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72.9711410992894"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ФХД'!$AK$114</definedName>
    <definedName name="B_FHD_CHECK_INDEX_2">'Показатели ФХД'!$AK$116</definedName>
    <definedName name="B_FHD_COSTS_INDEX_1">'Показатели ФХД'!$H$113:$AI$113</definedName>
    <definedName name="B_FHD_COSTS_INDEX_2">'Показатели ФХД'!$H$115:$AI$115</definedName>
    <definedName name="B_FHD_DATA_TOP80_ACTIVITY">'Показатели ФХД'!$H$139:$AI$139</definedName>
    <definedName name="B_FHD_diff_1">'Показатели ФХД'!$I$25:$I$27</definedName>
    <definedName name="B_FHD_FLAG_DIFFERENTIATION">'Показатели ФХД'!$H$24:$AI$24</definedName>
    <definedName name="B_FHD_FLAG_INDEX_1">'Показатели ФХД'!$H$114:$AI$114</definedName>
    <definedName name="B_FHD_FLAG_INDEX_2">'Показатели ФХД'!$H$116:$AI$116</definedName>
    <definedName name="B_FHD_TKO_DATA_TOP80_ACTIVITY">'ТКО. Показатели ФХД'!$H$45:$AI$45</definedName>
    <definedName name="B_FHD_TKO_diff_1">'ТКО. Показатели ФХД'!$I$10:$I$12</definedName>
    <definedName name="B_FHD_TKO_FLAG_DIFFERENTIATION">'ТКО. Показатели ФХД'!$H$9:$AI$9</definedName>
    <definedName name="B_FHD_TKO_TRANS_DATA_TOP80_ACTIVITY">'ТКО. Транс. Показатели ФХД'!$H$36:$AI$36</definedName>
    <definedName name="B_FHD_TKO_TRANS_diff_1">'ТКО. Транс. Показатели ФХД'!$I$10:$I$12</definedName>
    <definedName name="B_FHD_TKO_TRANS_FLAG_DIFFERENTIATION">'ТКО. Транс. Показатели ФХД'!$H$9:$AI$9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&gt;20%'!$D$13:$S$248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&gt;20%'!$V$11:$V$248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ОТЭП'!$L$9:$AN$9</definedName>
    <definedName name="B_OTEP_HEAT_DATA_TOP80_ACTIVITY">'Показатели ОТЭП'!$L$15:$AN$15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ФХД'!$140:$148</definedName>
    <definedName name="BLOCK_POK_FHD_COLDVSNA_P2">'Показатели ФХД'!$774:$778</definedName>
    <definedName name="BLOCK_POK_FHD_HEAT_ONLY_REG_ORG_P1">'Показатели ФХД'!$104:$105</definedName>
    <definedName name="BLOCK_POK_FHD_HEAT_ONLY_REG_ORG_P2">'Показатели ФХД'!$138:$2058</definedName>
    <definedName name="BLOCK_POK_FHD_HEAT_P1">'Показатели ФХД'!$33:$88</definedName>
    <definedName name="BLOCK_POK_FHD_HEAT_P2">'Показатели ФХД'!$130:$130</definedName>
    <definedName name="BLOCK_POK_FHD_HEAT_P3">'Показатели ФХД'!$157:$770</definedName>
    <definedName name="BLOCK_POK_FHD_HEAT_P4">'Показатели ФХД'!$772:$772</definedName>
    <definedName name="BLOCK_POK_FHD_HEAT_P5">'Показатели ФХД'!$779:$2057</definedName>
    <definedName name="BLOCK_POK_FHD_HEAT_P6">'Показатели ФХД'!$95:$95</definedName>
    <definedName name="BLOCK_POK_FHD_HOTVSNA_P1">'Показатели ФХД'!$89:$91</definedName>
    <definedName name="BLOCK_POK_FHD_HOTVSNA_P2">'Показатели ФХД'!$149:$153</definedName>
    <definedName name="BLOCK_POK_FHD_NOT_HEAT_P1">'Показатели ФХД'!$115:$116</definedName>
    <definedName name="BLOCK_POK_FHD_NOT_HEAT_P2">'Показатели ФХД'!$138:$138</definedName>
    <definedName name="BLOCK_POK_FHD_NOT_HOTVSNA">'Показатели ФХД'!$96:$96</definedName>
    <definedName name="BLOCK_POK_FHD_VOTV_P1">'Показатели ФХД'!$154:$156</definedName>
    <definedName name="BLOCK_POK_FHD_VSNA">'Показатели ФХД'!$773:$773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территорий'!$E$106:$I$106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Дифференциация!$I$12:$I$54</definedName>
    <definedName name="DIFFERENTIATION_AREA_ID">Дифференциация!$U$11:$U$55</definedName>
    <definedName name="DIFFERENTIATION_CheckC">Дифференциация!$D$12:$M$54</definedName>
    <definedName name="DIFFERENTIATION_fieldMarker">Дифференциация!$W$12:$W$54</definedName>
    <definedName name="DIFFERENTIATION_ID">TEHSHEET!$E$57</definedName>
    <definedName name="DIFFERENTIATION_ID_DIFF">Дифференциация!$O$12:$O$54</definedName>
    <definedName name="DIFFERENTIATION_SYSTEM">Дифференциация!$M$12:$M$54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Дифференциация!$Q$12:$Q$54</definedName>
    <definedName name="DIFFERENTIATION_UNMERGE_SYSTEM">Дифференциация!$R$12:$R$54</definedName>
    <definedName name="DIFFERENTIATION_UNMERGE_VD">Дифференциация!$P$12:$P$54</definedName>
    <definedName name="DIFFERENTIATION_VD">Дифференциация!$E$12:$E$54</definedName>
    <definedName name="DIFFERENTIATION_VD_ID">Дифференциация!$V$11:$V$55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Ограничения!$F$36:$BI$36</definedName>
    <definedName name="flag_Q_LIMIT_p4">Ограничения!$F$38:$BI$38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Детализация'!$A$285:$A$285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Дифференциация!$G$12:$G$54</definedName>
    <definedName name="pDel_DIFFERENTIATION_SYSTEM">Дифференциация!$K$12:$K$54</definedName>
    <definedName name="pDel_DIFFERENTIATION_VD">Дифференциация!$C$12:$C$54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территорий'!$C$12:$C$106</definedName>
    <definedName name="pDel_LT_MO">'Список территорий'!$D$11:$D$106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ФХД'!$F$88</definedName>
    <definedName name="pIns_B_FHD_2">'Показатели ФХД'!$F$129</definedName>
    <definedName name="pIns_B_FHD_3">'Показатели ФХД'!$F$760</definedName>
    <definedName name="pIns_B_FHD_4">'Показатели ФХД'!$F$778</definedName>
    <definedName name="pIns_B_FHD_5">'Показатели ФХД'!$F$1409</definedName>
    <definedName name="pIns_B_FHD_6">'Показатели ФХД'!$F$2052</definedName>
    <definedName name="pIns_B_FHD_DIFFERENTIATION">'Показатели ФХД'!$AI$24</definedName>
    <definedName name="pIns_B_FHD_TKO_2">'ТКО. Показатели ФХД'!$F$34</definedName>
    <definedName name="pIns_B_FHD_TKO_DIFFERENTIATION">'ТКО. Показатели ФХД'!$AI$9</definedName>
    <definedName name="pIns_B_FHD_TKO_TRANS_2">'ТКО. Транс. Показатели ФХД'!$F$29</definedName>
    <definedName name="pIns_B_FHD_TKO_TRANS_DIFFERENTIATION">'ТКО. Транс. Показатели ФХД'!$AI$9</definedName>
    <definedName name="pIns_B_FHD20_DIFFERENTIATION">'Показатели ФХД &gt;20%'!$D$248</definedName>
    <definedName name="pIns_B_KNE_DIFFERENTIATION">'Показатели КНЭ'!$BI$6</definedName>
    <definedName name="pIns_B_OTEP_2">'Показатели ОТЭП'!$J$18</definedName>
    <definedName name="pIns_B_OTEP_DIFFERENTIATION">'Показатели ОТЭП'!$AM$9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Детализация'!$F$285</definedName>
    <definedName name="pIns_IP_FIN_PLAN">'ИП. Финансовый план'!$AE$8</definedName>
    <definedName name="pIns_IP_MAIN">ИП!$G$17</definedName>
    <definedName name="pIns_IP_QRE">'ИП. КНЭ'!$F$27</definedName>
    <definedName name="pIns_List07">'Сведения об изменении'!$E$13</definedName>
    <definedName name="pIns_LT_AREA">'Список территорий'!$G$106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Ограничения!$BI$25</definedName>
    <definedName name="pIns_Q_PH_DIFFERENTIATION">'Потребительские характеристики'!$BI$8</definedName>
    <definedName name="pIns_Q_TP_1">ТП!$E$22</definedName>
    <definedName name="pIns_Q_TP_DIFFERENTIATION">ТП!$AH$8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Ограничения!$BI$26</definedName>
    <definedName name="pNote_Q_PH">'Потребительские характеристики'!$BI$9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Ограничения!$E$32:$BI$39</definedName>
    <definedName name="Q_LIMIT_diff_1">Ограничения!$I$26:$J$28</definedName>
    <definedName name="Q_LIMIT_p3">Ограничения!$F$36:$BI$37</definedName>
    <definedName name="Q_LIMIT_p4">Ограничения!$F$38:$BI$39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ФХД'!$AI$2058</definedName>
    <definedName name="tblEnd_1_B_FHD_TKO">'ТКО. Показатели ФХД'!$AI$49</definedName>
    <definedName name="tblEnd_1_B_FHD_TKO_TRANS">'ТКО. Транс. Показатели ФХД'!$AI$43</definedName>
    <definedName name="tblEnd_1_B_KNE">'Показатели КНЭ'!$J$101</definedName>
    <definedName name="tblEnd_1_B_OTEP">'Показатели ОТЭП'!$AM$34</definedName>
    <definedName name="tblEnd_1_B_STANDARTS">'Стандарты качества'!$L$13</definedName>
    <definedName name="tblEnd_1_CHANGE_INFO">'Сведения об изменении'!$E$14</definedName>
    <definedName name="tblEnd_1_DIFFERENTIATION">Дифференциация!$M$55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Детализация'!$AH$285</definedName>
    <definedName name="tblEnd_1_IP_FIN_PLAN">'ИП. Финансовый план'!$AE$58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Ограничения!$BI$40</definedName>
    <definedName name="tblEnd_1_Q_PH">'Потребительские характеристики'!$BI$21</definedName>
    <definedName name="tblEnd_1_Q_TP">ТП!$AH$23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территорий'!$E$11:$I$106</definedName>
    <definedName name="TERRITORY_ID">TEHSHEET!$E$56</definedName>
    <definedName name="TERRITORY_LIST_ID">'Список территорий'!$F$11:$F$106</definedName>
    <definedName name="TERRITORY_MO_LIST">'Список территорий'!$H$11:$H$106</definedName>
    <definedName name="TERRITORY_MR_LIST">'Список территорий'!$G$11:$G$106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Дифференциация!$F$12:$F$54</definedName>
    <definedName name="Y_N_DIFFERENTIATION_SYSTEM">Дифференциация!$J$12:$J$54</definedName>
    <definedName name="YEAR_IP_LIST">TEHSHEET!$BE$2:$BE$74</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Детализация'!$14:$63</definedName>
    <definedName name="IP_FIN_PLAN_ip_5">'ИП. Финансовый план'!$K$11:$Q$11</definedName>
    <definedName name="REESTR_IP_RANGE">REESTR_IP!$A$2:$I$9</definedName>
    <definedName name="IP_MAIN_ip_51">ИП!$15:$16</definedName>
    <definedName name="IP_QRE_ip_51">'ИП. КНЭ'!$24:$26</definedName>
    <definedName name="IP_DETAILED_ip_51">'ИП. Детализация'!$64:$284</definedName>
    <definedName name="IP_FIN_PLAN_ip_51">'ИП. Финансовый план'!$R$11:$AD$11</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территорий'!$G$91:$I$92</definedName>
    <definedName name="ter_511111111111111111111111111">'Список территорий'!$G$95:$I$95</definedName>
    <definedName name="ter_5111111111111111111111111111">'Список территорий'!$G$98:$I$98</definedName>
    <definedName name="ter_51111111111111111111111111111">'Список территорий'!$G$101:$I$101</definedName>
    <definedName name="ter_511111111111111111111111111111">'Список территорий'!$G$104:$I$104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1">'Потребительские характеристики'!$AM$9:$AN$11</definedName>
    <definedName name="Q_TP_diff_5111111111111111">ТП!$W$9:$W$11</definedName>
    <definedName name="Q_Limit_diff_5111111111111111">Ограничения!$AM$26:$AN$28</definedName>
    <definedName name="B_FHD_diff_5111111111111111">'Показатели ФХД'!$X$25:$X$27</definedName>
    <definedName name="B_OTEP_diff_5111111111111111">'Показатели ОТЭП'!$AB$10:$AB$12</definedName>
    <definedName name="B_FHD20_diff_5111111111111111">'Показатели ФХД &gt;20%'!$H$149:$R$151</definedName>
    <definedName name="B_KNE_diff_5111111111111111">'Показатели КНЭ'!$AM$7:$AN$9</definedName>
    <definedName name="B_FHD_TKO_diff_5111111111111111">'ТКО. Показатели ФХД'!$X$10:$X$12</definedName>
    <definedName name="B_FHD_TKO_TRANS_diff_5111111111111111">'ТКО. Транс. Показатели ФХД'!$X$10:$X$12</definedName>
    <definedName name="Q_PH_diff_51111111111111111">'Потребительские характеристики'!$AO$9:$AP$11</definedName>
    <definedName name="Q_TP_diff_51111111111111111">ТП!$X$9:$X$11</definedName>
    <definedName name="Q_Limit_diff_51111111111111111">Ограничения!$AO$26:$AP$28</definedName>
    <definedName name="B_FHD_diff_51111111111111111">'Показатели ФХД'!$Y$25:$Y$27</definedName>
    <definedName name="B_OTEP_diff_51111111111111111">'Показатели ОТЭП'!$AC$10:$AC$12</definedName>
    <definedName name="B_FHD20_diff_51111111111111111">'Показатели ФХД &gt;20%'!$H$158:$R$160</definedName>
    <definedName name="B_KNE_diff_51111111111111111">'Показатели КНЭ'!$AO$7:$AP$9</definedName>
    <definedName name="B_FHD_TKO_diff_51111111111111111">'ТКО. Показатели ФХД'!$Y$10:$Y$12</definedName>
    <definedName name="B_FHD_TKO_TRANS_diff_51111111111111111">'ТКО. Транс. Показатели ФХД'!$Y$10:$Y$12</definedName>
    <definedName name="Q_PH_diff_5111111111111111111">'Потребительские характеристики'!$AQ$9:$AR$11</definedName>
    <definedName name="Q_TP_diff_5111111111111111111">ТП!$Y$9:$Y$11</definedName>
    <definedName name="Q_Limit_diff_5111111111111111111">Ограничения!$AQ$26:$AR$28</definedName>
    <definedName name="B_FHD_diff_5111111111111111111">'Показатели ФХД'!$Z$25:$Z$27</definedName>
    <definedName name="B_OTEP_diff_5111111111111111111">'Показатели ОТЭП'!$AD$10:$AD$12</definedName>
    <definedName name="B_FHD20_diff_5111111111111111111">'Показатели ФХД &gt;20%'!$H$167:$R$169</definedName>
    <definedName name="B_KNE_diff_5111111111111111111">'Показатели КНЭ'!$AQ$7:$AR$9</definedName>
    <definedName name="B_FHD_TKO_diff_5111111111111111111">'ТКО. Показатели ФХД'!$Z$10:$Z$12</definedName>
    <definedName name="B_FHD_TKO_TRANS_diff_5111111111111111111">'ТКО. Транс. Показатели ФХД'!$Z$10:$Z$12</definedName>
    <definedName name="Q_PH_diff_51111111111111111111">'Потребительские характеристики'!$AS$9:$AT$11</definedName>
    <definedName name="Q_TP_diff_51111111111111111111">ТП!$Z$9:$Z$11</definedName>
    <definedName name="Q_Limit_diff_51111111111111111111">Ограничения!$AS$26:$AT$28</definedName>
    <definedName name="B_FHD_diff_51111111111111111111">'Показатели ФХД'!$AA$25:$AA$27</definedName>
    <definedName name="B_OTEP_diff_51111111111111111111">'Показатели ОТЭП'!$AE$10:$AE$12</definedName>
    <definedName name="B_FHD20_diff_51111111111111111111">'Показатели ФХД &gt;20%'!$H$176:$R$178</definedName>
    <definedName name="B_KNE_diff_51111111111111111111">'Показатели КНЭ'!$AS$7:$AT$9</definedName>
    <definedName name="B_FHD_TKO_diff_51111111111111111111">'ТКО. Показатели ФХД'!$AA$10:$AA$12</definedName>
    <definedName name="B_FHD_TKO_TRANS_diff_51111111111111111111">'ТКО. Транс. Показатели ФХД'!$AA$10:$AA$12</definedName>
    <definedName name="Q_PH_diff_511111111111111111111">'Потребительские характеристики'!$AU$9:$AV$11</definedName>
    <definedName name="Q_TP_diff_511111111111111111111">ТП!$AA$9:$AA$11</definedName>
    <definedName name="Q_Limit_diff_511111111111111111111">Ограничения!$AU$26:$AV$28</definedName>
    <definedName name="B_FHD_diff_511111111111111111111">'Показатели ФХД'!$AB$25:$AB$27</definedName>
    <definedName name="B_OTEP_diff_511111111111111111111">'Показатели ОТЭП'!$AF$10:$AF$12</definedName>
    <definedName name="B_FHD20_diff_511111111111111111111">'Показатели ФХД &gt;20%'!$H$185:$R$187</definedName>
    <definedName name="B_KNE_diff_511111111111111111111">'Показатели КНЭ'!$AU$7:$AV$9</definedName>
    <definedName name="B_FHD_TKO_diff_511111111111111111111">'ТКО. Показатели ФХД'!$AB$10:$AB$12</definedName>
    <definedName name="B_FHD_TKO_TRANS_diff_511111111111111111111">'ТКО. Транс. Показатели ФХД'!$AB$10:$AB$12</definedName>
    <definedName name="Q_PH_diff_51111111111111111111111">'Потребительские характеристики'!$AW$9:$AX$11</definedName>
    <definedName name="Q_TP_diff_51111111111111111111111">ТП!$AB$9:$AB$11</definedName>
    <definedName name="Q_Limit_diff_51111111111111111111111">Ограничения!$AW$26:$AX$28</definedName>
    <definedName name="B_FHD_diff_51111111111111111111111">'Показатели ФХД'!$AC$25:$AC$27</definedName>
    <definedName name="B_OTEP_diff_51111111111111111111111">'Показатели ОТЭП'!$AG$10:$AG$12</definedName>
    <definedName name="B_FHD20_diff_51111111111111111111111">'Показатели ФХД &gt;20%'!$H$194:$R$196</definedName>
    <definedName name="B_KNE_diff_51111111111111111111111">'Показатели КНЭ'!$AW$7:$AX$9</definedName>
    <definedName name="B_FHD_TKO_diff_51111111111111111111111">'ТКО. Показатели ФХД'!$AC$10:$AC$12</definedName>
    <definedName name="B_FHD_TKO_TRANS_diff_51111111111111111111111">'ТКО. Транс. Показатели ФХД'!$AC$10:$AC$12</definedName>
    <definedName name="Q_PH_diff_511111111111111111111111">'Потребительские характеристики'!$AY$9:$AZ$11</definedName>
    <definedName name="Q_TP_diff_511111111111111111111111">ТП!$AC$9:$AC$11</definedName>
    <definedName name="Q_Limit_diff_511111111111111111111111">Ограничения!$AY$26:$AZ$28</definedName>
    <definedName name="B_FHD_diff_511111111111111111111111">'Показатели ФХД'!$AD$25:$AD$27</definedName>
    <definedName name="B_OTEP_diff_511111111111111111111111">'Показатели ОТЭП'!$AH$10:$AH$12</definedName>
    <definedName name="B_FHD20_diff_511111111111111111111111">'Показатели ФХД &gt;20%'!$H$203:$R$205</definedName>
    <definedName name="B_KNE_diff_511111111111111111111111">'Показатели КНЭ'!$AY$7:$AZ$9</definedName>
    <definedName name="B_FHD_TKO_diff_511111111111111111111111">'ТКО. Показатели ФХД'!$AD$10:$AD$12</definedName>
    <definedName name="B_FHD_TKO_TRANS_diff_511111111111111111111111">'ТКО. Транс. Показатели ФХД'!$AD$10:$AD$12</definedName>
    <definedName name="Q_PH_diff_5111111111111111111111111">'Потребительские характеристики'!$BA$9:$BB$11</definedName>
    <definedName name="Q_TP_diff_5111111111111111111111111">ТП!$AD$9:$AD$11</definedName>
    <definedName name="Q_Limit_diff_5111111111111111111111111">Ограничения!$BA$26:$BB$28</definedName>
    <definedName name="B_FHD_diff_5111111111111111111111111">'Показатели ФХД'!$AE$25:$AE$27</definedName>
    <definedName name="B_OTEP_diff_5111111111111111111111111">'Показатели ОТЭП'!$AI$10:$AI$12</definedName>
    <definedName name="B_FHD20_diff_5111111111111111111111111">'Показатели ФХД &gt;20%'!$H$212:$R$214</definedName>
    <definedName name="B_KNE_diff_5111111111111111111111111">'Показатели КНЭ'!$BA$7:$BB$9</definedName>
    <definedName name="B_FHD_TKO_diff_5111111111111111111111111">'ТКО. Показатели ФХД'!$AE$10:$AE$12</definedName>
    <definedName name="B_FHD_TKO_TRANS_diff_5111111111111111111111111">'ТКО. Транс. Показатели ФХД'!$AE$10:$AE$12</definedName>
    <definedName name="Q_PH_diff_51111111111111111111111111">'Потребительские характеристики'!$BC$9:$BD$11</definedName>
    <definedName name="Q_TP_diff_51111111111111111111111111">ТП!$AE$9:$AE$11</definedName>
    <definedName name="Q_Limit_diff_51111111111111111111111111">Ограничения!$BC$26:$BD$28</definedName>
    <definedName name="B_FHD_diff_51111111111111111111111111">'Показатели ФХД'!$AF$25:$AF$27</definedName>
    <definedName name="B_OTEP_diff_51111111111111111111111111">'Показатели ОТЭП'!$AJ$10:$AJ$12</definedName>
    <definedName name="B_FHD20_diff_51111111111111111111111111">'Показатели ФХД &gt;20%'!$H$221:$R$223</definedName>
    <definedName name="B_KNE_diff_51111111111111111111111111">'Показатели КНЭ'!$BC$7:$BD$9</definedName>
    <definedName name="B_FHD_TKO_diff_51111111111111111111111111">'ТКО. Показатели ФХД'!$AF$10:$AF$12</definedName>
    <definedName name="B_FHD_TKO_TRANS_diff_51111111111111111111111111">'ТКО. Транс. Показатели ФХД'!$AF$10:$AF$12</definedName>
    <definedName name="Q_PH_diff_5111111111111111111111111111">'Потребительские характеристики'!$BE$9:$BF$11</definedName>
    <definedName name="Q_TP_diff_5111111111111111111111111111">ТП!$AF$9:$AF$11</definedName>
    <definedName name="Q_Limit_diff_5111111111111111111111111111">Ограничения!$BE$26:$BF$28</definedName>
    <definedName name="B_FHD_diff_5111111111111111111111111111">'Показатели ФХД'!$AG$25:$AG$27</definedName>
    <definedName name="B_OTEP_diff_5111111111111111111111111111">'Показатели ОТЭП'!$AK$10:$AK$12</definedName>
    <definedName name="B_FHD20_diff_5111111111111111111111111111">'Показатели ФХД &gt;20%'!$H$230:$R$232</definedName>
    <definedName name="B_KNE_diff_5111111111111111111111111111">'Показатели КНЭ'!$BE$7:$BF$9</definedName>
    <definedName name="B_FHD_TKO_diff_5111111111111111111111111111">'ТКО. Показатели ФХД'!$AG$10:$AG$12</definedName>
    <definedName name="B_FHD_TKO_TRANS_diff_5111111111111111111111111111">'ТКО. Транс. Показатели ФХД'!$AG$10:$AG$12</definedName>
    <definedName name="REESTR_INFR_RANGE">REESTR_OBJ_INFR!$A$2:$AL$1211</definedName>
    <definedName name="Q_PH_diff_51111111111111111111111111111111">'Потребительские характеристики'!$BG$9:$BH$11</definedName>
    <definedName name="Q_TP_diff_51111111111111111111111111111111">ТП!$AG$9:$AG$11</definedName>
    <definedName name="Q_Limit_diff_51111111111111111111111111111111">Ограничения!$BG$26:$BH$28</definedName>
    <definedName name="B_FHD_diff_51111111111111111111111111111111">'Показатели ФХД'!$AH$25:$AH$27</definedName>
    <definedName name="B_OTEP_diff_51111111111111111111111111111111">'Показатели ОТЭП'!$AL$10:$AL$12</definedName>
    <definedName name="B_FHD20_diff_51111111111111111111111111111111">'Показатели ФХД &gt;20%'!$H$239:$R$241</definedName>
    <definedName name="B_KNE_diff_51111111111111111111111111111111">'Показатели КНЭ'!$BG$7:$BH$9</definedName>
    <definedName name="B_FHD_TKO_diff_51111111111111111111111111111111">'ТКО. Показатели ФХД'!$AH$10:$AH$12</definedName>
    <definedName name="B_FHD_TKO_TRANS_diff_51111111111111111111111111111111">'ТКО. Транс. Показатели ФХД'!$AH$10:$AH$12</definedName>
    <definedName name="DESCRIPTION_TERRITORY">REESTR_DS!$B$2:$B$32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<sst xmlns="http://schemas.openxmlformats.org/spreadsheetml/2006/main" count="72530" uniqueCount="10360">
  <si>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</si>
  <si>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</si>
  <si>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</si>
  <si>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</si>
  <si>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</si>
  <si>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</si>
  <si>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</si>
  <si>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</si>
  <si>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</si>
  <si>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</si>
  <si>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</si>
  <si>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</si>
  <si>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</si>
  <si>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</si>
  <si>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</si>
  <si>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</si>
  <si>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</si>
  <si>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</si>
  <si>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</si>
  <si>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</si>
  <si>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</si>
  <si>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</si>
  <si>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</si>
  <si>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</si>
  <si>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</si>
  <si>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</si>
  <si>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</si>
  <si>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</si>
  <si>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</si>
  <si>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</si>
  <si>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</si>
  <si>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</si>
  <si>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</si>
  <si>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</si>
  <si>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</si>
  <si>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</si>
  <si>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</si>
  <si>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</si>
  <si>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</si>
  <si>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</si>
  <si>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</si>
  <si>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</si>
  <si>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</si>
  <si>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</si>
  <si>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</si>
  <si>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</si>
  <si>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</si>
  <si>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</si>
  <si>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</si>
  <si>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</si>
  <si>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</si>
  <si>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</si>
  <si>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</si>
  <si>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</si>
  <si>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</si>
  <si>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</si>
  <si>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</si>
  <si>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</si>
  <si>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</si>
  <si>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</si>
  <si>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</si>
  <si>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</si>
  <si>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</si>
  <si>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</si>
  <si>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</si>
  <si>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</si>
  <si>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</si>
  <si>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</si>
  <si>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</si>
  <si>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</si>
  <si>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</si>
  <si>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</si>
  <si>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</si>
  <si>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</si>
  <si>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</si>
  <si>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</si>
  <si>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</si>
  <si>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</si>
  <si>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</si>
  <si>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</si>
  <si>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</si>
  <si>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</si>
  <si>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</si>
  <si>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</si>
  <si>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</si>
  <si>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</si>
  <si>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</si>
  <si>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</si>
  <si>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</si>
  <si>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</si>
  <si>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</si>
  <si>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</si>
  <si>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</si>
  <si>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</si>
  <si>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</si>
  <si>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</si>
  <si>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</si>
  <si>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</si>
  <si>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</si>
  <si>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</si>
  <si>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</si>
  <si>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</si>
  <si>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</si>
  <si>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</si>
  <si>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</si>
  <si>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Дальнегорский городской округ</t>
  </si>
  <si>
    <t>05707000</t>
  </si>
  <si>
    <t>ter_51</t>
  </si>
  <si>
    <t>38</t>
  </si>
  <si>
    <t>Лесозаводский городской округ</t>
  </si>
  <si>
    <t>05711000</t>
  </si>
  <si>
    <t>ter_511</t>
  </si>
  <si>
    <t>52</t>
  </si>
  <si>
    <t>Находкинский городской округ</t>
  </si>
  <si>
    <t>05714000</t>
  </si>
  <si>
    <t>5</t>
  </si>
  <si>
    <t>ter_5111</t>
  </si>
  <si>
    <t>Дальнереченский городской округ</t>
  </si>
  <si>
    <t>05708000</t>
  </si>
  <si>
    <t>ter_51111</t>
  </si>
  <si>
    <t>55</t>
  </si>
  <si>
    <t>Партизанский городской округ</t>
  </si>
  <si>
    <t>05717000</t>
  </si>
  <si>
    <t>ter_511111</t>
  </si>
  <si>
    <t>Городской округ Спасск-Дальний</t>
  </si>
  <si>
    <t>05720000</t>
  </si>
  <si>
    <t>8</t>
  </si>
  <si>
    <t>ter_5111111</t>
  </si>
  <si>
    <t>16</t>
  </si>
  <si>
    <t>Кавалеровский муниципальный округ</t>
  </si>
  <si>
    <t>05510000</t>
  </si>
  <si>
    <t>9</t>
  </si>
  <si>
    <t>ter_51111111</t>
  </si>
  <si>
    <t>Дальнереченский муниципальный район</t>
  </si>
  <si>
    <t>05607000</t>
  </si>
  <si>
    <t>10</t>
  </si>
  <si>
    <t>ter_511111111</t>
  </si>
  <si>
    <t>1</t>
  </si>
  <si>
    <t>Анучинский муниципальный округ</t>
  </si>
  <si>
    <t>05502000</t>
  </si>
  <si>
    <t>11</t>
  </si>
  <si>
    <t>ter_5111111111</t>
  </si>
  <si>
    <t>19</t>
  </si>
  <si>
    <t>Кировский муниципальный район</t>
  </si>
  <si>
    <t>05612000</t>
  </si>
  <si>
    <t>12</t>
  </si>
  <si>
    <t>ter_51111111111</t>
  </si>
  <si>
    <t>25</t>
  </si>
  <si>
    <t>Красноармейский муниципальный округ</t>
  </si>
  <si>
    <t>05514000</t>
  </si>
  <si>
    <t>13</t>
  </si>
  <si>
    <t>ter_511111111111</t>
  </si>
  <si>
    <t>37</t>
  </si>
  <si>
    <t>Лазовский муниципальный округ</t>
  </si>
  <si>
    <t>05517000</t>
  </si>
  <si>
    <t>14</t>
  </si>
  <si>
    <t>ter_5111111111111</t>
  </si>
  <si>
    <t>43</t>
  </si>
  <si>
    <t>Михайловский муниципальный район</t>
  </si>
  <si>
    <t>05620000</t>
  </si>
  <si>
    <t>15</t>
  </si>
  <si>
    <t>ter_51111111111111</t>
  </si>
  <si>
    <t>48</t>
  </si>
  <si>
    <t>Надеждинский муниципальный район</t>
  </si>
  <si>
    <t>05623000</t>
  </si>
  <si>
    <t>ter_511111111111111</t>
  </si>
  <si>
    <t>53</t>
  </si>
  <si>
    <t>Октябрьский муниципальный округ</t>
  </si>
  <si>
    <t>05526000</t>
  </si>
  <si>
    <t>17</t>
  </si>
  <si>
    <t>ter_5111111111111111</t>
  </si>
  <si>
    <t>65</t>
  </si>
  <si>
    <t>Пограничный муниципальный округ</t>
  </si>
  <si>
    <t>05532000</t>
  </si>
  <si>
    <t>18</t>
  </si>
  <si>
    <t>ter_51111111111111111</t>
  </si>
  <si>
    <t>81</t>
  </si>
  <si>
    <t>Черниговский муниципальный округ</t>
  </si>
  <si>
    <t>05553000</t>
  </si>
  <si>
    <t>ter_511111111111111111</t>
  </si>
  <si>
    <t>54</t>
  </si>
  <si>
    <t>Ольгинский муниципальный округ</t>
  </si>
  <si>
    <t>05528000</t>
  </si>
  <si>
    <t>20</t>
  </si>
  <si>
    <t>ter_5111111111111111111</t>
  </si>
  <si>
    <t>89</t>
  </si>
  <si>
    <t>Чугуевский муниципальный округ</t>
  </si>
  <si>
    <t>05555000</t>
  </si>
  <si>
    <t>21</t>
  </si>
  <si>
    <t>ter_51111111111111111111</t>
  </si>
  <si>
    <t>90</t>
  </si>
  <si>
    <t>Шкотовский муниципальный округ</t>
  </si>
  <si>
    <t>05557000</t>
  </si>
  <si>
    <t>22</t>
  </si>
  <si>
    <t>ter_511111111111111111111</t>
  </si>
  <si>
    <t>80</t>
  </si>
  <si>
    <t>Хорольский муниципальный округ</t>
  </si>
  <si>
    <t>05550000</t>
  </si>
  <si>
    <t>23</t>
  </si>
  <si>
    <t>ter_5111111111111111111111</t>
  </si>
  <si>
    <t>79</t>
  </si>
  <si>
    <t>Хасанский муниципальный округ</t>
  </si>
  <si>
    <t>05548000</t>
  </si>
  <si>
    <t>24</t>
  </si>
  <si>
    <t>ter_51111111111111111111111</t>
  </si>
  <si>
    <t>66</t>
  </si>
  <si>
    <t>Пожарский муниципальный округ</t>
  </si>
  <si>
    <t>05534000</t>
  </si>
  <si>
    <t>ter_511111111111111111111111</t>
  </si>
  <si>
    <t>78</t>
  </si>
  <si>
    <t>Ханкайский муниципальный округ</t>
  </si>
  <si>
    <t>05546000</t>
  </si>
  <si>
    <t>26</t>
  </si>
  <si>
    <t>ter_5111111111111111111111111</t>
  </si>
  <si>
    <t>72</t>
  </si>
  <si>
    <t>Спасский муниципальный район</t>
  </si>
  <si>
    <t>05637000</t>
  </si>
  <si>
    <t>27</t>
  </si>
  <si>
    <t>ter_51111111111111111111111111</t>
  </si>
  <si>
    <t>99</t>
  </si>
  <si>
    <t>Яковлевский муниципальный округ</t>
  </si>
  <si>
    <t>05559000</t>
  </si>
  <si>
    <t>104</t>
  </si>
  <si>
    <t>Яковлевский муниципальный район</t>
  </si>
  <si>
    <t>05659000</t>
  </si>
  <si>
    <t>28</t>
  </si>
  <si>
    <t>ter_511111111111111111111111111</t>
  </si>
  <si>
    <t>Владивостокский городской округ</t>
  </si>
  <si>
    <t>05701000</t>
  </si>
  <si>
    <t>29</t>
  </si>
  <si>
    <t>ter_5111111111111111111111111111</t>
  </si>
  <si>
    <t>106</t>
  </si>
  <si>
    <t>городской округ Большой Камень</t>
  </si>
  <si>
    <t>05706000</t>
  </si>
  <si>
    <t>30</t>
  </si>
  <si>
    <t>ter_51111111111111111111111111111</t>
  </si>
  <si>
    <t>56</t>
  </si>
  <si>
    <t>Партизанский муниципальный округ</t>
  </si>
  <si>
    <t>05530000</t>
  </si>
  <si>
    <t>31</t>
  </si>
  <si>
    <t>ter_511111111111111111111111111111</t>
  </si>
  <si>
    <t>Арсеньевский городской округ</t>
  </si>
  <si>
    <t>05703000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</si>
  <si>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</si>
  <si>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</si>
  <si>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</si>
  <si>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</si>
  <si>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</si>
  <si>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</si>
  <si>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</si>
  <si>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</si>
  <si>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</si>
  <si>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</si>
  <si>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Единый тариф на тепловую энергию по Приморскому краю</t>
  </si>
  <si>
    <t>diff_1</t>
  </si>
  <si>
    <t>4190064</t>
  </si>
  <si>
    <t>a</t>
  </si>
  <si>
    <t>Тариф на тепловую энергию по Арсеньевскому ГО</t>
  </si>
  <si>
    <t>diff_511</t>
  </si>
  <si>
    <t>Тариф на тепловую энергию по городскому округгу Большой Камень</t>
  </si>
  <si>
    <t>diff_5111</t>
  </si>
  <si>
    <t>ГВС-открытая система на территории Артемовский городской округ</t>
  </si>
  <si>
    <t>diff_51111</t>
  </si>
  <si>
    <t>ГВС-открытая система на территории Дальнегорский городской округ</t>
  </si>
  <si>
    <t>diff_511111</t>
  </si>
  <si>
    <t>ГВС-открытая система на территории Кавалеровский муниципальный район</t>
  </si>
  <si>
    <t>diff_5111111</t>
  </si>
  <si>
    <t xml:space="preserve">ГВС-открытая система на территории Кировский муниципальный район, Горноключевское гороское поселение (05612154); </t>
  </si>
  <si>
    <t>diff_51111111</t>
  </si>
  <si>
    <t xml:space="preserve">ГВС-открытая система на территории Михайловский муниципальный район, Новошахтинское городское поселение (05620154); </t>
  </si>
  <si>
    <t>diff_511111111</t>
  </si>
  <si>
    <t xml:space="preserve">ГВС-открытая система на территории Пожарский муниципальный район, Губеровское сельское поселение (05634407); </t>
  </si>
  <si>
    <t>diff_5111111111</t>
  </si>
  <si>
    <t xml:space="preserve">ГВС-открытая система на территории Пожарский муниципальный район, Нагорненское сельское поселение (05634418); </t>
  </si>
  <si>
    <t>diff_51111111111</t>
  </si>
  <si>
    <t xml:space="preserve">ГВС-открытая система на территории Хасанский муниципальный район, Зарубинское городское поселение (05648153); </t>
  </si>
  <si>
    <t>diff_511111111111</t>
  </si>
  <si>
    <t xml:space="preserve">ГВС-открытая система на территории Хасанский муниципальный район, Славянское городское поселение (05648151); </t>
  </si>
  <si>
    <t>diff_5111111111111</t>
  </si>
  <si>
    <t xml:space="preserve">ГВС-открытая система на территории Хорольский муниципальный район, Ярославское городское поселение (05650156); </t>
  </si>
  <si>
    <t>diff_51111111111111</t>
  </si>
  <si>
    <t>ГВС-открытая система на территории Владивостокского городского округа (05701000).</t>
  </si>
  <si>
    <t>diff_5111111111111111</t>
  </si>
  <si>
    <t>ГВС-открытая система на территории Арсеньевский городской округ, (05703000);</t>
  </si>
  <si>
    <t>diff_51111111111111111</t>
  </si>
  <si>
    <t>Добавить централизованную систему</t>
  </si>
  <si>
    <t>Добавить описание территории</t>
  </si>
  <si>
    <t>diff_5</t>
  </si>
  <si>
    <t>4190072</t>
  </si>
  <si>
    <t>Черниговский муниципальный район</t>
  </si>
  <si>
    <t>diff_5111111111111111111</t>
  </si>
  <si>
    <t>Спасское ГО</t>
  </si>
  <si>
    <t>diff_51111111111111111111</t>
  </si>
  <si>
    <t>diff_511111111111111111111</t>
  </si>
  <si>
    <t>diff_51111111111111111111111</t>
  </si>
  <si>
    <t>Ханкайский муниципальный район</t>
  </si>
  <si>
    <t>diff_511111111111111111111111</t>
  </si>
  <si>
    <t>diff_5111111111111111111111111</t>
  </si>
  <si>
    <t>Лазовский МО</t>
  </si>
  <si>
    <t>diff_51111111111111111111111111</t>
  </si>
  <si>
    <t>diff_5111111111111111111111111111</t>
  </si>
  <si>
    <t>diff_51111111111111111111111111111111</t>
  </si>
  <si>
    <t xml:space="preserve">"Лесозаводский городской округ, Лесозаводский городской округ (05711000);
</t>
  </si>
  <si>
    <t>diff_51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</si>
  <si>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</si>
  <si>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</si>
  <si>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</si>
  <si>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</si>
  <si>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</si>
  <si>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</si>
  <si>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</si>
  <si>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</si>
  <si>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</si>
  <si>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</si>
  <si>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</si>
  <si>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</si>
  <si>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</si>
  <si>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</si>
  <si>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</si>
  <si>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</si>
  <si>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</si>
  <si>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</si>
  <si>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</si>
  <si>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</si>
  <si>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</si>
  <si>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</si>
  <si>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</si>
  <si>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</si>
  <si>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</si>
  <si>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</si>
  <si>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</si>
  <si>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</si>
  <si>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</si>
  <si>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</si>
  <si>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</si>
  <si>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</si>
  <si>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</si>
  <si>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</si>
  <si>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</si>
  <si>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</si>
  <si>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</si>
  <si>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</si>
  <si>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</si>
  <si>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</si>
  <si>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</si>
  <si>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</si>
  <si>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</si>
  <si>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</si>
  <si>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</si>
  <si>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</si>
  <si>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</si>
  <si>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</si>
  <si>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</si>
  <si>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</si>
  <si>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</si>
  <si>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</si>
  <si>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</si>
  <si>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</si>
  <si>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</si>
  <si>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</si>
  <si>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</si>
  <si>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</si>
  <si>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</si>
  <si>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</si>
  <si>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</si>
  <si>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</si>
  <si>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</si>
  <si>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</si>
  <si>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</si>
  <si>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</si>
  <si>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</si>
  <si>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</si>
  <si>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</si>
  <si>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</si>
  <si>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</si>
  <si>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</si>
  <si>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</si>
  <si>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</si>
  <si>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</si>
  <si>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</si>
  <si>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</si>
  <si>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</si>
  <si>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</si>
  <si>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</si>
  <si>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</si>
  <si>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</si>
  <si>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</si>
  <si>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</si>
  <si>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</si>
  <si>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</si>
  <si>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</si>
  <si>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</si>
  <si>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</si>
  <si>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</si>
  <si>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</si>
  <si>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</si>
  <si>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</si>
  <si>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</si>
  <si>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</si>
  <si>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</si>
  <si>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</si>
  <si>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</si>
  <si>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</si>
  <si>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</si>
  <si>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</si>
  <si>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</si>
  <si>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</si>
  <si>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</si>
  <si>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</si>
  <si>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</si>
  <si>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</si>
  <si>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</si>
  <si>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</si>
  <si>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</si>
  <si>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</si>
  <si>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</si>
  <si>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</si>
  <si>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</si>
  <si>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</si>
  <si>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</si>
  <si>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</si>
  <si>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</si>
  <si>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</si>
  <si>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</si>
  <si>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</si>
  <si>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</si>
  <si>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</si>
  <si>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</si>
  <si>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</si>
  <si>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</si>
  <si>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</si>
  <si>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</si>
  <si>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</si>
  <si>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</si>
  <si>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</si>
  <si>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</si>
  <si>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</si>
  <si>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</si>
  <si>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</si>
  <si>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</si>
  <si>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</si>
  <si>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</si>
  <si>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</si>
  <si>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</si>
  <si>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</si>
  <si>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</si>
  <si>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</si>
  <si>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</si>
  <si>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</si>
  <si>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</si>
  <si>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</si>
  <si>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</si>
  <si>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</si>
  <si>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</si>
  <si>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</si>
  <si>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</si>
  <si>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</si>
  <si>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</si>
  <si>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</si>
  <si>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</si>
  <si>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</si>
  <si>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</si>
  <si>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</si>
  <si>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</si>
  <si>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</si>
  <si>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</si>
  <si>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</si>
  <si>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</si>
  <si>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</si>
  <si>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</si>
  <si>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</si>
  <si>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</si>
  <si>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</si>
  <si>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</si>
  <si>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</si>
  <si>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</si>
  <si>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</si>
  <si>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</si>
  <si>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</si>
  <si>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</si>
  <si>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</si>
  <si>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</si>
  <si>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</si>
  <si>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</si>
  <si>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</si>
  <si>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</si>
  <si>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</si>
  <si>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</si>
  <si>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</si>
  <si>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</si>
  <si>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</si>
  <si>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</si>
  <si>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</si>
  <si>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</si>
  <si>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</si>
  <si>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</si>
  <si>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</si>
  <si>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</si>
  <si>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</si>
  <si>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</si>
  <si>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</si>
  <si>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</si>
  <si>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</si>
  <si>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</si>
  <si>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</si>
  <si>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</si>
  <si>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</si>
  <si>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</si>
  <si>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</si>
  <si>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</si>
  <si>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</si>
  <si>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</si>
  <si>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</si>
  <si>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</si>
  <si>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</si>
  <si>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</si>
  <si>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</si>
  <si>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</si>
  <si>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</si>
  <si>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</si>
  <si>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</si>
  <si>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</si>
  <si>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</si>
  <si>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</si>
  <si>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</si>
  <si>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</si>
  <si>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</si>
  <si>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</si>
  <si>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</si>
  <si>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</si>
  <si>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</si>
  <si>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</si>
  <si>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</si>
  <si>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</si>
  <si>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</si>
  <si>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</si>
  <si>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</si>
  <si>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</si>
  <si>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</si>
  <si>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</si>
  <si>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</si>
  <si>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</si>
  <si>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</si>
  <si>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</si>
  <si>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</si>
  <si>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</si>
  <si>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</si>
  <si>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</si>
  <si>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</si>
  <si>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</si>
  <si>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</si>
  <si>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</si>
  <si>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</si>
  <si>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</si>
  <si>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</si>
  <si>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</si>
  <si>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</si>
  <si>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</si>
  <si>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</si>
  <si>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</si>
  <si>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</si>
  <si>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</si>
  <si>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</si>
  <si>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</si>
  <si>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</si>
  <si>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</si>
  <si>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</si>
  <si>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</si>
  <si>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</si>
  <si>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</si>
  <si>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</si>
  <si>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</si>
  <si>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</si>
  <si>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</si>
  <si>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</si>
  <si>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</si>
  <si>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</si>
  <si>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</si>
  <si>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</si>
  <si>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</si>
  <si>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</si>
  <si>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</si>
  <si>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</si>
  <si>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</si>
  <si>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</si>
  <si>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</si>
  <si>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</si>
  <si>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</si>
  <si>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</si>
  <si>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</si>
  <si>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</si>
  <si>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</si>
  <si>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</si>
  <si>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</si>
  <si>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</si>
  <si>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</si>
  <si>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</si>
  <si>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</si>
  <si>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</si>
  <si>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</si>
  <si>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</si>
  <si>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</si>
  <si>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</si>
  <si>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</si>
  <si>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</si>
  <si>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</si>
  <si>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</si>
  <si>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</si>
  <si>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</si>
  <si>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</si>
  <si>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</si>
  <si>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</si>
  <si>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</si>
  <si>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</si>
  <si>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</si>
  <si>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</si>
  <si>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</si>
  <si>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</si>
  <si>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</si>
  <si>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</si>
  <si>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</si>
  <si>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</si>
  <si>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</si>
  <si>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</si>
  <si>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</si>
  <si>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</si>
  <si>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</si>
  <si>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</si>
  <si>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</si>
  <si>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</si>
  <si>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</si>
  <si>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</si>
  <si>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</si>
  <si>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</si>
  <si>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</si>
  <si>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</si>
  <si>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</si>
  <si>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</si>
  <si>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</si>
  <si>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</si>
  <si>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</si>
  <si>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</si>
  <si>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</si>
  <si>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</si>
  <si>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</si>
  <si>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</si>
  <si>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</si>
  <si>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</si>
  <si>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</si>
  <si>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</si>
  <si>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</si>
  <si>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</si>
  <si>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</si>
  <si>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</si>
  <si>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</si>
  <si>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</si>
  <si>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</si>
  <si>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</si>
  <si>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</si>
  <si>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</si>
  <si>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</si>
  <si>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</si>
  <si>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</si>
  <si>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</si>
  <si>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</si>
  <si>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</si>
  <si>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</si>
  <si>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</si>
  <si>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</si>
  <si>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</si>
  <si>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</si>
  <si>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</si>
  <si>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</si>
  <si>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</si>
  <si>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</si>
  <si>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</si>
  <si>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</si>
  <si>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</si>
  <si>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</si>
  <si>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</si>
  <si>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</si>
  <si>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</si>
  <si>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</si>
  <si>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</si>
  <si>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</si>
  <si>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</si>
  <si>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</si>
  <si>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</si>
  <si>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</si>
  <si>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</si>
  <si>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</si>
  <si>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</si>
  <si>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</si>
  <si>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</si>
  <si>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</si>
  <si>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</si>
  <si>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</si>
  <si>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</si>
  <si>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</si>
  <si>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</si>
  <si>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</si>
  <si>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</si>
  <si>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</si>
  <si>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</si>
  <si>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</si>
  <si>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</si>
  <si>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</si>
  <si>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</si>
  <si>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</si>
  <si>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</si>
  <si>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</si>
  <si>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</si>
  <si>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</si>
  <si>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</si>
  <si>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</si>
  <si>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</si>
  <si>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</si>
  <si>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</si>
  <si>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</si>
  <si>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</si>
  <si>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</si>
  <si>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</si>
  <si>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</si>
  <si>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</si>
  <si>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</si>
  <si>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</si>
  <si>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</si>
  <si>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</si>
  <si>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</si>
  <si>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</si>
  <si>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</si>
  <si>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</si>
  <si>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</si>
  <si>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</si>
  <si>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</si>
  <si>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</si>
  <si>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</si>
  <si>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</si>
  <si>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</si>
  <si>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</si>
  <si>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</si>
  <si>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</si>
  <si>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</si>
  <si>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</si>
  <si>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</si>
  <si>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дизельное топливо</t>
  </si>
  <si>
    <t>тонны</t>
  </si>
  <si>
    <t>Торги/аукционы</t>
  </si>
  <si>
    <t>уголь бурый</t>
  </si>
  <si>
    <t>уголь каменный</t>
  </si>
  <si>
    <t>мазут</t>
  </si>
  <si>
    <t>газ сжиженный</t>
  </si>
  <si>
    <t>кг</t>
  </si>
  <si>
    <t>газ природный по регулируемой цене</t>
  </si>
  <si>
    <t>тыс м3</t>
  </si>
  <si>
    <t>дрова</t>
  </si>
  <si>
    <t>м3</t>
  </si>
  <si>
    <t>пилеты</t>
  </si>
  <si>
    <t>Добавить вид топлива</t>
  </si>
  <si>
    <t>HOTVSNA_P1</t>
  </si>
  <si>
    <t>руб.</t>
  </si>
  <si>
    <t>тыс. кВт·ч</t>
  </si>
  <si>
    <t>HEAT_P6</t>
  </si>
  <si>
    <t>NOT_HOTVSNA</t>
  </si>
  <si>
    <t>отсутствует</t>
  </si>
  <si>
    <t>NOT_HEAT_P1</t>
  </si>
  <si>
    <t>Транспортные расходы</t>
  </si>
  <si>
    <t>Расходы на услугу водоотведения</t>
  </si>
  <si>
    <t>Транспортировка тепловой энергии по сетям</t>
  </si>
  <si>
    <t>Техническое освидетельствование, диагностика,  режимное ипытание котлов,  другого обоорудования</t>
  </si>
  <si>
    <t>Обеспечение ГО, ЧС, пожарной безопасности, предупреждение и ликвидация чрезвычайных ситуаций</t>
  </si>
  <si>
    <t>Лизинговые платежи</t>
  </si>
  <si>
    <t>Утилизация вредных отходов производства</t>
  </si>
  <si>
    <t>Плата за загрязнение окружающей среды</t>
  </si>
  <si>
    <t>Анализ воды, мониторинг загрязнения окружающей среды</t>
  </si>
  <si>
    <t>Другие расходы</t>
  </si>
  <si>
    <t>Добавить прочие расходы</t>
  </si>
  <si>
    <t>HEAT_P2</t>
  </si>
  <si>
    <t>NOT_HEAT_P2</t>
  </si>
  <si>
    <t>hyp</t>
  </si>
  <si>
    <t>https://portal.eias.ru/Portal/DownloadPage.aspx?type=12&amp;guid=fa815418-fcf1-4166-bcb4-ce940ebd3857</t>
  </si>
  <si>
    <t>COLDVSNA_P1</t>
  </si>
  <si>
    <t>тыс. куб. м</t>
  </si>
  <si>
    <t>HOTVSNA_P2</t>
  </si>
  <si>
    <t>тыс. Гкал</t>
  </si>
  <si>
    <t>VOTV_P1</t>
  </si>
  <si>
    <t>HEAT_P3</t>
  </si>
  <si>
    <t>7.1</t>
  </si>
  <si>
    <t xml:space="preserve">Котельная "Силинский" г. Артем, с. Олений, 57 м в ю-в направлении от ю-в угла  дома по ул. Зоологической, 12 </t>
  </si>
  <si>
    <t>7.2</t>
  </si>
  <si>
    <t>АМК Сш.№6 г.Артем, о-р 35 м на ю-з ул. Серова,16</t>
  </si>
  <si>
    <t>7.3</t>
  </si>
  <si>
    <t>АМК Молодежная г.Артем,  примерно в 66 м на ю-з от южного угла  дома по ул. Левицкого, 2</t>
  </si>
  <si>
    <t>7.4</t>
  </si>
  <si>
    <t>АМК ПМК-57 г.Артем, ул.Виноградная,  3/1</t>
  </si>
  <si>
    <t>7.5</t>
  </si>
  <si>
    <t>Сш. №22 г.Артем,  в 75 м на С-З от С-З угла жилого дома по пер. Русский, 1</t>
  </si>
  <si>
    <t>7.6</t>
  </si>
  <si>
    <t>Авиационная г.Артем, 98 м на В от ор-ра  ул. Авиационной, 8</t>
  </si>
  <si>
    <t>7.7</t>
  </si>
  <si>
    <t xml:space="preserve">№4 г. Артем, 66 м на С-Вот ор-ра ул. Берзарина, 11 </t>
  </si>
  <si>
    <t>7.8</t>
  </si>
  <si>
    <t>№4/1 г. Артем, ул.Ангарская, 9а</t>
  </si>
  <si>
    <t>7.9</t>
  </si>
  <si>
    <t>Сш.№35 г.Артем,33 м на с-з от ор-ра МОУ СОШ № 35 по ул. Ремзаводской, 5</t>
  </si>
  <si>
    <t>7.10</t>
  </si>
  <si>
    <t xml:space="preserve">Подгородненка г.Артем, 45 м на с-з отор-ра ул. Есенина, 33 </t>
  </si>
  <si>
    <t>7.11</t>
  </si>
  <si>
    <t>АМК Металлобаза г.Артем, в 30 м на север от ул. Саперная 4д</t>
  </si>
  <si>
    <t>7.12</t>
  </si>
  <si>
    <t>Угловая г.Артем, ул.Сахалинская, 9</t>
  </si>
  <si>
    <t>7.13</t>
  </si>
  <si>
    <t>Амурская  г. Артем, 88 м с от ор-ра, детского сада № 9 по ул. Полевая, д. 19</t>
  </si>
  <si>
    <t>7.14</t>
  </si>
  <si>
    <t>АМК Сахалинская г.Артем, ул.Сахалинская, 52/1</t>
  </si>
  <si>
    <t>7.15</t>
  </si>
  <si>
    <t>АМК Баумана г.Артем, в районе ул.Баумана 3/1</t>
  </si>
  <si>
    <t>7.16</t>
  </si>
  <si>
    <t>АМК Общежитие г.Артем, ул. 1-ая  Рабочая, в районе дома 83/2</t>
  </si>
  <si>
    <t>7.17</t>
  </si>
  <si>
    <t>АМК Уткинская г.Артем,  ул.Уткинская, 6</t>
  </si>
  <si>
    <t>7.18</t>
  </si>
  <si>
    <t>Котельная МАЭ г.Артем, ул.Портовая, 41 (Аэропорт)</t>
  </si>
  <si>
    <t>7.19</t>
  </si>
  <si>
    <t>АМК СШ №20 г.Артем</t>
  </si>
  <si>
    <t>7.20</t>
  </si>
  <si>
    <t>Котельная №1с. Вольно-Надеждинское, ул. Анисимова, здание котельной № 1</t>
  </si>
  <si>
    <t>7.21</t>
  </si>
  <si>
    <t>Котельная №2 с.В-Надеждинское, ул.Пушкина, 28а, 1970г</t>
  </si>
  <si>
    <t>7.22</t>
  </si>
  <si>
    <t>АМК №6 с.Вольно-Надеждин.ул. Строителей,5</t>
  </si>
  <si>
    <t>7.23</t>
  </si>
  <si>
    <t>Котельная №7 с.В-Надеждинское, ул.Геологов</t>
  </si>
  <si>
    <t>7.24</t>
  </si>
  <si>
    <t xml:space="preserve">АМК №8 с.В-Надеждинское, ул. Трактовая, д.42 </t>
  </si>
  <si>
    <t>7.25</t>
  </si>
  <si>
    <t>АМК №17 с. Прохладное,ул. Тимирязева , в р-не дома 3а</t>
  </si>
  <si>
    <t>7.26</t>
  </si>
  <si>
    <t>АМК №18 с.Прохладное, в р-не ул.Центральня,45 б</t>
  </si>
  <si>
    <t>7.27</t>
  </si>
  <si>
    <t>Котельная №3 п.Раздольное, ул.Чапаева,46, 1974г</t>
  </si>
  <si>
    <t>7.28</t>
  </si>
  <si>
    <t>Котельная №4 п.Раздольное, ул.Буденного, 1974г</t>
  </si>
  <si>
    <t>7.29</t>
  </si>
  <si>
    <t>АМК №9 п.Раздольное ул. Буденного, 3 Б</t>
  </si>
  <si>
    <t>7.30</t>
  </si>
  <si>
    <t>Котельная №22 п.Раздольное, ул.Котовского,возле дома №1б</t>
  </si>
  <si>
    <t>7.31</t>
  </si>
  <si>
    <t>Котельная №23 п.Раздольное, ул. Ленинская, возле дома № 2</t>
  </si>
  <si>
    <t>7.32</t>
  </si>
  <si>
    <t>АМК №21 п. Раздольное, в 92 м на ю-з от ор-ра ул. Лазо, 15</t>
  </si>
  <si>
    <t>7.33</t>
  </si>
  <si>
    <t>АМК №26 п.Оленевод, в районе ул.Садовая,1</t>
  </si>
  <si>
    <t>7.34</t>
  </si>
  <si>
    <t>АМК №30 с.Кипарисово, ул.Черемуховая</t>
  </si>
  <si>
    <t>7.35</t>
  </si>
  <si>
    <t>Котельная №10 п.Тавричанка, ул.Лесная, 12</t>
  </si>
  <si>
    <t>7.36</t>
  </si>
  <si>
    <t>АМК №11 п.Тавричанка,в ра-не ул.Индустриальная,</t>
  </si>
  <si>
    <t>7.37</t>
  </si>
  <si>
    <t>АМК №12 п. Тавричанка,в р-не ул. Целинной, 2</t>
  </si>
  <si>
    <t>7.38</t>
  </si>
  <si>
    <t>Котельная №13 п.Девятый Вал, ул.Набивайло 14</t>
  </si>
  <si>
    <t>7.39</t>
  </si>
  <si>
    <t>АМК-терморобот №20 п.Рыбачий</t>
  </si>
  <si>
    <t>7.40</t>
  </si>
  <si>
    <t>Котельная №24 п.Тавричанка, ул.Осипенко</t>
  </si>
  <si>
    <t>7.41</t>
  </si>
  <si>
    <t>Котельная №25 п.Тавричанка, ул.Геологов</t>
  </si>
  <si>
    <t>7.42</t>
  </si>
  <si>
    <t>АМК №27 п.РВСп.Тавричанка,  в р-не ул. Радиостанция д. 1</t>
  </si>
  <si>
    <t>7.43</t>
  </si>
  <si>
    <t>АМК №28 п. Морской в р-не д.1</t>
  </si>
  <si>
    <t>7.44</t>
  </si>
  <si>
    <t>АМК №29 п.Раздольное,ул. Лазо, 57</t>
  </si>
  <si>
    <t>7.45</t>
  </si>
  <si>
    <t>Котельная КШИ п.Раздольное, пер. Интернатный, 4</t>
  </si>
  <si>
    <t>7.46</t>
  </si>
  <si>
    <t>АМК №5 п.Стеклозаводской, в 164 м на с-в от орентира ул. Трудовая д.20-1</t>
  </si>
  <si>
    <t>7.47</t>
  </si>
  <si>
    <t>Котельная №16 ж/ст.Барановский, ул.Тополиная,возле дома № 1-а</t>
  </si>
  <si>
    <t>7.48</t>
  </si>
  <si>
    <t>Котельная № 931 с.Раздольное, ул. Лазо, 318</t>
  </si>
  <si>
    <t>7.49</t>
  </si>
  <si>
    <t>АМК № 62 п. Зима Южная, в ра-не ул.Озёрная, 5А</t>
  </si>
  <si>
    <t>7.50</t>
  </si>
  <si>
    <t>АМК СШ №3 п. Раздольное, в 13м на с от ор-ра ул. Лазо,36а</t>
  </si>
  <si>
    <t>7.51</t>
  </si>
  <si>
    <t>АМК п. Таёжный, в 14 м на ю от ор-ра ул. Мира,4 (комб. Чайка)</t>
  </si>
  <si>
    <t>7.52</t>
  </si>
  <si>
    <t>Котельная №1 п.Зарубино, ул.Строительная,15</t>
  </si>
  <si>
    <t>7.53</t>
  </si>
  <si>
    <t>Котельная №2 п.Зарубино, ул.Нагорная,2</t>
  </si>
  <si>
    <t>7.54</t>
  </si>
  <si>
    <t>Котельная №1 пгт.Славянка (п.Нерпа), ул.Нерпинская, 7</t>
  </si>
  <si>
    <t>7.55</t>
  </si>
  <si>
    <t>Котельная №2 п.Посьет, ул.Тупик портовый,3</t>
  </si>
  <si>
    <t>7.56</t>
  </si>
  <si>
    <t>Котельная №1 п.Безверхово, ул.Совхозная,1в</t>
  </si>
  <si>
    <t>7.57</t>
  </si>
  <si>
    <t>Котельная №2 п.Безверхово, ул.Советская, 3а</t>
  </si>
  <si>
    <t>7.58</t>
  </si>
  <si>
    <t>Котельная №3 п.Перевозное, ул.Строительная, 3а</t>
  </si>
  <si>
    <t>7.59</t>
  </si>
  <si>
    <t>Центр.кот. п.Барабаш, ул.Гагарина,31а</t>
  </si>
  <si>
    <t>7.60</t>
  </si>
  <si>
    <t>Котельная №479 п.Барабаш ул.Гвардейская, 15а</t>
  </si>
  <si>
    <t>7.61</t>
  </si>
  <si>
    <t>Котельная №569 п.Барабаш ул.Центральная, 5а</t>
  </si>
  <si>
    <t>7.62</t>
  </si>
  <si>
    <t>Котельная п.Барабаш  ул. Рыбозавод 11а(Рыбзавод)</t>
  </si>
  <si>
    <t>7.63</t>
  </si>
  <si>
    <t>Котельная №98 (ОКС) п.Барабаш</t>
  </si>
  <si>
    <t>7.64</t>
  </si>
  <si>
    <t>Котельная №1 п.Приморский, ул.Молодежная,22</t>
  </si>
  <si>
    <t>7.65</t>
  </si>
  <si>
    <t>Котельная №2 п.Приморский, ул.Центральная,21</t>
  </si>
  <si>
    <t>7.66</t>
  </si>
  <si>
    <t>Котельная №1 п.Хасан, ул.Мошляка,18</t>
  </si>
  <si>
    <t>7.67</t>
  </si>
  <si>
    <t>Котельная №1, п.Краскино, ул.Школьная, 1а</t>
  </si>
  <si>
    <t>7.68</t>
  </si>
  <si>
    <t>АМК п.Гвоздево ул. Линейная,5</t>
  </si>
  <si>
    <t>7.69</t>
  </si>
  <si>
    <t>АМК п.Гвоздево ул. Линейная,22</t>
  </si>
  <si>
    <t>7.70</t>
  </si>
  <si>
    <t>Котельная №452 п.Краскино, ул.Стадионая</t>
  </si>
  <si>
    <t>7.71</t>
  </si>
  <si>
    <t>Котельная №238 с.Занадворовка, ул.Гарнизонная</t>
  </si>
  <si>
    <t>7.72</t>
  </si>
  <si>
    <t>АМК п.Краскино, ул. Гвоздева, 18А</t>
  </si>
  <si>
    <t>7.73</t>
  </si>
  <si>
    <t>Котельная п.Посьет, ул. Ленинская, 4а</t>
  </si>
  <si>
    <t>7.74</t>
  </si>
  <si>
    <t>АМК п. Посьет СОШ ор-р ул.Портовая 16А</t>
  </si>
  <si>
    <t>7.75</t>
  </si>
  <si>
    <t>Модульная котельная с. Анисимовка, ул. Смольная 10а</t>
  </si>
  <si>
    <t>7.76</t>
  </si>
  <si>
    <t>АМК п. Смоляниново, ул. Ленинская в р-не д.15</t>
  </si>
  <si>
    <t>7.77</t>
  </si>
  <si>
    <t>Котельная №165 с.Новонежино, ул.Авиаторов, 33</t>
  </si>
  <si>
    <t>7.78</t>
  </si>
  <si>
    <t>Котельная "Молодежная" с.Новонежино, ул.Молодежная, 1а</t>
  </si>
  <si>
    <t>7.79</t>
  </si>
  <si>
    <t>АМК с. Анисимовка, ул.  Дачная, в р-не д.40Б</t>
  </si>
  <si>
    <t>7.80</t>
  </si>
  <si>
    <t>Котельная школы п.Шкотово, ул.Советская,45Б</t>
  </si>
  <si>
    <t>7.81</t>
  </si>
  <si>
    <t>Котельная АРЗ п.Шкотово, ул.Матюшкина,2</t>
  </si>
  <si>
    <t>7.82</t>
  </si>
  <si>
    <t>Котельная гарнизона п.Шкотово, ул.Кирова,2а</t>
  </si>
  <si>
    <t>7.83</t>
  </si>
  <si>
    <t>Котельная с.Штыково, ул.Гидроузла,1Б</t>
  </si>
  <si>
    <t>7.84</t>
  </si>
  <si>
    <t>АМК с. Многоудобное в р-не ул.Зальпе, 3А</t>
  </si>
  <si>
    <t>7.85</t>
  </si>
  <si>
    <t>Котельная с.Центральное, ул.Чапаева, 14</t>
  </si>
  <si>
    <t>7.86</t>
  </si>
  <si>
    <t>Котельная с.Новороссия, ул.Школьная, 204</t>
  </si>
  <si>
    <t>7.87</t>
  </si>
  <si>
    <t>Котельная №181 с.Романовка (ДЭУ), ул.Рудакова,2а</t>
  </si>
  <si>
    <t>7.88</t>
  </si>
  <si>
    <t>Котельная №113 с.Романовка, ул.Гвардейская,6а</t>
  </si>
  <si>
    <t>7.89</t>
  </si>
  <si>
    <t>Котельная №59 с.Романовка, ул.Гвардейская,203а</t>
  </si>
  <si>
    <t>7.90</t>
  </si>
  <si>
    <t>Котельная №12 с.Многоудобное, ул.Первомайская 3</t>
  </si>
  <si>
    <t>7.91</t>
  </si>
  <si>
    <t>Котельная №109 п. Шкотово, ул.Советская,1в (база)</t>
  </si>
  <si>
    <t>7.92</t>
  </si>
  <si>
    <t>Котельная сш №27 п.Смоляниново, ул.Маяковского,37</t>
  </si>
  <si>
    <t>7.93</t>
  </si>
  <si>
    <t>Котельная гарнизона п.Смоляниново, ул.Садовая,1а</t>
  </si>
  <si>
    <t>7.94</t>
  </si>
  <si>
    <t>Котельная №4 п.Подъяпольск  ул. Центральная, дом 1А</t>
  </si>
  <si>
    <t>7.95</t>
  </si>
  <si>
    <t xml:space="preserve">Котельная №5 п.Мысовое ул.Луговая, 10 </t>
  </si>
  <si>
    <t>7.96</t>
  </si>
  <si>
    <t xml:space="preserve">котельная п.смоляниново </t>
  </si>
  <si>
    <t>7.97</t>
  </si>
  <si>
    <t xml:space="preserve">Гореловская котельная г.Дальнегорск, ул.Приморская 2 </t>
  </si>
  <si>
    <t>7.98</t>
  </si>
  <si>
    <t>Котельная с. Краснореченский, ул. Молодёжная 12</t>
  </si>
  <si>
    <t>7.99</t>
  </si>
  <si>
    <t>Котельная с.Сержантово,ул.Советская,8</t>
  </si>
  <si>
    <t>7.100</t>
  </si>
  <si>
    <t>Котельная п.Краснореченский, ул.Октябрьская 28</t>
  </si>
  <si>
    <t>7.101</t>
  </si>
  <si>
    <t>АМК с.Краснореченский, ул. Речная, 37</t>
  </si>
  <si>
    <t>7.102</t>
  </si>
  <si>
    <t>АМК с.Краснореченский, в 60м на ю-в от ор-ра ул. Школьная ,14</t>
  </si>
  <si>
    <t>7.103</t>
  </si>
  <si>
    <t>Котельная п.Рудная Пристань, ул.Григория Милая 2б</t>
  </si>
  <si>
    <t>7.104</t>
  </si>
  <si>
    <t>АМК п.Каменка, ул.Берзинская 39</t>
  </si>
  <si>
    <t>7.105</t>
  </si>
  <si>
    <t>Котельная №4 г.Дальнегорск, пр-т 50 лет Октября, 324/115</t>
  </si>
  <si>
    <t>7.106</t>
  </si>
  <si>
    <t>Центральная котельная г. Дальнегорск, Проспект 50 лет Октября 105-б</t>
  </si>
  <si>
    <t>7.107</t>
  </si>
  <si>
    <t>Центральная котельная п.Кавалерово ул.Первомайская 9Б/3</t>
  </si>
  <si>
    <t>7.108</t>
  </si>
  <si>
    <t>Котельная п.Фабричный ул.Комсомольская 107а</t>
  </si>
  <si>
    <t>7.109</t>
  </si>
  <si>
    <t>Котельная п.Хрустальный ул.Центральная 27</t>
  </si>
  <si>
    <t>7.110</t>
  </si>
  <si>
    <t>Котельная п.Рудный ул.Партизанская 6</t>
  </si>
  <si>
    <t>7.111</t>
  </si>
  <si>
    <t>Котельная № 1 п. Кавалерово, ул. Арсеньева, 126а</t>
  </si>
  <si>
    <t>7.112</t>
  </si>
  <si>
    <t>Котельная № 2 п.Горнореченск ул.Строительная, 32-1</t>
  </si>
  <si>
    <t>7.113</t>
  </si>
  <si>
    <t>АМК с. Зеркальное, в 60м от с-в от ор-ра ул. Школьная, 1</t>
  </si>
  <si>
    <t>7.114</t>
  </si>
  <si>
    <t>АМК с. Устиновка, в 20 м на ю-з от ор-ра ул.Центральная, 17а</t>
  </si>
  <si>
    <t>7.115</t>
  </si>
  <si>
    <t>Котельная очистных сооружений п.Кавалерово ул.Гоголя 51А</t>
  </si>
  <si>
    <t>7.116</t>
  </si>
  <si>
    <t>Центральная котельная п.Ольга, ул.Дзержинская 18</t>
  </si>
  <si>
    <t>7.117</t>
  </si>
  <si>
    <t>АМК п. Ольга ЦРБ,  87м на ю-з от ор-ра  ул. Ворошилова,6</t>
  </si>
  <si>
    <t>7.118</t>
  </si>
  <si>
    <t>АМК с. Серафимовка, Маматова 41</t>
  </si>
  <si>
    <t>7.119</t>
  </si>
  <si>
    <t>Котельная с.Пермское СШ, ул.Совхозная</t>
  </si>
  <si>
    <t>7.120</t>
  </si>
  <si>
    <t>АМК с. Михайловка СШ, 8м на з от ор-ра  ул. Центральная,15Г</t>
  </si>
  <si>
    <t>7.121</t>
  </si>
  <si>
    <t>АМК с. Моряк-Рыболов, Бойлер №1, 20м на з от ор-ра  ул. Пограничная ,1</t>
  </si>
  <si>
    <t>7.122</t>
  </si>
  <si>
    <t>АМК с. Моряк-Рыболов, Бойлер №2, 20м на з от ор-ра  ул. Пограничная ,1</t>
  </si>
  <si>
    <t>7.123</t>
  </si>
  <si>
    <t>Котельная с.Моряк-Рыболов ЦРБ, ул.Ленинская 101 А</t>
  </si>
  <si>
    <t>7.124</t>
  </si>
  <si>
    <t>Котельная с.Маргаритово СШ, ул.Школьная 11</t>
  </si>
  <si>
    <t>7.125</t>
  </si>
  <si>
    <t>Котельная № 1 п.Тимофеевка, ул.Первомайская 8</t>
  </si>
  <si>
    <t>7.126</t>
  </si>
  <si>
    <t>АМК № 2 п.Тимофеевка, ул.Морская, 6</t>
  </si>
  <si>
    <t>7.127</t>
  </si>
  <si>
    <t>Котельная с.Ракушка, ул.Школьная 21</t>
  </si>
  <si>
    <t>7.128</t>
  </si>
  <si>
    <t>Котельная с.Веселый Яр СДК, ул.Набережная, 57А</t>
  </si>
  <si>
    <t>7.129</t>
  </si>
  <si>
    <t>АМК №13 с. Кокшаровка, ул. Советская,10</t>
  </si>
  <si>
    <t>7.130</t>
  </si>
  <si>
    <t>АМК №14 с. Уборка, ул. Советская, 29</t>
  </si>
  <si>
    <t>7.131</t>
  </si>
  <si>
    <t>Котельная №5 с.Чугуевка, ул Лесная, 55а</t>
  </si>
  <si>
    <t>7.132</t>
  </si>
  <si>
    <t>Котельная НПБ с.Чугуевка, ул.Дзержинского, 11</t>
  </si>
  <si>
    <t>7.133</t>
  </si>
  <si>
    <t>Котельная №1 с.Чугуевка ул.50лет Октября, 212</t>
  </si>
  <si>
    <t>7.134</t>
  </si>
  <si>
    <t>Котельная №2 с.Чугуевка, ул.Комарова, 5</t>
  </si>
  <si>
    <t>7.135</t>
  </si>
  <si>
    <t>АМК №210 "Пионер", с. Чугуевка, ул.Кустарная, 27а</t>
  </si>
  <si>
    <t>7.136</t>
  </si>
  <si>
    <t>Котельная №4 с.Цветковка, ул.Львовская, 10а</t>
  </si>
  <si>
    <t>7.137</t>
  </si>
  <si>
    <t>АМК №6 с.Каменка, ул.Магистральная, 31а</t>
  </si>
  <si>
    <t>7.138</t>
  </si>
  <si>
    <t>Котельная №7 с.Чугуевка, ул.Строительная, 2</t>
  </si>
  <si>
    <t>7.139</t>
  </si>
  <si>
    <t>АМК №8 с.Чугуевка, ул.Магистральная, 3а</t>
  </si>
  <si>
    <t>7.140</t>
  </si>
  <si>
    <t>Котельная №9 с.Ново-Чугуевка, ул.Вокзальная, 12</t>
  </si>
  <si>
    <t>7.141</t>
  </si>
  <si>
    <t>АМК №10 с. Булыго-Фадеево, Ленинская 51А</t>
  </si>
  <si>
    <t>7.142</t>
  </si>
  <si>
    <t>АМК № 11 с. Соколовка, ул. Советская, 104</t>
  </si>
  <si>
    <t>7.143</t>
  </si>
  <si>
    <t>АМК №12 с. Ново-Михайловка, ул. Советская,35</t>
  </si>
  <si>
    <t>7.144</t>
  </si>
  <si>
    <t>Котельная №3 с.Чугуевка, ул.Кустарная, 29а</t>
  </si>
  <si>
    <t>7.145</t>
  </si>
  <si>
    <t>Котельная №152 с.Чугуевка (В/г №2)</t>
  </si>
  <si>
    <t>7.146</t>
  </si>
  <si>
    <t>АМК № 97 военного городка, с.Чугуевка</t>
  </si>
  <si>
    <t>7.147</t>
  </si>
  <si>
    <t>Котельная №1 п.Горные Ключи, ул.Юбилейная, 3а</t>
  </si>
  <si>
    <t>7.148</t>
  </si>
  <si>
    <t>АМК №30 п. Горные Ключи (ср. школа) ул. Санаторная 5</t>
  </si>
  <si>
    <t>7.149</t>
  </si>
  <si>
    <t>АМК №2 п.Горные Ключи, ул.Набережная, 18</t>
  </si>
  <si>
    <t>7.150</t>
  </si>
  <si>
    <t>Котельная №3 п.Кировский, ул.Советская, 55 Б</t>
  </si>
  <si>
    <t>7.151</t>
  </si>
  <si>
    <t>Котельная №4 п.Кировский, ул.Колхозная, 29а</t>
  </si>
  <si>
    <t>7.152</t>
  </si>
  <si>
    <t>Котельная №5 п.Кировский, ул.Набережная, 62 А</t>
  </si>
  <si>
    <t>7.153</t>
  </si>
  <si>
    <t>Котельная №6 Мазутное хозяйство с.Авдеевка, ул.Октябрьская, 14</t>
  </si>
  <si>
    <t>7.154</t>
  </si>
  <si>
    <t>Котельная №7 п.Кировский, ул.Уткинская, 53</t>
  </si>
  <si>
    <t>7.155</t>
  </si>
  <si>
    <t>Котельная №8 п.Кировский, ул.Луговая 10</t>
  </si>
  <si>
    <t>7.156</t>
  </si>
  <si>
    <t>Котельная №9 п.Кировский, ул.Юбилейная, 10а</t>
  </si>
  <si>
    <t>7.157</t>
  </si>
  <si>
    <t>Котельная №10 с.Авдеевка, ул.Центральная ,18 (школа)</t>
  </si>
  <si>
    <t>7.158</t>
  </si>
  <si>
    <t>Котельная №20 с.Преображенка, ул.Таежная, 17</t>
  </si>
  <si>
    <t>7.159</t>
  </si>
  <si>
    <t>АМК №21 с. Уссурка, 10м на с от ор-ра  ул. Школьная, 4-Б</t>
  </si>
  <si>
    <t>7.160</t>
  </si>
  <si>
    <t>АМК №23 с. Павло-Федоровка, 10м на з от ор-ра пер. Школьный,1в</t>
  </si>
  <si>
    <t>7.161</t>
  </si>
  <si>
    <t>АМК №26 с.Увальное, ул.Полевая, 33</t>
  </si>
  <si>
    <t>7.162</t>
  </si>
  <si>
    <t>АМК №27 с. Павло- Федоровка, 10м на ю-з от ор-ра ул. Мира,2 «а»</t>
  </si>
  <si>
    <t>7.163</t>
  </si>
  <si>
    <t>АМК №28 п. Горные Ключи, ул. Октябрьская,21</t>
  </si>
  <si>
    <t>7.164</t>
  </si>
  <si>
    <t>АМК №24 с.Родниковое, 100м на с-з от ор-ра  ул.Центральная, 1 А</t>
  </si>
  <si>
    <t>7.165</t>
  </si>
  <si>
    <t>АМК  №11 с.Марьяновка, ул.Школьная, 8</t>
  </si>
  <si>
    <t>7.166</t>
  </si>
  <si>
    <t>АМК №12 с.Крыловка, ул.Школьная, 21</t>
  </si>
  <si>
    <t>7.167</t>
  </si>
  <si>
    <t>АМК №13 с.Руновка 20м на с от ор-ра ул. Кооперативная,6</t>
  </si>
  <si>
    <t>7.168</t>
  </si>
  <si>
    <t>АМК №17 с.Комаровка, 80м на ю-з от ор-ра, ул. Школьная, 9</t>
  </si>
  <si>
    <t>7.169</t>
  </si>
  <si>
    <t>АМК №18 с. Увальное, ул. Шоссейная,8а</t>
  </si>
  <si>
    <t>7.170</t>
  </si>
  <si>
    <t>АМК №19 с. Увальное, 5м на ю от ор-ра ул. Первомайская,2б</t>
  </si>
  <si>
    <t>7.171</t>
  </si>
  <si>
    <t>АМК №22 с.Шмаковка 10м на в от ор-ра пер. Школьный,1 А</t>
  </si>
  <si>
    <t>7.172</t>
  </si>
  <si>
    <t>АМК №29 п. Горные ключи, 30м на ю-в от ор-ра ул. Коммунальников, 19 кв 1</t>
  </si>
  <si>
    <t>7.173</t>
  </si>
  <si>
    <t>АМК №25 п.Кировский,10 м на ю от ор-ра ул. Пролетарская,3а</t>
  </si>
  <si>
    <t>7.174</t>
  </si>
  <si>
    <t>Котельная №1-1 г.Дальнереченск, ул.Свободы 41</t>
  </si>
  <si>
    <t>7.175</t>
  </si>
  <si>
    <t>Котельная №1-2 г.Дальнереченск, ул.Флегонтова 25а</t>
  </si>
  <si>
    <t>7.176</t>
  </si>
  <si>
    <t>АМК №1-3 г. Дальнереченск, 10м на з от ор-ра ул.Пионерская,45а</t>
  </si>
  <si>
    <t>7.177</t>
  </si>
  <si>
    <t>Котельная №1-5 г.Дальнереченск, ул.Шевчука 72</t>
  </si>
  <si>
    <t>7.178</t>
  </si>
  <si>
    <t>АМК №1-7 г. Дальнереченск, 55м на с-з от ор-ра ул.Таврическая,87а</t>
  </si>
  <si>
    <t>7.179</t>
  </si>
  <si>
    <t>АМК №1-14 г. Дальнереченск, 5м на с от ор-ра  ул.Промышленная ,10</t>
  </si>
  <si>
    <t>7.180</t>
  </si>
  <si>
    <t>АМК №1-15 с. Лазо, 23м на з от ор-ра  ул.Строительная ,2а</t>
  </si>
  <si>
    <t>7.181</t>
  </si>
  <si>
    <t>Котельная №1-18 г.Дальнереченск, ул.Энгельса 23</t>
  </si>
  <si>
    <t>7.182</t>
  </si>
  <si>
    <t>АМК №1-25г. Дальнереченск, 20м на ю-з  от ор-ра ул.Некрасова,6</t>
  </si>
  <si>
    <t>7.183</t>
  </si>
  <si>
    <t>АМК №1-26 г. Дальнереченск, ул.Рябуха, 73</t>
  </si>
  <si>
    <t>7.184</t>
  </si>
  <si>
    <t>Котельная №1-27/1 ЛДК ул. 45 лет Октября 1</t>
  </si>
  <si>
    <t>7.185</t>
  </si>
  <si>
    <t>Котельная №1-30 с.Сальское ул.Советская 2/15 (работает в межотопительный период)</t>
  </si>
  <si>
    <t>7.186</t>
  </si>
  <si>
    <t>АМК  №1-30 с.Сальское, ул.Советская, 2/015</t>
  </si>
  <si>
    <t>7.187</t>
  </si>
  <si>
    <t>Котельная №1-31 г.Дальнереченск, ул.Уссурийская 84</t>
  </si>
  <si>
    <t>7.188</t>
  </si>
  <si>
    <t>АМК №1-32 п.Лазо (догоровные отношения отсутствуют)</t>
  </si>
  <si>
    <t>7.189</t>
  </si>
  <si>
    <t>АМК №1- 40 с.Лазо ул.Стрелковая 1</t>
  </si>
  <si>
    <t>7.190</t>
  </si>
  <si>
    <t>Котельная №1- 42 с.Графское ул. Графская, 2</t>
  </si>
  <si>
    <t>7.191</t>
  </si>
  <si>
    <t>Котельная №1- 43 г.Дальнереченск - привокзальная, ул. Тополиная, 10</t>
  </si>
  <si>
    <t>7.192</t>
  </si>
  <si>
    <t>Котельная №1-22 г.Дальнереченск с.Грушевое ул. Лазо,36</t>
  </si>
  <si>
    <t>7.193</t>
  </si>
  <si>
    <t>АМК  №1-39 г.Дальнереченск ул. Ясная, 15</t>
  </si>
  <si>
    <t>7.194</t>
  </si>
  <si>
    <t>Котельная №1-44 г.Дальнереченск ул.Киевская, 53</t>
  </si>
  <si>
    <t>7.195</t>
  </si>
  <si>
    <t xml:space="preserve">Котельная №1-45 г. Дальнереченск ул. Краснофлотская, 18 Д </t>
  </si>
  <si>
    <t>7.196</t>
  </si>
  <si>
    <t>Котельная №1-46 г. Дальнереченск ул. Ленина, 61</t>
  </si>
  <si>
    <t>7.197</t>
  </si>
  <si>
    <t>Котельная №2-1 с.Сальское, ул.Советская, 13</t>
  </si>
  <si>
    <t>7.198</t>
  </si>
  <si>
    <t>Котельная №2-4 с.Рождественка (школа), ул.50 лет Октября, 24а</t>
  </si>
  <si>
    <t>7.199</t>
  </si>
  <si>
    <t>АМК №2-5 с.Веденка, 5м на з от ор-ра ул.Мелехина, 34а</t>
  </si>
  <si>
    <t>7.200</t>
  </si>
  <si>
    <t>АМК №2-6 с.Веденка, 5м на з от ор-ра ул.Мелехина, 34а</t>
  </si>
  <si>
    <t>7.201</t>
  </si>
  <si>
    <t>Котельная №2-7 с.Соловьевка (школа), ул.Центральная, 32</t>
  </si>
  <si>
    <t>7.202</t>
  </si>
  <si>
    <t>Котельная №2-9 с.Ракитное (школа), ул.Советская, 25а</t>
  </si>
  <si>
    <t>7.203</t>
  </si>
  <si>
    <t>Котельная №2-10 с.Ракитное (д/с), ул.Советская 22а</t>
  </si>
  <si>
    <t>7.204</t>
  </si>
  <si>
    <t>АМК №2-11 с.Орехово (школа), 1м на ю-в от ор-ра ул.Кооперативная 54</t>
  </si>
  <si>
    <t>7.205</t>
  </si>
  <si>
    <t>Котельная №2-12 с.Боголюбовка (школа), ул.Озерная 9а</t>
  </si>
  <si>
    <t>7.206</t>
  </si>
  <si>
    <t>АМК №2-18 с.Малиново (школа), ул.Школьная 29а</t>
  </si>
  <si>
    <t>7.207</t>
  </si>
  <si>
    <t>Котельная №2/19 с.Веденка, ул.Малая Веденка, 8</t>
  </si>
  <si>
    <t>7.208</t>
  </si>
  <si>
    <t>Котельная №3-1 с.Новопокровка, ул.Набережная 68а</t>
  </si>
  <si>
    <t>7.209</t>
  </si>
  <si>
    <t>Котельная №3-2 с.Новопокровка, ул.Строительная 30в</t>
  </si>
  <si>
    <t>7.210</t>
  </si>
  <si>
    <t>АМК №3-3 с.Новопокровка, 1,5м на ю от  ор-ра ул.Украинская 64а</t>
  </si>
  <si>
    <t>7.211</t>
  </si>
  <si>
    <t>Котельная №3-4 с.Рощино, ул.Рощина 47</t>
  </si>
  <si>
    <t>7.212</t>
  </si>
  <si>
    <t>АМК №3-18 с.Лукьяновка, 28м на з от ор-раул.Центральная 5</t>
  </si>
  <si>
    <t>7.213</t>
  </si>
  <si>
    <t>АМК №3/19 с.Рощино (школа)</t>
  </si>
  <si>
    <t>7.214</t>
  </si>
  <si>
    <t xml:space="preserve">Котельная № 3-6 с.Вострецово, ул.Нижегорная 34 </t>
  </si>
  <si>
    <t>7.215</t>
  </si>
  <si>
    <t>Котельная № 3-7 с.Измайлиха, ул. Центральная 34а</t>
  </si>
  <si>
    <t>7.216</t>
  </si>
  <si>
    <t>Котельная № 3-8 с.Мельничное, ул. Верхняя 1В</t>
  </si>
  <si>
    <t>7.217</t>
  </si>
  <si>
    <t>Котельная № 3-9 с.Мельничное,  ул. Центральная 10</t>
  </si>
  <si>
    <t>7.218</t>
  </si>
  <si>
    <t>АМК № 3-11 с. Крутой Яр,ул.Паровозная,5г</t>
  </si>
  <si>
    <t>7.219</t>
  </si>
  <si>
    <t>Котельная № 3-12 с.Глубинное, ул.Коммунальная 8а</t>
  </si>
  <si>
    <t>7.220</t>
  </si>
  <si>
    <t>Котельная № 3-5 с.Вострецово пер. Пионерский, 4а</t>
  </si>
  <si>
    <t>7.221</t>
  </si>
  <si>
    <t>Котельная №1 г.Лесозаводск, ул.Пушкинская, 29б</t>
  </si>
  <si>
    <t>7.222</t>
  </si>
  <si>
    <t>АМК №3 г.Лесозаводск, ул.Дзержинского, 18</t>
  </si>
  <si>
    <t>7.223</t>
  </si>
  <si>
    <t>Котельная №10 г.Лесозаводск, ул.Сибирцева, 76</t>
  </si>
  <si>
    <t>7.224</t>
  </si>
  <si>
    <t>Котельная №2 г.Лесозаводск, ул.Пушкинская, 31б</t>
  </si>
  <si>
    <t>7.225</t>
  </si>
  <si>
    <t>АМК №4 г.Лесозаводск, ул.Вокзальная, 76а</t>
  </si>
  <si>
    <t>7.226</t>
  </si>
  <si>
    <t>Котельная №7 г.Лесозаводск, ул.Мира, 10а</t>
  </si>
  <si>
    <t>7.227</t>
  </si>
  <si>
    <t>Котельная №8 г.Лесозаводск, ул.Степная, 3б</t>
  </si>
  <si>
    <t>7.228</t>
  </si>
  <si>
    <t>Котельная №9 г.Лесозаводск, ул.Будника, 123</t>
  </si>
  <si>
    <t>7.229</t>
  </si>
  <si>
    <t>АМК №15 г.Лесозаводск, 30м на ю-з от ор-ра ул.Кравчука,1а</t>
  </si>
  <si>
    <t>7.230</t>
  </si>
  <si>
    <t>Котельная №16 г.Лесозаводск, ул.Берёзовая, 10</t>
  </si>
  <si>
    <t>7.231</t>
  </si>
  <si>
    <t>АМК №20 с.Невское,65м от ю-в от ор-ра ул.Спортивная,3</t>
  </si>
  <si>
    <t>7.232</t>
  </si>
  <si>
    <t>АМК №21 с.Пантелеймоновка, ул.Школьная, 39а</t>
  </si>
  <si>
    <t>7.233</t>
  </si>
  <si>
    <t>АМК №22 с.Пантелеймоновка, ул.Центральная, 29а</t>
  </si>
  <si>
    <t>7.234</t>
  </si>
  <si>
    <t>АМК №27 с.Марково, ул.Волкова, 10а</t>
  </si>
  <si>
    <t>7.235</t>
  </si>
  <si>
    <t>АМК №28 с.Марково, ул.Волкова, 35а</t>
  </si>
  <si>
    <t>7.236</t>
  </si>
  <si>
    <t>АМК №31 с.Иннокентьевка, ул.Школьная, 1а</t>
  </si>
  <si>
    <t>7.237</t>
  </si>
  <si>
    <t>АМК №33 с.Глазовка, ул.Центральная, 30</t>
  </si>
  <si>
    <t>7.238</t>
  </si>
  <si>
    <t>Котельная №29 с.Курское, ул.Почтовая, 16</t>
  </si>
  <si>
    <t>7.239</t>
  </si>
  <si>
    <t>Котельная №32 с.Тихменево, ул.Советская, 36</t>
  </si>
  <si>
    <t>7.240</t>
  </si>
  <si>
    <t>АМК №23 с.Ружино,ул.Советская,44</t>
  </si>
  <si>
    <t>7.241</t>
  </si>
  <si>
    <t>Котельная №19 г.Лесозаводск, ул.Пионерская, 4 (ст.Ружино)</t>
  </si>
  <si>
    <t>7.242</t>
  </si>
  <si>
    <t>Котельная №11 г.Лесозаводск, ул.Ленинская, 44к</t>
  </si>
  <si>
    <t>7.243</t>
  </si>
  <si>
    <t>Котельная №13 г.Лесозаводск, ул.Королёва, 3</t>
  </si>
  <si>
    <t>7.244</t>
  </si>
  <si>
    <t>Котельная №36 г.Лесозаводск, ул.Челюскина, 11</t>
  </si>
  <si>
    <t>7.245</t>
  </si>
  <si>
    <t>АМК №42 г.Лесозаводск, ул.Имени 12-ти,  9</t>
  </si>
  <si>
    <t>7.246</t>
  </si>
  <si>
    <t>Котельная №18 г. Лесозаводск, ул.Тепличная, 6</t>
  </si>
  <si>
    <t>7.247</t>
  </si>
  <si>
    <t>АМК №41 г.Лесозаводск, 15м на ю-з от ор-ра  ул.Паровозная, 1</t>
  </si>
  <si>
    <t>7.248</t>
  </si>
  <si>
    <t>АМК №43 г.Лесозаводск, ул.Путейская,1г (ст.Ружино)</t>
  </si>
  <si>
    <t>7.249</t>
  </si>
  <si>
    <t xml:space="preserve">АМК №44 г.Лесозаводск, </t>
  </si>
  <si>
    <t>7.250</t>
  </si>
  <si>
    <t>Котельная №102.с.Пантилемоновка, 2100 м от перекрестка дорог Владивосток - Хабаровск и дороги на с.Пантелеймоновка на северо-запад</t>
  </si>
  <si>
    <t>7.251</t>
  </si>
  <si>
    <t>Котельная №34 с.Светлогорье, ул.Хомякова 4</t>
  </si>
  <si>
    <t>7.252</t>
  </si>
  <si>
    <t>АМК №33 с.Пожарское, 13м на з от ор-раул. Ленинская, 32в</t>
  </si>
  <si>
    <t>7.253</t>
  </si>
  <si>
    <t>Котельная №35 с.Игнатьевка, ул.Советская, 4</t>
  </si>
  <si>
    <t>7.254</t>
  </si>
  <si>
    <t>Котельная №36 с.Нагорное, ул.Юбилейная, 12</t>
  </si>
  <si>
    <t>7.255</t>
  </si>
  <si>
    <t>Котельная №37 с.Федосьевка, ул.Советская, 18-а</t>
  </si>
  <si>
    <t>7.256</t>
  </si>
  <si>
    <t>АМК №40 с.Красный Яр, ул.Арсеньева, 7а</t>
  </si>
  <si>
    <t>7.257</t>
  </si>
  <si>
    <t>Котельная №38 с.Верхний перевал, ул.Школьная, 1-а</t>
  </si>
  <si>
    <t>7.258</t>
  </si>
  <si>
    <t>Котельная №39 с.Новостройка, ул. Заводская 14</t>
  </si>
  <si>
    <t>7.259</t>
  </si>
  <si>
    <t>Котельная № 1/01 с.Михайловка, ул.Новая,30</t>
  </si>
  <si>
    <t>7.260</t>
  </si>
  <si>
    <t xml:space="preserve">Котельная № 1/02 с.Михайловка, квартал 2, д.1а </t>
  </si>
  <si>
    <t>7.261</t>
  </si>
  <si>
    <t>Котельная № 1/06 с.Михайловка, ул.Вокзальная, 25</t>
  </si>
  <si>
    <t>7.262</t>
  </si>
  <si>
    <t>Котельная № 1/09 с.Первомайское, ул.Дубковская, 36</t>
  </si>
  <si>
    <t>7.263</t>
  </si>
  <si>
    <t>Котельная № 1/18 с.Ивановка, ул.Зареченская,51</t>
  </si>
  <si>
    <t>7.264</t>
  </si>
  <si>
    <t>АМК № 1/19 с. Ивановка, ул.Приморская, 2</t>
  </si>
  <si>
    <t>7.265</t>
  </si>
  <si>
    <t>АМК № 1/21с. Ивановка, 70м на ю-з от ор-ра ул.Кировская,  30</t>
  </si>
  <si>
    <t>7.266</t>
  </si>
  <si>
    <t>Котельная № 1/25 с.Осиновка, ул.Рабочая, 2к</t>
  </si>
  <si>
    <t>7.267</t>
  </si>
  <si>
    <t>АМК № 1/26 с. Кремово, 23м на з от ор-ра ул.Колхозная, 25</t>
  </si>
  <si>
    <t>7.268</t>
  </si>
  <si>
    <t>АМК № 1/27 с.Ширяевка, ул.Октябрьская, 25 а</t>
  </si>
  <si>
    <t>7.269</t>
  </si>
  <si>
    <t>Котельная № 1/29 с.Горное, ул.Лесная, 6</t>
  </si>
  <si>
    <t>7.270</t>
  </si>
  <si>
    <t>Котельная № 1/31 п.Новошахтинский, ул.Производственная, 1-а</t>
  </si>
  <si>
    <t>7.271</t>
  </si>
  <si>
    <t>Котельная № 1/33 с.Абрамовка, ул.Пионерская советская, 26</t>
  </si>
  <si>
    <t>7.272</t>
  </si>
  <si>
    <t>АМК № 1/35 с.Григорьевка,(договорные отношения отсутствуют)</t>
  </si>
  <si>
    <t>7.273</t>
  </si>
  <si>
    <t>Котельная № 1/05 с.Михайловка, ул. Дубининская, 3а гарнизон</t>
  </si>
  <si>
    <t>7.274</t>
  </si>
  <si>
    <t>АМК № 1/07 с.Васильевка, ул. Гарнизонная 29 гарнизон</t>
  </si>
  <si>
    <t>7.275</t>
  </si>
  <si>
    <t>АМК № 1/28 с. Кремово, ул.Городская, 181</t>
  </si>
  <si>
    <t>7.276</t>
  </si>
  <si>
    <t>АМК № 1/22 с.Снегуровка, ул. Парковая 14а</t>
  </si>
  <si>
    <t>7.277</t>
  </si>
  <si>
    <t>Котельная № 1/30 с.Ляличи, ул.Школьная, 141</t>
  </si>
  <si>
    <t>7.278</t>
  </si>
  <si>
    <t>Котельная № 2/09 с. Полтавка, ул.Ленина, 39</t>
  </si>
  <si>
    <t>7.279</t>
  </si>
  <si>
    <t>Котельная № 2/10 с.Галенки, ул.Советская, 116а</t>
  </si>
  <si>
    <t>7.280</t>
  </si>
  <si>
    <t>АМК № 2/11 с. Фадеевка, 303м на ю-з от ор-ра ул.Кирова, 19</t>
  </si>
  <si>
    <t>7.281</t>
  </si>
  <si>
    <t>АМК № 2/12 с. Фадеевка, 13м на с-в от ор-ра ул.Школьная, 2а</t>
  </si>
  <si>
    <t>7.282</t>
  </si>
  <si>
    <t>АМК № 2/14 с.Дзержинское, ул.Первомайская, 5</t>
  </si>
  <si>
    <t>7.283</t>
  </si>
  <si>
    <t>АМК № 2/15 с. Струговка, 6,5м на с-в от ор-ра пер. Школьный,15б</t>
  </si>
  <si>
    <t>7.284</t>
  </si>
  <si>
    <t>Котельная № 2/16 с.Чернятино, ул.Зеленая, 7</t>
  </si>
  <si>
    <t>7.285</t>
  </si>
  <si>
    <t>АМК № 2/05 с. Покровка, ул. Красноармейская, 9 ЦРБ</t>
  </si>
  <si>
    <t>7.286</t>
  </si>
  <si>
    <t>Котельная № 2/03 с.Покровка, Рабочий переулок, 4 б</t>
  </si>
  <si>
    <t>7.287</t>
  </si>
  <si>
    <t>АМК № 2/08 с.Покровка, ул.Карла Маркса,72 г</t>
  </si>
  <si>
    <t>7.288</t>
  </si>
  <si>
    <t>Котельная № 2/07 с.Покровка, ул.Калинина, 1а</t>
  </si>
  <si>
    <t>7.289</t>
  </si>
  <si>
    <t>Котельная № 2/18 с.Новогеоргиевка, ул.Краснодарская, 32</t>
  </si>
  <si>
    <t>7.290</t>
  </si>
  <si>
    <t>Котельная № 2/30 п.Липовцы, ул.Зеленая 4а</t>
  </si>
  <si>
    <t>7.291</t>
  </si>
  <si>
    <t xml:space="preserve">Котельная №2/19 с.Покровка, ул.Пионерская, 4Б </t>
  </si>
  <si>
    <t>7.292</t>
  </si>
  <si>
    <t>Котельная № 2/01 с.Покровка, ул.Октябрьская, 3б</t>
  </si>
  <si>
    <t>7.293</t>
  </si>
  <si>
    <t>Котельная № 2/02 с. Покровка, ул.50 лет Приморья 1б</t>
  </si>
  <si>
    <t>7.294</t>
  </si>
  <si>
    <t>Котельная № 2/06 с.Покровка, ул.Карла Маркса, 13</t>
  </si>
  <si>
    <t>7.295</t>
  </si>
  <si>
    <t>АМК № 2/13 с. Заречное, 27м на ю от ор-ра  ул. Центральная, 10</t>
  </si>
  <si>
    <t>7.296</t>
  </si>
  <si>
    <t>Котельная № 2/20 п.Липовцы, ул.Комсомольская, 4а</t>
  </si>
  <si>
    <t>7.297</t>
  </si>
  <si>
    <t>Котельная № 2/17 с.Новогеоргиевка, ул.Лазо, 168</t>
  </si>
  <si>
    <t>7.298</t>
  </si>
  <si>
    <t>Котельная № 2/21 с.Галенки, ул. Комарова, 157</t>
  </si>
  <si>
    <t>7.299</t>
  </si>
  <si>
    <t xml:space="preserve">АМК № 2/23 с.Покровка, 442м а с-в от ор-ра ул.Мелиораторов, 14 </t>
  </si>
  <si>
    <t>7.300</t>
  </si>
  <si>
    <t>АМК №2/25 п.Липовцы ул.Шахта, 6</t>
  </si>
  <si>
    <t>7.301</t>
  </si>
  <si>
    <t>Котельная № 2/22 с.Покровка, ул.Красноармейская, 2а/8</t>
  </si>
  <si>
    <t>7.302</t>
  </si>
  <si>
    <t>Котельная № 2/24 с.Покровка, ул.Красноармейская, 34</t>
  </si>
  <si>
    <t>7.303</t>
  </si>
  <si>
    <t>Котельная № 3/02 п.Пограничный, ул.Ленина 64 а</t>
  </si>
  <si>
    <t>7.304</t>
  </si>
  <si>
    <t>Котельная № 3/01 п.Пограничный, улГагарина 9а</t>
  </si>
  <si>
    <t>7.305</t>
  </si>
  <si>
    <t xml:space="preserve">Котельная № 3/03 п.Пограничный, ул.Дубовика, 22б </t>
  </si>
  <si>
    <t>7.306</t>
  </si>
  <si>
    <t>АМК № 3/08 п.Пограничный, ул.Ленина, 10</t>
  </si>
  <si>
    <t>7.307</t>
  </si>
  <si>
    <t>АМК-термороботы №3/9 п.Пограничный, ул.Лазо, 101</t>
  </si>
  <si>
    <t>7.308</t>
  </si>
  <si>
    <t>АМК-термороботы №3/11 с.Барано-Оренбургское, ул.Тургенева, 16Б</t>
  </si>
  <si>
    <t>7.309</t>
  </si>
  <si>
    <t>АМК № 3/12 с.Барано-Оренбургское, гарнизон СШ(договорные отношения отсутствуют)</t>
  </si>
  <si>
    <t>7.310</t>
  </si>
  <si>
    <t>АМК-термороботы №3/13 с.Барано-Оренбургское, ул.Победы, 36А</t>
  </si>
  <si>
    <t>7.311</t>
  </si>
  <si>
    <t>АМК № 3/14 с.Барано-Оренбургское, ул.Победы, 26 СДК</t>
  </si>
  <si>
    <t>7.312</t>
  </si>
  <si>
    <t>АМК № 3/15 с.Бойкое, ул.Комарова 8</t>
  </si>
  <si>
    <t>7.313</t>
  </si>
  <si>
    <t>АМК № 3/17 с. Барабаш - Левада, 3м на ю-в от ор-ра ул. Юбилейная, 28</t>
  </si>
  <si>
    <t>7.314</t>
  </si>
  <si>
    <t>АМК № 3/19 с. Богуславка, 25м на с от ор-ра ул. Школьная, 48</t>
  </si>
  <si>
    <t>7.315</t>
  </si>
  <si>
    <t>Котельная № 3/20 с.Жариково, ул.Кооперативная, 24а</t>
  </si>
  <si>
    <t>7.316</t>
  </si>
  <si>
    <t>Котельная № 3/22 с.Нестеровка, ул.Советская, 7</t>
  </si>
  <si>
    <t>7.317</t>
  </si>
  <si>
    <t>Котельная № 3/23 с.Сергеевка, ул. Школьная, 18 б</t>
  </si>
  <si>
    <t>7.318</t>
  </si>
  <si>
    <t>АМК №3/7 п. Пограничный(договорные отношения отсутствуют)</t>
  </si>
  <si>
    <t>7.319</t>
  </si>
  <si>
    <t>Котельная № 3/5 п.Пограничный в/г 2</t>
  </si>
  <si>
    <t>7.320</t>
  </si>
  <si>
    <t>Котельная № 3/10 с.Барано-Оренбургское, гарнизон в/г 57</t>
  </si>
  <si>
    <t>7.321</t>
  </si>
  <si>
    <t>Котельная №5/3 с.Камень-Рыболов, ул.Мира, 85-А</t>
  </si>
  <si>
    <t>7.322</t>
  </si>
  <si>
    <t>Котельная №5/4 с.Камень-Рыболов, ул.Беговая, 33-А</t>
  </si>
  <si>
    <t>7.323</t>
  </si>
  <si>
    <t>Котельная №5/5 с.Камень-Рыболов, ул.Трактовая, 32-Б</t>
  </si>
  <si>
    <t>7.324</t>
  </si>
  <si>
    <t>Котельная №5/6 с.Астраханка, ул.Решетникова, 111-А</t>
  </si>
  <si>
    <t>7.325</t>
  </si>
  <si>
    <t>АМК №5/7 с. Комиссарово, 75м на ю-в от ор-ра ул. Советская, 16Ж</t>
  </si>
  <si>
    <t>7.326</t>
  </si>
  <si>
    <t>АМК №5/9 с.Ильинка, 112м на ю-з от ор-ра  ул.Столетия, 46</t>
  </si>
  <si>
    <t>7.327</t>
  </si>
  <si>
    <t>Котельная №5/10 с.Новоселище, ул.Школьная, 24 А</t>
  </si>
  <si>
    <t>7.328</t>
  </si>
  <si>
    <t>АМК №5/11 с.Владимиро-Петровка, ул.Лазо, 5-В</t>
  </si>
  <si>
    <t>7.329</t>
  </si>
  <si>
    <t>АМК №5/12 с.Мельгуновка, ул.Ленинская, 9</t>
  </si>
  <si>
    <t>7.330</t>
  </si>
  <si>
    <t>АМК №5/14 с. Камень-Рыбылов, ул. Железнодорожная, 23 б</t>
  </si>
  <si>
    <t>7.331</t>
  </si>
  <si>
    <t>Котельная №5/8 с.Камень-Рыболов, ул.Некрасова, 1В</t>
  </si>
  <si>
    <t>7.332</t>
  </si>
  <si>
    <t>АМК №5/13 с. Троицкое (договорные отношения отсутствуют)</t>
  </si>
  <si>
    <t>7.333</t>
  </si>
  <si>
    <t>Котельная №5/2 с.Камень-Рыболов (военная кот.№275)</t>
  </si>
  <si>
    <t>7.334</t>
  </si>
  <si>
    <t>Котельная №4/1 с.Хороль, ул.Октябрьская, 14а</t>
  </si>
  <si>
    <t>7.335</t>
  </si>
  <si>
    <t xml:space="preserve">Котельная №4/5 с.Хороль, микрорайон "Городок-5" </t>
  </si>
  <si>
    <t>7.336</t>
  </si>
  <si>
    <t>Котельная №4/6 с.Хороль, ул.Луговая,7б</t>
  </si>
  <si>
    <t>7.337</t>
  </si>
  <si>
    <t>Котельная №4/10 с.Хороль, ул.Солнечная, 12</t>
  </si>
  <si>
    <t>7.338</t>
  </si>
  <si>
    <t>АМК №4/12 с.Хороль, ул.Луговая, 64</t>
  </si>
  <si>
    <t>7.339</t>
  </si>
  <si>
    <t>АМК №4/15 с.Сиваковка, 235м на в от ор-ра ул.Ленинская, 5</t>
  </si>
  <si>
    <t>7.340</t>
  </si>
  <si>
    <t>АМК №4/14 с.Н-Девица, ул.Сибирцева, 33</t>
  </si>
  <si>
    <t>7.341</t>
  </si>
  <si>
    <t>АМК №4/23 с. Благодатное, ул.Ленинская, 42</t>
  </si>
  <si>
    <t>7.342</t>
  </si>
  <si>
    <t>АМК №4/19 п.Ярославский, ул.Некрасова, 25б</t>
  </si>
  <si>
    <t>7.343</t>
  </si>
  <si>
    <t>Котельная №4/20 с.Вознесенское, ул.Крупская, 19а</t>
  </si>
  <si>
    <t>7.344</t>
  </si>
  <si>
    <t>АМК №4/21 с.Лучки, 2м на в от ор-ра ул.Комсомольская 25А</t>
  </si>
  <si>
    <t>7.345</t>
  </si>
  <si>
    <t>АМК-термороботы №4/24 с.Прилуки, ул.Новая, 23</t>
  </si>
  <si>
    <t>7.346</t>
  </si>
  <si>
    <t>АМК-термороботы №4/16 с.Поповка, ул.Леонова, 1</t>
  </si>
  <si>
    <t>7.347</t>
  </si>
  <si>
    <t>Котельная №4/4 п.Ярославский, ул.Лазо,8а</t>
  </si>
  <si>
    <t>7.348</t>
  </si>
  <si>
    <t>АМК №4/11  с.Хороль, 67м на с-з от ор-ра ул.Октябрьская, 42</t>
  </si>
  <si>
    <t>7.349</t>
  </si>
  <si>
    <t>Котельная №1/1 г.Находка, ул.Пирогова, 19</t>
  </si>
  <si>
    <t>7.350</t>
  </si>
  <si>
    <t xml:space="preserve">Котельная №1/3 </t>
  </si>
  <si>
    <t>7.351</t>
  </si>
  <si>
    <t xml:space="preserve">Котельная №1/4 </t>
  </si>
  <si>
    <t>7.352</t>
  </si>
  <si>
    <t xml:space="preserve">Котельная №1/5 </t>
  </si>
  <si>
    <t>7.353</t>
  </si>
  <si>
    <t>АМК №1/7 г.Находка, 185м на ю-в от ор-ра ул.Вознесенская,13</t>
  </si>
  <si>
    <t>7.354</t>
  </si>
  <si>
    <t xml:space="preserve">Котельная №2/1 </t>
  </si>
  <si>
    <t>7.355</t>
  </si>
  <si>
    <t xml:space="preserve">Котельная №2/2 </t>
  </si>
  <si>
    <t>7.356</t>
  </si>
  <si>
    <t xml:space="preserve">Котельная №2/3 </t>
  </si>
  <si>
    <t>7.357</t>
  </si>
  <si>
    <t xml:space="preserve">Котельная №3/1 </t>
  </si>
  <si>
    <t>7.358</t>
  </si>
  <si>
    <t xml:space="preserve">Котельная №3/3 </t>
  </si>
  <si>
    <t>7.359</t>
  </si>
  <si>
    <t xml:space="preserve">Котельная №3/4 </t>
  </si>
  <si>
    <t>7.360</t>
  </si>
  <si>
    <t xml:space="preserve">Котельная №3/6 </t>
  </si>
  <si>
    <t>7.361</t>
  </si>
  <si>
    <t>АМК №3/7</t>
  </si>
  <si>
    <t>7.362</t>
  </si>
  <si>
    <t xml:space="preserve">Котельная №4/8 </t>
  </si>
  <si>
    <t>7.363</t>
  </si>
  <si>
    <t xml:space="preserve">Котельная №4/13 </t>
  </si>
  <si>
    <t>7.364</t>
  </si>
  <si>
    <t xml:space="preserve">Котельная №5/2 </t>
  </si>
  <si>
    <t>7.365</t>
  </si>
  <si>
    <t xml:space="preserve">АМК №5/3 </t>
  </si>
  <si>
    <t>7.366</t>
  </si>
  <si>
    <t xml:space="preserve">Котельная №5/4 </t>
  </si>
  <si>
    <t>7.367</t>
  </si>
  <si>
    <t xml:space="preserve">Котельная №6/1 </t>
  </si>
  <si>
    <t>7.368</t>
  </si>
  <si>
    <t xml:space="preserve">Котельная №6/2 </t>
  </si>
  <si>
    <t>7.369</t>
  </si>
  <si>
    <t xml:space="preserve">АМК №6/5 </t>
  </si>
  <si>
    <t>7.370</t>
  </si>
  <si>
    <t xml:space="preserve">Котельная №4/18 </t>
  </si>
  <si>
    <t>7.371</t>
  </si>
  <si>
    <t xml:space="preserve">Котельная №3/2 </t>
  </si>
  <si>
    <t>7.372</t>
  </si>
  <si>
    <t xml:space="preserve">Котельная №4/1 </t>
  </si>
  <si>
    <t>7.373</t>
  </si>
  <si>
    <t xml:space="preserve">АМК №4/4 </t>
  </si>
  <si>
    <t>7.374</t>
  </si>
  <si>
    <t xml:space="preserve">АМК №4/7 </t>
  </si>
  <si>
    <t>7.375</t>
  </si>
  <si>
    <t xml:space="preserve">Котельная №4/10 </t>
  </si>
  <si>
    <t>7.376</t>
  </si>
  <si>
    <t xml:space="preserve">АМК №4/12 </t>
  </si>
  <si>
    <t>7.377</t>
  </si>
  <si>
    <t xml:space="preserve">Котельная №4/15 </t>
  </si>
  <si>
    <t>7.378</t>
  </si>
  <si>
    <t xml:space="preserve">АМК №4/16 </t>
  </si>
  <si>
    <t>7.379</t>
  </si>
  <si>
    <t xml:space="preserve">Котельная №5/1 </t>
  </si>
  <si>
    <t>7.380</t>
  </si>
  <si>
    <t xml:space="preserve">Котельная №5/5 </t>
  </si>
  <si>
    <t>7.381</t>
  </si>
  <si>
    <t xml:space="preserve">Котельная №6/6 </t>
  </si>
  <si>
    <t>7.382</t>
  </si>
  <si>
    <t xml:space="preserve">Котельная №4/17 </t>
  </si>
  <si>
    <t>7.383</t>
  </si>
  <si>
    <t>АМК №4/14 г.Находка,60м на с-з от ор-ра ул.Береговая,23</t>
  </si>
  <si>
    <t>7.384</t>
  </si>
  <si>
    <t xml:space="preserve">Котельная №4/9 </t>
  </si>
  <si>
    <t>7.385</t>
  </si>
  <si>
    <t>Котельная №2/8 г.Находка, ул.Портовая, 226 (ОАО "Тепловые сети Находка"НМРП)</t>
  </si>
  <si>
    <t>7.386</t>
  </si>
  <si>
    <t>АМК №4/20 г.Находка,55 м. на запад от ор-ра ул.Надежды,1</t>
  </si>
  <si>
    <t>7.387</t>
  </si>
  <si>
    <t>Котельная №4/19"Офис", Северный проспект,61</t>
  </si>
  <si>
    <t>7.388</t>
  </si>
  <si>
    <t>Котельная №5/1 п.Преображение, ул.Портовая, 10</t>
  </si>
  <si>
    <t>7.389</t>
  </si>
  <si>
    <t>Котельная №5/2 п.Преображение, ул.30 лет Победы, 11А</t>
  </si>
  <si>
    <t>7.390</t>
  </si>
  <si>
    <t>Котельная №5/3 п.Преображение, пер.Партизанский, 20</t>
  </si>
  <si>
    <t>7.391</t>
  </si>
  <si>
    <t>Котельная №5/4 п.Преображение, ул.Молодежная, 20</t>
  </si>
  <si>
    <t>7.392</t>
  </si>
  <si>
    <t>Котельная №5/5 п.Преображение, ул.Заречная, 31</t>
  </si>
  <si>
    <t>7.393</t>
  </si>
  <si>
    <t>Котельная №6/7 с.Лазо, ул.Ключевая, 38А</t>
  </si>
  <si>
    <t>7.394</t>
  </si>
  <si>
    <t>АМК  №6/8 с.Лазо, ул.Советская, 69А</t>
  </si>
  <si>
    <t>7.395</t>
  </si>
  <si>
    <t>Котельная №6/9 с.Лазо, ул.Некрасовская, 1А</t>
  </si>
  <si>
    <t>7.396</t>
  </si>
  <si>
    <t>Котельная №6/14 с.Киевка, ул.Дачная, 26 в/г 62</t>
  </si>
  <si>
    <t>7.397</t>
  </si>
  <si>
    <t>Котельная №6/15 с.Валентин, ул.Комсомольская, 8Б</t>
  </si>
  <si>
    <t>7.398</t>
  </si>
  <si>
    <t>Котельная №6/16 с.Валентин, ул.Школьная, 27</t>
  </si>
  <si>
    <t>7.399</t>
  </si>
  <si>
    <t>Котельная №6/17 с.Глазковка, ул.Подгорная, 8</t>
  </si>
  <si>
    <t>7.400</t>
  </si>
  <si>
    <t>Котельная №6/18 с.Сокольчи, ул.Шоссейная, 52</t>
  </si>
  <si>
    <t>7.401</t>
  </si>
  <si>
    <t>Котельная №6/19 с.Беневское, ул.Садовая, 7а</t>
  </si>
  <si>
    <t>7.402</t>
  </si>
  <si>
    <t>Котельная №6/20 с.Черноручье, ул.Шевченко, 27</t>
  </si>
  <si>
    <t>7.403</t>
  </si>
  <si>
    <t>Котельная №6/24 с.Киевка, пер.Школьный, 1</t>
  </si>
  <si>
    <t>7.404</t>
  </si>
  <si>
    <t>Котельная №2/3 г.Партизанск, ул.Партизанская, (УПТК) 71с</t>
  </si>
  <si>
    <t>7.405</t>
  </si>
  <si>
    <t>Котельная №1/9 г.Партизанск, ул.Обогатительная, 15с</t>
  </si>
  <si>
    <t>7.406</t>
  </si>
  <si>
    <t>Котельная №2/10 г.Партизанск, ул.Ленинская, 54</t>
  </si>
  <si>
    <t>7.407</t>
  </si>
  <si>
    <t>Котельная №1/13 г.Партизанск, ул.Партизанская, 157</t>
  </si>
  <si>
    <t>7.408</t>
  </si>
  <si>
    <t>АМК №1/32 г.Партизанск ул.П.Кашина</t>
  </si>
  <si>
    <t>7.409</t>
  </si>
  <si>
    <t>Котельная №2/28 п.Авангард, ул.Ботаническая, 49</t>
  </si>
  <si>
    <t>7.410</t>
  </si>
  <si>
    <t>Котельная №2/15 п. Углекаменск, ор-но 320 м на С от ул.Калинина,20</t>
  </si>
  <si>
    <t>7.411</t>
  </si>
  <si>
    <t>АМК №1/31  г. Партизанск, ул. 1-я Красноармейская, 64-с</t>
  </si>
  <si>
    <t>7.412</t>
  </si>
  <si>
    <t>АМК №1/33 г.Партизанск,94м на ю-з от ор-ра ул. Московская,1</t>
  </si>
  <si>
    <t>7.413</t>
  </si>
  <si>
    <t>Котельная №1/39 г.Партизанск, ул.Пушкинская, 72 с</t>
  </si>
  <si>
    <t>7.414</t>
  </si>
  <si>
    <t>Котельная №1/44 г.Партизанск, ул.Мирошниченко, 15 с</t>
  </si>
  <si>
    <t>7.415</t>
  </si>
  <si>
    <t>Котельная №1/41 г.Партизанск, ул.Комсомольская, 2Б</t>
  </si>
  <si>
    <t>7.416</t>
  </si>
  <si>
    <t>Котельная №1 г.Спасск-Дальний, ул.Парковая, 3</t>
  </si>
  <si>
    <t>7.417</t>
  </si>
  <si>
    <t xml:space="preserve">Котельная №2 с.Спасское, пер. Больничный, 2 </t>
  </si>
  <si>
    <t>7.418</t>
  </si>
  <si>
    <t>Котельная №3 г.Спасск-Дальний, ул.Пограничная, 31</t>
  </si>
  <si>
    <t>7.419</t>
  </si>
  <si>
    <t>Котельная №4 г.Спасск-Дальний, ул.Силикатная, 3/6</t>
  </si>
  <si>
    <t>7.420</t>
  </si>
  <si>
    <t>Котельная №5 г.Спасск-Дальний, ул.Красногвардейская, 130</t>
  </si>
  <si>
    <t>7.421</t>
  </si>
  <si>
    <t>Котельная №7 г.Спасск-Дальний, ул.Советская, 3</t>
  </si>
  <si>
    <t>7.422</t>
  </si>
  <si>
    <t>Котельная №8 г.Спасск-Дальний, ул.Цементная, 2 корп.32</t>
  </si>
  <si>
    <t>7.423</t>
  </si>
  <si>
    <t>Котельная №9 г.Спасск-Дальний, ул.Горького 25/1</t>
  </si>
  <si>
    <t>7.424</t>
  </si>
  <si>
    <t>Котельная №3 - а г.Спасск-Дальний, ул.Приморская, 10</t>
  </si>
  <si>
    <t>7.425</t>
  </si>
  <si>
    <t>Котельная №2 г.Спасск-Дальний, ул.1-я Гражданская, 10 а</t>
  </si>
  <si>
    <t>7.426</t>
  </si>
  <si>
    <t>Котельная №4 с.Гайворон, ул.Ленинская, 39б</t>
  </si>
  <si>
    <t>7.427</t>
  </si>
  <si>
    <t>Котельная №5 с.Новосельское, ул.Центральная, 9а</t>
  </si>
  <si>
    <t>7.428</t>
  </si>
  <si>
    <t>АМК №6 г.Спасск- Дальний ул. Ангарская,11/1</t>
  </si>
  <si>
    <t>7.429</t>
  </si>
  <si>
    <t>АМК №7  с. Степная, 15м на ю-з от ор-раЦентральная, 6</t>
  </si>
  <si>
    <t>7.430</t>
  </si>
  <si>
    <t>Котельная №11 с.Славинка, ул.Преображенская, 21</t>
  </si>
  <si>
    <t>7.431</t>
  </si>
  <si>
    <t>Котельная №14 с.Хвалынка, ул.Советская, 24а</t>
  </si>
  <si>
    <t>7.432</t>
  </si>
  <si>
    <t>Котельная №15 с.Буссевка, ул.Светлая, 22а</t>
  </si>
  <si>
    <t>7.433</t>
  </si>
  <si>
    <t>Котельная №20 с.Вишневка, пер. Школьный, 1в</t>
  </si>
  <si>
    <t>7.434</t>
  </si>
  <si>
    <t>АМК  №21 с.Красный Кут, ул.Мира, 17а</t>
  </si>
  <si>
    <t>7.435</t>
  </si>
  <si>
    <t>АМК №22 с.Красный Кут, 14м на с от ор-ра ул.Октябрьская, 82</t>
  </si>
  <si>
    <t>7.436</t>
  </si>
  <si>
    <t>Котельная №23 с.Дубовское, ул.Молодежная, 35а</t>
  </si>
  <si>
    <t>7.437</t>
  </si>
  <si>
    <t>Котельная №25 с.Прохоры, пер.Школьный, 1а</t>
  </si>
  <si>
    <t>7.438</t>
  </si>
  <si>
    <t>Котельная №28 с.Духовское, ул.Советская, 28</t>
  </si>
  <si>
    <t>7.439</t>
  </si>
  <si>
    <t>Котельная №30 с.Новоруссановка, ул.Школьная, 11</t>
  </si>
  <si>
    <t>7.440</t>
  </si>
  <si>
    <t>Котельная №31 с.Кронштадка, ул.Борисова, 6а</t>
  </si>
  <si>
    <t>7.441</t>
  </si>
  <si>
    <t>Котельная №32 с.Свиягино, ул.Партизанская, 22</t>
  </si>
  <si>
    <t>7.442</t>
  </si>
  <si>
    <t>Котельная №35 с.Чкаловкое, пер. Первомайский, 1а</t>
  </si>
  <si>
    <t>7.443</t>
  </si>
  <si>
    <t>АМК №35 с.Чкаловкое, пер. Первомайский, 1а</t>
  </si>
  <si>
    <t>7.444</t>
  </si>
  <si>
    <t>Котельная №36 с.Зеленодольское, ул.Советская, 1а</t>
  </si>
  <si>
    <t>7.445</t>
  </si>
  <si>
    <t>АМК №37 с.Александровка, ул. Уборевича, 65</t>
  </si>
  <si>
    <t>7.446</t>
  </si>
  <si>
    <t>Котельная №38 с.Александровка, ул.Советская, 72а</t>
  </si>
  <si>
    <t>7.447</t>
  </si>
  <si>
    <t>Котельная №42 с.Лётно-Хвалынское, ул.Первомайская 26</t>
  </si>
  <si>
    <t>7.448</t>
  </si>
  <si>
    <t>Котельная №43 г.Спасск-Дальний, ул.Приморская, 18, корпус 3</t>
  </si>
  <si>
    <t>7.449</t>
  </si>
  <si>
    <t>Котельная №14 с.Реттиховка, ул.Заречная, 5</t>
  </si>
  <si>
    <t>7.450</t>
  </si>
  <si>
    <t>Котельная №15 с.Дмитриевка, ул.Мира, 7а</t>
  </si>
  <si>
    <t>7.451</t>
  </si>
  <si>
    <t>Котельная №16 с.Дмитриевка, ул.Советская, 25а</t>
  </si>
  <si>
    <t>7.452</t>
  </si>
  <si>
    <t>Котельная ПНИ с.Майское, ул.60 лет Октября, 9</t>
  </si>
  <si>
    <t>7.453</t>
  </si>
  <si>
    <t>Котельная с.Синий Гай, ул.Советская, 7а</t>
  </si>
  <si>
    <t>7.454</t>
  </si>
  <si>
    <t>Котельная с.Меркушевка, ул.Ленинская, 42</t>
  </si>
  <si>
    <t>7.455</t>
  </si>
  <si>
    <t>Котельная ПУ-59 с.Чкаловское, пер.Торговый, 36</t>
  </si>
  <si>
    <t>7.456</t>
  </si>
  <si>
    <t>Котельная №44 г.Спасск-Дальний, ул.Заводская, 17</t>
  </si>
  <si>
    <t>7.457</t>
  </si>
  <si>
    <t>Котельная №45 г.Спасск-Дальний, ул.Красногвардейская, 128, корпус 4 (очистные сооружения)</t>
  </si>
  <si>
    <t>7.458</t>
  </si>
  <si>
    <t>Котельная №46 п.Красный Кут, в/г 21</t>
  </si>
  <si>
    <t>7.459</t>
  </si>
  <si>
    <t>АМК №47 ст. Старый Ключ ул. Раздольная, 2</t>
  </si>
  <si>
    <t>7.460</t>
  </si>
  <si>
    <t>Котельная №1 (центральная) с.Анучино, ул.Банивура, 7</t>
  </si>
  <si>
    <t>7.461</t>
  </si>
  <si>
    <t>Котельная №2 (квартальная) с.Анучино, ул.50 лет ВЛКСМ, 48а</t>
  </si>
  <si>
    <t>7.462</t>
  </si>
  <si>
    <t>Котельная №3 с.Н.Гордеевка, ул.Мира,4</t>
  </si>
  <si>
    <t>7.463</t>
  </si>
  <si>
    <t>Котельная №4 с.Ст.Варваровка,  ул.Мира, 6</t>
  </si>
  <si>
    <t>7.464</t>
  </si>
  <si>
    <t>Котельная №5 (база), с. Анучино, ул.Горького,37</t>
  </si>
  <si>
    <t>7.465</t>
  </si>
  <si>
    <t>Котельная №7 ЦРБ, с. Анучино, ул.Лазо, 18</t>
  </si>
  <si>
    <t>7.466</t>
  </si>
  <si>
    <t>Котельная №8 Модульная с.Тихоречное, ул.Молодежная,23</t>
  </si>
  <si>
    <t>7.467</t>
  </si>
  <si>
    <t>Котельная №10 Модульная с.Чернышевка, ул.Лермонтова 1а</t>
  </si>
  <si>
    <t>7.468</t>
  </si>
  <si>
    <t>Котельная №12 с.Пухово, ул.Пригородная 17а</t>
  </si>
  <si>
    <t>7.469</t>
  </si>
  <si>
    <t>Котельная №11  ПУ-53 с.Чернышевка, ул. Лазо 20</t>
  </si>
  <si>
    <t>7.470</t>
  </si>
  <si>
    <t>Котельная №1 с.Яковлевка, ул.Ленинская, 24а</t>
  </si>
  <si>
    <t>7.471</t>
  </si>
  <si>
    <t>Котельная №2 с.Яковлевка, ул.50 лет ВЛКСМ, 48а</t>
  </si>
  <si>
    <t>7.472</t>
  </si>
  <si>
    <t>Котельная №3 с. Яковлевка, ул. Фадеева, 9а</t>
  </si>
  <si>
    <t>7.473</t>
  </si>
  <si>
    <t>Котельная №4 с. Яковлевка, ул.Центральная, 23а</t>
  </si>
  <si>
    <t>7.474</t>
  </si>
  <si>
    <t>АМК с.Покровка, ул. Центральная, 36</t>
  </si>
  <si>
    <t>7.475</t>
  </si>
  <si>
    <t>АМК с.Новосысоевка, пер.Заводской, 11</t>
  </si>
  <si>
    <t>7.476</t>
  </si>
  <si>
    <t>Котельная № 5 жд.ст. Варфоломеевка ,ул. Почтовая, 50</t>
  </si>
  <si>
    <t>7.477</t>
  </si>
  <si>
    <t>Котельная №8 с. Варфоломеевка, пер. Набережный, 21</t>
  </si>
  <si>
    <t>7.478</t>
  </si>
  <si>
    <t>Котельная №6 п. Минеральный, ул.Вокзальная, 8</t>
  </si>
  <si>
    <t>7.479</t>
  </si>
  <si>
    <t>Котельная №2 с.Черниговка ул.Ленинская,50 1984г</t>
  </si>
  <si>
    <t>7.480</t>
  </si>
  <si>
    <t>Котельная №3 с.Черниговка ул.Советская ,69-а 1992г</t>
  </si>
  <si>
    <t>7.481</t>
  </si>
  <si>
    <t>Котельная №4 с.Черниговка ул.Ю Пионеров, 9-в 1976г</t>
  </si>
  <si>
    <t>7.482</t>
  </si>
  <si>
    <t>Котельная №5 с.Черниговка ул. Ю.пионеров ,37 1959г база</t>
  </si>
  <si>
    <t>7.483</t>
  </si>
  <si>
    <t>Котельная №6 с.Черниговка ул.Ленинская, 93 1996г</t>
  </si>
  <si>
    <t>7.484</t>
  </si>
  <si>
    <t>Котельная №7 с.Черниговка ул.Лазо, 22-а 1983г</t>
  </si>
  <si>
    <t>7.485</t>
  </si>
  <si>
    <t>Котельная №8 с.Черниговка ул.Партизанская, 108</t>
  </si>
  <si>
    <t>7.486</t>
  </si>
  <si>
    <t>Котельная №10 с.Черниговка ул.Крупозавод,3 1927г</t>
  </si>
  <si>
    <t>7.487</t>
  </si>
  <si>
    <t>Котельная №11 с.Черниговка  ул.Буденного,69-а 1975г</t>
  </si>
  <si>
    <t>7.488</t>
  </si>
  <si>
    <t>Котельная №12 с.Черниговка ул.Заводская,31 1985г</t>
  </si>
  <si>
    <t>7.489</t>
  </si>
  <si>
    <t>Котельная №17 с.Черниговка ул.Пушкинская,99-б 2002г</t>
  </si>
  <si>
    <t>7.490</t>
  </si>
  <si>
    <t>Котельная №23 с.Черниговка  ул.Партизанская,195-б 1987г</t>
  </si>
  <si>
    <t>7.491</t>
  </si>
  <si>
    <t>Котельная №18, пгт. Сибирцево, ул. Вокзальная, д 19</t>
  </si>
  <si>
    <t>7.492</t>
  </si>
  <si>
    <t>Котельная №20, пгт. Сибирцево, ул. ул. Комсомольская, 5</t>
  </si>
  <si>
    <t>7.493</t>
  </si>
  <si>
    <t>кот РЖД Сибирцево</t>
  </si>
  <si>
    <t>7.494</t>
  </si>
  <si>
    <t>Котельная №22, с. Монастырище, ул. Лазо, 24а.</t>
  </si>
  <si>
    <t>7.495</t>
  </si>
  <si>
    <t>Котельная №21, пгт. Сибирцево, ул. Путейская, 13а</t>
  </si>
  <si>
    <t>7.496</t>
  </si>
  <si>
    <t>АМК  №29/1  о. Попова. В р-не жд по ул. Бассейная, 2</t>
  </si>
  <si>
    <t>7.497</t>
  </si>
  <si>
    <t>АМК  №59 г.Владивосток ул. Рыбацкая, 2а</t>
  </si>
  <si>
    <t>7.498</t>
  </si>
  <si>
    <t>АМК №1 г.Владивосток ул. Маковского, 53 а</t>
  </si>
  <si>
    <t>7.499</t>
  </si>
  <si>
    <t>АМК №11 г.Владивосток п. Трудовое ул. Грибоедова, 47</t>
  </si>
  <si>
    <t>7.500</t>
  </si>
  <si>
    <t>АМК №23 г.Владивосток ул. Маковского, 130</t>
  </si>
  <si>
    <t>7.501</t>
  </si>
  <si>
    <t>АМК №24 г.Владивосток ул. Щитовая, 27</t>
  </si>
  <si>
    <t>7.502</t>
  </si>
  <si>
    <t>АМК №29 о. Попова в районе ул. Советская, 20</t>
  </si>
  <si>
    <t>7.503</t>
  </si>
  <si>
    <t>Котельная №35 (ТР) (КНД) г. Владивосток ул. Фанзавод, 1</t>
  </si>
  <si>
    <t>7.504</t>
  </si>
  <si>
    <t>АМК №4 г.Владивосток ул. Главная, 21</t>
  </si>
  <si>
    <t>7.505</t>
  </si>
  <si>
    <t>АМК №42 г.Владивосток п. Трудовое  ул. Лермонтова, 33а</t>
  </si>
  <si>
    <t>7.506</t>
  </si>
  <si>
    <t>АМК №6 г.Владивосток ул. Сахарный ключ, 1</t>
  </si>
  <si>
    <t>7.507</t>
  </si>
  <si>
    <t xml:space="preserve">АМК №84 г. Владивосток ул. Свердлова,30 </t>
  </si>
  <si>
    <t>7.508</t>
  </si>
  <si>
    <t>АМК №85 г. Владивосток ул. Свердлова,30</t>
  </si>
  <si>
    <t>7.509</t>
  </si>
  <si>
    <t>АМК Парус Надежды г.Владивосток, ул.Маковского,123</t>
  </si>
  <si>
    <t>7.510</t>
  </si>
  <si>
    <t>Котельная №10 (ТР) г.Владивосток ул. Шишкина, 78</t>
  </si>
  <si>
    <t>7.511</t>
  </si>
  <si>
    <t>Котельная №14 г.Владивосток ул. Грязелечебницы, 20</t>
  </si>
  <si>
    <t>7.512</t>
  </si>
  <si>
    <t>Котельная №15 г.Владивосток ул. 2-я Линейная, 21</t>
  </si>
  <si>
    <t>7.513</t>
  </si>
  <si>
    <t>Котельная №16 (ТР) г.Владивосток ул. Шишкина, 70</t>
  </si>
  <si>
    <t>7.514</t>
  </si>
  <si>
    <t>Котельная №17 г.Владивосток ул. Щитовая, Горностай, 15 (в/г 115)</t>
  </si>
  <si>
    <t>7.515</t>
  </si>
  <si>
    <t>Котельная №19 г.Владивосток ул. Есенина, 75</t>
  </si>
  <si>
    <t>7.516</t>
  </si>
  <si>
    <t>Котельная №21 (ТР) г.Владивосток ул. Шишкина, 62</t>
  </si>
  <si>
    <t>7.517</t>
  </si>
  <si>
    <t>Котельная №22 г.Владивосток ул. Маковского, 94</t>
  </si>
  <si>
    <t>7.518</t>
  </si>
  <si>
    <t>Котельная №25 г.Владивосток ул. Калинина 115</t>
  </si>
  <si>
    <t>7.519</t>
  </si>
  <si>
    <t>Котельная №27 г.Владивосток ул. Шкипера Гека, 3/14</t>
  </si>
  <si>
    <t>7.520</t>
  </si>
  <si>
    <t>Котельная №3 г.Владивосток ул. Маковского, 41</t>
  </si>
  <si>
    <t>7.521</t>
  </si>
  <si>
    <t>Котельная №30 (ТР)г.Владивосток ул. Фадеева, 49</t>
  </si>
  <si>
    <t>7.522</t>
  </si>
  <si>
    <t>Котельная №31 г.Владивосток ул. Коммунаров, 41 б</t>
  </si>
  <si>
    <t>7.523</t>
  </si>
  <si>
    <t>Котельная №34 г.Владивосток ул. Окатовая, 39</t>
  </si>
  <si>
    <t>7.524</t>
  </si>
  <si>
    <t>Котельная №35 г.Владивосток ул. Фанзавод, д, 1</t>
  </si>
  <si>
    <t>7.525</t>
  </si>
  <si>
    <t>Котельная №36 г.Владивосток ул. Главная, 39</t>
  </si>
  <si>
    <t>7.526</t>
  </si>
  <si>
    <t>Котельная №37 г.Владивосток ул. Грязелечебницы, 11</t>
  </si>
  <si>
    <t>7.527</t>
  </si>
  <si>
    <t>Котельная №38 г.Владивосток ул. Грязелечебницы, 1</t>
  </si>
  <si>
    <t>7.528</t>
  </si>
  <si>
    <t>Котельная №39 г.Владивосток ул. Лермонтова, 57 а</t>
  </si>
  <si>
    <t>7.529</t>
  </si>
  <si>
    <t>Котельная №40 г.Владивосток ул. Вавилова ,4</t>
  </si>
  <si>
    <t>7.530</t>
  </si>
  <si>
    <t>Котельная №41 г.Владивосток ул. Крыгина, 19</t>
  </si>
  <si>
    <t>7.531</t>
  </si>
  <si>
    <t>Котельная №43 о. Русский в р-не п. Подножье</t>
  </si>
  <si>
    <t>7.532</t>
  </si>
  <si>
    <t>Котельная №44 о. Русский п. Бабкино, 18</t>
  </si>
  <si>
    <t>7.533</t>
  </si>
  <si>
    <t>Котельная №45 о. Русский п. Бабкино, 63</t>
  </si>
  <si>
    <t>7.534</t>
  </si>
  <si>
    <t>Котельная №46 в р-не о. Русский пос. Воевода</t>
  </si>
  <si>
    <t>7.535</t>
  </si>
  <si>
    <t>Котельная №47 о. Русский в р-не пос. Рында 73</t>
  </si>
  <si>
    <t>7.536</t>
  </si>
  <si>
    <t>Котельная №48 (ТР) о. Русский в р-не пос. Шигино</t>
  </si>
  <si>
    <t>7.537</t>
  </si>
  <si>
    <t>Котельная №49 о. Русский, в р-не ул. Экипажная, 95</t>
  </si>
  <si>
    <t>7.538</t>
  </si>
  <si>
    <t>Котельная №5 г.Владивосток ул. Успенского, 58</t>
  </si>
  <si>
    <t>7.539</t>
  </si>
  <si>
    <t>Котельная №50 о. Русский в р-не ул. Экипажная, 107</t>
  </si>
  <si>
    <t>7.540</t>
  </si>
  <si>
    <t>Котельная №51 о. Русский в районе п. Парис, 51</t>
  </si>
  <si>
    <t>7.541</t>
  </si>
  <si>
    <t>Котельная №53 (ТР) о. Русский п. Мелководный, 31</t>
  </si>
  <si>
    <t>7.542</t>
  </si>
  <si>
    <t>Котельная №54 о. Русский, п. Канал, 29</t>
  </si>
  <si>
    <t>7.543</t>
  </si>
  <si>
    <t>Котельная №56 о. Русский в р-не пос. Поспелово, 66</t>
  </si>
  <si>
    <t>7.544</t>
  </si>
  <si>
    <t>Котельная №58 г.Владивосток ул. Угрюмова, 7</t>
  </si>
  <si>
    <t>7.545</t>
  </si>
  <si>
    <t>Котельная №60 п. Береговое, в районе ул. Набережная</t>
  </si>
  <si>
    <t>7.546</t>
  </si>
  <si>
    <t>Котельная №61 г.Владивосток ул. 2-я Шоссейная ,1а</t>
  </si>
  <si>
    <t>7.547</t>
  </si>
  <si>
    <t>Котельная №62 (ТР) г.Владивосток ул. Лянчихинская, 1</t>
  </si>
  <si>
    <t>7.548</t>
  </si>
  <si>
    <t>Котельная №63 г.Владивосток ул. Калинина, 244</t>
  </si>
  <si>
    <t>7.549</t>
  </si>
  <si>
    <t>Котельная №64 г.Владивосток ул. 4-я Восточная, 93</t>
  </si>
  <si>
    <t>7.550</t>
  </si>
  <si>
    <t>Котельная №65 (ТР)г.Владивосток ул. Шестая, 6</t>
  </si>
  <si>
    <t>7.551</t>
  </si>
  <si>
    <t>Котельная №7 г.Владивосток ул. Мусорского, 15</t>
  </si>
  <si>
    <t>7.552</t>
  </si>
  <si>
    <t>АМК №70 о. Русский ул. Верхненабережная, 15</t>
  </si>
  <si>
    <t>7.553</t>
  </si>
  <si>
    <t>Котельная №71 о. Русский  ул. Верхненабережная 15</t>
  </si>
  <si>
    <t>7.554</t>
  </si>
  <si>
    <t>Котельная №72 о. Русский п. Шигино, 23</t>
  </si>
  <si>
    <t>7.555</t>
  </si>
  <si>
    <t>Котельная №73 (ТР) о. Русский п. Рында</t>
  </si>
  <si>
    <t>7.556</t>
  </si>
  <si>
    <t>Котельная №79 г.Владивосток ул. Александровича, 48</t>
  </si>
  <si>
    <t>7.557</t>
  </si>
  <si>
    <t>Котельная №80 (ТР) г.Владивосток ул. Шевченко, 86</t>
  </si>
  <si>
    <t>7.558</t>
  </si>
  <si>
    <t>Котельная №81 г.Владивосток в районе ул. Щитовая, в/г 36</t>
  </si>
  <si>
    <t>7.559</t>
  </si>
  <si>
    <t>Котельная №83 г.Владивосток ул. Мусоргского, 13 д</t>
  </si>
  <si>
    <t>7.560</t>
  </si>
  <si>
    <t>Котельная №86 г. Владивосток ул. Шевченко, 13</t>
  </si>
  <si>
    <t>7.561</t>
  </si>
  <si>
    <t>Котельная №9 г.Владивосток ул. Лермонтова, 8</t>
  </si>
  <si>
    <t>7.562</t>
  </si>
  <si>
    <t>Котельная ДВО РАН г.Вл-к, пр-т 100 лет Вл-ку, 159</t>
  </si>
  <si>
    <t>7.563</t>
  </si>
  <si>
    <t>Котельная №52 о. Русский в районе п. Мелководный, 43</t>
  </si>
  <si>
    <t>7.564</t>
  </si>
  <si>
    <t>Санаторная школа-интернат г. Владивосток, Восточный проспект, 34</t>
  </si>
  <si>
    <t>7.565</t>
  </si>
  <si>
    <t>Котельная № 3/6, с. Золотая Долина, ул. Спортивная, 3А</t>
  </si>
  <si>
    <t>7.566</t>
  </si>
  <si>
    <t>Котельная № 3/7, с. Золотая Долина, ул. Летная, 10</t>
  </si>
  <si>
    <t>7.567</t>
  </si>
  <si>
    <t>Котельная № 3/4, с. Владимиро-Александровское, ул. Мелиораторов, 24</t>
  </si>
  <si>
    <t>7.568</t>
  </si>
  <si>
    <t>Котельная №3/2, с. Владимиро-Александровское, ул. Комсомольская,99</t>
  </si>
  <si>
    <t>7.569</t>
  </si>
  <si>
    <t>АМК № 3/22, с. Владимиро-Александровское</t>
  </si>
  <si>
    <t>7.570</t>
  </si>
  <si>
    <t>АМК № 3/23, с. Владимиро-Александровское</t>
  </si>
  <si>
    <t>7.571</t>
  </si>
  <si>
    <t>Котельная № 4/19, пос. Волчанец, ул. Шоссейная, 72-а</t>
  </si>
  <si>
    <t>7.572</t>
  </si>
  <si>
    <t>Котельная № 4/20, пос. Волчанец, ул. Набережная, 1-в</t>
  </si>
  <si>
    <t>7.573</t>
  </si>
  <si>
    <t>Котельная № 4/21, пос. Волчанец, ул. Комсомольская, 1в</t>
  </si>
  <si>
    <t>7.574</t>
  </si>
  <si>
    <t>АМК  № 3/3, с. Владимиро-Александровское, ул. Садовая, 1Б</t>
  </si>
  <si>
    <t>7.575</t>
  </si>
  <si>
    <t>Котельная № 3/1, с. Владимиро-Александровское, ул. Партизанская, 15</t>
  </si>
  <si>
    <t>7.576</t>
  </si>
  <si>
    <t xml:space="preserve">АМК № 4/14, с. Екатериновка, ул. Советская, 3а. </t>
  </si>
  <si>
    <t>7.577</t>
  </si>
  <si>
    <t>Котельная № 4/15 с. Екатериновка, ул. Молодежная, 14</t>
  </si>
  <si>
    <t>7.578</t>
  </si>
  <si>
    <t>Котельная № 4/17, п. Б. Кузнецов, ул. Нагорная, 2а</t>
  </si>
  <si>
    <t>7.579</t>
  </si>
  <si>
    <t>Котельная № 4/16 с. Екатериновка, ул. Партизанская, 25а</t>
  </si>
  <si>
    <t>7.580</t>
  </si>
  <si>
    <t>Котельная № 3/11, с. Сергеевка, ул. Толстого, 1а</t>
  </si>
  <si>
    <t>7.581</t>
  </si>
  <si>
    <t>Котельная № 3/12, с. Сергеевка, ул. Лазо, 33б</t>
  </si>
  <si>
    <t>7.582</t>
  </si>
  <si>
    <t>Котельная № 3/13, с. Сергеевка, ул. 2я Рабочая, 19а</t>
  </si>
  <si>
    <t>7.583</t>
  </si>
  <si>
    <t>Котельная № 3/9, с. Новицкое, ул. Стрельникова 1А</t>
  </si>
  <si>
    <t>7.584</t>
  </si>
  <si>
    <t>Котельная №3/10, с.Фроловка, ул.Кооперативная,1а</t>
  </si>
  <si>
    <t>7.585</t>
  </si>
  <si>
    <t>Котельная №3/8, с.Перетино, ул.Черняховского,25</t>
  </si>
  <si>
    <t>7.586</t>
  </si>
  <si>
    <t>Котельная №4/18, с. Новая Сила ,ул. Комарова,1а</t>
  </si>
  <si>
    <t>7.587</t>
  </si>
  <si>
    <t>Котельная 3/5, с.Хмыловка, ул.40 лет Победы, 1-а</t>
  </si>
  <si>
    <t>7.588</t>
  </si>
  <si>
    <t>кот</t>
  </si>
  <si>
    <t>7.589</t>
  </si>
  <si>
    <t>7.590</t>
  </si>
  <si>
    <t>7.591</t>
  </si>
  <si>
    <t>7.592</t>
  </si>
  <si>
    <t>7.593</t>
  </si>
  <si>
    <t>7.594</t>
  </si>
  <si>
    <t>7.595</t>
  </si>
  <si>
    <t>7.596</t>
  </si>
  <si>
    <t>7.597</t>
  </si>
  <si>
    <t>7.598</t>
  </si>
  <si>
    <t>7.599</t>
  </si>
  <si>
    <t>7.600</t>
  </si>
  <si>
    <t>7.601</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</si>
  <si>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</si>
  <si>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</si>
  <si>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</si>
  <si>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</si>
  <si>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</si>
  <si>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</si>
  <si>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</si>
  <si>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</si>
  <si>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</si>
  <si>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</si>
  <si>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</si>
  <si>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15.1</t>
  </si>
  <si>
    <t>Участок №1, котельной №2 ул. 2-ая Таежная, 35</t>
  </si>
  <si>
    <t>15.2</t>
  </si>
  <si>
    <t>Котельная №1 с. Яковлевка, ул.Ленинская, 24 (НЕ ИСПОЛЬЗОВАТЬ С 01.01.2024)</t>
  </si>
  <si>
    <t>15.3</t>
  </si>
  <si>
    <t>Котельный участок</t>
  </si>
  <si>
    <t>15.4</t>
  </si>
  <si>
    <t>Котельная №1 с. Анучино, ул. Бонивура 7</t>
  </si>
  <si>
    <t>15.5</t>
  </si>
  <si>
    <t>Котельная №2  с. Чугуевка, ул.Комарова,5</t>
  </si>
  <si>
    <t>15.6</t>
  </si>
  <si>
    <t>Котельная №1  с.Чугуевка ул.50лет Октября, 212</t>
  </si>
  <si>
    <t>15.7</t>
  </si>
  <si>
    <t>Котельная № 5 жд.ст. Варфоломеевка, ул.Почтовая,50 (НЕ ИСПОЛЬЗОВАТЬ С 01.01.2024)</t>
  </si>
  <si>
    <t>15.8</t>
  </si>
  <si>
    <t>Котельная школы №6, ул. Клиновая, 1б</t>
  </si>
  <si>
    <t>15.9</t>
  </si>
  <si>
    <t>Котельная №2 с. Анучино, ул. 50 лет ВЛКСМ, 26а</t>
  </si>
  <si>
    <t>15.10</t>
  </si>
  <si>
    <t>Котельная №152 с. Чугуевка, в/г, №2</t>
  </si>
  <si>
    <t>15.11</t>
  </si>
  <si>
    <t>Котельная №3 с. Яковлевка, ул. Фадеева, 9а (НЕ ИСПОЛЬЗОВАТЬ С 01.01.2024)</t>
  </si>
  <si>
    <t>15.12</t>
  </si>
  <si>
    <t>Котельная №8 с. Тихоречное, ул. Молодежная, 23</t>
  </si>
  <si>
    <t>15.13</t>
  </si>
  <si>
    <t>Котельная №4 с. Яковлевка, ул.Центральная, 23а (НЕ ИСПОЛЬЗОВАТЬ С 01.01.2024)</t>
  </si>
  <si>
    <t>15.14</t>
  </si>
  <si>
    <t>Котельная №4 с. Староварваровка, ул. Мира, 6</t>
  </si>
  <si>
    <t>15.15</t>
  </si>
  <si>
    <t>Котельная №10 с. Чернышевка, ул. Лермонтова, 1А</t>
  </si>
  <si>
    <t>15.16</t>
  </si>
  <si>
    <t>Котельная №12 с. Пухово, ул. Пригородная, 17а</t>
  </si>
  <si>
    <t>15.17</t>
  </si>
  <si>
    <t>Котельная №2  с. Яковлевка, ул. 50 лет ВЛКСМ, 48а (НЕ ИСПОЛЬЗОВАТЬ С 01.01.2024)</t>
  </si>
  <si>
    <t>15.18</t>
  </si>
  <si>
    <t>Котельная №8 с. Варфоломеевка, пер. Набережный, 21 (НЕ ИСПОЛЬЗОВАТЬ С 01.01.2024)</t>
  </si>
  <si>
    <t>15.19</t>
  </si>
  <si>
    <t>Котельная №3  с. Новогордеевка, ул. Мира, 4</t>
  </si>
  <si>
    <t>15.20</t>
  </si>
  <si>
    <t>Котельная Кирзавода, ул. Кирзаводская, 15</t>
  </si>
  <si>
    <t>15.21</t>
  </si>
  <si>
    <t>15.22</t>
  </si>
  <si>
    <t>Котельная №7 с. Чугуевка, ул.Строительная,2</t>
  </si>
  <si>
    <t>15.23</t>
  </si>
  <si>
    <t>Котельная №7 ЦРБ, с. Анучино, ул. Лазо, 18/11</t>
  </si>
  <si>
    <t>15.24</t>
  </si>
  <si>
    <t>Котельная №4 с.Цветковка,  ул.Львовская 10а</t>
  </si>
  <si>
    <t>15.25</t>
  </si>
  <si>
    <t>АМК №210 "Пионер", с.Чугуевка, ул.Кустарная, 36</t>
  </si>
  <si>
    <t>15.26</t>
  </si>
  <si>
    <t>Котельная №3 с. Чугуевка, ул.Кустарная 29а</t>
  </si>
  <si>
    <t>15.27</t>
  </si>
  <si>
    <t>Котельная №6 п.Минеральный, ул. Вокзальная, 8 (НЕ ИСПОЛЬЗОВАТЬ С 01.01.2024)</t>
  </si>
  <si>
    <t>15.28</t>
  </si>
  <si>
    <t>Котельная квартала "Тубдиспансера", ул. Лесная, 1</t>
  </si>
  <si>
    <t>15.29</t>
  </si>
  <si>
    <t>Котельная №5 (база) с. Анучино, ул. Горького, 37</t>
  </si>
  <si>
    <t>15.30</t>
  </si>
  <si>
    <t>Котельная ПУ-53 №11 с. Чернышевка, ул. Лазо, 20</t>
  </si>
  <si>
    <t>15.31</t>
  </si>
  <si>
    <t>Котельная №8 с. Чугуевка, ул.Магистральная, 3а</t>
  </si>
  <si>
    <t>15.32</t>
  </si>
  <si>
    <t>Котельная №6 с.Каменка, ул.Магистральная,31а</t>
  </si>
  <si>
    <t>15.33</t>
  </si>
  <si>
    <t>АМК с. Покровка, ул. Центральная, 36 (НЕ ИСПОЛЬЗОВАТЬ С 01.01.2024)</t>
  </si>
  <si>
    <t>15.34</t>
  </si>
  <si>
    <t>Котельная по ул. Котовского, 1</t>
  </si>
  <si>
    <t>15.35</t>
  </si>
  <si>
    <t>АМК №10 с.Булыга-Фадеева, ул.Ленинская, 43</t>
  </si>
  <si>
    <t>15.36</t>
  </si>
  <si>
    <t>АМК с. Новосысоевка, пер. Заводской, 10 (НЕ ИСПОЛЬЗОВАТЬ С 01.01.2024)</t>
  </si>
  <si>
    <t>15.37</t>
  </si>
  <si>
    <t>АМК №97 Военный городок</t>
  </si>
  <si>
    <t>15.38</t>
  </si>
  <si>
    <t>Котельная по ул. Советская, 81</t>
  </si>
  <si>
    <t>15.39</t>
  </si>
  <si>
    <t>АМК №13 с.Кокшаровка, ул.Советская, 10</t>
  </si>
  <si>
    <t>15.40</t>
  </si>
  <si>
    <t>АМК № 11 с.Соколовка, ул.Советская, 90</t>
  </si>
  <si>
    <t>15.41</t>
  </si>
  <si>
    <t>АМК №14 с.Уборка</t>
  </si>
  <si>
    <t>15.42</t>
  </si>
  <si>
    <t>АМК №12 с.Ново-Михайловка</t>
  </si>
  <si>
    <t>15.43</t>
  </si>
  <si>
    <t>Котельная "Амурская" г. Артем, ул. Полевая, 20/1</t>
  </si>
  <si>
    <t>15.44</t>
  </si>
  <si>
    <t>Котельная №1 с.В-Надеждинское ул.Анисимова</t>
  </si>
  <si>
    <t>15.45</t>
  </si>
  <si>
    <t>Котельная "Угловая" г. Артем ул. Сахалинская, 11</t>
  </si>
  <si>
    <t>15.46</t>
  </si>
  <si>
    <t>Котельная "Авиационная" г. Артем ул. Авиационная</t>
  </si>
  <si>
    <t>15.47</t>
  </si>
  <si>
    <t>Котельная №24  п.Тавричанка ул.Осипенко</t>
  </si>
  <si>
    <t>15.48</t>
  </si>
  <si>
    <t>Котельная "Смоляниново-1" п.Смоляниново, ул.Верхняя Садовая, 1 (НЕ ИСПОЛЬЗОВАТЬ С 01.01.2024)</t>
  </si>
  <si>
    <t>15.49</t>
  </si>
  <si>
    <t>Котельная №10  п.Тавричанка ул.Лесная,12</t>
  </si>
  <si>
    <t>15.50</t>
  </si>
  <si>
    <t>Котельная №165 с.Новонежино, ул.Авиаторов, 33 (НЕ ИСПОЛЬЗОВАТЬ С 01.01.2024)</t>
  </si>
  <si>
    <t>15.51</t>
  </si>
  <si>
    <t>Котельная № 1 п.Зарубино, ул. Строительная</t>
  </si>
  <si>
    <t>15.52</t>
  </si>
  <si>
    <t>Котельная №4 п.Подъяпольск (НЕ ИСПОЛЬЗОВАТЬ С 01.01.2024)</t>
  </si>
  <si>
    <t>15.53</t>
  </si>
  <si>
    <t>Парокотельная №2  п.Зарубино, ул. Нагорная</t>
  </si>
  <si>
    <t>15.54</t>
  </si>
  <si>
    <t>Котельная №23  п.Раздольное ул.Ленина</t>
  </si>
  <si>
    <t>15.55</t>
  </si>
  <si>
    <t>Котельная № 931 п. Раздольное, военный городок №81</t>
  </si>
  <si>
    <t>15.56</t>
  </si>
  <si>
    <t>Котельная № 569 п.Барабаш</t>
  </si>
  <si>
    <t>15.57</t>
  </si>
  <si>
    <t>Котельная п.Смоляниново (НЕ ИСПОЛЬЗОВАТЬ С 01.01.2024)</t>
  </si>
  <si>
    <t>15.58</t>
  </si>
  <si>
    <t>Котельная с.Штыково, ул.Гидроузла (НЕ ИСПОЛЬЗОВАТЬ С 01.01.2024)</t>
  </si>
  <si>
    <t>15.59</t>
  </si>
  <si>
    <t>Котельная "Силинский" п. Олений</t>
  </si>
  <si>
    <t>15.60</t>
  </si>
  <si>
    <t>Котельная №4/1 г. Артем ул. Ангарская, 9</t>
  </si>
  <si>
    <t>15.61</t>
  </si>
  <si>
    <t>Котельная № 452 п. Краскино</t>
  </si>
  <si>
    <t>15.62</t>
  </si>
  <si>
    <t>Центральная котельная №1 п.Хасан</t>
  </si>
  <si>
    <t>15.63</t>
  </si>
  <si>
    <t>Котельная №4 г.Артем п.Угловое, ул. Берзарина, 9/1</t>
  </si>
  <si>
    <t>15.64</t>
  </si>
  <si>
    <t>Котельная №1 п.Краскино</t>
  </si>
  <si>
    <t>15.65</t>
  </si>
  <si>
    <t>Котельная гарнизона п.Шкотово, ул.Кирова (НЕ ИСПОЛЬЗОВАТЬ С 01.01.2024)</t>
  </si>
  <si>
    <t>15.66</t>
  </si>
  <si>
    <t>Котельная "МАЭ Владивосток" г. Артем ул. Портовая, 41</t>
  </si>
  <si>
    <t>15.67</t>
  </si>
  <si>
    <t>Центральная котельная №1 п.Нерпа ул. Нерпинская, 7</t>
  </si>
  <si>
    <t>15.68</t>
  </si>
  <si>
    <t>Котельная №7  с.В-Надеждинское ул.Геологов</t>
  </si>
  <si>
    <t>15.69</t>
  </si>
  <si>
    <t>Котельная № 479 п.Барабаш</t>
  </si>
  <si>
    <t>15.70</t>
  </si>
  <si>
    <t>Котельная №113 с.Романовка, ул.Гвардейская (НЕ ИСПОЛЬЗОВАТЬ С 01.01.2024)</t>
  </si>
  <si>
    <t>15.71</t>
  </si>
  <si>
    <t>Котельная №22  п.Раздольное ул.Котовского</t>
  </si>
  <si>
    <t>15.72</t>
  </si>
  <si>
    <t>Котельная №59 с.Романовка, ул.Гвардейская (НЕ ИСПОЛЬЗОВАТЬ С 01.01.2024)</t>
  </si>
  <si>
    <t>15.73</t>
  </si>
  <si>
    <t>Котельная с.Центральное, ул.Чапаева, 14 (НЕ ИСПОЛЬЗОВАТЬ С 01.01.2024)</t>
  </si>
  <si>
    <t>15.74</t>
  </si>
  <si>
    <t>Котельная "Школа №22" г. Артем пер. Русский, 1</t>
  </si>
  <si>
    <t>15.75</t>
  </si>
  <si>
    <t>Котельная №4  п.Раздольное ул.Буденного</t>
  </si>
  <si>
    <t>15.76</t>
  </si>
  <si>
    <t>Котельная №2  с.В-Надеждинское ул. Пушкина, 28</t>
  </si>
  <si>
    <t>15.77</t>
  </si>
  <si>
    <t>Котельная №1 п. Безверхово ул.Совхозная</t>
  </si>
  <si>
    <t>15.78</t>
  </si>
  <si>
    <t>Котельная №3  п.Раздольное ул.Чапаева</t>
  </si>
  <si>
    <t>15.79</t>
  </si>
  <si>
    <t>Котельная "Подгородненка" г. Артем ул. Есенина, 25/1</t>
  </si>
  <si>
    <t>15.80</t>
  </si>
  <si>
    <t>Котельная пгт.Посьет, ул.Ленинская, 4А</t>
  </si>
  <si>
    <t>15.81</t>
  </si>
  <si>
    <t>Модульная котельная с. Анисимовка (НЕ ИСПОЛЬЗОВАТЬ С 01.01.2024)</t>
  </si>
  <si>
    <t>15.82</t>
  </si>
  <si>
    <t>Котельная "Молодежная" г. Артем ул. Достоевского, 48</t>
  </si>
  <si>
    <t>15.83</t>
  </si>
  <si>
    <t>Котельная №1  п.Приморский  ул. Молодежная</t>
  </si>
  <si>
    <t>15.84</t>
  </si>
  <si>
    <t>Котельная №2  п.Безверхово ул. Комарова</t>
  </si>
  <si>
    <t>15.85</t>
  </si>
  <si>
    <t>Котельная п.Барабаш, ул. Гагарина</t>
  </si>
  <si>
    <t>15.86</t>
  </si>
  <si>
    <t>Котельная "Школа №27" п.Смоляниново, ул.Маяковского (НЕ ИСПОЛЬЗОВАТЬ С 01.01.2024)</t>
  </si>
  <si>
    <t>15.87</t>
  </si>
  <si>
    <t>АМК с.Таежка, в р-не ул.Мира, д.4</t>
  </si>
  <si>
    <t>15.88</t>
  </si>
  <si>
    <t>Котельная №5 п.Мысовое (НЕ ИСПОЛЬЗОВАТЬ С 01.01.2024)</t>
  </si>
  <si>
    <t>15.89</t>
  </si>
  <si>
    <t>Котельная №16 ж/д ст. Барановский</t>
  </si>
  <si>
    <t>15.90</t>
  </si>
  <si>
    <t>Котельная №25  п.Тавричанка ул.Геологов</t>
  </si>
  <si>
    <t>15.91</t>
  </si>
  <si>
    <t>Котельная "Школа №35" г. Артем ул.Ремзаводская, 5</t>
  </si>
  <si>
    <t>15.92</t>
  </si>
  <si>
    <t>АМК п. Краскино, ул. Гвоздево, д. 18 а</t>
  </si>
  <si>
    <t>15.93</t>
  </si>
  <si>
    <t>Котельная № 2 п.Посьет, ул.Тупик портовый</t>
  </si>
  <si>
    <t>15.94</t>
  </si>
  <si>
    <t>Котельная АРЗ п.Шкотово, ул.Матюшкина (НЕ ИСПОЛЬЗОВАТЬ С 01.01.2024)</t>
  </si>
  <si>
    <t>15.95</t>
  </si>
  <si>
    <t>Котельная школы п.Шкотово, ул.Советская (НЕ ИСПОЛЬЗОВАТЬ С 01.01.2024)</t>
  </si>
  <si>
    <t>15.96</t>
  </si>
  <si>
    <t>Котельная №13  п.Девятый Вал ул.Зеленая</t>
  </si>
  <si>
    <t>15.97</t>
  </si>
  <si>
    <t>АМК №27 п. Тавричанка, в районе ул. Радиостанция, дом 1</t>
  </si>
  <si>
    <t>15.98</t>
  </si>
  <si>
    <t>Котельная "Молодежная" с.Новонежино, ул.Молодежная, 1а (НЕ ИСПОЛЬЗОВАТЬ С 01.01.2024)</t>
  </si>
  <si>
    <t>15.99</t>
  </si>
  <si>
    <t>АМК с.Многоудобное, в р-не ул.Зальпе, д.3А (НЕ ИСПОЛЬЗОВАТЬ С 01.01.2024)</t>
  </si>
  <si>
    <t>15.100</t>
  </si>
  <si>
    <t>АМК №11 п.Тавричанка, ул.Индустриальная в районе д.9</t>
  </si>
  <si>
    <t>15.101</t>
  </si>
  <si>
    <t>Котельная №2  п.Приморский ул. Центральная</t>
  </si>
  <si>
    <t>15.102</t>
  </si>
  <si>
    <t>АМК "Уткинская" г. Артем, ул. Уткинская, д. 6</t>
  </si>
  <si>
    <t>15.103</t>
  </si>
  <si>
    <t>АМК №12 п.Тавричанка, в районе ул. Целинной, дом 2</t>
  </si>
  <si>
    <t>15.104</t>
  </si>
  <si>
    <t>АМК №26 п. Оленевод, в районе ул. Садовая, 1</t>
  </si>
  <si>
    <t>15.105</t>
  </si>
  <si>
    <t>АМК п.Смоляниново, в районе ул. Ленинская, в районе д.15 (НЕ ИСПОЛЬЗОВАТЬ С 01.01.2024)</t>
  </si>
  <si>
    <t>15.106</t>
  </si>
  <si>
    <t>Котельная №181 с.Романовка, ул.Рудакова (НЕ ИСПОЛЬЗОВАТЬ С 01.01.2024)</t>
  </si>
  <si>
    <t>15.107</t>
  </si>
  <si>
    <t>Котельная №12 (с.Многоудобное, ул.Первомайская) (НЕ ИСПОЛЬЗОВАТЬ С 01.01.2024)</t>
  </si>
  <si>
    <t>15.108</t>
  </si>
  <si>
    <t>АМК № 30 с. Кипарисово</t>
  </si>
  <si>
    <t>15.109</t>
  </si>
  <si>
    <t>АМК №21 п.Раздольное ул.Гастелло д. 18</t>
  </si>
  <si>
    <t>15.110</t>
  </si>
  <si>
    <t>АМК №18 с. Прохладное, в районе ул. Центральной, дом 45 б</t>
  </si>
  <si>
    <t>15.111</t>
  </si>
  <si>
    <t>АМК №62 п.Зима Южная, в р-не ул.Озерная, д.5А</t>
  </si>
  <si>
    <t>15.112</t>
  </si>
  <si>
    <t>Котельная с.Барабаш, ул. Рыбозавод, 11А</t>
  </si>
  <si>
    <t>15.113</t>
  </si>
  <si>
    <t>Котельная №20  п.Рыбачий</t>
  </si>
  <si>
    <t>15.114</t>
  </si>
  <si>
    <t>Котельная № 238 с.Занадворовка</t>
  </si>
  <si>
    <t>15.115</t>
  </si>
  <si>
    <t>АМК №8 с. В-Надеждинское, ул.Трактовая, д.42</t>
  </si>
  <si>
    <t>15.116</t>
  </si>
  <si>
    <t>АМК "Школа №6" г. Артем, ориентир ул. Серова, 16</t>
  </si>
  <si>
    <t>15.117</t>
  </si>
  <si>
    <t>АМК №17 с. Прохладное, ул. Тимирязева, в районе д.3 а</t>
  </si>
  <si>
    <t>15.118</t>
  </si>
  <si>
    <t>АМК № 28  п.Морской, в районе дома1</t>
  </si>
  <si>
    <t>15.119</t>
  </si>
  <si>
    <t>АМК с.Анисимовка, в р-не ул.Дачная, д.40Б (НЕ ИСПОЛЬЗОВАТЬ С 01.01.2024)</t>
  </si>
  <si>
    <t>15.120</t>
  </si>
  <si>
    <t>АМК №9 п.Раздольное, в р-не ул.Буденного, д.3Б</t>
  </si>
  <si>
    <t>15.121</t>
  </si>
  <si>
    <t>АМК "Металлобаза" г. Артем, ориентир ул.Сапёрная 4д</t>
  </si>
  <si>
    <t>15.122</t>
  </si>
  <si>
    <t>Котельная п.Перевозное ул.Строительная</t>
  </si>
  <si>
    <t>15.123</t>
  </si>
  <si>
    <t>АМК "ПМК-57" г. Артем, ул. Виноградная, 3/1</t>
  </si>
  <si>
    <t>15.124</t>
  </si>
  <si>
    <t>АМК "Баумана" г. Артем, в районе ул. Баумана 3/1</t>
  </si>
  <si>
    <t>15.125</t>
  </si>
  <si>
    <t>Котельная конторы п. Шкотово (НЕ ИСПОЛЬЗОВАТЬ С 01.01.2024)</t>
  </si>
  <si>
    <t>15.126</t>
  </si>
  <si>
    <t>АМК № 29 п. Раздольное, ул. Лазо, д. 57</t>
  </si>
  <si>
    <t>15.127</t>
  </si>
  <si>
    <t>Котельная с.Новороссия, ул.Школьная, 204 (НЕ ИСПОЛЬЗОВАТЬ С 01.01.2024)</t>
  </si>
  <si>
    <t>15.128</t>
  </si>
  <si>
    <t>АМК СШ №3 п.Раздольное, в р-не ул.Лазо, д.36А</t>
  </si>
  <si>
    <t>15.129</t>
  </si>
  <si>
    <t>АМК с. Гвоздево, ул. Линейная, д.22</t>
  </si>
  <si>
    <t>15.130</t>
  </si>
  <si>
    <t>АМК пгт.Посьет, ориентир ул.Портовая, 16А</t>
  </si>
  <si>
    <t>15.131</t>
  </si>
  <si>
    <t>АМК "Общежитие" г. Артем, ул. Рабочая 1-я, в районе д.83/2</t>
  </si>
  <si>
    <t>15.132</t>
  </si>
  <si>
    <t>АМК №6 с. В-Надеждинское, ул.Строителей, д.5</t>
  </si>
  <si>
    <t>15.133</t>
  </si>
  <si>
    <t>АМК №5 п.Стеклозаводский, ул.Трудовая, д.20-1</t>
  </si>
  <si>
    <t>15.134</t>
  </si>
  <si>
    <t>АМК СШ №20 г. Артем, ул. Гагарина, 135</t>
  </si>
  <si>
    <t>15.135</t>
  </si>
  <si>
    <t>АМК с. Гвоздево, ул. Линейная, д.5</t>
  </si>
  <si>
    <t>15.136</t>
  </si>
  <si>
    <t>АМК "Сахалинская" г.Артем, в р-не ул.Сахалинская, д.52/1</t>
  </si>
  <si>
    <t>15.137</t>
  </si>
  <si>
    <t>Водонасосная станция пгт. Приморский</t>
  </si>
  <si>
    <t>15.138</t>
  </si>
  <si>
    <t>Котельная № 2 п.Посьет, ул.Тупик портовый (НЕ ИСПОЛЬЗОВАТЬ с 01.01.2023)</t>
  </si>
  <si>
    <t>15.139</t>
  </si>
  <si>
    <t>Центральная котельная №1 п.Хасан (НЕ ИСПОЛЬЗОВАТЬ с 01.01.2023)</t>
  </si>
  <si>
    <t>15.140</t>
  </si>
  <si>
    <t>Котельная № 452 п. Краскино (НЕ ИСПОЛЬЗОВАТЬ с 01.01.2023)</t>
  </si>
  <si>
    <t>15.141</t>
  </si>
  <si>
    <t>АМК пгт.Посьет, ориентир ул.Портовая, 16А (НЕ ИСПОЛЬЗОВАТЬ с 01.01.2023)</t>
  </si>
  <si>
    <t>15.142</t>
  </si>
  <si>
    <t>Котельная п.Перевозное ул.Строительная (НЕ ИСПОЛЬЗОВАТЬ с 01.01.2023)</t>
  </si>
  <si>
    <t>15.143</t>
  </si>
  <si>
    <t>Котельная № 479 п.Барабаш (НЕ ИСПОЛЬЗОВАТЬ с 01.01.2023)</t>
  </si>
  <si>
    <t>15.144</t>
  </si>
  <si>
    <t>Центральная котельная №1 п.Нерпа ул. Нерпинская, 7 (НЕ ИСПОЛЬЗОВАТЬ с 01.01.2023)</t>
  </si>
  <si>
    <t>15.145</t>
  </si>
  <si>
    <t>Котельная № 569 п.Барабаш (НЕ ИСПОЛЬЗОВАТЬ с 01.01.2023)</t>
  </si>
  <si>
    <t>15.146</t>
  </si>
  <si>
    <t>Котельная № 238 с.Занадворовка (НЕ ИСПОЛЬЗОВАТЬ с 01.01.2023)</t>
  </si>
  <si>
    <t>15.147</t>
  </si>
  <si>
    <t>Котельная пгт.Посьет, ул.Ленинская, 4А (НЕ ИСПОЛЬЗОВАТЬ с 01.01.2023)</t>
  </si>
  <si>
    <t>15.148</t>
  </si>
  <si>
    <t>Котельная №1 п. Безверхово ул.Совхозная (НЕ ИСПОЛЬЗОВАТЬ с 01.01.2023)</t>
  </si>
  <si>
    <t>15.149</t>
  </si>
  <si>
    <t>Котельная с.Барабаш, ул. Рыбозавод, 11А (НЕ ИСПОЛЬЗОВАТЬ с 01.01.2023)</t>
  </si>
  <si>
    <t>15.150</t>
  </si>
  <si>
    <t>Котельная №2  п.Приморский ул. Центральная (НЕ ИСПОЛЬЗОВАТЬ с 01.01.2023)</t>
  </si>
  <si>
    <t>15.151</t>
  </si>
  <si>
    <t>Котельнаяч №2  п.Безверхово ул. Комарова (НЕ ИСПОЛЬЗОВАТЬ с 01.01.2023)</t>
  </si>
  <si>
    <t>15.152</t>
  </si>
  <si>
    <t>Парокотельная №2  п.Зарубино, ул. Нагорная (НЕ ИСПОЛЬЗОВАТЬ с 01.01.2023)</t>
  </si>
  <si>
    <t>15.153</t>
  </si>
  <si>
    <t>АМК п. Краскино, ул. Гвоздево, д. 18 а (НЕ ИСПОЛЬЗОВАТЬ с 01.01.2023)</t>
  </si>
  <si>
    <t>15.154</t>
  </si>
  <si>
    <t>Водонасосная станция пгт. Приморский (НЕ ИСПОЛЬЗОВАТЬ с 01.01.2023)</t>
  </si>
  <si>
    <t>15.155</t>
  </si>
  <si>
    <t>АМК с. Гвоздево, ул. Линейная, д.22 (НЕ ИСПОЛЬЗОВАТЬ с 01.01.2023)</t>
  </si>
  <si>
    <t>15.156</t>
  </si>
  <si>
    <t>Котельная № 1 п.Зарубино, ул. Строительная (НЕ ИСПОЛЬЗОВАТЬ с 01.01.2023)</t>
  </si>
  <si>
    <t>15.157</t>
  </si>
  <si>
    <t>АМК с. Гвоздево, ул. Линейная, д.5 (НЕ ИСПОЛЬЗОВАТЬ с 01.01.2023)</t>
  </si>
  <si>
    <t>15.158</t>
  </si>
  <si>
    <t>Центральная котельная</t>
  </si>
  <si>
    <t>15.159</t>
  </si>
  <si>
    <t>Котельная №4</t>
  </si>
  <si>
    <t>15.160</t>
  </si>
  <si>
    <t>Гореловская котельная и тепловые сети</t>
  </si>
  <si>
    <t>15.161</t>
  </si>
  <si>
    <t>Котельная п.Кавалерово и тепловые сети п. Кавалерово</t>
  </si>
  <si>
    <t>15.162</t>
  </si>
  <si>
    <t>Котельная п. Краснореченский, ул.Октябрьская 28</t>
  </si>
  <si>
    <t>15.163</t>
  </si>
  <si>
    <t>Котельная п. Рудная Пристань, ул.Григория Милая, 2б</t>
  </si>
  <si>
    <t>15.164</t>
  </si>
  <si>
    <t>15.165</t>
  </si>
  <si>
    <t>15.166</t>
  </si>
  <si>
    <t>Центральная котельная  п.Ольга, ул.Дзержинская,18</t>
  </si>
  <si>
    <t>15.167</t>
  </si>
  <si>
    <t>15.168</t>
  </si>
  <si>
    <t>Котельная п.Фабричный, ул.Комсомольская, 107 А</t>
  </si>
  <si>
    <t>15.169</t>
  </si>
  <si>
    <t>15.170</t>
  </si>
  <si>
    <t>Котельная с. Сержантово, ул. Лесная</t>
  </si>
  <si>
    <t>15.171</t>
  </si>
  <si>
    <t>АМК с.Каменка, ул.Берзинская, 39</t>
  </si>
  <si>
    <t>15.172</t>
  </si>
  <si>
    <t>Угольная котельная пгт. Хрустальный, ул.Центральная, 27/1</t>
  </si>
  <si>
    <t>15.173</t>
  </si>
  <si>
    <t>Котельная № 1 п.Кавалерово, ул. Арсеньева, 126 А</t>
  </si>
  <si>
    <t>15.174</t>
  </si>
  <si>
    <t>15.175</t>
  </si>
  <si>
    <t>Котельная №1 п.Тимофеевка, ул.Первомайская, 5</t>
  </si>
  <si>
    <t>15.176</t>
  </si>
  <si>
    <t>Котельная с. Ракушка, ул. Школьная, 21</t>
  </si>
  <si>
    <t>15.177</t>
  </si>
  <si>
    <t>15.178</t>
  </si>
  <si>
    <t>АМК воинской части п.Тимофеевка, ул. Морская,8</t>
  </si>
  <si>
    <t>15.179</t>
  </si>
  <si>
    <t>АМК с.Тайга №1, ул.Школьная, 14</t>
  </si>
  <si>
    <t>15.180</t>
  </si>
  <si>
    <t>15.181</t>
  </si>
  <si>
    <t>15.182</t>
  </si>
  <si>
    <t>15.183</t>
  </si>
  <si>
    <t>15.184</t>
  </si>
  <si>
    <t>АМК №1 п. Моряк-Рыболов, ул. Пограничная, 1</t>
  </si>
  <si>
    <t>15.185</t>
  </si>
  <si>
    <t>АМК с.Зеркальное, ул.Школьная, 1</t>
  </si>
  <si>
    <t>15.186</t>
  </si>
  <si>
    <t>15.187</t>
  </si>
  <si>
    <t>АМК с.Тайга №2, ул.Речная, 37</t>
  </si>
  <si>
    <t>15.188</t>
  </si>
  <si>
    <t>Котельная с.Веселый Яр, ул.Набережная, 57А</t>
  </si>
  <si>
    <t>15.189</t>
  </si>
  <si>
    <t>АМК ЦРБ п.Ольга, ул. Ворошилова, 6</t>
  </si>
  <si>
    <t>15.190</t>
  </si>
  <si>
    <t>Центральная котельная с. Моряк-Рыболов, ул.Ленинская,101 А</t>
  </si>
  <si>
    <t>15.191</t>
  </si>
  <si>
    <t>15.192</t>
  </si>
  <si>
    <t>АМК с.Серафимовка, ул.Маматова, 41</t>
  </si>
  <si>
    <t>15.193</t>
  </si>
  <si>
    <t>15.194</t>
  </si>
  <si>
    <t>Котельная очистных сооружений п.Кавалерово ул.Гоголя 53</t>
  </si>
  <si>
    <t>15.195</t>
  </si>
  <si>
    <t>АМК с.Устиновка, ул.Центральная, 17а</t>
  </si>
  <si>
    <t>15.196</t>
  </si>
  <si>
    <t>15.197</t>
  </si>
  <si>
    <t>Котельная школы с.Пермское, ул.Совхозная, 8 А</t>
  </si>
  <si>
    <t>15.198</t>
  </si>
  <si>
    <t>Котельная школы, с. Маргаритово, ул.Школьная, 11</t>
  </si>
  <si>
    <t>15.199</t>
  </si>
  <si>
    <t>15.200</t>
  </si>
  <si>
    <t>15.201</t>
  </si>
  <si>
    <t>АМК с. Михайловка, ул. Центральная, 15Г</t>
  </si>
  <si>
    <t>15.202</t>
  </si>
  <si>
    <t>15.203</t>
  </si>
  <si>
    <t>15.204</t>
  </si>
  <si>
    <t>АМК №2 п. Моряк-Рыболов, ул. Пограничная, 1</t>
  </si>
  <si>
    <t>15.205</t>
  </si>
  <si>
    <t>15.206</t>
  </si>
  <si>
    <t>Котельная №1.г.Лесозаводск, ул.Пушкинская, 29б</t>
  </si>
  <si>
    <t>15.207</t>
  </si>
  <si>
    <t>Котельная №1 п. Горные Ключи, ул. Юбилейная, 3</t>
  </si>
  <si>
    <t>15.208</t>
  </si>
  <si>
    <t>Котельная №1-1, г.Дальнереченск, ул.Свободы 41</t>
  </si>
  <si>
    <t>15.209</t>
  </si>
  <si>
    <t>Котельная №1-27</t>
  </si>
  <si>
    <t>15.210</t>
  </si>
  <si>
    <t>Котельная №19 г.Лесозаводск, ул.Пионерская, 4</t>
  </si>
  <si>
    <t>15.211</t>
  </si>
  <si>
    <t>Котельная №1-18 (НЕ ИСПОЛЬЗОВАТЬ)</t>
  </si>
  <si>
    <t>15.212</t>
  </si>
  <si>
    <t>Котельная №34 с.Светлогорье, ул. Хомякова, 4</t>
  </si>
  <si>
    <t>15.213</t>
  </si>
  <si>
    <t>Котельная  №5 п.Кировский, ул. Набережная,62</t>
  </si>
  <si>
    <t>15.214</t>
  </si>
  <si>
    <t>Котельная №10 г.Лесозаводск, ул.Сибирцева, 76а (НЕ ИСПОЛЬЗОВАТЬ)</t>
  </si>
  <si>
    <t>15.215</t>
  </si>
  <si>
    <t>Котельная №39 с.Новостройка, ул. Заводская, 17, корп.4</t>
  </si>
  <si>
    <t>15.216</t>
  </si>
  <si>
    <t>Котельная №1-2, г.Дальнереченск, ул.Флегонтова 25а</t>
  </si>
  <si>
    <t>15.217</t>
  </si>
  <si>
    <t>Котельная №3-1, с.Новопокровка, ул.Набережная 68а (НЕ ИСПОЛЬЗОВАТЬ С 01.01.2024)</t>
  </si>
  <si>
    <t>15.218</t>
  </si>
  <si>
    <t>15.219</t>
  </si>
  <si>
    <t>Котельная №11 г.Лесозаводск, ул.Ленинская, 44</t>
  </si>
  <si>
    <t>15.220</t>
  </si>
  <si>
    <t>Котельная №3-4, с.Рощино, ул.Рощина 47 (НЕ ИСПОЛЬЗОВАТЬ С 01.01.2024)</t>
  </si>
  <si>
    <t>15.221</t>
  </si>
  <si>
    <t>Котельная №6 Мазутное хозяйство с.Авдеевка, ул. Октябрьская, 14</t>
  </si>
  <si>
    <t>15.222</t>
  </si>
  <si>
    <t>Котельная  №9 п. Кировский, ул. Юбилейная, 10а</t>
  </si>
  <si>
    <t>15.223</t>
  </si>
  <si>
    <t>Котельная №3 п.Кировский, ул. Советская, 55</t>
  </si>
  <si>
    <t>15.224</t>
  </si>
  <si>
    <t>Котельная №7 г.Лесозаводск, ул.Мира, 10а (НЕ ИСПОЛЬЗОВАТЬ)</t>
  </si>
  <si>
    <t>15.225</t>
  </si>
  <si>
    <t>Котельная  №8 п.Кировский, ул. Набережная, 59</t>
  </si>
  <si>
    <t>15.226</t>
  </si>
  <si>
    <t>АМК №43 г.Лесозаводск, ул. Путейская</t>
  </si>
  <si>
    <t>15.227</t>
  </si>
  <si>
    <t>Котельная №4 п.Кировский ул. Колхозная 29</t>
  </si>
  <si>
    <t>15.228</t>
  </si>
  <si>
    <t>15.229</t>
  </si>
  <si>
    <t>АМК №1-40 с.Лазо</t>
  </si>
  <si>
    <t>15.230</t>
  </si>
  <si>
    <t>Котельная №1- 43 (г. Дальнереченск - привокзальная)</t>
  </si>
  <si>
    <t>15.231</t>
  </si>
  <si>
    <t>Котельная №2-19, с.Веденка, ул. М. Веденка, 8</t>
  </si>
  <si>
    <t>15.232</t>
  </si>
  <si>
    <t>Котельная №2-7, с.Соловьевка (школа)</t>
  </si>
  <si>
    <t>15.233</t>
  </si>
  <si>
    <t>АМК №26. с.Увальное, ул. Полевая</t>
  </si>
  <si>
    <t>15.234</t>
  </si>
  <si>
    <t>АМК №33 с.Пожарское, ул.Ленинская, 37а</t>
  </si>
  <si>
    <t>15.235</t>
  </si>
  <si>
    <t>Котельная №1- 42 (с. Графское)</t>
  </si>
  <si>
    <t>15.236</t>
  </si>
  <si>
    <t>15.237</t>
  </si>
  <si>
    <t>Котельная №1-5 (НЕ ИСПОЛЬЗОВАТЬ)</t>
  </si>
  <si>
    <t>15.238</t>
  </si>
  <si>
    <t>Котельная №20. с. Преображенка, ул. Школьная</t>
  </si>
  <si>
    <t>15.239</t>
  </si>
  <si>
    <t>АМК №3 г.Лесозаводск, ул.Дзержинского,18 (НЕ ИСПОЛЬЗОВАТЬ)</t>
  </si>
  <si>
    <t>15.240</t>
  </si>
  <si>
    <t>АМК №1-32, п.Лазо, ул.С.Лазо 43</t>
  </si>
  <si>
    <t>15.241</t>
  </si>
  <si>
    <t>Котельная №1-31, г.Дальнереченск, ул.Уссурийская 84</t>
  </si>
  <si>
    <t>15.242</t>
  </si>
  <si>
    <t>АМК №21 с.Пантелеймоновка, ул.Школьная, 39</t>
  </si>
  <si>
    <t>15.243</t>
  </si>
  <si>
    <t>15.244</t>
  </si>
  <si>
    <t>АМК №40, с. Красный Яр, ул. Арсеньева, 7А</t>
  </si>
  <si>
    <t>15.245</t>
  </si>
  <si>
    <t>Котельная №3-2, с.Новопокровка, ул.Строительная 30в (НЕ ИСПОЛЬЗОВАТЬ С 01.01.2024)</t>
  </si>
  <si>
    <t>15.246</t>
  </si>
  <si>
    <t>АМК №1-14 г. Дальнереченск, ул. Промышленная 10</t>
  </si>
  <si>
    <t>15.247</t>
  </si>
  <si>
    <t>15.248</t>
  </si>
  <si>
    <t>15.249</t>
  </si>
  <si>
    <t>Котельная  №7 п.Кировский, ул. Уткинская, 53</t>
  </si>
  <si>
    <t>15.250</t>
  </si>
  <si>
    <t>АМК №15 г.Лесозаводск, ул.Кравчука, 1А</t>
  </si>
  <si>
    <t>15.251</t>
  </si>
  <si>
    <t>АМК №29 п. Горные ключи, ул. Коммунальников,19</t>
  </si>
  <si>
    <t>15.252</t>
  </si>
  <si>
    <t>Котельная №102 с.Пантелеймоновка</t>
  </si>
  <si>
    <t>15.253</t>
  </si>
  <si>
    <t>АМК №23 с.Ружино, ул.Советская, 43</t>
  </si>
  <si>
    <t>15.254</t>
  </si>
  <si>
    <t>АМК №28. п.Горные Ключи, ул. Октябрьская, 21</t>
  </si>
  <si>
    <t>15.255</t>
  </si>
  <si>
    <t>Котельная №2-9, с.Ракитное (школа)</t>
  </si>
  <si>
    <t>15.256</t>
  </si>
  <si>
    <t>АМК №23. с.Павло-Федоровка, пер. Школьный 1в</t>
  </si>
  <si>
    <t>15.257</t>
  </si>
  <si>
    <t>АМК №1-3 г. Дальнереченск, ул. Пионерская 45а</t>
  </si>
  <si>
    <t>15.258</t>
  </si>
  <si>
    <t>АМК №20 с.Невское, ул.Спортивная, 3</t>
  </si>
  <si>
    <t>15.259</t>
  </si>
  <si>
    <t>15.260</t>
  </si>
  <si>
    <t>Котельная №2-4, с.Рождественка (школа)</t>
  </si>
  <si>
    <t>15.261</t>
  </si>
  <si>
    <t>15.262</t>
  </si>
  <si>
    <t>Котельная №2-10, с.Ракитное (д/с), ул.Советская 22а</t>
  </si>
  <si>
    <t>15.263</t>
  </si>
  <si>
    <t>АМК №2-11, с.Орехово, ул.Кооперативная 54а(школа)</t>
  </si>
  <si>
    <t>15.264</t>
  </si>
  <si>
    <t>АМК №1-15, п.Лазо, ул.Строительная 2а</t>
  </si>
  <si>
    <t>15.265</t>
  </si>
  <si>
    <t>АМК №27. с.Павло-Федоровка, ул. Мира 2а</t>
  </si>
  <si>
    <t>15.266</t>
  </si>
  <si>
    <t>АМК №30. п.Горные Ключи, ул. Санаторная, д.5</t>
  </si>
  <si>
    <t>15.267</t>
  </si>
  <si>
    <t>АМК №1-26, г.Дальнереченск, ул.Рябуха 73</t>
  </si>
  <si>
    <t>15.268</t>
  </si>
  <si>
    <t>Котельная № 3-8, с. Мельничное (НЕ ИСПОЛЬЗОВАТЬ С 01.01.2024)</t>
  </si>
  <si>
    <t>15.269</t>
  </si>
  <si>
    <t>АМК №42 г.Лесозаводск, ул. Им.12-ти, 9</t>
  </si>
  <si>
    <t>15.270</t>
  </si>
  <si>
    <t>Котельная №18, г.Лесозаводск, ул.Тепличная</t>
  </si>
  <si>
    <t>15.271</t>
  </si>
  <si>
    <t>Котельная №2-1, с.Сальское, ул.Советская,13</t>
  </si>
  <si>
    <t>15.272</t>
  </si>
  <si>
    <t>АМК №44 г.Лесозаводск, ул.Григоренко, 24</t>
  </si>
  <si>
    <t>15.273</t>
  </si>
  <si>
    <t>15.274</t>
  </si>
  <si>
    <t>Котельная №35 с.Игнатьевка, ул.Советская, 14 (НЕ ИСПОЛЬЗОВАТЬ)</t>
  </si>
  <si>
    <t>15.275</t>
  </si>
  <si>
    <t>АМК №1-39, г.Дальнереченск, ул. Ясная</t>
  </si>
  <si>
    <t>15.276</t>
  </si>
  <si>
    <t>АМК №3-18, с.Лукьяновка, ул.Центральная 5а (НЕ ИСПОЛЬЗОВАТЬ С 01.01.2024)</t>
  </si>
  <si>
    <t>15.277</t>
  </si>
  <si>
    <t>15.278</t>
  </si>
  <si>
    <t>АМК №41 г.Лесозаводск, ул. Паровозная,1</t>
  </si>
  <si>
    <t>15.279</t>
  </si>
  <si>
    <t>АМК №1-30 с.Сальское, ул. Советская 2/015 (НЕ ИСПОЛЬЗОВАТЬ)</t>
  </si>
  <si>
    <t>15.280</t>
  </si>
  <si>
    <t>Котельная № 1-45, ул. Краснофлотская, 18д</t>
  </si>
  <si>
    <t>15.281</t>
  </si>
  <si>
    <t>Котельная № 3 - 5, с. Вострецово (НЕ ИСПОЛЬЗОВАТЬ С 01.01.2024)</t>
  </si>
  <si>
    <t>15.282</t>
  </si>
  <si>
    <t>АМК №17 с. Комаровка, ул. Школьная 9</t>
  </si>
  <si>
    <t>15.283</t>
  </si>
  <si>
    <t>АМК №1-7 г. Дальнереченск, ул. Таврическая 87а</t>
  </si>
  <si>
    <t>15.284</t>
  </si>
  <si>
    <t>15.285</t>
  </si>
  <si>
    <t>АМК №2-6, с.Веденка, ул. Калинина, 35а</t>
  </si>
  <si>
    <t>15.286</t>
  </si>
  <si>
    <t>Котельная №1-46, г.Дальнереченск, ул. Ленина, 61 (НЕ ИСПОЛЬЗОВАТЬ)</t>
  </si>
  <si>
    <t>15.287</t>
  </si>
  <si>
    <t>15.288</t>
  </si>
  <si>
    <t>АМК №2 п. Горные Ключи, ул. Набережная, 18</t>
  </si>
  <si>
    <t>15.289</t>
  </si>
  <si>
    <t>Котельная №10 с. Авдеевка</t>
  </si>
  <si>
    <t>15.290</t>
  </si>
  <si>
    <t>Котельная № 3-12 с. Глубинное (НЕ ИСПОЛЬЗОВАТЬ С 01.01.2024)</t>
  </si>
  <si>
    <t>15.291</t>
  </si>
  <si>
    <t>Котельная № 3-7, с. Измайлиха (НЕ ИСПОЛЬЗОВАТЬ С 01.01.2024)</t>
  </si>
  <si>
    <t>15.292</t>
  </si>
  <si>
    <t>АМК №2-18, с.Малиново (школа)</t>
  </si>
  <si>
    <t>15.293</t>
  </si>
  <si>
    <t>АМК № 3-11 с. Крутой Яр, ул. Паровозная (НЕ ИСПОЛЬЗОВАТЬ С 01.01.2024)</t>
  </si>
  <si>
    <t>15.294</t>
  </si>
  <si>
    <t>15.295</t>
  </si>
  <si>
    <t>АМК №2-5, с."Веденка", ул.Мелехина, 34а</t>
  </si>
  <si>
    <t>15.296</t>
  </si>
  <si>
    <t>АМК №19. с. Увальное, ул. Первомайская 2Б</t>
  </si>
  <si>
    <t>15.297</t>
  </si>
  <si>
    <t>АМК №25. п. Кировский, ул. Пролетарская 3а</t>
  </si>
  <si>
    <t>15.298</t>
  </si>
  <si>
    <t>АМК №27 с.Марково, ул.Волкова, 10</t>
  </si>
  <si>
    <t>15.299</t>
  </si>
  <si>
    <t>АМК №3-3, с.Новопокровка, ул.Украинская 64а (НЕ ИСПОЛЬЗОВАТЬ С 01.01.2024)</t>
  </si>
  <si>
    <t>15.300</t>
  </si>
  <si>
    <t>АМК №13 с. Руновка, ул. Кооперативная 6</t>
  </si>
  <si>
    <t>15.301</t>
  </si>
  <si>
    <t>АМК №21. с. Уссурка, ул. Школьная 4Б</t>
  </si>
  <si>
    <t>15.302</t>
  </si>
  <si>
    <t>АМК №24. с. Родниковый, ул. Центральная, 1а</t>
  </si>
  <si>
    <t>15.303</t>
  </si>
  <si>
    <t>Котельная №2-13 с.Сретенка, ул. Лобода, 36 (НЕ ИСПОЛЬЗОВАТЬ)</t>
  </si>
  <si>
    <t>15.304</t>
  </si>
  <si>
    <t>АМК №35 с.Игнатьевка, ул.Советская, 14</t>
  </si>
  <si>
    <t>15.305</t>
  </si>
  <si>
    <t>АМК  №12 с. Крыловка, ул. Школьная, 21</t>
  </si>
  <si>
    <t>15.306</t>
  </si>
  <si>
    <t>Котельная №2-12, с.Боголюбовка (школа), ул.Озерная 9а</t>
  </si>
  <si>
    <t>15.307</t>
  </si>
  <si>
    <t>АМК №31 с.Иннокентьевка, ул.Школьная, 1</t>
  </si>
  <si>
    <t>15.308</t>
  </si>
  <si>
    <t>АМК №11 с. Марьяновка, ул. Садовая</t>
  </si>
  <si>
    <t>15.309</t>
  </si>
  <si>
    <t>Котельная №1-22, г.Дальнереченск, с. Грушевое, ул. Лазо 36 (НЕ ИСПОЛЬЗОВАТЬ)</t>
  </si>
  <si>
    <t>15.310</t>
  </si>
  <si>
    <t>АМК №18 с. Увальное, ул. Шоссейная 8а</t>
  </si>
  <si>
    <t>15.311</t>
  </si>
  <si>
    <t>Котельная № 3-9, с. Мельничное (НЕ ИСПОЛЬЗОВАТЬ С 01.01.2024)</t>
  </si>
  <si>
    <t>15.312</t>
  </si>
  <si>
    <t>Котельная № 3-6, с. Вострецово (НЕ ИСПОЛЬЗОВАТЬ С 01.01.2024)</t>
  </si>
  <si>
    <t>15.313</t>
  </si>
  <si>
    <t>АМК №22. с. Шмаковка, пер. Школьный, 1а</t>
  </si>
  <si>
    <t>15.314</t>
  </si>
  <si>
    <t>АМК №1-25, г.Дальнереченск, ул.Некрасова 6</t>
  </si>
  <si>
    <t>15.315</t>
  </si>
  <si>
    <t>АМК №28 с.Марково, ул.Волкова, 35</t>
  </si>
  <si>
    <t>15.316</t>
  </si>
  <si>
    <t>Котельная №36 тр Лсз</t>
  </si>
  <si>
    <t>15.317</t>
  </si>
  <si>
    <t>Котельная №1-30 с.Сальское (НЕ ИСПОЛЬЗОВАТЬ)</t>
  </si>
  <si>
    <t>15.318</t>
  </si>
  <si>
    <t>Котельная № 1/31, п. Новошахтинский, ул.Производственная, 1-а</t>
  </si>
  <si>
    <t>15.319</t>
  </si>
  <si>
    <t>Котельная № 4/4 (котельная РОУЗ), п.Ярославский, ул.Лазо</t>
  </si>
  <si>
    <t>15.320</t>
  </si>
  <si>
    <t>Котельная №5/8, с. Камень-Рыболов, ул.Некрасова, 1В</t>
  </si>
  <si>
    <t>15.321</t>
  </si>
  <si>
    <t>Котельная № 2/20, п. Липовцы, ул. Комсомольская, 4</t>
  </si>
  <si>
    <t>15.322</t>
  </si>
  <si>
    <t>Котельная № 4/1,с.Хороль, ул.Октябрьская,14а</t>
  </si>
  <si>
    <t>15.323</t>
  </si>
  <si>
    <t>Котельная № 2/02, с. Покровка, ул. 50 лет Приморья, 1 В</t>
  </si>
  <si>
    <t>15.324</t>
  </si>
  <si>
    <t>Котельная № 3/01, п. Пограничный, ул. Гагарина,26</t>
  </si>
  <si>
    <t>15.325</t>
  </si>
  <si>
    <t>Котельная № 3/02, пгт. Пограничный, ул. Гагарина, 9 А</t>
  </si>
  <si>
    <t>15.326</t>
  </si>
  <si>
    <t>Котельная № 1/01, с. Михайловка, ул. Новая,30</t>
  </si>
  <si>
    <t>15.327</t>
  </si>
  <si>
    <t>Котельная № 4/5, с.Хороль, микрорайон "Городок-5"</t>
  </si>
  <si>
    <t>15.328</t>
  </si>
  <si>
    <t>Котельная № 4/6, с.Хороль, ул.Луговая,7б</t>
  </si>
  <si>
    <t>15.329</t>
  </si>
  <si>
    <t>Котельная № 2/01, с. Покровка, ул. Октябрьская, 3 В</t>
  </si>
  <si>
    <t>15.330</t>
  </si>
  <si>
    <t>Котельная № 1/04, с. Михайловка, квартал 4, д. 13</t>
  </si>
  <si>
    <t>15.331</t>
  </si>
  <si>
    <t>Котельная №5/5, с. Камень-Рыболов, ул.Трактовая, 32-Б</t>
  </si>
  <si>
    <t>15.332</t>
  </si>
  <si>
    <t>Котельная № 3/05, п. Пограничный</t>
  </si>
  <si>
    <t>15.333</t>
  </si>
  <si>
    <t>Котельная №5/2, с. Камень-Рыболов (военная кот. №275)</t>
  </si>
  <si>
    <t>15.334</t>
  </si>
  <si>
    <t>Котельная № 1/02, с. Михайловка, квартал 2, д. 1</t>
  </si>
  <si>
    <t>15.335</t>
  </si>
  <si>
    <t>Котельная №5/4, с. Камень-Рыболов, ул.Беговая, 33-А</t>
  </si>
  <si>
    <t>15.336</t>
  </si>
  <si>
    <t>АМК №5/11, с. Владимиро-Петровка, ул.Лазо, 5-В</t>
  </si>
  <si>
    <t>15.337</t>
  </si>
  <si>
    <t>Котельная № 3/10 с. Барано-Оренбургское</t>
  </si>
  <si>
    <t>15.338</t>
  </si>
  <si>
    <t>Котельная № 2/22, с. Покровка, ул. Красноармейская, 2а/8</t>
  </si>
  <si>
    <t>15.339</t>
  </si>
  <si>
    <t>Котельная № 1/30, с. Ляличи, ул.Школьная, 141</t>
  </si>
  <si>
    <t>15.340</t>
  </si>
  <si>
    <t>Котельная № 1/09, с. Первомайское, ул. Дубковская, 36</t>
  </si>
  <si>
    <t>15.341</t>
  </si>
  <si>
    <t>Котельная № 1/29, с. Горное, ул.Лесная, 6</t>
  </si>
  <si>
    <t>15.342</t>
  </si>
  <si>
    <t>Котельная № 4/10, с.Хороль, ул.Солнечная, 12</t>
  </si>
  <si>
    <t>15.343</t>
  </si>
  <si>
    <t>Котельная № 2/03, с. Покровка, Рабочий переулок, 4 б</t>
  </si>
  <si>
    <t>15.344</t>
  </si>
  <si>
    <t>Котельная № 1/18, с. Ивановка, ул.Зареченская</t>
  </si>
  <si>
    <t>15.345</t>
  </si>
  <si>
    <t>Котельная № 2/16, с. Чернятино, ул. Зеленая, 7</t>
  </si>
  <si>
    <t>15.346</t>
  </si>
  <si>
    <t>Котельная №5/3, с. Камень-Рыболов, ул.Мира, 85-А</t>
  </si>
  <si>
    <t>15.347</t>
  </si>
  <si>
    <t>Котельная № 2/30, пгт. Липовцы, ул. Зеленая, 4</t>
  </si>
  <si>
    <t>15.348</t>
  </si>
  <si>
    <t>АМК №5/9, с.Ильинка, ул. Столетия,3-А</t>
  </si>
  <si>
    <t>15.349</t>
  </si>
  <si>
    <t>Котельная № 2/17, с. Новогеоргиевка, ул. Лазо, 168</t>
  </si>
  <si>
    <t>15.350</t>
  </si>
  <si>
    <t>АМК № 4/15, с.Сиваковка, ул.Центральная, 25</t>
  </si>
  <si>
    <t>15.351</t>
  </si>
  <si>
    <t>Котельная №5/10, с. Новоселище, ул.Школьная, 24 А</t>
  </si>
  <si>
    <t>15.352</t>
  </si>
  <si>
    <t>Котельная № 3/20, с. Жариково, ул. Кооперативная, 24</t>
  </si>
  <si>
    <t>15.353</t>
  </si>
  <si>
    <t>Котельная № 2/21, с. Галенки, ул Комарова, 157</t>
  </si>
  <si>
    <t>15.354</t>
  </si>
  <si>
    <t>Котельная № 2/19 с. Покровка, ул. Пионерская, 46</t>
  </si>
  <si>
    <t>15.355</t>
  </si>
  <si>
    <t>АМК № 2/25, п. Липовцы, ул. Шахты, 6</t>
  </si>
  <si>
    <t>15.356</t>
  </si>
  <si>
    <t>Котельная №5/6, с. Астраханка ул.Решетникова, 111-А</t>
  </si>
  <si>
    <t>15.357</t>
  </si>
  <si>
    <t>Котельная № 2/10, с. Галенки, ул. Советская,116 а</t>
  </si>
  <si>
    <t>15.358</t>
  </si>
  <si>
    <t>АМК № 4/19, п.Ярославский, ул.Некрасова, 25Б</t>
  </si>
  <si>
    <t>15.359</t>
  </si>
  <si>
    <t>АМК № 2/05, с. Покровка, ул. Красноармейская, (ЦРБ)</t>
  </si>
  <si>
    <t>15.360</t>
  </si>
  <si>
    <t>Котельная № 2/07, с. Покровка, ул. Калинина,1а (КЭЧ)</t>
  </si>
  <si>
    <t>15.361</t>
  </si>
  <si>
    <t>АМК №5/14, с. Камень-Рыболов, ул.Железнодорожная, 23-Б</t>
  </si>
  <si>
    <t>15.362</t>
  </si>
  <si>
    <t>АМК № 1/22, с. Снегуровка (НЕ ИСПОЛЬЗОВАТЬ С 01.01.2024)</t>
  </si>
  <si>
    <t>15.363</t>
  </si>
  <si>
    <t>Котельная № 3/03, п. Пограничный, ул. Дубовика, 24</t>
  </si>
  <si>
    <t>15.364</t>
  </si>
  <si>
    <t>АМК №1/28, с. Кремово, ул.Городская, 181</t>
  </si>
  <si>
    <t>15.365</t>
  </si>
  <si>
    <t>АМК №5/12, с. Мельгуновка, ул.Ленинская, 9</t>
  </si>
  <si>
    <t>15.366</t>
  </si>
  <si>
    <t>Котельная № 4/20, с.Вознесенское, ул.Крупская, 19а</t>
  </si>
  <si>
    <t>15.367</t>
  </si>
  <si>
    <t>АМК №5/13 с. Троицкое, ул. Школьная, 11</t>
  </si>
  <si>
    <t>15.368</t>
  </si>
  <si>
    <t>Котельная № 1/25, с. Осиновка, ул.Рабочая, 2к</t>
  </si>
  <si>
    <t>15.369</t>
  </si>
  <si>
    <t>АМК №5/7, с. Комиссарово, ул.Советская, 16-А</t>
  </si>
  <si>
    <t>15.370</t>
  </si>
  <si>
    <t>АМК № 1/26, с. Кремово, ул.Колхозная, 256</t>
  </si>
  <si>
    <t>15.371</t>
  </si>
  <si>
    <t>Котельная № 1/05, с. Михайловка, гарнизон</t>
  </si>
  <si>
    <t>15.372</t>
  </si>
  <si>
    <t>АМК № 4/14, с.Н.-Девица, ул.Сибирцева, 33</t>
  </si>
  <si>
    <t>15.373</t>
  </si>
  <si>
    <t>АМК № 4/12, с.Хороль, ул.Луговая, 64</t>
  </si>
  <si>
    <t>15.374</t>
  </si>
  <si>
    <t>АМК № 2/08, с. Покровка, ул. Карла Маркса,72</t>
  </si>
  <si>
    <t>15.375</t>
  </si>
  <si>
    <t>АМК № 1/7, с. Васильевка,ул. Гарнизонная 29</t>
  </si>
  <si>
    <t>15.376</t>
  </si>
  <si>
    <t>АМК № 2/11, с. Фадеевка, ул. Кирова, 34</t>
  </si>
  <si>
    <t>15.377</t>
  </si>
  <si>
    <t>Котельная № 3/22, с. Нестеровка, ул. Советская, 7</t>
  </si>
  <si>
    <t>15.378</t>
  </si>
  <si>
    <t>АМК № 1/27, с. Ширяевка, ул.Октябрьская</t>
  </si>
  <si>
    <t>15.379</t>
  </si>
  <si>
    <t>АМК № 2/13, с. Заречное, ул. Космонавтов, 2 б</t>
  </si>
  <si>
    <t>15.380</t>
  </si>
  <si>
    <t>АМК № 2/23, с. Покровка, ул. Мелиораторов, 13</t>
  </si>
  <si>
    <t>15.381</t>
  </si>
  <si>
    <t>Котельная № 2/09, с. Полтавка, ул. Ленина, 39</t>
  </si>
  <si>
    <t>15.382</t>
  </si>
  <si>
    <t>АМК №3/51(7) п. Пограничный, ул. Буденовец</t>
  </si>
  <si>
    <t>15.383</t>
  </si>
  <si>
    <t>Котельная № 2/06, с. Покровка, ул. Карла Маркса,13 (база)</t>
  </si>
  <si>
    <t>15.384</t>
  </si>
  <si>
    <t>Котельная № 3/23, с. Сергеевка, ул. Школьная, 1</t>
  </si>
  <si>
    <t>15.385</t>
  </si>
  <si>
    <t>АМК № 4/11, с.Хороль, ул.Октябрьская, 42</t>
  </si>
  <si>
    <t>15.386</t>
  </si>
  <si>
    <t>Котельная № 2/18, с. Новогеоргиевка, ул. Краснодарская, 32</t>
  </si>
  <si>
    <t>15.387</t>
  </si>
  <si>
    <t>АМК № 2/15, с. Струговка, ул. Школьная, 15 б</t>
  </si>
  <si>
    <t>15.388</t>
  </si>
  <si>
    <t>АМК № 4/21, с.Лучки, ул.Комсомольская, 25</t>
  </si>
  <si>
    <t>15.389</t>
  </si>
  <si>
    <t>Котельная № 1/33, с. Абрамовка, ул.Пионерская</t>
  </si>
  <si>
    <t>15.390</t>
  </si>
  <si>
    <t>Котельная № 1/06, с. Михайловка, ул. Вокзальная, 25</t>
  </si>
  <si>
    <t>15.391</t>
  </si>
  <si>
    <t>АМК № 1/35, с.Григорьевка, ул.Калинина</t>
  </si>
  <si>
    <t>15.392</t>
  </si>
  <si>
    <t>АМК № 2/12, с. Фадеевка, ул. Школьная, 2а</t>
  </si>
  <si>
    <t>15.393</t>
  </si>
  <si>
    <t>Котельная № 2/24, с. Покровка, ул. Красноармейская, 34</t>
  </si>
  <si>
    <t>15.394</t>
  </si>
  <si>
    <t>АМК № 4/23, с.Благодатное, ул.Октябрьская, 51</t>
  </si>
  <si>
    <t>15.395</t>
  </si>
  <si>
    <t>АМК № 2/14, с. Дзержинское, ул. Первомайская, 5</t>
  </si>
  <si>
    <t>15.396</t>
  </si>
  <si>
    <t>АМК № 2/24, с. Покровка, ул. Красноармейская, 34</t>
  </si>
  <si>
    <t>15.397</t>
  </si>
  <si>
    <t>АМК № 4/16, с.Поповка, ул.Леонова, 1</t>
  </si>
  <si>
    <t>15.398</t>
  </si>
  <si>
    <t>АМК № 1/21, с. Ивановка, ул.Кировская, 36</t>
  </si>
  <si>
    <t>15.399</t>
  </si>
  <si>
    <t>АМК № 3/09, п. Пограничный, ул. Лазо, 101</t>
  </si>
  <si>
    <t>15.400</t>
  </si>
  <si>
    <t>АМК № 4/24, с.Прилуки, ул.Новая, 23</t>
  </si>
  <si>
    <t>15.401</t>
  </si>
  <si>
    <t>АМК № 1/19, с. Ивановка, ул.Колхозная</t>
  </si>
  <si>
    <t>15.402</t>
  </si>
  <si>
    <t>АМК № 3/12, с.Барано-Оренбургское, гарнизон (СШ)</t>
  </si>
  <si>
    <t>15.403</t>
  </si>
  <si>
    <t>АМК № 3/08, п. Пограничный, ул. Ленина, 10</t>
  </si>
  <si>
    <t>15.404</t>
  </si>
  <si>
    <t>АМК № 3/17, с. Барабаш-Левада, ул. Юбилейная, 31</t>
  </si>
  <si>
    <t>15.405</t>
  </si>
  <si>
    <t>АМК № 1/06, с. Михайловка, ул. Вокзальная, 25</t>
  </si>
  <si>
    <t>15.406</t>
  </si>
  <si>
    <t>АМК № 3/15, с.Бойкое, ул. Комарова, 8</t>
  </si>
  <si>
    <t>15.407</t>
  </si>
  <si>
    <t>АМК № 3/19, с. Богуславка, ул. Школьная, 18</t>
  </si>
  <si>
    <t>15.408</t>
  </si>
  <si>
    <t>АМК № 3/13, с.Барано-Оренбургское, ул. Чапаева, 29</t>
  </si>
  <si>
    <t>15.409</t>
  </si>
  <si>
    <t>АМК № 3/11, с.Барано-Оренбургское, ул. Тургенева, 16Б</t>
  </si>
  <si>
    <t>15.410</t>
  </si>
  <si>
    <t>АМК № 3/14, с.Барано-Оренбургское, ул. Победы, 26 (СДК)</t>
  </si>
  <si>
    <t>15.411</t>
  </si>
  <si>
    <t xml:space="preserve">Котельная 3/3 </t>
  </si>
  <si>
    <t>15.412</t>
  </si>
  <si>
    <t xml:space="preserve">Котельная 1/3 </t>
  </si>
  <si>
    <t>15.413</t>
  </si>
  <si>
    <t xml:space="preserve">Котельная 6/2 </t>
  </si>
  <si>
    <t>15.414</t>
  </si>
  <si>
    <t>Котельная 5/2</t>
  </si>
  <si>
    <t>15.415</t>
  </si>
  <si>
    <t>Котельная 2/3</t>
  </si>
  <si>
    <t>15.416</t>
  </si>
  <si>
    <t>Котельная 2/8</t>
  </si>
  <si>
    <t>15.417</t>
  </si>
  <si>
    <t>Котельная 1/1 г.Находка,ул.Пирогова, 19</t>
  </si>
  <si>
    <t>15.418</t>
  </si>
  <si>
    <t>Котельная 4/1</t>
  </si>
  <si>
    <t>15.419</t>
  </si>
  <si>
    <t>Котельная 4/8</t>
  </si>
  <si>
    <t>15.420</t>
  </si>
  <si>
    <t>Котельная 1/5</t>
  </si>
  <si>
    <t>15.421</t>
  </si>
  <si>
    <t xml:space="preserve">Котельная 3/4 </t>
  </si>
  <si>
    <t>15.422</t>
  </si>
  <si>
    <t xml:space="preserve">Котельная 4/13 </t>
  </si>
  <si>
    <t>15.423</t>
  </si>
  <si>
    <t xml:space="preserve">Котельная 1/4 </t>
  </si>
  <si>
    <t>15.424</t>
  </si>
  <si>
    <t xml:space="preserve">Котельная 2/1 </t>
  </si>
  <si>
    <t>15.425</t>
  </si>
  <si>
    <t xml:space="preserve">Котельная 3/1 </t>
  </si>
  <si>
    <t>15.426</t>
  </si>
  <si>
    <t xml:space="preserve">Котельная 5/1 </t>
  </si>
  <si>
    <t>15.427</t>
  </si>
  <si>
    <t>Котельная 6/1</t>
  </si>
  <si>
    <t>15.428</t>
  </si>
  <si>
    <t>АМК №6/5 г. Находка, п. Анна, в 15м на восток от ул. Набережная, 15</t>
  </si>
  <si>
    <t>15.429</t>
  </si>
  <si>
    <t xml:space="preserve">Котельная 5/4 </t>
  </si>
  <si>
    <t>15.430</t>
  </si>
  <si>
    <t xml:space="preserve">Котельная 2/2 </t>
  </si>
  <si>
    <t>15.431</t>
  </si>
  <si>
    <t xml:space="preserve">Котельная 4/18 </t>
  </si>
  <si>
    <t>15.432</t>
  </si>
  <si>
    <t>АМК 5/3 п.Врангель, ул.Набережная,85</t>
  </si>
  <si>
    <t>15.433</t>
  </si>
  <si>
    <t>АМК 1/7 г.Находка, ул.Вознесенская</t>
  </si>
  <si>
    <t>15.434</t>
  </si>
  <si>
    <t xml:space="preserve">Котельная 6/6 </t>
  </si>
  <si>
    <t>15.435</t>
  </si>
  <si>
    <t xml:space="preserve">Котельная 4/15 </t>
  </si>
  <si>
    <t>15.436</t>
  </si>
  <si>
    <t xml:space="preserve">Котельная 4/20 </t>
  </si>
  <si>
    <t>15.437</t>
  </si>
  <si>
    <t xml:space="preserve">Котельная 4/10 </t>
  </si>
  <si>
    <t>15.438</t>
  </si>
  <si>
    <t xml:space="preserve">Котельная 3/2 </t>
  </si>
  <si>
    <t>15.439</t>
  </si>
  <si>
    <t>АМК 4/14 г.Находка, ул.Береговая, 23</t>
  </si>
  <si>
    <t>15.440</t>
  </si>
  <si>
    <t>АМК-Терморобот №4/4 г.Находка ул. Садовая 1</t>
  </si>
  <si>
    <t>15.441</t>
  </si>
  <si>
    <t xml:space="preserve">Котельная 4/17 </t>
  </si>
  <si>
    <t>15.442</t>
  </si>
  <si>
    <t>АМК 4/12  г.Находка, 65 м на восток от ул.Угольная, 43</t>
  </si>
  <si>
    <t>15.443</t>
  </si>
  <si>
    <t>АМК 4/16  г.Находка, 65 м на с-в от ул.Перевальная, 106</t>
  </si>
  <si>
    <t>15.444</t>
  </si>
  <si>
    <t>АМК №4/7 г. Находка, в 45м на юго-восток от ул. Шоссейная, 6</t>
  </si>
  <si>
    <t>15.445</t>
  </si>
  <si>
    <t>АМК №3/7 КГБУЗ "Находкинская ЦРБ", г.Находка, ул.Тисовая, 20</t>
  </si>
  <si>
    <t>15.446</t>
  </si>
  <si>
    <t>КОТЕЛЬНАЯ 2/10 (УЛ.ЛЕНИНСКАЯ 54)</t>
  </si>
  <si>
    <t>15.447</t>
  </si>
  <si>
    <t>КОТЕЛЬНАЯ 5/1 (ЦПК)</t>
  </si>
  <si>
    <t>15.448</t>
  </si>
  <si>
    <t>КОТЕЛЬНАЯ 5/2 (ЮВР)</t>
  </si>
  <si>
    <t>15.449</t>
  </si>
  <si>
    <t>КОТЕЛЬНАЯ 2/28 (ПОС.АВАНГАРД)</t>
  </si>
  <si>
    <t>15.450</t>
  </si>
  <si>
    <t>КОТЕЛЬНАЯ 2/3 (УЛ.ПАРТИЗАНСКАЯ)</t>
  </si>
  <si>
    <t>15.451</t>
  </si>
  <si>
    <t>Котельная №2/15 п. Углекаменск</t>
  </si>
  <si>
    <t>15.452</t>
  </si>
  <si>
    <t>Котельная № 3/1 (с. В.- Александровское, ул. Партизанская, 15) (НЕ ИСПОЛЬЗОВАТЬ С 01.01.2024)</t>
  </si>
  <si>
    <t>15.453</t>
  </si>
  <si>
    <t>КОТЕЛЬНАЯ 1/44 (УЛ.МИРОШНИЧЕНКО)</t>
  </si>
  <si>
    <t>15.454</t>
  </si>
  <si>
    <t>КОТЕЛЬНАЯ 1/9 (УЛ.ОБОГАТИТЕЛЬНАЯ 17)</t>
  </si>
  <si>
    <t>15.455</t>
  </si>
  <si>
    <t>КОТЕЛЬНЫЕ 6/7 (ЦЕНТРАЛЬНАЯ)</t>
  </si>
  <si>
    <t>15.456</t>
  </si>
  <si>
    <t>КОТЕЛЬНАЯ 1/39 (УЛ.ПУШКИНСКАЯ)</t>
  </si>
  <si>
    <t>15.457</t>
  </si>
  <si>
    <t>КОТЕЛЬНАЯ 1/41 (УЛ.КОМСОМОЛЬСКАЯ)</t>
  </si>
  <si>
    <t>15.458</t>
  </si>
  <si>
    <t>Котельная № 4/21 (п. Волчанец, ул. Комсомольская, 1В) (НЕ ИСПОЛЬЗОВАТЬ С 01.01.2024)</t>
  </si>
  <si>
    <t>15.459</t>
  </si>
  <si>
    <t>Котельная № 3/9 (с. Новицкое, ул. Стрельникова, 1А) (НЕ ИСПОЛЬЗОВАТЬ С 01.01.2024)</t>
  </si>
  <si>
    <t>15.460</t>
  </si>
  <si>
    <t>Котельная № 3/7 (с. Золотая Долина, ул. Летная) (НЕ ИСПОЛЬЗОВАТЬ С 01.01.2024)</t>
  </si>
  <si>
    <t>15.461</t>
  </si>
  <si>
    <t>Котельная № 4/20 (п. Волчанец, ул. Набережная, 1В) (НЕ ИСПОЛЬЗОВАТЬ С 01.01.2024)</t>
  </si>
  <si>
    <t>15.462</t>
  </si>
  <si>
    <t>КОТЕЛЬНАЯ 6/14 (в/ч Киевка)</t>
  </si>
  <si>
    <t>15.463</t>
  </si>
  <si>
    <t>КОТЕЛЬНАЯ 6/9 (ЗАПОВЕДНИК)</t>
  </si>
  <si>
    <t>15.464</t>
  </si>
  <si>
    <t>Котельная № 3/4 (с. В.- Александровское, ул. Мелиораторов, 24) (НЕ ИСПОЛЬЗОВАТЬ С 01.01.2024)</t>
  </si>
  <si>
    <t>15.465</t>
  </si>
  <si>
    <t>Котельная № 3/6 (с. Золотая Долина, ул. Спортивная) (НЕ ИСПОЛЬЗОВАТЬ С 01.01.2024)</t>
  </si>
  <si>
    <t>15.466</t>
  </si>
  <si>
    <t>АМК № 4/14 (с. Екатериновка, ул. Советская, 3А) (НЕ ИСПОЛЬЗОВАТЬ С 01.01.2024)</t>
  </si>
  <si>
    <t>15.467</t>
  </si>
  <si>
    <t>Котельная № 3/12 (с. Сергеевка, ул. Лазо, 33Б) (НЕ ИСПОЛЬЗОВАТЬ С 01.01.2024)</t>
  </si>
  <si>
    <t>15.468</t>
  </si>
  <si>
    <t>Котельная № 3/13 (с. Сергеевка, ул. 2-я Рабочая, 19А) (НЕ ИСПОЛЬЗОВАТЬ С 01.01.2024)</t>
  </si>
  <si>
    <t>15.469</t>
  </si>
  <si>
    <t>КОТЕЛЬНАЯ 5/3 (БОЛЬНИЧНЫЙ КОМПЛЕКС)</t>
  </si>
  <si>
    <t>15.470</t>
  </si>
  <si>
    <t>Котельная № 4/15 (с. Екатериновка, ул. Молодёжная, 14) (НЕ ИСПОЛЬЗОВАТЬ С 01.01.2024)</t>
  </si>
  <si>
    <t>15.471</t>
  </si>
  <si>
    <t>КОТЕЛЬНАЯ 6/17 (С.ГЛАЗОВКА)</t>
  </si>
  <si>
    <t>15.472</t>
  </si>
  <si>
    <t>АМК № 4/15 (с. Екатериновка, ул. Молодёжная, 14) (НЕ ИСПОЛЬЗОВАТЬ С 01.01.2024)</t>
  </si>
  <si>
    <t>15.473</t>
  </si>
  <si>
    <t>КОТЕЛЬНАЯ 6/15 (С.ВАЛЕНТИН)</t>
  </si>
  <si>
    <t>15.474</t>
  </si>
  <si>
    <t>АМК №1/31 (ул.1-я Красноармейская, д.64-с)</t>
  </si>
  <si>
    <t>15.475</t>
  </si>
  <si>
    <t>Котельная № 3/2 (с.В.- Александровское, ул. Комсомольская, 99) (НЕ ИСПОЛЬЗОВАТЬ С 01.01.2024)</t>
  </si>
  <si>
    <t>15.476</t>
  </si>
  <si>
    <t>АМК № 3/3 (с. В.- Александровское, ЦРБ, ул. Садовая, 1Б ) (НЕ ИСПОЛЬЗОВАТЬ С 01.01.2024)</t>
  </si>
  <si>
    <t>15.477</t>
  </si>
  <si>
    <t>КОТЕЛЬНАЯ 1/13 (УЛ.ПАРТИЗАНСКАЯ 157)</t>
  </si>
  <si>
    <t>15.478</t>
  </si>
  <si>
    <t>Котельная № 4/14 (с. Екатериновка, ул. Ватутина, 30) (НЕ ИСПОЛЬЗОВАТЬ С 01.01.2024)</t>
  </si>
  <si>
    <t>15.479</t>
  </si>
  <si>
    <t>АМК №1/33 (ул. Московская, 1)</t>
  </si>
  <si>
    <t>15.480</t>
  </si>
  <si>
    <t>КОТЕЛЬНАЯ 5/5 ("ЗАРЕЧНАЯ")</t>
  </si>
  <si>
    <t>15.481</t>
  </si>
  <si>
    <t>Котельная № 3/11 (с. Сергеевка, ул. Толстого, 1А) (НЕ ИСПОЛЬЗОВАТЬ С 01.01.2024)</t>
  </si>
  <si>
    <t>15.482</t>
  </si>
  <si>
    <t>АМК № 3/22 (с. В.- Александровское, ул. Партизанская, 15 А) (НЕ ИСПОЛЬЗОВАТЬ С 01.01.2024)</t>
  </si>
  <si>
    <t>15.483</t>
  </si>
  <si>
    <t>АМК № 3/4 (с. В.- Александровское, ул. Мелиораторов, 24 А) (НЕ ИСПОЛЬЗОВАТЬ С 01.01.2024)</t>
  </si>
  <si>
    <t>15.484</t>
  </si>
  <si>
    <t>Котельная № 4/16 (с. Екатериновка, ул. Партизанская, 25А) (НЕ ИСПОЛЬЗОВАТЬ С 01.01.2024)</t>
  </si>
  <si>
    <t>15.485</t>
  </si>
  <si>
    <t>Котельная № 3/10 (с. Фроловка, ул. Кооперативная, 1А) (НЕ ИСПОЛЬЗОВАТЬ С 01.01.2024)</t>
  </si>
  <si>
    <t>15.486</t>
  </si>
  <si>
    <t>АМК № 6/8 с. Лазо, ул. Советская, 69А (ЦРБ)</t>
  </si>
  <si>
    <t>15.487</t>
  </si>
  <si>
    <t>КОТЕЛЬНАЯ 6/16 (С.ВАЛЕНТИН)</t>
  </si>
  <si>
    <t>15.488</t>
  </si>
  <si>
    <t>КОТЕЛЬНАЯ 6/19 (С.БЕНЕВСКОЕ)</t>
  </si>
  <si>
    <t>15.489</t>
  </si>
  <si>
    <t>АМК № 3/23 (с. В.- Александровское, ул. Кости Рослого, 71 А) (НЕ ИСПОЛЬЗОВАТЬ С 01.01.2024)</t>
  </si>
  <si>
    <t>15.490</t>
  </si>
  <si>
    <t>Котельная № 3/5 (с. Хмыловка, ул. 40 лет Победы, 1А) (НЕ ИСПОЛЬЗОВАТЬ С 01.01.2024)</t>
  </si>
  <si>
    <t>15.491</t>
  </si>
  <si>
    <t>Котельная № 3/8 (с. Перетино, ул. Черняховского, 25) (НЕ ИСПОЛЬЗОВАТЬ С 01.01.2024)</t>
  </si>
  <si>
    <t>15.492</t>
  </si>
  <si>
    <t>Котельная № 4/19 (п. Волчанец, ул. Шоссейная, 72А) (НЕ ИСПОЛЬЗОВАТЬ С 01.01.2024)</t>
  </si>
  <si>
    <t>15.493</t>
  </si>
  <si>
    <t>КОТЕЛЬНАЯ 5/4 ("МОЛОДЕЖНАЯ")</t>
  </si>
  <si>
    <t>15.494</t>
  </si>
  <si>
    <t>КОТЕЛЬНЫЕ 6/18 (С.СОКОЛЬЧИ)</t>
  </si>
  <si>
    <t>15.495</t>
  </si>
  <si>
    <t>Котельная № 4/18 (с.Новая Сила, ул. Комарова, 1а) (НЕ ИСПОЛЬЗОВАТЬ С 01.01.2024)</t>
  </si>
  <si>
    <t>15.496</t>
  </si>
  <si>
    <t>Котельная № 3/3 (с. В.- Александровское, ЦРБ, ул. Садовая, 1Б ) (НЕ ИСПОЛЬЗОВАТЬ С 01.01.2024)</t>
  </si>
  <si>
    <t>15.497</t>
  </si>
  <si>
    <t>Котельная № 4/17 (п. Б-Кузнецова, ул. Нагорная, 2А) (НЕ ИСПОЛЬЗОВАТЬ С 01.01.2024)</t>
  </si>
  <si>
    <t>15.498</t>
  </si>
  <si>
    <t>АМК №1/32, г. Партизанск, ориентир ул. П. Кашина, 6</t>
  </si>
  <si>
    <t>15.499</t>
  </si>
  <si>
    <t>АМК № 4/14.1 ГВС (с. Екатериновка, ул. Советская, 3А) (НЕ ИСПОЛЬЗОВАТЬ С 01.01.2024)</t>
  </si>
  <si>
    <t>15.500</t>
  </si>
  <si>
    <t>КОТЕЛЬНЫЕ 6/20 (ШКОЛА ЧЕРН.)</t>
  </si>
  <si>
    <t>15.501</t>
  </si>
  <si>
    <t>КОТЕЛЬНАЯ 6/24 (С.КИЕВКА)</t>
  </si>
  <si>
    <t>15.502</t>
  </si>
  <si>
    <t>Котельная №8, ул.Цементная,2</t>
  </si>
  <si>
    <t>15.503</t>
  </si>
  <si>
    <t>Котельная № 5 ул. Красногвардейская, 130</t>
  </si>
  <si>
    <t>15.504</t>
  </si>
  <si>
    <t>Котельная № 1 Спасск-Д.  ул. Парковая, 5</t>
  </si>
  <si>
    <t>15.505</t>
  </si>
  <si>
    <t>Котельная № 3,  ул. Пограничная, 1</t>
  </si>
  <si>
    <t>15.506</t>
  </si>
  <si>
    <t>Котельная №18, пгт. Сибирцево, ул. Вокзальная, д.19 (НЕ ИСПОЛЬЗОВАТЬ С 01.01.2024)</t>
  </si>
  <si>
    <t>15.507</t>
  </si>
  <si>
    <t>Котельная № 2 с. Спасское пер. Больничный, 2</t>
  </si>
  <si>
    <t>15.508</t>
  </si>
  <si>
    <t>Котельная № 4, ул. Силикатная, 1</t>
  </si>
  <si>
    <t>15.509</t>
  </si>
  <si>
    <t>Котельная №5 с.Черниговка, ул.Юных Пионеров, 37 (НЕ ИСПОЛЬЗОВАТЬ С 01.01.2024)</t>
  </si>
  <si>
    <t>15.510</t>
  </si>
  <si>
    <t>Котельная №14, с. Реттиховка ул. Заречная, 5 (НЕ ИСПОЛЬЗОВАТЬ С 01.01.2024)</t>
  </si>
  <si>
    <t>15.511</t>
  </si>
  <si>
    <t>Котельная №4 с.Черниговка, ул.Юных Пионеров, 9-в (НЕ ИСПОЛЬЗОВАТЬ С 01.01.2024)</t>
  </si>
  <si>
    <t>15.512</t>
  </si>
  <si>
    <t>Котельная №2 с.Черниговка, ул.Ленинская, 50 (НЕ ИСПОЛЬЗОВАТЬ С 01.01.2024)</t>
  </si>
  <si>
    <t>15.513</t>
  </si>
  <si>
    <t>Котельная №20, пгт. Сибирцево, ул. Комсомольская, 5 (НЕ ИСПОЛЬЗОВАТЬ С 01.01.2024)</t>
  </si>
  <si>
    <t>15.514</t>
  </si>
  <si>
    <t>Котельная № 42  (с.Лётно- Хвалынское, ул. Первомайская)</t>
  </si>
  <si>
    <t>15.515</t>
  </si>
  <si>
    <t>Котельная № 7 ул. Советская 3</t>
  </si>
  <si>
    <t>15.516</t>
  </si>
  <si>
    <t>Котельная № 46 п. Красный Кут, военный городок</t>
  </si>
  <si>
    <t>15.517</t>
  </si>
  <si>
    <t>Котельная №6 с.Черниговка, ул.Ленинская, 93 (НЕ ИСПОЛЬЗОВАТЬ С 01.01.2024)</t>
  </si>
  <si>
    <t>15.518</t>
  </si>
  <si>
    <t>Котельная №7 с.Черниговка, ул.Лазо, 22-а (НЕ ИСПОЛЬЗОВАТЬ С 01.01.2024)</t>
  </si>
  <si>
    <t>15.519</t>
  </si>
  <si>
    <t>Котельная № 35 (с.Чкаловкое ул, Первомайская)</t>
  </si>
  <si>
    <t>15.520</t>
  </si>
  <si>
    <t>Газовая котельная № 42-Г с. Лётно-Хвалынское</t>
  </si>
  <si>
    <t>15.521</t>
  </si>
  <si>
    <t>Котельная ПНИ с. Майское ул. 60 лет Октября,9 (НЕ ИСПОЛЬЗОВАТЬ С 01.01.2024)</t>
  </si>
  <si>
    <t>15.522</t>
  </si>
  <si>
    <t>Котельная №17 с.Черниговка, ул.Пушкинская, 99-б (НЕ ИСПОЛЬЗОВАТЬ С 01.01.2024)</t>
  </si>
  <si>
    <t>15.523</t>
  </si>
  <si>
    <t>Котельная № 15 (с.Буссевка ул.Светлая , 22а)</t>
  </si>
  <si>
    <t>15.524</t>
  </si>
  <si>
    <t>Котельная №8 с.Черниговка, ул.Партизанская, 108-в (НЕ ИСПОЛЬЗОВАТЬ С 01.01.2024)</t>
  </si>
  <si>
    <t>15.525</t>
  </si>
  <si>
    <t>Котельная №3 с.Черниговка, ул.Советская, 69-а (НЕ ИСПОЛЬЗОВАТЬ С 01.01.2024)</t>
  </si>
  <si>
    <t>15.526</t>
  </si>
  <si>
    <t>Котельная №16 с.Дмитриевка ул.Мира 25а (НЕ ИСПОЛЬЗОВАТЬ С 01.01.2024)</t>
  </si>
  <si>
    <t>15.527</t>
  </si>
  <si>
    <t>АМК № 35 с.Чкаловкое, ул. Ленина, 90</t>
  </si>
  <si>
    <t>15.528</t>
  </si>
  <si>
    <t>Котельная №15 с.Дмитриевка ул.Мира 7а (НЕ ИСПОЛЬЗОВАТЬ С 01.01.2024)</t>
  </si>
  <si>
    <t>15.529</t>
  </si>
  <si>
    <t>Котельная №23 с.Черниговка, ул.Партизанская, 195-б (НЕ ИСПОЛЬЗОВАТЬ С 01.01.2024)</t>
  </si>
  <si>
    <t>15.530</t>
  </si>
  <si>
    <t>Котельная №45 (г.Спасск-Дальний,ул.Красногвардейская,128, корпус 4)</t>
  </si>
  <si>
    <t>15.531</t>
  </si>
  <si>
    <t>АМК № 6, г.Спасск-Дальний, ул. Ангарская, 11/1</t>
  </si>
  <si>
    <t>15.532</t>
  </si>
  <si>
    <t>Котельная № 36 (с.Зеленодольское ул, Мелиораторов)</t>
  </si>
  <si>
    <t>15.533</t>
  </si>
  <si>
    <t>Котельная № 25 (с.Прохоры, пер.Школьный 1)</t>
  </si>
  <si>
    <t>15.534</t>
  </si>
  <si>
    <t>Котельная № 38 (с.Александровка (ул, Советская, 72)</t>
  </si>
  <si>
    <t>15.535</t>
  </si>
  <si>
    <t>Котельная №11 с.Черниговка, ул.Буденного, 69-а (НЕ ИСПОЛЬЗОВАТЬ С 01.01.2024)</t>
  </si>
  <si>
    <t>15.536</t>
  </si>
  <si>
    <t>Котельная № 20 (с.Вишневка пер. Школьный)</t>
  </si>
  <si>
    <t>15.537</t>
  </si>
  <si>
    <t>Котельная №10 с.Черниговка, ул.Крупозавод, 3 (НЕ ИСПОЛЬЗОВАТЬ С 01.01.2024)</t>
  </si>
  <si>
    <t>15.538</t>
  </si>
  <si>
    <t>Котельная с.Меркушевка ул.Ленинская, 42 (НЕ ИСПОЛЬЗОВАТЬ С 01.01.2024)</t>
  </si>
  <si>
    <t>15.539</t>
  </si>
  <si>
    <t>Котельная №44 (г.Спасск-Дальний,,ул.Заводская,17/4)</t>
  </si>
  <si>
    <t>15.540</t>
  </si>
  <si>
    <t>Котельная №22, с. Монастырище, ул. Лазо, 24а (НЕ ИСПОЛЬЗОВАТЬ С 01.01.2024)</t>
  </si>
  <si>
    <t>15.541</t>
  </si>
  <si>
    <t>Котельная № 32 (с.Свиягино, ул.Партизанская,22)</t>
  </si>
  <si>
    <t>15.542</t>
  </si>
  <si>
    <t>Котельная 5 с.Новосельское ул.Центральная, 9а</t>
  </si>
  <si>
    <t>15.543</t>
  </si>
  <si>
    <t>Котельная № 28 (с.Духовское (ул. Советская, 28)</t>
  </si>
  <si>
    <t>15.544</t>
  </si>
  <si>
    <t>Котельная №12 с.Черниговка, ул.Заводская, 31 (НЕ ИСПОЛЬЗОВАТЬ С 01.01.2024)</t>
  </si>
  <si>
    <t>15.545</t>
  </si>
  <si>
    <t>Котельная с.Синий Гай ул.Советская 7а (НЕ ИСПОЛЬЗОВАТЬ С 01.01.2024)</t>
  </si>
  <si>
    <t>15.546</t>
  </si>
  <si>
    <t>АМК № 21 с.Красный Кут ул. Мира, 17а</t>
  </si>
  <si>
    <t>15.547</t>
  </si>
  <si>
    <t>Котельная № 43 база, ул. Приморская, 18, корп. 3</t>
  </si>
  <si>
    <t>15.548</t>
  </si>
  <si>
    <t>Котельная № 23 (с.Дубовское, ул.Молодежная, 35а)</t>
  </si>
  <si>
    <t>15.549</t>
  </si>
  <si>
    <t>Котельная ПУ-59 в с.Чкаловское, пер. Торговый, 36</t>
  </si>
  <si>
    <t>15.550</t>
  </si>
  <si>
    <t>Котельная № 14 (с.Хвалынка ул.Советская)</t>
  </si>
  <si>
    <t>15.551</t>
  </si>
  <si>
    <t>Котельная №21, пгт. Сибирцево, ул. Путейская, 13а (НЕ ИСПОЛЬЗОВАТЬ С 01.01.2024)</t>
  </si>
  <si>
    <t>15.552</t>
  </si>
  <si>
    <t>АМК № 47 ст. Старый Ключ, ул. Раздольная, 2</t>
  </si>
  <si>
    <t>15.553</t>
  </si>
  <si>
    <t>АМК № 37 (с.Александровка, ул.Уборевича, 63Б)</t>
  </si>
  <si>
    <t>15.554</t>
  </si>
  <si>
    <t>Котельная № 30 (с.Новоруссановка, ул.Школьная,2)</t>
  </si>
  <si>
    <t>15.555</t>
  </si>
  <si>
    <t>Котельная № 31 (с.Кронштадка, ул.Борисова, 6а)</t>
  </si>
  <si>
    <t>15.556</t>
  </si>
  <si>
    <t>Котельная № 9 ул. Горького, 25/1</t>
  </si>
  <si>
    <t>15.557</t>
  </si>
  <si>
    <t>Котельная № 4 (с.Гайворон, ул.Ленинская, 37)</t>
  </si>
  <si>
    <t>15.558</t>
  </si>
  <si>
    <t>Котельная № 3 - а (ул.Приморская14)</t>
  </si>
  <si>
    <t>15.559</t>
  </si>
  <si>
    <t>АМК № 22 с.Красный Кут ул. Зеленая, 41А</t>
  </si>
  <si>
    <t>15.560</t>
  </si>
  <si>
    <t>Котельная № 2 (г.Спасск-Дальний, ул. Гражданская 10)</t>
  </si>
  <si>
    <t>15.561</t>
  </si>
  <si>
    <t>АМК № 7 с.Степное, ул.Центральная, 6А</t>
  </si>
  <si>
    <t>15.562</t>
  </si>
  <si>
    <t>Котельная № 11 (с.Славинка, ул.Преображенская)</t>
  </si>
  <si>
    <t>15.563</t>
  </si>
  <si>
    <t>Котельная №61, г. Владивосток, ул. 2-я Шоссейная, 1а</t>
  </si>
  <si>
    <t>15.564</t>
  </si>
  <si>
    <t>Котельная "Котельная с тепловыми сетями ДВО РАН" г. Владивосток, пр-т 100 лет Владивостоку, 159</t>
  </si>
  <si>
    <t>15.565</t>
  </si>
  <si>
    <t>Котельная №63, г. Владивосток, ул. Калинина, 244</t>
  </si>
  <si>
    <t>15.566</t>
  </si>
  <si>
    <t>Котельная №3, г. Владивосток, ул. Маковского,41</t>
  </si>
  <si>
    <t>15.567</t>
  </si>
  <si>
    <t>Котельная №35, г. Владивосток, ул. Фанзавод,1</t>
  </si>
  <si>
    <t>15.568</t>
  </si>
  <si>
    <t>Котельная №5, г. Владивосток, ул. Успенского,58</t>
  </si>
  <si>
    <t>15.569</t>
  </si>
  <si>
    <t>Котельная №9, г. Владивосток, ул. Лермонтова, 8</t>
  </si>
  <si>
    <t>15.570</t>
  </si>
  <si>
    <t>Котельная №58, г. Владивосток, ул. Адм. Угрюмова, 7</t>
  </si>
  <si>
    <t>15.571</t>
  </si>
  <si>
    <t>Котельная №43, о.Русский, п. Подножье</t>
  </si>
  <si>
    <t>15.572</t>
  </si>
  <si>
    <t>АМК №84, г. Владивосток, ул. Свердлова, 30</t>
  </si>
  <si>
    <t>15.573</t>
  </si>
  <si>
    <t>Котельная №79, г. Владивосток, ул. Александровича, 48</t>
  </si>
  <si>
    <t>15.574</t>
  </si>
  <si>
    <t>Котельная №50, о.Русский, п. Экипажный, 107</t>
  </si>
  <si>
    <t>15.575</t>
  </si>
  <si>
    <t>АМК №11, г. Владивосток, п.Трудовое, ул. Грибоедова, 47</t>
  </si>
  <si>
    <t>15.576</t>
  </si>
  <si>
    <t>АМК №29, о. Попова, ул. Советская, 20</t>
  </si>
  <si>
    <t>15.577</t>
  </si>
  <si>
    <t>Котельная №49, о.Русский, п. Экипажный, 95</t>
  </si>
  <si>
    <t>15.578</t>
  </si>
  <si>
    <t>АМК №85, г. Владивосток, ул. Свердлова, 30</t>
  </si>
  <si>
    <t>15.579</t>
  </si>
  <si>
    <t>АМК №4, г. Владивосток, ул. Главная, 21</t>
  </si>
  <si>
    <t>15.580</t>
  </si>
  <si>
    <t>Котельная №36, г. Владивосток, ул. Главная, 39</t>
  </si>
  <si>
    <t>15.581</t>
  </si>
  <si>
    <t>Котельная №25, г. Владивосток, ул. Калинина,115</t>
  </si>
  <si>
    <t>15.582</t>
  </si>
  <si>
    <t>АМК "Парус Надежды" г. Владивосток, ул. Маковского, 123</t>
  </si>
  <si>
    <t>15.583</t>
  </si>
  <si>
    <t>Котельная №34, г. Владивосток, ул. Окатовая, 39</t>
  </si>
  <si>
    <t>15.584</t>
  </si>
  <si>
    <t>Котельная №60, с. Береговое, ул. Набережная</t>
  </si>
  <si>
    <t>15.585</t>
  </si>
  <si>
    <t>Котельная №51, о.Русский, п. Парис</t>
  </si>
  <si>
    <t>15.586</t>
  </si>
  <si>
    <t>Котельная ГОУ "Санаторная школа интернат" г. Владивосток, Восточный проспект, 34</t>
  </si>
  <si>
    <t>15.587</t>
  </si>
  <si>
    <t>АМК №59, г. Владивосток, ул. Рыбацкая, 2</t>
  </si>
  <si>
    <t>15.588</t>
  </si>
  <si>
    <t>Котельная №86, г. Владивосток, ул. Шевченко, 13</t>
  </si>
  <si>
    <t>15.589</t>
  </si>
  <si>
    <t>Котельная №19, г. Владивосток, ул. Есенина, 75</t>
  </si>
  <si>
    <t>15.590</t>
  </si>
  <si>
    <t>Котельная №83, г. Владивосток, ул. Мусоргского, 13д</t>
  </si>
  <si>
    <t>15.591</t>
  </si>
  <si>
    <t>Котельная №56, о.Русский, п. Поспелово, 66</t>
  </si>
  <si>
    <t>15.592</t>
  </si>
  <si>
    <t>Котельная №15, г. Владивосток, ул. 2-я Линейная, 21</t>
  </si>
  <si>
    <t>15.593</t>
  </si>
  <si>
    <t>Котельная №46, о.Русский, п. Воевода</t>
  </si>
  <si>
    <t>15.594</t>
  </si>
  <si>
    <t>Котельная №7, г. Владивосток, ул. Мусоргского,15</t>
  </si>
  <si>
    <t>15.595</t>
  </si>
  <si>
    <t>АМК №42, г. Владивосток, п.Трудовое, ул. Лермонтова, 33</t>
  </si>
  <si>
    <t>15.596</t>
  </si>
  <si>
    <t>АМК №6, г. Владивосток, ул. Сахарный ключ,1</t>
  </si>
  <si>
    <t>15.597</t>
  </si>
  <si>
    <t>Котельная №40, г. Владивосток, ул. Вавилова, 4</t>
  </si>
  <si>
    <t>15.598</t>
  </si>
  <si>
    <t>Котельная №31, г. Владивосток, ул. Коммунаров, 41б</t>
  </si>
  <si>
    <t>15.599</t>
  </si>
  <si>
    <t>АМК №24, г. Владивосток, ул. Горностай, 20</t>
  </si>
  <si>
    <t>15.600</t>
  </si>
  <si>
    <t>Котельная №80, г. Владивосток, ул. Шевченко, 86 (1 кв. 2019 ФОТ добавлять к кот.№83) НЕ ИСПОЛЬЗОВАТЬ</t>
  </si>
  <si>
    <t>15.601</t>
  </si>
  <si>
    <t>Котельная №41, г. Владивосток, ул. Крыгина, 19</t>
  </si>
  <si>
    <t>15.602</t>
  </si>
  <si>
    <t>Котельная №53, о.Русский, п. Мелководный, 31</t>
  </si>
  <si>
    <t>15.603</t>
  </si>
  <si>
    <t>Котельная №64, г. Владивосток, ул. 4-я Восточная, 93</t>
  </si>
  <si>
    <t>15.604</t>
  </si>
  <si>
    <t>Котельная №39, г. Владивосток, ул. Лермонтова, 57а</t>
  </si>
  <si>
    <t>15.605</t>
  </si>
  <si>
    <t>Котельная №45, о.Русский, п. Бабкино,63</t>
  </si>
  <si>
    <t>15.606</t>
  </si>
  <si>
    <t>АМК №70, о.Русский, ул. Верхненабережная, 15</t>
  </si>
  <si>
    <t>15.607</t>
  </si>
  <si>
    <t>АМК №1, г. Владивосток, ул. Маковского, 53</t>
  </si>
  <si>
    <t>15.608</t>
  </si>
  <si>
    <t>Котельная №17, г. Владивосток, ул. Горностай, 15 (в/г 115)</t>
  </si>
  <si>
    <t>15.609</t>
  </si>
  <si>
    <t>Котельная №81, г. Владивосток, ул. Щитовая, в/г 36</t>
  </si>
  <si>
    <t>15.610</t>
  </si>
  <si>
    <t>Котельная №22, г. Владивосток, ул. Маковского,94</t>
  </si>
  <si>
    <t>15.611</t>
  </si>
  <si>
    <t>Котельная №52, о.Русский, п. Мелководный, 43</t>
  </si>
  <si>
    <t>15.612</t>
  </si>
  <si>
    <t>АМК №23, г. Владивосток, ул. Маковского, 130</t>
  </si>
  <si>
    <t>15.613</t>
  </si>
  <si>
    <t>Котельная №38, г. Владивосток, ул. Грязелечебница, 1</t>
  </si>
  <si>
    <t>15.614</t>
  </si>
  <si>
    <t>Котельная №14, г. Владивосток, ул. Грязелечебница, 20</t>
  </si>
  <si>
    <t>15.615</t>
  </si>
  <si>
    <t>Котельная №48, о. Русский, п. Шигино</t>
  </si>
  <si>
    <t>15.616</t>
  </si>
  <si>
    <t>Котельная №44, о.Русский, п. Бабкино</t>
  </si>
  <si>
    <t>15.617</t>
  </si>
  <si>
    <t>Котельная №65, г. Владивосток, ул. Шестая, 6</t>
  </si>
  <si>
    <t>15.618</t>
  </si>
  <si>
    <t>АМК №35, г. Владивосток, ул. Фанзавод,1</t>
  </si>
  <si>
    <t>15.619</t>
  </si>
  <si>
    <t>Котельная №37, г. Владивосток, ул. Грязелечебница, 11/1</t>
  </si>
  <si>
    <t>15.620</t>
  </si>
  <si>
    <t>Котельная №10, г. Владивосток, ул. Шишкина, 78</t>
  </si>
  <si>
    <t>15.621</t>
  </si>
  <si>
    <t>Котельная №62, г. Владивосток, ул. Лянчихинская, 1</t>
  </si>
  <si>
    <t>15.622</t>
  </si>
  <si>
    <t>Котельная №21, г. Владивосток, ул. Шишкина, 62</t>
  </si>
  <si>
    <t>15.623</t>
  </si>
  <si>
    <t>Котельная №30, г. Владивосток, ул. Фадеева, 49</t>
  </si>
  <si>
    <t>15.624</t>
  </si>
  <si>
    <t>Котельная №73, о.Русский, п. Рында</t>
  </si>
  <si>
    <t>15.625</t>
  </si>
  <si>
    <t>Котельная №16, г. Владивосток, ул. Шишкина, 70</t>
  </si>
  <si>
    <t>15.626</t>
  </si>
  <si>
    <t>Котельная №47, о.Русский, п. Рында, 74</t>
  </si>
  <si>
    <t>15.627</t>
  </si>
  <si>
    <t>АМК №29/1, о. Попова, ул. Бассейная, 2</t>
  </si>
  <si>
    <t>15.628</t>
  </si>
  <si>
    <t>Котельная №70, о.Русский, ул. Верхненабережная, 15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</si>
  <si>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</si>
  <si>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16.1</t>
  </si>
  <si>
    <t>16.2</t>
  </si>
  <si>
    <t>16.3</t>
  </si>
  <si>
    <t>16.4</t>
  </si>
  <si>
    <t>16.5</t>
  </si>
  <si>
    <t>16.6</t>
  </si>
  <si>
    <t>16.7</t>
  </si>
  <si>
    <t>16.8</t>
  </si>
  <si>
    <t>16.9</t>
  </si>
  <si>
    <t>Котельная № 11 (ПУ-53 )с. Чернышевка, ул. Лазо, 20</t>
  </si>
  <si>
    <t>16.10</t>
  </si>
  <si>
    <t>16.11</t>
  </si>
  <si>
    <t xml:space="preserve">Котельная №1 с. Яковлевка, ул.Ленинская, 24 </t>
  </si>
  <si>
    <t>16.12</t>
  </si>
  <si>
    <t xml:space="preserve">Котельная №2  с. Яковлевка, ул. 50 лет ВЛКСМ, 48а </t>
  </si>
  <si>
    <t>16.13</t>
  </si>
  <si>
    <t xml:space="preserve">Котельная №3 с. Яковлевка, ул. Фадеева, 9а </t>
  </si>
  <si>
    <t>16.14</t>
  </si>
  <si>
    <t xml:space="preserve">Котельная №4 с. Яковлевка, ул.Центральная, 23а </t>
  </si>
  <si>
    <t>16.15</t>
  </si>
  <si>
    <t>Котельная № 5 жд.ст. Варфоломеевка, ул.Почтовая,50</t>
  </si>
  <si>
    <t>16.16</t>
  </si>
  <si>
    <t>Котельная №6 п.Минеральный, ул. Вокзальная, 8</t>
  </si>
  <si>
    <t>16.17</t>
  </si>
  <si>
    <t>16.18</t>
  </si>
  <si>
    <t xml:space="preserve">АМК с. Покровка, ул. Центральная, 36 </t>
  </si>
  <si>
    <t>16.19</t>
  </si>
  <si>
    <t xml:space="preserve">АМК с. Новосысоевка, пер. Заводской, 10 </t>
  </si>
  <si>
    <t>16.20</t>
  </si>
  <si>
    <t>16.21</t>
  </si>
  <si>
    <t>16.22</t>
  </si>
  <si>
    <t>16.23</t>
  </si>
  <si>
    <t>16.24</t>
  </si>
  <si>
    <t>16.25</t>
  </si>
  <si>
    <t>16.26</t>
  </si>
  <si>
    <t>16.27</t>
  </si>
  <si>
    <t>16.28</t>
  </si>
  <si>
    <t>16.29</t>
  </si>
  <si>
    <t>16.30</t>
  </si>
  <si>
    <t>16.31</t>
  </si>
  <si>
    <t>16.32</t>
  </si>
  <si>
    <t>16.33</t>
  </si>
  <si>
    <t>16.34</t>
  </si>
  <si>
    <t>16.35</t>
  </si>
  <si>
    <t xml:space="preserve">НПБ Чугуевская-Котельный участок </t>
  </si>
  <si>
    <t>16.36</t>
  </si>
  <si>
    <t>16.37</t>
  </si>
  <si>
    <t>16.38</t>
  </si>
  <si>
    <t>16.39</t>
  </si>
  <si>
    <t>16.40</t>
  </si>
  <si>
    <t>16.41</t>
  </si>
  <si>
    <t>16.42</t>
  </si>
  <si>
    <t>16.43</t>
  </si>
  <si>
    <t>16.44</t>
  </si>
  <si>
    <t>16.45</t>
  </si>
  <si>
    <t>16.46</t>
  </si>
  <si>
    <t>16.47</t>
  </si>
  <si>
    <t>16.48</t>
  </si>
  <si>
    <t>16.49</t>
  </si>
  <si>
    <t>16.50</t>
  </si>
  <si>
    <t>16.51</t>
  </si>
  <si>
    <t>16.52</t>
  </si>
  <si>
    <t>АМК "Молодежная", ул. Левицкого, в районе дома №2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</si>
  <si>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</si>
  <si>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</si>
  <si>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</si>
  <si>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</si>
  <si>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</si>
  <si>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</si>
  <si>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</si>
  <si>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</si>
  <si>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</si>
  <si>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</si>
  <si>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</si>
  <si>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</si>
  <si>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</si>
  <si>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</si>
  <si>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</si>
  <si>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</si>
  <si>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</si>
  <si>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</si>
  <si>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</si>
  <si>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</si>
  <si>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</si>
  <si>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</si>
  <si>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</si>
  <si>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</si>
  <si>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</si>
  <si>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</si>
  <si>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</si>
  <si>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</si>
  <si>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</si>
  <si>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</si>
  <si>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</si>
  <si>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</si>
  <si>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</si>
  <si>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</si>
  <si>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</si>
  <si>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</si>
  <si>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</si>
  <si>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</si>
  <si>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</si>
  <si>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</si>
  <si>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</si>
  <si>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</si>
  <si>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Центральная котельная №1 п.Краскино</t>
  </si>
  <si>
    <t>16.95</t>
  </si>
  <si>
    <t>16.96</t>
  </si>
  <si>
    <t>Котельная №1  п.Приморский (УЦ) ул. Молодежная</t>
  </si>
  <si>
    <t>16.97</t>
  </si>
  <si>
    <t>Котельная №2  п.Приморский (ПЧ-12) ул. Центральная</t>
  </si>
  <si>
    <t>16.98</t>
  </si>
  <si>
    <t>Центральная котельная п.Барабаш, ул. Гагарина</t>
  </si>
  <si>
    <t>16.99</t>
  </si>
  <si>
    <t>16.100</t>
  </si>
  <si>
    <t>16.101</t>
  </si>
  <si>
    <t>16.102</t>
  </si>
  <si>
    <t>16.103</t>
  </si>
  <si>
    <t>АМК № 238 с.Занадворовка, ул. Гарнизонная, в р-не жд №237</t>
  </si>
  <si>
    <t>16.104</t>
  </si>
  <si>
    <t>16.105</t>
  </si>
  <si>
    <t>16.106</t>
  </si>
  <si>
    <t>16.107</t>
  </si>
  <si>
    <t>16.108</t>
  </si>
  <si>
    <t>16.109</t>
  </si>
  <si>
    <t>16.110</t>
  </si>
  <si>
    <t>16.111</t>
  </si>
  <si>
    <t>АМК № 479 п.Барабаш, ул. Гвардейская, в р-не жд, №15А</t>
  </si>
  <si>
    <t>16.112</t>
  </si>
  <si>
    <t>16.113</t>
  </si>
  <si>
    <t>Котельная "Рыбозавод" с.Барабаш, ул. Рыбозавод, 11А</t>
  </si>
  <si>
    <t>16.114</t>
  </si>
  <si>
    <t>Котельная "Торговый порт" пгт.Посьет, ул.Ленинская, 4А</t>
  </si>
  <si>
    <t>16.115</t>
  </si>
  <si>
    <t>ООО "Востоктепло" (поставщик тепловой энергии)</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</si>
  <si>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</si>
  <si>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</si>
  <si>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</si>
  <si>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</si>
  <si>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</si>
  <si>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</si>
  <si>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</si>
  <si>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</si>
  <si>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</si>
  <si>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</si>
  <si>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</si>
  <si>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</si>
  <si>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</si>
  <si>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</si>
  <si>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</si>
  <si>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</si>
  <si>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</si>
  <si>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</si>
  <si>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</si>
  <si>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</si>
  <si>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</si>
  <si>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</si>
  <si>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</si>
  <si>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</si>
  <si>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 xml:space="preserve"> АМК №31, г. Владивосток, ул. Коммунаров, 41б</t>
  </si>
  <si>
    <t>16.140</t>
  </si>
  <si>
    <t>16.141</t>
  </si>
  <si>
    <t>16.142</t>
  </si>
  <si>
    <t>16.143</t>
  </si>
  <si>
    <t>16.144</t>
  </si>
  <si>
    <t>16.145</t>
  </si>
  <si>
    <t>16.146</t>
  </si>
  <si>
    <t>16.147</t>
  </si>
  <si>
    <t>16.148</t>
  </si>
  <si>
    <t>16.149</t>
  </si>
  <si>
    <t>16.150</t>
  </si>
  <si>
    <t>16.151</t>
  </si>
  <si>
    <t>АМК  №44, о.Русский, п. Бабкино</t>
  </si>
  <si>
    <t>16.152</t>
  </si>
  <si>
    <t>16.153</t>
  </si>
  <si>
    <t>16.154</t>
  </si>
  <si>
    <t>АМК (ТР) №47, о.Русский, п. Рында, 74</t>
  </si>
  <si>
    <t>16.155</t>
  </si>
  <si>
    <t>16.156</t>
  </si>
  <si>
    <t>16.157</t>
  </si>
  <si>
    <t>16.158</t>
  </si>
  <si>
    <t>16.159</t>
  </si>
  <si>
    <t>16.160</t>
  </si>
  <si>
    <t>АМК №53, о.Русский, п. Мелководный, 31</t>
  </si>
  <si>
    <t>16.161</t>
  </si>
  <si>
    <t>16.162</t>
  </si>
  <si>
    <t>16.163</t>
  </si>
  <si>
    <t>16.164</t>
  </si>
  <si>
    <t>16.165</t>
  </si>
  <si>
    <t>16.166</t>
  </si>
  <si>
    <t>16.167</t>
  </si>
  <si>
    <t>16.168</t>
  </si>
  <si>
    <t>16.169</t>
  </si>
  <si>
    <t>16.170</t>
  </si>
  <si>
    <t>16.171</t>
  </si>
  <si>
    <t>16.172</t>
  </si>
  <si>
    <t>16.173</t>
  </si>
  <si>
    <t>16.174</t>
  </si>
  <si>
    <t>16.175</t>
  </si>
  <si>
    <t>16.176</t>
  </si>
  <si>
    <t xml:space="preserve">Котельная №80, г. Владивосток, ул. Шевченко, 86 (1 кв. 2019 ФОТ добавлять к кот.№83) </t>
  </si>
  <si>
    <t>16.177</t>
  </si>
  <si>
    <t>16.178</t>
  </si>
  <si>
    <t>16.179</t>
  </si>
  <si>
    <t>16.180</t>
  </si>
  <si>
    <t>16.181</t>
  </si>
  <si>
    <t>16.182</t>
  </si>
  <si>
    <t>Котельная с тепловыми сетями ДВО РАН г. Владивосток, пр-т 100 лет Владивостоку, 159</t>
  </si>
  <si>
    <t>16.183</t>
  </si>
  <si>
    <t>16.184</t>
  </si>
  <si>
    <t>16.185</t>
  </si>
  <si>
    <t>Котельная гарнизона п.Шкотово, ул.Кирова</t>
  </si>
  <si>
    <t>16.186</t>
  </si>
  <si>
    <t>Котельная АРЗ п.Шкотово, ул.Матюшкина</t>
  </si>
  <si>
    <t>16.187</t>
  </si>
  <si>
    <t>Котельная школы п.Шкотово, ул.Советская</t>
  </si>
  <si>
    <t>16.188</t>
  </si>
  <si>
    <t>16.189</t>
  </si>
  <si>
    <t>16.190</t>
  </si>
  <si>
    <t>Котельная "Школа №27" п.Смоляниново, ул.Маяковского</t>
  </si>
  <si>
    <t>16.191</t>
  </si>
  <si>
    <t>АМК с.Анисимовка, в р-не ул.Дачная, д.40Б</t>
  </si>
  <si>
    <t>16.192</t>
  </si>
  <si>
    <t>АМК с.Многоудобное, в р-не ул.Зальпе, д.3А</t>
  </si>
  <si>
    <t>16.193</t>
  </si>
  <si>
    <t>16.194</t>
  </si>
  <si>
    <t>Котельная "Смоляниново-1" п.Смоляниново, ул.Верхняя Садовая, 1</t>
  </si>
  <si>
    <t>16.195</t>
  </si>
  <si>
    <t>16.196</t>
  </si>
  <si>
    <t>Котельная с.Штыково, ул.Гидроузла</t>
  </si>
  <si>
    <t>16.197</t>
  </si>
  <si>
    <t>Котельная №113 с.Романовка, ул.Гвардейская</t>
  </si>
  <si>
    <t>16.198</t>
  </si>
  <si>
    <t>Котельная №59 с.Романовка, ул.Гвардейская</t>
  </si>
  <si>
    <t>16.199</t>
  </si>
  <si>
    <t>Котельная №181 с.Романовка, ул.Рудакова</t>
  </si>
  <si>
    <t>16.200</t>
  </si>
  <si>
    <t>Модульная котельная с. Анисимовка</t>
  </si>
  <si>
    <t>16.201</t>
  </si>
  <si>
    <t>Котельная №12 (с.Многоудобное, ул.Первомайская)</t>
  </si>
  <si>
    <t>16.202</t>
  </si>
  <si>
    <t>Котельная конторы №109 п. Шкотово</t>
  </si>
  <si>
    <t>16.203</t>
  </si>
  <si>
    <t>Котельная №4 п.Подъяпольск</t>
  </si>
  <si>
    <t>16.204</t>
  </si>
  <si>
    <t>Котельная №5 п.Мысовое</t>
  </si>
  <si>
    <t>16.205</t>
  </si>
  <si>
    <t>Котельная п.Смоляниново (новая)</t>
  </si>
  <si>
    <t>16.206</t>
  </si>
  <si>
    <t>16.207</t>
  </si>
  <si>
    <t>16.208</t>
  </si>
  <si>
    <t>16.209</t>
  </si>
  <si>
    <t>Гореловская котельная г. Дальнегорск, ул.Приморская 2 и тепловые сети</t>
  </si>
  <si>
    <t>16.210</t>
  </si>
  <si>
    <t>16.211</t>
  </si>
  <si>
    <t>16.212</t>
  </si>
  <si>
    <t>16.213</t>
  </si>
  <si>
    <t>16.214</t>
  </si>
  <si>
    <t>Котельная п. Краснореченский, ул.Октябрьская 29</t>
  </si>
  <si>
    <t>16.215</t>
  </si>
  <si>
    <t>Котельная п. Рудная Пристань, ул.Григория Милая 2б</t>
  </si>
  <si>
    <t>16.216</t>
  </si>
  <si>
    <t>16.217</t>
  </si>
  <si>
    <t>16.218</t>
  </si>
  <si>
    <t>16.219</t>
  </si>
  <si>
    <t>16.220</t>
  </si>
  <si>
    <t>16.221</t>
  </si>
  <si>
    <t>16.222</t>
  </si>
  <si>
    <t>16.223</t>
  </si>
  <si>
    <t>16.224</t>
  </si>
  <si>
    <t>16.225</t>
  </si>
  <si>
    <t>АМК СШ с. Михайловка, ул. Центральная, 15Г</t>
  </si>
  <si>
    <t>16.226</t>
  </si>
  <si>
    <t>16.227</t>
  </si>
  <si>
    <t>16.228</t>
  </si>
  <si>
    <t>16.229</t>
  </si>
  <si>
    <t>16.230</t>
  </si>
  <si>
    <t>16.231</t>
  </si>
  <si>
    <t>16.232</t>
  </si>
  <si>
    <t>16.233</t>
  </si>
  <si>
    <t>16.234</t>
  </si>
  <si>
    <t>16.235</t>
  </si>
  <si>
    <t>16.236</t>
  </si>
  <si>
    <t>16.237</t>
  </si>
  <si>
    <t>16.238</t>
  </si>
  <si>
    <t>16.239</t>
  </si>
  <si>
    <t>Котельная пгт. Хрустальный, ул.Центральная, 27/1</t>
  </si>
  <si>
    <t>16.240</t>
  </si>
  <si>
    <t>16.241</t>
  </si>
  <si>
    <t>16.242</t>
  </si>
  <si>
    <t>16.243</t>
  </si>
  <si>
    <t>16.244</t>
  </si>
  <si>
    <t>16.245</t>
  </si>
  <si>
    <t>Котельная №1. п. Горные Ключи, ул. Юбилейная, 3</t>
  </si>
  <si>
    <t>16.246</t>
  </si>
  <si>
    <t>АМК №2 (база) п. Горные Ключи, ул. Набережная, 18</t>
  </si>
  <si>
    <t>16.247</t>
  </si>
  <si>
    <t>16.248</t>
  </si>
  <si>
    <t xml:space="preserve">Котельная №4 п.Кировский ул. Колхозная 29 </t>
  </si>
  <si>
    <t>16.249</t>
  </si>
  <si>
    <t>16.250</t>
  </si>
  <si>
    <t>16.251</t>
  </si>
  <si>
    <t>16.252</t>
  </si>
  <si>
    <t>16.253</t>
  </si>
  <si>
    <t>16.254</t>
  </si>
  <si>
    <t>16.255</t>
  </si>
  <si>
    <t>16.256</t>
  </si>
  <si>
    <t>16.257</t>
  </si>
  <si>
    <t>16.258</t>
  </si>
  <si>
    <t>16.259</t>
  </si>
  <si>
    <t>16.260</t>
  </si>
  <si>
    <t>16.261</t>
  </si>
  <si>
    <t>АМК №19 (дет.сад) с. Увальное, ул. Первомайская 2Б</t>
  </si>
  <si>
    <t>16.262</t>
  </si>
  <si>
    <t>16.263</t>
  </si>
  <si>
    <t>16.264</t>
  </si>
  <si>
    <t>16.265</t>
  </si>
  <si>
    <t>16.266</t>
  </si>
  <si>
    <t>16.267</t>
  </si>
  <si>
    <t>16.268</t>
  </si>
  <si>
    <t>16.269</t>
  </si>
  <si>
    <t>16.270</t>
  </si>
  <si>
    <t>16.271</t>
  </si>
  <si>
    <t>АМК №30. (СОШ)  п.Горные Ключи, ул. Санаторная, д.5</t>
  </si>
  <si>
    <t>16.272</t>
  </si>
  <si>
    <t>16.273</t>
  </si>
  <si>
    <t>Котельная №1, г.Дальнереченск, ул.Свободы 41</t>
  </si>
  <si>
    <t>16.274</t>
  </si>
  <si>
    <t>Котельная №2, г.Дальнереченск, ул.Флегонтова 25а</t>
  </si>
  <si>
    <t>16.275</t>
  </si>
  <si>
    <t>АМК №3 г. Дальнереченск, ул. Пионерская 45а</t>
  </si>
  <si>
    <t>16.276</t>
  </si>
  <si>
    <t>Котельная №5 г.Дальнереченск</t>
  </si>
  <si>
    <t>16.277</t>
  </si>
  <si>
    <t>АМК №7 г. Дальнереченск, ул. Таврическая 87а</t>
  </si>
  <si>
    <t>16.278</t>
  </si>
  <si>
    <t>АМК №14 г. Дальнереченск, ул. Промышленная 10</t>
  </si>
  <si>
    <t>16.279</t>
  </si>
  <si>
    <t>АМК №15, п.Лазо, ул.Строительная 2а</t>
  </si>
  <si>
    <t>16.280</t>
  </si>
  <si>
    <t>Котельная №18 г.Дальнереченск</t>
  </si>
  <si>
    <t>16.281</t>
  </si>
  <si>
    <t>АМК №25, г.Дальнереченск, ул.Некрасова 6</t>
  </si>
  <si>
    <t>16.282</t>
  </si>
  <si>
    <t>Котельная №22, г.Дальнереченск, с. Грушевое, ул. Лазо 36</t>
  </si>
  <si>
    <t>16.283</t>
  </si>
  <si>
    <t>АМК №26, г.Дальнереченск, ул.Рябуха 73</t>
  </si>
  <si>
    <t>16.284</t>
  </si>
  <si>
    <t>Котельная №27 ЛДК г.Дальнереченск</t>
  </si>
  <si>
    <t>16.285</t>
  </si>
  <si>
    <t>16.286</t>
  </si>
  <si>
    <t>Котельная №31, г.Дальнереченск, ул.Уссурийская 84</t>
  </si>
  <si>
    <t>16.287</t>
  </si>
  <si>
    <t>АМК №32, п.Лазо, ул.С.Лазо 43</t>
  </si>
  <si>
    <t>16.288</t>
  </si>
  <si>
    <t>АМК №39, г.Дальнереченск, ул. Ясная</t>
  </si>
  <si>
    <t>16.289</t>
  </si>
  <si>
    <t>АМК №40 с.Лазо</t>
  </si>
  <si>
    <t>16.290</t>
  </si>
  <si>
    <t>Котельная № 42 (с. Графское)</t>
  </si>
  <si>
    <t>16.291</t>
  </si>
  <si>
    <t>Котельная № 43 (г. Дальнереченск - привокзальная)</t>
  </si>
  <si>
    <t>16.292</t>
  </si>
  <si>
    <t>Котельная № 45, ул. Краснофлотская, 18д</t>
  </si>
  <si>
    <t>16.293</t>
  </si>
  <si>
    <t>Котельная №46, г.Дальнереченск, ул. Ленина, 61</t>
  </si>
  <si>
    <t>16.294</t>
  </si>
  <si>
    <t>Котельная №1, с.Сальское, ул.Советская,13</t>
  </si>
  <si>
    <t>16.295</t>
  </si>
  <si>
    <t>Котельная №4, с.Рождественка (школа)</t>
  </si>
  <si>
    <t>16.296</t>
  </si>
  <si>
    <t>АМК №5,(школа) с."Веденка", ул.Мелехина, 34а</t>
  </si>
  <si>
    <t>16.297</t>
  </si>
  <si>
    <t>АМК №6, (д/сад)с.Веденка, ул. Калинина, 35а</t>
  </si>
  <si>
    <t>16.298</t>
  </si>
  <si>
    <t>Котельная №7, с.Соловьевка (школа)</t>
  </si>
  <si>
    <t>16.299</t>
  </si>
  <si>
    <t>Котельная №9, с.Ракитное (школа)</t>
  </si>
  <si>
    <t>16.300</t>
  </si>
  <si>
    <t>Котельная №10, с.Ракитное (д/с), ул.Советская 22а</t>
  </si>
  <si>
    <t>16.301</t>
  </si>
  <si>
    <t>АМК №11, с.Орехово, ул.Кооперативная 54а(школа)</t>
  </si>
  <si>
    <t>16.302</t>
  </si>
  <si>
    <t>Котельная №12, с.Боголюбовка (школа), ул.Озерная 9а</t>
  </si>
  <si>
    <t>16.303</t>
  </si>
  <si>
    <t>АМК №18, с.Малиново (школа)</t>
  </si>
  <si>
    <t>16.304</t>
  </si>
  <si>
    <t>Котельная №19, с.Веденка, ул. М. Веденка, 8</t>
  </si>
  <si>
    <t>16.305</t>
  </si>
  <si>
    <t>Котельная №30 с.Сальское</t>
  </si>
  <si>
    <t>16.306</t>
  </si>
  <si>
    <t>АМК №30 с.Сальское, ул. Советская 2/015</t>
  </si>
  <si>
    <t>16.307</t>
  </si>
  <si>
    <t>Котельная № 1, с.Новопокровка, ул.Набережная 68а</t>
  </si>
  <si>
    <t>16.308</t>
  </si>
  <si>
    <t xml:space="preserve">Котельная № 2, с.Новопокровка, ул.Строительная 30в </t>
  </si>
  <si>
    <t>16.309</t>
  </si>
  <si>
    <t xml:space="preserve">АМК № 3, с.Новопокровка, ул.Украинская 64а </t>
  </si>
  <si>
    <t>16.310</t>
  </si>
  <si>
    <t xml:space="preserve">Котельная № 4, с.Рощино, ул.Рощина 47 </t>
  </si>
  <si>
    <t>16.311</t>
  </si>
  <si>
    <t xml:space="preserve">Котельная № 5, с. Вострецово </t>
  </si>
  <si>
    <t>16.312</t>
  </si>
  <si>
    <t xml:space="preserve">Котельная № 6, с. Вострецово </t>
  </si>
  <si>
    <t>16.313</t>
  </si>
  <si>
    <t xml:space="preserve">Котельная № 7, с. Измайлиха </t>
  </si>
  <si>
    <t>16.314</t>
  </si>
  <si>
    <t>Котельная № 8, с. Мельничное</t>
  </si>
  <si>
    <t>16.315</t>
  </si>
  <si>
    <t xml:space="preserve">Котельная № 9, с. Мельничное </t>
  </si>
  <si>
    <t>16.316</t>
  </si>
  <si>
    <t xml:space="preserve">АМК № 11 с. Крутой Яр, ул. Паровозная </t>
  </si>
  <si>
    <t>16.317</t>
  </si>
  <si>
    <t>Котельная № 12 с. Глубинное</t>
  </si>
  <si>
    <t>16.318</t>
  </si>
  <si>
    <t>АМК № 18, с.Лукьяновка, ул.Центральная 5а</t>
  </si>
  <si>
    <t>16.319</t>
  </si>
  <si>
    <t>АМК № 19 с. Рощино, ул. Луговая, 55</t>
  </si>
  <si>
    <t>16.320</t>
  </si>
  <si>
    <t>16.321</t>
  </si>
  <si>
    <t>16.322</t>
  </si>
  <si>
    <t>16.323</t>
  </si>
  <si>
    <t>АМК №3 г.Лесозаводск, ул.Дзержинского,18</t>
  </si>
  <si>
    <t>16.324</t>
  </si>
  <si>
    <t>16.325</t>
  </si>
  <si>
    <t>16.326</t>
  </si>
  <si>
    <t>АМК №7 г.Лесозаводск, ул.Мира, 10а</t>
  </si>
  <si>
    <t>16.327</t>
  </si>
  <si>
    <t>16.328</t>
  </si>
  <si>
    <t>16.329</t>
  </si>
  <si>
    <t>Котельная №10 г.Лесозаводск, ул.Сибирцева, 76а</t>
  </si>
  <si>
    <t>16.330</t>
  </si>
  <si>
    <t>16.331</t>
  </si>
  <si>
    <t>16.332</t>
  </si>
  <si>
    <t>16.333</t>
  </si>
  <si>
    <t>16.334</t>
  </si>
  <si>
    <t>16.335</t>
  </si>
  <si>
    <t>16.336</t>
  </si>
  <si>
    <t>АМК №20 (школа)  с.Невское, ул.Спортивная, 3</t>
  </si>
  <si>
    <t>16.337</t>
  </si>
  <si>
    <t>16.338</t>
  </si>
  <si>
    <t>16.339</t>
  </si>
  <si>
    <t>16.340</t>
  </si>
  <si>
    <t>АМК №27 (школа)  с.Марково, ул.Волкова, 10</t>
  </si>
  <si>
    <t>16.341</t>
  </si>
  <si>
    <t>АМК №28 (д/сад) с.Марково, ул.Волкова, 35</t>
  </si>
  <si>
    <t>16.342</t>
  </si>
  <si>
    <t>16.343</t>
  </si>
  <si>
    <t>АМК №31 (школа)  с.Иннокентьевка, ул.Школьная, 1</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</si>
  <si>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</si>
  <si>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</si>
  <si>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</si>
  <si>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</si>
  <si>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</si>
  <si>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</si>
  <si>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</si>
  <si>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</si>
  <si>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</si>
  <si>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</si>
  <si>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</si>
  <si>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</si>
  <si>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</si>
  <si>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</si>
  <si>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</si>
  <si>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</si>
  <si>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</si>
  <si>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</si>
  <si>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</si>
  <si>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</si>
  <si>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Котельная № 1/04, с. Михайловка, квартал 2, д. 13</t>
  </si>
  <si>
    <t>16.364</t>
  </si>
  <si>
    <t>АМК № 1/4, с. Михайловка, квартал 4, д. 13</t>
  </si>
  <si>
    <t>16.365</t>
  </si>
  <si>
    <t>16.366</t>
  </si>
  <si>
    <t>16.367</t>
  </si>
  <si>
    <t xml:space="preserve">Котельная № 1/18, с. Ивановка, ул.Зареченская, </t>
  </si>
  <si>
    <t>16.368</t>
  </si>
  <si>
    <t>16.369</t>
  </si>
  <si>
    <t>16.370</t>
  </si>
  <si>
    <t>16.371</t>
  </si>
  <si>
    <t>16.372</t>
  </si>
  <si>
    <t>16.373</t>
  </si>
  <si>
    <t>16.374</t>
  </si>
  <si>
    <t>16.375</t>
  </si>
  <si>
    <t>16.376</t>
  </si>
  <si>
    <t xml:space="preserve">АМК № 1/22, с. Снегуровка </t>
  </si>
  <si>
    <t>16.377</t>
  </si>
  <si>
    <t>16.378</t>
  </si>
  <si>
    <t>Котельная № 1/33, с. Абрамовка, ул.Пионерская,</t>
  </si>
  <si>
    <t>16.379</t>
  </si>
  <si>
    <t>16.380</t>
  </si>
  <si>
    <t>16.381</t>
  </si>
  <si>
    <t>16.382</t>
  </si>
  <si>
    <t>Котельная № 2/01, с. Покровка, ул. Октябрьская, 3 б</t>
  </si>
  <si>
    <t>16.383</t>
  </si>
  <si>
    <t>Котельная № 2/02, с. Покровка, ул. Октябрьская, 22 б</t>
  </si>
  <si>
    <t>16.384</t>
  </si>
  <si>
    <t>16.385</t>
  </si>
  <si>
    <t>Котельная базы № 2/06, с. Покровка, ул. Карла Маркса,13,</t>
  </si>
  <si>
    <t>16.386</t>
  </si>
  <si>
    <t>АМК ЦРБ№ 2/05, с. Покровка, ул. Красноармейская, (ЦРБ)</t>
  </si>
  <si>
    <t>16.387</t>
  </si>
  <si>
    <t>16.388</t>
  </si>
  <si>
    <t>Котельная № 2/30, п. Липовцы, ул. Зеленая</t>
  </si>
  <si>
    <t>16.389</t>
  </si>
  <si>
    <t>16.390</t>
  </si>
  <si>
    <t>16.391</t>
  </si>
  <si>
    <t>16.392</t>
  </si>
  <si>
    <t>16.393</t>
  </si>
  <si>
    <t>16.394</t>
  </si>
  <si>
    <t>АМК № 2/12, с. Фадеевка, ул. Школьная, 8</t>
  </si>
  <si>
    <t>16.395</t>
  </si>
  <si>
    <t>16.396</t>
  </si>
  <si>
    <t>16.397</t>
  </si>
  <si>
    <t>16.398</t>
  </si>
  <si>
    <t>Котельная № 2/07, с. Покровка, ул. Калинина,1а</t>
  </si>
  <si>
    <t>16.399</t>
  </si>
  <si>
    <t>16.400</t>
  </si>
  <si>
    <t>Котельная 2/19 с. Покровка, ул. Пионерская, 46</t>
  </si>
  <si>
    <t>16.401</t>
  </si>
  <si>
    <t>16.402</t>
  </si>
  <si>
    <t>16.403</t>
  </si>
  <si>
    <t>16.404</t>
  </si>
  <si>
    <t>АМК № 2/23 (сироты 4 дома), с. Покровка, ул. Мелиораторов, 13</t>
  </si>
  <si>
    <t>16.405</t>
  </si>
  <si>
    <t>16.406</t>
  </si>
  <si>
    <t>16.407</t>
  </si>
  <si>
    <t>Котельная № 2/26, п. Липовцы, ул. Ленина, 2</t>
  </si>
  <si>
    <t>16.408</t>
  </si>
  <si>
    <t>16.409</t>
  </si>
  <si>
    <t>Котельная № 3/02, п. Пограничный, ул. Советская, 66</t>
  </si>
  <si>
    <t>16.410</t>
  </si>
  <si>
    <t>16.411</t>
  </si>
  <si>
    <t>АМК №3/7 п. Пограничный, ул. Буденовец</t>
  </si>
  <si>
    <t>16.412</t>
  </si>
  <si>
    <t>16.413</t>
  </si>
  <si>
    <t>16.414</t>
  </si>
  <si>
    <t>16.415</t>
  </si>
  <si>
    <t>16.416</t>
  </si>
  <si>
    <t>16.417</t>
  </si>
  <si>
    <t>16.418</t>
  </si>
  <si>
    <t>АМК № 3/15, с.Бойкое, ул. Школьная, 1</t>
  </si>
  <si>
    <t>16.419</t>
  </si>
  <si>
    <t>16.420</t>
  </si>
  <si>
    <t>16.421</t>
  </si>
  <si>
    <t>16.422</t>
  </si>
  <si>
    <t>16.423</t>
  </si>
  <si>
    <t>16.424</t>
  </si>
  <si>
    <t>Котельная № 3/5, п. Пограничный</t>
  </si>
  <si>
    <t>16.425</t>
  </si>
  <si>
    <t>16.426</t>
  </si>
  <si>
    <t>16.427</t>
  </si>
  <si>
    <t>16.428</t>
  </si>
  <si>
    <t>16.429</t>
  </si>
  <si>
    <t>16.430</t>
  </si>
  <si>
    <t>АМК №5/4, с. Камень-Рыболов, ул.Беговая</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</si>
  <si>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</si>
  <si>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</si>
  <si>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</si>
  <si>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</si>
  <si>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</si>
  <si>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</si>
  <si>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</si>
  <si>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</si>
  <si>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</si>
  <si>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</si>
  <si>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</si>
  <si>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</si>
  <si>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</si>
  <si>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</si>
  <si>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</si>
  <si>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</si>
  <si>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</si>
  <si>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</si>
  <si>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</si>
  <si>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</si>
  <si>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</si>
  <si>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</si>
  <si>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</si>
  <si>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</si>
  <si>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</si>
  <si>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</si>
  <si>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Котельная 5/2 "Первостроителей"   п.Врангель, ул.Васяновича, 11</t>
  </si>
  <si>
    <t>16.457</t>
  </si>
  <si>
    <t>Котельная 5/2   п.Врангель, ул.Васяновича, 11</t>
  </si>
  <si>
    <t>16.458</t>
  </si>
  <si>
    <t>Котельная 5/1 "Береговой"  п.Врангель, ул.Первостроителей, 2б</t>
  </si>
  <si>
    <t>16.459</t>
  </si>
  <si>
    <t>Котельная 5/4   п.Врангель, ул.Железнодорожников, 4</t>
  </si>
  <si>
    <t>16.460</t>
  </si>
  <si>
    <t>16.461</t>
  </si>
  <si>
    <t>АМК 5/3 "Козьмино" п.Врангель, ул.Набережная,85</t>
  </si>
  <si>
    <t>16.462</t>
  </si>
  <si>
    <t>Котельная 3/1   г.Находка, ул.Пограничная, 54а</t>
  </si>
  <si>
    <t>16.463</t>
  </si>
  <si>
    <t>16.464</t>
  </si>
  <si>
    <t>Котельная 3/3   г.Находка, ул.Школьная, 24</t>
  </si>
  <si>
    <t>16.465</t>
  </si>
  <si>
    <t>Котельная 2/1   г.Находка, ул.Кольцевая, 2</t>
  </si>
  <si>
    <t>16.466</t>
  </si>
  <si>
    <t>16.467</t>
  </si>
  <si>
    <t>Котельная 3/4   г.Находка, ул.Красноармейская, 24</t>
  </si>
  <si>
    <t>16.468</t>
  </si>
  <si>
    <t>Котельная 3/2   г.Находка, ул.Пограничная, 100</t>
  </si>
  <si>
    <t>16.469</t>
  </si>
  <si>
    <t>Котельная 2/3   г.Находка, ул.Владивостокская, 34</t>
  </si>
  <si>
    <t>16.470</t>
  </si>
  <si>
    <t>16.471</t>
  </si>
  <si>
    <t>16.472</t>
  </si>
  <si>
    <t>16.473</t>
  </si>
  <si>
    <t>Котельная 1/3   г.Находка, ул.Судоремонтная, 5</t>
  </si>
  <si>
    <t>16.474</t>
  </si>
  <si>
    <t>16.475</t>
  </si>
  <si>
    <t>Котельная 1/4   г.Находка, ул.Тимирязева, 26А</t>
  </si>
  <si>
    <t>16.476</t>
  </si>
  <si>
    <t>16.477</t>
  </si>
  <si>
    <t>Котельная 4/1   г.Находка, ул.Сидоренко, 11</t>
  </si>
  <si>
    <t>16.478</t>
  </si>
  <si>
    <t>16.479</t>
  </si>
  <si>
    <t>16.480</t>
  </si>
  <si>
    <t>16.481</t>
  </si>
  <si>
    <t>Котельная 4/8 "КПД"  г.Находка, ул. 2-я Промышленная, 14</t>
  </si>
  <si>
    <t>16.482</t>
  </si>
  <si>
    <t>АМК-Терморобот №4/4 "Школа" г.Находка ул. Садовая 1</t>
  </si>
  <si>
    <t>16.483</t>
  </si>
  <si>
    <t>Котельная 2/2   г.Находка, ул.Седова, 2а</t>
  </si>
  <si>
    <t>16.484</t>
  </si>
  <si>
    <t>16.485</t>
  </si>
  <si>
    <t>Котельная 4/10  г.Находка, ул.Шевченко, 1а</t>
  </si>
  <si>
    <t>16.486</t>
  </si>
  <si>
    <t>Котельная 4/13  г.Находка, ул.Малиновского, 30а</t>
  </si>
  <si>
    <t>16.487</t>
  </si>
  <si>
    <t>16.488</t>
  </si>
  <si>
    <t>Котельная 6/1   п.Южно-Морской, ул.Центральная, 9ж ("Южморрыбфлот")</t>
  </si>
  <si>
    <t>16.489</t>
  </si>
  <si>
    <t>Котельная 6/2   п.Южно-Морской, ул.Набережная, 42</t>
  </si>
  <si>
    <t>16.490</t>
  </si>
  <si>
    <t>16.491</t>
  </si>
  <si>
    <t>16.492</t>
  </si>
  <si>
    <t>Котельная 6/6   с.Душкино, ул.Ускова, 1б</t>
  </si>
  <si>
    <t>16.493</t>
  </si>
  <si>
    <t>Котельная 1/5 "НБАМР"  г.Находка, ул.Макарова, 85</t>
  </si>
  <si>
    <t>16.494</t>
  </si>
  <si>
    <t>16.495</t>
  </si>
  <si>
    <t>АМК 1/7 "профил.Приморский"г.Находка, ул.Вознесенская</t>
  </si>
  <si>
    <t>16.496</t>
  </si>
  <si>
    <t>Котельная 3/6   г.Находка, ул.Постышева, 20а</t>
  </si>
  <si>
    <t>16.497</t>
  </si>
  <si>
    <t>АМК 4/16 "Асфа" г.Находка, 65 м на с-в от ул.Перевальная, 106</t>
  </si>
  <si>
    <t>16.498</t>
  </si>
  <si>
    <t>Котельная 4/15 "Р.Ц." г.Находка, радиостанция "Морснаб"</t>
  </si>
  <si>
    <t>16.499</t>
  </si>
  <si>
    <t>Котельная 4/17 "Аграрий"  г.Находка, ул. Станционная, 1 ("Приморский транзит")</t>
  </si>
  <si>
    <t>16.500</t>
  </si>
  <si>
    <t>Котельная 4/18 "Водоканал" г.Находка, ул.Михайловская, 103</t>
  </si>
  <si>
    <t>16.501</t>
  </si>
  <si>
    <t>Котельная 2/8 "НМРП"  г.Находка, ул.Портовая, 226</t>
  </si>
  <si>
    <t>16.502</t>
  </si>
  <si>
    <t>Котельная 4/20  г.Находка, ул.Надежды, 1</t>
  </si>
  <si>
    <t>16.503</t>
  </si>
  <si>
    <t>Котельная ООО "ВостокСервисБункер" (АО "НСРЗ") (поставщик тепловой энергии) (С 01.10.2021)</t>
  </si>
  <si>
    <t>16.504</t>
  </si>
  <si>
    <t>Котельная ООО "Энергокомплекс" (поставщик тепловой энергии) ул.Судоремонтная,14</t>
  </si>
  <si>
    <t>16.505</t>
  </si>
  <si>
    <t>ООО "Техстройдом", г.Находка, ул.Шефнера 11а (Поставщик тепловой энергии без т/с)</t>
  </si>
  <si>
    <t>16.506</t>
  </si>
  <si>
    <t xml:space="preserve">Котельная № 3/1 (с. В.- Александровское, ул. Партизанская, 15) </t>
  </si>
  <si>
    <t>16.507</t>
  </si>
  <si>
    <t>АМК № 3/1 (с. В.- Александровское, ул. Партизанская, 15 а)</t>
  </si>
  <si>
    <t>16.508</t>
  </si>
  <si>
    <t>Котельная № 3/2 (с.В.- Александровское, ул. Комсомольская, 99)</t>
  </si>
  <si>
    <t>16.509</t>
  </si>
  <si>
    <t>АМК № 3/3 (с. В.- Александровское, ЦРБ, ул. Садовая, 1Б )</t>
  </si>
  <si>
    <t>16.510</t>
  </si>
  <si>
    <t xml:space="preserve">АМК № 3/4 (с. В.- Александровское, ул. Мелиораторов, 24 А) </t>
  </si>
  <si>
    <t>16.511</t>
  </si>
  <si>
    <t xml:space="preserve">Котельная № 3/5 (с. Хмыловка, ул. 40 лет Победы, 1А) </t>
  </si>
  <si>
    <t>16.512</t>
  </si>
  <si>
    <t xml:space="preserve">Котельная № 3/6 (с. Золотая Долина, ул. Спортивная) </t>
  </si>
  <si>
    <t>16.513</t>
  </si>
  <si>
    <t>АМК № 3/6 (с. Золотая Долина, ул. Спортивная, 3 а)</t>
  </si>
  <si>
    <t>16.514</t>
  </si>
  <si>
    <t xml:space="preserve">Котельная № 3/7 (с. Золотая Долина, ул. Летная) </t>
  </si>
  <si>
    <t>16.515</t>
  </si>
  <si>
    <t xml:space="preserve">Котельная № 3/8 (с. Перетино, ул. Черняховского, 25) </t>
  </si>
  <si>
    <t>16.516</t>
  </si>
  <si>
    <t>Котельная № 3/9 (с. Новицкое, ул. Стрельникова, 1А)</t>
  </si>
  <si>
    <t>16.517</t>
  </si>
  <si>
    <t xml:space="preserve">Котельная № 3/10 (с. Фроловка, ул. Кооперативная, 1А) </t>
  </si>
  <si>
    <t>16.518</t>
  </si>
  <si>
    <t xml:space="preserve">Котельная № 3/11 (с. Сергеевка, ул. Толстого, 1А) </t>
  </si>
  <si>
    <t>16.519</t>
  </si>
  <si>
    <t xml:space="preserve">Котельная № 3/12 (с. Сергеевка, ул. Лазо, 33Б) </t>
  </si>
  <si>
    <t>16.520</t>
  </si>
  <si>
    <t>АМК № 3/12 (с. Сергеевка, пер. Школьный, 4)</t>
  </si>
  <si>
    <t>16.521</t>
  </si>
  <si>
    <t xml:space="preserve">Котельная № 3/13 (с. Сергеевка, ул. 2-я Рабочая, 19А) </t>
  </si>
  <si>
    <t>16.522</t>
  </si>
  <si>
    <t xml:space="preserve">АМК № 4/14 (с. Екатериновка, ул. Советская, 3А) </t>
  </si>
  <si>
    <t>16.523</t>
  </si>
  <si>
    <t xml:space="preserve">АМК № 4/14.1 ГВС (с. Екатериновка, ул. Советская, 3А) </t>
  </si>
  <si>
    <t>16.524</t>
  </si>
  <si>
    <t xml:space="preserve">АМК № 4/15 (с. Екатериновка, ул. Молодёжная, 14) </t>
  </si>
  <si>
    <t>16.525</t>
  </si>
  <si>
    <t xml:space="preserve">Котельная № 4/16 (с. Екатериновка, ул. Партизанская, 25А) </t>
  </si>
  <si>
    <t>16.526</t>
  </si>
  <si>
    <t xml:space="preserve">Котельная № 4/17 (п. Б-Кузнецова, ул. Нагорная, 2А) </t>
  </si>
  <si>
    <t>16.527</t>
  </si>
  <si>
    <t xml:space="preserve">Котельная № 4/18 (с.Новая Сила, ул. Комарова, 1а) </t>
  </si>
  <si>
    <t>16.528</t>
  </si>
  <si>
    <t>АМК № 4/18 (с.Новая Сила, ул. Комарова, 1а)</t>
  </si>
  <si>
    <t>16.529</t>
  </si>
  <si>
    <t xml:space="preserve">Котельная № 4/19 (п. Волчанец, ул. Шоссейная, 72А) </t>
  </si>
  <si>
    <t>16.530</t>
  </si>
  <si>
    <t xml:space="preserve">Котельная № 4/20 (п. Волчанец, ул. Набережная, 1В) </t>
  </si>
  <si>
    <t>16.531</t>
  </si>
  <si>
    <t xml:space="preserve">Котельная № 4/21 (п. Волчанец, ул. Комсомольская, 1В) </t>
  </si>
  <si>
    <t>16.532</t>
  </si>
  <si>
    <t xml:space="preserve">АМК № 3/22 (с. В.- Александровское, ул. Партизанская, 15 А) </t>
  </si>
  <si>
    <t>16.533</t>
  </si>
  <si>
    <t xml:space="preserve">АМК № 3/23 (с. В.- Александровское, ул. Кости Рослого, 71 А) </t>
  </si>
  <si>
    <t>16.534</t>
  </si>
  <si>
    <t>КОТЕЛЬНАЯ 5/1 (Центральная ПК)</t>
  </si>
  <si>
    <t>16.535</t>
  </si>
  <si>
    <t>16.536</t>
  </si>
  <si>
    <t>16.537</t>
  </si>
  <si>
    <t>16.538</t>
  </si>
  <si>
    <t>16.539</t>
  </si>
  <si>
    <t>16.540</t>
  </si>
  <si>
    <t>16.541</t>
  </si>
  <si>
    <t>16.542</t>
  </si>
  <si>
    <t>АМК № 6/8 (ЦРБ) с. Лазо, ул. Советская, 69А</t>
  </si>
  <si>
    <t>16.543</t>
  </si>
  <si>
    <t>16.544</t>
  </si>
  <si>
    <t>16.545</t>
  </si>
  <si>
    <t>16.546</t>
  </si>
  <si>
    <t>16.547</t>
  </si>
  <si>
    <t>16.548</t>
  </si>
  <si>
    <t>16.549</t>
  </si>
  <si>
    <t>16.550</t>
  </si>
  <si>
    <t>КОТЕЛЬНАЯ 6/24 (НАЧ.ШКОЛА С.КИЕВКА)</t>
  </si>
  <si>
    <t>16.551</t>
  </si>
  <si>
    <t>16.552</t>
  </si>
  <si>
    <t>16.553</t>
  </si>
  <si>
    <t>16.554</t>
  </si>
  <si>
    <t>16.555</t>
  </si>
  <si>
    <t>16.556</t>
  </si>
  <si>
    <t>16.557</t>
  </si>
  <si>
    <t>Котельная №2/15 ( пос. Углекаменск)</t>
  </si>
  <si>
    <t>16.558</t>
  </si>
  <si>
    <t>16.559</t>
  </si>
  <si>
    <t>16.560</t>
  </si>
  <si>
    <t>16.561</t>
  </si>
  <si>
    <t>16.562</t>
  </si>
  <si>
    <t>16.563</t>
  </si>
  <si>
    <t>16.564</t>
  </si>
  <si>
    <t>16.565</t>
  </si>
  <si>
    <t xml:space="preserve">Котельная №2 с.Черниговка, ул.Ленинская, 50 </t>
  </si>
  <si>
    <t>16.566</t>
  </si>
  <si>
    <t xml:space="preserve">Котельная №3 с.Черниговка, ул.Советская, 69-а </t>
  </si>
  <si>
    <t>16.567</t>
  </si>
  <si>
    <t xml:space="preserve">Котельная №4 с.Черниговка, ул.Юных Пионеров, 9-в </t>
  </si>
  <si>
    <t>16.568</t>
  </si>
  <si>
    <t xml:space="preserve">Котельная №5 с.Черниговка, ул.Юных Пионеров, 37 </t>
  </si>
  <si>
    <t>16.569</t>
  </si>
  <si>
    <t>Котельная №6 с.Черниговка, ул.Ленинская, 93</t>
  </si>
  <si>
    <t>16.570</t>
  </si>
  <si>
    <t xml:space="preserve">Котельная №7 с.Черниговка, ул.Лазо, 22-а </t>
  </si>
  <si>
    <t>16.571</t>
  </si>
  <si>
    <t xml:space="preserve">Котельная №8 с.Черниговка, ул.Партизанская, 108-в </t>
  </si>
  <si>
    <t>16.572</t>
  </si>
  <si>
    <t xml:space="preserve">Котельная №10 с.Черниговка, ул.Крупозавод, 3 </t>
  </si>
  <si>
    <t>16.573</t>
  </si>
  <si>
    <t xml:space="preserve">Котельная №11 с.Черниговка, ул.Буденного, 69-а </t>
  </si>
  <si>
    <t>16.574</t>
  </si>
  <si>
    <t xml:space="preserve">Котельная №12 с.Черниговка, ул.Заводская, 31 </t>
  </si>
  <si>
    <t>16.575</t>
  </si>
  <si>
    <t xml:space="preserve">Котельная №17 с.Черниговка, ул.Пушкинская, 99-б </t>
  </si>
  <si>
    <t>16.576</t>
  </si>
  <si>
    <t xml:space="preserve">Котельная №23 с.Черниговка, ул.Партизанская, 195-б </t>
  </si>
  <si>
    <t>16.577</t>
  </si>
  <si>
    <t xml:space="preserve">Котельная №18, пгт. Сибирцево, ул. Вокзальная, д.19 </t>
  </si>
  <si>
    <t>16.578</t>
  </si>
  <si>
    <t xml:space="preserve">Котельная №20, пгт. Сибирцево, ул. Комсомольская, 5 </t>
  </si>
  <si>
    <t>16.579</t>
  </si>
  <si>
    <t xml:space="preserve">Котельная №21, пгт. Сибирцево, ул. Путейская, 13а </t>
  </si>
  <si>
    <t>16.580</t>
  </si>
  <si>
    <t xml:space="preserve">Котельная №22, с. Монастырище, ул. Лазо, 24а </t>
  </si>
  <si>
    <t>16.581</t>
  </si>
  <si>
    <t>Котельная депо (РЖД) ст. Сибирцево</t>
  </si>
  <si>
    <t>16.582</t>
  </si>
  <si>
    <t xml:space="preserve">Котельная №15 с.Дмитриевка ул.Мира 7а </t>
  </si>
  <si>
    <t>16.583</t>
  </si>
  <si>
    <t xml:space="preserve">Котельная №16 с.Дмитриевка ул.Мира 25а </t>
  </si>
  <si>
    <t>16.584</t>
  </si>
  <si>
    <t xml:space="preserve">Котельная ПНИ с. Майское ул. 60 лет Октября,9 </t>
  </si>
  <si>
    <t>16.585</t>
  </si>
  <si>
    <t>Котельная с.Синий Гай ул.Советская 7а</t>
  </si>
  <si>
    <t>16.586</t>
  </si>
  <si>
    <t xml:space="preserve">Котельная с.Меркушевка ул.Ленинская, 42 </t>
  </si>
  <si>
    <t>16.587</t>
  </si>
  <si>
    <t xml:space="preserve">Котельная №14, с. Реттиховка ул. Заречная, 5 </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</si>
  <si>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</si>
  <si>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</si>
  <si>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</si>
  <si>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</si>
  <si>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</si>
  <si>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</si>
  <si>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</si>
  <si>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</si>
  <si>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</si>
  <si>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</si>
  <si>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</si>
  <si>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</si>
  <si>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</si>
  <si>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</si>
  <si>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</si>
  <si>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</si>
  <si>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</si>
  <si>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</si>
  <si>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</si>
  <si>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</si>
  <si>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</si>
  <si>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</si>
  <si>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</si>
  <si>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</si>
  <si>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</si>
  <si>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</si>
  <si>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</si>
  <si>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</si>
  <si>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</si>
  <si>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</si>
  <si>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</si>
  <si>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</si>
  <si>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</si>
  <si>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Котельная ПУ-59 в с.Чкаловское</t>
  </si>
  <si>
    <t>16.621</t>
  </si>
  <si>
    <t>16.622</t>
  </si>
  <si>
    <t>16.623</t>
  </si>
  <si>
    <t>16.624</t>
  </si>
  <si>
    <t>Котельная № 46 п. Красный Кут</t>
  </si>
  <si>
    <t>16.625</t>
  </si>
  <si>
    <t>16.626</t>
  </si>
  <si>
    <t>16.627</t>
  </si>
  <si>
    <t>АМК г. Большой Камень, ул. Андреевская</t>
  </si>
  <si>
    <t>16.628</t>
  </si>
  <si>
    <t>Газовая котельная №3, г. Большой Камень, ул. Рабочая, 3Б</t>
  </si>
  <si>
    <t>16.629</t>
  </si>
  <si>
    <t>Котельная №1/1, ул. Смирнова, 5</t>
  </si>
  <si>
    <t>16.630</t>
  </si>
  <si>
    <t>Котельная №1/2, ул. Щербакова, 45</t>
  </si>
  <si>
    <t>16.631</t>
  </si>
  <si>
    <t>16.632</t>
  </si>
  <si>
    <t>16.633</t>
  </si>
  <si>
    <t>АМК школы №6, ул. Клиновая, 1б</t>
  </si>
  <si>
    <t>16.634</t>
  </si>
  <si>
    <t>16.635</t>
  </si>
  <si>
    <t>АМК по ул. Советская, 81</t>
  </si>
  <si>
    <t>16.636</t>
  </si>
  <si>
    <t>16.637</t>
  </si>
  <si>
    <t>АМК по ул. Котовского, 1</t>
  </si>
  <si>
    <t>16.638</t>
  </si>
  <si>
    <t>АМК квартала "Тубдиспансера", ул. Лесная, 1</t>
  </si>
  <si>
    <t>16.639</t>
  </si>
  <si>
    <t>Котельная квартала "Интернат", ул. Балабина, 22</t>
  </si>
  <si>
    <t>16.640</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</si>
  <si>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</si>
  <si>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</si>
  <si>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</si>
  <si>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</si>
  <si>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</si>
  <si>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</si>
  <si>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</si>
  <si>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</si>
  <si>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</si>
  <si>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</si>
  <si>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</si>
  <si>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</si>
  <si>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</si>
  <si>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</si>
  <si>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</si>
  <si>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</si>
  <si>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</si>
  <si>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</si>
  <si>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</si>
  <si>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</si>
  <si>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</si>
  <si>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</si>
  <si>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</si>
  <si>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</si>
  <si>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</si>
  <si>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</si>
  <si>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</si>
  <si>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</si>
  <si>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</si>
  <si>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</si>
  <si>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11111111111111111</t>
  </si>
  <si>
    <t>111111111111111111</t>
  </si>
  <si>
    <t>11111111111111111111</t>
  </si>
  <si>
    <t>111111111111111111111</t>
  </si>
  <si>
    <t>1111111111111111111111</t>
  </si>
  <si>
    <t>111111111111111111111111</t>
  </si>
  <si>
    <t>1111111111111111111111111</t>
  </si>
  <si>
    <t>11111111111111111111111111</t>
  </si>
  <si>
    <t>111111111111111111111111111</t>
  </si>
  <si>
    <t>11111111111111111111111111111</t>
  </si>
  <si>
    <t>111111111111111111111111111111111</t>
  </si>
  <si>
    <t>-1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</si>
  <si>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</si>
  <si>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</si>
  <si>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</si>
  <si>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</si>
  <si>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</si>
  <si>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</si>
  <si>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</si>
  <si>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</si>
  <si>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</si>
  <si>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</si>
  <si>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</si>
  <si>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</si>
  <si>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</si>
  <si>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</si>
  <si>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</si>
  <si>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</si>
  <si>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</si>
  <si>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</si>
  <si>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</si>
  <si>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</si>
  <si>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</si>
  <si>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</si>
  <si>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</si>
  <si>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</si>
  <si>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</si>
  <si>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</si>
  <si>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</si>
  <si>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</si>
  <si>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</si>
  <si>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</si>
  <si>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</si>
  <si>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</si>
  <si>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</si>
  <si>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</si>
  <si>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</si>
  <si>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</si>
  <si>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</si>
  <si>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</si>
  <si>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</si>
  <si>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</si>
  <si>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</si>
  <si>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</si>
  <si>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</si>
  <si>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</si>
  <si>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</si>
  <si>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</si>
  <si>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</si>
  <si>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</si>
  <si>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</si>
  <si>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</si>
  <si>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</si>
  <si>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</si>
  <si>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</si>
  <si>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</si>
  <si>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</si>
  <si>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</si>
  <si>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</si>
  <si>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</si>
  <si>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</si>
  <si>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</si>
  <si>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</si>
  <si>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</si>
  <si>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</si>
  <si>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</si>
  <si>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</si>
  <si>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</si>
  <si>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</si>
  <si>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</si>
  <si>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</si>
  <si>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</si>
  <si>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</si>
  <si>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</si>
  <si>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</si>
  <si>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</si>
  <si>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</si>
  <si>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</si>
  <si>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</si>
  <si>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</si>
  <si>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</si>
  <si>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</si>
  <si>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</si>
  <si>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</si>
  <si>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</si>
  <si>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</si>
  <si>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</si>
  <si>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</si>
  <si>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</si>
  <si>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</si>
  <si>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</si>
  <si>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</si>
  <si>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</si>
  <si>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</si>
  <si>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</si>
  <si>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</si>
  <si>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</si>
  <si>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</si>
  <si>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</si>
  <si>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</si>
  <si>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</si>
  <si>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</si>
  <si>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</si>
  <si>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</si>
  <si>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</si>
  <si>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</si>
  <si>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</si>
  <si>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</si>
  <si>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</si>
  <si>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</si>
  <si>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</si>
  <si>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</si>
  <si>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</si>
  <si>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</si>
  <si>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</si>
  <si>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</si>
  <si>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</si>
  <si>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</si>
  <si>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</si>
  <si>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</si>
  <si>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</si>
  <si>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</si>
  <si>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</si>
  <si>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</si>
  <si>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</si>
  <si>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</si>
  <si>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</si>
  <si>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</si>
  <si>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</si>
  <si>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</si>
  <si>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</si>
  <si>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</si>
  <si>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</si>
  <si>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</si>
  <si>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</si>
  <si>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</si>
  <si>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</si>
  <si>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</si>
  <si>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</si>
  <si>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</si>
  <si>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</si>
  <si>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</si>
  <si>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</si>
  <si>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</si>
  <si>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</si>
  <si>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</si>
  <si>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</si>
  <si>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</si>
  <si>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</si>
  <si>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</si>
  <si>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</si>
  <si>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</si>
  <si>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</si>
  <si>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</si>
  <si>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</si>
  <si>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</si>
  <si>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</si>
  <si>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</si>
  <si>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</si>
  <si>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</si>
  <si>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</si>
  <si>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</si>
  <si>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</si>
  <si>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</si>
  <si>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</si>
  <si>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</si>
  <si>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</si>
  <si>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</si>
  <si>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</si>
  <si>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</si>
  <si>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</si>
  <si>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</si>
  <si>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</si>
  <si>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</si>
  <si>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</si>
  <si>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</si>
  <si>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</si>
  <si>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</si>
  <si>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</si>
  <si>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</si>
  <si>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</si>
  <si>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</si>
  <si>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</si>
  <si>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</si>
  <si>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</si>
  <si>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</si>
  <si>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</si>
  <si>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</si>
  <si>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</si>
  <si>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</si>
  <si>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</si>
  <si>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</si>
  <si>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</si>
  <si>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</si>
  <si>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</si>
  <si>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</si>
  <si>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</si>
  <si>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</si>
  <si>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</si>
  <si>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</si>
  <si>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</si>
  <si>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</si>
  <si>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</si>
  <si>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</si>
  <si>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</si>
  <si>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</si>
  <si>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</si>
  <si>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</si>
  <si>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</si>
  <si>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</si>
  <si>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</si>
  <si>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</si>
  <si>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</si>
  <si>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</si>
  <si>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</si>
  <si>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</si>
  <si>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</si>
  <si>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</si>
  <si>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</si>
  <si>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</si>
  <si>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</si>
  <si>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</si>
  <si>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</si>
  <si>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</si>
  <si>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</si>
  <si>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</si>
  <si>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</si>
  <si>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</si>
  <si>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</si>
  <si>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</si>
  <si>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</si>
  <si>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</si>
  <si>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</si>
  <si>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</si>
  <si>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</si>
  <si>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</si>
  <si>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</si>
  <si>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</si>
  <si>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</si>
  <si>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</si>
  <si>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</si>
  <si>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</si>
  <si>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</si>
  <si>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</si>
  <si>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</si>
  <si>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</si>
  <si>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</si>
  <si>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</si>
  <si>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</si>
  <si>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</si>
  <si>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</si>
  <si>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</si>
  <si>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</si>
  <si>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</si>
  <si>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</si>
  <si>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</si>
  <si>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</si>
  <si>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</si>
  <si>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</si>
  <si>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</si>
  <si>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</si>
  <si>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</si>
  <si>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</si>
  <si>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</si>
  <si>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</si>
  <si>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</si>
  <si>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</si>
  <si>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</si>
  <si>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</si>
  <si>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</si>
  <si>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</si>
  <si>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</si>
  <si>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</si>
  <si>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</si>
  <si>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</si>
  <si>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</si>
  <si>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</si>
  <si>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</si>
  <si>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</si>
  <si>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</si>
  <si>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</si>
  <si>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</si>
  <si>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</si>
  <si>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</si>
  <si>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</si>
  <si>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</si>
  <si>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</si>
  <si>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</si>
  <si>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</si>
  <si>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</si>
  <si>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</si>
  <si>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</si>
  <si>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</si>
  <si>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</si>
  <si>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</si>
  <si>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</si>
  <si>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</si>
  <si>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</si>
  <si>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</si>
  <si>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</si>
  <si>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</si>
  <si>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</si>
  <si>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</si>
  <si>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</si>
  <si>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</si>
  <si>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</si>
  <si>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</si>
  <si>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</si>
  <si>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</si>
  <si>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</si>
  <si>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</si>
  <si>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</si>
  <si>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</si>
  <si>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</si>
  <si>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</si>
  <si>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</si>
  <si>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</si>
  <si>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</si>
  <si>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</si>
  <si>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</si>
  <si>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</si>
  <si>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</si>
  <si>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</si>
  <si>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</si>
  <si>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</si>
  <si>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</si>
  <si>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</si>
  <si>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</si>
  <si>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</si>
  <si>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</si>
  <si>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</si>
  <si>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</si>
  <si>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</si>
  <si>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</si>
  <si>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</si>
  <si>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</si>
  <si>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</si>
  <si>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</si>
  <si>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</si>
  <si>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</si>
  <si>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</si>
  <si>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</si>
  <si>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</si>
  <si>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</si>
  <si>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</si>
  <si>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</si>
  <si>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</si>
  <si>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</si>
  <si>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</si>
  <si>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</si>
  <si>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</si>
  <si>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</si>
  <si>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</si>
  <si>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</si>
  <si>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</si>
  <si>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</si>
  <si>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</si>
  <si>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</si>
  <si>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</si>
  <si>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</si>
  <si>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</si>
  <si>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</si>
  <si>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</si>
  <si>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</si>
  <si>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</si>
  <si>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</si>
  <si>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</si>
  <si>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</si>
  <si>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</si>
  <si>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</si>
  <si>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</si>
  <si>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</si>
  <si>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</si>
  <si>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</si>
  <si>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</si>
  <si>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</si>
  <si>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</si>
  <si>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</si>
  <si>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</si>
  <si>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</si>
  <si>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</si>
  <si>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</si>
  <si>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</si>
  <si>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</si>
  <si>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</si>
  <si>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</si>
  <si>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</si>
  <si>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</si>
  <si>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повышение надёжности и энергетической эффективности</t>
  </si>
  <si>
    <t xml:space="preserve">МИНИСТЕРСТВО ЖИЛИЩНО-КОММУНАЛЬНОГО ХОЗЯЙСТВА ПРИМОРСКОГО КРАЯ
</t>
  </si>
  <si>
    <t xml:space="preserve">Администрация Арсеньевского городского округа
</t>
  </si>
  <si>
    <t>01.01.2023</t>
  </si>
  <si>
    <t>31.12.2027</t>
  </si>
  <si>
    <t>ip_5</t>
  </si>
  <si>
    <t>Добавить реквизиты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</si>
  <si>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</si>
  <si>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МИНИСТЕРСТВО ЖИЛИЩНО-КОММУНАЛЬНОГО ХОЗЯЙСТВА ПРИМОРСКОГО КРАЯ</t>
  </si>
  <si>
    <t>01.01.2018</t>
  </si>
  <si>
    <t>31.12.2028</t>
  </si>
  <si>
    <t>Об утверждении новой версии инвестиционной программы КГУП «Примтеплоэнерго», в сфере теплоснабжения на период 2018 - 2028 годы</t>
  </si>
  <si>
    <t>приказ</t>
  </si>
  <si>
    <t>пр.19-307/2</t>
  </si>
  <si>
    <t>21.10.2024</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</si>
  <si>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</si>
  <si>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</si>
  <si>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</si>
  <si>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</si>
  <si>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</si>
  <si>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</si>
  <si>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</si>
  <si>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</si>
  <si>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</si>
  <si>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</si>
  <si>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</si>
  <si>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</si>
  <si>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</si>
  <si>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</si>
  <si>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</si>
  <si>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</si>
  <si>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</si>
  <si>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</si>
  <si>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</si>
  <si>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</si>
  <si>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</si>
  <si>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</si>
  <si>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</si>
  <si>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</si>
  <si>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</si>
  <si>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</si>
  <si>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</si>
  <si>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</si>
  <si>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</si>
  <si>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</si>
  <si>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</si>
  <si>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</si>
  <si>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 xml:space="preserve">"""Установка автоматизированной модульной котельной взамен существующей котельной 
по  ул. Кирзаводская, 15""
</t>
  </si>
  <si>
    <t>Декабрь</t>
  </si>
  <si>
    <t>2024</t>
  </si>
  <si>
    <t>Котельная Кирзаводская</t>
  </si>
  <si>
    <t>ТИ с сетями</t>
  </si>
  <si>
    <t>г Арсеньев</t>
  </si>
  <si>
    <t>05703000001</t>
  </si>
  <si>
    <t>ул.Кирзаводская</t>
  </si>
  <si>
    <t xml:space="preserve">      Амортизационные отчисления с выделением результатов переоценки основных средств и нематериальных активов</t>
  </si>
  <si>
    <t xml:space="preserve">  Прибыль направляемая на инвестиции</t>
  </si>
  <si>
    <t>Добавить источник финансирования</t>
  </si>
  <si>
    <t>Добавить объект инфраструктуры</t>
  </si>
  <si>
    <t xml:space="preserve">"""Установка автоматизированной модульной котельной взамен существующей котельной 
по ул. Клиновая, 1б"
</t>
  </si>
  <si>
    <t>котельная школы № 6</t>
  </si>
  <si>
    <t>ул.Клиновая</t>
  </si>
  <si>
    <t>1б</t>
  </si>
  <si>
    <t xml:space="preserve">  Бюджет субъекта РФ</t>
  </si>
  <si>
    <t xml:space="preserve">"Мероприятия программы в области энергосбережения и повышения энергетической эффективности (в сфере теплоснабжения)
</t>
  </si>
  <si>
    <t xml:space="preserve">Мероприятия программы в области энергосбережения и повышения энергетической эффективности (в сфере теплоснабжения)
</t>
  </si>
  <si>
    <t xml:space="preserve">Установка автоматизированного модуля, работающего на угле, взамен существующего источника тепловой энергии - Котельная №8, п.Кировский, ул.Луговая, 10
</t>
  </si>
  <si>
    <t>Котельная № 8</t>
  </si>
  <si>
    <t>Кировское городское поселение</t>
  </si>
  <si>
    <t>05612151</t>
  </si>
  <si>
    <t>пгт Кировский</t>
  </si>
  <si>
    <t>05612151051</t>
  </si>
  <si>
    <t>ул. Луговая</t>
  </si>
  <si>
    <t xml:space="preserve">Разработка ПСД и строительство котельной, работающей на природном газе, взамен существующей Котельная №4/18 г.Находка, ул.Михайловская, 103
</t>
  </si>
  <si>
    <t>Котельная № 4/18</t>
  </si>
  <si>
    <t>г Находка</t>
  </si>
  <si>
    <t>05714000001</t>
  </si>
  <si>
    <t>ул. Михайловская</t>
  </si>
  <si>
    <t>103</t>
  </si>
  <si>
    <t xml:space="preserve">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№238 с.Занадворовка, ул.Горнизоная
</t>
  </si>
  <si>
    <t>2025</t>
  </si>
  <si>
    <t>Котельная № 238</t>
  </si>
  <si>
    <t>с Занадворовка</t>
  </si>
  <si>
    <t>05548000141</t>
  </si>
  <si>
    <t>ул. Гарнизонная</t>
  </si>
  <si>
    <t>нет информации</t>
  </si>
  <si>
    <t xml:space="preserve">Установка автоматизированного модуля, работающего на угле, взамен существующего источника тепловой энергии - Котельной №479 с. Барабаш, ул. Гвардейская, 15а
</t>
  </si>
  <si>
    <t>Котельная №479 (в/г)</t>
  </si>
  <si>
    <t>с Барабаш</t>
  </si>
  <si>
    <t>05548000116</t>
  </si>
  <si>
    <t>военный городок №1</t>
  </si>
  <si>
    <t>в/г 1</t>
  </si>
  <si>
    <t xml:space="preserve">Реконструкция мазутной котельной № 1 в п. Зарубино, ул. Строительная,15 с переводом на сжигание угля.
</t>
  </si>
  <si>
    <t>Котельная № 1</t>
  </si>
  <si>
    <t>пгт Зарубино</t>
  </si>
  <si>
    <t>05548000056</t>
  </si>
  <si>
    <t>ул. Строительная</t>
  </si>
  <si>
    <t xml:space="preserve">  Прочие привлеченные средства</t>
  </si>
  <si>
    <t xml:space="preserve">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№6 с.Каменка, ул.Магистральная, 31а
</t>
  </si>
  <si>
    <t>Котельная № 6</t>
  </si>
  <si>
    <t>с Каменка</t>
  </si>
  <si>
    <t>05555000156</t>
  </si>
  <si>
    <t>ул. Магистральная</t>
  </si>
  <si>
    <t>31а</t>
  </si>
  <si>
    <t xml:space="preserve">Установка автоматизированного модуля, работающего на угле, с переключением части нагрузок от существующего источника тепловой энергии - Котельной №3/1 с.Владимиро-Александровское, ул. Партизанская 15 
</t>
  </si>
  <si>
    <t>Котельная №3/1</t>
  </si>
  <si>
    <t>с Владимиро-Александровское</t>
  </si>
  <si>
    <t>05530000101</t>
  </si>
  <si>
    <t>с. Вл.-Александровское, ул. Партизанская</t>
  </si>
  <si>
    <t xml:space="preserve">Строительство газовой котельной с. Михайловка
</t>
  </si>
  <si>
    <t xml:space="preserve">  Прочие</t>
  </si>
  <si>
    <t xml:space="preserve">"Перевод на сжигание природного газа котельной №1 
с. Вольно-Надеждинское, ул. Анисимова"
</t>
  </si>
  <si>
    <t>Надеждинское сельское поселение</t>
  </si>
  <si>
    <t>05623402</t>
  </si>
  <si>
    <t>с Вольно-Надеждинское</t>
  </si>
  <si>
    <t>05623402101</t>
  </si>
  <si>
    <t>ул. Анисимова</t>
  </si>
  <si>
    <t xml:space="preserve">Установка автоматизированного модуля, работающего на природном газе, взамен существующего источника тепловой энергии - Котельной №6 с.Вольно-Надеждин.ул. Строителей, 5
</t>
  </si>
  <si>
    <t>АМК № 6</t>
  </si>
  <si>
    <t>ул. Строителей</t>
  </si>
  <si>
    <t xml:space="preserve">Технологическое присоединение к сети газоснабжения газовой котельной в с.Михайловка
</t>
  </si>
  <si>
    <t xml:space="preserve">Установка автоматизированного модуля, работающего на природном газе, взамен существующего источника тепловой энергии - Котельной №7 с.В-Надеждинское, ул. Геологов
</t>
  </si>
  <si>
    <t>Котельная № 7</t>
  </si>
  <si>
    <t>ул. Геологов</t>
  </si>
  <si>
    <t xml:space="preserve">"Установка автоматизированного модуля, работающего на угле, взамен существующего источника тепловой энергии - Котельная №3/12, с. Сергеевка
</t>
  </si>
  <si>
    <t xml:space="preserve">"Установка автоматизированного модуля, работающего на угле, взамен существующего источника тепловой энергии - Котельная №80, г. Владивосток, ул. Шевченко 86
</t>
  </si>
  <si>
    <t>Котельная №80</t>
  </si>
  <si>
    <t>г Владивосток</t>
  </si>
  <si>
    <t>05701000001</t>
  </si>
  <si>
    <t>ул.Шевченко</t>
  </si>
  <si>
    <t>н/д</t>
  </si>
  <si>
    <t xml:space="preserve">Установка автоматизированного модуля, работающего на угле, взамен существующего источника тепловой энергии - Котельная №31, г. Владивосток, ул. Коммунаров, 41Б
</t>
  </si>
  <si>
    <t>Котельная №31</t>
  </si>
  <si>
    <t>ул.Коммунаров</t>
  </si>
  <si>
    <t>41б</t>
  </si>
  <si>
    <t xml:space="preserve">"Установка автоматизированного модуля, работающего на угле, взамен существующего источника тепловой энергии - Котельная №8, с. Чугуевка, ул. Магистральная, 3а
</t>
  </si>
  <si>
    <t>с Чугуевка</t>
  </si>
  <si>
    <t>05555000101</t>
  </si>
  <si>
    <t>3а</t>
  </si>
  <si>
    <t xml:space="preserve">Установка автоматизированного модуля, работающего на угле, взамен существующего источника тепловой энергии - Котельная №7, г. Лесозаводск, ул. Мира, 10а
</t>
  </si>
  <si>
    <t>г Лесозаводск</t>
  </si>
  <si>
    <t>05711000001</t>
  </si>
  <si>
    <t>ул. Мира</t>
  </si>
  <si>
    <t>10а</t>
  </si>
  <si>
    <t xml:space="preserve">"Установка автоматизированного модуля, работающего на угле, взамен существующего источника тепловой энергии - Котельная № 4/24, с. Прилуки, ул. Новая, 23
</t>
  </si>
  <si>
    <t>АМК-Терморобот 4/24</t>
  </si>
  <si>
    <t>с Прилуки</t>
  </si>
  <si>
    <t>05550000181</t>
  </si>
  <si>
    <t>ул. Новая</t>
  </si>
  <si>
    <t xml:space="preserve">"Установка автоматизированного модуля, работающего на угле, взамен существующего источника тепловой энергии - Котельная №44, Владивосток, о. Русский, п. Бабкино, 18
</t>
  </si>
  <si>
    <t>Котельная №44</t>
  </si>
  <si>
    <t>п Русский</t>
  </si>
  <si>
    <t>05701000111</t>
  </si>
  <si>
    <t>п.Бабкино</t>
  </si>
  <si>
    <t xml:space="preserve">"Установка автоматизированного модуля, работающего на угле - Котельная ст. Новошахтинская, ул. Вокзальная
"
</t>
  </si>
  <si>
    <t xml:space="preserve">"Установка автоматизированного модуля, работающего на угле, взамен существующего источника тепловой энергии - котельная №1, с. Новопокровка, ул. Набережная, 68а
</t>
  </si>
  <si>
    <t>Котельная 3-1</t>
  </si>
  <si>
    <t>с Новопокровка</t>
  </si>
  <si>
    <t>05514000101</t>
  </si>
  <si>
    <t>ул. Набережная</t>
  </si>
  <si>
    <t>68а</t>
  </si>
  <si>
    <t xml:space="preserve">"Установка автоматизированного модуля, работающего на угле, взамен существующего источника тепловой энергии - котельная №1, с. Тимофеевка, ул. Первомайская, 8
</t>
  </si>
  <si>
    <t>п Тимофеевка</t>
  </si>
  <si>
    <t>05528000126</t>
  </si>
  <si>
    <t>ул. Школьная</t>
  </si>
  <si>
    <t xml:space="preserve">"Установка автоматизированного модуля, работающего на угле, взамен существующего источника тепловой энергии - котельная № 5/4, с. Камень-Рыболов, ул. Беговая, 33а
"
</t>
  </si>
  <si>
    <t>Котельная 5/4</t>
  </si>
  <si>
    <t>с Камень-Рыболов</t>
  </si>
  <si>
    <t>05546000101</t>
  </si>
  <si>
    <t>ул. Беговая</t>
  </si>
  <si>
    <t>33а</t>
  </si>
  <si>
    <t xml:space="preserve">Строительство котельной в п. Липовцы
</t>
  </si>
  <si>
    <t xml:space="preserve">Котельная работающая на угле в п. Смоляниново
</t>
  </si>
  <si>
    <t xml:space="preserve">Строительство котельной работающей на угле в п. Смоляниново (2 этап – строительство и реконструкция тепловой сети)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</si>
  <si>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</si>
  <si>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</si>
  <si>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</si>
  <si>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</si>
  <si>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</si>
  <si>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</si>
  <si>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</si>
  <si>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</si>
  <si>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</si>
  <si>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</si>
  <si>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</si>
  <si>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</si>
  <si>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</si>
  <si>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</si>
  <si>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</si>
  <si>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</si>
  <si>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</si>
  <si>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</si>
  <si>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</si>
  <si>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</si>
  <si>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</si>
  <si>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</si>
  <si>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</si>
  <si>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</si>
  <si>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</si>
  <si>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</si>
  <si>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</si>
  <si>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</si>
  <si>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</si>
  <si>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</si>
  <si>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</si>
  <si>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</si>
  <si>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</si>
  <si>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</si>
  <si>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</si>
  <si>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</si>
  <si>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</si>
  <si>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</si>
  <si>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</si>
  <si>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</si>
  <si>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</si>
  <si>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</si>
  <si>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</si>
  <si>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</si>
  <si>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</si>
  <si>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</si>
  <si>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</si>
  <si>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</si>
  <si>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</si>
  <si>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</si>
  <si>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</si>
  <si>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</si>
  <si>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</si>
  <si>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</si>
  <si>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</si>
  <si>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</si>
  <si>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</si>
  <si>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</si>
  <si>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</si>
  <si>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</si>
  <si>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</si>
  <si>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</si>
  <si>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</si>
  <si>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</si>
  <si>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</si>
  <si>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</si>
  <si>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</si>
  <si>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</si>
  <si>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</si>
  <si>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</si>
  <si>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</si>
  <si>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</si>
  <si>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</si>
  <si>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</si>
  <si>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</si>
  <si>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</si>
  <si>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</si>
  <si>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</si>
  <si>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</si>
  <si>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</si>
  <si>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</si>
  <si>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</si>
  <si>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</si>
  <si>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</si>
  <si>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</si>
  <si>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</si>
  <si>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</si>
  <si>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</si>
  <si>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</si>
  <si>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</si>
  <si>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</si>
  <si>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</si>
  <si>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</si>
  <si>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</si>
  <si>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</si>
  <si>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</si>
  <si>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</si>
  <si>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</si>
  <si>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</si>
  <si>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</si>
  <si>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</si>
  <si>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показатели утверждаются в рамках инвестиционной программы</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</si>
  <si>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</si>
  <si>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</si>
  <si>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</si>
  <si>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</si>
  <si>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</si>
  <si>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</si>
  <si>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</si>
  <si>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</si>
  <si>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</si>
  <si>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</si>
  <si>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</si>
  <si>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</si>
  <si>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</si>
  <si>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</si>
  <si>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</si>
  <si>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</si>
  <si>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</si>
  <si>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</si>
  <si>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</si>
  <si>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</si>
  <si>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</si>
  <si>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</si>
  <si>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</si>
  <si>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</si>
  <si>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</si>
  <si>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</si>
  <si>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</si>
  <si>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</si>
  <si>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</si>
  <si>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</si>
  <si>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</si>
  <si>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</si>
  <si>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</si>
  <si>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</si>
  <si>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</si>
  <si>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</si>
  <si>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</si>
  <si>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</si>
  <si>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</si>
  <si>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</si>
  <si>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</si>
  <si>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</si>
  <si>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</si>
  <si>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</si>
  <si>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</si>
  <si>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</si>
  <si>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</si>
  <si>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</si>
  <si>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</si>
  <si>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</si>
  <si>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</si>
  <si>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</si>
  <si>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</si>
  <si>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</si>
  <si>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</si>
  <si>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</si>
  <si>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</si>
  <si>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</si>
  <si>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</si>
  <si>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</si>
  <si>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</si>
  <si>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</si>
  <si>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</si>
  <si>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</si>
  <si>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</si>
  <si>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</si>
  <si>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</si>
  <si>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</si>
  <si>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</si>
  <si>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</si>
  <si>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</si>
  <si>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</si>
  <si>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</si>
  <si>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</si>
  <si>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</si>
  <si>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</si>
  <si>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</si>
  <si>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</si>
  <si>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</si>
  <si>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</si>
  <si>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</si>
  <si>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</si>
  <si>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</si>
  <si>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</si>
  <si>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</si>
  <si>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</si>
  <si>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</si>
  <si>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</si>
  <si>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</si>
  <si>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</si>
  <si>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</si>
  <si>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</si>
  <si>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</si>
  <si>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</si>
  <si>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</si>
  <si>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</si>
  <si>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</si>
  <si>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</si>
  <si>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</si>
  <si>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</si>
  <si>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</si>
  <si>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</si>
  <si>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</si>
  <si>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</si>
  <si>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</si>
  <si>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</si>
  <si>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</si>
  <si>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</si>
  <si>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</si>
  <si>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</si>
  <si>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</si>
  <si>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</si>
  <si>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</si>
  <si>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</si>
  <si>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</si>
  <si>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</si>
  <si>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</si>
  <si>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</si>
  <si>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</si>
  <si>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</si>
  <si>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</si>
  <si>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</si>
  <si>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</si>
  <si>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</si>
  <si>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</si>
  <si>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</si>
  <si>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</si>
  <si>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</si>
  <si>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</si>
  <si>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</si>
  <si>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</si>
  <si>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</si>
  <si>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</si>
  <si>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</si>
  <si>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</si>
  <si>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</si>
  <si>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</si>
  <si>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</si>
  <si>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</si>
  <si>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</si>
  <si>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</si>
  <si>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</si>
  <si>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</si>
  <si>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</si>
  <si>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</si>
  <si>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</si>
  <si>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</si>
  <si>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</si>
  <si>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</si>
  <si>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</si>
  <si>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</si>
  <si>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</si>
  <si>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</si>
  <si>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</si>
  <si>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</si>
  <si>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</si>
  <si>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</si>
  <si>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</si>
  <si>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</si>
  <si>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</si>
  <si>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</si>
  <si>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</si>
  <si>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</si>
  <si>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</si>
  <si>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</si>
  <si>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</si>
  <si>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</si>
  <si>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</si>
  <si>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</si>
  <si>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</si>
  <si>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</si>
  <si>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</si>
  <si>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</si>
  <si>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</si>
  <si>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</si>
  <si>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</si>
  <si>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</si>
  <si>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</si>
  <si>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</si>
  <si>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</si>
  <si>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</si>
  <si>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</si>
  <si>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</si>
  <si>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</si>
  <si>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</si>
  <si>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</si>
  <si>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</si>
  <si>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</si>
  <si>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</si>
  <si>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</si>
  <si>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</si>
  <si>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</si>
  <si>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</si>
  <si>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</si>
  <si>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</si>
  <si>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</si>
  <si>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</si>
  <si>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</si>
  <si>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</si>
  <si>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</si>
  <si>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</si>
  <si>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</si>
  <si>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</si>
  <si>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</si>
  <si>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</si>
  <si>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</si>
  <si>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</si>
  <si>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</si>
  <si>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</si>
  <si>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</si>
  <si>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</si>
  <si>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</si>
  <si>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</si>
  <si>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</si>
  <si>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</si>
  <si>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</si>
  <si>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</si>
  <si>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</si>
  <si>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</si>
  <si>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</si>
  <si>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</si>
  <si>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</si>
  <si>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</si>
  <si>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</si>
  <si>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</si>
  <si>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</si>
  <si>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</si>
  <si>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</si>
  <si>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</si>
  <si>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</si>
  <si>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</si>
  <si>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</si>
  <si>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</si>
  <si>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</si>
  <si>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</si>
  <si>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</si>
  <si>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</si>
  <si>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</si>
  <si>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</si>
  <si>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</si>
  <si>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</si>
  <si>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</si>
  <si>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</si>
  <si>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</si>
  <si>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</si>
  <si>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</si>
  <si>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</si>
  <si>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</si>
  <si>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</si>
  <si>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</si>
  <si>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</si>
  <si>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</si>
  <si>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</si>
  <si>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</si>
  <si>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</si>
  <si>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</si>
  <si>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</si>
  <si>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</si>
  <si>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</si>
  <si>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</si>
  <si>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</si>
  <si>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</si>
  <si>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</si>
  <si>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</si>
  <si>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</si>
  <si>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</si>
  <si>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</si>
  <si>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</si>
  <si>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</si>
  <si>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</si>
  <si>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</si>
  <si>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</si>
  <si>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</si>
  <si>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</si>
  <si>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</si>
  <si>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</si>
  <si>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</si>
  <si>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</si>
  <si>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</si>
  <si>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</si>
  <si>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</si>
  <si>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</si>
  <si>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</si>
  <si>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</si>
  <si>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</si>
  <si>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</si>
  <si>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</si>
  <si>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</si>
  <si>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</si>
  <si>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</si>
  <si>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</si>
  <si>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</si>
  <si>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</si>
  <si>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</si>
  <si>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</si>
  <si>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</si>
  <si>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</si>
  <si>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</si>
  <si>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</si>
  <si>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</si>
  <si>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</si>
  <si>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</si>
  <si>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</si>
  <si>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</si>
  <si>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</si>
  <si>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</si>
  <si>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</si>
  <si>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</si>
  <si>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</si>
  <si>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</si>
  <si>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</si>
  <si>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</si>
  <si>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</si>
  <si>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</si>
  <si>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</si>
  <si>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</si>
  <si>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</si>
  <si>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</si>
  <si>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</si>
  <si>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</si>
  <si>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</si>
  <si>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</si>
  <si>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</si>
  <si>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</si>
  <si>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</si>
  <si>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</si>
  <si>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</si>
  <si>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</si>
  <si>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</si>
  <si>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</si>
  <si>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</si>
  <si>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</si>
  <si>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</si>
  <si>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</si>
  <si>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</si>
  <si>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</si>
  <si>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</si>
  <si>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</si>
  <si>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</si>
  <si>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</si>
  <si>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</si>
  <si>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</si>
  <si>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</si>
  <si>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</si>
  <si>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</si>
  <si>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</si>
  <si>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</si>
  <si>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</si>
  <si>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</si>
  <si>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</si>
  <si>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</si>
  <si>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</si>
  <si>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</si>
  <si>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</si>
  <si>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</si>
  <si>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</si>
  <si>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</si>
  <si>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</si>
  <si>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</si>
  <si>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</si>
  <si>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</si>
  <si>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</si>
  <si>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</si>
  <si>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</si>
  <si>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</si>
  <si>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</si>
  <si>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</si>
  <si>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</si>
  <si>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</si>
  <si>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</si>
  <si>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</si>
  <si>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</si>
  <si>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</si>
  <si>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</si>
  <si>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</si>
  <si>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</si>
  <si>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</si>
  <si>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</si>
  <si>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</si>
  <si>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</si>
  <si>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</si>
  <si>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</si>
  <si>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</si>
  <si>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</si>
  <si>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</si>
  <si>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</si>
  <si>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</si>
  <si>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</si>
  <si>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</si>
  <si>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</si>
  <si>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</si>
  <si>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</si>
  <si>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</si>
  <si>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</si>
  <si>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</si>
  <si>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</si>
  <si>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</si>
  <si>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</si>
  <si>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</si>
  <si>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</si>
  <si>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</si>
  <si>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</si>
  <si>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</si>
  <si>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</si>
  <si>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</si>
  <si>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</si>
  <si>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</si>
  <si>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</si>
  <si>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</si>
  <si>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</si>
  <si>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</si>
  <si>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</si>
  <si>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</si>
  <si>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</si>
  <si>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</si>
  <si>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</si>
  <si>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</si>
  <si>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</si>
  <si>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</si>
  <si>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</si>
  <si>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</si>
  <si>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</si>
  <si>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</si>
  <si>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</si>
  <si>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</si>
  <si>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</si>
  <si>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</si>
  <si>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</si>
  <si>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</si>
  <si>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</si>
  <si>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</si>
  <si>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</si>
  <si>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</si>
  <si>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</si>
  <si>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</si>
  <si>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</si>
  <si>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</si>
  <si>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</si>
  <si>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</si>
  <si>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</si>
  <si>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</si>
  <si>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</si>
  <si>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</si>
  <si>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</si>
  <si>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</si>
  <si>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</si>
  <si>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</si>
  <si>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</si>
  <si>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</si>
  <si>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</si>
  <si>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</si>
  <si>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</si>
  <si>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</si>
  <si>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</si>
  <si>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</si>
  <si>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</si>
  <si>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</si>
  <si>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</si>
  <si>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</si>
  <si>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</si>
  <si>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</si>
  <si>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</si>
  <si>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</si>
  <si>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</si>
  <si>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</si>
  <si>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</si>
  <si>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</si>
  <si>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</si>
  <si>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</si>
  <si>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</si>
  <si>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</si>
  <si>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</si>
  <si>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</si>
  <si>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</si>
  <si>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</si>
  <si>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</si>
  <si>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</si>
  <si>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</si>
  <si>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</si>
  <si>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</si>
  <si>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</si>
  <si>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</si>
  <si>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</si>
  <si>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</si>
  <si>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</si>
  <si>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</si>
  <si>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</si>
  <si>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</si>
  <si>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</si>
  <si>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</si>
  <si>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</si>
  <si>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</si>
  <si>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</si>
  <si>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</si>
  <si>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</si>
  <si>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</si>
  <si>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</si>
  <si>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</si>
  <si>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</si>
  <si>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</si>
  <si>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</si>
  <si>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</si>
  <si>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</si>
  <si>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</si>
  <si>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</si>
  <si>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</si>
  <si>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</si>
  <si>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</si>
  <si>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</si>
  <si>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</si>
  <si>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</si>
  <si>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</si>
  <si>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</si>
  <si>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</si>
  <si>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</si>
  <si>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</si>
  <si>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</si>
  <si>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</si>
  <si>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</si>
  <si>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</si>
  <si>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</si>
  <si>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</si>
  <si>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</si>
  <si>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</si>
  <si>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</si>
  <si>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</si>
  <si>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</si>
  <si>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</si>
  <si>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</si>
  <si>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Республика Ингушетия</t>
  </si>
  <si>
    <t>TERRITORY_ID</t>
  </si>
  <si>
    <t>5111111111111111111111111111111</t>
  </si>
  <si>
    <t>начинать только с 2, остальное по умолчанию</t>
  </si>
  <si>
    <t>Республика Калмыкия</t>
  </si>
  <si>
    <t>DIFFERENTIATION_ID</t>
  </si>
  <si>
    <t>511111111111111111111111111111111</t>
  </si>
  <si>
    <t>Республика Карелия</t>
  </si>
  <si>
    <t>IP_ID</t>
  </si>
  <si>
    <t>511</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</si>
  <si>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</si>
  <si>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</si>
  <si>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</si>
  <si>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</si>
  <si>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</si>
  <si>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</si>
  <si>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</si>
  <si>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</si>
  <si>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</si>
  <si>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</si>
  <si>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</si>
  <si>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</si>
  <si>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</si>
  <si>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</si>
  <si>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</si>
  <si>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</si>
  <si>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</si>
  <si>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</si>
  <si>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</si>
  <si>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</si>
  <si>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</si>
  <si>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</si>
  <si>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</si>
  <si>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</si>
  <si>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</si>
  <si>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</si>
  <si>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</si>
  <si>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</si>
  <si>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</si>
  <si>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</si>
  <si>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</si>
  <si>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</si>
  <si>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</si>
  <si>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</si>
  <si>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</si>
  <si>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</si>
  <si>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</si>
  <si>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</si>
  <si>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</si>
  <si>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</si>
  <si>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</si>
  <si>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</si>
  <si>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</si>
  <si>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</si>
  <si>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</si>
  <si>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</si>
  <si>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</si>
  <si>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</si>
  <si>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</si>
  <si>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</si>
  <si>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</si>
  <si>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</si>
  <si>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</si>
  <si>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</si>
  <si>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</si>
  <si>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</si>
  <si>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</si>
  <si>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</si>
  <si>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</si>
  <si>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</si>
  <si>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</si>
  <si>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</si>
  <si>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</si>
  <si>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</si>
  <si>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</si>
  <si>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</si>
  <si>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</si>
  <si>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</si>
  <si>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</si>
  <si>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</si>
  <si>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</si>
  <si>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</si>
  <si>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</si>
  <si>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</si>
  <si>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</si>
  <si>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</si>
  <si>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</si>
  <si>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</si>
  <si>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</si>
  <si>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</si>
  <si>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</si>
  <si>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</si>
  <si>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</si>
  <si>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</si>
  <si>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</si>
  <si>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</si>
  <si>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</si>
  <si>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</si>
  <si>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</si>
  <si>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</si>
  <si>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</si>
  <si>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</si>
  <si>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</si>
  <si>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</si>
  <si>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</si>
  <si>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</si>
  <si>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</si>
  <si>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</si>
  <si>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</si>
  <si>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</si>
  <si>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</si>
  <si>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</si>
  <si>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</si>
  <si>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</si>
  <si>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</si>
  <si>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</si>
  <si>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</si>
  <si>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</si>
  <si>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</si>
  <si>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</si>
  <si>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</si>
  <si>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</si>
  <si>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</si>
  <si>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</si>
  <si>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</si>
  <si>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</si>
  <si>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</si>
  <si>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</si>
  <si>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</si>
  <si>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</si>
  <si>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</si>
  <si>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</si>
  <si>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</si>
  <si>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</si>
  <si>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</si>
  <si>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</si>
  <si>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</si>
  <si>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</si>
  <si>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</si>
  <si>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</si>
  <si>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</si>
  <si>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</si>
  <si>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</si>
  <si>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</si>
  <si>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</si>
  <si>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</si>
  <si>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</si>
  <si>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</si>
  <si>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</si>
  <si>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</si>
  <si>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</si>
  <si>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</si>
  <si>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</si>
  <si>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</si>
  <si>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</si>
  <si>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</si>
  <si>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</si>
  <si>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</si>
  <si>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</si>
  <si>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</si>
  <si>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</si>
  <si>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</si>
  <si>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</si>
  <si>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</si>
  <si>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</si>
  <si>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</si>
  <si>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</si>
  <si>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</si>
  <si>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</si>
  <si>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</si>
  <si>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</si>
  <si>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</si>
  <si>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</si>
  <si>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</si>
  <si>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</si>
  <si>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</si>
  <si>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</si>
  <si>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</si>
  <si>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</si>
  <si>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</si>
  <si>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</si>
  <si>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</si>
  <si>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</si>
  <si>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</si>
  <si>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</si>
  <si>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</si>
  <si>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</si>
  <si>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</si>
  <si>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</si>
  <si>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</si>
  <si>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</si>
  <si>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</si>
  <si>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</si>
  <si>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</si>
  <si>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</si>
  <si>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</si>
  <si>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</si>
  <si>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</si>
  <si>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</si>
  <si>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</si>
  <si>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</si>
  <si>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</si>
  <si>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</si>
  <si>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</si>
  <si>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</si>
  <si>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</si>
  <si>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</si>
  <si>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</si>
  <si>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</si>
  <si>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</si>
  <si>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</si>
  <si>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</si>
  <si>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</si>
  <si>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</si>
  <si>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</si>
  <si>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</si>
  <si>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</si>
  <si>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</si>
  <si>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</si>
  <si>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</si>
  <si>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</si>
  <si>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</si>
  <si>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</si>
  <si>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</si>
  <si>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</si>
  <si>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</si>
  <si>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</si>
  <si>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</si>
  <si>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</si>
  <si>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</si>
  <si>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</si>
  <si>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</si>
  <si>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</si>
  <si>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</si>
  <si>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</si>
  <si>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</si>
  <si>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</si>
  <si>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</si>
  <si>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</si>
  <si>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</si>
  <si>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</si>
  <si>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</si>
  <si>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</si>
  <si>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</si>
  <si>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</si>
  <si>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</si>
  <si>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</si>
  <si>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</si>
  <si>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</si>
  <si>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</si>
  <si>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</si>
  <si>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</si>
  <si>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</si>
  <si>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</si>
  <si>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</si>
  <si>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</si>
  <si>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</si>
  <si>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</si>
  <si>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</si>
  <si>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</si>
  <si>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</si>
  <si>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</si>
  <si>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</si>
  <si>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</si>
  <si>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</si>
  <si>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</si>
  <si>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</si>
  <si>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</si>
  <si>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</si>
  <si>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</si>
  <si>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</si>
  <si>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</si>
  <si>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</si>
  <si>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</si>
  <si>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</si>
  <si>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</si>
  <si>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</si>
  <si>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</si>
  <si>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</si>
  <si>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</si>
  <si>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</si>
  <si>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</si>
  <si>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</si>
  <si>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</si>
  <si>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</si>
  <si>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</si>
  <si>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</si>
  <si>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</si>
  <si>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</si>
  <si>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</si>
  <si>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</si>
  <si>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</si>
  <si>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</si>
  <si>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</si>
  <si>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</si>
  <si>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</si>
  <si>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</si>
  <si>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</si>
  <si>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</si>
  <si>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</si>
  <si>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</si>
  <si>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</si>
  <si>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</si>
  <si>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</si>
  <si>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</si>
  <si>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</si>
  <si>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</si>
  <si>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</si>
  <si>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</si>
  <si>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</si>
  <si>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</si>
  <si>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</si>
  <si>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</si>
  <si>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</si>
  <si>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</si>
  <si>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</si>
  <si>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</si>
  <si>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</si>
  <si>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</si>
  <si>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</si>
  <si>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</si>
  <si>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</si>
  <si>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</si>
  <si>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</si>
  <si>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</si>
  <si>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</si>
  <si>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</si>
  <si>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</si>
  <si>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</si>
  <si>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</si>
  <si>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</si>
  <si>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</si>
  <si>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</si>
  <si>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</si>
  <si>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</si>
  <si>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</si>
  <si>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</si>
  <si>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</si>
  <si>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</si>
  <si>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</si>
  <si>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</si>
  <si>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</si>
  <si>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</si>
  <si>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</si>
  <si>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</si>
  <si>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</si>
  <si>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</si>
  <si>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</si>
  <si>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</si>
  <si>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</si>
  <si>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</si>
  <si>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</si>
  <si>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</si>
  <si>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</si>
  <si>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</si>
  <si>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</si>
  <si>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</si>
  <si>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</si>
  <si>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</si>
  <si>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</si>
  <si>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</si>
  <si>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</si>
  <si>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</si>
  <si>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</si>
  <si>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</si>
  <si>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</si>
  <si>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</si>
  <si>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</si>
  <si>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</si>
  <si>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</si>
  <si>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</si>
  <si>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</si>
  <si>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</si>
  <si>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</si>
  <si>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</si>
  <si>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</si>
  <si>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</si>
  <si>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</si>
  <si>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</si>
  <si>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</si>
  <si>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</si>
  <si>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</si>
  <si>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</si>
  <si>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</si>
  <si>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</si>
  <si>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</si>
  <si>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</si>
  <si>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</si>
  <si>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</si>
  <si>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</si>
  <si>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</si>
  <si>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</si>
  <si>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</si>
  <si>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</si>
  <si>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</si>
  <si>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</si>
  <si>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</si>
  <si>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</si>
  <si>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</si>
  <si>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</si>
  <si>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</si>
  <si>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</si>
  <si>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</si>
  <si>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</si>
  <si>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</si>
  <si>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</si>
  <si>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</si>
  <si>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</si>
  <si>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</si>
  <si>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</si>
  <si>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</si>
  <si>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</si>
  <si>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</si>
  <si>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</si>
  <si>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</si>
  <si>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</si>
  <si>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</si>
  <si>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</si>
  <si>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</si>
  <si>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</si>
  <si>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</si>
  <si>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</si>
  <si>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</si>
  <si>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</si>
  <si>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</si>
  <si>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</si>
  <si>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</si>
  <si>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</si>
  <si>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</si>
  <si>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</si>
  <si>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</si>
  <si>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</si>
  <si>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</si>
  <si>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</si>
  <si>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</si>
  <si>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</si>
  <si>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</si>
  <si>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</si>
  <si>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</si>
  <si>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</si>
  <si>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</si>
  <si>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</si>
  <si>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</si>
  <si>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</si>
  <si>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</si>
  <si>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</si>
  <si>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</si>
  <si>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</si>
  <si>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</si>
  <si>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</si>
  <si>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</si>
  <si>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</si>
  <si>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</si>
  <si>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</si>
  <si>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</si>
  <si>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</si>
  <si>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</si>
  <si>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</si>
  <si>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</si>
  <si>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</si>
  <si>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</si>
  <si>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</si>
  <si>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</si>
  <si>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</si>
  <si>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</si>
  <si>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</si>
  <si>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</si>
  <si>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</si>
  <si>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</si>
  <si>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</si>
  <si>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</si>
  <si>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</si>
  <si>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</si>
  <si>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</si>
  <si>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</si>
  <si>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</si>
  <si>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</si>
  <si>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</si>
  <si>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</si>
  <si>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</si>
  <si>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</si>
  <si>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</si>
  <si>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</si>
  <si>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</si>
  <si>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</si>
  <si>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</si>
  <si>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</si>
  <si>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</si>
  <si>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</si>
  <si>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</si>
  <si>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</si>
  <si>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</si>
  <si>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</si>
  <si>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</si>
  <si>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</si>
  <si>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</si>
  <si>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</si>
  <si>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</si>
  <si>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</si>
  <si>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</si>
  <si>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</si>
  <si>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</si>
  <si>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</si>
  <si>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</si>
  <si>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</si>
  <si>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</si>
  <si>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</si>
  <si>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</si>
  <si>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</si>
  <si>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</si>
  <si>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</si>
  <si>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</si>
  <si>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</si>
  <si>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</si>
  <si>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</si>
  <si>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</si>
  <si>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</si>
  <si>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</si>
  <si>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</si>
  <si>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</si>
  <si>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</si>
  <si>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</si>
  <si>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</si>
  <si>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</si>
  <si>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</si>
  <si>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</si>
  <si>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</si>
  <si>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</si>
  <si>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</si>
  <si>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</si>
  <si>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</si>
  <si>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</si>
  <si>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</si>
  <si>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</si>
  <si>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</si>
  <si>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</si>
  <si>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</si>
  <si>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</si>
  <si>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</si>
  <si>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</si>
  <si>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</si>
  <si>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</si>
  <si>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</si>
  <si>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</si>
  <si>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</si>
  <si>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</si>
  <si>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</si>
  <si>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</si>
  <si>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</si>
  <si>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</si>
  <si>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</si>
  <si>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</si>
  <si>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</si>
  <si>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</si>
  <si>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</si>
  <si>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</si>
  <si>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</si>
  <si>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</si>
  <si>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</si>
  <si>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</si>
  <si>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</si>
  <si>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</si>
  <si>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</si>
  <si>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</si>
  <si>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</si>
  <si>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</si>
  <si>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</si>
  <si>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</si>
  <si>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</si>
  <si>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</si>
  <si>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</si>
  <si>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</si>
  <si>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</si>
  <si>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</si>
  <si>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</si>
  <si>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</si>
  <si>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</si>
  <si>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</si>
  <si>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</si>
  <si>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</si>
  <si>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</si>
  <si>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</si>
  <si>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</si>
  <si>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</si>
  <si>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</si>
  <si>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</si>
  <si>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</si>
  <si>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</si>
  <si>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</si>
  <si>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</si>
  <si>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</si>
  <si>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</si>
  <si>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</si>
  <si>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</si>
  <si>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</si>
  <si>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</si>
  <si>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</si>
  <si>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</si>
  <si>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</si>
  <si>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</si>
  <si>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</si>
  <si>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</si>
  <si>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</si>
  <si>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</si>
  <si>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</si>
  <si>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</si>
  <si>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</si>
  <si>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</si>
  <si>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</si>
  <si>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</si>
  <si>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</si>
  <si>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</si>
  <si>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</si>
  <si>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</si>
  <si>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</si>
  <si>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</si>
  <si>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</si>
  <si>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</si>
  <si>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</si>
  <si>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</si>
  <si>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</si>
  <si>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</si>
  <si>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</si>
  <si>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</si>
  <si>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</si>
  <si>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</si>
  <si>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</si>
  <si>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</si>
  <si>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</si>
  <si>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</si>
  <si>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</si>
  <si>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</si>
  <si>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</si>
  <si>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</si>
  <si>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</si>
  <si>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</si>
  <si>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</si>
  <si>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</si>
  <si>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</si>
  <si>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</si>
  <si>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</si>
  <si>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</si>
  <si>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</si>
  <si>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</si>
  <si>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</si>
  <si>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</si>
  <si>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</si>
  <si>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</si>
  <si>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</si>
  <si>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</si>
  <si>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</si>
  <si>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</si>
  <si>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</si>
  <si>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</si>
  <si>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</si>
  <si>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</si>
  <si>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</si>
  <si>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</si>
  <si>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</si>
  <si>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</si>
  <si>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</si>
  <si>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</si>
  <si>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</si>
  <si>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</si>
  <si>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</si>
  <si>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</si>
  <si>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</si>
  <si>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</si>
  <si>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</si>
  <si>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</si>
  <si>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</si>
  <si>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</si>
  <si>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</si>
  <si>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</si>
  <si>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</si>
  <si>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</si>
  <si>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</si>
  <si>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</si>
  <si>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</si>
  <si>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</si>
  <si>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</si>
  <si>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</si>
  <si>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</si>
  <si>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</si>
  <si>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</si>
  <si>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</si>
  <si>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</si>
  <si>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</si>
  <si>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</si>
  <si>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</si>
  <si>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</si>
  <si>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</si>
  <si>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</si>
  <si>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</si>
  <si>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</si>
  <si>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</si>
  <si>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</si>
  <si>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</si>
  <si>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</si>
  <si>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</si>
  <si>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</si>
  <si>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</si>
  <si>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</si>
  <si>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</si>
  <si>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</si>
  <si>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</si>
  <si>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</si>
  <si>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</si>
  <si>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</si>
  <si>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</si>
  <si>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</si>
  <si>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</si>
  <si>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</si>
  <si>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</si>
  <si>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</si>
  <si>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</si>
  <si>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</si>
  <si>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</si>
  <si>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</si>
  <si>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</si>
  <si>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</si>
  <si>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</si>
  <si>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</si>
  <si>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</si>
  <si>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</si>
  <si>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</si>
  <si>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</si>
  <si>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</si>
  <si>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</si>
  <si>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</si>
  <si>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</si>
  <si>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</si>
  <si>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</si>
  <si>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</si>
  <si>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</si>
  <si>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</si>
  <si>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</si>
  <si>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</si>
  <si>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</si>
  <si>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</si>
  <si>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</si>
  <si>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</si>
  <si>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</si>
  <si>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</si>
  <si>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</si>
  <si>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</si>
  <si>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</si>
  <si>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</si>
  <si>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</si>
  <si>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</si>
  <si>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</si>
  <si>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</si>
  <si>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</si>
  <si>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</si>
  <si>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</si>
  <si>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</si>
  <si>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</si>
  <si>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</si>
  <si>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</si>
  <si>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</si>
  <si>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</si>
  <si>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</si>
  <si>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</si>
  <si>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</si>
  <si>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</si>
  <si>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</si>
  <si>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</si>
  <si>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</si>
  <si>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</si>
  <si>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</si>
  <si>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</si>
  <si>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</si>
  <si>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</si>
  <si>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</si>
  <si>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</si>
  <si>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</si>
  <si>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</si>
  <si>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</si>
  <si>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</si>
  <si>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</si>
  <si>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</si>
  <si>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</si>
  <si>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</si>
  <si>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</si>
  <si>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</si>
  <si>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</si>
  <si>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</si>
  <si>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</si>
  <si>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</si>
  <si>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</si>
  <si>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</si>
  <si>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</si>
  <si>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</si>
  <si>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</si>
  <si>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</si>
  <si>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</si>
  <si>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</si>
  <si>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</si>
  <si>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</si>
  <si>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</si>
  <si>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</si>
  <si>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</si>
  <si>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</si>
  <si>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</si>
  <si>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</si>
  <si>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</si>
  <si>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</si>
  <si>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</si>
  <si>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</si>
  <si>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</si>
  <si>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</si>
  <si>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</si>
  <si>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</si>
  <si>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</si>
  <si>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</si>
  <si>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</si>
  <si>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</si>
  <si>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</si>
  <si>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</si>
  <si>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</si>
  <si>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</si>
  <si>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</si>
  <si>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</si>
  <si>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</si>
  <si>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</si>
  <si>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</si>
  <si>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</si>
  <si>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</si>
  <si>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</si>
  <si>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</si>
  <si>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</si>
  <si>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</si>
  <si>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</si>
  <si>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</si>
  <si>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</si>
  <si>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</si>
  <si>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</si>
  <si>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</si>
  <si>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</si>
  <si>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</si>
  <si>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</si>
  <si>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</si>
  <si>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</si>
  <si>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</si>
  <si>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</si>
  <si>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</si>
  <si>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</si>
  <si>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</si>
  <si>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</si>
  <si>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</si>
  <si>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</si>
  <si>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</si>
  <si>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</si>
  <si>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</si>
  <si>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</si>
  <si>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</si>
  <si>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</si>
  <si>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</si>
  <si>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</si>
  <si>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</si>
  <si>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</si>
  <si>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</si>
  <si>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</si>
  <si>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</si>
  <si>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</si>
  <si>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</si>
  <si>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</si>
  <si>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</si>
  <si>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</si>
  <si>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</si>
  <si>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</si>
  <si>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</si>
  <si>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</si>
  <si>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</si>
  <si>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</si>
  <si>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</si>
  <si>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</si>
  <si>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</si>
  <si>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</si>
  <si>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</si>
  <si>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</si>
  <si>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</si>
  <si>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</si>
  <si>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</si>
  <si>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</si>
  <si>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</si>
  <si>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</si>
  <si>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</si>
  <si>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</si>
  <si>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</si>
  <si>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</si>
  <si>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</si>
  <si>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</si>
  <si>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</si>
  <si>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</si>
  <si>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</si>
  <si>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</si>
  <si>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</si>
  <si>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</si>
  <si>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</si>
  <si>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</si>
  <si>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</si>
  <si>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</si>
  <si>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</si>
  <si>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</si>
  <si>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</si>
  <si>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</si>
  <si>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</si>
  <si>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</si>
  <si>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</si>
  <si>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</si>
  <si>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</si>
  <si>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</si>
  <si>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</si>
  <si>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</si>
  <si>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</si>
  <si>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</si>
  <si>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</si>
  <si>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</si>
  <si>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</si>
  <si>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</si>
  <si>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</si>
  <si>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</si>
  <si>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</si>
  <si>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</si>
  <si>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</si>
  <si>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</si>
  <si>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</si>
  <si>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</si>
  <si>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</si>
  <si>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</si>
  <si>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</si>
  <si>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</si>
  <si>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</si>
  <si>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</si>
  <si>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</si>
  <si>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</si>
  <si>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</si>
  <si>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</si>
  <si>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</si>
  <si>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</si>
  <si>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</si>
  <si>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</si>
  <si>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</si>
  <si>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</si>
  <si>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</si>
  <si>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</si>
  <si>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</si>
  <si>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</si>
  <si>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</si>
  <si>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</si>
  <si>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</si>
  <si>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</si>
  <si>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</si>
  <si>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</si>
  <si>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</si>
  <si>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</si>
  <si>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</si>
  <si>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</si>
  <si>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</si>
  <si>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</si>
  <si>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</si>
  <si>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</si>
  <si>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</si>
  <si>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</si>
  <si>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</si>
  <si>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</si>
  <si>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</si>
  <si>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</si>
  <si>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</si>
  <si>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</si>
  <si>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</si>
  <si>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</si>
  <si>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</si>
  <si>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</si>
  <si>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</si>
  <si>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</si>
  <si>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</si>
  <si>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</si>
  <si>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</si>
  <si>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</si>
  <si>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</si>
  <si>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</si>
  <si>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</si>
  <si>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</si>
  <si>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</si>
  <si>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</si>
  <si>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</si>
  <si>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</si>
  <si>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</si>
  <si>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</si>
  <si>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</si>
  <si>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</si>
  <si>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</si>
  <si>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</si>
  <si>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</si>
  <si>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</si>
  <si>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</si>
  <si>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</si>
  <si>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</si>
  <si>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</si>
  <si>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</si>
  <si>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</si>
  <si>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</si>
  <si>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</si>
  <si>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</si>
  <si>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</si>
  <si>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</si>
  <si>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</si>
  <si>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</si>
  <si>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</si>
  <si>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</si>
  <si>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</si>
  <si>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</si>
  <si>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</si>
  <si>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</si>
  <si>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</si>
  <si>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</si>
  <si>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</si>
  <si>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</si>
  <si>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</si>
  <si>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</si>
  <si>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</si>
  <si>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</si>
  <si>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</si>
  <si>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</si>
  <si>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</si>
  <si>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</si>
  <si>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</si>
  <si>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</si>
  <si>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</si>
  <si>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</si>
  <si>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</si>
  <si>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</si>
  <si>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</si>
  <si>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</si>
  <si>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</si>
  <si>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</si>
  <si>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</si>
  <si>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</si>
  <si>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</si>
  <si>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</si>
  <si>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</si>
  <si>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</si>
  <si>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</si>
  <si>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</si>
  <si>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</si>
  <si>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</si>
  <si>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</si>
  <si>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</si>
  <si>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</si>
  <si>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</si>
  <si>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</si>
  <si>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</si>
  <si>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</si>
  <si>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</si>
  <si>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</si>
  <si>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</si>
  <si>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</si>
  <si>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</si>
  <si>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</si>
  <si>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</si>
  <si>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</si>
  <si>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</si>
  <si>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</si>
  <si>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</si>
  <si>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</si>
  <si>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</si>
  <si>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</si>
  <si>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</si>
  <si>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</si>
  <si>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</si>
  <si>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</si>
  <si>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</si>
  <si>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</si>
  <si>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</si>
  <si>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</si>
  <si>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</si>
  <si>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</si>
  <si>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</si>
  <si>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</si>
  <si>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</si>
  <si>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</si>
  <si>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</si>
  <si>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</si>
  <si>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</si>
  <si>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</si>
  <si>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</si>
  <si>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</si>
  <si>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</si>
  <si>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</si>
  <si>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</si>
  <si>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</si>
  <si>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</si>
  <si>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</si>
  <si>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</si>
  <si>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</si>
  <si>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</si>
  <si>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</si>
  <si>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</si>
  <si>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</si>
  <si>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</si>
  <si>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</si>
  <si>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</si>
  <si>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</si>
  <si>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</si>
  <si>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</si>
  <si>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</si>
  <si>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</si>
  <si>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</si>
  <si>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</si>
  <si>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</si>
  <si>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</si>
  <si>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</si>
  <si>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</si>
  <si>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</si>
  <si>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</si>
  <si>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</si>
  <si>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</si>
  <si>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</si>
  <si>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</si>
  <si>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</si>
  <si>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</si>
  <si>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</si>
  <si>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</si>
  <si>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</si>
  <si>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</si>
  <si>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</si>
  <si>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</si>
  <si>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</si>
  <si>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</si>
  <si>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</si>
  <si>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</si>
  <si>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</si>
  <si>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</si>
  <si>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</si>
  <si>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</si>
  <si>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</si>
  <si>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</si>
  <si>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</si>
  <si>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</si>
  <si>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</si>
  <si>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</si>
  <si>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</si>
  <si>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</si>
  <si>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</si>
  <si>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</si>
  <si>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</si>
  <si>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</si>
  <si>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</si>
  <si>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</si>
  <si>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</si>
  <si>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</si>
  <si>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</si>
  <si>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</si>
  <si>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</si>
  <si>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</si>
  <si>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</si>
  <si>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</si>
  <si>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</si>
  <si>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</si>
  <si>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</si>
  <si>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</si>
  <si>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</si>
  <si>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</si>
  <si>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</si>
  <si>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</si>
  <si>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</si>
  <si>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</si>
  <si>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</si>
  <si>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</si>
  <si>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</si>
  <si>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</si>
  <si>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</si>
  <si>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</si>
  <si>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</si>
  <si>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</si>
  <si>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</si>
  <si>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</si>
  <si>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</si>
  <si>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</si>
  <si>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</si>
  <si>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</si>
  <si>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</si>
  <si>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</si>
  <si>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</si>
  <si>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</si>
  <si>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</si>
  <si>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</si>
  <si>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</si>
  <si>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</si>
  <si>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</si>
  <si>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</si>
  <si>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</si>
  <si>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</si>
  <si>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</si>
  <si>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</si>
  <si>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</si>
  <si>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</si>
  <si>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</si>
  <si>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</si>
  <si>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</si>
  <si>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</si>
  <si>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</si>
  <si>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</si>
  <si>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</si>
  <si>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</si>
  <si>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</si>
  <si>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</si>
  <si>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</si>
  <si>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</si>
  <si>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</si>
  <si>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</si>
  <si>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</si>
  <si>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</si>
  <si>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</si>
  <si>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</si>
  <si>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</si>
  <si>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</si>
  <si>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</si>
  <si>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</si>
  <si>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</si>
  <si>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</si>
  <si>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</si>
  <si>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</si>
  <si>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</si>
  <si>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</si>
  <si>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</si>
  <si>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</si>
  <si>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</si>
  <si>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</si>
  <si>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</si>
  <si>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</si>
  <si>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</si>
  <si>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</si>
  <si>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</si>
  <si>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</si>
  <si>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</si>
  <si>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</si>
  <si>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</si>
  <si>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</si>
  <si>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</si>
  <si>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</si>
  <si>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</si>
  <si>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</si>
  <si>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</si>
  <si>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</si>
  <si>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</si>
  <si>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</si>
  <si>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</si>
  <si>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</si>
  <si>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</si>
  <si>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</si>
  <si>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</si>
  <si>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</si>
  <si>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</si>
  <si>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</si>
  <si>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</si>
  <si>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</si>
  <si>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</si>
  <si>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</si>
  <si>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</si>
  <si>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</si>
  <si>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</si>
  <si>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</si>
  <si>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</si>
  <si>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</si>
  <si>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</si>
  <si>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</si>
  <si>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</si>
  <si>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</si>
  <si>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</si>
  <si>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</si>
  <si>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</si>
  <si>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</si>
  <si>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</si>
  <si>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</si>
  <si>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</si>
  <si>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</si>
  <si>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</si>
  <si>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</si>
  <si>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</si>
  <si>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</si>
  <si>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</si>
  <si>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</si>
  <si>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</si>
  <si>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</si>
  <si>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</si>
  <si>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</si>
  <si>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</si>
  <si>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</si>
  <si>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</si>
  <si>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</si>
  <si>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</si>
  <si>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</si>
  <si>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</si>
  <si>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</si>
  <si>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</si>
  <si>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</si>
  <si>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</si>
  <si>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</si>
  <si>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</si>
  <si>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</si>
  <si>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</si>
  <si>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</si>
  <si>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</si>
  <si>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</si>
  <si>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</si>
  <si>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</si>
  <si>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</si>
  <si>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</si>
  <si>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</si>
  <si>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</si>
  <si>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</si>
  <si>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</si>
  <si>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</si>
  <si>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</si>
  <si>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</si>
  <si>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</si>
  <si>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</si>
  <si>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</si>
  <si>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</si>
  <si>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</si>
  <si>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</si>
  <si>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</si>
  <si>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</si>
  <si>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</si>
  <si>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</si>
  <si>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</si>
  <si>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</si>
  <si>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</si>
  <si>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</si>
  <si>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</si>
  <si>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</si>
  <si>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</si>
  <si>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</si>
  <si>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</si>
  <si>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</si>
  <si>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</si>
  <si>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</si>
  <si>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</si>
  <si>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</si>
  <si>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</si>
  <si>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</si>
  <si>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</si>
  <si>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</si>
  <si>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</si>
  <si>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</si>
  <si>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</si>
  <si>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</si>
  <si>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</si>
  <si>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</si>
  <si>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</si>
  <si>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</si>
  <si>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</si>
  <si>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</si>
  <si>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</si>
  <si>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</si>
  <si>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</si>
  <si>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</si>
  <si>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</si>
  <si>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</si>
  <si>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</si>
  <si>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</si>
  <si>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</si>
  <si>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</si>
  <si>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</si>
  <si>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</si>
  <si>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</si>
  <si>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</si>
  <si>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</si>
  <si>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</si>
  <si>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</si>
  <si>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</si>
  <si>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</si>
  <si>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</si>
  <si>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</si>
  <si>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</si>
  <si>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</si>
  <si>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</si>
  <si>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</si>
  <si>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</si>
  <si>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</si>
  <si>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</si>
  <si>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</si>
  <si>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</si>
  <si>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</si>
  <si>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</si>
  <si>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</si>
  <si>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</si>
  <si>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</si>
  <si>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</si>
  <si>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</si>
  <si>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</si>
  <si>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</si>
  <si>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</si>
  <si>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</si>
  <si>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</si>
  <si>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</si>
  <si>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</si>
  <si>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</si>
  <si>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</si>
  <si>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</si>
  <si>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</si>
  <si>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</si>
  <si>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</si>
  <si>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</si>
  <si>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</si>
  <si>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</si>
  <si>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</si>
  <si>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</si>
  <si>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</si>
  <si>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</si>
  <si>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</si>
  <si>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</si>
  <si>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</si>
  <si>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</si>
  <si>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</si>
  <si>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</si>
  <si>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</si>
  <si>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</si>
  <si>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</si>
  <si>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</si>
  <si>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</si>
  <si>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</si>
  <si>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</si>
  <si>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</si>
  <si>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</si>
  <si>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</si>
  <si>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</si>
  <si>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</si>
  <si>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</si>
  <si>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</si>
  <si>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</si>
  <si>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</si>
  <si>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</si>
  <si>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</si>
  <si>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</si>
  <si>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</si>
  <si>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</si>
  <si>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</si>
  <si>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</si>
  <si>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</si>
  <si>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</si>
  <si>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</si>
  <si>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</si>
  <si>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</si>
  <si>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</si>
  <si>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</si>
  <si>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</si>
  <si>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</si>
  <si>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</si>
  <si>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</si>
  <si>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</si>
  <si>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</si>
  <si>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</si>
  <si>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</si>
  <si>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</si>
  <si>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</si>
  <si>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</si>
  <si>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</si>
  <si>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</si>
  <si>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</si>
  <si>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</si>
  <si>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</si>
  <si>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</si>
  <si>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</si>
  <si>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</si>
  <si>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</si>
  <si>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</si>
  <si>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</si>
  <si>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</si>
  <si>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</si>
  <si>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</si>
  <si>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</si>
  <si>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</si>
  <si>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</si>
  <si>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</si>
  <si>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</si>
  <si>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</si>
  <si>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</si>
  <si>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</si>
  <si>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</si>
  <si>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</si>
  <si>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</si>
  <si>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</si>
  <si>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</si>
  <si>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</si>
  <si>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</si>
  <si>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</si>
  <si>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</si>
  <si>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</si>
  <si>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</si>
  <si>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</si>
  <si>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</si>
  <si>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</si>
  <si>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</si>
  <si>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</si>
  <si>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</si>
  <si>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</si>
  <si>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</si>
  <si>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</si>
  <si>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</si>
  <si>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</si>
  <si>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</si>
  <si>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</si>
  <si>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</si>
  <si>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</si>
  <si>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</si>
  <si>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</si>
  <si>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</si>
  <si>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</si>
  <si>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</si>
  <si>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</si>
  <si>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</si>
  <si>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</si>
  <si>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</si>
  <si>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</si>
  <si>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</si>
  <si>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</si>
  <si>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</si>
  <si>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</si>
  <si>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</si>
  <si>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</si>
  <si>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</si>
  <si>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</si>
  <si>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</si>
  <si>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</si>
  <si>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</si>
  <si>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</si>
  <si>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</si>
  <si>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</si>
  <si>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</si>
  <si>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</si>
  <si>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</si>
  <si>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</si>
  <si>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</si>
  <si>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</si>
  <si>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округ</t>
  </si>
  <si>
    <t>05520000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</si>
  <si>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</si>
  <si>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</si>
  <si>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</si>
  <si>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</si>
  <si>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</si>
  <si>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</si>
  <si>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</si>
  <si>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</si>
  <si>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</si>
  <si>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</si>
  <si>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</si>
  <si>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</si>
  <si>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</si>
  <si>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</si>
  <si>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</si>
  <si>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</si>
  <si>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</si>
  <si>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</si>
  <si>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</si>
  <si>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</si>
  <si>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</si>
  <si>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</si>
  <si>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</si>
  <si>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</si>
  <si>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</si>
  <si>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</si>
  <si>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</si>
  <si>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</si>
  <si>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</si>
  <si>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</si>
  <si>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</si>
  <si>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</si>
  <si>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</si>
  <si>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</si>
  <si>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</si>
  <si>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</si>
  <si>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</si>
  <si>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</si>
  <si>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</si>
  <si>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</si>
  <si>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</si>
  <si>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</si>
  <si>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</si>
  <si>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</si>
  <si>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</si>
  <si>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</si>
  <si>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</si>
  <si>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</si>
  <si>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</si>
  <si>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</si>
  <si>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</si>
  <si>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</si>
  <si>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</si>
  <si>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</si>
  <si>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</si>
  <si>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</si>
  <si>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</si>
  <si>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</si>
  <si>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</si>
  <si>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</si>
  <si>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</si>
  <si>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</si>
  <si>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</si>
  <si>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</si>
  <si>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</si>
  <si>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</si>
  <si>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</si>
  <si>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</si>
  <si>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</si>
  <si>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</si>
  <si>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</si>
  <si>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</si>
  <si>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</si>
  <si>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</si>
  <si>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</si>
  <si>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</si>
  <si>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</si>
  <si>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</si>
  <si>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</si>
  <si>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</si>
  <si>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</si>
  <si>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</si>
  <si>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</si>
  <si>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</si>
  <si>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</si>
  <si>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</si>
  <si>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</si>
  <si>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</si>
  <si>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</si>
  <si>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</si>
  <si>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</si>
  <si>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</si>
  <si>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</si>
  <si>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</si>
  <si>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</si>
  <si>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</si>
  <si>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</si>
  <si>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</si>
  <si>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</si>
  <si>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</si>
  <si>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</si>
  <si>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</si>
  <si>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</si>
  <si>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</si>
  <si>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</si>
  <si>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</si>
  <si>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</si>
  <si>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</si>
  <si>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</si>
  <si>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</si>
  <si>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</si>
  <si>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</si>
  <si>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</si>
  <si>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</si>
  <si>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</si>
  <si>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</si>
  <si>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</si>
  <si>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</si>
  <si>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</si>
  <si>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</si>
  <si>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</si>
  <si>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</si>
  <si>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</si>
  <si>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</si>
  <si>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</si>
  <si>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</si>
  <si>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</si>
  <si>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</si>
  <si>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</si>
  <si>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</si>
  <si>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</si>
  <si>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</si>
  <si>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</si>
  <si>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</si>
  <si>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</si>
  <si>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</si>
  <si>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</si>
  <si>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</si>
  <si>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</si>
  <si>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</si>
  <si>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31.12.2029</t>
  </si>
  <si>
    <t>7542083756</t>
  </si>
  <si>
    <t>Об утверждении инвестиционной программы КГУП «Примтеплоэнерго», в сфере теплоснабжения на территории Арсеньевского городского округа на 2023-2027 годы</t>
  </si>
  <si>
    <t>пр.19-218/2 от 18.11.2022</t>
  </si>
  <si>
    <t>18.11.2022</t>
  </si>
  <si>
    <t>Об утверждении новой версии инвестиционной программы КГУП «Примтеплоэнерго», в сфере теплоснабжения на территории Арсеньевского городского округа на период 2023 - 2027 годов</t>
  </si>
  <si>
    <t>пр.19-278/2</t>
  </si>
  <si>
    <t>23.09.2024</t>
  </si>
  <si>
    <t>3835286379</t>
  </si>
  <si>
    <t>Об утверждении новой редакции инвестиционной программы КГУП «Примтеплоэнерго», в сфере теплоснабжения на 2018-2028 годы</t>
  </si>
  <si>
    <t>пр.19-236/2 от 15.11.2023</t>
  </si>
  <si>
    <t>15.11.2023</t>
  </si>
  <si>
    <t>пр.19-100/2</t>
  </si>
  <si>
    <t>30.10.2017</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</si>
  <si>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</si>
  <si>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7070586144</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</si>
  <si>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</si>
  <si>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</si>
  <si>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</si>
  <si>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</si>
  <si>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</si>
  <si>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</si>
  <si>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</si>
  <si>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</si>
  <si>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</si>
  <si>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</si>
  <si>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</si>
  <si>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</si>
  <si>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</si>
  <si>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</si>
  <si>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</si>
  <si>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</si>
  <si>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</si>
  <si>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</si>
  <si>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</si>
  <si>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</si>
  <si>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</si>
  <si>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</si>
  <si>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</si>
  <si>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</si>
  <si>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</si>
  <si>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</si>
  <si>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</si>
  <si>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</si>
  <si>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</si>
  <si>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</si>
  <si>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</si>
  <si>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</si>
  <si>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</si>
  <si>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</si>
  <si>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с Анучино</t>
  </si>
  <si>
    <t>05502000101</t>
  </si>
  <si>
    <t>ул. Банивура</t>
  </si>
  <si>
    <t>14 | Муниципальная собственность</t>
  </si>
  <si>
    <t>аренда</t>
  </si>
  <si>
    <t>эксплуатируется</t>
  </si>
  <si>
    <t>договор</t>
  </si>
  <si>
    <t>23/0035-12</t>
  </si>
  <si>
    <t>01.03.12</t>
  </si>
  <si>
    <t>https://portal.eias.ru/Portal/DownloadPage.aspx?type=12&amp;guid=43b6214a-4641-4e14-bf6e-329ca5bd1603</t>
  </si>
  <si>
    <t>5.504</t>
  </si>
  <si>
    <t>2.156</t>
  </si>
  <si>
    <t>5.52</t>
  </si>
  <si>
    <t>2.1558</t>
  </si>
  <si>
    <t>[Мазут М-100] :: [Дизельное топливо Е (межсезонное)]</t>
  </si>
  <si>
    <t>[Мазут М-100]</t>
  </si>
  <si>
    <t>Котельная № 2</t>
  </si>
  <si>
    <t>ул. 50 лет ВЛКСМ</t>
  </si>
  <si>
    <t>26а</t>
  </si>
  <si>
    <t>3.58</t>
  </si>
  <si>
    <t>.898</t>
  </si>
  <si>
    <t>[Уголь бурый]</t>
  </si>
  <si>
    <t>Котельная № 5</t>
  </si>
  <si>
    <t>ул. Горького</t>
  </si>
  <si>
    <t>.276</t>
  </si>
  <si>
    <t>.078</t>
  </si>
  <si>
    <t>.64</t>
  </si>
  <si>
    <t>Котельная № 7 ЦРБ</t>
  </si>
  <si>
    <t>ул. Лазо</t>
  </si>
  <si>
    <t>18/11</t>
  </si>
  <si>
    <t>22/0035-12</t>
  </si>
  <si>
    <t>22.11.12</t>
  </si>
  <si>
    <t>https://portal.eias.ru/Portal/DownloadPage.aspx?type=12&amp;guid=58847295-924a-4f2e-a08e-cfe6f81ed6be</t>
  </si>
  <si>
    <t>.68</t>
  </si>
  <si>
    <t>.312</t>
  </si>
  <si>
    <t>Котельная № 3</t>
  </si>
  <si>
    <t>с Новогордеевка</t>
  </si>
  <si>
    <t>05502000156</t>
  </si>
  <si>
    <t>.387</t>
  </si>
  <si>
    <t>Котельная № 12</t>
  </si>
  <si>
    <t>с Пухово</t>
  </si>
  <si>
    <t>05502000171</t>
  </si>
  <si>
    <t>ул. Пригородная</t>
  </si>
  <si>
    <t>17а</t>
  </si>
  <si>
    <t>270/0035-13</t>
  </si>
  <si>
    <t>01.10.13</t>
  </si>
  <si>
    <t>https://portal.eias.ru/Portal/DownloadPage.aspx?type=12&amp;guid=54fe6945-011d-4111-b256-bc1486df8988</t>
  </si>
  <si>
    <t>1.08</t>
  </si>
  <si>
    <t>.49</t>
  </si>
  <si>
    <t>1.13</t>
  </si>
  <si>
    <t>Котельная № 4</t>
  </si>
  <si>
    <t>с Староварваровка</t>
  </si>
  <si>
    <t>05502000186</t>
  </si>
  <si>
    <t>24/0035-12</t>
  </si>
  <si>
    <t>https://portal.eias.ru/Portal/DownloadPage.aspx?type=12&amp;guid=c33abbfd-e9c4-42d7-bd18-f37dff74f4fc</t>
  </si>
  <si>
    <t>1.55</t>
  </si>
  <si>
    <t>.441</t>
  </si>
  <si>
    <t>1.38</t>
  </si>
  <si>
    <t>с Тихоречное</t>
  </si>
  <si>
    <t>05502000201</t>
  </si>
  <si>
    <t>ул. Молодежная</t>
  </si>
  <si>
    <t>13 | Собственность субъектов Российской Федерации</t>
  </si>
  <si>
    <t>хозяйственное ведение</t>
  </si>
  <si>
    <t>свидетельство</t>
  </si>
  <si>
    <t>25-АБ 323377</t>
  </si>
  <si>
    <t>18.12.2014</t>
  </si>
  <si>
    <t>https://portal.eias.ru/Portal/DownloadPage.aspx?type=12&amp;guid=5000a07c-b7c7-4765-a807-564a5ecf1dc6</t>
  </si>
  <si>
    <t>1.91</t>
  </si>
  <si>
    <t>.772</t>
  </si>
  <si>
    <t>1.65</t>
  </si>
  <si>
    <t>Котельная № 10</t>
  </si>
  <si>
    <t>с Чернышевка</t>
  </si>
  <si>
    <t>05502000206</t>
  </si>
  <si>
    <t>ул. Лермонтова</t>
  </si>
  <si>
    <t>1А</t>
  </si>
  <si>
    <t>25-АВ 443747</t>
  </si>
  <si>
    <t>18.06.2015</t>
  </si>
  <si>
    <t>https://portal.eias.ru/Portal/DownloadPage.aspx?type=12&amp;guid=75e22143-4ba5-44dd-a282-d5ee298d0389</t>
  </si>
  <si>
    <t>1.084</t>
  </si>
  <si>
    <t>.436</t>
  </si>
  <si>
    <t>Котельная № 11 ПУ-53</t>
  </si>
  <si>
    <t>25/0035-12</t>
  </si>
  <si>
    <t>https://portal.eias.ru/Portal/DownloadPage.aspx?type=12&amp;guid=50126310-909a-42c8-a3ff-fcf58425a39d</t>
  </si>
  <si>
    <t>.096</t>
  </si>
  <si>
    <t>1.72</t>
  </si>
  <si>
    <t>.354</t>
  </si>
  <si>
    <t>АМК Котовского</t>
  </si>
  <si>
    <t>ул.Котовского</t>
  </si>
  <si>
    <t>31.08.2018</t>
  </si>
  <si>
    <t>https://portal.eias.ru/Portal/DownloadPage.aspx?type=12&amp;guid=ccfe323b-fa20-4628-b8ec-a0a83e18725b</t>
  </si>
  <si>
    <t>.42</t>
  </si>
  <si>
    <t>.046</t>
  </si>
  <si>
    <t>АМК Советская</t>
  </si>
  <si>
    <t>ул.Советская</t>
  </si>
  <si>
    <t>.44</t>
  </si>
  <si>
    <t>.055</t>
  </si>
  <si>
    <t>АМК школы № 6</t>
  </si>
  <si>
    <t>2.579</t>
  </si>
  <si>
    <t>1.366</t>
  </si>
  <si>
    <t>1.04</t>
  </si>
  <si>
    <t>.315</t>
  </si>
  <si>
    <t>.31</t>
  </si>
  <si>
    <t>Котельная Котовского</t>
  </si>
  <si>
    <t>.11</t>
  </si>
  <si>
    <t>Котельная Смирнова</t>
  </si>
  <si>
    <t>ул.Смирнова</t>
  </si>
  <si>
    <t>190.61</t>
  </si>
  <si>
    <t>65.74</t>
  </si>
  <si>
    <t>[Мазут М-100] :: [Уголь бурый] :: [Дизельное топливо Е (межсезонное)]</t>
  </si>
  <si>
    <t>63.554</t>
  </si>
  <si>
    <t>Котельная Советская</t>
  </si>
  <si>
    <t>.07</t>
  </si>
  <si>
    <t>Котельная Таёжная</t>
  </si>
  <si>
    <t>ул.Таёжная</t>
  </si>
  <si>
    <t>60.24</t>
  </si>
  <si>
    <t>29.294</t>
  </si>
  <si>
    <t>30.327</t>
  </si>
  <si>
    <t>Котельная Щербакова</t>
  </si>
  <si>
    <t>ул.Щербакова</t>
  </si>
  <si>
    <t>35.2</t>
  </si>
  <si>
    <t>21.94</t>
  </si>
  <si>
    <t>24.4</t>
  </si>
  <si>
    <t>Котельная интерната</t>
  </si>
  <si>
    <t>ул.Балабина</t>
  </si>
  <si>
    <t>10.5</t>
  </si>
  <si>
    <t>3.921</t>
  </si>
  <si>
    <t>3.43</t>
  </si>
  <si>
    <t>[Мазут М-100] :: [Уголь бурый]</t>
  </si>
  <si>
    <t>11.7</t>
  </si>
  <si>
    <t>Котельная тубдиспансера</t>
  </si>
  <si>
    <t>ул.Лесная</t>
  </si>
  <si>
    <t>.758</t>
  </si>
  <si>
    <t>.178</t>
  </si>
  <si>
    <t>.186</t>
  </si>
  <si>
    <t>4.25</t>
  </si>
  <si>
    <t>АМК "Баумана"</t>
  </si>
  <si>
    <t>г Артем</t>
  </si>
  <si>
    <t>05705000001</t>
  </si>
  <si>
    <t>в районе ул.Баумана 3/1</t>
  </si>
  <si>
    <t>27.07.2016</t>
  </si>
  <si>
    <t>https://portal.eias.ru/Portal/DownloadPage.aspx?type=12&amp;guid=d522262a-bffb-418d-9a2f-88c925a97d55</t>
  </si>
  <si>
    <t>.128</t>
  </si>
  <si>
    <t>АМК "Металлобаза"</t>
  </si>
  <si>
    <t>в 30 м на север от ул. Саперная 4д</t>
  </si>
  <si>
    <t>.516</t>
  </si>
  <si>
    <t>.14</t>
  </si>
  <si>
    <t>.175</t>
  </si>
  <si>
    <t>АМК "Молодежная"</t>
  </si>
  <si>
    <t>примерно в 66 м на ю-з от южного угла  дома по ул. Левицкого, 2</t>
  </si>
  <si>
    <t>1.032</t>
  </si>
  <si>
    <t>.527</t>
  </si>
  <si>
    <t>АМК "ПМК-57"</t>
  </si>
  <si>
    <t>ул. Виноградная</t>
  </si>
  <si>
    <t>3/1</t>
  </si>
  <si>
    <t>.145</t>
  </si>
  <si>
    <t>АМК "Сахалинская"</t>
  </si>
  <si>
    <t>ул. Сахалинская</t>
  </si>
  <si>
    <t>52/1</t>
  </si>
  <si>
    <t>.068</t>
  </si>
  <si>
    <t>.04</t>
  </si>
  <si>
    <t>АМК "Уткинская"</t>
  </si>
  <si>
    <t>ул. Пугачева</t>
  </si>
  <si>
    <t>.423</t>
  </si>
  <si>
    <t>1.03</t>
  </si>
  <si>
    <t>АМК СШ № 6</t>
  </si>
  <si>
    <t>ориентир 35 м на ю-з ул. Серова,16</t>
  </si>
  <si>
    <t>.327</t>
  </si>
  <si>
    <t>.282</t>
  </si>
  <si>
    <t>АМК общежития</t>
  </si>
  <si>
    <t>ул. 1-ая  Рабочая, в районе дома 83/2</t>
  </si>
  <si>
    <t>.24</t>
  </si>
  <si>
    <t>.103</t>
  </si>
  <si>
    <t>АМК сш №20</t>
  </si>
  <si>
    <t>ул. Гагариан</t>
  </si>
  <si>
    <t>135</t>
  </si>
  <si>
    <t>Договор №19 аренды муниципального имущества</t>
  </si>
  <si>
    <t>14.10.2022</t>
  </si>
  <si>
    <t>https://portal.eias.ru/Portal/DownloadPage.aspx?type=12&amp;guid=69604278-ac19-4a3d-bdc6-97cf4a224e20</t>
  </si>
  <si>
    <t>.257</t>
  </si>
  <si>
    <t>.085</t>
  </si>
  <si>
    <t>.129</t>
  </si>
  <si>
    <t>Котельная "Амурская"</t>
  </si>
  <si>
    <t>88 м с от ор-ра, детского сада № 9 по ул. Полевая, д. 19</t>
  </si>
  <si>
    <t>11.03</t>
  </si>
  <si>
    <t>5.8</t>
  </si>
  <si>
    <t>5.762</t>
  </si>
  <si>
    <t>Котельная "МАЭ"</t>
  </si>
  <si>
    <t>ул. Портовая</t>
  </si>
  <si>
    <t>25 АВ 520933</t>
  </si>
  <si>
    <t>05.10.2015</t>
  </si>
  <si>
    <t>https://portal.eias.ru/Portal/DownloadPage.aspx?type=12&amp;guid=e6f23166-ad5e-409a-878e-b8999785ff34</t>
  </si>
  <si>
    <t>6.37</t>
  </si>
  <si>
    <t>1.53</t>
  </si>
  <si>
    <t>6.32</t>
  </si>
  <si>
    <t>1.754</t>
  </si>
  <si>
    <t>Котельная "Молодежная"</t>
  </si>
  <si>
    <t>1.92</t>
  </si>
  <si>
    <t>1.98</t>
  </si>
  <si>
    <t>.59</t>
  </si>
  <si>
    <t>Котельная "Подгороденка"</t>
  </si>
  <si>
    <t>45 м на с-з отор-ра ул. Есенина, 33</t>
  </si>
  <si>
    <t>1.129</t>
  </si>
  <si>
    <t>.656</t>
  </si>
  <si>
    <t>Котельная "СШ №22"</t>
  </si>
  <si>
    <t>в 75 м на С-З от С-З угла жилого дома по пер. Русскому,7</t>
  </si>
  <si>
    <t>2.41</t>
  </si>
  <si>
    <t>.853</t>
  </si>
  <si>
    <t>.808</t>
  </si>
  <si>
    <t>Котельная "Угловая"</t>
  </si>
  <si>
    <t>8.47</t>
  </si>
  <si>
    <t>4.045</t>
  </si>
  <si>
    <t>3.737</t>
  </si>
  <si>
    <t>66 м на С-Вот ор-ра ул. Берзарина, 11</t>
  </si>
  <si>
    <t>2.72</t>
  </si>
  <si>
    <t>1.44</t>
  </si>
  <si>
    <t>Котельная № 4/1</t>
  </si>
  <si>
    <t>ул. Ангарская</t>
  </si>
  <si>
    <t>9а</t>
  </si>
  <si>
    <t>1.633</t>
  </si>
  <si>
    <t>Котельная СШ № 35</t>
  </si>
  <si>
    <t>33 м на с-з от ор-ра МОУ СОШ № 35 по ул. Ремзаводской, 5</t>
  </si>
  <si>
    <t>2.322</t>
  </si>
  <si>
    <t>.675</t>
  </si>
  <si>
    <t>.628</t>
  </si>
  <si>
    <t>Котельная "Авиационная"</t>
  </si>
  <si>
    <t>с Кневичи</t>
  </si>
  <si>
    <t>98 м на В от ор-ра  ул. Авиационной, 8</t>
  </si>
  <si>
    <t>6.02</t>
  </si>
  <si>
    <t>4.382</t>
  </si>
  <si>
    <t>4.728</t>
  </si>
  <si>
    <t>Котельльная "Силинский"</t>
  </si>
  <si>
    <t>с Олений</t>
  </si>
  <si>
    <t>05705000116</t>
  </si>
  <si>
    <t>примерно в 66м на С-В от С-В угла здания по ул. Берзарина, 11</t>
  </si>
  <si>
    <t>2.58</t>
  </si>
  <si>
    <t>1.801</t>
  </si>
  <si>
    <t>1.73</t>
  </si>
  <si>
    <t>АМК "Парус Надежды"</t>
  </si>
  <si>
    <t>пер. Маковского</t>
  </si>
  <si>
    <t>123</t>
  </si>
  <si>
    <t>15 | Собственность общественных и религиозных организаций (объединений)</t>
  </si>
  <si>
    <t>документов нет вообще</t>
  </si>
  <si>
    <t>15.02.2008</t>
  </si>
  <si>
    <t>Отсутствует</t>
  </si>
  <si>
    <t>.5</t>
  </si>
  <si>
    <t>АМК №1</t>
  </si>
  <si>
    <t>ул.Маковского</t>
  </si>
  <si>
    <t>233/0035-18</t>
  </si>
  <si>
    <t>05.12.2018</t>
  </si>
  <si>
    <t>https://portal.eias.ru/Portal/DownloadPage.aspx?type=12&amp;guid=b0cfd0dd-964c-42a3-9784-b3b37641bfd2</t>
  </si>
  <si>
    <t>.191</t>
  </si>
  <si>
    <t>АМК №11</t>
  </si>
  <si>
    <t>ул.Грибоедова</t>
  </si>
  <si>
    <t>2.064</t>
  </si>
  <si>
    <t>1.105</t>
  </si>
  <si>
    <t>АМК №23</t>
  </si>
  <si>
    <t>130</t>
  </si>
  <si>
    <t>.097</t>
  </si>
  <si>
    <t>АМК №24</t>
  </si>
  <si>
    <t>ул.Щитовая</t>
  </si>
  <si>
    <t>.688</t>
  </si>
  <si>
    <t>.37</t>
  </si>
  <si>
    <t>.4</t>
  </si>
  <si>
    <t>АМК №31</t>
  </si>
  <si>
    <t>.36</t>
  </si>
  <si>
    <t>АМК №4</t>
  </si>
  <si>
    <t>ул.Главная</t>
  </si>
  <si>
    <t>1.292</t>
  </si>
  <si>
    <t>АМК №42</t>
  </si>
  <si>
    <t>п. Трудовое, в районе  ул. Лермонтова,33</t>
  </si>
  <si>
    <t>муниципальное имущество</t>
  </si>
  <si>
    <t>№233/0035-18</t>
  </si>
  <si>
    <t>https://portal.eias.ru/Portal/DownloadPage.aspx?type=12&amp;guid=0f0ab85d-744f-4ca3-97bd-d56254af70ec</t>
  </si>
  <si>
    <t>.249</t>
  </si>
  <si>
    <t>.12</t>
  </si>
  <si>
    <t>АМК №59</t>
  </si>
  <si>
    <t>ул.Рыбацкая</t>
  </si>
  <si>
    <t>.585</t>
  </si>
  <si>
    <t>АМК №6</t>
  </si>
  <si>
    <t>ул.Сахарный ключ</t>
  </si>
  <si>
    <t>[Дизельное топливо Е (межсезонное)]</t>
  </si>
  <si>
    <t>АМК №84</t>
  </si>
  <si>
    <t>ул.Свердлова</t>
  </si>
  <si>
    <t>ДС №1 от 01.10.2019 к ДА №233/0035-18 от 05.12.2018</t>
  </si>
  <si>
    <t>01.10.2019</t>
  </si>
  <si>
    <t>https://portal.eias.ru/Portal/DownloadPage.aspx?type=12&amp;guid=4b5bc52d-81f3-40f3-b9e9-b411a3124b56</t>
  </si>
  <si>
    <t>.642</t>
  </si>
  <si>
    <t>АМК №85</t>
  </si>
  <si>
    <t>1.548</t>
  </si>
  <si>
    <t>1.76</t>
  </si>
  <si>
    <t>Котельная "Санаторная школа-интернат"</t>
  </si>
  <si>
    <t>Восточный проспект</t>
  </si>
  <si>
    <t>25-АБ 678684</t>
  </si>
  <si>
    <t>08.12.2011</t>
  </si>
  <si>
    <t>https://portal.eias.ru/Portal/DownloadPage.aspx?type=12&amp;guid=c74ef8ec-7a1c-43d8-b5a1-b247a5ff9e3b</t>
  </si>
  <si>
    <t>.714</t>
  </si>
  <si>
    <t>.439</t>
  </si>
  <si>
    <t>.74</t>
  </si>
  <si>
    <t>Котельная №10</t>
  </si>
  <si>
    <t>ул.Шишкина</t>
  </si>
  <si>
    <t>.525</t>
  </si>
  <si>
    <t>.252</t>
  </si>
  <si>
    <t>.393</t>
  </si>
  <si>
    <t>Котельная №11</t>
  </si>
  <si>
    <t>3.8</t>
  </si>
  <si>
    <t>Котельная №14</t>
  </si>
  <si>
    <t>ул.Грязелечебница</t>
  </si>
  <si>
    <t>.102</t>
  </si>
  <si>
    <t>[Газ сжиженный]</t>
  </si>
  <si>
    <t>Котельная №15</t>
  </si>
  <si>
    <t>ул. 2-я Линейная</t>
  </si>
  <si>
    <t>.55</t>
  </si>
  <si>
    <t>Котельная №17</t>
  </si>
  <si>
    <t>ул.Щитовая, Горностай, в/г 115</t>
  </si>
  <si>
    <t>.466</t>
  </si>
  <si>
    <t>.024</t>
  </si>
  <si>
    <t>Котельная №19</t>
  </si>
  <si>
    <t>ул.Есенина</t>
  </si>
  <si>
    <t>.599</t>
  </si>
  <si>
    <t>[Дизельное топливо Е (межсезонное)] :: [Газ сжиженный]</t>
  </si>
  <si>
    <t>Котельная №22</t>
  </si>
  <si>
    <t>.275</t>
  </si>
  <si>
    <t>.268</t>
  </si>
  <si>
    <t>Котельная №25</t>
  </si>
  <si>
    <t>ул.Калинина</t>
  </si>
  <si>
    <t>115</t>
  </si>
  <si>
    <t>.729</t>
  </si>
  <si>
    <t>Котельная №27</t>
  </si>
  <si>
    <t>ул.Шкипера Гека</t>
  </si>
  <si>
    <t>3/14</t>
  </si>
  <si>
    <t>.158</t>
  </si>
  <si>
    <t>.028</t>
  </si>
  <si>
    <t>[Электроэнергия]</t>
  </si>
  <si>
    <t>.086</t>
  </si>
  <si>
    <t>Котельная №3</t>
  </si>
  <si>
    <t>10.909</t>
  </si>
  <si>
    <t>Котельная №30</t>
  </si>
  <si>
    <t>ул.Фадеева</t>
  </si>
  <si>
    <t>.177</t>
  </si>
  <si>
    <t>.061</t>
  </si>
  <si>
    <t>Котельная №34</t>
  </si>
  <si>
    <t>ул.Окатовая</t>
  </si>
  <si>
    <t>1.17678</t>
  </si>
  <si>
    <t>Котельная №35</t>
  </si>
  <si>
    <t>ул.Фанзавод</t>
  </si>
  <si>
    <t>9.9</t>
  </si>
  <si>
    <t>Котельная №36</t>
  </si>
  <si>
    <t>1.839</t>
  </si>
  <si>
    <t>1.386</t>
  </si>
  <si>
    <t>Котельная №37</t>
  </si>
  <si>
    <t>.3</t>
  </si>
  <si>
    <t>.174</t>
  </si>
  <si>
    <t>Котельная №38</t>
  </si>
  <si>
    <t>.241</t>
  </si>
  <si>
    <t>Котельная №40</t>
  </si>
  <si>
    <t>ул.Вавилова</t>
  </si>
  <si>
    <t>.6</t>
  </si>
  <si>
    <t>.7</t>
  </si>
  <si>
    <t>Котельная №41</t>
  </si>
  <si>
    <t>ул.Крыгина</t>
  </si>
  <si>
    <t>Котельная №43</t>
  </si>
  <si>
    <t>в р-не п.Подножье</t>
  </si>
  <si>
    <t>6.573</t>
  </si>
  <si>
    <t>1.966</t>
  </si>
  <si>
    <t>3.44</t>
  </si>
  <si>
    <t>Котельная №58</t>
  </si>
  <si>
    <t>ул.Угрюмова</t>
  </si>
  <si>
    <t>1.63</t>
  </si>
  <si>
    <t>Котельная №6</t>
  </si>
  <si>
    <t>.673</t>
  </si>
  <si>
    <t>Котельная №62</t>
  </si>
  <si>
    <t>ул.Лянчихинская</t>
  </si>
  <si>
    <t>.073</t>
  </si>
  <si>
    <t>.289</t>
  </si>
  <si>
    <t>Котельная №63</t>
  </si>
  <si>
    <t>244</t>
  </si>
  <si>
    <t>24.6</t>
  </si>
  <si>
    <t>14.708957</t>
  </si>
  <si>
    <t>27.06</t>
  </si>
  <si>
    <t>Котельная №64</t>
  </si>
  <si>
    <t>ул.4-я Восточная</t>
  </si>
  <si>
    <t>.208</t>
  </si>
  <si>
    <t>.47</t>
  </si>
  <si>
    <t>Котельная №7</t>
  </si>
  <si>
    <t>ул.Мусоргского</t>
  </si>
  <si>
    <t>.41</t>
  </si>
  <si>
    <t>1.71</t>
  </si>
  <si>
    <t>Котельная №79</t>
  </si>
  <si>
    <t>ул.Александровича</t>
  </si>
  <si>
    <t>5.16</t>
  </si>
  <si>
    <t>3.071</t>
  </si>
  <si>
    <t>.552</t>
  </si>
  <si>
    <t>.304091</t>
  </si>
  <si>
    <t>[Уголь бурый] :: [Уголь длиннопламенный]</t>
  </si>
  <si>
    <t>Котельная №81</t>
  </si>
  <si>
    <t>в/г 36</t>
  </si>
  <si>
    <t>.288</t>
  </si>
  <si>
    <t>.138454</t>
  </si>
  <si>
    <t>Котельная №9</t>
  </si>
  <si>
    <t>ул.Лермонтова</t>
  </si>
  <si>
    <t>4.01</t>
  </si>
  <si>
    <t>1.944</t>
  </si>
  <si>
    <t>Котельная ДВО РАН</t>
  </si>
  <si>
    <t>проспект 100 лет Владивостоку</t>
  </si>
  <si>
    <t>159</t>
  </si>
  <si>
    <t>12 | Федеральная собственность</t>
  </si>
  <si>
    <t>169/0035-17</t>
  </si>
  <si>
    <t>20.12.2017</t>
  </si>
  <si>
    <t>https://portal.eias.ru/Portal/DownloadPage.aspx?type=12&amp;guid=6b1830cf-f344-4f82-83b8-4a389281860b</t>
  </si>
  <si>
    <t>66.64</t>
  </si>
  <si>
    <t>17.361</t>
  </si>
  <si>
    <t>котельная №16</t>
  </si>
  <si>
    <t>.076</t>
  </si>
  <si>
    <t>.226</t>
  </si>
  <si>
    <t>котельная №21</t>
  </si>
  <si>
    <t>.101</t>
  </si>
  <si>
    <t>.206</t>
  </si>
  <si>
    <t>котельная №39</t>
  </si>
  <si>
    <t>57а</t>
  </si>
  <si>
    <t>.168</t>
  </si>
  <si>
    <t>котельная №5</t>
  </si>
  <si>
    <t>ул.Успенского</t>
  </si>
  <si>
    <t>12.36</t>
  </si>
  <si>
    <t>5.384</t>
  </si>
  <si>
    <t>11.8</t>
  </si>
  <si>
    <t>котельная №65</t>
  </si>
  <si>
    <t>ул.Шестая</t>
  </si>
  <si>
    <t>.25</t>
  </si>
  <si>
    <t>котельная №83</t>
  </si>
  <si>
    <t>13д</t>
  </si>
  <si>
    <t>1.182</t>
  </si>
  <si>
    <t>котельная №86</t>
  </si>
  <si>
    <t>в районе ул.Шевченко</t>
  </si>
  <si>
    <t>13,13А</t>
  </si>
  <si>
    <t>1.788</t>
  </si>
  <si>
    <t>1.523</t>
  </si>
  <si>
    <t>1.52</t>
  </si>
  <si>
    <t>АМК 29/1</t>
  </si>
  <si>
    <t>п Попова</t>
  </si>
  <si>
    <t>05701000106</t>
  </si>
  <si>
    <t>Бассейная</t>
  </si>
  <si>
    <t>собственное имущество</t>
  </si>
  <si>
    <t>акт ввода в эксплуатацию</t>
  </si>
  <si>
    <t>01.03.2019</t>
  </si>
  <si>
    <t>.172</t>
  </si>
  <si>
    <t>АМК №29</t>
  </si>
  <si>
    <t>1.077</t>
  </si>
  <si>
    <t>Котельная №29</t>
  </si>
  <si>
    <t>2.752</t>
  </si>
  <si>
    <t>АМК №53</t>
  </si>
  <si>
    <t>п.Мелководный</t>
  </si>
  <si>
    <t>.558</t>
  </si>
  <si>
    <t>.218</t>
  </si>
  <si>
    <t>АМК №70</t>
  </si>
  <si>
    <t>ул.Верхненабережная</t>
  </si>
  <si>
    <t>.1703</t>
  </si>
  <si>
    <t>.194</t>
  </si>
  <si>
    <t>1.216</t>
  </si>
  <si>
    <t>Котельная №45</t>
  </si>
  <si>
    <t>.4224</t>
  </si>
  <si>
    <t>Котельная №46</t>
  </si>
  <si>
    <t>п.Воевода</t>
  </si>
  <si>
    <t>1.376</t>
  </si>
  <si>
    <t>.371</t>
  </si>
  <si>
    <t>.684</t>
  </si>
  <si>
    <t>Котельная №47</t>
  </si>
  <si>
    <t>п.Рында</t>
  </si>
  <si>
    <t>.539</t>
  </si>
  <si>
    <t>.219</t>
  </si>
  <si>
    <t>Котельная №48</t>
  </si>
  <si>
    <t>п.Шигино</t>
  </si>
  <si>
    <t>.155</t>
  </si>
  <si>
    <t>.117</t>
  </si>
  <si>
    <t>Котельная №49</t>
  </si>
  <si>
    <t>в р-не ул. Экипажная</t>
  </si>
  <si>
    <t>2.256</t>
  </si>
  <si>
    <t>.967</t>
  </si>
  <si>
    <t>Котельная №50</t>
  </si>
  <si>
    <t>4.072</t>
  </si>
  <si>
    <t>3.952</t>
  </si>
  <si>
    <t>Котельная №51</t>
  </si>
  <si>
    <t>п.Парис</t>
  </si>
  <si>
    <t>.699</t>
  </si>
  <si>
    <t>Котельная №52</t>
  </si>
  <si>
    <t>Котельная №54</t>
  </si>
  <si>
    <t>п.Канал (школа 5)</t>
  </si>
  <si>
    <t>.34</t>
  </si>
  <si>
    <t>.329</t>
  </si>
  <si>
    <t>.489</t>
  </si>
  <si>
    <t>Котельная №56</t>
  </si>
  <si>
    <t>п.Поспелово</t>
  </si>
  <si>
    <t>.469</t>
  </si>
  <si>
    <t>Котельная №71</t>
  </si>
  <si>
    <t>.17</t>
  </si>
  <si>
    <t>.0519</t>
  </si>
  <si>
    <t>.05</t>
  </si>
  <si>
    <t>Котельная №72</t>
  </si>
  <si>
    <t>.087</t>
  </si>
  <si>
    <t>.032</t>
  </si>
  <si>
    <t>.052</t>
  </si>
  <si>
    <t>Котельная №73</t>
  </si>
  <si>
    <t>.044</t>
  </si>
  <si>
    <t>котельная №53</t>
  </si>
  <si>
    <t>.369</t>
  </si>
  <si>
    <t>котельная №70</t>
  </si>
  <si>
    <t>.342</t>
  </si>
  <si>
    <t>котельная №78</t>
  </si>
  <si>
    <t>п.Экипажный</t>
  </si>
  <si>
    <t>.0099</t>
  </si>
  <si>
    <t>Котельная №61</t>
  </si>
  <si>
    <t>п Трудовое</t>
  </si>
  <si>
    <t>05701000116</t>
  </si>
  <si>
    <t>ул. 2-я Шоссейная</t>
  </si>
  <si>
    <t>1а</t>
  </si>
  <si>
    <t>76.2</t>
  </si>
  <si>
    <t>26.709</t>
  </si>
  <si>
    <t>74.8</t>
  </si>
  <si>
    <t>Котельная №60</t>
  </si>
  <si>
    <t>с Береговое</t>
  </si>
  <si>
    <t>05701000126</t>
  </si>
  <si>
    <t>ул.Набережная</t>
  </si>
  <si>
    <t>.398</t>
  </si>
  <si>
    <t>г Спасск-Дальний</t>
  </si>
  <si>
    <t>05720000001</t>
  </si>
  <si>
    <t>Ангарская</t>
  </si>
  <si>
    <t>11/1</t>
  </si>
  <si>
    <t>01.10.2020</t>
  </si>
  <si>
    <t>.534</t>
  </si>
  <si>
    <t>ул. Парковая</t>
  </si>
  <si>
    <t>распоряжение</t>
  </si>
  <si>
    <t>423-ри</t>
  </si>
  <si>
    <t>01.09.2015</t>
  </si>
  <si>
    <t>https://portal.eias.ru/Portal/DownloadPage.aspx?type=12&amp;guid=f8294f5a-0598-480d-b682-b2a33fc23354</t>
  </si>
  <si>
    <t>43.3</t>
  </si>
  <si>
    <t>17.6</t>
  </si>
  <si>
    <t>17.719</t>
  </si>
  <si>
    <t>ул. Гражданская 1-я</t>
  </si>
  <si>
    <t>671</t>
  </si>
  <si>
    <t>20.05.13</t>
  </si>
  <si>
    <t>https://portal.eias.ru/Portal/DownloadPage.aspx?type=12&amp;guid=72831ec5-e237-4121-812a-21a2aec2733f</t>
  </si>
  <si>
    <t>.0778</t>
  </si>
  <si>
    <t>.09</t>
  </si>
  <si>
    <t>ул. Пограничная</t>
  </si>
  <si>
    <t>12.4</t>
  </si>
  <si>
    <t>14.039</t>
  </si>
  <si>
    <t>Котельная № 3а</t>
  </si>
  <si>
    <t>ул. Приморская</t>
  </si>
  <si>
    <t>667</t>
  </si>
  <si>
    <t>https://portal.eias.ru/Portal/DownloadPage.aspx?type=12&amp;guid=531a706e-5986-4db3-aede-b9f0cd932b43</t>
  </si>
  <si>
    <t>.388</t>
  </si>
  <si>
    <t>.182</t>
  </si>
  <si>
    <t>ул. Силикатная</t>
  </si>
  <si>
    <t>3/6</t>
  </si>
  <si>
    <t>22.727</t>
  </si>
  <si>
    <t>2.914</t>
  </si>
  <si>
    <t>3.114</t>
  </si>
  <si>
    <t>Котельная № 43</t>
  </si>
  <si>
    <t>25-АА 919358</t>
  </si>
  <si>
    <t>30.11.2007</t>
  </si>
  <si>
    <t>https://portal.eias.ru/Portal/DownloadPage.aspx?type=12&amp;guid=b2f28a1b-3b63-41b4-887d-11dad358d3e5</t>
  </si>
  <si>
    <t>.481</t>
  </si>
  <si>
    <t>.265</t>
  </si>
  <si>
    <t>.26</t>
  </si>
  <si>
    <t>ул. Красногвардейская</t>
  </si>
  <si>
    <t>669</t>
  </si>
  <si>
    <t>https://portal.eias.ru/Portal/DownloadPage.aspx?type=12&amp;guid=c2e39a0e-b600-47f5-bb01-cc5b2f0125a8</t>
  </si>
  <si>
    <t>73.3</t>
  </si>
  <si>
    <t>17.18</t>
  </si>
  <si>
    <t>17.413</t>
  </si>
  <si>
    <t>ул. Советская</t>
  </si>
  <si>
    <t>4.55</t>
  </si>
  <si>
    <t>2.043</t>
  </si>
  <si>
    <t>2.07</t>
  </si>
  <si>
    <t>ул. Цементная</t>
  </si>
  <si>
    <t>25-АБ 787677</t>
  </si>
  <si>
    <t>19.07.2012</t>
  </si>
  <si>
    <t>https://portal.eias.ru/Portal/DownloadPage.aspx?type=12&amp;guid=ea070e79-3245-46af-adac-b808ec015561</t>
  </si>
  <si>
    <t>82.73</t>
  </si>
  <si>
    <t>29.4</t>
  </si>
  <si>
    <t>82.7</t>
  </si>
  <si>
    <t>31.936</t>
  </si>
  <si>
    <t>[Уголь бурый] :: [Дизельное топливо Е (межсезонное)]</t>
  </si>
  <si>
    <t>Котельная № 9</t>
  </si>
  <si>
    <t>ул.Горького</t>
  </si>
  <si>
    <t>25/1</t>
  </si>
  <si>
    <t>750</t>
  </si>
  <si>
    <t>12.11.2018</t>
  </si>
  <si>
    <t>https://portal.eias.ru/Portal/DownloadPage.aspx?type=12&amp;guid=efb95b7c-b4db-4f8c-91a6-8fb293ad1d9a</t>
  </si>
  <si>
    <t>.976</t>
  </si>
  <si>
    <t>.06</t>
  </si>
  <si>
    <t>.9</t>
  </si>
  <si>
    <t>.058</t>
  </si>
  <si>
    <t>котельная № 44</t>
  </si>
  <si>
    <t>ул. Заводская</t>
  </si>
  <si>
    <t>628</t>
  </si>
  <si>
    <t>30.01.12</t>
  </si>
  <si>
    <t>https://portal.eias.ru/Portal/DownloadPage.aspx?type=12&amp;guid=159b653d-68e5-4bc9-bc87-2f09b957e6fe</t>
  </si>
  <si>
    <t>.43457</t>
  </si>
  <si>
    <t>котельная № 45</t>
  </si>
  <si>
    <t>128</t>
  </si>
  <si>
    <t>.669</t>
  </si>
  <si>
    <t>.915</t>
  </si>
  <si>
    <t>Котельная "Гореловская"</t>
  </si>
  <si>
    <t>г Дальнегорск</t>
  </si>
  <si>
    <t>05707000001</t>
  </si>
  <si>
    <t>25-АВ 327755</t>
  </si>
  <si>
    <t>15.01.2015</t>
  </si>
  <si>
    <t>https://portal.eias.ru/Portal/DownloadPage.aspx?type=12&amp;guid=6957e7fc-0796-48a9-a07f-a9bd886dd2ef</t>
  </si>
  <si>
    <t>пр-кт. 50 лет Октября</t>
  </si>
  <si>
    <t>324/115</t>
  </si>
  <si>
    <t>25-АБ 618063</t>
  </si>
  <si>
    <t>22.07.2011</t>
  </si>
  <si>
    <t>https://portal.eias.ru/Portal/DownloadPage.aspx?type=12&amp;guid=39ae2171-cf77-4532-99d8-3ad9d1c5b6d5</t>
  </si>
  <si>
    <t>56.76</t>
  </si>
  <si>
    <t>18.01</t>
  </si>
  <si>
    <t>146</t>
  </si>
  <si>
    <t>19.42</t>
  </si>
  <si>
    <t>[Уголь бурый] :: [Прочие виды топлива: щепа] :: [Дизельное топливо Е (межсезонное)]</t>
  </si>
  <si>
    <t>105б</t>
  </si>
  <si>
    <t>25-АВ 327392</t>
  </si>
  <si>
    <t>26.12.2014</t>
  </si>
  <si>
    <t>https://portal.eias.ru/Portal/DownloadPage.aspx?type=12&amp;guid=13aa0e9d-8826-4e0d-b4ec-851d71977fef</t>
  </si>
  <si>
    <t>75.9</t>
  </si>
  <si>
    <t>18.5</t>
  </si>
  <si>
    <t>25.67</t>
  </si>
  <si>
    <t>АМК</t>
  </si>
  <si>
    <t>05707000106</t>
  </si>
  <si>
    <t>ул. Берзинская</t>
  </si>
  <si>
    <t>25-АБ 802384</t>
  </si>
  <si>
    <t>18.07.2012</t>
  </si>
  <si>
    <t>.929</t>
  </si>
  <si>
    <t>АМК № 2 Тайга</t>
  </si>
  <si>
    <t>с Краснореченский</t>
  </si>
  <si>
    <t>05707000111</t>
  </si>
  <si>
    <t>ул.Школьная</t>
  </si>
  <si>
    <t>.375</t>
  </si>
  <si>
    <t>АМК № 2 с.Краснореченский</t>
  </si>
  <si>
    <t>АМК №1 Тайга</t>
  </si>
  <si>
    <t>ул. Речная</t>
  </si>
  <si>
    <t>25-АВ 327747</t>
  </si>
  <si>
    <t>https://portal.eias.ru/Portal/DownloadPage.aspx?type=12&amp;guid=e0c35eb5-da0d-47a1-a9da-1800e56da40e</t>
  </si>
  <si>
    <t>.309544282</t>
  </si>
  <si>
    <t>АМК №1 с.Краснореченск</t>
  </si>
  <si>
    <t>Котельная</t>
  </si>
  <si>
    <t>ТИ</t>
  </si>
  <si>
    <t>Молодёжная</t>
  </si>
  <si>
    <t>01.01.2020</t>
  </si>
  <si>
    <t>.038</t>
  </si>
  <si>
    <t>ул. Октябрьская</t>
  </si>
  <si>
    <t>25-АВ 323008</t>
  </si>
  <si>
    <t>14.01.2015</t>
  </si>
  <si>
    <t>https://portal.eias.ru/Portal/DownloadPage.aspx?type=12&amp;guid=67a3a936-1775-406c-9488-ac8e11d4871b</t>
  </si>
  <si>
    <t>21.45</t>
  </si>
  <si>
    <t>4.14</t>
  </si>
  <si>
    <t>4.492</t>
  </si>
  <si>
    <t>с Рудная Пристань</t>
  </si>
  <si>
    <t>05707000116</t>
  </si>
  <si>
    <t>ул. Григория Милая</t>
  </si>
  <si>
    <t>2б</t>
  </si>
  <si>
    <t>25-АБ 802188</t>
  </si>
  <si>
    <t>https://portal.eias.ru/Portal/DownloadPage.aspx?type=12&amp;guid=cb859cd9-53fc-49fb-8390-185f95f0d01a</t>
  </si>
  <si>
    <t>21.9</t>
  </si>
  <si>
    <t>14.52</t>
  </si>
  <si>
    <t>с Сержантово</t>
  </si>
  <si>
    <t>05707000121</t>
  </si>
  <si>
    <t>25-АБ 068735</t>
  </si>
  <si>
    <t>27.09.2013</t>
  </si>
  <si>
    <t>https://portal.eias.ru/Portal/DownloadPage.aspx?type=12&amp;guid=c2031764-5f18-4bd3-8860-881080aaa086</t>
  </si>
  <si>
    <t>6.45</t>
  </si>
  <si>
    <t>1.796</t>
  </si>
  <si>
    <t>АМК 1-14</t>
  </si>
  <si>
    <t>г Дальнереченск</t>
  </si>
  <si>
    <t>05708000001</t>
  </si>
  <si>
    <t>ул. Промышленная</t>
  </si>
  <si>
    <t>46/0035-13</t>
  </si>
  <si>
    <t>30.04.2013</t>
  </si>
  <si>
    <t>https://portal.eias.ru/Portal/DownloadPage.aspx?type=12&amp;guid=c905b0aa-2f95-43c7-b122-8856cc44011d</t>
  </si>
  <si>
    <t>.494</t>
  </si>
  <si>
    <t>.5806</t>
  </si>
  <si>
    <t>АМК 1-25</t>
  </si>
  <si>
    <t>ул. Некрасова</t>
  </si>
  <si>
    <t>.0646</t>
  </si>
  <si>
    <t>АМК 1-26</t>
  </si>
  <si>
    <t>ул. Рябуха</t>
  </si>
  <si>
    <t>1/05</t>
  </si>
  <si>
    <t>12.01.2005</t>
  </si>
  <si>
    <t>https://portal.eias.ru/Portal/DownloadPage.aspx?type=12&amp;guid=aba4f609-d905-4457-8696-6c9547165e6d</t>
  </si>
  <si>
    <t>.319</t>
  </si>
  <si>
    <t>.3012</t>
  </si>
  <si>
    <t>АМК 1-3</t>
  </si>
  <si>
    <t>ул. Пионерская</t>
  </si>
  <si>
    <t>45а</t>
  </si>
  <si>
    <t>.254</t>
  </si>
  <si>
    <t>.279</t>
  </si>
  <si>
    <t>АМК 1-7</t>
  </si>
  <si>
    <t>ул. Таврическая</t>
  </si>
  <si>
    <t>87а</t>
  </si>
  <si>
    <t>.309</t>
  </si>
  <si>
    <t>.1196</t>
  </si>
  <si>
    <t>АМК № 1-39</t>
  </si>
  <si>
    <t>ул.Сплавная</t>
  </si>
  <si>
    <t>16б</t>
  </si>
  <si>
    <t>15.10.2018</t>
  </si>
  <si>
    <t>.223</t>
  </si>
  <si>
    <t>.52</t>
  </si>
  <si>
    <t>.2479</t>
  </si>
  <si>
    <t>Котельная 1-1</t>
  </si>
  <si>
    <t>ул. Свободы</t>
  </si>
  <si>
    <t>10.143</t>
  </si>
  <si>
    <t>12.434</t>
  </si>
  <si>
    <t>Котельная 1-18</t>
  </si>
  <si>
    <t>ул. Энгельса</t>
  </si>
  <si>
    <t>25-АВ 343116</t>
  </si>
  <si>
    <t>27.01.2015</t>
  </si>
  <si>
    <t>https://portal.eias.ru/Portal/DownloadPage.aspx?type=12&amp;guid=868e42ee-c37e-4895-9a1e-86c29af9ded1</t>
  </si>
  <si>
    <t>11.749</t>
  </si>
  <si>
    <t>11.85</t>
  </si>
  <si>
    <t>Котельная 1-2</t>
  </si>
  <si>
    <t>ул. Флегонтова</t>
  </si>
  <si>
    <t>25а</t>
  </si>
  <si>
    <t>3.296</t>
  </si>
  <si>
    <t>3.662</t>
  </si>
  <si>
    <t>Котельная 1-27</t>
  </si>
  <si>
    <t>ул. 45 лет Октября</t>
  </si>
  <si>
    <t>25-АБ 697874</t>
  </si>
  <si>
    <t>07.02.2012</t>
  </si>
  <si>
    <t>https://portal.eias.ru/Portal/DownloadPage.aspx?type=12&amp;guid=311a0b71-0d63-4824-861e-3f0b150d9073</t>
  </si>
  <si>
    <t>9.883</t>
  </si>
  <si>
    <t>10.8348</t>
  </si>
  <si>
    <t>Котельная 1-31</t>
  </si>
  <si>
    <t>ул. Уссурийская</t>
  </si>
  <si>
    <t>25-АБ 697909</t>
  </si>
  <si>
    <t>08.02.2012</t>
  </si>
  <si>
    <t>https://portal.eias.ru/Portal/DownloadPage.aspx?type=12&amp;guid=6aef3a5c-4dec-4be3-b09f-bae32aceed30</t>
  </si>
  <si>
    <t>1.424</t>
  </si>
  <si>
    <t>.622</t>
  </si>
  <si>
    <t>1.148</t>
  </si>
  <si>
    <t>.6393</t>
  </si>
  <si>
    <t>Котельная 1-42</t>
  </si>
  <si>
    <t>ул. Графская</t>
  </si>
  <si>
    <t>175/0035-14</t>
  </si>
  <si>
    <t>08.07.2014</t>
  </si>
  <si>
    <t>https://portal.eias.ru/Portal/DownloadPage.aspx?type=12&amp;guid=fc315e4c-2e16-4bb9-9bdc-7f05f47960df</t>
  </si>
  <si>
    <t>1.968</t>
  </si>
  <si>
    <t>.691</t>
  </si>
  <si>
    <t>1.626</t>
  </si>
  <si>
    <t>.7117</t>
  </si>
  <si>
    <t>Котельная 1-43</t>
  </si>
  <si>
    <t>ул. Тополиная</t>
  </si>
  <si>
    <t>3.961</t>
  </si>
  <si>
    <t>.763</t>
  </si>
  <si>
    <t>3.048</t>
  </si>
  <si>
    <t>.9975</t>
  </si>
  <si>
    <t>Котельная 1-45</t>
  </si>
  <si>
    <t>ул.Краснофлотская</t>
  </si>
  <si>
    <t>18Д</t>
  </si>
  <si>
    <t>частная собственность</t>
  </si>
  <si>
    <t>Договор №06/0035-21</t>
  </si>
  <si>
    <t>20.09.2021</t>
  </si>
  <si>
    <t>https://portal.eias.ru/Portal/DownloadPage.aspx?type=12&amp;guid=54162b5a-626e-45cb-8ef2-9e49921172bf</t>
  </si>
  <si>
    <t>.19</t>
  </si>
  <si>
    <t>Котельная 1-5</t>
  </si>
  <si>
    <t>ул. Шевчука</t>
  </si>
  <si>
    <t>2.82</t>
  </si>
  <si>
    <t>.702</t>
  </si>
  <si>
    <t>2.25</t>
  </si>
  <si>
    <t>.8584</t>
  </si>
  <si>
    <t>Котельная 1/46</t>
  </si>
  <si>
    <t>Ленина</t>
  </si>
  <si>
    <t>ДС №9 от 12.09.2023 к Договору №45/0035-13 от 30.04.2013</t>
  </si>
  <si>
    <t>12.09.2023</t>
  </si>
  <si>
    <t>https://portal.eias.ru/Portal/DownloadPage.aspx?type=12&amp;guid=357b00de-d60c-476e-acdf-8ca568811dc9</t>
  </si>
  <si>
    <t>.48</t>
  </si>
  <si>
    <t>Котельная № 1-44</t>
  </si>
  <si>
    <t>ул.Киевская</t>
  </si>
  <si>
    <t>https://portal.eias.ru/Portal/DownloadPage.aspx?type=12&amp;guid=6ad9995b-34a9-494b-8b52-8c969de4abf1</t>
  </si>
  <si>
    <t>.083</t>
  </si>
  <si>
    <t>.13</t>
  </si>
  <si>
    <t>.0859</t>
  </si>
  <si>
    <t>Котельная № 1-22</t>
  </si>
  <si>
    <t>с Грушевое</t>
  </si>
  <si>
    <t>05708000106</t>
  </si>
  <si>
    <t>ул.Лазо</t>
  </si>
  <si>
    <t>.46</t>
  </si>
  <si>
    <t>.73</t>
  </si>
  <si>
    <t>АМК 1-15</t>
  </si>
  <si>
    <t>с Лазо</t>
  </si>
  <si>
    <t>05708000111</t>
  </si>
  <si>
    <t>2а</t>
  </si>
  <si>
    <t>.333</t>
  </si>
  <si>
    <t>.3505</t>
  </si>
  <si>
    <t>АМК 1-32</t>
  </si>
  <si>
    <t>ул. С.Лазо</t>
  </si>
  <si>
    <t>25-АБ  697910</t>
  </si>
  <si>
    <t>https://portal.eias.ru/Portal/DownloadPage.aspx?type=12&amp;guid=b57cb09c-c813-4765-9f7c-28ef212754c8</t>
  </si>
  <si>
    <t>.531</t>
  </si>
  <si>
    <t>.5411</t>
  </si>
  <si>
    <t>АМК 1-40</t>
  </si>
  <si>
    <t>1.466</t>
  </si>
  <si>
    <t>1.54</t>
  </si>
  <si>
    <t>АМК 2-5</t>
  </si>
  <si>
    <t>с Веденка</t>
  </si>
  <si>
    <t>05607408101</t>
  </si>
  <si>
    <t>ул. Мелехина</t>
  </si>
  <si>
    <t>34а</t>
  </si>
  <si>
    <t>45/0035-14</t>
  </si>
  <si>
    <t>01.06.2014</t>
  </si>
  <si>
    <t>https://portal.eias.ru/Portal/DownloadPage.aspx?type=12&amp;guid=254edf30-8ceb-43b0-b441-f95133d00821</t>
  </si>
  <si>
    <t>.1099</t>
  </si>
  <si>
    <t>АМК 2-6</t>
  </si>
  <si>
    <t>ул. Калинина</t>
  </si>
  <si>
    <t>35а</t>
  </si>
  <si>
    <t>.1293</t>
  </si>
  <si>
    <t>Котельная №2-19</t>
  </si>
  <si>
    <t>Малая Веденка</t>
  </si>
  <si>
    <t>ДС № 8 от 15.06.2020 к ДА № 45/0035-14 от 01.06.2014</t>
  </si>
  <si>
    <t>15.06.2020</t>
  </si>
  <si>
    <t>https://portal.eias.ru/Portal/DownloadPage.aspx?type=12&amp;guid=d5e13310-fa72-40aa-ae69-fce90bfa8509</t>
  </si>
  <si>
    <t>2.16</t>
  </si>
  <si>
    <t>.923</t>
  </si>
  <si>
    <t>Котельная 2-7</t>
  </si>
  <si>
    <t>с Соловьевка</t>
  </si>
  <si>
    <t>05607408106</t>
  </si>
  <si>
    <t>ул. Центральная</t>
  </si>
  <si>
    <t>2.15</t>
  </si>
  <si>
    <t>.491</t>
  </si>
  <si>
    <t>.506</t>
  </si>
  <si>
    <t>Котельная 2-13</t>
  </si>
  <si>
    <t>с Стретенка</t>
  </si>
  <si>
    <t>05607408111</t>
  </si>
  <si>
    <t>ул. Лобода</t>
  </si>
  <si>
    <t>.43</t>
  </si>
  <si>
    <t>.136</t>
  </si>
  <si>
    <t>АМК 2-18</t>
  </si>
  <si>
    <t>с Малиново</t>
  </si>
  <si>
    <t>05607413101</t>
  </si>
  <si>
    <t>29а</t>
  </si>
  <si>
    <t>.185</t>
  </si>
  <si>
    <t>Котельная 2-12</t>
  </si>
  <si>
    <t>с Боголюбовка</t>
  </si>
  <si>
    <t>05607422106</t>
  </si>
  <si>
    <t>ул. Озерная</t>
  </si>
  <si>
    <t>АМК 2-11</t>
  </si>
  <si>
    <t>с Орехово</t>
  </si>
  <si>
    <t>05607422101</t>
  </si>
  <si>
    <t>ул. Кооперативная</t>
  </si>
  <si>
    <t>54а</t>
  </si>
  <si>
    <t>.166</t>
  </si>
  <si>
    <t>Котельная 2-10</t>
  </si>
  <si>
    <t>с Ракитное</t>
  </si>
  <si>
    <t>05607425101</t>
  </si>
  <si>
    <t>22а</t>
  </si>
  <si>
    <t>1.02</t>
  </si>
  <si>
    <t>.1694</t>
  </si>
  <si>
    <t>Котельная 2-9</t>
  </si>
  <si>
    <t>1.22</t>
  </si>
  <si>
    <t>.349</t>
  </si>
  <si>
    <t>.3623</t>
  </si>
  <si>
    <t>Котельная 2-4</t>
  </si>
  <si>
    <t>с Рождественка</t>
  </si>
  <si>
    <t>05607428101</t>
  </si>
  <si>
    <t>ул. 50 лет Октября</t>
  </si>
  <si>
    <t>24а</t>
  </si>
  <si>
    <t>1.172</t>
  </si>
  <si>
    <t>.215</t>
  </si>
  <si>
    <t>.274</t>
  </si>
  <si>
    <t>АМК 1-30</t>
  </si>
  <si>
    <t>с Сальское</t>
  </si>
  <si>
    <t>05607431101</t>
  </si>
  <si>
    <t>2/015</t>
  </si>
  <si>
    <t>25-АБ 195255, 25-АБ 195253</t>
  </si>
  <si>
    <t>16.04.2014</t>
  </si>
  <si>
    <t>https://portal.eias.ru/Portal/DownloadPage.aspx?type=12&amp;guid=f25ce47c-771c-4ad1-ba48-dd28f98fd0c1</t>
  </si>
  <si>
    <t>.237</t>
  </si>
  <si>
    <t>.3195</t>
  </si>
  <si>
    <t>Котельная 2-1</t>
  </si>
  <si>
    <t>.694</t>
  </si>
  <si>
    <t>.132</t>
  </si>
  <si>
    <t>.1282</t>
  </si>
  <si>
    <t>Котельная №1-30</t>
  </si>
  <si>
    <t>Советская</t>
  </si>
  <si>
    <t>2/15</t>
  </si>
  <si>
    <t>25-АВ 195255</t>
  </si>
  <si>
    <t>https://portal.eias.ru/Portal/DownloadPage.aspx?type=12&amp;guid=4fb8a8fd-0e2b-4d7d-820b-77697835a142</t>
  </si>
  <si>
    <t>.204</t>
  </si>
  <si>
    <t>п Горнореченский</t>
  </si>
  <si>
    <t>05510000106</t>
  </si>
  <si>
    <t>32-1</t>
  </si>
  <si>
    <t>28/0035-13</t>
  </si>
  <si>
    <t>01.04.2013</t>
  </si>
  <si>
    <t>https://portal.eias.ru/Portal/DownloadPage.aspx?type=12&amp;guid=ddae3919-f7e1-4a84-a076-be24ad7a3400</t>
  </si>
  <si>
    <t>.61</t>
  </si>
  <si>
    <t>п Рудный</t>
  </si>
  <si>
    <t>05510000111</t>
  </si>
  <si>
    <t>ул. Партизанская</t>
  </si>
  <si>
    <t>25-АБ 914601</t>
  </si>
  <si>
    <t>22.03.2013</t>
  </si>
  <si>
    <t>https://portal.eias.ru/Portal/DownloadPage.aspx?type=12&amp;guid=a96df81e-6af9-4e17-9ec5-b72700a3b37c</t>
  </si>
  <si>
    <t>3.42</t>
  </si>
  <si>
    <t>пгт Кавалерово</t>
  </si>
  <si>
    <t>05510000051</t>
  </si>
  <si>
    <t>ул. Арсеньева</t>
  </si>
  <si>
    <t>126а</t>
  </si>
  <si>
    <t>2.76</t>
  </si>
  <si>
    <t>1.33</t>
  </si>
  <si>
    <t>Котельная Фабричный</t>
  </si>
  <si>
    <t>ул. Комсомольская</t>
  </si>
  <si>
    <t>107а</t>
  </si>
  <si>
    <t>2.92</t>
  </si>
  <si>
    <t>Котельная очистных сооружений</t>
  </si>
  <si>
    <t>ул. Гоголя</t>
  </si>
  <si>
    <t>27/0035-13</t>
  </si>
  <si>
    <t>https://portal.eias.ru/Portal/DownloadPage.aspx?type=12&amp;guid=49bdc9b1-001c-4ac3-a051-fd05305b0738</t>
  </si>
  <si>
    <t>.53</t>
  </si>
  <si>
    <t>.15</t>
  </si>
  <si>
    <t>ул. Первомайская</t>
  </si>
  <si>
    <t>9б/3</t>
  </si>
  <si>
    <t>59.4</t>
  </si>
  <si>
    <t>14.92</t>
  </si>
  <si>
    <t>19.54</t>
  </si>
  <si>
    <t>пгт Хрустальный</t>
  </si>
  <si>
    <t>05510000056</t>
  </si>
  <si>
    <t>27/1</t>
  </si>
  <si>
    <t>3.9</t>
  </si>
  <si>
    <t>1.36</t>
  </si>
  <si>
    <t>с Зеркальное</t>
  </si>
  <si>
    <t>05510000126</t>
  </si>
  <si>
    <t>с Устиновка</t>
  </si>
  <si>
    <t>05510000141</t>
  </si>
  <si>
    <t>ул.Центральная</t>
  </si>
  <si>
    <t>.16</t>
  </si>
  <si>
    <t>АМК № 28</t>
  </si>
  <si>
    <t>Горноключевское гороское поселение</t>
  </si>
  <si>
    <t>кп Горные Ключи</t>
  </si>
  <si>
    <t>05612154051</t>
  </si>
  <si>
    <t>25-АА 896160</t>
  </si>
  <si>
    <t>27.08.2007</t>
  </si>
  <si>
    <t>https://portal.eias.ru/Portal/DownloadPage.aspx?type=12&amp;guid=08143f64-1e4d-4382-839f-63938430018d</t>
  </si>
  <si>
    <t>.245</t>
  </si>
  <si>
    <t>.3235</t>
  </si>
  <si>
    <t>АМК № 29</t>
  </si>
  <si>
    <t>ул. Коммунальников</t>
  </si>
  <si>
    <t>42/0035-14</t>
  </si>
  <si>
    <t>29.09.14</t>
  </si>
  <si>
    <t>https://portal.eias.ru/Portal/DownloadPage.aspx?type=12&amp;guid=dab72586-94e5-49eb-9f14-ff6a82c43f43</t>
  </si>
  <si>
    <t>.316</t>
  </si>
  <si>
    <t>.3185</t>
  </si>
  <si>
    <t>АМК № 30 ср.школа</t>
  </si>
  <si>
    <t>ул. Санаторная</t>
  </si>
  <si>
    <t>5а</t>
  </si>
  <si>
    <t>договор обслуживания</t>
  </si>
  <si>
    <t>01.01.2016</t>
  </si>
  <si>
    <t>.259</t>
  </si>
  <si>
    <t>ул. Юбилейная</t>
  </si>
  <si>
    <t>25-АБ 712230</t>
  </si>
  <si>
    <t>14.02.2012</t>
  </si>
  <si>
    <t>https://portal.eias.ru/Portal/DownloadPage.aspx?type=12&amp;guid=480d6931-8676-4b23-b506-c91824b2f3c9</t>
  </si>
  <si>
    <t>10.474</t>
  </si>
  <si>
    <t>56.96</t>
  </si>
  <si>
    <t>17.325</t>
  </si>
  <si>
    <t>[Уголь бурый] :: [Мазут М-100]</t>
  </si>
  <si>
    <t>25-АБ 712236</t>
  </si>
  <si>
    <t>15.02.2012</t>
  </si>
  <si>
    <t>https://portal.eias.ru/Portal/DownloadPage.aspx?type=12&amp;guid=fed5105e-6f34-4a73-8be3-b8d3a74e7808</t>
  </si>
  <si>
    <t>.2</t>
  </si>
  <si>
    <t>АМК № 21</t>
  </si>
  <si>
    <t>с Уссурка</t>
  </si>
  <si>
    <t>05612154106</t>
  </si>
  <si>
    <t>29.09.2014</t>
  </si>
  <si>
    <t>https://portal.eias.ru/Portal/DownloadPage.aspx?type=12&amp;guid=78dfc884-c66c-4d94-99ac-aa1703430db4</t>
  </si>
  <si>
    <t>.1221</t>
  </si>
  <si>
    <t>АМК № 25</t>
  </si>
  <si>
    <t>ул. Пролетарская</t>
  </si>
  <si>
    <t>266/0035-14</t>
  </si>
  <si>
    <t>07.10.2014</t>
  </si>
  <si>
    <t>https://portal.eias.ru/Portal/DownloadPage.aspx?type=12&amp;guid=a12f20de-a554-4e9a-8697-7e0654be6426</t>
  </si>
  <si>
    <t>.131</t>
  </si>
  <si>
    <t>.1091</t>
  </si>
  <si>
    <t>43/0035-14</t>
  </si>
  <si>
    <t>24.03.2014</t>
  </si>
  <si>
    <t>https://portal.eias.ru/Portal/DownloadPage.aspx?type=12&amp;guid=bc356148-15ae-49a7-b56c-6e217651dd8b</t>
  </si>
  <si>
    <t>4.165</t>
  </si>
  <si>
    <t>1.497</t>
  </si>
  <si>
    <t>1.752</t>
  </si>
  <si>
    <t>ул. Колхозная</t>
  </si>
  <si>
    <t>3.35</t>
  </si>
  <si>
    <t>.803</t>
  </si>
  <si>
    <t>2.88</t>
  </si>
  <si>
    <t>.889</t>
  </si>
  <si>
    <t>10.19</t>
  </si>
  <si>
    <t>5.721</t>
  </si>
  <si>
    <t>13.15</t>
  </si>
  <si>
    <t>5.7754235</t>
  </si>
  <si>
    <t>ул. Уткинская</t>
  </si>
  <si>
    <t>1.34</t>
  </si>
  <si>
    <t>.293</t>
  </si>
  <si>
    <t>1.336</t>
  </si>
  <si>
    <t>2.84</t>
  </si>
  <si>
    <t>1.291</t>
  </si>
  <si>
    <t>25 АВ 570233</t>
  </si>
  <si>
    <t>16.11.2015</t>
  </si>
  <si>
    <t>https://portal.eias.ru/Portal/DownloadPage.aspx?type=12&amp;guid=961c003f-4a4e-4c67-86a7-312be06727d3</t>
  </si>
  <si>
    <t>1.312</t>
  </si>
  <si>
    <t>1.2635</t>
  </si>
  <si>
    <t>с Авдеевка</t>
  </si>
  <si>
    <t>05612151106</t>
  </si>
  <si>
    <t>https://portal.eias.ru/Portal/DownloadPage.aspx?type=12&amp;guid=b4f66a05-bbf0-44a4-ad71-26bfcc3134cf</t>
  </si>
  <si>
    <t>.189</t>
  </si>
  <si>
    <t>ул.Октябрьская</t>
  </si>
  <si>
    <t>25-АБ 660554</t>
  </si>
  <si>
    <t>19.01.2012</t>
  </si>
  <si>
    <t>https://portal.eias.ru/Portal/DownloadPage.aspx?type=12&amp;guid=9a417ad5-072a-4763-b055-1d47a75fb5d4</t>
  </si>
  <si>
    <t>2.52</t>
  </si>
  <si>
    <t>.06062</t>
  </si>
  <si>
    <t>АМК № 23</t>
  </si>
  <si>
    <t>с Павло-Федоровка</t>
  </si>
  <si>
    <t>05612151131</t>
  </si>
  <si>
    <t>1в</t>
  </si>
  <si>
    <t>.428</t>
  </si>
  <si>
    <t>.3646</t>
  </si>
  <si>
    <t>АМК № 27</t>
  </si>
  <si>
    <t>.2485</t>
  </si>
  <si>
    <t>Котельная № 20</t>
  </si>
  <si>
    <t>с Преображенка</t>
  </si>
  <si>
    <t>05612151141</t>
  </si>
  <si>
    <t>ул. Таежная</t>
  </si>
  <si>
    <t>1.406</t>
  </si>
  <si>
    <t>.597</t>
  </si>
  <si>
    <t>.579496</t>
  </si>
  <si>
    <t>АМК № 24</t>
  </si>
  <si>
    <t>с Родниковый</t>
  </si>
  <si>
    <t>05612151146</t>
  </si>
  <si>
    <t>.242</t>
  </si>
  <si>
    <t>.098</t>
  </si>
  <si>
    <t>.088</t>
  </si>
  <si>
    <t>АМК № 18</t>
  </si>
  <si>
    <t>с Увальное</t>
  </si>
  <si>
    <t>05612151151</t>
  </si>
  <si>
    <t>ул. Шоссейная</t>
  </si>
  <si>
    <t>8а</t>
  </si>
  <si>
    <t>.138</t>
  </si>
  <si>
    <t>.06189</t>
  </si>
  <si>
    <t>АМК № 19</t>
  </si>
  <si>
    <t>.14167</t>
  </si>
  <si>
    <t>АМК № 26</t>
  </si>
  <si>
    <t>ул. Полевая</t>
  </si>
  <si>
    <t>.818</t>
  </si>
  <si>
    <t>.7563</t>
  </si>
  <si>
    <t>АМК № 22</t>
  </si>
  <si>
    <t>с Шмаковка</t>
  </si>
  <si>
    <t>05612151156</t>
  </si>
  <si>
    <t>пер. Школьный</t>
  </si>
  <si>
    <t>.0482</t>
  </si>
  <si>
    <t>АМК № 12</t>
  </si>
  <si>
    <t>с Крыловка</t>
  </si>
  <si>
    <t>05612413101</t>
  </si>
  <si>
    <t>.2408</t>
  </si>
  <si>
    <t>.122</t>
  </si>
  <si>
    <t>.1108</t>
  </si>
  <si>
    <t>АМК № 11</t>
  </si>
  <si>
    <t>с Марьяновка</t>
  </si>
  <si>
    <t>05612413116</t>
  </si>
  <si>
    <t>.065</t>
  </si>
  <si>
    <t>.137</t>
  </si>
  <si>
    <t>.0669</t>
  </si>
  <si>
    <t>АМК № 17</t>
  </si>
  <si>
    <t>с Комаровка</t>
  </si>
  <si>
    <t>05612428116</t>
  </si>
  <si>
    <t>.159</t>
  </si>
  <si>
    <t>.14848</t>
  </si>
  <si>
    <t>АМК № 13 ср.школа</t>
  </si>
  <si>
    <t>с Руновка</t>
  </si>
  <si>
    <t>05612428101</t>
  </si>
  <si>
    <t>Котельная 3-5</t>
  </si>
  <si>
    <t>с Вострецово</t>
  </si>
  <si>
    <t>05514000104</t>
  </si>
  <si>
    <t>47/0035-14</t>
  </si>
  <si>
    <t>https://portal.eias.ru/Portal/DownloadPage.aspx?type=12&amp;guid=5f256345-4e8a-49ee-824a-2e0237701945</t>
  </si>
  <si>
    <t>.1189</t>
  </si>
  <si>
    <t>Котельная 3-6</t>
  </si>
  <si>
    <t>ул. Нижегорная</t>
  </si>
  <si>
    <t>32в</t>
  </si>
  <si>
    <t>.0683</t>
  </si>
  <si>
    <t>Котельная 3-12</t>
  </si>
  <si>
    <t>с Глубинное</t>
  </si>
  <si>
    <t>05514000105</t>
  </si>
  <si>
    <t>ул. Коммунальная</t>
  </si>
  <si>
    <t>.163</t>
  </si>
  <si>
    <t>Котельная 3-7</t>
  </si>
  <si>
    <t>с Измайлиха</t>
  </si>
  <si>
    <t>05514000110</t>
  </si>
  <si>
    <t>.38</t>
  </si>
  <si>
    <t>.125</t>
  </si>
  <si>
    <t>АМК 3-11</t>
  </si>
  <si>
    <t>с Крутой Яр</t>
  </si>
  <si>
    <t>05514000111</t>
  </si>
  <si>
    <t>ул. Красноармейская</t>
  </si>
  <si>
    <t>.133</t>
  </si>
  <si>
    <t>АМК 3-18</t>
  </si>
  <si>
    <t>с Лукьяновка</t>
  </si>
  <si>
    <t>05514000113</t>
  </si>
  <si>
    <t>.2598</t>
  </si>
  <si>
    <t>Котельная 3-8</t>
  </si>
  <si>
    <t>с Мельничное</t>
  </si>
  <si>
    <t>05514000114</t>
  </si>
  <si>
    <t>ул. Верхняя</t>
  </si>
  <si>
    <t>1Б</t>
  </si>
  <si>
    <t>.555</t>
  </si>
  <si>
    <t>.287</t>
  </si>
  <si>
    <t>Котельная 3-9</t>
  </si>
  <si>
    <t>.0312</t>
  </si>
  <si>
    <t>АМК 3-3</t>
  </si>
  <si>
    <t>ул. Украинская</t>
  </si>
  <si>
    <t>64а</t>
  </si>
  <si>
    <t>.1252</t>
  </si>
  <si>
    <t>144/0035-12</t>
  </si>
  <si>
    <t>01.04.2012</t>
  </si>
  <si>
    <t>https://portal.eias.ru/Portal/DownloadPage.aspx?type=12&amp;guid=0f93dc29-64cc-4a5a-a19c-a9c71a231e11</t>
  </si>
  <si>
    <t>3.093</t>
  </si>
  <si>
    <t>Котельная 3-2</t>
  </si>
  <si>
    <t>30в</t>
  </si>
  <si>
    <t>1.432</t>
  </si>
  <si>
    <t>.612</t>
  </si>
  <si>
    <t>АМК №3-19</t>
  </si>
  <si>
    <t>с Рощино</t>
  </si>
  <si>
    <t>05514000122</t>
  </si>
  <si>
    <t>Луговая</t>
  </si>
  <si>
    <t>ДС от 01.04.2024 к договору №47/0035-14 от 01.06.2014</t>
  </si>
  <si>
    <t>01.04.2024</t>
  </si>
  <si>
    <t>https://portal.eias.ru/Portal/DownloadPage.aspx?type=12&amp;guid=607bad4e-b5ab-448c-9762-312548a31121</t>
  </si>
  <si>
    <t>.77</t>
  </si>
  <si>
    <t>Котельная 3-4</t>
  </si>
  <si>
    <t>ул. Рощина</t>
  </si>
  <si>
    <t>49/0035-13</t>
  </si>
  <si>
    <t>20.02.2013</t>
  </si>
  <si>
    <t>https://portal.eias.ru/Portal/DownloadPage.aspx?type=12&amp;guid=a9ce4393-b0ea-4c58-9161-109e5e4249c4</t>
  </si>
  <si>
    <t>3.45</t>
  </si>
  <si>
    <t>1.715</t>
  </si>
  <si>
    <t>05614406101</t>
  </si>
  <si>
    <t>05614408101</t>
  </si>
  <si>
    <t>.328</t>
  </si>
  <si>
    <t>05614416101</t>
  </si>
  <si>
    <t>.1328</t>
  </si>
  <si>
    <t>05614420101</t>
  </si>
  <si>
    <t>05614422101</t>
  </si>
  <si>
    <t>05614428101</t>
  </si>
  <si>
    <t>3.506</t>
  </si>
  <si>
    <t>.6202</t>
  </si>
  <si>
    <t>05614431111</t>
  </si>
  <si>
    <t>.1442</t>
  </si>
  <si>
    <t>05614431101</t>
  </si>
  <si>
    <t>1.8013</t>
  </si>
  <si>
    <t>Котельная № 5/1</t>
  </si>
  <si>
    <t>пгт Преображение</t>
  </si>
  <si>
    <t>05517000056</t>
  </si>
  <si>
    <t>7/14/06-09</t>
  </si>
  <si>
    <t>19.08.14</t>
  </si>
  <si>
    <t>https://portal.eias.ru/Portal/DownloadPage.aspx?type=12&amp;guid=51a14083-07d0-4dc0-b026-3e0ad6aa0114</t>
  </si>
  <si>
    <t>13.536</t>
  </si>
  <si>
    <t>4.71</t>
  </si>
  <si>
    <t>4.943</t>
  </si>
  <si>
    <t>Котельная № 5/2</t>
  </si>
  <si>
    <t>ул. 30 лет Победы</t>
  </si>
  <si>
    <t>11а</t>
  </si>
  <si>
    <t>14.508</t>
  </si>
  <si>
    <t>4.698</t>
  </si>
  <si>
    <t>5.143</t>
  </si>
  <si>
    <t>Котельная № 5/3</t>
  </si>
  <si>
    <t>пер. Партизанский</t>
  </si>
  <si>
    <t>.952</t>
  </si>
  <si>
    <t>.553</t>
  </si>
  <si>
    <t>.5564</t>
  </si>
  <si>
    <t>Котельная № 5/4</t>
  </si>
  <si>
    <t>6/14/06-09</t>
  </si>
  <si>
    <t>https://portal.eias.ru/Portal/DownloadPage.aspx?type=12&amp;guid=5ab20f17-8685-4f81-8274-85cfaa00c120</t>
  </si>
  <si>
    <t>.1313</t>
  </si>
  <si>
    <t>Котельная № 5/5</t>
  </si>
  <si>
    <t>ул. Заречная</t>
  </si>
  <si>
    <t>.884</t>
  </si>
  <si>
    <t>.278</t>
  </si>
  <si>
    <t>.290667</t>
  </si>
  <si>
    <t>Котельная № 6/19</t>
  </si>
  <si>
    <t>с Беневское</t>
  </si>
  <si>
    <t>05517000106</t>
  </si>
  <si>
    <t>ул. Садовая</t>
  </si>
  <si>
    <t>7а</t>
  </si>
  <si>
    <t>82/0035-12</t>
  </si>
  <si>
    <t>01.06.12</t>
  </si>
  <si>
    <t>https://portal.eias.ru/Portal/DownloadPage.aspx?type=12&amp;guid=936d5b76-cbbc-406a-85aa-0efbf31125bd</t>
  </si>
  <si>
    <t>.88</t>
  </si>
  <si>
    <t>.234</t>
  </si>
  <si>
    <t>.27065</t>
  </si>
  <si>
    <t>Котельная № 6/24</t>
  </si>
  <si>
    <t>пер.Школьный</t>
  </si>
  <si>
    <t>.025</t>
  </si>
  <si>
    <t>.027</t>
  </si>
  <si>
    <t>Котельная № 6/15</t>
  </si>
  <si>
    <t>с Валентин</t>
  </si>
  <si>
    <t>05517000111</t>
  </si>
  <si>
    <t>8б</t>
  </si>
  <si>
    <t>81/0035-12</t>
  </si>
  <si>
    <t>https://portal.eias.ru/Portal/DownloadPage.aspx?type=12&amp;guid=ebc40dde-a3e8-4cf7-9ddd-56adf4fa7608</t>
  </si>
  <si>
    <t>2.408</t>
  </si>
  <si>
    <t>.38237</t>
  </si>
  <si>
    <t>Котельная № 6/16</t>
  </si>
  <si>
    <t>.2131</t>
  </si>
  <si>
    <t>Котельная № 6/17</t>
  </si>
  <si>
    <t>с Глазковка</t>
  </si>
  <si>
    <t>05517000116</t>
  </si>
  <si>
    <t>ул. Подгорная</t>
  </si>
  <si>
    <t>.295</t>
  </si>
  <si>
    <t>.298101</t>
  </si>
  <si>
    <t>Котельная № 6/14</t>
  </si>
  <si>
    <t>с Киевка</t>
  </si>
  <si>
    <t>05517000136</t>
  </si>
  <si>
    <t>ул. Дачная</t>
  </si>
  <si>
    <t>2.263</t>
  </si>
  <si>
    <t>.604</t>
  </si>
  <si>
    <t>1.629</t>
  </si>
  <si>
    <t>.6904</t>
  </si>
  <si>
    <t>АМК № 6/8</t>
  </si>
  <si>
    <t>05517000101</t>
  </si>
  <si>
    <t>69а</t>
  </si>
  <si>
    <t>25-АБ 911855</t>
  </si>
  <si>
    <t>https://portal.eias.ru/Portal/DownloadPage.aspx?type=12&amp;guid=809ec502-43a7-49a8-afdc-c72525bf33df</t>
  </si>
  <si>
    <t>.238</t>
  </si>
  <si>
    <t>Котельная № 6/7</t>
  </si>
  <si>
    <t>ул. Ключевая</t>
  </si>
  <si>
    <t>38а</t>
  </si>
  <si>
    <t>25-АБ 911853</t>
  </si>
  <si>
    <t>https://portal.eias.ru/Portal/DownloadPage.aspx?type=12&amp;guid=a1943458-8ba9-45a8-a222-36a9555ffe0d</t>
  </si>
  <si>
    <t>2.061</t>
  </si>
  <si>
    <t>2.709</t>
  </si>
  <si>
    <t>2.050731</t>
  </si>
  <si>
    <t>Котельная № 6/9</t>
  </si>
  <si>
    <t>ул. Некрасовская</t>
  </si>
  <si>
    <t>25-АБ 911859</t>
  </si>
  <si>
    <t>26.03.2013</t>
  </si>
  <si>
    <t>https://portal.eias.ru/Portal/DownloadPage.aspx?type=12&amp;guid=6de3775b-48f9-4d8e-beb3-324f1e852fcd</t>
  </si>
  <si>
    <t>1.019</t>
  </si>
  <si>
    <t>1.0266</t>
  </si>
  <si>
    <t>Котельная № 6/18</t>
  </si>
  <si>
    <t>с Сокольчи</t>
  </si>
  <si>
    <t>05517000156</t>
  </si>
  <si>
    <t>73/0035-12</t>
  </si>
  <si>
    <t>06.02.12</t>
  </si>
  <si>
    <t>https://portal.eias.ru/Portal/DownloadPage.aspx?type=12&amp;guid=ce5e2c78-7f7b-4313-9de0-8d3d76565be2</t>
  </si>
  <si>
    <t>.22485</t>
  </si>
  <si>
    <t>Котельная № 6/20</t>
  </si>
  <si>
    <t>ул. Шевченко</t>
  </si>
  <si>
    <t>.066</t>
  </si>
  <si>
    <t>.072</t>
  </si>
  <si>
    <t>.0658</t>
  </si>
  <si>
    <t>АМК № 15</t>
  </si>
  <si>
    <t>ул. Кравчука</t>
  </si>
  <si>
    <t>26.05.14</t>
  </si>
  <si>
    <t>https://portal.eias.ru/Portal/DownloadPage.aspx?type=12&amp;guid=06d46406-141c-4b0b-850e-dc728d5afabd</t>
  </si>
  <si>
    <t>.401</t>
  </si>
  <si>
    <t>.547</t>
  </si>
  <si>
    <t>АМК № 3</t>
  </si>
  <si>
    <t>ул. Дзержинского</t>
  </si>
  <si>
    <t>.931</t>
  </si>
  <si>
    <t>АМК № 4</t>
  </si>
  <si>
    <t>ул. Вокзальная</t>
  </si>
  <si>
    <t>76а</t>
  </si>
  <si>
    <t>.343</t>
  </si>
  <si>
    <t>АМК № 41</t>
  </si>
  <si>
    <t>ул. Паровозная</t>
  </si>
  <si>
    <t>https://portal.eias.ru/Portal/DownloadPage.aspx?type=12&amp;guid=4979b567-6a60-4c10-ae93-3ead6f689b3c</t>
  </si>
  <si>
    <t>.213</t>
  </si>
  <si>
    <t>АМК № 42</t>
  </si>
  <si>
    <t>ул. Имени 12-ти</t>
  </si>
  <si>
    <t>25-АБ 745362</t>
  </si>
  <si>
    <t>15.06.2012</t>
  </si>
  <si>
    <t>https://portal.eias.ru/Portal/DownloadPage.aspx?type=12&amp;guid=c196d549-b631-44f3-ac8e-ab747f2d832b</t>
  </si>
  <si>
    <t>.121</t>
  </si>
  <si>
    <t>.244</t>
  </si>
  <si>
    <t>АМК №43</t>
  </si>
  <si>
    <t>Путейная</t>
  </si>
  <si>
    <t>1г</t>
  </si>
  <si>
    <t>3.096</t>
  </si>
  <si>
    <t>1.894</t>
  </si>
  <si>
    <t>ул. Пушкинская</t>
  </si>
  <si>
    <t>29б</t>
  </si>
  <si>
    <t>30.02</t>
  </si>
  <si>
    <t>35.65</t>
  </si>
  <si>
    <t>ул. Сибирцева</t>
  </si>
  <si>
    <t>2.89</t>
  </si>
  <si>
    <t>Котельная № 13</t>
  </si>
  <si>
    <t>ул. Королева</t>
  </si>
  <si>
    <t>.435</t>
  </si>
  <si>
    <t>Котельная № 16</t>
  </si>
  <si>
    <t>ул. Березовая</t>
  </si>
  <si>
    <t>.162</t>
  </si>
  <si>
    <t>Котельная № 18</t>
  </si>
  <si>
    <t>ул. Тепличная</t>
  </si>
  <si>
    <t>.169</t>
  </si>
  <si>
    <t>31б</t>
  </si>
  <si>
    <t>2.62</t>
  </si>
  <si>
    <t>2.884</t>
  </si>
  <si>
    <t>1.569</t>
  </si>
  <si>
    <t>3.85</t>
  </si>
  <si>
    <t>1.409</t>
  </si>
  <si>
    <t>ул. Степная</t>
  </si>
  <si>
    <t>3б</t>
  </si>
  <si>
    <t>.584</t>
  </si>
  <si>
    <t>.695</t>
  </si>
  <si>
    <t>ул. Будника</t>
  </si>
  <si>
    <t>1.35</t>
  </si>
  <si>
    <t>1.654</t>
  </si>
  <si>
    <t>котельная № 11</t>
  </si>
  <si>
    <t>ул. Ленинская</t>
  </si>
  <si>
    <t>1.975</t>
  </si>
  <si>
    <t>2.273</t>
  </si>
  <si>
    <t>котельная № 19</t>
  </si>
  <si>
    <t>25-АБ 659319</t>
  </si>
  <si>
    <t>19.10.2011</t>
  </si>
  <si>
    <t>https://portal.eias.ru/Portal/DownloadPage.aspx?type=12&amp;guid=cc9d5ac0-a44c-4cef-8c23-ecc530ad96ff</t>
  </si>
  <si>
    <t>19.8</t>
  </si>
  <si>
    <t>10.069</t>
  </si>
  <si>
    <t>11.71</t>
  </si>
  <si>
    <t>котельная № 36</t>
  </si>
  <si>
    <t>ул. Челюскина</t>
  </si>
  <si>
    <t>26.05.2014</t>
  </si>
  <si>
    <t>АМК № 33</t>
  </si>
  <si>
    <t>с Глазовка</t>
  </si>
  <si>
    <t>05711000111</t>
  </si>
  <si>
    <t>АМК № 31</t>
  </si>
  <si>
    <t>с Иннокентьевка</t>
  </si>
  <si>
    <t>05711000131</t>
  </si>
  <si>
    <t>.095</t>
  </si>
  <si>
    <t>котельная № 29</t>
  </si>
  <si>
    <t>с Курское</t>
  </si>
  <si>
    <t>05711000136</t>
  </si>
  <si>
    <t>ул. Почтовая</t>
  </si>
  <si>
    <t>.104</t>
  </si>
  <si>
    <t>с Марково</t>
  </si>
  <si>
    <t>05711000146</t>
  </si>
  <si>
    <t>ул. Волкова</t>
  </si>
  <si>
    <t>АМК № 20</t>
  </si>
  <si>
    <t>с Невское</t>
  </si>
  <si>
    <t>05711000151</t>
  </si>
  <si>
    <t>ул. Спортивная</t>
  </si>
  <si>
    <t>.228</t>
  </si>
  <si>
    <t>.233</t>
  </si>
  <si>
    <t>с Пантелеймоновка</t>
  </si>
  <si>
    <t>05711000161</t>
  </si>
  <si>
    <t>.448</t>
  </si>
  <si>
    <t>Котельная № 102</t>
  </si>
  <si>
    <t>.283</t>
  </si>
  <si>
    <t>.294</t>
  </si>
  <si>
    <t>с Ружино</t>
  </si>
  <si>
    <t>05711000171</t>
  </si>
  <si>
    <t>.307</t>
  </si>
  <si>
    <t>.331</t>
  </si>
  <si>
    <t>Котельная АО "ВРК-1"</t>
  </si>
  <si>
    <t>сеть</t>
  </si>
  <si>
    <t>нет данных</t>
  </si>
  <si>
    <t>ДС № 9 от 01.10.2020 к ДА № 10 от 26.05.2014</t>
  </si>
  <si>
    <t>https://portal.eias.ru/Portal/DownloadPage.aspx?type=12&amp;guid=07ae0eb4-eeec-4726-867d-5bdb58e83416</t>
  </si>
  <si>
    <t>2.4282</t>
  </si>
  <si>
    <t>котельная № 32</t>
  </si>
  <si>
    <t>с Тихменево</t>
  </si>
  <si>
    <t>05711000181</t>
  </si>
  <si>
    <t>.22</t>
  </si>
  <si>
    <t>Котельная 1/33</t>
  </si>
  <si>
    <t>с Абрамовка</t>
  </si>
  <si>
    <t>05620406106</t>
  </si>
  <si>
    <t>61/0035-14</t>
  </si>
  <si>
    <t>12.12.14</t>
  </si>
  <si>
    <t>https://portal.eias.ru/Portal/DownloadPage.aspx?type=12&amp;guid=f25d4ed8-fbaa-42c3-be4d-9c44ae73ed52</t>
  </si>
  <si>
    <t>.402</t>
  </si>
  <si>
    <t>.33</t>
  </si>
  <si>
    <t>.214</t>
  </si>
  <si>
    <t>АМК 1/35</t>
  </si>
  <si>
    <t>с Григорьевка</t>
  </si>
  <si>
    <t>05620406101</t>
  </si>
  <si>
    <t>55/0035-13</t>
  </si>
  <si>
    <t>18.02.13</t>
  </si>
  <si>
    <t>https://portal.eias.ru/Portal/DownloadPage.aspx?type=12&amp;guid=8e84e3a4-6b3a-4779-8723-73d9a7a9acad</t>
  </si>
  <si>
    <t>.167</t>
  </si>
  <si>
    <t>.298</t>
  </si>
  <si>
    <t>Котельная 1/29</t>
  </si>
  <si>
    <t>п Горное</t>
  </si>
  <si>
    <t>05620408106</t>
  </si>
  <si>
    <t>ул. Лесная</t>
  </si>
  <si>
    <t>58/0035-14</t>
  </si>
  <si>
    <t>25.02.14</t>
  </si>
  <si>
    <t>https://portal.eias.ru/Portal/DownloadPage.aspx?type=12&amp;guid=8afb3b21-a442-4b52-ae0b-79360633ce51</t>
  </si>
  <si>
    <t>1.194</t>
  </si>
  <si>
    <t>1.192</t>
  </si>
  <si>
    <t>АМК 1/19</t>
  </si>
  <si>
    <t>с Ивановка</t>
  </si>
  <si>
    <t>05620408101</t>
  </si>
  <si>
    <t>.164</t>
  </si>
  <si>
    <t>.165</t>
  </si>
  <si>
    <t>АМК 1/21</t>
  </si>
  <si>
    <t>ул. Кировская</t>
  </si>
  <si>
    <t>Котельная 1/18</t>
  </si>
  <si>
    <t>ул. Зареченская</t>
  </si>
  <si>
    <t>https://portal.eias.ru/Portal/DownloadPage.aspx?type=12&amp;guid=f20c148d-514d-4581-9ec7-9467b1217bff</t>
  </si>
  <si>
    <t>1.211</t>
  </si>
  <si>
    <t>3.84</t>
  </si>
  <si>
    <t>1.224</t>
  </si>
  <si>
    <t>АМК 1/27</t>
  </si>
  <si>
    <t>с Ширяевка</t>
  </si>
  <si>
    <t>05620408136</t>
  </si>
  <si>
    <t>.277</t>
  </si>
  <si>
    <t>АМК 1/26</t>
  </si>
  <si>
    <t>с Кремово</t>
  </si>
  <si>
    <t>05620410101</t>
  </si>
  <si>
    <t>60/0035-14</t>
  </si>
  <si>
    <t>25.03.14</t>
  </si>
  <si>
    <t>https://portal.eias.ru/Portal/DownloadPage.aspx?type=12&amp;guid=d7263c89-24aa-4798-907f-1ad541c4a334</t>
  </si>
  <si>
    <t>.644</t>
  </si>
  <si>
    <t>АМК 1/28</t>
  </si>
  <si>
    <t>ул. Городская</t>
  </si>
  <si>
    <t>.608</t>
  </si>
  <si>
    <t>.63</t>
  </si>
  <si>
    <t>Котельная 1/30</t>
  </si>
  <si>
    <t>с Ляличи</t>
  </si>
  <si>
    <t>05620410106</t>
  </si>
  <si>
    <t>141</t>
  </si>
  <si>
    <t>264/0035-14</t>
  </si>
  <si>
    <t>https://portal.eias.ru/Portal/DownloadPage.aspx?type=12&amp;guid=d8dd7f7e-edf1-4b2a-8617-501a773ff8bd</t>
  </si>
  <si>
    <t>1.606</t>
  </si>
  <si>
    <t>1.388</t>
  </si>
  <si>
    <t>АМК 1/07</t>
  </si>
  <si>
    <t>с Васильевка</t>
  </si>
  <si>
    <t>05620419106</t>
  </si>
  <si>
    <t>56/0035-12</t>
  </si>
  <si>
    <t>10.04.12</t>
  </si>
  <si>
    <t>https://portal.eias.ru/Portal/DownloadPage.aspx?type=12&amp;guid=6fc58c6c-9948-4afc-896f-1e6f943b78cc</t>
  </si>
  <si>
    <t>Котельная 1/01</t>
  </si>
  <si>
    <t>с Михайловка</t>
  </si>
  <si>
    <t>05620419101</t>
  </si>
  <si>
    <t>10.79</t>
  </si>
  <si>
    <t>5.943</t>
  </si>
  <si>
    <t>6.212</t>
  </si>
  <si>
    <t>13.76</t>
  </si>
  <si>
    <t>8.51</t>
  </si>
  <si>
    <t>Котельная 1/02</t>
  </si>
  <si>
    <t>кв-л. 2-й</t>
  </si>
  <si>
    <t>3.236</t>
  </si>
  <si>
    <t>Котельная 1/04</t>
  </si>
  <si>
    <t>кв-л. 4-й</t>
  </si>
  <si>
    <t>6.106</t>
  </si>
  <si>
    <t>2.572</t>
  </si>
  <si>
    <t>5.56</t>
  </si>
  <si>
    <t>2.606</t>
  </si>
  <si>
    <t>.1</t>
  </si>
  <si>
    <t>[Уголь бурый] :: [Газ природный]</t>
  </si>
  <si>
    <t>Котельная 1/05</t>
  </si>
  <si>
    <t>ул. Дубининская</t>
  </si>
  <si>
    <t>1.255</t>
  </si>
  <si>
    <t>.286</t>
  </si>
  <si>
    <t>1.035</t>
  </si>
  <si>
    <t>.29</t>
  </si>
  <si>
    <t>Котельная 1/06</t>
  </si>
  <si>
    <t>25-АА 994008</t>
  </si>
  <si>
    <t>07.05.2008</t>
  </si>
  <si>
    <t>https://portal.eias.ru/Portal/DownloadPage.aspx?type=12&amp;guid=7f2df624-abf3-4e44-a791-ce6bf4213567</t>
  </si>
  <si>
    <t>.862</t>
  </si>
  <si>
    <t>.247</t>
  </si>
  <si>
    <t>.344</t>
  </si>
  <si>
    <t>.264</t>
  </si>
  <si>
    <t>Котельная 1/31</t>
  </si>
  <si>
    <t>пгт Новошахтинский</t>
  </si>
  <si>
    <t>05620154051</t>
  </si>
  <si>
    <t>ул. Производственная</t>
  </si>
  <si>
    <t>б/н</t>
  </si>
  <si>
    <t>01.09.06</t>
  </si>
  <si>
    <t>https://portal.eias.ru/Portal/DownloadPage.aspx?type=12&amp;guid=c5ba063b-e68f-4c47-b98d-230cf5de6065</t>
  </si>
  <si>
    <t>14.825</t>
  </si>
  <si>
    <t>18.19</t>
  </si>
  <si>
    <t>Котельная 1/25</t>
  </si>
  <si>
    <t>с Осиновка</t>
  </si>
  <si>
    <t>05620425101</t>
  </si>
  <si>
    <t>ул. Рабочая</t>
  </si>
  <si>
    <t>2к</t>
  </si>
  <si>
    <t>57/0035-14</t>
  </si>
  <si>
    <t>25.12.14</t>
  </si>
  <si>
    <t>https://portal.eias.ru/Portal/DownloadPage.aspx?type=12&amp;guid=b1c943b6-68b9-47ef-809c-9284f2a1e0cc</t>
  </si>
  <si>
    <t>.58</t>
  </si>
  <si>
    <t>1.049</t>
  </si>
  <si>
    <t>.573</t>
  </si>
  <si>
    <t>Котельная 1/09</t>
  </si>
  <si>
    <t>с Первомайское</t>
  </si>
  <si>
    <t>05620428101</t>
  </si>
  <si>
    <t>ул. Дубковская</t>
  </si>
  <si>
    <t>59/0035-14</t>
  </si>
  <si>
    <t>30.05.14</t>
  </si>
  <si>
    <t>https://portal.eias.ru/Portal/DownloadPage.aspx?type=12&amp;guid=7f138866-eae3-4ee7-a7cf-7f5f84eea159</t>
  </si>
  <si>
    <t>2.85</t>
  </si>
  <si>
    <t>1.332</t>
  </si>
  <si>
    <t>2.288</t>
  </si>
  <si>
    <t>3.54</t>
  </si>
  <si>
    <t>1.139</t>
  </si>
  <si>
    <t>АМК № 62</t>
  </si>
  <si>
    <t>п Зима Южная</t>
  </si>
  <si>
    <t>05623402126</t>
  </si>
  <si>
    <t>260/0035-13</t>
  </si>
  <si>
    <t>04.09.2013</t>
  </si>
  <si>
    <t>https://portal.eias.ru/Portal/DownloadPage.aspx?type=12&amp;guid=0b450ef7-cf88-4cfe-8181-48f4c501c788</t>
  </si>
  <si>
    <t>.35</t>
  </si>
  <si>
    <t>п Морской</t>
  </si>
  <si>
    <t>05623402146</t>
  </si>
  <si>
    <t>09/0035-13</t>
  </si>
  <si>
    <t>25.03.2013</t>
  </si>
  <si>
    <t>https://portal.eias.ru/Portal/DownloadPage.aspx?type=12&amp;guid=df8651aa-d416-41d1-ba7a-0a6f0bf9de3d</t>
  </si>
  <si>
    <t>АМК-Терморобот № 20</t>
  </si>
  <si>
    <t>п Рыбачий</t>
  </si>
  <si>
    <t>05623402156</t>
  </si>
  <si>
    <t>АМК № 5</t>
  </si>
  <si>
    <t>п Стеклозаводский</t>
  </si>
  <si>
    <t>05623402111</t>
  </si>
  <si>
    <t>ул.Трудовая</t>
  </si>
  <si>
    <t>20/1</t>
  </si>
  <si>
    <t>АМК п.Таёжный</t>
  </si>
  <si>
    <t>п Таежный</t>
  </si>
  <si>
    <t>05623402176</t>
  </si>
  <si>
    <t>01.01.2015</t>
  </si>
  <si>
    <t>.689</t>
  </si>
  <si>
    <t>.696</t>
  </si>
  <si>
    <t>АМК № 8</t>
  </si>
  <si>
    <t>ул. Трактовая</t>
  </si>
  <si>
    <t>.199</t>
  </si>
  <si>
    <t>25 АВ 646603</t>
  </si>
  <si>
    <t>28.03.16</t>
  </si>
  <si>
    <t>https://portal.eias.ru/Portal/DownloadPage.aspx?type=12&amp;guid=b5a7c7c3-32f9-4b7c-b59a-79aa8a7166f9</t>
  </si>
  <si>
    <t>6.9176</t>
  </si>
  <si>
    <t>[Мазут М-100] :: [Газ природный]</t>
  </si>
  <si>
    <t>10.8</t>
  </si>
  <si>
    <t>6.585</t>
  </si>
  <si>
    <t>ул. Пушкина</t>
  </si>
  <si>
    <t>28а</t>
  </si>
  <si>
    <t>1.234</t>
  </si>
  <si>
    <t>.87</t>
  </si>
  <si>
    <t>.806</t>
  </si>
  <si>
    <t>1.357</t>
  </si>
  <si>
    <t>2.073</t>
  </si>
  <si>
    <t>2.37</t>
  </si>
  <si>
    <t>1.091</t>
  </si>
  <si>
    <t>АМК № 30</t>
  </si>
  <si>
    <t>с Кипарисово</t>
  </si>
  <si>
    <t>ул. Черемуховая</t>
  </si>
  <si>
    <t>.377</t>
  </si>
  <si>
    <t>.351</t>
  </si>
  <si>
    <t>с Прохладное</t>
  </si>
  <si>
    <t>05623402106</t>
  </si>
  <si>
    <t>.348</t>
  </si>
  <si>
    <t>.361</t>
  </si>
  <si>
    <t>.407</t>
  </si>
  <si>
    <t>ж/д ст Барановский</t>
  </si>
  <si>
    <t>05623404146</t>
  </si>
  <si>
    <t>ул.Тополиная</t>
  </si>
  <si>
    <t>20.05.2013</t>
  </si>
  <si>
    <t>https://portal.eias.ru/Portal/DownloadPage.aspx?type=12&amp;guid=28c27859-f435-48f6-9b9d-848d044f3603</t>
  </si>
  <si>
    <t>2.262</t>
  </si>
  <si>
    <t>.636</t>
  </si>
  <si>
    <t>2.03</t>
  </si>
  <si>
    <t>п Оленевод</t>
  </si>
  <si>
    <t>05623404131</t>
  </si>
  <si>
    <t>.421</t>
  </si>
  <si>
    <t>.357</t>
  </si>
  <si>
    <t>п Раздольное</t>
  </si>
  <si>
    <t>05623404101</t>
  </si>
  <si>
    <t>ул. Гастелло</t>
  </si>
  <si>
    <t>.365</t>
  </si>
  <si>
    <t>.207</t>
  </si>
  <si>
    <t>АМК № 9</t>
  </si>
  <si>
    <t>ул. Буденного</t>
  </si>
  <si>
    <t>АМК СШ № 3</t>
  </si>
  <si>
    <t>36а</t>
  </si>
  <si>
    <t>ул. Чапаева</t>
  </si>
  <si>
    <t>2.112</t>
  </si>
  <si>
    <t>.987</t>
  </si>
  <si>
    <t>1.099</t>
  </si>
  <si>
    <t>3.966</t>
  </si>
  <si>
    <t>1.031</t>
  </si>
  <si>
    <t>Котельная № 931</t>
  </si>
  <si>
    <t>318</t>
  </si>
  <si>
    <t>02.10.2013</t>
  </si>
  <si>
    <t>https://portal.eias.ru/Portal/DownloadPage.aspx?type=12&amp;guid=b933e024-749f-4f25-bd09-153601284a83</t>
  </si>
  <si>
    <t>3.98</t>
  </si>
  <si>
    <t>2.39</t>
  </si>
  <si>
    <t>4.12</t>
  </si>
  <si>
    <t>2.344</t>
  </si>
  <si>
    <t>Котельная КШИ</t>
  </si>
  <si>
    <t>пер. Интернатский</t>
  </si>
  <si>
    <t>25-АБ 705981</t>
  </si>
  <si>
    <t>30.12.2011</t>
  </si>
  <si>
    <t>https://portal.eias.ru/Portal/DownloadPage.aspx?type=12&amp;guid=dad0923b-eb4a-4d36-8fe5-6c671c748b02</t>
  </si>
  <si>
    <t>.4248596836</t>
  </si>
  <si>
    <t>котельная № 22</t>
  </si>
  <si>
    <t>ул. Котовского</t>
  </si>
  <si>
    <t>3.225</t>
  </si>
  <si>
    <t>1.186</t>
  </si>
  <si>
    <t>1.177</t>
  </si>
  <si>
    <t>котельная № 23</t>
  </si>
  <si>
    <t>4.42</t>
  </si>
  <si>
    <t>2.607</t>
  </si>
  <si>
    <t>2.571</t>
  </si>
  <si>
    <t>п Девятый Вал</t>
  </si>
  <si>
    <t>05623407111</t>
  </si>
  <si>
    <t>ул.Набивайло</t>
  </si>
  <si>
    <t>25-АВ 450292</t>
  </si>
  <si>
    <t>14.05.2015</t>
  </si>
  <si>
    <t>https://portal.eias.ru/Portal/DownloadPage.aspx?type=12&amp;guid=b60eacdd-4d3d-4c5c-84fd-d8cbb69a626f</t>
  </si>
  <si>
    <t>1.21</t>
  </si>
  <si>
    <t>.502</t>
  </si>
  <si>
    <t>.497</t>
  </si>
  <si>
    <t>п Тавричанка</t>
  </si>
  <si>
    <t>05623407101</t>
  </si>
  <si>
    <t>ул. Индустриальная</t>
  </si>
  <si>
    <t>11/0035-12</t>
  </si>
  <si>
    <t>22.02.2012</t>
  </si>
  <si>
    <t>.559</t>
  </si>
  <si>
    <t>1.574</t>
  </si>
  <si>
    <t>.514</t>
  </si>
  <si>
    <t>ул. Рыбацкая</t>
  </si>
  <si>
    <t>.358</t>
  </si>
  <si>
    <t>ул. 1 Радиостанция</t>
  </si>
  <si>
    <t>.582</t>
  </si>
  <si>
    <t>25-АБ 799372</t>
  </si>
  <si>
    <t>14.06.2012</t>
  </si>
  <si>
    <t>https://portal.eias.ru/Portal/DownloadPage.aspx?type=12&amp;guid=2a69484e-1b67-43f1-a7cf-ace2c6e4605f</t>
  </si>
  <si>
    <t>9.207</t>
  </si>
  <si>
    <t>4.094</t>
  </si>
  <si>
    <t>6.138</t>
  </si>
  <si>
    <t>котельная № 24</t>
  </si>
  <si>
    <t>ул. Осипенко</t>
  </si>
  <si>
    <t>3.969</t>
  </si>
  <si>
    <t>4.232</t>
  </si>
  <si>
    <t>котельная № 25</t>
  </si>
  <si>
    <t>2.24</t>
  </si>
  <si>
    <t>.493</t>
  </si>
  <si>
    <t>АМК № 1/7</t>
  </si>
  <si>
    <t>ул. Вознесенская</t>
  </si>
  <si>
    <t>8м</t>
  </si>
  <si>
    <t>25-АБ 109507</t>
  </si>
  <si>
    <t>02.12.2013</t>
  </si>
  <si>
    <t>https://portal.eias.ru/Portal/DownloadPage.aspx?type=12&amp;guid=cf1d95ae-9353-4424-ac13-24d58c051551</t>
  </si>
  <si>
    <t>.338</t>
  </si>
  <si>
    <t>.33823</t>
  </si>
  <si>
    <t>АМК № 4/12</t>
  </si>
  <si>
    <t>ул. Угольная</t>
  </si>
  <si>
    <t>53а</t>
  </si>
  <si>
    <t>01.07.2006</t>
  </si>
  <si>
    <t>https://portal.eias.ru/Portal/DownloadPage.aspx?type=12&amp;guid=a47bff2e-0ed6-4ff9-87ac-ccbaed5e5a29</t>
  </si>
  <si>
    <t>.12397</t>
  </si>
  <si>
    <t>АМК № 4/14</t>
  </si>
  <si>
    <t>ул. Береговая</t>
  </si>
  <si>
    <t>14а</t>
  </si>
  <si>
    <t>.528</t>
  </si>
  <si>
    <t>АМК № 4/16</t>
  </si>
  <si>
    <t>ул. Перевальная</t>
  </si>
  <si>
    <t>01.01.2010</t>
  </si>
  <si>
    <t>https://portal.eias.ru/Portal/DownloadPage.aspx?type=12&amp;guid=9e8675cd-d275-40ba-981b-b53a877bba05</t>
  </si>
  <si>
    <t>.06709</t>
  </si>
  <si>
    <t>АМК № 4/20</t>
  </si>
  <si>
    <t>ул.Наджеды</t>
  </si>
  <si>
    <t>.2064</t>
  </si>
  <si>
    <t>АМК № 4/4</t>
  </si>
  <si>
    <t>.1748</t>
  </si>
  <si>
    <t>АМК № 4/7</t>
  </si>
  <si>
    <t>22б</t>
  </si>
  <si>
    <t>.0829</t>
  </si>
  <si>
    <t>Котельная "Восток Сервис Бункер"</t>
  </si>
  <si>
    <t>пр-кт. Находкинский</t>
  </si>
  <si>
    <t>86.5</t>
  </si>
  <si>
    <t>18.664</t>
  </si>
  <si>
    <t>Котельная № 1/1</t>
  </si>
  <si>
    <t>ул. Пирогова</t>
  </si>
  <si>
    <t>31.97</t>
  </si>
  <si>
    <t>16.4632</t>
  </si>
  <si>
    <t>46.129</t>
  </si>
  <si>
    <t>Котельная № 1/3</t>
  </si>
  <si>
    <t>ул. Судоремонтная</t>
  </si>
  <si>
    <t>50.94</t>
  </si>
  <si>
    <t>26.143</t>
  </si>
  <si>
    <t>50.4</t>
  </si>
  <si>
    <t>27.8044</t>
  </si>
  <si>
    <t>Котельная № 1/4</t>
  </si>
  <si>
    <t>ул. Тимирязева</t>
  </si>
  <si>
    <t>6.195</t>
  </si>
  <si>
    <t>Котельная № 1/5</t>
  </si>
  <si>
    <t>ул. Макарова</t>
  </si>
  <si>
    <t>25-АА 776775</t>
  </si>
  <si>
    <t>08.12.2006</t>
  </si>
  <si>
    <t>https://portal.eias.ru/Portal/DownloadPage.aspx?type=12&amp;guid=1681e13a-71a9-498f-a6a5-3f4ea0e43133</t>
  </si>
  <si>
    <t>42.45</t>
  </si>
  <si>
    <t>6.93</t>
  </si>
  <si>
    <t>7.16966</t>
  </si>
  <si>
    <t>Котельная № 2/1</t>
  </si>
  <si>
    <t>ул. Кольцевая</t>
  </si>
  <si>
    <t>3.77</t>
  </si>
  <si>
    <t>3.804</t>
  </si>
  <si>
    <t>Котельная № 2/2</t>
  </si>
  <si>
    <t>ул. Седова</t>
  </si>
  <si>
    <t>.8</t>
  </si>
  <si>
    <t>.61647</t>
  </si>
  <si>
    <t>Котельная № 2/3</t>
  </si>
  <si>
    <t>ул. Владивостокская</t>
  </si>
  <si>
    <t>25.47</t>
  </si>
  <si>
    <t>15.41192</t>
  </si>
  <si>
    <t>Котельная № 2/8</t>
  </si>
  <si>
    <t>ул.Портовая</t>
  </si>
  <si>
    <t>226</t>
  </si>
  <si>
    <t>119/0035-18</t>
  </si>
  <si>
    <t>01.10.2018</t>
  </si>
  <si>
    <t>https://portal.eias.ru/Portal/DownloadPage.aspx?type=12&amp;guid=69447225-2440-4ee8-9929-2a421ae76a8c</t>
  </si>
  <si>
    <t>33.96</t>
  </si>
  <si>
    <t>14.405</t>
  </si>
  <si>
    <t>33.6</t>
  </si>
  <si>
    <t>13.803</t>
  </si>
  <si>
    <t>Котельная № 3/1</t>
  </si>
  <si>
    <t>3.95</t>
  </si>
  <si>
    <t>Котельная № 3/2</t>
  </si>
  <si>
    <t>.1726</t>
  </si>
  <si>
    <t>.3275</t>
  </si>
  <si>
    <t>Котельная № 3/3</t>
  </si>
  <si>
    <t>25-АБ 107802</t>
  </si>
  <si>
    <t>29.10.2013</t>
  </si>
  <si>
    <t>https://portal.eias.ru/Portal/DownloadPage.aspx?type=12&amp;guid=fc1a07ac-a382-44de-b7ef-86bfe23002ea</t>
  </si>
  <si>
    <t>56.6</t>
  </si>
  <si>
    <t>27.39</t>
  </si>
  <si>
    <t>26.60452</t>
  </si>
  <si>
    <t>70.75</t>
  </si>
  <si>
    <t>Котельная № 3/4</t>
  </si>
  <si>
    <t>25-АБ 107831</t>
  </si>
  <si>
    <t>30.10.2013</t>
  </si>
  <si>
    <t>https://portal.eias.ru/Portal/DownloadPage.aspx?type=12&amp;guid=1336977f-1bb8-43d0-b03c-be1307a45c35</t>
  </si>
  <si>
    <t>38.488</t>
  </si>
  <si>
    <t>19.703</t>
  </si>
  <si>
    <t>19.57178</t>
  </si>
  <si>
    <t>44.148</t>
  </si>
  <si>
    <t>Котельная № 3/6</t>
  </si>
  <si>
    <t>ул. Постышева</t>
  </si>
  <si>
    <t>20а</t>
  </si>
  <si>
    <t>25-АБ 109506</t>
  </si>
  <si>
    <t>https://portal.eias.ru/Portal/DownloadPage.aspx?type=12&amp;guid=c29b0a17-a866-4a95-b82a-c3e1e07f98bb</t>
  </si>
  <si>
    <t>1.775</t>
  </si>
  <si>
    <t>.077</t>
  </si>
  <si>
    <t>2.341</t>
  </si>
  <si>
    <t>ул. Сидоренко</t>
  </si>
  <si>
    <t>25-АБ 107821</t>
  </si>
  <si>
    <t>https://portal.eias.ru/Portal/DownloadPage.aspx?type=12&amp;guid=a92a64aa-8abf-460a-a7c1-26cb80dc67ff</t>
  </si>
  <si>
    <t>16.2372</t>
  </si>
  <si>
    <t>Котельная № 4/10</t>
  </si>
  <si>
    <t>.468</t>
  </si>
  <si>
    <t>.16092</t>
  </si>
  <si>
    <t>Котельная № 4/11</t>
  </si>
  <si>
    <t>.21</t>
  </si>
  <si>
    <t>Котельная № 4/13</t>
  </si>
  <si>
    <t>ул. Малиновского</t>
  </si>
  <si>
    <t>30а</t>
  </si>
  <si>
    <t>25-АБ 228268</t>
  </si>
  <si>
    <t>08.05.2014</t>
  </si>
  <si>
    <t>https://portal.eias.ru/Portal/DownloadPage.aspx?type=12&amp;guid=9705db80-109b-46f7-9f09-8dac7ad85d94</t>
  </si>
  <si>
    <t>7.685</t>
  </si>
  <si>
    <t>7.843</t>
  </si>
  <si>
    <t>Котельная № 4/15</t>
  </si>
  <si>
    <t>радиостанция "Морснаб"</t>
  </si>
  <si>
    <t>01.02.2017</t>
  </si>
  <si>
    <t>https://portal.eias.ru/Portal/DownloadPage.aspx?type=12&amp;guid=4108cb00-d52e-4841-bfaa-277bf6be022b</t>
  </si>
  <si>
    <t>.187</t>
  </si>
  <si>
    <t>.2634</t>
  </si>
  <si>
    <t>Котельная № 4/17</t>
  </si>
  <si>
    <t>ул. Станционная</t>
  </si>
  <si>
    <t>.0457</t>
  </si>
  <si>
    <t>.04574</t>
  </si>
  <si>
    <t>.7741</t>
  </si>
  <si>
    <t>Котельная № 4/8</t>
  </si>
  <si>
    <t>ул. 2-я Промышленная</t>
  </si>
  <si>
    <t>25-АБ 107865</t>
  </si>
  <si>
    <t>https://portal.eias.ru/Portal/DownloadPage.aspx?type=12&amp;guid=1e7463c1-6f8f-417d-a9b1-8a764f8ac6e6</t>
  </si>
  <si>
    <t>22.64</t>
  </si>
  <si>
    <t>10.162</t>
  </si>
  <si>
    <t>[Мазут М-100] :: [Уголь бурый] :: [Уголь длиннопламенный]</t>
  </si>
  <si>
    <t>10.144</t>
  </si>
  <si>
    <t>Котельная № 4/9</t>
  </si>
  <si>
    <t>ул. Линейная</t>
  </si>
  <si>
    <t>.04128</t>
  </si>
  <si>
    <t>.05003</t>
  </si>
  <si>
    <t>ул. Внутрипортовая</t>
  </si>
  <si>
    <t>01.07.2016</t>
  </si>
  <si>
    <t>.021</t>
  </si>
  <si>
    <t>.799</t>
  </si>
  <si>
    <t>Котельная № 6/1</t>
  </si>
  <si>
    <t>мкр. Микрорайон города Находки "поселок Ливадия"</t>
  </si>
  <si>
    <t>Центральная 9ж</t>
  </si>
  <si>
    <t>безвозмездное пользование</t>
  </si>
  <si>
    <t>01.01.2006</t>
  </si>
  <si>
    <t>1.792</t>
  </si>
  <si>
    <t>1.9218</t>
  </si>
  <si>
    <t>Котельная № 6/2</t>
  </si>
  <si>
    <t>Набережная 42</t>
  </si>
  <si>
    <t>25-АВ 262098</t>
  </si>
  <si>
    <t>https://portal.eias.ru/Portal/DownloadPage.aspx?type=12&amp;guid=30080284-3b6a-4177-8874-15a547c8bacd</t>
  </si>
  <si>
    <t>22.357</t>
  </si>
  <si>
    <t>18.678</t>
  </si>
  <si>
    <t>14.09132</t>
  </si>
  <si>
    <t>Котельная НМТП ОАО "Евраз"</t>
  </si>
  <si>
    <t>ул. Астафьева</t>
  </si>
  <si>
    <t>2.186</t>
  </si>
  <si>
    <t>Котельная ОАО "НСРЗ"</t>
  </si>
  <si>
    <t>Котельная ООО "Техстройдом"</t>
  </si>
  <si>
    <t>ул. Шефнера</t>
  </si>
  <si>
    <t>19.6</t>
  </si>
  <si>
    <t>Котельная офиса филиала № 4/19</t>
  </si>
  <si>
    <t>Северный проспект</t>
  </si>
  <si>
    <t>Энергокомплекс</t>
  </si>
  <si>
    <t>99.58</t>
  </si>
  <si>
    <t>АМК № 5/3</t>
  </si>
  <si>
    <t>п Береговой</t>
  </si>
  <si>
    <t>05714000106</t>
  </si>
  <si>
    <t>115а</t>
  </si>
  <si>
    <t>.476</t>
  </si>
  <si>
    <t>.6518</t>
  </si>
  <si>
    <t>ул. Первостроителей</t>
  </si>
  <si>
    <t>9.622</t>
  </si>
  <si>
    <t>2.981</t>
  </si>
  <si>
    <t>[Уголь бурый] :: [Уголь газовый]</t>
  </si>
  <si>
    <t>ул. Васяновича</t>
  </si>
  <si>
    <t>71.698</t>
  </si>
  <si>
    <t>17.616</t>
  </si>
  <si>
    <t>17.94</t>
  </si>
  <si>
    <t>73.938</t>
  </si>
  <si>
    <t>ул. Железнодорожная</t>
  </si>
  <si>
    <t>1.847</t>
  </si>
  <si>
    <t>1.835</t>
  </si>
  <si>
    <t>Котельная № 6/5</t>
  </si>
  <si>
    <t>с Анна</t>
  </si>
  <si>
    <t>05714000111</t>
  </si>
  <si>
    <t>25-АБ 638560</t>
  </si>
  <si>
    <t>11.08.2011</t>
  </si>
  <si>
    <t>https://portal.eias.ru/Portal/DownloadPage.aspx?type=12&amp;guid=85b6ab0e-dc26-4920-a080-b4b4a2dd6a49</t>
  </si>
  <si>
    <t>1.054</t>
  </si>
  <si>
    <t>1.1179</t>
  </si>
  <si>
    <t>Котельная № 6/6</t>
  </si>
  <si>
    <t>с Душкино</t>
  </si>
  <si>
    <t>05714000116</t>
  </si>
  <si>
    <t>ул. Ускова</t>
  </si>
  <si>
    <t>.0856</t>
  </si>
  <si>
    <t>.08561</t>
  </si>
  <si>
    <t>АМК 2/25</t>
  </si>
  <si>
    <t>пгт Липовцы</t>
  </si>
  <si>
    <t>05526000056</t>
  </si>
  <si>
    <t>ул.Шахта</t>
  </si>
  <si>
    <t>Распоряжеие 198-ри</t>
  </si>
  <si>
    <t>05.04.2022</t>
  </si>
  <si>
    <t>https://portal.eias.ru/Portal/DownloadPage.aspx?type=12&amp;guid=74b766c9-7611-4382-904f-33a621e2feb6</t>
  </si>
  <si>
    <t>.509173</t>
  </si>
  <si>
    <t>Котельная 2/20</t>
  </si>
  <si>
    <t>68/0035-15</t>
  </si>
  <si>
    <t>https://portal.eias.ru/Portal/DownloadPage.aspx?type=12&amp;guid=47f6cdce-4cde-4175-ade1-10963e1af900</t>
  </si>
  <si>
    <t>11.567</t>
  </si>
  <si>
    <t>7.776</t>
  </si>
  <si>
    <t>8.164</t>
  </si>
  <si>
    <t>Котельная 2/20, 2/26</t>
  </si>
  <si>
    <t>13.5</t>
  </si>
  <si>
    <t>Котельная 2/30</t>
  </si>
  <si>
    <t>ул. Зеленая</t>
  </si>
  <si>
    <t>https://portal.eias.ru/Portal/DownloadPage.aspx?type=12&amp;guid=4eaee487-7da4-4742-a647-321ec6929a1a</t>
  </si>
  <si>
    <t>.886</t>
  </si>
  <si>
    <t>.9215</t>
  </si>
  <si>
    <t>Котельная 2/10</t>
  </si>
  <si>
    <t>с Галенки</t>
  </si>
  <si>
    <t>05526000111</t>
  </si>
  <si>
    <t>116а</t>
  </si>
  <si>
    <t>67/0035-15</t>
  </si>
  <si>
    <t>19.11.14</t>
  </si>
  <si>
    <t>https://portal.eias.ru/Portal/DownloadPage.aspx?type=12&amp;guid=2b933724-41e7-4c5b-af95-a1cec6108458</t>
  </si>
  <si>
    <t>.639</t>
  </si>
  <si>
    <t>.6616</t>
  </si>
  <si>
    <t>Котельная 2/21</t>
  </si>
  <si>
    <t>ул. Комарова</t>
  </si>
  <si>
    <t>157</t>
  </si>
  <si>
    <t>1.488</t>
  </si>
  <si>
    <t>.954</t>
  </si>
  <si>
    <t>Котельная 2/14</t>
  </si>
  <si>
    <t>с Дзержинское</t>
  </si>
  <si>
    <t>05526000121</t>
  </si>
  <si>
    <t>.123</t>
  </si>
  <si>
    <t>.28</t>
  </si>
  <si>
    <t>Котельная № 2/24</t>
  </si>
  <si>
    <t>с Запроточный</t>
  </si>
  <si>
    <t>05526000126</t>
  </si>
  <si>
    <t>Красноармейская</t>
  </si>
  <si>
    <t>513-ри</t>
  </si>
  <si>
    <t>19.10.2020</t>
  </si>
  <si>
    <t>https://portal.eias.ru/Portal/DownloadPage.aspx?type=12&amp;guid=fff47d6e-2c67-499c-94b4-29ff294a59f4</t>
  </si>
  <si>
    <t>АМК 2/13</t>
  </si>
  <si>
    <t>с Заречное</t>
  </si>
  <si>
    <t>05526000131</t>
  </si>
  <si>
    <t>ул. Космонавтов</t>
  </si>
  <si>
    <t>69/0035-14</t>
  </si>
  <si>
    <t>20.02.15</t>
  </si>
  <si>
    <t>.2632</t>
  </si>
  <si>
    <t>Котельная 2/17</t>
  </si>
  <si>
    <t>с Новогеоргиевка</t>
  </si>
  <si>
    <t>05526000151</t>
  </si>
  <si>
    <t>168</t>
  </si>
  <si>
    <t>70/0035-14</t>
  </si>
  <si>
    <t>29.01.14</t>
  </si>
  <si>
    <t>2.485</t>
  </si>
  <si>
    <t>.901</t>
  </si>
  <si>
    <t>.9371</t>
  </si>
  <si>
    <t>АМК 2/05</t>
  </si>
  <si>
    <t>с Покровка</t>
  </si>
  <si>
    <t>05526000101</t>
  </si>
  <si>
    <t>ул.Красноармейская</t>
  </si>
  <si>
    <t>ЦРБ</t>
  </si>
  <si>
    <t>25-АВ 290059</t>
  </si>
  <si>
    <t>29.08.2014</t>
  </si>
  <si>
    <t>https://portal.eias.ru/Portal/DownloadPage.aspx?type=12&amp;guid=a3bf3121-9a4f-456e-927e-d12a4730df17</t>
  </si>
  <si>
    <t>.455</t>
  </si>
  <si>
    <t>.4945</t>
  </si>
  <si>
    <t>АМК 2/06</t>
  </si>
  <si>
    <t>ул.Карла Маркса</t>
  </si>
  <si>
    <t>.198</t>
  </si>
  <si>
    <t>АМК 2/08</t>
  </si>
  <si>
    <t>.345</t>
  </si>
  <si>
    <t>.69</t>
  </si>
  <si>
    <t>.368</t>
  </si>
  <si>
    <t>АМК № 2/23 Дом сирот</t>
  </si>
  <si>
    <t>ул.Мелиораторов</t>
  </si>
  <si>
    <t>.522</t>
  </si>
  <si>
    <t>.27</t>
  </si>
  <si>
    <t>Котельная 2/01</t>
  </si>
  <si>
    <t>4.0201</t>
  </si>
  <si>
    <t>Котельная 2/02</t>
  </si>
  <si>
    <t>ул. 50 лет Приморья</t>
  </si>
  <si>
    <t>6.479</t>
  </si>
  <si>
    <t>6.77</t>
  </si>
  <si>
    <t>Котельная 2/03</t>
  </si>
  <si>
    <t>Рабочий переулок</t>
  </si>
  <si>
    <t>4б</t>
  </si>
  <si>
    <t>1.311</t>
  </si>
  <si>
    <t>1.3606</t>
  </si>
  <si>
    <t>Котельная 2/07</t>
  </si>
  <si>
    <t>1.041</t>
  </si>
  <si>
    <t>.549</t>
  </si>
  <si>
    <t>.5717</t>
  </si>
  <si>
    <t>Котельная 2/18</t>
  </si>
  <si>
    <t>ул. Краснодарская</t>
  </si>
  <si>
    <t>1.118</t>
  </si>
  <si>
    <t>.2926</t>
  </si>
  <si>
    <t>Котельная 2/19</t>
  </si>
  <si>
    <t>ул.Пионерская</t>
  </si>
  <si>
    <t>25-АБ 066415</t>
  </si>
  <si>
    <t>24.09.2013</t>
  </si>
  <si>
    <t>https://portal.eias.ru/Portal/DownloadPage.aspx?type=12&amp;guid=4c5a937f-2cde-4245-8dc8-ec83516d0174</t>
  </si>
  <si>
    <t>1.892</t>
  </si>
  <si>
    <t>.815</t>
  </si>
  <si>
    <t>.0948</t>
  </si>
  <si>
    <t>Котельная 2/22</t>
  </si>
  <si>
    <t>2а/8</t>
  </si>
  <si>
    <t>255/0035-14</t>
  </si>
  <si>
    <t>26.01.14</t>
  </si>
  <si>
    <t>1.723</t>
  </si>
  <si>
    <t>1.29</t>
  </si>
  <si>
    <t>.6489</t>
  </si>
  <si>
    <t>Котельная 2/09</t>
  </si>
  <si>
    <t>с Полтавка</t>
  </si>
  <si>
    <t>05526000156</t>
  </si>
  <si>
    <t>ул. Ленина</t>
  </si>
  <si>
    <t>.817</t>
  </si>
  <si>
    <t>.323</t>
  </si>
  <si>
    <t>.3291</t>
  </si>
  <si>
    <t>АМК 2/15</t>
  </si>
  <si>
    <t>с Струговка</t>
  </si>
  <si>
    <t>05526000181</t>
  </si>
  <si>
    <t>15б</t>
  </si>
  <si>
    <t>.261</t>
  </si>
  <si>
    <t>.2709</t>
  </si>
  <si>
    <t>АМК 2/11</t>
  </si>
  <si>
    <t>с Фадеевка</t>
  </si>
  <si>
    <t>05526000186</t>
  </si>
  <si>
    <t>ул. Кирова</t>
  </si>
  <si>
    <t>.324</t>
  </si>
  <si>
    <t>.317</t>
  </si>
  <si>
    <t>АМК 2/12</t>
  </si>
  <si>
    <t>.1971</t>
  </si>
  <si>
    <t>Котельная 2/16</t>
  </si>
  <si>
    <t>с Чернятино</t>
  </si>
  <si>
    <t>05526000191</t>
  </si>
  <si>
    <t>1.156</t>
  </si>
  <si>
    <t>2.49</t>
  </si>
  <si>
    <t>1.2031</t>
  </si>
  <si>
    <t>п Моряк-Рыболов</t>
  </si>
  <si>
    <t>05528000111</t>
  </si>
  <si>
    <t>31/0035-13</t>
  </si>
  <si>
    <t>10.06.2013</t>
  </si>
  <si>
    <t>https://portal.eias.ru/Portal/DownloadPage.aspx?type=12&amp;guid=0af730f4-4eb0-411f-8d09-cea0708aa4d9</t>
  </si>
  <si>
    <t>.092</t>
  </si>
  <si>
    <t>101а</t>
  </si>
  <si>
    <t>.153</t>
  </si>
  <si>
    <t>п Ракушка</t>
  </si>
  <si>
    <t>05528000121</t>
  </si>
  <si>
    <t>34/0035-13</t>
  </si>
  <si>
    <t>01.06.2013</t>
  </si>
  <si>
    <t>https://portal.eias.ru/Portal/DownloadPage.aspx?type=12&amp;guid=80c60dac-c977-4d75-bb49-05bbe332209f</t>
  </si>
  <si>
    <t>1.246</t>
  </si>
  <si>
    <t>36/0035-13</t>
  </si>
  <si>
    <t>https://portal.eias.ru/Portal/DownloadPage.aspx?type=12&amp;guid=b3bc6194-40e8-4b03-a085-0d5eaf6bb969</t>
  </si>
  <si>
    <t>1.26</t>
  </si>
  <si>
    <t>1.783</t>
  </si>
  <si>
    <t>ул. Морская</t>
  </si>
  <si>
    <t>37/0035-13</t>
  </si>
  <si>
    <t>https://portal.eias.ru/Portal/DownloadPage.aspx?type=12&amp;guid=fb5f08a5-e264-4440-a959-98a2756bc388</t>
  </si>
  <si>
    <t>1.56</t>
  </si>
  <si>
    <t>1.103</t>
  </si>
  <si>
    <t>АМК ЦРБ</t>
  </si>
  <si>
    <t>пгт Ольга</t>
  </si>
  <si>
    <t>05528000051</t>
  </si>
  <si>
    <t>ул. Ворошилова</t>
  </si>
  <si>
    <t>.216</t>
  </si>
  <si>
    <t>35/0035-13</t>
  </si>
  <si>
    <t>https://portal.eias.ru/Portal/DownloadPage.aspx?type=12&amp;guid=f7f3c181-e48e-4263-94fc-edcf9a7b29c3</t>
  </si>
  <si>
    <t>6.8</t>
  </si>
  <si>
    <t>2.44</t>
  </si>
  <si>
    <t>котельная СДК</t>
  </si>
  <si>
    <t>с Веселый Яр</t>
  </si>
  <si>
    <t>05528000131</t>
  </si>
  <si>
    <t>.97</t>
  </si>
  <si>
    <t>.111</t>
  </si>
  <si>
    <t>.224</t>
  </si>
  <si>
    <t>Котельная СШ</t>
  </si>
  <si>
    <t>с Маргаритово</t>
  </si>
  <si>
    <t>05528000146</t>
  </si>
  <si>
    <t>05528000156</t>
  </si>
  <si>
    <t>15Г</t>
  </si>
  <si>
    <t>38/0035-13</t>
  </si>
  <si>
    <t>https://portal.eias.ru/Portal/DownloadPage.aspx?type=12&amp;guid=a2ac430c-3151-4c54-b1d7-21b36daf7b23</t>
  </si>
  <si>
    <t>.005</t>
  </si>
  <si>
    <t>.064</t>
  </si>
  <si>
    <t>с Пермское</t>
  </si>
  <si>
    <t>05528000166</t>
  </si>
  <si>
    <t>ул. Совхозная</t>
  </si>
  <si>
    <t>33/0035-13</t>
  </si>
  <si>
    <t>https://portal.eias.ru/Portal/DownloadPage.aspx?type=12&amp;guid=637349c0-ba96-49c7-abe3-c4a60c1198b3</t>
  </si>
  <si>
    <t>.01</t>
  </si>
  <si>
    <t>с Серафимовка</t>
  </si>
  <si>
    <t>05528000171</t>
  </si>
  <si>
    <t>Мамотова</t>
  </si>
  <si>
    <t>01.02.2020</t>
  </si>
  <si>
    <t>АМК №3/3</t>
  </si>
  <si>
    <t>с. Вл.-Александровское, ул. Садовая</t>
  </si>
  <si>
    <t>Договор аренды имущества №3/0035-22</t>
  </si>
  <si>
    <t>01.06.2020</t>
  </si>
  <si>
    <t>https://portal.eias.ru/Portal/DownloadPage.aspx?type=12&amp;guid=53353625-bb23-42f9-ac93-3674505967c3</t>
  </si>
  <si>
    <t>.414</t>
  </si>
  <si>
    <t>АМК №4/14</t>
  </si>
  <si>
    <t>с. Екатериновка, ул. Ватутина</t>
  </si>
  <si>
    <t>.743</t>
  </si>
  <si>
    <t>АМК №4/15</t>
  </si>
  <si>
    <t>с. Екатериновка, ул. Молодежная</t>
  </si>
  <si>
    <t>.912</t>
  </si>
  <si>
    <t>с. Золотая долина, ул. Спортинвая</t>
  </si>
  <si>
    <t>3А</t>
  </si>
  <si>
    <t>.572</t>
  </si>
  <si>
    <t>3.295</t>
  </si>
  <si>
    <t>Котельная №3/10</t>
  </si>
  <si>
    <t>с. Фроловка, ул. Кооперативная</t>
  </si>
  <si>
    <t>Котельная №3/11</t>
  </si>
  <si>
    <t>с. Сергеевка, ул. Толстого</t>
  </si>
  <si>
    <t>Котельная №3/12</t>
  </si>
  <si>
    <t>с. Сергеевка, ул. Лазо</t>
  </si>
  <si>
    <t>33Б</t>
  </si>
  <si>
    <t>.32</t>
  </si>
  <si>
    <t>Котельная №3/13</t>
  </si>
  <si>
    <t>с. Сергеевка, ул. 2ая Рабочая</t>
  </si>
  <si>
    <t>19А</t>
  </si>
  <si>
    <t>1.69</t>
  </si>
  <si>
    <t>.495</t>
  </si>
  <si>
    <t>Котельная №3/2</t>
  </si>
  <si>
    <t>с. Вл.-Александровское, ул. Комсомольская</t>
  </si>
  <si>
    <t>1.49</t>
  </si>
  <si>
    <t>Котельная №3/4</t>
  </si>
  <si>
    <t>с. Владимиро-Александровское, ул. Мелиораторов</t>
  </si>
  <si>
    <t>.767</t>
  </si>
  <si>
    <t>Котельная №3/7</t>
  </si>
  <si>
    <t>с. Золотая долина, ул. Летная</t>
  </si>
  <si>
    <t>2.97</t>
  </si>
  <si>
    <t>.969</t>
  </si>
  <si>
    <t>Котельная №3/8</t>
  </si>
  <si>
    <t>с. Перетино, ул. Черняховского</t>
  </si>
  <si>
    <t>Котельная №3/9</t>
  </si>
  <si>
    <t>c. Новицкое, ул. Стрельникова</t>
  </si>
  <si>
    <t>3.24</t>
  </si>
  <si>
    <t>Котельная №4/16</t>
  </si>
  <si>
    <t>пос. Екатериновка, ул. Партизанская</t>
  </si>
  <si>
    <t>25А</t>
  </si>
  <si>
    <t>.744</t>
  </si>
  <si>
    <t>.273</t>
  </si>
  <si>
    <t>Котельная №4/17</t>
  </si>
  <si>
    <t>пос. Б. Кузнецова, ул.  Нагорная</t>
  </si>
  <si>
    <t>2А</t>
  </si>
  <si>
    <t>Котельная №4/18</t>
  </si>
  <si>
    <t>пос. Новая Сила, ул. Комарова</t>
  </si>
  <si>
    <t>.144</t>
  </si>
  <si>
    <t>Котельная №4/19</t>
  </si>
  <si>
    <t>пос. Волчанец, ул. Шоссейная</t>
  </si>
  <si>
    <t>72А</t>
  </si>
  <si>
    <t>Котельная №4/20</t>
  </si>
  <si>
    <t>пос. Волчанец, ул. Набережная</t>
  </si>
  <si>
    <t>1В</t>
  </si>
  <si>
    <t>1.806</t>
  </si>
  <si>
    <t>1.073</t>
  </si>
  <si>
    <t>Котельная №4/21</t>
  </si>
  <si>
    <t>пос. Волчанец, ул. Комсомольская</t>
  </si>
  <si>
    <t>.928</t>
  </si>
  <si>
    <t>Котельная №3/5</t>
  </si>
  <si>
    <t>с Хмыловка</t>
  </si>
  <si>
    <t>05530000112</t>
  </si>
  <si>
    <t>с. Хмыловка, ул. 40 лет Победы</t>
  </si>
  <si>
    <t>1.06</t>
  </si>
  <si>
    <t>05630402101</t>
  </si>
  <si>
    <t>1.766</t>
  </si>
  <si>
    <t>13.47</t>
  </si>
  <si>
    <t>.602</t>
  </si>
  <si>
    <t>05630402106</t>
  </si>
  <si>
    <t>АМК 3/08</t>
  </si>
  <si>
    <t>пгт Пограничный</t>
  </si>
  <si>
    <t>05532000051</t>
  </si>
  <si>
    <t>62/0035-14</t>
  </si>
  <si>
    <t>25.12.13</t>
  </si>
  <si>
    <t>https://portal.eias.ru/Portal/DownloadPage.aspx?type=12&amp;guid=3f316a51-76dd-486a-ae27-07819022f925</t>
  </si>
  <si>
    <t>.1336</t>
  </si>
  <si>
    <t>АМК 3/7</t>
  </si>
  <si>
    <t>ул. Гагарина</t>
  </si>
  <si>
    <t>64/0035-14</t>
  </si>
  <si>
    <t>https://portal.eias.ru/Portal/DownloadPage.aspx?type=12&amp;guid=a6a77892-53b5-45f4-ae1d-58b4cb7929dd</t>
  </si>
  <si>
    <t>.311</t>
  </si>
  <si>
    <t>.0994</t>
  </si>
  <si>
    <t>АМК-Терморобот 3/09</t>
  </si>
  <si>
    <t>.2014</t>
  </si>
  <si>
    <t>Котельная 3/01</t>
  </si>
  <si>
    <t>8.6</t>
  </si>
  <si>
    <t>5.621</t>
  </si>
  <si>
    <t>Котельная 3/02</t>
  </si>
  <si>
    <t>5.2783</t>
  </si>
  <si>
    <t>Котельная 3/03</t>
  </si>
  <si>
    <t>ул. Дубовика</t>
  </si>
  <si>
    <t>1.74</t>
  </si>
  <si>
    <t>.5653</t>
  </si>
  <si>
    <t>1.18</t>
  </si>
  <si>
    <t>Котельная 3/5</t>
  </si>
  <si>
    <t>3.248</t>
  </si>
  <si>
    <t>АМК 3/17</t>
  </si>
  <si>
    <t>с Барабаш-Левада</t>
  </si>
  <si>
    <t>05532000116</t>
  </si>
  <si>
    <t>.056</t>
  </si>
  <si>
    <t>.04831</t>
  </si>
  <si>
    <t>АМК 3/12</t>
  </si>
  <si>
    <t>с Барано-Оренбургское</t>
  </si>
  <si>
    <t>05532000121</t>
  </si>
  <si>
    <t>с. Барано-Оренбургское</t>
  </si>
  <si>
    <t>СШ</t>
  </si>
  <si>
    <t>.176</t>
  </si>
  <si>
    <t>.1663</t>
  </si>
  <si>
    <t>АМК 3/14</t>
  </si>
  <si>
    <t>ул. Победы</t>
  </si>
  <si>
    <t>.036</t>
  </si>
  <si>
    <t>.0373</t>
  </si>
  <si>
    <t>АМК-Терморобот 3/11</t>
  </si>
  <si>
    <t>ул. Тургенева</t>
  </si>
  <si>
    <t>.0886</t>
  </si>
  <si>
    <t>АМК-Терморобот 3/13</t>
  </si>
  <si>
    <t>.2973</t>
  </si>
  <si>
    <t>Котельная 3/10</t>
  </si>
  <si>
    <t>2.086</t>
  </si>
  <si>
    <t>2.126</t>
  </si>
  <si>
    <t>АМК 3/19</t>
  </si>
  <si>
    <t>с Богуславка</t>
  </si>
  <si>
    <t>05532000126</t>
  </si>
  <si>
    <t>.147</t>
  </si>
  <si>
    <t>АМК 3/15</t>
  </si>
  <si>
    <t>с Бойкое</t>
  </si>
  <si>
    <t>05532000131</t>
  </si>
  <si>
    <t>.1202</t>
  </si>
  <si>
    <t>Котельная 3/20</t>
  </si>
  <si>
    <t>с Жариково</t>
  </si>
  <si>
    <t>05532000146</t>
  </si>
  <si>
    <t>65/0035-14</t>
  </si>
  <si>
    <t>https://portal.eias.ru/Portal/DownloadPage.aspx?type=12&amp;guid=b78614bb-43c7-42cf-a586-12729aa7ed80</t>
  </si>
  <si>
    <t>1.641</t>
  </si>
  <si>
    <t>1.64</t>
  </si>
  <si>
    <t>.6834</t>
  </si>
  <si>
    <t>Котельная 3/22</t>
  </si>
  <si>
    <t>с Нестеровка</t>
  </si>
  <si>
    <t>05532000166</t>
  </si>
  <si>
    <t>.683</t>
  </si>
  <si>
    <t>.337</t>
  </si>
  <si>
    <t>.2574</t>
  </si>
  <si>
    <t>Котельная 3/23</t>
  </si>
  <si>
    <t>с Сергеевка</t>
  </si>
  <si>
    <t>05532000156</t>
  </si>
  <si>
    <t>.3637</t>
  </si>
  <si>
    <t>котельная № 38</t>
  </si>
  <si>
    <t>с Верхний Перевал</t>
  </si>
  <si>
    <t>05534000116</t>
  </si>
  <si>
    <t>63/0035/1-17</t>
  </si>
  <si>
    <t>01.11.2017</t>
  </si>
  <si>
    <t>https://portal.eias.ru/Portal/DownloadPage.aspx?type=12&amp;guid=add171a2-d482-4177-937f-568e4fb1d636</t>
  </si>
  <si>
    <t>.417</t>
  </si>
  <si>
    <t>1.86</t>
  </si>
  <si>
    <t>котельная № 35</t>
  </si>
  <si>
    <t>с Игнатьевка</t>
  </si>
  <si>
    <t>05534000136</t>
  </si>
  <si>
    <t>64/0035/1-17</t>
  </si>
  <si>
    <t>https://portal.eias.ru/Portal/DownloadPage.aspx?type=12&amp;guid=9dfae540-17a6-4a05-a0b0-11968eb2be90</t>
  </si>
  <si>
    <t>.231</t>
  </si>
  <si>
    <t>с Красный Яр</t>
  </si>
  <si>
    <t>05534000146</t>
  </si>
  <si>
    <t>Арсеньева</t>
  </si>
  <si>
    <t>с Нагорное</t>
  </si>
  <si>
    <t>05534000156</t>
  </si>
  <si>
    <t>52/0035-12</t>
  </si>
  <si>
    <t>02.05.12</t>
  </si>
  <si>
    <t>https://portal.eias.ru/Portal/DownloadPage.aspx?type=12&amp;guid=fc6eba5f-736c-4c95-878f-330ce0df4363</t>
  </si>
  <si>
    <t>.366</t>
  </si>
  <si>
    <t>.42375</t>
  </si>
  <si>
    <t>котельная № 39</t>
  </si>
  <si>
    <t>с Новостройка</t>
  </si>
  <si>
    <t>05534000166</t>
  </si>
  <si>
    <t>209/0035-13</t>
  </si>
  <si>
    <t>30.07.2013</t>
  </si>
  <si>
    <t>https://portal.eias.ru/Portal/DownloadPage.aspx?type=12&amp;guid=93a3f335-6624-4474-a4fe-46678e535ee4</t>
  </si>
  <si>
    <t>10.6</t>
  </si>
  <si>
    <t>3.27</t>
  </si>
  <si>
    <t>с Пожарское</t>
  </si>
  <si>
    <t>05534000181</t>
  </si>
  <si>
    <t>37а</t>
  </si>
  <si>
    <t>240/0035-14</t>
  </si>
  <si>
    <t>01.09.14</t>
  </si>
  <si>
    <t>https://portal.eias.ru/Portal/DownloadPage.aspx?type=12&amp;guid=b6c409ca-bb8c-4d27-a0c3-7cf0dfe9b09a</t>
  </si>
  <si>
    <t>.8433</t>
  </si>
  <si>
    <t>котельная № 34</t>
  </si>
  <si>
    <t>с Светлогорье</t>
  </si>
  <si>
    <t>05534000186</t>
  </si>
  <si>
    <t>ул. В.Хомякова</t>
  </si>
  <si>
    <t>14/0035-12</t>
  </si>
  <si>
    <t>15.05.12</t>
  </si>
  <si>
    <t>https://portal.eias.ru/Portal/DownloadPage.aspx?type=12&amp;guid=822df1d3-7746-4f09-a54c-5371580b19d0</t>
  </si>
  <si>
    <t>30.8</t>
  </si>
  <si>
    <t>3.428</t>
  </si>
  <si>
    <t>25.2</t>
  </si>
  <si>
    <t>котельная № 37</t>
  </si>
  <si>
    <t>с Федосьевка</t>
  </si>
  <si>
    <t>05534000206</t>
  </si>
  <si>
    <t>18а</t>
  </si>
  <si>
    <t>51/0035-12</t>
  </si>
  <si>
    <t>https://portal.eias.ru/Portal/DownloadPage.aspx?type=12&amp;guid=4f417c6c-b6d5-4917-8c23-0227bf5eae48</t>
  </si>
  <si>
    <t>.67</t>
  </si>
  <si>
    <t>.22923</t>
  </si>
  <si>
    <t>АМК № 37</t>
  </si>
  <si>
    <t>с Александровка</t>
  </si>
  <si>
    <t>05637402101</t>
  </si>
  <si>
    <t>ул. Уборевича</t>
  </si>
  <si>
    <t>63б</t>
  </si>
  <si>
    <t>86/0035-15</t>
  </si>
  <si>
    <t>18.12.14</t>
  </si>
  <si>
    <t>https://portal.eias.ru/Portal/DownloadPage.aspx?type=12&amp;guid=dbafbfd2-7059-40eb-83a2-562de4e55ce5</t>
  </si>
  <si>
    <t>.25364</t>
  </si>
  <si>
    <t>72а</t>
  </si>
  <si>
    <t>87/0035-15</t>
  </si>
  <si>
    <t>https://portal.eias.ru/Portal/DownloadPage.aspx?type=12&amp;guid=a436b6cd-f417-4dac-9956-206ea64f895c</t>
  </si>
  <si>
    <t>.2465</t>
  </si>
  <si>
    <t>с Зеленодольское</t>
  </si>
  <si>
    <t>05637446111</t>
  </si>
  <si>
    <t>.314</t>
  </si>
  <si>
    <t>.4587</t>
  </si>
  <si>
    <t>с Дубовское</t>
  </si>
  <si>
    <t>05637419101</t>
  </si>
  <si>
    <t>89/0035-15</t>
  </si>
  <si>
    <t>https://portal.eias.ru/Portal/DownloadPage.aspx?type=12&amp;guid=5d32fea2-90b7-4045-8d2d-d897fcdcc66b</t>
  </si>
  <si>
    <t>.1865</t>
  </si>
  <si>
    <t>котельная № 28</t>
  </si>
  <si>
    <t>Духовское сельскоепоселение</t>
  </si>
  <si>
    <t>с Духовское</t>
  </si>
  <si>
    <t>05637422101</t>
  </si>
  <si>
    <t>90/0035-15</t>
  </si>
  <si>
    <t>https://portal.eias.ru/Portal/DownloadPage.aspx?type=12&amp;guid=1a06ea9d-115b-47ba-8966-53cfafd32d73</t>
  </si>
  <si>
    <t>.687</t>
  </si>
  <si>
    <t>.284</t>
  </si>
  <si>
    <t>котельная № 30</t>
  </si>
  <si>
    <t>с Новорусановка</t>
  </si>
  <si>
    <t>05637422111</t>
  </si>
  <si>
    <t>.352</t>
  </si>
  <si>
    <t>.184</t>
  </si>
  <si>
    <t>.1858</t>
  </si>
  <si>
    <t>с Вишневка</t>
  </si>
  <si>
    <t>05637424106</t>
  </si>
  <si>
    <t>91/0035-15</t>
  </si>
  <si>
    <t>https://portal.eias.ru/Portal/DownloadPage.aspx?type=12&amp;guid=456c1abc-5824-4549-ac04-3b975ecaab3c</t>
  </si>
  <si>
    <t>.321</t>
  </si>
  <si>
    <t>с Красный Кут</t>
  </si>
  <si>
    <t>05637424101</t>
  </si>
  <si>
    <t>.262</t>
  </si>
  <si>
    <t>.1255</t>
  </si>
  <si>
    <t>котельная № 46</t>
  </si>
  <si>
    <t>с. Красный Кут</t>
  </si>
  <si>
    <t>в/г 21</t>
  </si>
  <si>
    <t>91/003515</t>
  </si>
  <si>
    <t>2.187</t>
  </si>
  <si>
    <t>2.22432</t>
  </si>
  <si>
    <t>с Прохоры</t>
  </si>
  <si>
    <t>05637434101</t>
  </si>
  <si>
    <t>.75</t>
  </si>
  <si>
    <t>.454</t>
  </si>
  <si>
    <t>.17759</t>
  </si>
  <si>
    <t>ж/д ст Старый Ключ</t>
  </si>
  <si>
    <t>05637440141</t>
  </si>
  <si>
    <t>ул.Раздольная</t>
  </si>
  <si>
    <t>01.02.2019</t>
  </si>
  <si>
    <t>.217</t>
  </si>
  <si>
    <t>с Гайворон</t>
  </si>
  <si>
    <t>05637440111</t>
  </si>
  <si>
    <t>.498</t>
  </si>
  <si>
    <t>.1018</t>
  </si>
  <si>
    <t>с Новосельское</t>
  </si>
  <si>
    <t>05637440126</t>
  </si>
  <si>
    <t>.2812</t>
  </si>
  <si>
    <t>с Спасское</t>
  </si>
  <si>
    <t>05637440101</t>
  </si>
  <si>
    <t>пер. Больничный</t>
  </si>
  <si>
    <t>665</t>
  </si>
  <si>
    <t>https://portal.eias.ru/Portal/DownloadPage.aspx?type=12&amp;guid=93dbaea6-fb67-4522-ba75-814a036f95d5</t>
  </si>
  <si>
    <t>8.31</t>
  </si>
  <si>
    <t>8.2789</t>
  </si>
  <si>
    <t>АМК № 7</t>
  </si>
  <si>
    <t>с Степное</t>
  </si>
  <si>
    <t>05637440136</t>
  </si>
  <si>
    <t>6а</t>
  </si>
  <si>
    <t>.07321</t>
  </si>
  <si>
    <t>Котельная № 15</t>
  </si>
  <si>
    <t>с Буссевка</t>
  </si>
  <si>
    <t>05637443126</t>
  </si>
  <si>
    <t>ул. Светлая</t>
  </si>
  <si>
    <t>96/0035-14</t>
  </si>
  <si>
    <t>01.05.14</t>
  </si>
  <si>
    <t>https://portal.eias.ru/Portal/DownloadPage.aspx?type=12&amp;guid=25970a26-aebf-4bf6-a26a-68ba2656982e</t>
  </si>
  <si>
    <t>1.431</t>
  </si>
  <si>
    <t>.627</t>
  </si>
  <si>
    <t>.7655</t>
  </si>
  <si>
    <t>Котельная № 42</t>
  </si>
  <si>
    <t>с Лётно-Хвалынское</t>
  </si>
  <si>
    <t>05637443101</t>
  </si>
  <si>
    <t>6.465</t>
  </si>
  <si>
    <t>3.902</t>
  </si>
  <si>
    <t>3.918</t>
  </si>
  <si>
    <t>с Славинка</t>
  </si>
  <si>
    <t>05637443111</t>
  </si>
  <si>
    <t>ул. Преображенская</t>
  </si>
  <si>
    <t>.0365</t>
  </si>
  <si>
    <t>Котельная № 14</t>
  </si>
  <si>
    <t>с Хвалынка</t>
  </si>
  <si>
    <t>05637443116</t>
  </si>
  <si>
    <t>.554</t>
  </si>
  <si>
    <t>.193</t>
  </si>
  <si>
    <t>ж/д ст Свиягино</t>
  </si>
  <si>
    <t>05637446121</t>
  </si>
  <si>
    <t>93/0035-15</t>
  </si>
  <si>
    <t>16.12.14</t>
  </si>
  <si>
    <t>https://portal.eias.ru/Portal/DownloadPage.aspx?type=12&amp;guid=afc0b0ef-6a85-4817-83f9-74dd0cf4214e</t>
  </si>
  <si>
    <t>.663</t>
  </si>
  <si>
    <t>.3212</t>
  </si>
  <si>
    <t>котельная № 31</t>
  </si>
  <si>
    <t>с Кронштадтка</t>
  </si>
  <si>
    <t>05637446116</t>
  </si>
  <si>
    <t>ул. Борисова</t>
  </si>
  <si>
    <t>.0997</t>
  </si>
  <si>
    <t>Котельная ПУ-59</t>
  </si>
  <si>
    <t>с Чкаловское</t>
  </si>
  <si>
    <t>05637446101</t>
  </si>
  <si>
    <t>пер. Торговый</t>
  </si>
  <si>
    <t>1.62</t>
  </si>
  <si>
    <t>.152</t>
  </si>
  <si>
    <t>.753</t>
  </si>
  <si>
    <t>пер. Первомайский</t>
  </si>
  <si>
    <t>11.16</t>
  </si>
  <si>
    <t>2.174</t>
  </si>
  <si>
    <t>2.0965</t>
  </si>
  <si>
    <t>Котельная 5/6</t>
  </si>
  <si>
    <t>с Астраханка</t>
  </si>
  <si>
    <t>05546000111</t>
  </si>
  <si>
    <t>ул. Решетникова</t>
  </si>
  <si>
    <t>111а</t>
  </si>
  <si>
    <t>105/0035-14</t>
  </si>
  <si>
    <t>20.12.13</t>
  </si>
  <si>
    <t>https://portal.eias.ru/Portal/DownloadPage.aspx?type=12&amp;guid=a397737b-40ae-4c86-8691-4b8265b01893</t>
  </si>
  <si>
    <t>.508</t>
  </si>
  <si>
    <t>.515</t>
  </si>
  <si>
    <t>АМК 5/11</t>
  </si>
  <si>
    <t>с Владимиро-Петровка</t>
  </si>
  <si>
    <t>05546000116</t>
  </si>
  <si>
    <t>5в</t>
  </si>
  <si>
    <t>1.647</t>
  </si>
  <si>
    <t>1.677</t>
  </si>
  <si>
    <t>АМК 5/9</t>
  </si>
  <si>
    <t>с Ильинка</t>
  </si>
  <si>
    <t>05546000126</t>
  </si>
  <si>
    <t>ул. Столетия</t>
  </si>
  <si>
    <t>106/0035-14</t>
  </si>
  <si>
    <t>https://portal.eias.ru/Portal/DownloadPage.aspx?type=12&amp;guid=fdfc2e00-6edb-48c2-837c-5b67a21530c2</t>
  </si>
  <si>
    <t>.693</t>
  </si>
  <si>
    <t>.721</t>
  </si>
  <si>
    <t>АМК 5/14</t>
  </si>
  <si>
    <t>23б</t>
  </si>
  <si>
    <t>.487</t>
  </si>
  <si>
    <t>.567</t>
  </si>
  <si>
    <t>ул. Северная</t>
  </si>
  <si>
    <t>военная котельная № 275</t>
  </si>
  <si>
    <t>4.32</t>
  </si>
  <si>
    <t>2.468</t>
  </si>
  <si>
    <t>2.505</t>
  </si>
  <si>
    <t>Котельная 5/3</t>
  </si>
  <si>
    <t>85-а</t>
  </si>
  <si>
    <t>2.35</t>
  </si>
  <si>
    <t>.647</t>
  </si>
  <si>
    <t>5.06</t>
  </si>
  <si>
    <t>1.94</t>
  </si>
  <si>
    <t>Котельная 5/5</t>
  </si>
  <si>
    <t>32б</t>
  </si>
  <si>
    <t>4.29</t>
  </si>
  <si>
    <t>2.925</t>
  </si>
  <si>
    <t>1.506</t>
  </si>
  <si>
    <t>Котельная 5/8</t>
  </si>
  <si>
    <t>25-АБ 935462</t>
  </si>
  <si>
    <t>26.02.2013</t>
  </si>
  <si>
    <t>https://portal.eias.ru/Portal/DownloadPage.aspx?type=12&amp;guid=e306c9cd-e3ab-4417-9aa2-7b101ea4ce6d</t>
  </si>
  <si>
    <t>14.88</t>
  </si>
  <si>
    <t>9.854</t>
  </si>
  <si>
    <t>АМК 5/7</t>
  </si>
  <si>
    <t>с Комиссарово</t>
  </si>
  <si>
    <t>05546000136</t>
  </si>
  <si>
    <t>16а</t>
  </si>
  <si>
    <t>108/0035-14</t>
  </si>
  <si>
    <t>https://portal.eias.ru/Portal/DownloadPage.aspx?type=12&amp;guid=bcdc8ee4-99d9-4c79-bc35-50533df17379</t>
  </si>
  <si>
    <t>Котельная 5/12</t>
  </si>
  <si>
    <t>с Мельгуновка</t>
  </si>
  <si>
    <t>05546000151</t>
  </si>
  <si>
    <t>107/0035-14</t>
  </si>
  <si>
    <t>https://portal.eias.ru/Portal/DownloadPage.aspx?type=12&amp;guid=4252bf2e-f63b-445c-a3e9-ae375579f1b4</t>
  </si>
  <si>
    <t>.339</t>
  </si>
  <si>
    <t>.3121</t>
  </si>
  <si>
    <t>Котельная 5/10</t>
  </si>
  <si>
    <t>с Новоселище</t>
  </si>
  <si>
    <t>05546000166</t>
  </si>
  <si>
    <t>.496</t>
  </si>
  <si>
    <t>.509</t>
  </si>
  <si>
    <t>АМК 5/13</t>
  </si>
  <si>
    <t>с Троицкое</t>
  </si>
  <si>
    <t>05546000196</t>
  </si>
  <si>
    <t>.829</t>
  </si>
  <si>
    <t>https://portal.eias.ru/Portal/DownloadPage.aspx?type=12&amp;guid=b5af4eaf-eb25-452e-9be5-5a00e444cf69</t>
  </si>
  <si>
    <t>2.944</t>
  </si>
  <si>
    <t>3.274</t>
  </si>
  <si>
    <t>ул. Нагорная</t>
  </si>
  <si>
    <t>8.32</t>
  </si>
  <si>
    <t>2.227</t>
  </si>
  <si>
    <t>2.214</t>
  </si>
  <si>
    <t>АМК п.Краскино</t>
  </si>
  <si>
    <t>пгт Краскино</t>
  </si>
  <si>
    <t>05548000061</t>
  </si>
  <si>
    <t>ул.Гвоздева</t>
  </si>
  <si>
    <t>263/0035-13</t>
  </si>
  <si>
    <t>02.09.2013</t>
  </si>
  <si>
    <t>https://portal.eias.ru/Portal/DownloadPage.aspx?type=12&amp;guid=8dfa8e96-f667-400e-a150-f8d10acd76a5</t>
  </si>
  <si>
    <t>.492</t>
  </si>
  <si>
    <t>Котельная № 452</t>
  </si>
  <si>
    <t>ул. Стадионная</t>
  </si>
  <si>
    <t>https://portal.eias.ru/Portal/DownloadPage.aspx?type=12&amp;guid=d99f9a79-8b1d-4b1c-9679-a11bb67e22bf</t>
  </si>
  <si>
    <t>3.28</t>
  </si>
  <si>
    <t>1.504</t>
  </si>
  <si>
    <t>1.531</t>
  </si>
  <si>
    <t>Котельная п.Краскино</t>
  </si>
  <si>
    <t>.848</t>
  </si>
  <si>
    <t>15/0035-12</t>
  </si>
  <si>
    <t>01.03.2012</t>
  </si>
  <si>
    <t>https://portal.eias.ru/Portal/DownloadPage.aspx?type=12&amp;guid=2d8d5b92-0cb2-4c68-b385-b81cf97ff391</t>
  </si>
  <si>
    <t>1.575</t>
  </si>
  <si>
    <t>1.404</t>
  </si>
  <si>
    <t>пгт Посьет</t>
  </si>
  <si>
    <t>05548000065</t>
  </si>
  <si>
    <t>.106</t>
  </si>
  <si>
    <t>4а</t>
  </si>
  <si>
    <t>ДС № 9 от 01.10.2020 к ДА № 17/0035-12 от 01.03.2012</t>
  </si>
  <si>
    <t>https://portal.eias.ru/Portal/DownloadPage.aspx?type=12&amp;guid=24a626cd-7245-4f93-a11f-2c8433dad41e</t>
  </si>
  <si>
    <t>3.26</t>
  </si>
  <si>
    <t>туп. Портовый</t>
  </si>
  <si>
    <t>17/0035-12</t>
  </si>
  <si>
    <t>https://portal.eias.ru/Portal/DownloadPage.aspx?type=12&amp;guid=a552e8b4-604f-4891-b3f6-64ea2fd2e130</t>
  </si>
  <si>
    <t>.575</t>
  </si>
  <si>
    <t>.447</t>
  </si>
  <si>
    <t>пгт Приморский</t>
  </si>
  <si>
    <t>05548000071</t>
  </si>
  <si>
    <t>19/0035-12</t>
  </si>
  <si>
    <t>https://portal.eias.ru/Portal/DownloadPage.aspx?type=12&amp;guid=22f952db-bd05-4e4f-a64a-81d347df3951</t>
  </si>
  <si>
    <t>.71</t>
  </si>
  <si>
    <t>.749</t>
  </si>
  <si>
    <t>1.85</t>
  </si>
  <si>
    <t>пгт Славянка</t>
  </si>
  <si>
    <t>05548000051</t>
  </si>
  <si>
    <t>ул.Нерпинская</t>
  </si>
  <si>
    <t>16/0035-12</t>
  </si>
  <si>
    <t>06.08.2012</t>
  </si>
  <si>
    <t>https://portal.eias.ru/Portal/DownloadPage.aspx?type=12&amp;guid=c44f6d50-75be-4bb5-98e7-ff69a1aaeec8</t>
  </si>
  <si>
    <t>2.26</t>
  </si>
  <si>
    <t>1.268</t>
  </si>
  <si>
    <t>1.276</t>
  </si>
  <si>
    <t>Котельная Востоктепло</t>
  </si>
  <si>
    <t>ул.Восточная</t>
  </si>
  <si>
    <t>68.12</t>
  </si>
  <si>
    <t>26.154</t>
  </si>
  <si>
    <t>пгт Хасан</t>
  </si>
  <si>
    <t>05548000076</t>
  </si>
  <si>
    <t>ул. И.Мошляка</t>
  </si>
  <si>
    <t>18/0035-12</t>
  </si>
  <si>
    <t>https://portal.eias.ru/Portal/DownloadPage.aspx?type=12&amp;guid=11a5ec70-133d-471b-940f-8f401331d4cc</t>
  </si>
  <si>
    <t>1.515</t>
  </si>
  <si>
    <t>Ул.Рыбзавода</t>
  </si>
  <si>
    <t>ДС № 9 от 01.10.2020 к ДА №20/0035-12 от 01.06.2012</t>
  </si>
  <si>
    <t>https://portal.eias.ru/Portal/DownloadPage.aspx?type=12&amp;guid=382b59e6-a48c-49df-8994-374474da3912</t>
  </si>
  <si>
    <t>.255</t>
  </si>
  <si>
    <t>ДС №7 от 01.08.2019 к ДА №20/0035-12 от 01.06.2012</t>
  </si>
  <si>
    <t>01.08.2019</t>
  </si>
  <si>
    <t>https://portal.eias.ru/Portal/DownloadPage.aspx?type=12&amp;guid=974f1958-3c4e-4028-99ce-92be54a19ce9</t>
  </si>
  <si>
    <t>2.793</t>
  </si>
  <si>
    <t>1.265</t>
  </si>
  <si>
    <t>3.53</t>
  </si>
  <si>
    <t>1.25</t>
  </si>
  <si>
    <t>Котельная №569 (в/г)</t>
  </si>
  <si>
    <t>в/г1</t>
  </si>
  <si>
    <t>2.237</t>
  </si>
  <si>
    <t>3.56</t>
  </si>
  <si>
    <t>Котельная №98</t>
  </si>
  <si>
    <t>здание очистных сооружений №650</t>
  </si>
  <si>
    <t>ДС №6 от 01.08.2019 в ДА №117/0035-12 от 01.06.2012</t>
  </si>
  <si>
    <t>https://portal.eias.ru/Portal/DownloadPage.aspx?type=12&amp;guid=0a265383-00ad-4769-b306-a0e1239217b8</t>
  </si>
  <si>
    <t>.08</t>
  </si>
  <si>
    <t>.015</t>
  </si>
  <si>
    <t>20/0035-12</t>
  </si>
  <si>
    <t>https://portal.eias.ru/Portal/DownloadPage.aspx?type=12&amp;guid=0b9f907f-0a7c-40bb-b723-0a2dc92ef54a</t>
  </si>
  <si>
    <t>1.622</t>
  </si>
  <si>
    <t>.535</t>
  </si>
  <si>
    <t>с Безверхово</t>
  </si>
  <si>
    <t>05548000121</t>
  </si>
  <si>
    <t>ул.Совхозная</t>
  </si>
  <si>
    <t>13/0035-12</t>
  </si>
  <si>
    <t>https://portal.eias.ru/Portal/DownloadPage.aspx?type=12&amp;guid=ddfe75af-5a1d-48de-a4b3-55a9932d3e7b</t>
  </si>
  <si>
    <t>1.77</t>
  </si>
  <si>
    <t>.771</t>
  </si>
  <si>
    <t>.54</t>
  </si>
  <si>
    <t>с Гвоздево</t>
  </si>
  <si>
    <t>05548000131</t>
  </si>
  <si>
    <t>ул.Линейная</t>
  </si>
  <si>
    <t>.115</t>
  </si>
  <si>
    <t>.081</t>
  </si>
  <si>
    <t>269/0035-13</t>
  </si>
  <si>
    <t>06.09.2013</t>
  </si>
  <si>
    <t>https://portal.eias.ru/Portal/DownloadPage.aspx?type=12&amp;guid=5425b3fc-7062-4fb1-8ef3-bc36aadaa461</t>
  </si>
  <si>
    <t>1.016</t>
  </si>
  <si>
    <t>с Перевозная</t>
  </si>
  <si>
    <t>05548000176</t>
  </si>
  <si>
    <t>.154</t>
  </si>
  <si>
    <t>АМК 4/19</t>
  </si>
  <si>
    <t>пгт Ярославский</t>
  </si>
  <si>
    <t>05550000056</t>
  </si>
  <si>
    <t>25б</t>
  </si>
  <si>
    <t>102/0035-11</t>
  </si>
  <si>
    <t>25.02.11</t>
  </si>
  <si>
    <t>https://portal.eias.ru/Portal/DownloadPage.aspx?type=12&amp;guid=a1f528ba-8b07-473c-9810-8767a485b588</t>
  </si>
  <si>
    <t>.5575</t>
  </si>
  <si>
    <t>Котельная 4/4</t>
  </si>
  <si>
    <t>16 | Частная собственность</t>
  </si>
  <si>
    <t>1-08/2009</t>
  </si>
  <si>
    <t>10.07.09</t>
  </si>
  <si>
    <t>https://portal.eias.ru/Portal/DownloadPage.aspx?type=12&amp;guid=6f9818b6-45ac-47fb-af66-261f7dc26a8b</t>
  </si>
  <si>
    <t>46.7</t>
  </si>
  <si>
    <t>17.962</t>
  </si>
  <si>
    <t>20.123</t>
  </si>
  <si>
    <t>АМК 4/23</t>
  </si>
  <si>
    <t>с Благодатное</t>
  </si>
  <si>
    <t>05550000111</t>
  </si>
  <si>
    <t>97/0035-14</t>
  </si>
  <si>
    <t>19.12.13</t>
  </si>
  <si>
    <t>https://portal.eias.ru/Portal/DownloadPage.aspx?type=12&amp;guid=45b85e8c-0af8-47ef-9e86-375b7f497846</t>
  </si>
  <si>
    <t>Котельная 4/20</t>
  </si>
  <si>
    <t>с Вознесенка</t>
  </si>
  <si>
    <t>05550000116</t>
  </si>
  <si>
    <t>ул. Крупская</t>
  </si>
  <si>
    <t>19а</t>
  </si>
  <si>
    <t>.374</t>
  </si>
  <si>
    <t>.406</t>
  </si>
  <si>
    <t>АМК 4/21</t>
  </si>
  <si>
    <t>с Лучки</t>
  </si>
  <si>
    <t>05550000146</t>
  </si>
  <si>
    <t>98/0035-14</t>
  </si>
  <si>
    <t>https://portal.eias.ru/Portal/DownloadPage.aspx?type=12&amp;guid=8004ec4e-49f5-47d4-acf0-86f6f825aa99</t>
  </si>
  <si>
    <t>.26902</t>
  </si>
  <si>
    <t>АМК 4/14</t>
  </si>
  <si>
    <t>с Новодевица</t>
  </si>
  <si>
    <t>05550000166</t>
  </si>
  <si>
    <t>103/0035-14</t>
  </si>
  <si>
    <t>https://portal.eias.ru/Portal/DownloadPage.aspx?type=12&amp;guid=8073664a-f5c8-41a0-8fc5-2a0fdc9fda42</t>
  </si>
  <si>
    <t>.39267</t>
  </si>
  <si>
    <t>АМК-Терморобот 4/16</t>
  </si>
  <si>
    <t>с Поповка</t>
  </si>
  <si>
    <t>05550000176</t>
  </si>
  <si>
    <t>ул. Леонова</t>
  </si>
  <si>
    <t>03.02.15</t>
  </si>
  <si>
    <t>https://portal.eias.ru/Portal/DownloadPage.aspx?type=12&amp;guid=1de027fe-da0c-49db-a4b5-76eb458f4f8d</t>
  </si>
  <si>
    <t>.258</t>
  </si>
  <si>
    <t>.188</t>
  </si>
  <si>
    <t>.19373</t>
  </si>
  <si>
    <t>01.01.2012</t>
  </si>
  <si>
    <t>.142</t>
  </si>
  <si>
    <t>.14466</t>
  </si>
  <si>
    <t>АМК 4/15</t>
  </si>
  <si>
    <t>с Сиваковка</t>
  </si>
  <si>
    <t>05550000191</t>
  </si>
  <si>
    <t>99/0035-14</t>
  </si>
  <si>
    <t>https://portal.eias.ru/Portal/DownloadPage.aspx?type=12&amp;guid=8e9577c1-5e7e-4829-b292-5b0aad620774</t>
  </si>
  <si>
    <t>.613</t>
  </si>
  <si>
    <t>.634</t>
  </si>
  <si>
    <t>АМК 4/11</t>
  </si>
  <si>
    <t>с Хороль</t>
  </si>
  <si>
    <t>05550000101</t>
  </si>
  <si>
    <t>.248</t>
  </si>
  <si>
    <t>.2597</t>
  </si>
  <si>
    <t>АМК 4/12</t>
  </si>
  <si>
    <t>101/0035-14</t>
  </si>
  <si>
    <t>https://portal.eias.ru/Portal/DownloadPage.aspx?type=12&amp;guid=43ab7c31-d838-4dca-abe5-e5be87c57e0a</t>
  </si>
  <si>
    <t>.336</t>
  </si>
  <si>
    <t>.36066</t>
  </si>
  <si>
    <t>6.783</t>
  </si>
  <si>
    <t>6.943</t>
  </si>
  <si>
    <t>Котельная 4/10</t>
  </si>
  <si>
    <t>ул. Солнечная</t>
  </si>
  <si>
    <t>.779</t>
  </si>
  <si>
    <t>.81376</t>
  </si>
  <si>
    <t>Котельная 4/5</t>
  </si>
  <si>
    <t>мкр."Городок-5"</t>
  </si>
  <si>
    <t>5.59</t>
  </si>
  <si>
    <t>3.603</t>
  </si>
  <si>
    <t>3.72</t>
  </si>
  <si>
    <t>Котельная 4/6</t>
  </si>
  <si>
    <t>7б</t>
  </si>
  <si>
    <t>4.193</t>
  </si>
  <si>
    <t>3.028</t>
  </si>
  <si>
    <t>п Реттиховка</t>
  </si>
  <si>
    <t>05553000102</t>
  </si>
  <si>
    <t>149/0035-15</t>
  </si>
  <si>
    <t>https://portal.eias.ru/Portal/DownloadPage.aspx?type=12&amp;guid=d7f3540d-73b3-462f-aef2-4629e28019c2</t>
  </si>
  <si>
    <t>2.874</t>
  </si>
  <si>
    <t>2.758</t>
  </si>
  <si>
    <t>пгт Сибирцево</t>
  </si>
  <si>
    <t>05553000052</t>
  </si>
  <si>
    <t>ул.Вокзальная</t>
  </si>
  <si>
    <t>248/0035-18</t>
  </si>
  <si>
    <t>17.09.2018</t>
  </si>
  <si>
    <t>https://portal.eias.ru/Portal/DownloadPage.aspx?type=12&amp;guid=fa38bc1e-f12d-4264-9550-21dee5a67639</t>
  </si>
  <si>
    <t>8.759</t>
  </si>
  <si>
    <t>ул.Комсомольская</t>
  </si>
  <si>
    <t>2.618</t>
  </si>
  <si>
    <t>Котельная депо ст.Сибирцево</t>
  </si>
  <si>
    <t>ул.Деповская</t>
  </si>
  <si>
    <t>22.06.2012</t>
  </si>
  <si>
    <t>https://portal.eias.ru/Portal/DownloadPage.aspx?type=12&amp;guid=c2842baa-3aa2-4d62-b88d-beeb7a67a768</t>
  </si>
  <si>
    <t>6.9</t>
  </si>
  <si>
    <t>котельная № 21</t>
  </si>
  <si>
    <t>ул.Путейская</t>
  </si>
  <si>
    <t>13а</t>
  </si>
  <si>
    <t>.66</t>
  </si>
  <si>
    <t>.271</t>
  </si>
  <si>
    <t>с Высокое</t>
  </si>
  <si>
    <t>05553000108</t>
  </si>
  <si>
    <t>Военный городок Халкидон-12</t>
  </si>
  <si>
    <t>1.66</t>
  </si>
  <si>
    <t>.507</t>
  </si>
  <si>
    <t>с Дмитриевка</t>
  </si>
  <si>
    <t>05553000111</t>
  </si>
  <si>
    <t>104/0035-15</t>
  </si>
  <si>
    <t>13.04.15</t>
  </si>
  <si>
    <t>https://portal.eias.ru/Portal/DownloadPage.aspx?type=12&amp;guid=d164d7d5-2a9a-477e-9fb9-622d0f6eddcb</t>
  </si>
  <si>
    <t>.518</t>
  </si>
  <si>
    <t>котельная ПНИ</t>
  </si>
  <si>
    <t>с Майское</t>
  </si>
  <si>
    <t>05553000114</t>
  </si>
  <si>
    <t>ул. 60 лет Октября</t>
  </si>
  <si>
    <t>№ 342-р</t>
  </si>
  <si>
    <t>25.08.2009</t>
  </si>
  <si>
    <t>https://portal.eias.ru/Portal/DownloadPage.aspx?type=12&amp;guid=dfefbdd2-39de-4857-a5e1-6b637d22e597</t>
  </si>
  <si>
    <t>3.092</t>
  </si>
  <si>
    <t>1.199</t>
  </si>
  <si>
    <t>с Меркушевка</t>
  </si>
  <si>
    <t>05553000115</t>
  </si>
  <si>
    <t>1.14</t>
  </si>
  <si>
    <t>с Монастырище</t>
  </si>
  <si>
    <t>05553000116</t>
  </si>
  <si>
    <t>с Синий Гай</t>
  </si>
  <si>
    <t>05553000118</t>
  </si>
  <si>
    <t>АМК 1/22</t>
  </si>
  <si>
    <t>с Снегуровка</t>
  </si>
  <si>
    <t>05553000119</t>
  </si>
  <si>
    <t>с. Снегуровка</t>
  </si>
  <si>
    <t>71/0035-14</t>
  </si>
  <si>
    <t>.57</t>
  </si>
  <si>
    <t>с Черниговка</t>
  </si>
  <si>
    <t>05553000101</t>
  </si>
  <si>
    <t>ул. Крупозавод</t>
  </si>
  <si>
    <t>68/0035-17</t>
  </si>
  <si>
    <t>01.12.2017</t>
  </si>
  <si>
    <t>https://portal.eias.ru/Portal/DownloadPage.aspx?type=12&amp;guid=c487012d-f8a9-443c-a009-c6b0f35b090d</t>
  </si>
  <si>
    <t>.313</t>
  </si>
  <si>
    <t>.201</t>
  </si>
  <si>
    <t>Котельная № 17</t>
  </si>
  <si>
    <t>99б</t>
  </si>
  <si>
    <t>ул.Ленинская</t>
  </si>
  <si>
    <t>2.177</t>
  </si>
  <si>
    <t>.875</t>
  </si>
  <si>
    <t>ул. Юных Пионеров</t>
  </si>
  <si>
    <t>9в</t>
  </si>
  <si>
    <t>3.135</t>
  </si>
  <si>
    <t>2.557</t>
  </si>
  <si>
    <t>2.167</t>
  </si>
  <si>
    <t>1.287</t>
  </si>
  <si>
    <t>108-а</t>
  </si>
  <si>
    <t>.589</t>
  </si>
  <si>
    <t>ул. Буденого</t>
  </si>
  <si>
    <t>195-б</t>
  </si>
  <si>
    <t>котельная базы</t>
  </si>
  <si>
    <t>ул.Путевая</t>
  </si>
  <si>
    <t>25-АБ 743227</t>
  </si>
  <si>
    <t>04.05.2012</t>
  </si>
  <si>
    <t>https://portal.eias.ru/Portal/DownloadPage.aspx?type=12&amp;guid=3456fcc6-bcfe-46f2-a018-ae752d7cae07</t>
  </si>
  <si>
    <t>05653410101</t>
  </si>
  <si>
    <t>05653410111</t>
  </si>
  <si>
    <t>05653422101</t>
  </si>
  <si>
    <t>05653158051</t>
  </si>
  <si>
    <t>8.18</t>
  </si>
  <si>
    <t>.325</t>
  </si>
  <si>
    <t>05653158106</t>
  </si>
  <si>
    <t>05653158111</t>
  </si>
  <si>
    <t>.442</t>
  </si>
  <si>
    <t>05653419101</t>
  </si>
  <si>
    <t>05653410116</t>
  </si>
  <si>
    <t>05653410121</t>
  </si>
  <si>
    <t>05653425101</t>
  </si>
  <si>
    <t>5.76</t>
  </si>
  <si>
    <t>АМК № 10</t>
  </si>
  <si>
    <t>с Булыга-Фадеево</t>
  </si>
  <si>
    <t>05555000121</t>
  </si>
  <si>
    <t>51а</t>
  </si>
  <si>
    <t>39/0035-14</t>
  </si>
  <si>
    <t>15.02.2014</t>
  </si>
  <si>
    <t>https://portal.eias.ru/Portal/DownloadPage.aspx?type=12&amp;guid=5868702f-e608-45b2-afa6-14cdf857bac0</t>
  </si>
  <si>
    <t>.24983</t>
  </si>
  <si>
    <t>40/0035-13</t>
  </si>
  <si>
    <t>01.03.2013</t>
  </si>
  <si>
    <t>https://portal.eias.ru/Portal/DownloadPage.aspx?type=12&amp;guid=dc3c88cd-80d2-45d5-8488-312f0e4ede46</t>
  </si>
  <si>
    <t>.243</t>
  </si>
  <si>
    <t>.266</t>
  </si>
  <si>
    <t>АМК № 13</t>
  </si>
  <si>
    <t>с Кокшаровка</t>
  </si>
  <si>
    <t>05555000161</t>
  </si>
  <si>
    <t>.21012</t>
  </si>
  <si>
    <t>с Новомихайловка</t>
  </si>
  <si>
    <t>05555000191</t>
  </si>
  <si>
    <t>с Новочугуевка</t>
  </si>
  <si>
    <t>05555000196</t>
  </si>
  <si>
    <t>.661</t>
  </si>
  <si>
    <t>с Соколовка</t>
  </si>
  <si>
    <t>05555000231</t>
  </si>
  <si>
    <t>АМК № 14</t>
  </si>
  <si>
    <t>с Уборка</t>
  </si>
  <si>
    <t>05555000241</t>
  </si>
  <si>
    <t>.126</t>
  </si>
  <si>
    <t>с Цветковка</t>
  </si>
  <si>
    <t>05555000246</t>
  </si>
  <si>
    <t>ул. Львовская</t>
  </si>
  <si>
    <t>https://portal.eias.ru/Portal/DownloadPage.aspx?type=12&amp;guid=cd12e0fc-381d-4e38-a39b-efaaaeb40fe5</t>
  </si>
  <si>
    <t>.353</t>
  </si>
  <si>
    <t>.37056</t>
  </si>
  <si>
    <t>АМК № 97</t>
  </si>
  <si>
    <t>.183</t>
  </si>
  <si>
    <t>212</t>
  </si>
  <si>
    <t>4.644</t>
  </si>
  <si>
    <t>4.96</t>
  </si>
  <si>
    <t>10.75</t>
  </si>
  <si>
    <t>5.334</t>
  </si>
  <si>
    <t>5.39</t>
  </si>
  <si>
    <t>Котельная № 210 "Пионер"</t>
  </si>
  <si>
    <t>ул. Кустарная</t>
  </si>
  <si>
    <t>.84</t>
  </si>
  <si>
    <t>.335</t>
  </si>
  <si>
    <t>55а</t>
  </si>
  <si>
    <t>40/1/0035-12</t>
  </si>
  <si>
    <t>22.11.2012</t>
  </si>
  <si>
    <t>https://portal.eias.ru/Portal/DownloadPage.aspx?type=12&amp;guid=35004291-9631-4ab7-9d35-265a464c8a87</t>
  </si>
  <si>
    <t>1.133</t>
  </si>
  <si>
    <t>1.017</t>
  </si>
  <si>
    <t>Котельная №152</t>
  </si>
  <si>
    <t>в/г</t>
  </si>
  <si>
    <t>№ 2</t>
  </si>
  <si>
    <t>ДС № 8 от 01.10.2020 к ДА № 40/0035-13 от 01.03.2013</t>
  </si>
  <si>
    <t>https://portal.eias.ru/Portal/DownloadPage.aspx?type=12&amp;guid=78d5541c-0a1d-4830-a6fa-2cd1ff476b8a</t>
  </si>
  <si>
    <t>6.638</t>
  </si>
  <si>
    <t>3.32</t>
  </si>
  <si>
    <t>Котельная НПБ</t>
  </si>
  <si>
    <t>25-АБ 098836</t>
  </si>
  <si>
    <t>11.03.2009</t>
  </si>
  <si>
    <t>https://portal.eias.ru/Portal/DownloadPage.aspx?type=12&amp;guid=d60821b8-91ed-47cc-91bf-bc27699affb6</t>
  </si>
  <si>
    <t>.854</t>
  </si>
  <si>
    <t>.966</t>
  </si>
  <si>
    <t>п Мысовой</t>
  </si>
  <si>
    <t>05557000102</t>
  </si>
  <si>
    <t>5/0035-13</t>
  </si>
  <si>
    <t>01.06.13</t>
  </si>
  <si>
    <t>https://portal.eias.ru/Portal/DownloadPage.aspx?type=12&amp;guid=2844c7f4-bb48-4fc4-9f49-7bd2dc985954</t>
  </si>
  <si>
    <t>п Новонежино</t>
  </si>
  <si>
    <t>05557000103</t>
  </si>
  <si>
    <t>04/0035-12</t>
  </si>
  <si>
    <t>01.06.2012</t>
  </si>
  <si>
    <t>.4031</t>
  </si>
  <si>
    <t>Котельная № 165</t>
  </si>
  <si>
    <t>ул. Авиаторов</t>
  </si>
  <si>
    <t>https://portal.eias.ru/Portal/DownloadPage.aspx?type=12&amp;guid=671dcf58-fbb9-4936-b6d5-d4750792e535</t>
  </si>
  <si>
    <t>2.614</t>
  </si>
  <si>
    <t>п Подъяпольское</t>
  </si>
  <si>
    <t>05557000104</t>
  </si>
  <si>
    <t>3.87</t>
  </si>
  <si>
    <t>2.808</t>
  </si>
  <si>
    <t>2.104</t>
  </si>
  <si>
    <t>п Штыково</t>
  </si>
  <si>
    <t>05557000105</t>
  </si>
  <si>
    <t>ул. Гидроузла</t>
  </si>
  <si>
    <t>07/0035-12</t>
  </si>
  <si>
    <t>28.03.2012</t>
  </si>
  <si>
    <t>https://portal.eias.ru/Portal/DownloadPage.aspx?type=12&amp;guid=7326c8ca-422b-458e-9abf-6e4c7cff9889</t>
  </si>
  <si>
    <t>АМК п.Смоляниново</t>
  </si>
  <si>
    <t>пгт Смоляниново</t>
  </si>
  <si>
    <t>05557000051</t>
  </si>
  <si>
    <t>Котельная Депо РЖД</t>
  </si>
  <si>
    <t>ул. Деповская</t>
  </si>
  <si>
    <t>2-аи/2014</t>
  </si>
  <si>
    <t>07.07.2014</t>
  </si>
  <si>
    <t>https://portal.eias.ru/Portal/DownloadPage.aspx?type=12&amp;guid=1b8c46ba-0096-49b2-9cdb-45eb4448a103</t>
  </si>
  <si>
    <t>5.194</t>
  </si>
  <si>
    <t>Котельная СШ № 27</t>
  </si>
  <si>
    <t>ул. Маяковского</t>
  </si>
  <si>
    <t>2-ИА/2014</t>
  </si>
  <si>
    <t>1.918</t>
  </si>
  <si>
    <t>.887</t>
  </si>
  <si>
    <t>Котельная гарнизона</t>
  </si>
  <si>
    <t>ул. Верхне-Садовая</t>
  </si>
  <si>
    <t>3.19</t>
  </si>
  <si>
    <t>Котельная № 109</t>
  </si>
  <si>
    <t>пгт Шкотово</t>
  </si>
  <si>
    <t>05557000052</t>
  </si>
  <si>
    <t>25.09.2013</t>
  </si>
  <si>
    <t>https://portal.eias.ru/Portal/DownloadPage.aspx?type=12&amp;guid=4185e4d5-6a68-44bf-a3d1-95df7a7ee176</t>
  </si>
  <si>
    <t>.76</t>
  </si>
  <si>
    <t>Котельная АРЗ</t>
  </si>
  <si>
    <t>ул. Матюшкина</t>
  </si>
  <si>
    <t>03/0035-12</t>
  </si>
  <si>
    <t>https://portal.eias.ru/Portal/DownloadPage.aspx?type=12&amp;guid=2e421e12-3b29-4a93-86b9-c8995f66da71</t>
  </si>
  <si>
    <t>1.089</t>
  </si>
  <si>
    <t>1.304</t>
  </si>
  <si>
    <t>Котельная школы</t>
  </si>
  <si>
    <t>45б</t>
  </si>
  <si>
    <t>с Анисимовка</t>
  </si>
  <si>
    <t>05557000106</t>
  </si>
  <si>
    <t>40Б</t>
  </si>
  <si>
    <t>.1832</t>
  </si>
  <si>
    <t>Модульная котельная</t>
  </si>
  <si>
    <t>ул. Смольная</t>
  </si>
  <si>
    <t>25-АБ 854071</t>
  </si>
  <si>
    <t>13.09.2012</t>
  </si>
  <si>
    <t>https://portal.eias.ru/Portal/DownloadPage.aspx?type=12&amp;guid=ed2226b1-f8be-4a3d-b896-eb3dd74ec6d0</t>
  </si>
  <si>
    <t>1.051</t>
  </si>
  <si>
    <t>с Многоудобное</t>
  </si>
  <si>
    <t>05557000107</t>
  </si>
  <si>
    <t>ул. Зальпе</t>
  </si>
  <si>
    <t>.726</t>
  </si>
  <si>
    <t>ул.Первомайская</t>
  </si>
  <si>
    <t>271/0035-13</t>
  </si>
  <si>
    <t>08.11.2013</t>
  </si>
  <si>
    <t>https://portal.eias.ru/Portal/DownloadPage.aspx?type=12&amp;guid=110a94e9-2108-452d-8891-7820aa842f4b</t>
  </si>
  <si>
    <t>.294406225</t>
  </si>
  <si>
    <t>с Новороссия</t>
  </si>
  <si>
    <t>05557000108</t>
  </si>
  <si>
    <t>204</t>
  </si>
  <si>
    <t>06/0035-12</t>
  </si>
  <si>
    <t>https://portal.eias.ru/Portal/DownloadPage.aspx?type=12&amp;guid=685eaaf2-7855-4aa6-952d-de16e3552689</t>
  </si>
  <si>
    <t>1.151</t>
  </si>
  <si>
    <t>Котельная № 113</t>
  </si>
  <si>
    <t>с Романовка</t>
  </si>
  <si>
    <t>05557000109</t>
  </si>
  <si>
    <t>ул.Гвардейская</t>
  </si>
  <si>
    <t>08/0035-13</t>
  </si>
  <si>
    <t>25.02.2013</t>
  </si>
  <si>
    <t>https://portal.eias.ru/Portal/DownloadPage.aspx?type=12&amp;guid=56a0754a-a125-401a-a4a5-9073563f555f</t>
  </si>
  <si>
    <t>.961</t>
  </si>
  <si>
    <t>Котельная № 181</t>
  </si>
  <si>
    <t>ул. Рудакова</t>
  </si>
  <si>
    <t>.397</t>
  </si>
  <si>
    <t>котельная № 59</t>
  </si>
  <si>
    <t>203а</t>
  </si>
  <si>
    <t>1.151241461</t>
  </si>
  <si>
    <t>с Центральное</t>
  </si>
  <si>
    <t>05557000111</t>
  </si>
  <si>
    <t>https://portal.eias.ru/Portal/DownloadPage.aspx?type=12&amp;guid=4398b40e-7936-46e6-8625-3551de0ef85d</t>
  </si>
  <si>
    <t>2.978</t>
  </si>
  <si>
    <t>1.217</t>
  </si>
  <si>
    <t>05657413101</t>
  </si>
  <si>
    <t>1.19</t>
  </si>
  <si>
    <t>4.58</t>
  </si>
  <si>
    <t>2.4346</t>
  </si>
  <si>
    <t>05657413116</t>
  </si>
  <si>
    <t>.963873494</t>
  </si>
  <si>
    <t>05657422106</t>
  </si>
  <si>
    <t>05657422101</t>
  </si>
  <si>
    <t>05657425101</t>
  </si>
  <si>
    <t>.936711073</t>
  </si>
  <si>
    <t>.419</t>
  </si>
  <si>
    <t>05657158051</t>
  </si>
  <si>
    <t>.568</t>
  </si>
  <si>
    <t>.99</t>
  </si>
  <si>
    <t>6.16</t>
  </si>
  <si>
    <t>3.363</t>
  </si>
  <si>
    <t>05657428106</t>
  </si>
  <si>
    <t>.745</t>
  </si>
  <si>
    <t>05657428101</t>
  </si>
  <si>
    <t>05657165051</t>
  </si>
  <si>
    <t>1.238</t>
  </si>
  <si>
    <t>05657432101</t>
  </si>
  <si>
    <t>2.111</t>
  </si>
  <si>
    <t>05657432106</t>
  </si>
  <si>
    <t>.7035</t>
  </si>
  <si>
    <t>ж/д ст Варфоломеевка</t>
  </si>
  <si>
    <t>05559000118</t>
  </si>
  <si>
    <t>25-АВ 559433</t>
  </si>
  <si>
    <t>25.01.16</t>
  </si>
  <si>
    <t>https://portal.eias.ru/Portal/DownloadPage.aspx?type=12&amp;guid=30157ef1-20e9-4fd3-b0d5-13c5d64197c5</t>
  </si>
  <si>
    <t>1.01</t>
  </si>
  <si>
    <t>с Варфоломеевка</t>
  </si>
  <si>
    <t>05559000104</t>
  </si>
  <si>
    <t>пер. Набережный</t>
  </si>
  <si>
    <t>27/0035-12</t>
  </si>
  <si>
    <t>https://portal.eias.ru/Portal/DownloadPage.aspx?type=12&amp;guid=17d7d161-b616-494f-a97a-c6f25e427be9</t>
  </si>
  <si>
    <t>Котельная п.Минеральный</t>
  </si>
  <si>
    <t>с Минеральное</t>
  </si>
  <si>
    <t>05559000109</t>
  </si>
  <si>
    <t>199/0035-12</t>
  </si>
  <si>
    <t>https://portal.eias.ru/Portal/DownloadPage.aspx?type=12&amp;guid=804dfb63-9961-40fd-bd6b-4251cd53114c</t>
  </si>
  <si>
    <t>с Новосысоевка</t>
  </si>
  <si>
    <t>05559000111</t>
  </si>
  <si>
    <t>05559000114</t>
  </si>
  <si>
    <t>Центральная</t>
  </si>
  <si>
    <t>01.03.2020</t>
  </si>
  <si>
    <t>с Яковлевка</t>
  </si>
  <si>
    <t>05559000101</t>
  </si>
  <si>
    <t>26/0035-12</t>
  </si>
  <si>
    <t>https://portal.eias.ru/Portal/DownloadPage.aspx?type=12&amp;guid=81102d5b-ca67-4ea2-adca-5823824ab06b</t>
  </si>
  <si>
    <t>48а</t>
  </si>
  <si>
    <t>ул. Фадеева</t>
  </si>
  <si>
    <t>23а</t>
  </si>
  <si>
    <t>05659407116</t>
  </si>
  <si>
    <t>1.195</t>
  </si>
  <si>
    <t>05659407101</t>
  </si>
  <si>
    <t>05659413101</t>
  </si>
  <si>
    <t>05659416106</t>
  </si>
  <si>
    <t>05659416101</t>
  </si>
  <si>
    <t>05659422101</t>
  </si>
  <si>
    <t>г Большой Камень</t>
  </si>
  <si>
    <t>05706000001</t>
  </si>
  <si>
    <t>Андреевская</t>
  </si>
  <si>
    <t>ДА № 08/0035-20</t>
  </si>
  <si>
    <t>18.05.2020</t>
  </si>
  <si>
    <t>https://portal.eias.ru/Portal/DownloadPage.aspx?type=12&amp;guid=5ec34241-3bbb-4309-95ec-da9fbac19ec0</t>
  </si>
  <si>
    <t>.72</t>
  </si>
  <si>
    <t>Котельная №1</t>
  </si>
  <si>
    <t>Ворошилова</t>
  </si>
  <si>
    <t>105.75</t>
  </si>
  <si>
    <t>73.2</t>
  </si>
  <si>
    <t>Котельная №1 п.Южная Лифляндия</t>
  </si>
  <si>
    <t>Прибрежная</t>
  </si>
  <si>
    <t>32а</t>
  </si>
  <si>
    <t>Котельная №2</t>
  </si>
  <si>
    <t>Коммунальная</t>
  </si>
  <si>
    <t>1.68</t>
  </si>
  <si>
    <t>Котельная №2 п.Южная Лифляндия</t>
  </si>
  <si>
    <t>ор-р 310 м на Ф-В ул.Ольховая</t>
  </si>
  <si>
    <t>Кртельная №3</t>
  </si>
  <si>
    <t>Распоряжение №591-ри</t>
  </si>
  <si>
    <t>19.08.2022</t>
  </si>
  <si>
    <t>https://portal.eias.ru/Portal/DownloadPage.aspx?type=12&amp;guid=ade66d8a-d520-464b-af90-ccf4b4b55320</t>
  </si>
  <si>
    <t>24.08</t>
  </si>
  <si>
    <t>8.48</t>
  </si>
  <si>
    <t>[Газ природный]</t>
  </si>
  <si>
    <t>Котельная  (гарнизон)</t>
  </si>
  <si>
    <t>с Петровка</t>
  </si>
  <si>
    <t>05706000106</t>
  </si>
  <si>
    <t>ДОС</t>
  </si>
  <si>
    <t>2-б</t>
  </si>
  <si>
    <t>Котельная (школа)</t>
  </si>
  <si>
    <t>АМК 1/31</t>
  </si>
  <si>
    <t>г Партизанск</t>
  </si>
  <si>
    <t>05717000001</t>
  </si>
  <si>
    <t>ул. Красноармейская 1-я</t>
  </si>
  <si>
    <t>64с</t>
  </si>
  <si>
    <t>партизанский городской округ</t>
  </si>
  <si>
    <t>25-АБ 056902</t>
  </si>
  <si>
    <t>21.08.2013</t>
  </si>
  <si>
    <t>https://portal.eias.ru/Portal/DownloadPage.aspx?type=12&amp;guid=18801fc7-5394-4026-a35d-807e9a7d8558</t>
  </si>
  <si>
    <t>.431</t>
  </si>
  <si>
    <t>АМК 1/33</t>
  </si>
  <si>
    <t>ул. Московская</t>
  </si>
  <si>
    <t>.463</t>
  </si>
  <si>
    <t>.437</t>
  </si>
  <si>
    <t>АМК № 1/32</t>
  </si>
  <si>
    <t>ул.Петра Кашина</t>
  </si>
  <si>
    <t>.118</t>
  </si>
  <si>
    <t>Котельная 1/13</t>
  </si>
  <si>
    <t>157С</t>
  </si>
  <si>
    <t>01.10.2007</t>
  </si>
  <si>
    <t>https://portal.eias.ru/Portal/DownloadPage.aspx?type=12&amp;guid=0c9666da-d8be-4278-a27d-a68807fba1aa</t>
  </si>
  <si>
    <t>.427</t>
  </si>
  <si>
    <t>1.16</t>
  </si>
  <si>
    <t>.472</t>
  </si>
  <si>
    <t>Котельная 1/39</t>
  </si>
  <si>
    <t>72с</t>
  </si>
  <si>
    <t>25-АБ 056896</t>
  </si>
  <si>
    <t>https://portal.eias.ru/Portal/DownloadPage.aspx?type=12&amp;guid=47111ae2-cd9f-4fbd-a69e-5a9959c764ac</t>
  </si>
  <si>
    <t>1.711</t>
  </si>
  <si>
    <t>1.898</t>
  </si>
  <si>
    <t>Котельная 1/41</t>
  </si>
  <si>
    <t>25-АБ 056888</t>
  </si>
  <si>
    <t>https://portal.eias.ru/Portal/DownloadPage.aspx?type=12&amp;guid=cd962127-1f3f-4c2b-96b1-2e47eeb04f25</t>
  </si>
  <si>
    <t>1.576</t>
  </si>
  <si>
    <t>.924</t>
  </si>
  <si>
    <t>Котельная 1/44</t>
  </si>
  <si>
    <t>ул. Мирошниченко</t>
  </si>
  <si>
    <t>15с</t>
  </si>
  <si>
    <t>25-АВ 275956</t>
  </si>
  <si>
    <t>14.10.2014</t>
  </si>
  <si>
    <t>https://portal.eias.ru/Portal/DownloadPage.aspx?type=12&amp;guid=4e23919f-9352-4d5c-b2c5-4f8f9470db56</t>
  </si>
  <si>
    <t>3.516</t>
  </si>
  <si>
    <t>3.502</t>
  </si>
  <si>
    <t>Котельная 1/9</t>
  </si>
  <si>
    <t>ул. Обогатительная</t>
  </si>
  <si>
    <t>15С</t>
  </si>
  <si>
    <t>25-АБ 056864</t>
  </si>
  <si>
    <t>19.08.2013</t>
  </si>
  <si>
    <t>https://portal.eias.ru/Portal/DownloadPage.aspx?type=12&amp;guid=ff3f400a-8a17-4817-83de-ed2238e6fd1b</t>
  </si>
  <si>
    <t>3.88</t>
  </si>
  <si>
    <t>2.021</t>
  </si>
  <si>
    <t>2.08</t>
  </si>
  <si>
    <t>25-АБ 011672</t>
  </si>
  <si>
    <t>06.05.2008</t>
  </si>
  <si>
    <t>28.98</t>
  </si>
  <si>
    <t>16.993</t>
  </si>
  <si>
    <t>19.32</t>
  </si>
  <si>
    <t>14.3823</t>
  </si>
  <si>
    <t>[Уголь бурый] :: [Дизельное топливо Е (межсезонное)] :: [Уголь длиннопламенный]</t>
  </si>
  <si>
    <t>71С</t>
  </si>
  <si>
    <t>25-АБ 056910</t>
  </si>
  <si>
    <t>22.08.2013</t>
  </si>
  <si>
    <t>https://portal.eias.ru/Portal/DownloadPage.aspx?type=12&amp;guid=7f8045cf-ab4a-45e8-9ef0-3c6c00f4c64e</t>
  </si>
  <si>
    <t>3.787</t>
  </si>
  <si>
    <t>3.914</t>
  </si>
  <si>
    <t>Котельная 2/28</t>
  </si>
  <si>
    <t>с Авангард</t>
  </si>
  <si>
    <t>05717000106</t>
  </si>
  <si>
    <t>ул. Ботаническая</t>
  </si>
  <si>
    <t>25-АБ 056880</t>
  </si>
  <si>
    <t>20.08.2013</t>
  </si>
  <si>
    <t>https://portal.eias.ru/Portal/DownloadPage.aspx?type=12&amp;guid=9bd0420a-6af6-4b33-a5c9-8d2ad134b7ab</t>
  </si>
  <si>
    <t>12.8</t>
  </si>
  <si>
    <t>3.992</t>
  </si>
  <si>
    <t>4.2855</t>
  </si>
  <si>
    <t>Котельная 2/15</t>
  </si>
  <si>
    <t>с Углекаменск</t>
  </si>
  <si>
    <t>05717000141</t>
  </si>
  <si>
    <t>45с</t>
  </si>
  <si>
    <t>25-АБ 056873</t>
  </si>
  <si>
    <t>https://portal.eias.ru/Portal/DownloadPage.aspx?type=12&amp;guid=1af3eab4-24c6-4c0b-a481-45e7273bdfab</t>
  </si>
  <si>
    <t>4.873</t>
  </si>
  <si>
    <t>5.007</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</si>
  <si>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</si>
  <si>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</si>
  <si>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</si>
  <si>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</si>
  <si>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</si>
  <si>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</si>
  <si>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</si>
  <si>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</si>
  <si>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</si>
  <si>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</si>
  <si>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</si>
  <si>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</si>
  <si>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</si>
  <si>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</si>
  <si>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</si>
  <si>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</si>
  <si>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</si>
  <si>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</si>
  <si>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</si>
  <si>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</si>
  <si>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</si>
  <si>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</si>
  <si>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</si>
  <si>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</si>
  <si>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</si>
  <si>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</si>
  <si>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</si>
  <si>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</si>
  <si>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</si>
  <si>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</si>
  <si>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</si>
  <si>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</si>
  <si>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ID_TARIFF_NAME</t>
  </si>
  <si>
    <t>TARIFF_NAME</t>
  </si>
  <si>
    <t>VED_NAME</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</si>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</sst>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22"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223" fontId="0" fillId="39" borderId="11"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a815418-fcf1-4166-bcb4-ce940ebd3857" TargetMode="External"/><Relationship Id="rId2" Type="http://schemas.openxmlformats.org/officeDocument/2006/relationships/hyperlink" Target="https://portal.eias.ru/Portal/DownloadPage.aspx?type=12&amp;guid=fa815418-fcf1-4166-bcb4-ce940ebd3857" TargetMode="External"/><Relationship Id="rId3" Type="http://schemas.openxmlformats.org/officeDocument/2006/relationships/hyperlink" Target="https://portal.eias.ru/Portal/DownloadPage.aspx?type=12&amp;guid=fa815418-fcf1-4166-bcb4-ce940ebd3857" TargetMode="External"/><Relationship Id="rId4" Type="http://schemas.openxmlformats.org/officeDocument/2006/relationships/hyperlink" Target="https://portal.eias.ru/Portal/DownloadPage.aspx?type=12&amp;guid=fa815418-fcf1-4166-bcb4-ce940ebd3857" TargetMode="External"/><Relationship Id="rId5" Type="http://schemas.openxmlformats.org/officeDocument/2006/relationships/hyperlink" Target="https://portal.eias.ru/Portal/DownloadPage.aspx?type=12&amp;guid=fa815418-fcf1-4166-bcb4-ce940ebd3857" TargetMode="External"/><Relationship Id="rId6" Type="http://schemas.openxmlformats.org/officeDocument/2006/relationships/hyperlink" Target="https://portal.eias.ru/Portal/DownloadPage.aspx?type=12&amp;guid=fa815418-fcf1-4166-bcb4-ce940ebd3857" TargetMode="External"/><Relationship Id="rId7" Type="http://schemas.openxmlformats.org/officeDocument/2006/relationships/hyperlink" Target="https://portal.eias.ru/Portal/DownloadPage.aspx?type=12&amp;guid=fa815418-fcf1-4166-bcb4-ce940ebd3857" TargetMode="External"/><Relationship Id="rId8" Type="http://schemas.openxmlformats.org/officeDocument/2006/relationships/hyperlink" Target="https://portal.eias.ru/Portal/DownloadPage.aspx?type=12&amp;guid=fa815418-fcf1-4166-bcb4-ce940ebd3857" TargetMode="External"/><Relationship Id="rId9" Type="http://schemas.openxmlformats.org/officeDocument/2006/relationships/hyperlink" Target="https://portal.eias.ru/Portal/DownloadPage.aspx?type=12&amp;guid=fa815418-fcf1-4166-bcb4-ce940ebd3857" TargetMode="External"/><Relationship Id="rId10" Type="http://schemas.openxmlformats.org/officeDocument/2006/relationships/hyperlink" Target="https://portal.eias.ru/Portal/DownloadPage.aspx?type=12&amp;guid=fa815418-fcf1-4166-bcb4-ce940ebd3857" TargetMode="External"/><Relationship Id="rId11" Type="http://schemas.openxmlformats.org/officeDocument/2006/relationships/hyperlink" Target="https://portal.eias.ru/Portal/DownloadPage.aspx?type=12&amp;guid=fa815418-fcf1-4166-bcb4-ce940ebd3857" TargetMode="External"/><Relationship Id="rId12" Type="http://schemas.openxmlformats.org/officeDocument/2006/relationships/hyperlink" Target="https://portal.eias.ru/Portal/DownloadPage.aspx?type=12&amp;guid=fa815418-fcf1-4166-bcb4-ce940ebd3857" TargetMode="External"/><Relationship Id="rId13" Type="http://schemas.openxmlformats.org/officeDocument/2006/relationships/hyperlink" Target="https://portal.eias.ru/Portal/DownloadPage.aspx?type=12&amp;guid=fa815418-fcf1-4166-bcb4-ce940ebd3857" TargetMode="External"/><Relationship Id="rId14" Type="http://schemas.openxmlformats.org/officeDocument/2006/relationships/hyperlink" Target="https://portal.eias.ru/Portal/DownloadPage.aspx?type=12&amp;guid=fa815418-fcf1-4166-bcb4-ce940ebd3857" TargetMode="External"/><Relationship Id="rId15" Type="http://schemas.openxmlformats.org/officeDocument/2006/relationships/hyperlink" Target="https://portal.eias.ru/Portal/DownloadPage.aspx?type=12&amp;guid=fa815418-fcf1-4166-bcb4-ce940ebd3857" TargetMode="External"/><Relationship Id="rId16" Type="http://schemas.openxmlformats.org/officeDocument/2006/relationships/hyperlink" Target="https://portal.eias.ru/Portal/DownloadPage.aspx?type=12&amp;guid=fa815418-fcf1-4166-bcb4-ce940ebd3857" TargetMode="External"/><Relationship Id="rId17" Type="http://schemas.openxmlformats.org/officeDocument/2006/relationships/hyperlink" Target="https://portal.eias.ru/Portal/DownloadPage.aspx?type=12&amp;guid=fa815418-fcf1-4166-bcb4-ce940ebd3857" TargetMode="External"/><Relationship Id="rId18" Type="http://schemas.openxmlformats.org/officeDocument/2006/relationships/hyperlink" Target="https://portal.eias.ru/Portal/DownloadPage.aspx?type=12&amp;guid=fa815418-fcf1-4166-bcb4-ce940ebd3857" TargetMode="External"/><Relationship Id="rId19" Type="http://schemas.openxmlformats.org/officeDocument/2006/relationships/hyperlink" Target="https://portal.eias.ru/Portal/DownloadPage.aspx?type=12&amp;guid=fa815418-fcf1-4166-bcb4-ce940ebd3857" TargetMode="External"/><Relationship Id="rId20" Type="http://schemas.openxmlformats.org/officeDocument/2006/relationships/hyperlink" Target="https://portal.eias.ru/Portal/DownloadPage.aspx?type=12&amp;guid=fa815418-fcf1-4166-bcb4-ce940ebd3857" TargetMode="External"/><Relationship Id="rId21" Type="http://schemas.openxmlformats.org/officeDocument/2006/relationships/hyperlink" Target="https://portal.eias.ru/Portal/DownloadPage.aspx?type=12&amp;guid=fa815418-fcf1-4166-bcb4-ce940ebd3857" TargetMode="External"/><Relationship Id="rId22" Type="http://schemas.openxmlformats.org/officeDocument/2006/relationships/hyperlink" Target="https://portal.eias.ru/Portal/DownloadPage.aspx?type=12&amp;guid=fa815418-fcf1-4166-bcb4-ce940ebd3857" TargetMode="External"/><Relationship Id="rId23" Type="http://schemas.openxmlformats.org/officeDocument/2006/relationships/hyperlink" Target="https://portal.eias.ru/Portal/DownloadPage.aspx?type=12&amp;guid=fa815418-fcf1-4166-bcb4-ce940ebd3857" TargetMode="External"/><Relationship Id="rId24" Type="http://schemas.openxmlformats.org/officeDocument/2006/relationships/hyperlink" Target="https://portal.eias.ru/Portal/DownloadPage.aspx?type=12&amp;guid=fa815418-fcf1-4166-bcb4-ce940ebd3857" TargetMode="External"/><Relationship Id="rId25" Type="http://schemas.openxmlformats.org/officeDocument/2006/relationships/hyperlink" Target="https://portal.eias.ru/Portal/DownloadPage.aspx?type=12&amp;guid=fa815418-fcf1-4166-bcb4-ce940ebd3857" TargetMode="External"/><Relationship Id="rId26" Type="http://schemas.openxmlformats.org/officeDocument/2006/relationships/hyperlink" Target="https://portal.eias.ru/Portal/DownloadPage.aspx?type=12&amp;guid=fa815418-fcf1-4166-bcb4-ce940ebd385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E3C18-F355-0248-B96D-B7BE3EB624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75" width="5.421875" customWidth="1"/>
    <col min="2" max="2" style="3575" width="9.140625" customWidth="1"/>
    <col min="3" max="3" style="3575" width="16.421875" customWidth="1"/>
    <col min="4" max="25" style="3575" width="6.28125" customWidth="1"/>
    <col min="26" max="28" style="3575"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97" t="s">
        <v>1</v>
      </c>
      <c r="C2" s="2097"/>
      <c r="D2" s="2097"/>
      <c r="E2" s="2097"/>
      <c r="F2" s="2097"/>
      <c r="G2" s="2097"/>
      <c r="H2" s="2097"/>
      <c r="I2" s="2097"/>
      <c r="J2" s="2097"/>
      <c r="K2" s="2097"/>
      <c r="L2" s="2097"/>
      <c r="M2" s="2097"/>
      <c r="N2" s="2097"/>
      <c r="O2" s="2097"/>
      <c r="P2" s="2097"/>
      <c r="Q2" s="1711"/>
      <c r="R2" s="1711"/>
      <c r="S2" s="1711"/>
      <c r="T2" s="1711"/>
      <c r="U2" s="1711"/>
      <c r="V2" s="1712"/>
      <c r="W2" s="1711"/>
      <c r="X2" s="1711"/>
      <c r="Y2" s="1708"/>
      <c r="Z2" s="1707"/>
      <c r="AA2" s="1709"/>
      <c r="AB2" s="1707"/>
    </row>
    <row customHeight="1" ht="15.75">
      <c r="A3" s="1707"/>
      <c r="B3" s="2098" t="s">
        <v>2</v>
      </c>
      <c r="C3" s="2098"/>
      <c r="D3" s="2098"/>
      <c r="E3" s="2098"/>
      <c r="F3" s="2098"/>
      <c r="G3" s="2098"/>
      <c r="H3" s="2098"/>
      <c r="I3" s="2098"/>
      <c r="J3" s="2098"/>
      <c r="K3" s="2098"/>
      <c r="L3" s="2098"/>
      <c r="M3" s="2098"/>
      <c r="N3" s="2098"/>
      <c r="O3" s="2098"/>
      <c r="P3" s="2098"/>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9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714"/>
      <c r="AA5" s="1709"/>
      <c r="AB5" s="1714"/>
    </row>
    <row customHeight="1" ht="15">
      <c r="A6" s="1715"/>
      <c r="B6" s="2102" t="s">
        <v>3</v>
      </c>
      <c r="C6" s="2103"/>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102"/>
      <c r="C7" s="2103"/>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102"/>
      <c r="C8" s="2103"/>
      <c r="D8" s="1721"/>
      <c r="E8" s="1722" t="s">
        <v>4</v>
      </c>
      <c r="F8" s="2105" t="s">
        <v>5</v>
      </c>
      <c r="G8" s="2106"/>
      <c r="H8" s="2106"/>
      <c r="I8" s="2106"/>
      <c r="J8" s="2106"/>
      <c r="K8" s="2106"/>
      <c r="L8" s="2106"/>
      <c r="M8" s="2106"/>
      <c r="N8" s="1721"/>
      <c r="O8" s="1723" t="s">
        <v>4</v>
      </c>
      <c r="P8" s="2107" t="s">
        <v>6</v>
      </c>
      <c r="Q8" s="2108"/>
      <c r="R8" s="2108"/>
      <c r="S8" s="2108"/>
      <c r="T8" s="2108"/>
      <c r="U8" s="2108"/>
      <c r="V8" s="2108"/>
      <c r="W8" s="2108"/>
      <c r="X8" s="2108"/>
      <c r="Y8" s="1717"/>
      <c r="Z8" s="1718"/>
      <c r="AA8" s="1719"/>
      <c r="AB8" s="1719"/>
    </row>
    <row customHeight="1" ht="15">
      <c r="A9" s="1715"/>
      <c r="B9" s="2102"/>
      <c r="C9" s="2103"/>
      <c r="D9" s="1721"/>
      <c r="E9" s="1724" t="s">
        <v>4</v>
      </c>
      <c r="F9" s="2105" t="s">
        <v>7</v>
      </c>
      <c r="G9" s="2106"/>
      <c r="H9" s="2106"/>
      <c r="I9" s="2106"/>
      <c r="J9" s="2106"/>
      <c r="K9" s="2106"/>
      <c r="L9" s="2106"/>
      <c r="M9" s="2106"/>
      <c r="N9" s="1721"/>
      <c r="O9" s="1725" t="s">
        <v>4</v>
      </c>
      <c r="P9" s="2107" t="s">
        <v>8</v>
      </c>
      <c r="Q9" s="2108"/>
      <c r="R9" s="2108"/>
      <c r="S9" s="2108"/>
      <c r="T9" s="2108"/>
      <c r="U9" s="2108"/>
      <c r="V9" s="2108"/>
      <c r="W9" s="2108"/>
      <c r="X9" s="2108"/>
      <c r="Y9" s="1717"/>
      <c r="Z9" s="1718"/>
      <c r="AA9" s="1719"/>
      <c r="AB9" s="1719"/>
    </row>
    <row customHeight="1" ht="30">
      <c r="A10" s="1715"/>
      <c r="B10" s="2102"/>
      <c r="C10" s="2104"/>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109" t="s">
        <v>9</v>
      </c>
      <c r="C11" s="2110"/>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102"/>
      <c r="C12" s="2104"/>
      <c r="D12" s="1729"/>
      <c r="E12" s="2106" t="s">
        <v>10</v>
      </c>
      <c r="F12" s="2106"/>
      <c r="G12" s="2106"/>
      <c r="H12" s="2106"/>
      <c r="I12" s="2106"/>
      <c r="J12" s="2106"/>
      <c r="K12" s="2106"/>
      <c r="L12" s="2106"/>
      <c r="M12" s="2106"/>
      <c r="N12" s="2106"/>
      <c r="O12" s="2106"/>
      <c r="P12" s="2106"/>
      <c r="Q12" s="2106"/>
      <c r="R12" s="2106"/>
      <c r="S12" s="2106"/>
      <c r="T12" s="2106"/>
      <c r="U12" s="2106"/>
      <c r="V12" s="2106"/>
      <c r="W12" s="2106"/>
      <c r="X12" s="2106"/>
      <c r="Y12" s="1717"/>
      <c r="Z12" s="1718"/>
      <c r="AA12" s="1719"/>
      <c r="AB12" s="1719"/>
    </row>
    <row customHeight="1" ht="15">
      <c r="A13" s="1715"/>
      <c r="B13" s="2109" t="s">
        <v>11</v>
      </c>
      <c r="C13" s="2110"/>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102"/>
      <c r="C14" s="2103"/>
      <c r="D14" s="1721"/>
      <c r="E14" s="2113" t="s">
        <v>12</v>
      </c>
      <c r="F14" s="2113"/>
      <c r="G14" s="2113"/>
      <c r="H14" s="2113"/>
      <c r="I14" s="2113"/>
      <c r="J14" s="2113"/>
      <c r="K14" s="2113"/>
      <c r="L14" s="2113"/>
      <c r="M14" s="2113"/>
      <c r="N14" s="2113"/>
      <c r="O14" s="2113"/>
      <c r="P14" s="2113"/>
      <c r="Q14" s="2113"/>
      <c r="R14" s="2113"/>
      <c r="S14" s="2113"/>
      <c r="T14" s="2113"/>
      <c r="U14" s="2113"/>
      <c r="V14" s="2113"/>
      <c r="W14" s="2113"/>
      <c r="X14" s="2113"/>
      <c r="Y14" s="1717"/>
      <c r="Z14" s="1718"/>
      <c r="AA14" s="1719"/>
      <c r="AB14" s="1719"/>
    </row>
    <row customHeight="1" ht="16.5">
      <c r="A15" s="1715"/>
      <c r="B15" s="2111"/>
      <c r="C15" s="2112"/>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113"/>
      <c r="C16" s="2114"/>
      <c r="D16" s="2114"/>
      <c r="E16" s="2114"/>
      <c r="F16" s="2114"/>
      <c r="G16" s="2114"/>
      <c r="H16" s="2114"/>
      <c r="I16" s="2114"/>
      <c r="J16" s="2114"/>
      <c r="K16" s="2114"/>
      <c r="L16" s="2114"/>
      <c r="M16" s="2114"/>
      <c r="N16" s="2114"/>
      <c r="O16" s="2114"/>
      <c r="P16" s="2114"/>
      <c r="Q16" s="2114"/>
      <c r="R16" s="2114"/>
      <c r="S16" s="2114"/>
      <c r="T16" s="2114"/>
      <c r="U16" s="2114"/>
      <c r="V16" s="2114"/>
      <c r="W16" s="2114"/>
      <c r="X16" s="2114"/>
      <c r="Y16" s="2114"/>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805EC8-AFD8-C4B8-A3F4-3797CCD58538}" mc:Ignorable="x14ac xr xr2 xr3">
  <sheetPr>
    <tabColor rgb="FFCCCCFF"/>
  </sheetPr>
  <dimension ref="A1:Q79"/>
  <sheetViews>
    <sheetView topLeftCell="C1" showGridLines="0" zoomScale="90" workbookViewId="0">
      <selection activeCell="E59" sqref="E59"/>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45"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6" t="str">
        <f>code</f>
        <v>Код отчёта: PP110.OPEN.INFO.BALANCE.HEAT.EIAS</v>
      </c>
      <c r="F2" s="276"/>
      <c r="G2" s="252"/>
      <c r="H2" s="252"/>
      <c r="I2" s="252"/>
      <c r="J2" s="879"/>
      <c r="K2" s="252"/>
      <c r="Q2" s="78">
        <v>14</v>
      </c>
    </row>
    <row customHeight="1" ht="14.699999999999998">
      <c r="E3" s="253" t="str">
        <f>version</f>
        <v>Версия отчёта: 1.1.5</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1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6"/>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5"/>
      <c r="G9" s="779"/>
      <c r="I9" s="1904"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0" t="s">
        <v>19</v>
      </c>
      <c r="G10" s="84"/>
      <c r="H10" s="416"/>
      <c r="I10" s="418"/>
      <c r="J10" s="884"/>
      <c r="Q10" s="437">
        <v>24</v>
      </c>
    </row>
    <row customHeight="1" ht="22.5" hidden="1">
      <c r="A11" s="2118" t="s">
        <v>20</v>
      </c>
      <c r="D11" s="82"/>
      <c r="E11" s="1172" t="s">
        <v>21</v>
      </c>
      <c r="F11" s="1738" t="s">
        <v>22</v>
      </c>
      <c r="G11" s="84"/>
      <c r="H11" s="780" t="s">
        <v>23</v>
      </c>
      <c r="J11" s="883" t="s">
        <v>24</v>
      </c>
      <c r="Q11" s="81">
        <v>0</v>
      </c>
    </row>
    <row customHeight="1" ht="22.5" hidden="1">
      <c r="A12" s="2118"/>
      <c r="D12" s="82"/>
      <c r="E12" s="1172" t="s">
        <v>25</v>
      </c>
      <c r="F12" s="1738"/>
      <c r="G12" s="80"/>
      <c r="J12" s="883" t="s">
        <v>26</v>
      </c>
      <c r="Q12" s="81">
        <v>0</v>
      </c>
    </row>
    <row s="1642" customFormat="1" customHeight="1" ht="22.5" hidden="1">
      <c r="A13" s="795" t="s">
        <v>27</v>
      </c>
      <c r="B13" s="105"/>
      <c r="C13" s="415"/>
      <c r="D13" s="417"/>
      <c r="E13" s="1781" t="s">
        <v>28</v>
      </c>
      <c r="F13" s="1738" t="s">
        <v>22</v>
      </c>
      <c r="G13" s="84"/>
      <c r="H13" s="777"/>
      <c r="I13" s="418"/>
      <c r="J13" s="1782" t="s">
        <v>29</v>
      </c>
      <c r="Q13" s="416">
        <v>0</v>
      </c>
    </row>
    <row s="1642" customFormat="1" customHeight="1" ht="27">
      <c r="A14" s="795" t="s">
        <v>30</v>
      </c>
      <c r="B14" s="105"/>
      <c r="C14" s="415"/>
      <c r="D14" s="417"/>
      <c r="E14" s="1172" t="s">
        <v>31</v>
      </c>
      <c r="F14" s="1773">
        <v>2024</v>
      </c>
      <c r="G14" s="84"/>
      <c r="H14" s="777"/>
      <c r="I14" s="418"/>
      <c r="J14" s="883" t="s">
        <v>32</v>
      </c>
      <c r="Q14" s="416">
        <v>0</v>
      </c>
    </row>
    <row s="1642" customFormat="1" customHeight="1" ht="19.5" hidden="1">
      <c r="A15" s="795" t="s">
        <v>33</v>
      </c>
      <c r="B15" s="105"/>
      <c r="C15" s="415"/>
      <c r="D15" s="417"/>
      <c r="E15" s="1172" t="s">
        <v>34</v>
      </c>
      <c r="F15" s="1773"/>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23</v>
      </c>
      <c r="Q17" s="81">
        <v>20</v>
      </c>
    </row>
    <row customHeight="1" ht="25.5" hidden="1">
      <c r="D18" s="82"/>
      <c r="E18" s="1781" t="s">
        <v>38</v>
      </c>
      <c r="F18" s="1739"/>
      <c r="G18" s="80"/>
      <c r="I18" s="781"/>
      <c r="J18" s="2117"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80"/>
      <c r="I19" s="781"/>
      <c r="J19" s="2117"/>
      <c r="Q19" s="81">
        <v>0</v>
      </c>
    </row>
    <row customHeight="1" ht="22.5" hidden="1">
      <c r="D20" s="82"/>
      <c r="E20" s="83"/>
      <c r="F20" s="277" t="str">
        <f>"Первичное "&amp;IF(TEMPLATE_GROUP="P","установление тарифов","предложение по тарифам")</f>
        <v>Первичное предложение по тарифам</v>
      </c>
      <c r="G20" s="80"/>
      <c r="I20" s="401"/>
      <c r="J20" s="882" t="s">
        <v>40</v>
      </c>
      <c r="Q20" s="81">
        <v>0</v>
      </c>
    </row>
    <row customHeight="1" ht="19.5" hidden="1">
      <c r="D21" s="82"/>
      <c r="E21" s="398" t="str">
        <f>"Дата "&amp;IF(TEMPLATE_GROUP="P","документа","подачи заявления")&amp;" об утверждении тарифов"</f>
        <v>Дата подачи заявления об утверждении тарифов</v>
      </c>
      <c r="F21" s="1738"/>
      <c r="G21" s="80"/>
      <c r="I21" s="782"/>
      <c r="Q21" s="81">
        <v>0</v>
      </c>
    </row>
    <row customHeight="1" ht="19.5" hidden="1">
      <c r="D22" s="82"/>
      <c r="E22" s="398" t="str">
        <f>"Номер "&amp;IF(TEMPLATE_GROUP="P","документа","подачи заявления")&amp;" об утверждении тарифов"</f>
        <v>Номер подачи заявления об утверждении тарифов</v>
      </c>
      <c r="F22" s="223"/>
      <c r="G22" s="80"/>
      <c r="I22" s="782"/>
      <c r="Q22" s="81">
        <v>0</v>
      </c>
    </row>
    <row customHeight="1" ht="22.5" hidden="1">
      <c r="D23" s="82"/>
      <c r="E23" s="398" t="s">
        <v>41</v>
      </c>
      <c r="F23" s="223"/>
      <c r="G23" s="80"/>
      <c r="Q23" s="81">
        <v>0</v>
      </c>
    </row>
    <row customHeight="1" ht="19.5" hidden="1">
      <c r="D24" s="82"/>
      <c r="E24" s="398" t="s">
        <v>42</v>
      </c>
      <c r="F24" s="223"/>
      <c r="G24" s="80"/>
      <c r="Q24" s="81">
        <v>0</v>
      </c>
    </row>
    <row customHeight="1" ht="22.5" hidden="1">
      <c r="D25" s="82"/>
      <c r="E25" s="83"/>
      <c r="F25" s="277" t="str">
        <f>"Изменение "&amp;IF(TEMPLATE_GROUP="P","тарифов","предложения по тарифам")</f>
        <v>Изменение предложения по тарифам</v>
      </c>
      <c r="G25" s="80"/>
      <c r="J25" s="882" t="s">
        <v>43</v>
      </c>
      <c r="Q25" s="81">
        <v>0</v>
      </c>
    </row>
    <row customHeight="1" ht="19.5" hidden="1">
      <c r="D26" s="82"/>
      <c r="E26" s="398" t="str">
        <f>"Дата "&amp;IF(TEMPLATE_GROUP="P","принятия решения","подачи заявления")&amp;" об изменении тарифов"</f>
        <v>Дата подачи заявления об изменении тарифов</v>
      </c>
      <c r="F26" s="1739"/>
      <c r="G26" s="80"/>
      <c r="Q26" s="81">
        <v>0</v>
      </c>
    </row>
    <row customHeight="1" ht="19.5" hidden="1">
      <c r="D27" s="82"/>
      <c r="E27" s="1172" t="str">
        <f>"Номер "&amp;IF(TEMPLATE_GROUP="P","принятия решения","заявления")&amp;" об изменении тарифов"</f>
        <v>Номер заявления об изменении тарифов</v>
      </c>
      <c r="F27" s="225"/>
      <c r="G27" s="80"/>
      <c r="Q27" s="81">
        <v>0</v>
      </c>
    </row>
    <row customHeight="1" ht="24.75" hidden="1">
      <c r="D28" s="82"/>
      <c r="E28" s="398" t="s">
        <v>44</v>
      </c>
      <c r="F28" s="225"/>
      <c r="G28" s="80"/>
      <c r="Q28" s="81">
        <v>0</v>
      </c>
    </row>
    <row customHeight="1" ht="19.5" hidden="1">
      <c r="D29" s="82"/>
      <c r="E29" s="398" t="s">
        <v>42</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45</v>
      </c>
      <c r="G31" s="783"/>
      <c r="Q31" s="81">
        <v>20</v>
      </c>
    </row>
    <row customHeight="1" ht="21" hidden="1">
      <c r="C32" s="85"/>
      <c r="D32" s="86"/>
      <c r="E32" s="399" t="s">
        <v>46</v>
      </c>
      <c r="F32" s="224"/>
      <c r="G32" s="783"/>
      <c r="Q32" s="81">
        <v>20</v>
      </c>
    </row>
    <row customHeight="1" ht="21">
      <c r="C33" s="85"/>
      <c r="D33" s="86"/>
      <c r="E33" s="398" t="s">
        <v>47</v>
      </c>
      <c r="F33" s="224" t="s">
        <v>48</v>
      </c>
      <c r="G33" s="783"/>
      <c r="Q33" s="81">
        <v>20</v>
      </c>
    </row>
    <row customHeight="1" ht="21">
      <c r="C34" s="85"/>
      <c r="D34" s="86"/>
      <c r="E34" s="398" t="s">
        <v>49</v>
      </c>
      <c r="F34" s="224" t="s">
        <v>50</v>
      </c>
      <c r="G34" s="783"/>
      <c r="H34" s="87"/>
      <c r="Q34" s="81">
        <v>20</v>
      </c>
    </row>
    <row s="1619" customFormat="1" customHeight="1" ht="11.549999999999999">
      <c r="A35" s="792"/>
      <c r="B35" s="239"/>
      <c r="C35" s="240"/>
      <c r="D35" s="246"/>
      <c r="E35" s="244"/>
      <c r="F35" s="247"/>
      <c r="G35" s="84"/>
      <c r="H35" s="416"/>
      <c r="I35" s="418"/>
      <c r="J35" s="881"/>
      <c r="Q35" s="243">
        <v>11</v>
      </c>
    </row>
    <row customHeight="1" ht="19.5">
      <c r="A36" s="886"/>
      <c r="D36" s="86"/>
      <c r="E36" s="398" t="s">
        <v>51</v>
      </c>
      <c r="F36" s="1217" t="s">
        <v>52</v>
      </c>
      <c r="G36" s="84"/>
      <c r="Q36" s="81">
        <v>0</v>
      </c>
    </row>
    <row customHeight="1" ht="21">
      <c r="A37" s="886"/>
      <c r="D37" s="86"/>
      <c r="E37" s="398" t="s">
        <v>53</v>
      </c>
      <c r="F37" s="1217" t="s">
        <v>54</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55</v>
      </c>
      <c r="F39" s="717" t="s">
        <v>19</v>
      </c>
      <c r="G39" s="80"/>
      <c r="H39" s="780" t="s">
        <v>23</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27</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7" t="s">
        <v>19</v>
      </c>
      <c r="G41" s="80"/>
      <c r="I41" s="418"/>
      <c r="J41" s="883"/>
      <c r="Q41" s="416">
        <v>0</v>
      </c>
    </row>
    <row s="1619" customFormat="1" customHeight="1" ht="6" hidden="1">
      <c r="A42" s="791"/>
      <c r="B42" s="433"/>
      <c r="C42" s="434"/>
      <c r="D42" s="435"/>
      <c r="E42" s="436"/>
      <c r="F42" s="1060"/>
      <c r="G42" s="80"/>
      <c r="H42" s="416"/>
      <c r="I42" s="418"/>
      <c r="J42" s="881"/>
      <c r="Q42" s="437">
        <v>0</v>
      </c>
    </row>
    <row s="1642" customFormat="1" customHeight="1" ht="27" hidden="1">
      <c r="A43" s="791"/>
      <c r="B43" s="420"/>
      <c r="C43" s="415"/>
      <c r="D43" s="417"/>
      <c r="E43" s="398" t="s">
        <v>56</v>
      </c>
      <c r="F43" s="717" t="s">
        <v>19</v>
      </c>
      <c r="G43" s="80"/>
      <c r="I43" s="418"/>
      <c r="J43" s="883"/>
      <c r="Q43" s="416">
        <v>0</v>
      </c>
    </row>
    <row s="1642" customFormat="1" customHeight="1" ht="27" hidden="1">
      <c r="A44" s="791"/>
      <c r="B44" s="420"/>
      <c r="C44" s="415"/>
      <c r="D44" s="417"/>
      <c r="E44" s="1172" t="s">
        <v>57</v>
      </c>
      <c r="F44" s="1892"/>
      <c r="G44" s="80"/>
      <c r="I44" s="418"/>
      <c r="J44" s="883"/>
      <c r="Q44" s="416">
        <v>0</v>
      </c>
    </row>
    <row s="1619" customFormat="1" customHeight="1" ht="6" hidden="1">
      <c r="A45" s="791"/>
      <c r="B45" s="433"/>
      <c r="C45" s="434"/>
      <c r="D45" s="435"/>
      <c r="E45" s="436"/>
      <c r="F45" s="1060"/>
      <c r="G45" s="80"/>
      <c r="H45" s="416"/>
      <c r="I45" s="418"/>
      <c r="J45" s="883"/>
      <c r="Q45" s="437">
        <v>0</v>
      </c>
    </row>
    <row s="1619" customFormat="1" customHeight="1" ht="24.75" hidden="1">
      <c r="A46" s="791"/>
      <c r="B46" s="433"/>
      <c r="C46" s="434"/>
      <c r="D46" s="435"/>
      <c r="E46" s="1172" t="s">
        <v>58</v>
      </c>
      <c r="F46" s="717" t="s">
        <v>19</v>
      </c>
      <c r="G46" s="80"/>
      <c r="H46" s="416"/>
      <c r="I46" s="418"/>
      <c r="J46" s="883"/>
      <c r="Q46" s="437">
        <v>0</v>
      </c>
    </row>
    <row s="1642" customFormat="1" customHeight="1" ht="24.75" hidden="1">
      <c r="A47" s="791"/>
      <c r="B47" s="420"/>
      <c r="C47" s="415"/>
      <c r="D47" s="417"/>
      <c r="E47" s="1172" t="s">
        <v>59</v>
      </c>
      <c r="F47" s="717" t="s">
        <v>19</v>
      </c>
      <c r="G47" s="80"/>
      <c r="I47" s="418"/>
      <c r="J47" s="883"/>
      <c r="Q47" s="416">
        <v>0</v>
      </c>
    </row>
    <row s="1619" customFormat="1" customHeight="1" ht="6" hidden="1">
      <c r="A48" s="791"/>
      <c r="B48" s="239"/>
      <c r="C48" s="240"/>
      <c r="D48" s="241"/>
      <c r="E48" s="242"/>
      <c r="F48" s="1060"/>
      <c r="G48" s="80"/>
      <c r="H48" s="416"/>
      <c r="I48" s="418"/>
      <c r="J48" s="883"/>
      <c r="Q48" s="243">
        <v>0</v>
      </c>
    </row>
    <row customHeight="1" ht="29.25" hidden="1">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7"/>
      <c r="G49" s="80"/>
      <c r="Q49" s="81">
        <v>0</v>
      </c>
    </row>
    <row s="1619" customFormat="1" customHeight="1" ht="6">
      <c r="A50" s="792"/>
      <c r="B50" s="433"/>
      <c r="C50" s="434"/>
      <c r="D50" s="246"/>
      <c r="E50" s="244"/>
      <c r="F50" s="247"/>
      <c r="G50" s="84"/>
      <c r="H50" s="416"/>
      <c r="I50" s="418"/>
      <c r="J50" s="883"/>
      <c r="Q50" s="437">
        <v>0</v>
      </c>
    </row>
    <row s="1642" customFormat="1" customHeight="1" ht="28.5">
      <c r="A51" s="793"/>
      <c r="B51" s="420"/>
      <c r="C51" s="537"/>
      <c r="D51" s="538"/>
      <c r="E51" s="398" t="s">
        <v>60</v>
      </c>
      <c r="F51" s="717" t="s">
        <v>19</v>
      </c>
      <c r="G51" s="539"/>
      <c r="I51" s="541"/>
      <c r="J51" s="885"/>
      <c r="P51" s="542"/>
      <c r="Q51" s="540">
        <v>0</v>
      </c>
    </row>
    <row s="1619" customFormat="1" customHeight="1" ht="6">
      <c r="A52" s="792"/>
      <c r="B52" s="433"/>
      <c r="C52" s="434"/>
      <c r="D52" s="246"/>
      <c r="E52" s="244"/>
      <c r="F52" s="247"/>
      <c r="G52" s="84"/>
      <c r="H52" s="416"/>
      <c r="I52" s="418"/>
      <c r="J52" s="881"/>
      <c r="Q52" s="437">
        <v>0</v>
      </c>
    </row>
    <row s="1642" customFormat="1" customHeight="1" ht="27">
      <c r="A53" s="793"/>
      <c r="B53" s="420"/>
      <c r="C53" s="537"/>
      <c r="D53" s="538"/>
      <c r="E53" s="398" t="s">
        <v>61</v>
      </c>
      <c r="F53" s="1055" t="s">
        <v>62</v>
      </c>
      <c r="G53" s="539"/>
      <c r="I53" s="541"/>
      <c r="J53" s="885"/>
      <c r="P53" s="542"/>
      <c r="Q53" s="540">
        <v>0</v>
      </c>
    </row>
    <row s="1642" customFormat="1" customHeight="1" ht="27">
      <c r="A54" s="793"/>
      <c r="B54" s="420"/>
      <c r="C54" s="537"/>
      <c r="D54" s="538"/>
      <c r="E54" s="398" t="s">
        <v>63</v>
      </c>
      <c r="F54" s="3577">
        <v>45775.51325231481</v>
      </c>
      <c r="G54" s="539"/>
      <c r="I54" s="541"/>
      <c r="J54" s="885"/>
      <c r="P54" s="542"/>
      <c r="Q54" s="540">
        <v>0</v>
      </c>
    </row>
    <row s="1619" customFormat="1" customHeight="1" ht="6">
      <c r="A55" s="792"/>
      <c r="B55" s="433"/>
      <c r="C55" s="434"/>
      <c r="D55" s="246"/>
      <c r="E55" s="244"/>
      <c r="F55" s="247"/>
      <c r="G55" s="84"/>
      <c r="H55" s="416"/>
      <c r="I55" s="418"/>
      <c r="J55" s="881"/>
      <c r="Q55" s="437">
        <v>0</v>
      </c>
    </row>
    <row s="1642" customFormat="1" customHeight="1" ht="25.5">
      <c r="A56" s="793"/>
      <c r="B56" s="420"/>
      <c r="C56" s="537"/>
      <c r="D56" s="538"/>
      <c r="E56" s="398" t="s">
        <v>64</v>
      </c>
      <c r="F56" s="1055" t="s">
        <v>19</v>
      </c>
      <c r="G56" s="539"/>
      <c r="I56" s="541"/>
      <c r="J56" s="885"/>
      <c r="P56" s="542"/>
      <c r="Q56" s="540">
        <v>0</v>
      </c>
    </row>
    <row s="1619" customFormat="1" customHeight="1" ht="6">
      <c r="A57" s="792"/>
      <c r="B57" s="433"/>
      <c r="C57" s="434"/>
      <c r="D57" s="246"/>
      <c r="E57" s="244"/>
      <c r="F57" s="247"/>
      <c r="G57" s="84"/>
      <c r="H57" s="416"/>
      <c r="I57" s="418"/>
      <c r="J57" s="881"/>
      <c r="Q57" s="437">
        <v>0</v>
      </c>
    </row>
    <row s="1642" customFormat="1" customHeight="1" ht="15">
      <c r="A58" s="793"/>
      <c r="B58" s="420"/>
      <c r="C58" s="537"/>
      <c r="D58" s="538"/>
      <c r="E58" s="398" t="s">
        <v>65</v>
      </c>
      <c r="F58" s="1055" t="s">
        <v>62</v>
      </c>
      <c r="G58" s="539"/>
      <c r="I58" s="541"/>
      <c r="J58" s="885"/>
      <c r="P58" s="542"/>
      <c r="Q58" s="540">
        <v>0</v>
      </c>
    </row>
    <row s="1642" customFormat="1" customHeight="1" ht="75">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6" t="s">
        <v>62</v>
      </c>
      <c r="G59" s="539"/>
      <c r="I59" s="541"/>
      <c r="J59" s="885"/>
      <c r="P59" s="542"/>
      <c r="Q59" s="540">
        <v>0</v>
      </c>
    </row>
    <row s="1642" customFormat="1" customHeight="1" ht="15">
      <c r="A60" s="793"/>
      <c r="B60" s="420"/>
      <c r="C60" s="537"/>
      <c r="D60" s="538"/>
      <c r="E60" s="1172" t="s">
        <v>66</v>
      </c>
      <c r="F60" s="1217" t="s">
        <v>67</v>
      </c>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68</v>
      </c>
      <c r="F62" s="1677"/>
      <c r="G62" s="80"/>
      <c r="H62" s="780" t="s">
        <v>23</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69</v>
      </c>
      <c r="F64" s="223" t="s">
        <v>70</v>
      </c>
      <c r="G64" s="84"/>
      <c r="Q64" s="81">
        <v>20</v>
      </c>
    </row>
    <row customHeight="1" ht="21">
      <c r="A65" s="794"/>
      <c r="B65" s="106"/>
      <c r="D65" s="89"/>
      <c r="E65" s="398" t="s">
        <v>71</v>
      </c>
      <c r="F65" s="223" t="s">
        <v>72</v>
      </c>
      <c r="G65" s="84"/>
      <c r="Q65" s="81">
        <v>20</v>
      </c>
    </row>
    <row customHeight="1" ht="36.75">
      <c r="D66" s="82"/>
      <c r="E66" s="400" t="s">
        <v>73</v>
      </c>
      <c r="F66" s="1061"/>
      <c r="G66" s="80"/>
      <c r="Q66" s="81">
        <v>35</v>
      </c>
    </row>
    <row customHeight="1" ht="21">
      <c r="A67" s="794"/>
      <c r="D67" s="417"/>
      <c r="E67" s="398" t="s">
        <v>74</v>
      </c>
      <c r="F67" s="278" t="s">
        <v>75</v>
      </c>
      <c r="G67" s="84"/>
      <c r="Q67" s="81">
        <v>20</v>
      </c>
    </row>
    <row customHeight="1" ht="21">
      <c r="A68" s="794"/>
      <c r="B68" s="106"/>
      <c r="D68" s="89"/>
      <c r="E68" s="398" t="s">
        <v>76</v>
      </c>
      <c r="F68" s="278" t="s">
        <v>77</v>
      </c>
      <c r="G68" s="84"/>
      <c r="Q68" s="81">
        <v>20</v>
      </c>
    </row>
    <row customHeight="1" ht="21">
      <c r="A69" s="794"/>
      <c r="B69" s="106"/>
      <c r="D69" s="89"/>
      <c r="E69" s="398" t="s">
        <v>78</v>
      </c>
      <c r="F69" s="278" t="s">
        <v>79</v>
      </c>
      <c r="G69" s="84"/>
      <c r="Q69" s="81">
        <v>20</v>
      </c>
    </row>
    <row customHeight="1" ht="21">
      <c r="D70" s="417"/>
      <c r="E70" s="398" t="s">
        <v>80</v>
      </c>
      <c r="F70" s="278" t="s">
        <v>81</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82</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5146965-74B8-45D8-5631-8A6E22967419}"/>
    <hyperlink ref="H17" location="Титульный!H9" display="Как заполнить?" tooltip="Помощь по работе с полями отчётной формы" xr:uid="{9C7D2257-CF18-2C77-7508-E5F8EFBFBE58}"/>
    <hyperlink ref="H39" location="Титульный!H9" display="Как заполнить?" tooltip="Помощь по работе с полями отчётной формы" xr:uid="{6471A0AE-113F-0214-4F68-557C73B1C4F8}"/>
    <hyperlink ref="H62" location="Титульный!H9" display="Как заполнить?" tooltip="Помощь по работе с полями отчётной формы" xr:uid="{34316119-48F8-D672-5148-C728EFCFB9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92DB8-2162-33A8-5FB8-A60D9E41F18A}" mc:Ignorable="x14ac xr xr2 xr3">
  <sheetPr>
    <tabColor rgb="FFCCCCFF"/>
    <pageSetUpPr fitToPage="1"/>
  </sheetPr>
  <dimension ref="A1:AC120"/>
  <sheetViews>
    <sheetView showGridLines="0" zoomScale="90" workbookViewId="0">
      <pane xSplit="6" ySplit="11" topLeftCell="G12" activePane="bottomRight" state="frozen"/>
      <selection pane="bottomLeft" activeCell="A12" sqref="A12"/>
      <selection pane="topRight" activeCell="G1" sqref="G1"/>
      <selection pane="bottomRight" activeCell="H25" sqref="H25"/>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6"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83</v>
      </c>
      <c r="H1" s="501" t="s">
        <v>84</v>
      </c>
      <c r="I1" s="234" t="s">
        <v>85</v>
      </c>
      <c r="J1" s="254" t="s">
        <v>83</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5" customFormat="1" customHeight="1" ht="3">
      <c r="A3" s="765"/>
      <c r="B3" s="424"/>
      <c r="C3" s="765"/>
      <c r="D3" s="171"/>
      <c r="E3" s="110"/>
      <c r="F3" s="516"/>
      <c r="G3" s="110"/>
      <c r="H3" s="110"/>
      <c r="I3" s="173"/>
      <c r="J3" s="254"/>
      <c r="K3" s="162"/>
      <c r="L3" s="162"/>
      <c r="M3" s="162"/>
      <c r="N3" s="233"/>
      <c r="O3" s="162"/>
      <c r="P3" s="232"/>
      <c r="Q3" s="232"/>
      <c r="R3" s="232"/>
      <c r="S3" s="232"/>
      <c r="AC3" s="123">
        <v>3</v>
      </c>
    </row>
    <row s="1825" customFormat="1" customHeight="1" ht="27.299999999999997">
      <c r="A4" s="765"/>
      <c r="B4" s="424"/>
      <c r="C4" s="765"/>
      <c r="D4" s="171"/>
      <c r="E4" s="2120" t="str">
        <f>NameTemplatesInListMO</f>
        <v>Перечень муниципальных районов и муниципальных образований (территорий оказания услуг)</v>
      </c>
      <c r="F4" s="2120"/>
      <c r="G4" s="2120"/>
      <c r="H4" s="2120"/>
      <c r="I4" s="2120"/>
      <c r="J4" s="254"/>
      <c r="K4" s="162"/>
      <c r="L4" s="162"/>
      <c r="M4" s="162"/>
      <c r="N4" s="233"/>
      <c r="O4" s="162"/>
      <c r="P4" s="232"/>
      <c r="Q4" s="232"/>
      <c r="R4" s="232"/>
      <c r="S4" s="232"/>
      <c r="AC4" s="123">
        <v>26</v>
      </c>
    </row>
    <row s="1825" customFormat="1" customHeight="1" ht="3">
      <c r="A5" s="765"/>
      <c r="B5" s="424"/>
      <c r="C5" s="765"/>
      <c r="D5" s="171"/>
      <c r="E5" s="110"/>
      <c r="F5" s="516"/>
      <c r="G5" s="174"/>
      <c r="H5" s="174"/>
      <c r="I5" s="175"/>
      <c r="J5" s="162"/>
      <c r="K5" s="162"/>
      <c r="L5" s="162"/>
      <c r="M5" s="162"/>
      <c r="N5" s="233"/>
      <c r="O5" s="162"/>
      <c r="P5" s="232"/>
      <c r="Q5" s="232"/>
      <c r="R5" s="232"/>
      <c r="S5" s="232"/>
      <c r="AC5" s="123">
        <v>3</v>
      </c>
    </row>
    <row s="1825"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5" customFormat="1" customHeight="1" ht="14.699999999999998">
      <c r="A8" s="765"/>
      <c r="B8" s="424"/>
      <c r="C8" s="765"/>
      <c r="D8" s="171"/>
      <c r="E8" s="2121" t="s">
        <v>86</v>
      </c>
      <c r="F8" s="2122"/>
      <c r="G8" s="2123"/>
      <c r="H8" s="2124" t="s">
        <v>87</v>
      </c>
      <c r="I8" s="2124"/>
      <c r="J8" s="162"/>
      <c r="K8" s="162"/>
      <c r="L8" s="162"/>
      <c r="M8" s="162"/>
      <c r="N8" s="233"/>
      <c r="O8" s="162"/>
      <c r="P8" s="232"/>
      <c r="Q8" s="232"/>
      <c r="R8" s="232"/>
      <c r="S8" s="232"/>
      <c r="AC8" s="123">
        <v>14</v>
      </c>
    </row>
    <row s="1825" customFormat="1" customHeight="1" ht="21">
      <c r="A9" s="765"/>
      <c r="B9" s="424"/>
      <c r="C9" s="765"/>
      <c r="D9" s="171"/>
      <c r="E9" s="784" t="s">
        <v>88</v>
      </c>
      <c r="F9" s="784"/>
      <c r="G9" s="179" t="s">
        <v>89</v>
      </c>
      <c r="H9" s="179" t="s">
        <v>89</v>
      </c>
      <c r="I9" s="179" t="s">
        <v>85</v>
      </c>
      <c r="J9" s="162"/>
      <c r="K9" s="162"/>
      <c r="L9" s="162"/>
      <c r="M9" s="162"/>
      <c r="N9" s="233"/>
      <c r="O9" s="162"/>
      <c r="P9" s="232"/>
      <c r="Q9" s="232"/>
      <c r="R9" s="232"/>
      <c r="S9" s="232"/>
      <c r="AC9" s="123">
        <v>20</v>
      </c>
    </row>
    <row customHeight="1" ht="11.549999999999999">
      <c r="D10" s="183"/>
      <c r="E10" s="785" t="s">
        <v>90</v>
      </c>
      <c r="F10" s="785"/>
      <c r="G10" s="230" t="s">
        <v>91</v>
      </c>
      <c r="H10" s="230" t="s">
        <v>92</v>
      </c>
      <c r="I10" s="230" t="s">
        <v>93</v>
      </c>
      <c r="J10" s="193"/>
      <c r="K10" s="193"/>
      <c r="L10" s="193"/>
      <c r="M10" s="193"/>
      <c r="N10" s="178"/>
      <c r="O10" s="193"/>
      <c r="P10" s="231"/>
      <c r="Q10" s="231"/>
      <c r="R10" s="231"/>
      <c r="S10" s="231"/>
      <c r="AC10" s="90">
        <v>11</v>
      </c>
    </row>
    <row s="1825" customFormat="1" customHeight="1" ht="1.05">
      <c r="A11" s="765"/>
      <c r="B11" s="424"/>
      <c r="C11" s="765"/>
      <c r="D11" s="171"/>
      <c r="E11" s="797"/>
      <c r="F11" s="797"/>
      <c r="G11" s="180"/>
      <c r="H11" s="180"/>
      <c r="I11" s="182"/>
      <c r="J11" s="256" t="s">
        <v>94</v>
      </c>
      <c r="K11" s="162"/>
      <c r="L11" s="162"/>
      <c r="M11" s="162" t="s">
        <v>95</v>
      </c>
      <c r="N11" s="233" t="s">
        <v>96</v>
      </c>
      <c r="O11" s="162" t="s">
        <v>97</v>
      </c>
      <c r="P11" s="232"/>
      <c r="Q11" s="232"/>
      <c r="R11" s="232"/>
      <c r="S11" s="232"/>
      <c r="AC11" s="123">
        <v>1</v>
      </c>
    </row>
    <row s="1825" customFormat="1" customHeight="1" ht="15">
      <c r="A12" s="2119">
        <v>1</v>
      </c>
      <c r="B12" s="424"/>
      <c r="C12" s="765"/>
      <c r="D12" s="789"/>
      <c r="E12" s="226">
        <f>A12</f>
        <v>1</v>
      </c>
      <c r="F12" s="809" t="s">
        <v>98</v>
      </c>
      <c r="G12" s="547" t="str">
        <f>"Территория "&amp;E12</f>
        <v>Территория 1</v>
      </c>
      <c r="H12" s="799"/>
      <c r="I12" s="799"/>
      <c r="J12" s="796"/>
      <c r="K12" s="507"/>
      <c r="L12" s="507"/>
      <c r="M12" s="507"/>
      <c r="N12" s="233"/>
      <c r="O12" s="507"/>
      <c r="P12" s="232"/>
      <c r="Q12" s="232"/>
      <c r="R12" s="232"/>
      <c r="S12" s="232"/>
      <c r="AC12" s="514">
        <v>14</v>
      </c>
    </row>
    <row s="1854" customFormat="1" customHeight="1" ht="15.75">
      <c r="A13" s="2119"/>
      <c r="B13" s="424">
        <v>1</v>
      </c>
      <c r="C13" s="424"/>
      <c r="D13" s="807"/>
      <c r="E13" s="787" t="str">
        <f>A12&amp;"."&amp;B13</f>
        <v>1.1</v>
      </c>
      <c r="F13" s="802" t="s">
        <v>90</v>
      </c>
      <c r="G13" s="800" t="s">
        <v>99</v>
      </c>
      <c r="H13" s="800" t="s">
        <v>99</v>
      </c>
      <c r="I13" s="798" t="s">
        <v>100</v>
      </c>
      <c r="J13" s="507">
        <f>MERGEVALUE(G13)</f>
      </c>
      <c r="K13" s="518"/>
      <c r="L13" s="518"/>
      <c r="M13" s="507" t="str">
        <f t="array" ref="M13:M13">IF(ISERROR(MATCH(MID(N13,1,250),MID(note_ter,1,250),0)),"n","y")</f>
        <v>n</v>
      </c>
      <c r="N13" s="518"/>
      <c r="O13" s="507" t="str">
        <f>H13&amp;"("&amp;I13&amp;")"</f>
        <v>Артемовский городской округ(05705000)</v>
      </c>
      <c r="P13" s="424"/>
      <c r="Q13" s="424"/>
      <c r="R13" s="427"/>
      <c r="S13" s="424"/>
      <c r="T13" s="424"/>
      <c r="U13" s="424"/>
      <c r="V13" s="429"/>
      <c r="W13" s="429"/>
      <c r="X13" s="426"/>
      <c r="Y13" s="426"/>
      <c r="Z13" s="426"/>
      <c r="AA13" s="426"/>
      <c r="AB13" s="426"/>
      <c r="AC13" s="430">
        <v>15</v>
      </c>
    </row>
    <row s="1854" customFormat="1" customHeight="1" ht="15.75">
      <c r="A14" s="2119"/>
      <c r="B14" s="424"/>
      <c r="C14" s="419"/>
      <c r="D14" s="808"/>
      <c r="E14" s="428"/>
      <c r="F14" s="184"/>
      <c r="G14" s="422" t="s">
        <v>101</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customHeight="1" ht="15">
      <c r="A15" s="2237" t="s">
        <v>102</v>
      </c>
      <c r="B15" s="1167"/>
      <c r="C15" s="808" t="s">
        <v>103</v>
      </c>
      <c r="D15" s="1824"/>
      <c r="E15" s="1811" t="str">
        <f>A15</f>
        <v>2</v>
      </c>
      <c r="F15" s="811" t="s">
        <v>104</v>
      </c>
      <c r="G15" s="547" t="str">
        <f>"Территория "&amp;E15</f>
        <v>Территория 2</v>
      </c>
      <c r="H15" s="799"/>
      <c r="I15" s="799"/>
      <c r="J15" s="796"/>
      <c r="K15" s="1631"/>
      <c r="L15" s="1631"/>
      <c r="M15" s="1631"/>
      <c r="N15" s="233"/>
      <c r="O15" s="1631"/>
      <c r="P15" s="232"/>
      <c r="Q15" s="232"/>
      <c r="R15" s="232"/>
      <c r="S15" s="232"/>
      <c r="T15" s="1825"/>
      <c r="U15" s="1825"/>
      <c r="V15" s="1825"/>
      <c r="W15" s="1825"/>
      <c r="X15" s="1825"/>
      <c r="Y15" s="1825"/>
      <c r="Z15" s="1825"/>
      <c r="AA15" s="1825"/>
      <c r="AB15" s="1825"/>
      <c r="AC15" s="1825"/>
    </row>
    <row customHeight="1" ht="15">
      <c r="A16" s="2237"/>
      <c r="B16" s="1167">
        <v>1</v>
      </c>
      <c r="C16" s="1167"/>
      <c r="D16" s="807"/>
      <c r="E16" s="1819" t="str">
        <f>A15&amp;"."&amp;B16</f>
        <v>2.1</v>
      </c>
      <c r="F16" s="810" t="s">
        <v>92</v>
      </c>
      <c r="G16" s="800" t="s">
        <v>105</v>
      </c>
      <c r="H16" s="800" t="s">
        <v>105</v>
      </c>
      <c r="I16" s="798" t="s">
        <v>106</v>
      </c>
      <c r="J16" s="1631"/>
      <c r="K16" s="1643"/>
      <c r="L16" s="1643"/>
      <c r="M16" s="1631" t="str">
        <f t="array" ref="M16:M16">IF(ISERROR(MATCH(MID(N16,1,250),MID(note_ter,1,250),0)),"n","y")</f>
        <v>n</v>
      </c>
      <c r="N16" s="1643"/>
      <c r="O16" s="1631" t="str">
        <f>H16&amp;"("&amp;I16&amp;")"</f>
        <v>Дальнегорский городской округ(05707000)</v>
      </c>
      <c r="P16" s="1167"/>
      <c r="Q16" s="1167"/>
      <c r="R16" s="427"/>
      <c r="S16" s="1167"/>
      <c r="T16" s="1167"/>
      <c r="U16" s="1167"/>
      <c r="V16" s="429"/>
      <c r="W16" s="429"/>
      <c r="X16" s="426"/>
      <c r="Y16" s="426"/>
      <c r="Z16" s="426"/>
      <c r="AA16" s="426"/>
      <c r="AB16" s="426"/>
      <c r="AC16" s="426"/>
    </row>
    <row customHeight="1" ht="15">
      <c r="A17" s="2237"/>
      <c r="B17" s="1167"/>
      <c r="C17" s="419"/>
      <c r="D17" s="808"/>
      <c r="E17" s="428"/>
      <c r="F17" s="184"/>
      <c r="G17" s="422" t="s">
        <v>101</v>
      </c>
      <c r="H17" s="194"/>
      <c r="I17" s="431"/>
      <c r="J17" s="1643"/>
      <c r="K17" s="1643"/>
      <c r="L17" s="1643"/>
      <c r="M17" s="1643"/>
      <c r="N17" s="1631"/>
      <c r="O17" s="1643"/>
      <c r="P17" s="1167"/>
      <c r="Q17" s="1167"/>
      <c r="R17" s="427"/>
      <c r="S17" s="1167"/>
      <c r="T17" s="1167"/>
      <c r="U17" s="1167"/>
      <c r="V17" s="429"/>
      <c r="W17" s="429"/>
      <c r="X17" s="426"/>
      <c r="Y17" s="426"/>
      <c r="Z17" s="426"/>
      <c r="AA17" s="426"/>
      <c r="AB17" s="426"/>
      <c r="AC17" s="426"/>
    </row>
    <row customHeight="1" ht="15">
      <c r="A18" s="2237" t="s">
        <v>90</v>
      </c>
      <c r="B18" s="1167"/>
      <c r="C18" s="808" t="s">
        <v>103</v>
      </c>
      <c r="D18" s="1824"/>
      <c r="E18" s="1811" t="str">
        <f>A18</f>
        <v>3</v>
      </c>
      <c r="F18" s="811" t="s">
        <v>107</v>
      </c>
      <c r="G18" s="547" t="str">
        <f>"Территория "&amp;E18</f>
        <v>Территория 3</v>
      </c>
      <c r="H18" s="799"/>
      <c r="I18" s="799"/>
      <c r="J18" s="796"/>
      <c r="K18" s="1631"/>
      <c r="L18" s="1631"/>
      <c r="M18" s="1631"/>
      <c r="N18" s="233"/>
      <c r="O18" s="1631"/>
      <c r="P18" s="232"/>
      <c r="Q18" s="232"/>
      <c r="R18" s="232"/>
      <c r="S18" s="232"/>
      <c r="T18" s="1825"/>
      <c r="U18" s="1825"/>
      <c r="V18" s="1825"/>
      <c r="W18" s="1825"/>
      <c r="X18" s="1825"/>
      <c r="Y18" s="1825"/>
      <c r="Z18" s="1825"/>
      <c r="AA18" s="1825"/>
      <c r="AB18" s="1825"/>
      <c r="AC18" s="1825"/>
    </row>
    <row customHeight="1" ht="15">
      <c r="A19" s="2237"/>
      <c r="B19" s="1167">
        <v>1</v>
      </c>
      <c r="C19" s="1167"/>
      <c r="D19" s="807"/>
      <c r="E19" s="1819" t="str">
        <f>A18&amp;"."&amp;B19</f>
        <v>3.1</v>
      </c>
      <c r="F19" s="810" t="s">
        <v>108</v>
      </c>
      <c r="G19" s="800" t="s">
        <v>109</v>
      </c>
      <c r="H19" s="800" t="s">
        <v>109</v>
      </c>
      <c r="I19" s="798" t="s">
        <v>110</v>
      </c>
      <c r="J19" s="1631"/>
      <c r="K19" s="1643"/>
      <c r="L19" s="1643"/>
      <c r="M19" s="1631" t="str">
        <f t="array" ref="M19:M19">IF(ISERROR(MATCH(MID(N19,1,250),MID(note_ter,1,250),0)),"n","y")</f>
        <v>n</v>
      </c>
      <c r="N19" s="1643"/>
      <c r="O19" s="1631" t="str">
        <f>H19&amp;"("&amp;I19&amp;")"</f>
        <v>Лесозаводский городской округ(05711000)</v>
      </c>
      <c r="P19" s="1167"/>
      <c r="Q19" s="1167"/>
      <c r="R19" s="427"/>
      <c r="S19" s="1167"/>
      <c r="T19" s="1167"/>
      <c r="U19" s="1167"/>
      <c r="V19" s="429"/>
      <c r="W19" s="429"/>
      <c r="X19" s="426"/>
      <c r="Y19" s="426"/>
      <c r="Z19" s="426"/>
      <c r="AA19" s="426"/>
      <c r="AB19" s="426"/>
      <c r="AC19" s="426"/>
    </row>
    <row customHeight="1" ht="15">
      <c r="A20" s="2237"/>
      <c r="B20" s="1167"/>
      <c r="C20" s="419"/>
      <c r="D20" s="808"/>
      <c r="E20" s="428"/>
      <c r="F20" s="184"/>
      <c r="G20" s="422" t="s">
        <v>101</v>
      </c>
      <c r="H20" s="194"/>
      <c r="I20" s="431"/>
      <c r="J20" s="1643"/>
      <c r="K20" s="1643"/>
      <c r="L20" s="1643"/>
      <c r="M20" s="1643"/>
      <c r="N20" s="1631"/>
      <c r="O20" s="1643"/>
      <c r="P20" s="1167"/>
      <c r="Q20" s="1167"/>
      <c r="R20" s="427"/>
      <c r="S20" s="1167"/>
      <c r="T20" s="1167"/>
      <c r="U20" s="1167"/>
      <c r="V20" s="429"/>
      <c r="W20" s="429"/>
      <c r="X20" s="426"/>
      <c r="Y20" s="426"/>
      <c r="Z20" s="426"/>
      <c r="AA20" s="426"/>
      <c r="AB20" s="426"/>
      <c r="AC20" s="426"/>
    </row>
    <row customHeight="1" ht="15">
      <c r="A21" s="2237" t="s">
        <v>91</v>
      </c>
      <c r="B21" s="1167"/>
      <c r="C21" s="808" t="s">
        <v>103</v>
      </c>
      <c r="D21" s="1824"/>
      <c r="E21" s="1811" t="str">
        <f>A21</f>
        <v>4</v>
      </c>
      <c r="F21" s="811" t="s">
        <v>111</v>
      </c>
      <c r="G21" s="547" t="str">
        <f>"Территория "&amp;E21</f>
        <v>Территория 4</v>
      </c>
      <c r="H21" s="799"/>
      <c r="I21" s="799"/>
      <c r="J21" s="796"/>
      <c r="K21" s="1631"/>
      <c r="L21" s="1631"/>
      <c r="M21" s="1631"/>
      <c r="N21" s="233"/>
      <c r="O21" s="1631"/>
      <c r="P21" s="232"/>
      <c r="Q21" s="232"/>
      <c r="R21" s="232"/>
      <c r="S21" s="232"/>
      <c r="T21" s="1825"/>
      <c r="U21" s="1825"/>
      <c r="V21" s="1825"/>
      <c r="W21" s="1825"/>
      <c r="X21" s="1825"/>
      <c r="Y21" s="1825"/>
      <c r="Z21" s="1825"/>
      <c r="AA21" s="1825"/>
      <c r="AB21" s="1825"/>
      <c r="AC21" s="1825"/>
    </row>
    <row customHeight="1" ht="15">
      <c r="A22" s="2237"/>
      <c r="B22" s="1167">
        <v>1</v>
      </c>
      <c r="C22" s="1167"/>
      <c r="D22" s="807"/>
      <c r="E22" s="1819" t="str">
        <f>A21&amp;"."&amp;B22</f>
        <v>4.1</v>
      </c>
      <c r="F22" s="810" t="s">
        <v>112</v>
      </c>
      <c r="G22" s="800" t="s">
        <v>113</v>
      </c>
      <c r="H22" s="800" t="s">
        <v>113</v>
      </c>
      <c r="I22" s="798" t="s">
        <v>114</v>
      </c>
      <c r="J22" s="1631"/>
      <c r="K22" s="1643"/>
      <c r="L22" s="1643"/>
      <c r="M22" s="1631" t="str">
        <f t="array" ref="M22:M22">IF(ISERROR(MATCH(MID(N22,1,250),MID(note_ter,1,250),0)),"n","y")</f>
        <v>n</v>
      </c>
      <c r="N22" s="1643"/>
      <c r="O22" s="1631" t="str">
        <f>H22&amp;"("&amp;I22&amp;")"</f>
        <v>Находкинский городской округ(05714000)</v>
      </c>
      <c r="P22" s="1167"/>
      <c r="Q22" s="1167"/>
      <c r="R22" s="427"/>
      <c r="S22" s="1167"/>
      <c r="T22" s="1167"/>
      <c r="U22" s="1167"/>
      <c r="V22" s="429"/>
      <c r="W22" s="429"/>
      <c r="X22" s="426"/>
      <c r="Y22" s="426"/>
      <c r="Z22" s="426"/>
      <c r="AA22" s="426"/>
      <c r="AB22" s="426"/>
      <c r="AC22" s="426"/>
    </row>
    <row customHeight="1" ht="15">
      <c r="A23" s="2237"/>
      <c r="B23" s="1167"/>
      <c r="C23" s="419"/>
      <c r="D23" s="808"/>
      <c r="E23" s="428"/>
      <c r="F23" s="184"/>
      <c r="G23" s="422" t="s">
        <v>101</v>
      </c>
      <c r="H23" s="194"/>
      <c r="I23" s="431"/>
      <c r="J23" s="1643"/>
      <c r="K23" s="1643"/>
      <c r="L23" s="1643"/>
      <c r="M23" s="1643"/>
      <c r="N23" s="1631"/>
      <c r="O23" s="1643"/>
      <c r="P23" s="1167"/>
      <c r="Q23" s="1167"/>
      <c r="R23" s="427"/>
      <c r="S23" s="1167"/>
      <c r="T23" s="1167"/>
      <c r="U23" s="1167"/>
      <c r="V23" s="429"/>
      <c r="W23" s="429"/>
      <c r="X23" s="426"/>
      <c r="Y23" s="426"/>
      <c r="Z23" s="426"/>
      <c r="AA23" s="426"/>
      <c r="AB23" s="426"/>
      <c r="AC23" s="426"/>
    </row>
    <row customHeight="1" ht="15">
      <c r="A24" s="2237" t="s">
        <v>115</v>
      </c>
      <c r="B24" s="1167"/>
      <c r="C24" s="808" t="s">
        <v>103</v>
      </c>
      <c r="D24" s="1824"/>
      <c r="E24" s="1811" t="str">
        <f>A24</f>
        <v>5</v>
      </c>
      <c r="F24" s="811" t="s">
        <v>116</v>
      </c>
      <c r="G24" s="547" t="str">
        <f>"Территория "&amp;E24</f>
        <v>Территория 5</v>
      </c>
      <c r="H24" s="799"/>
      <c r="I24" s="799"/>
      <c r="J24" s="796"/>
      <c r="K24" s="1631"/>
      <c r="L24" s="1631"/>
      <c r="M24" s="1631"/>
      <c r="N24" s="233"/>
      <c r="O24" s="1631"/>
      <c r="P24" s="232"/>
      <c r="Q24" s="232"/>
      <c r="R24" s="232"/>
      <c r="S24" s="232"/>
      <c r="T24" s="1825"/>
      <c r="U24" s="1825"/>
      <c r="V24" s="1825"/>
      <c r="W24" s="1825"/>
      <c r="X24" s="1825"/>
      <c r="Y24" s="1825"/>
      <c r="Z24" s="1825"/>
      <c r="AA24" s="1825"/>
      <c r="AB24" s="1825"/>
      <c r="AC24" s="1825"/>
    </row>
    <row customHeight="1" ht="15">
      <c r="A25" s="2237"/>
      <c r="B25" s="1167">
        <v>1</v>
      </c>
      <c r="C25" s="1167"/>
      <c r="D25" s="807"/>
      <c r="E25" s="1819" t="str">
        <f>A24&amp;"."&amp;B25</f>
        <v>5.1</v>
      </c>
      <c r="F25" s="810" t="s">
        <v>93</v>
      </c>
      <c r="G25" s="800" t="s">
        <v>117</v>
      </c>
      <c r="H25" s="800" t="s">
        <v>117</v>
      </c>
      <c r="I25" s="798" t="s">
        <v>118</v>
      </c>
      <c r="J25" s="1631"/>
      <c r="K25" s="1643"/>
      <c r="L25" s="1643"/>
      <c r="M25" s="1631" t="str">
        <f t="array" ref="M25:M25">IF(ISERROR(MATCH(MID(N25,1,250),MID(note_ter,1,250),0)),"n","y")</f>
        <v>n</v>
      </c>
      <c r="N25" s="1643"/>
      <c r="O25" s="1631" t="str">
        <f>H25&amp;"("&amp;I25&amp;")"</f>
        <v>Дальнереченский городской округ(05708000)</v>
      </c>
      <c r="P25" s="1167"/>
      <c r="Q25" s="1167"/>
      <c r="R25" s="427"/>
      <c r="S25" s="1167"/>
      <c r="T25" s="1167"/>
      <c r="U25" s="1167"/>
      <c r="V25" s="429"/>
      <c r="W25" s="429"/>
      <c r="X25" s="426"/>
      <c r="Y25" s="426"/>
      <c r="Z25" s="426"/>
      <c r="AA25" s="426"/>
      <c r="AB25" s="426"/>
      <c r="AC25" s="426"/>
    </row>
    <row customHeight="1" ht="15">
      <c r="A26" s="2237"/>
      <c r="B26" s="1167"/>
      <c r="C26" s="419"/>
      <c r="D26" s="808"/>
      <c r="E26" s="428"/>
      <c r="F26" s="184"/>
      <c r="G26" s="422" t="s">
        <v>101</v>
      </c>
      <c r="H26" s="194"/>
      <c r="I26" s="431"/>
      <c r="J26" s="1643"/>
      <c r="K26" s="1643"/>
      <c r="L26" s="1643"/>
      <c r="M26" s="1643"/>
      <c r="N26" s="1631"/>
      <c r="O26" s="1643"/>
      <c r="P26" s="1167"/>
      <c r="Q26" s="1167"/>
      <c r="R26" s="427"/>
      <c r="S26" s="1167"/>
      <c r="T26" s="1167"/>
      <c r="U26" s="1167"/>
      <c r="V26" s="429"/>
      <c r="W26" s="429"/>
      <c r="X26" s="426"/>
      <c r="Y26" s="426"/>
      <c r="Z26" s="426"/>
      <c r="AA26" s="426"/>
      <c r="AB26" s="426"/>
      <c r="AC26" s="426"/>
    </row>
    <row customHeight="1" ht="15">
      <c r="A27" s="2237" t="s">
        <v>92</v>
      </c>
      <c r="B27" s="1167"/>
      <c r="C27" s="808" t="s">
        <v>103</v>
      </c>
      <c r="D27" s="1824"/>
      <c r="E27" s="1811" t="str">
        <f>A27</f>
        <v>6</v>
      </c>
      <c r="F27" s="811" t="s">
        <v>119</v>
      </c>
      <c r="G27" s="547" t="str">
        <f>"Территория "&amp;E27</f>
        <v>Территория 6</v>
      </c>
      <c r="H27" s="799"/>
      <c r="I27" s="799"/>
      <c r="J27" s="796"/>
      <c r="K27" s="1631"/>
      <c r="L27" s="1631"/>
      <c r="M27" s="1631"/>
      <c r="N27" s="233"/>
      <c r="O27" s="1631"/>
      <c r="P27" s="232"/>
      <c r="Q27" s="232"/>
      <c r="R27" s="232"/>
      <c r="S27" s="232"/>
      <c r="T27" s="1825"/>
      <c r="U27" s="1825"/>
      <c r="V27" s="1825"/>
      <c r="W27" s="1825"/>
      <c r="X27" s="1825"/>
      <c r="Y27" s="1825"/>
      <c r="Z27" s="1825"/>
      <c r="AA27" s="1825"/>
      <c r="AB27" s="1825"/>
      <c r="AC27" s="1825"/>
    </row>
    <row customHeight="1" ht="15">
      <c r="A28" s="2237"/>
      <c r="B28" s="1167">
        <v>1</v>
      </c>
      <c r="C28" s="1167"/>
      <c r="D28" s="807"/>
      <c r="E28" s="1819" t="str">
        <f>A27&amp;"."&amp;B28</f>
        <v>6.1</v>
      </c>
      <c r="F28" s="810" t="s">
        <v>120</v>
      </c>
      <c r="G28" s="800" t="s">
        <v>121</v>
      </c>
      <c r="H28" s="800" t="s">
        <v>121</v>
      </c>
      <c r="I28" s="798" t="s">
        <v>122</v>
      </c>
      <c r="J28" s="1631"/>
      <c r="K28" s="1643"/>
      <c r="L28" s="1643"/>
      <c r="M28" s="1631" t="str">
        <f t="array" ref="M28:M28">IF(ISERROR(MATCH(MID(N28,1,250),MID(note_ter,1,250),0)),"n","y")</f>
        <v>n</v>
      </c>
      <c r="N28" s="1643"/>
      <c r="O28" s="1631" t="str">
        <f>H28&amp;"("&amp;I28&amp;")"</f>
        <v>Партизанский городской округ(05717000)</v>
      </c>
      <c r="P28" s="1167"/>
      <c r="Q28" s="1167"/>
      <c r="R28" s="427"/>
      <c r="S28" s="1167"/>
      <c r="T28" s="1167"/>
      <c r="U28" s="1167"/>
      <c r="V28" s="429"/>
      <c r="W28" s="429"/>
      <c r="X28" s="426"/>
      <c r="Y28" s="426"/>
      <c r="Z28" s="426"/>
      <c r="AA28" s="426"/>
      <c r="AB28" s="426"/>
      <c r="AC28" s="426"/>
    </row>
    <row customHeight="1" ht="15">
      <c r="A29" s="2237"/>
      <c r="B29" s="1167"/>
      <c r="C29" s="419"/>
      <c r="D29" s="808"/>
      <c r="E29" s="428"/>
      <c r="F29" s="184"/>
      <c r="G29" s="422" t="s">
        <v>101</v>
      </c>
      <c r="H29" s="194"/>
      <c r="I29" s="431"/>
      <c r="J29" s="1643"/>
      <c r="K29" s="1643"/>
      <c r="L29" s="1643"/>
      <c r="M29" s="1643"/>
      <c r="N29" s="1631"/>
      <c r="O29" s="1643"/>
      <c r="P29" s="1167"/>
      <c r="Q29" s="1167"/>
      <c r="R29" s="427"/>
      <c r="S29" s="1167"/>
      <c r="T29" s="1167"/>
      <c r="U29" s="1167"/>
      <c r="V29" s="429"/>
      <c r="W29" s="429"/>
      <c r="X29" s="426"/>
      <c r="Y29" s="426"/>
      <c r="Z29" s="426"/>
      <c r="AA29" s="426"/>
      <c r="AB29" s="426"/>
      <c r="AC29" s="426"/>
    </row>
    <row customHeight="1" ht="15">
      <c r="A30" s="2237" t="s">
        <v>93</v>
      </c>
      <c r="B30" s="1167"/>
      <c r="C30" s="808" t="s">
        <v>103</v>
      </c>
      <c r="D30" s="1824"/>
      <c r="E30" s="1811" t="str">
        <f>A30</f>
        <v>7</v>
      </c>
      <c r="F30" s="811" t="s">
        <v>123</v>
      </c>
      <c r="G30" s="547" t="str">
        <f>"Территория "&amp;E30</f>
        <v>Территория 7</v>
      </c>
      <c r="H30" s="799"/>
      <c r="I30" s="799"/>
      <c r="J30" s="796"/>
      <c r="K30" s="1631"/>
      <c r="L30" s="1631"/>
      <c r="M30" s="1631"/>
      <c r="N30" s="233"/>
      <c r="O30" s="1631"/>
      <c r="P30" s="232"/>
      <c r="Q30" s="232"/>
      <c r="R30" s="232"/>
      <c r="S30" s="232"/>
      <c r="T30" s="1825"/>
      <c r="U30" s="1825"/>
      <c r="V30" s="1825"/>
      <c r="W30" s="1825"/>
      <c r="X30" s="1825"/>
      <c r="Y30" s="1825"/>
      <c r="Z30" s="1825"/>
      <c r="AA30" s="1825"/>
      <c r="AB30" s="1825"/>
      <c r="AC30" s="1825"/>
    </row>
    <row customHeight="1" ht="15">
      <c r="A31" s="2237"/>
      <c r="B31" s="1167">
        <v>1</v>
      </c>
      <c r="C31" s="1167"/>
      <c r="D31" s="807"/>
      <c r="E31" s="1819" t="str">
        <f>A30&amp;"."&amp;B31</f>
        <v>7.1</v>
      </c>
      <c r="F31" s="810" t="s">
        <v>115</v>
      </c>
      <c r="G31" s="800" t="s">
        <v>124</v>
      </c>
      <c r="H31" s="800" t="s">
        <v>124</v>
      </c>
      <c r="I31" s="798" t="s">
        <v>125</v>
      </c>
      <c r="J31" s="1631"/>
      <c r="K31" s="1643"/>
      <c r="L31" s="1643"/>
      <c r="M31" s="1631" t="str">
        <f t="array" ref="M31:M31">IF(ISERROR(MATCH(MID(N31,1,250),MID(note_ter,1,250),0)),"n","y")</f>
        <v>n</v>
      </c>
      <c r="N31" s="1643"/>
      <c r="O31" s="1631" t="str">
        <f>H31&amp;"("&amp;I31&amp;")"</f>
        <v>Городской округ Спасск-Дальний(05720000)</v>
      </c>
      <c r="P31" s="1167"/>
      <c r="Q31" s="1167"/>
      <c r="R31" s="427"/>
      <c r="S31" s="1167"/>
      <c r="T31" s="1167"/>
      <c r="U31" s="1167"/>
      <c r="V31" s="429"/>
      <c r="W31" s="429"/>
      <c r="X31" s="426"/>
      <c r="Y31" s="426"/>
      <c r="Z31" s="426"/>
      <c r="AA31" s="426"/>
      <c r="AB31" s="426"/>
      <c r="AC31" s="426"/>
    </row>
    <row customHeight="1" ht="15">
      <c r="A32" s="2237"/>
      <c r="B32" s="1167"/>
      <c r="C32" s="419"/>
      <c r="D32" s="808"/>
      <c r="E32" s="428"/>
      <c r="F32" s="184"/>
      <c r="G32" s="422" t="s">
        <v>101</v>
      </c>
      <c r="H32" s="194"/>
      <c r="I32" s="431"/>
      <c r="J32" s="1643"/>
      <c r="K32" s="1643"/>
      <c r="L32" s="1643"/>
      <c r="M32" s="1643"/>
      <c r="N32" s="1631"/>
      <c r="O32" s="1643"/>
      <c r="P32" s="1167"/>
      <c r="Q32" s="1167"/>
      <c r="R32" s="427"/>
      <c r="S32" s="1167"/>
      <c r="T32" s="1167"/>
      <c r="U32" s="1167"/>
      <c r="V32" s="429"/>
      <c r="W32" s="429"/>
      <c r="X32" s="426"/>
      <c r="Y32" s="426"/>
      <c r="Z32" s="426"/>
      <c r="AA32" s="426"/>
      <c r="AB32" s="426"/>
      <c r="AC32" s="426"/>
    </row>
    <row customHeight="1" ht="15">
      <c r="A33" s="2237" t="s">
        <v>126</v>
      </c>
      <c r="B33" s="1167"/>
      <c r="C33" s="808" t="s">
        <v>103</v>
      </c>
      <c r="D33" s="1824"/>
      <c r="E33" s="1811" t="str">
        <f>A33</f>
        <v>8</v>
      </c>
      <c r="F33" s="811" t="s">
        <v>127</v>
      </c>
      <c r="G33" s="547" t="str">
        <f>"Территория "&amp;E33</f>
        <v>Территория 8</v>
      </c>
      <c r="H33" s="799"/>
      <c r="I33" s="799"/>
      <c r="J33" s="796"/>
      <c r="K33" s="1631"/>
      <c r="L33" s="1631"/>
      <c r="M33" s="1631"/>
      <c r="N33" s="233"/>
      <c r="O33" s="1631"/>
      <c r="P33" s="232"/>
      <c r="Q33" s="232"/>
      <c r="R33" s="232"/>
      <c r="S33" s="232"/>
      <c r="T33" s="1825"/>
      <c r="U33" s="1825"/>
      <c r="V33" s="1825"/>
      <c r="W33" s="1825"/>
      <c r="X33" s="1825"/>
      <c r="Y33" s="1825"/>
      <c r="Z33" s="1825"/>
      <c r="AA33" s="1825"/>
      <c r="AB33" s="1825"/>
      <c r="AC33" s="1825"/>
    </row>
    <row customHeight="1" ht="15">
      <c r="A34" s="2237"/>
      <c r="B34" s="1167">
        <v>1</v>
      </c>
      <c r="C34" s="1167"/>
      <c r="D34" s="807"/>
      <c r="E34" s="1819" t="str">
        <f>A33&amp;"."&amp;B34</f>
        <v>8.1</v>
      </c>
      <c r="F34" s="810" t="s">
        <v>128</v>
      </c>
      <c r="G34" s="800" t="s">
        <v>129</v>
      </c>
      <c r="H34" s="800" t="s">
        <v>129</v>
      </c>
      <c r="I34" s="798" t="s">
        <v>130</v>
      </c>
      <c r="J34" s="1631"/>
      <c r="K34" s="1643"/>
      <c r="L34" s="1643"/>
      <c r="M34" s="1631" t="str">
        <f t="array" ref="M34:M34">IF(ISERROR(MATCH(MID(N34,1,250),MID(note_ter,1,250),0)),"n","y")</f>
        <v>n</v>
      </c>
      <c r="N34" s="1643"/>
      <c r="O34" s="1631" t="str">
        <f>H34&amp;"("&amp;I34&amp;")"</f>
        <v>Кавалеровский муниципальный округ(05510000)</v>
      </c>
      <c r="P34" s="1167"/>
      <c r="Q34" s="1167"/>
      <c r="R34" s="427"/>
      <c r="S34" s="1167"/>
      <c r="T34" s="1167"/>
      <c r="U34" s="1167"/>
      <c r="V34" s="429"/>
      <c r="W34" s="429"/>
      <c r="X34" s="426"/>
      <c r="Y34" s="426"/>
      <c r="Z34" s="426"/>
      <c r="AA34" s="426"/>
      <c r="AB34" s="426"/>
      <c r="AC34" s="426"/>
    </row>
    <row customHeight="1" ht="15">
      <c r="A35" s="2237"/>
      <c r="B35" s="1167"/>
      <c r="C35" s="419"/>
      <c r="D35" s="808"/>
      <c r="E35" s="428"/>
      <c r="F35" s="184"/>
      <c r="G35" s="422" t="s">
        <v>101</v>
      </c>
      <c r="H35" s="194"/>
      <c r="I35" s="431"/>
      <c r="J35" s="1643"/>
      <c r="K35" s="1643"/>
      <c r="L35" s="1643"/>
      <c r="M35" s="1643"/>
      <c r="N35" s="1631"/>
      <c r="O35" s="1643"/>
      <c r="P35" s="1167"/>
      <c r="Q35" s="1167"/>
      <c r="R35" s="427"/>
      <c r="S35" s="1167"/>
      <c r="T35" s="1167"/>
      <c r="U35" s="1167"/>
      <c r="V35" s="429"/>
      <c r="W35" s="429"/>
      <c r="X35" s="426"/>
      <c r="Y35" s="426"/>
      <c r="Z35" s="426"/>
      <c r="AA35" s="426"/>
      <c r="AB35" s="426"/>
      <c r="AC35" s="426"/>
    </row>
    <row customHeight="1" ht="15">
      <c r="A36" s="2237" t="s">
        <v>131</v>
      </c>
      <c r="B36" s="1167"/>
      <c r="C36" s="808" t="s">
        <v>103</v>
      </c>
      <c r="D36" s="1824"/>
      <c r="E36" s="1811" t="str">
        <f>A36</f>
        <v>9</v>
      </c>
      <c r="F36" s="811" t="s">
        <v>132</v>
      </c>
      <c r="G36" s="547" t="str">
        <f>"Территория "&amp;E36</f>
        <v>Территория 9</v>
      </c>
      <c r="H36" s="799"/>
      <c r="I36" s="799"/>
      <c r="J36" s="796"/>
      <c r="K36" s="1631"/>
      <c r="L36" s="1631"/>
      <c r="M36" s="1631"/>
      <c r="N36" s="233"/>
      <c r="O36" s="1631"/>
      <c r="P36" s="232"/>
      <c r="Q36" s="232"/>
      <c r="R36" s="232"/>
      <c r="S36" s="232"/>
      <c r="T36" s="1825"/>
      <c r="U36" s="1825"/>
      <c r="V36" s="1825"/>
      <c r="W36" s="1825"/>
      <c r="X36" s="1825"/>
      <c r="Y36" s="1825"/>
      <c r="Z36" s="1825"/>
      <c r="AA36" s="1825"/>
      <c r="AB36" s="1825"/>
      <c r="AC36" s="1825"/>
    </row>
    <row customHeight="1" ht="15">
      <c r="A37" s="2237"/>
      <c r="B37" s="1167">
        <v>1</v>
      </c>
      <c r="C37" s="1167"/>
      <c r="D37" s="807"/>
      <c r="E37" s="1819" t="str">
        <f>A36&amp;"."&amp;B37</f>
        <v>9.1</v>
      </c>
      <c r="F37" s="810" t="s">
        <v>131</v>
      </c>
      <c r="G37" s="800" t="s">
        <v>133</v>
      </c>
      <c r="H37" s="800" t="s">
        <v>133</v>
      </c>
      <c r="I37" s="798" t="s">
        <v>134</v>
      </c>
      <c r="J37" s="1631"/>
      <c r="K37" s="1643"/>
      <c r="L37" s="1643"/>
      <c r="M37" s="1631" t="str">
        <f t="array" ref="M37:M37">IF(ISERROR(MATCH(MID(N37,1,250),MID(note_ter,1,250),0)),"n","y")</f>
        <v>n</v>
      </c>
      <c r="N37" s="1643"/>
      <c r="O37" s="1631" t="str">
        <f>H37&amp;"("&amp;I37&amp;")"</f>
        <v>Дальнереченский муниципальный район(05607000)</v>
      </c>
      <c r="P37" s="1167"/>
      <c r="Q37" s="1167"/>
      <c r="R37" s="427"/>
      <c r="S37" s="1167"/>
      <c r="T37" s="1167"/>
      <c r="U37" s="1167"/>
      <c r="V37" s="429"/>
      <c r="W37" s="429"/>
      <c r="X37" s="426"/>
      <c r="Y37" s="426"/>
      <c r="Z37" s="426"/>
      <c r="AA37" s="426"/>
      <c r="AB37" s="426"/>
      <c r="AC37" s="426"/>
    </row>
    <row customHeight="1" ht="15">
      <c r="A38" s="2237"/>
      <c r="B38" s="1167"/>
      <c r="C38" s="419"/>
      <c r="D38" s="808"/>
      <c r="E38" s="428"/>
      <c r="F38" s="184"/>
      <c r="G38" s="422" t="s">
        <v>101</v>
      </c>
      <c r="H38" s="194"/>
      <c r="I38" s="431"/>
      <c r="J38" s="1643"/>
      <c r="K38" s="1643"/>
      <c r="L38" s="1643"/>
      <c r="M38" s="1643"/>
      <c r="N38" s="1631"/>
      <c r="O38" s="1643"/>
      <c r="P38" s="1167"/>
      <c r="Q38" s="1167"/>
      <c r="R38" s="427"/>
      <c r="S38" s="1167"/>
      <c r="T38" s="1167"/>
      <c r="U38" s="1167"/>
      <c r="V38" s="429"/>
      <c r="W38" s="429"/>
      <c r="X38" s="426"/>
      <c r="Y38" s="426"/>
      <c r="Z38" s="426"/>
      <c r="AA38" s="426"/>
      <c r="AB38" s="426"/>
      <c r="AC38" s="426"/>
    </row>
    <row customHeight="1" ht="15">
      <c r="A39" s="2237" t="s">
        <v>135</v>
      </c>
      <c r="B39" s="1167"/>
      <c r="C39" s="808" t="s">
        <v>103</v>
      </c>
      <c r="D39" s="1824"/>
      <c r="E39" s="1811" t="str">
        <f>A39</f>
        <v>10</v>
      </c>
      <c r="F39" s="811" t="s">
        <v>136</v>
      </c>
      <c r="G39" s="547" t="str">
        <f>"Территория "&amp;E39</f>
        <v>Территория 10</v>
      </c>
      <c r="H39" s="799"/>
      <c r="I39" s="799"/>
      <c r="J39" s="796"/>
      <c r="K39" s="1631"/>
      <c r="L39" s="1631"/>
      <c r="M39" s="1631"/>
      <c r="N39" s="233"/>
      <c r="O39" s="1631"/>
      <c r="P39" s="232"/>
      <c r="Q39" s="232"/>
      <c r="R39" s="232"/>
      <c r="S39" s="232"/>
      <c r="T39" s="1825"/>
      <c r="U39" s="1825"/>
      <c r="V39" s="1825"/>
      <c r="W39" s="1825"/>
      <c r="X39" s="1825"/>
      <c r="Y39" s="1825"/>
      <c r="Z39" s="1825"/>
      <c r="AA39" s="1825"/>
      <c r="AB39" s="1825"/>
      <c r="AC39" s="1825"/>
    </row>
    <row customHeight="1" ht="15">
      <c r="A40" s="2237"/>
      <c r="B40" s="1167">
        <v>1</v>
      </c>
      <c r="C40" s="1167"/>
      <c r="D40" s="807"/>
      <c r="E40" s="1819" t="str">
        <f>A39&amp;"."&amp;B40</f>
        <v>10.1</v>
      </c>
      <c r="F40" s="810" t="s">
        <v>137</v>
      </c>
      <c r="G40" s="800" t="s">
        <v>138</v>
      </c>
      <c r="H40" s="800" t="s">
        <v>138</v>
      </c>
      <c r="I40" s="798" t="s">
        <v>139</v>
      </c>
      <c r="J40" s="1631"/>
      <c r="K40" s="1643"/>
      <c r="L40" s="1643"/>
      <c r="M40" s="1631" t="str">
        <f t="array" ref="M40:M40">IF(ISERROR(MATCH(MID(N40,1,250),MID(note_ter,1,250),0)),"n","y")</f>
        <v>n</v>
      </c>
      <c r="N40" s="1643"/>
      <c r="O40" s="1631" t="str">
        <f>H40&amp;"("&amp;I40&amp;")"</f>
        <v>Анучинский муниципальный округ(05502000)</v>
      </c>
      <c r="P40" s="1167"/>
      <c r="Q40" s="1167"/>
      <c r="R40" s="427"/>
      <c r="S40" s="1167"/>
      <c r="T40" s="1167"/>
      <c r="U40" s="1167"/>
      <c r="V40" s="429"/>
      <c r="W40" s="429"/>
      <c r="X40" s="426"/>
      <c r="Y40" s="426"/>
      <c r="Z40" s="426"/>
      <c r="AA40" s="426"/>
      <c r="AB40" s="426"/>
      <c r="AC40" s="426"/>
    </row>
    <row customHeight="1" ht="15">
      <c r="A41" s="2237"/>
      <c r="B41" s="1167"/>
      <c r="C41" s="419"/>
      <c r="D41" s="808"/>
      <c r="E41" s="428"/>
      <c r="F41" s="184"/>
      <c r="G41" s="422" t="s">
        <v>101</v>
      </c>
      <c r="H41" s="194"/>
      <c r="I41" s="431"/>
      <c r="J41" s="1643"/>
      <c r="K41" s="1643"/>
      <c r="L41" s="1643"/>
      <c r="M41" s="1643"/>
      <c r="N41" s="1631"/>
      <c r="O41" s="1643"/>
      <c r="P41" s="1167"/>
      <c r="Q41" s="1167"/>
      <c r="R41" s="427"/>
      <c r="S41" s="1167"/>
      <c r="T41" s="1167"/>
      <c r="U41" s="1167"/>
      <c r="V41" s="429"/>
      <c r="W41" s="429"/>
      <c r="X41" s="426"/>
      <c r="Y41" s="426"/>
      <c r="Z41" s="426"/>
      <c r="AA41" s="426"/>
      <c r="AB41" s="426"/>
      <c r="AC41" s="426"/>
    </row>
    <row customHeight="1" ht="15">
      <c r="A42" s="2237" t="s">
        <v>140</v>
      </c>
      <c r="B42" s="1167"/>
      <c r="C42" s="808" t="s">
        <v>103</v>
      </c>
      <c r="D42" s="1824"/>
      <c r="E42" s="1811" t="str">
        <f>A42</f>
        <v>11</v>
      </c>
      <c r="F42" s="811" t="s">
        <v>141</v>
      </c>
      <c r="G42" s="547" t="str">
        <f>"Территория "&amp;E42</f>
        <v>Территория 11</v>
      </c>
      <c r="H42" s="799"/>
      <c r="I42" s="799"/>
      <c r="J42" s="796"/>
      <c r="K42" s="1631"/>
      <c r="L42" s="1631"/>
      <c r="M42" s="1631"/>
      <c r="N42" s="233"/>
      <c r="O42" s="1631"/>
      <c r="P42" s="232"/>
      <c r="Q42" s="232"/>
      <c r="R42" s="232"/>
      <c r="S42" s="232"/>
      <c r="T42" s="1825"/>
      <c r="U42" s="1825"/>
      <c r="V42" s="1825"/>
      <c r="W42" s="1825"/>
      <c r="X42" s="1825"/>
      <c r="Y42" s="1825"/>
      <c r="Z42" s="1825"/>
      <c r="AA42" s="1825"/>
      <c r="AB42" s="1825"/>
      <c r="AC42" s="1825"/>
    </row>
    <row customHeight="1" ht="15">
      <c r="A43" s="2237"/>
      <c r="B43" s="1167">
        <v>1</v>
      </c>
      <c r="C43" s="1167"/>
      <c r="D43" s="807"/>
      <c r="E43" s="1819" t="str">
        <f>A42&amp;"."&amp;B43</f>
        <v>11.1</v>
      </c>
      <c r="F43" s="810" t="s">
        <v>142</v>
      </c>
      <c r="G43" s="800" t="s">
        <v>143</v>
      </c>
      <c r="H43" s="800" t="s">
        <v>143</v>
      </c>
      <c r="I43" s="798" t="s">
        <v>144</v>
      </c>
      <c r="J43" s="1631"/>
      <c r="K43" s="1643"/>
      <c r="L43" s="1643"/>
      <c r="M43" s="1631" t="str">
        <f t="array" ref="M43:M43">IF(ISERROR(MATCH(MID(N43,1,250),MID(note_ter,1,250),0)),"n","y")</f>
        <v>n</v>
      </c>
      <c r="N43" s="1643"/>
      <c r="O43" s="1631" t="str">
        <f>H43&amp;"("&amp;I43&amp;")"</f>
        <v>Кировский муниципальный район(05612000)</v>
      </c>
      <c r="P43" s="1167"/>
      <c r="Q43" s="1167"/>
      <c r="R43" s="427"/>
      <c r="S43" s="1167"/>
      <c r="T43" s="1167"/>
      <c r="U43" s="1167"/>
      <c r="V43" s="429"/>
      <c r="W43" s="429"/>
      <c r="X43" s="426"/>
      <c r="Y43" s="426"/>
      <c r="Z43" s="426"/>
      <c r="AA43" s="426"/>
      <c r="AB43" s="426"/>
      <c r="AC43" s="426"/>
    </row>
    <row customHeight="1" ht="15">
      <c r="A44" s="2237"/>
      <c r="B44" s="1167"/>
      <c r="C44" s="419"/>
      <c r="D44" s="808"/>
      <c r="E44" s="428"/>
      <c r="F44" s="184"/>
      <c r="G44" s="422" t="s">
        <v>101</v>
      </c>
      <c r="H44" s="194"/>
      <c r="I44" s="431"/>
      <c r="J44" s="1643"/>
      <c r="K44" s="1643"/>
      <c r="L44" s="1643"/>
      <c r="M44" s="1643"/>
      <c r="N44" s="1631"/>
      <c r="O44" s="1643"/>
      <c r="P44" s="1167"/>
      <c r="Q44" s="1167"/>
      <c r="R44" s="427"/>
      <c r="S44" s="1167"/>
      <c r="T44" s="1167"/>
      <c r="U44" s="1167"/>
      <c r="V44" s="429"/>
      <c r="W44" s="429"/>
      <c r="X44" s="426"/>
      <c r="Y44" s="426"/>
      <c r="Z44" s="426"/>
      <c r="AA44" s="426"/>
      <c r="AB44" s="426"/>
      <c r="AC44" s="426"/>
    </row>
    <row customHeight="1" ht="15">
      <c r="A45" s="2237" t="s">
        <v>145</v>
      </c>
      <c r="B45" s="1167"/>
      <c r="C45" s="808" t="s">
        <v>103</v>
      </c>
      <c r="D45" s="1824"/>
      <c r="E45" s="1811" t="str">
        <f>A45</f>
        <v>12</v>
      </c>
      <c r="F45" s="811" t="s">
        <v>146</v>
      </c>
      <c r="G45" s="547" t="str">
        <f>"Территория "&amp;E45</f>
        <v>Территория 12</v>
      </c>
      <c r="H45" s="799"/>
      <c r="I45" s="799"/>
      <c r="J45" s="796"/>
      <c r="K45" s="1631"/>
      <c r="L45" s="1631"/>
      <c r="M45" s="1631"/>
      <c r="N45" s="233"/>
      <c r="O45" s="1631"/>
      <c r="P45" s="232"/>
      <c r="Q45" s="232"/>
      <c r="R45" s="232"/>
      <c r="S45" s="232"/>
      <c r="T45" s="1825"/>
      <c r="U45" s="1825"/>
      <c r="V45" s="1825"/>
      <c r="W45" s="1825"/>
      <c r="X45" s="1825"/>
      <c r="Y45" s="1825"/>
      <c r="Z45" s="1825"/>
      <c r="AA45" s="1825"/>
      <c r="AB45" s="1825"/>
      <c r="AC45" s="1825"/>
    </row>
    <row customHeight="1" ht="15">
      <c r="A46" s="2237"/>
      <c r="B46" s="1167">
        <v>1</v>
      </c>
      <c r="C46" s="1167"/>
      <c r="D46" s="807"/>
      <c r="E46" s="1819" t="str">
        <f>A45&amp;"."&amp;B46</f>
        <v>12.1</v>
      </c>
      <c r="F46" s="810" t="s">
        <v>147</v>
      </c>
      <c r="G46" s="800" t="s">
        <v>148</v>
      </c>
      <c r="H46" s="800" t="s">
        <v>148</v>
      </c>
      <c r="I46" s="798" t="s">
        <v>149</v>
      </c>
      <c r="J46" s="1631"/>
      <c r="K46" s="1643"/>
      <c r="L46" s="1643"/>
      <c r="M46" s="1631" t="str">
        <f t="array" ref="M46:M46">IF(ISERROR(MATCH(MID(N46,1,250),MID(note_ter,1,250),0)),"n","y")</f>
        <v>n</v>
      </c>
      <c r="N46" s="1643"/>
      <c r="O46" s="1631" t="str">
        <f>H46&amp;"("&amp;I46&amp;")"</f>
        <v>Красноармейский муниципальный округ(05514000)</v>
      </c>
      <c r="P46" s="1167"/>
      <c r="Q46" s="1167"/>
      <c r="R46" s="427"/>
      <c r="S46" s="1167"/>
      <c r="T46" s="1167"/>
      <c r="U46" s="1167"/>
      <c r="V46" s="429"/>
      <c r="W46" s="429"/>
      <c r="X46" s="426"/>
      <c r="Y46" s="426"/>
      <c r="Z46" s="426"/>
      <c r="AA46" s="426"/>
      <c r="AB46" s="426"/>
      <c r="AC46" s="426"/>
    </row>
    <row customHeight="1" ht="15">
      <c r="A47" s="2237"/>
      <c r="B47" s="1167"/>
      <c r="C47" s="419"/>
      <c r="D47" s="808"/>
      <c r="E47" s="428"/>
      <c r="F47" s="184"/>
      <c r="G47" s="422" t="s">
        <v>101</v>
      </c>
      <c r="H47" s="194"/>
      <c r="I47" s="431"/>
      <c r="J47" s="1643"/>
      <c r="K47" s="1643"/>
      <c r="L47" s="1643"/>
      <c r="M47" s="1643"/>
      <c r="N47" s="1631"/>
      <c r="O47" s="1643"/>
      <c r="P47" s="1167"/>
      <c r="Q47" s="1167"/>
      <c r="R47" s="427"/>
      <c r="S47" s="1167"/>
      <c r="T47" s="1167"/>
      <c r="U47" s="1167"/>
      <c r="V47" s="429"/>
      <c r="W47" s="429"/>
      <c r="X47" s="426"/>
      <c r="Y47" s="426"/>
      <c r="Z47" s="426"/>
      <c r="AA47" s="426"/>
      <c r="AB47" s="426"/>
      <c r="AC47" s="426"/>
    </row>
    <row customHeight="1" ht="15">
      <c r="A48" s="2237" t="s">
        <v>150</v>
      </c>
      <c r="B48" s="1167"/>
      <c r="C48" s="808" t="s">
        <v>103</v>
      </c>
      <c r="D48" s="1824"/>
      <c r="E48" s="1811" t="str">
        <f>A48</f>
        <v>13</v>
      </c>
      <c r="F48" s="811" t="s">
        <v>151</v>
      </c>
      <c r="G48" s="547" t="str">
        <f>"Территория "&amp;E48</f>
        <v>Территория 13</v>
      </c>
      <c r="H48" s="799"/>
      <c r="I48" s="799"/>
      <c r="J48" s="796"/>
      <c r="K48" s="1631"/>
      <c r="L48" s="1631"/>
      <c r="M48" s="1631"/>
      <c r="N48" s="233"/>
      <c r="O48" s="1631"/>
      <c r="P48" s="232"/>
      <c r="Q48" s="232"/>
      <c r="R48" s="232"/>
      <c r="S48" s="232"/>
      <c r="T48" s="1825"/>
      <c r="U48" s="1825"/>
      <c r="V48" s="1825"/>
      <c r="W48" s="1825"/>
      <c r="X48" s="1825"/>
      <c r="Y48" s="1825"/>
      <c r="Z48" s="1825"/>
      <c r="AA48" s="1825"/>
      <c r="AB48" s="1825"/>
      <c r="AC48" s="1825"/>
    </row>
    <row customHeight="1" ht="15">
      <c r="A49" s="2237"/>
      <c r="B49" s="1167">
        <v>1</v>
      </c>
      <c r="C49" s="1167"/>
      <c r="D49" s="807"/>
      <c r="E49" s="1819" t="str">
        <f>A48&amp;"."&amp;B49</f>
        <v>13.1</v>
      </c>
      <c r="F49" s="810" t="s">
        <v>152</v>
      </c>
      <c r="G49" s="800" t="s">
        <v>153</v>
      </c>
      <c r="H49" s="800" t="s">
        <v>153</v>
      </c>
      <c r="I49" s="798" t="s">
        <v>154</v>
      </c>
      <c r="J49" s="1631"/>
      <c r="K49" s="1643"/>
      <c r="L49" s="1643"/>
      <c r="M49" s="1631" t="str">
        <f t="array" ref="M49:M49">IF(ISERROR(MATCH(MID(N49,1,250),MID(note_ter,1,250),0)),"n","y")</f>
        <v>n</v>
      </c>
      <c r="N49" s="1643"/>
      <c r="O49" s="1631" t="str">
        <f>H49&amp;"("&amp;I49&amp;")"</f>
        <v>Лазовский муниципальный округ(05517000)</v>
      </c>
      <c r="P49" s="1167"/>
      <c r="Q49" s="1167"/>
      <c r="R49" s="427"/>
      <c r="S49" s="1167"/>
      <c r="T49" s="1167"/>
      <c r="U49" s="1167"/>
      <c r="V49" s="429"/>
      <c r="W49" s="429"/>
      <c r="X49" s="426"/>
      <c r="Y49" s="426"/>
      <c r="Z49" s="426"/>
      <c r="AA49" s="426"/>
      <c r="AB49" s="426"/>
      <c r="AC49" s="426"/>
    </row>
    <row customHeight="1" ht="15">
      <c r="A50" s="2237"/>
      <c r="B50" s="1167"/>
      <c r="C50" s="419"/>
      <c r="D50" s="808"/>
      <c r="E50" s="428"/>
      <c r="F50" s="184"/>
      <c r="G50" s="422" t="s">
        <v>101</v>
      </c>
      <c r="H50" s="194"/>
      <c r="I50" s="431"/>
      <c r="J50" s="1643"/>
      <c r="K50" s="1643"/>
      <c r="L50" s="1643"/>
      <c r="M50" s="1643"/>
      <c r="N50" s="1631"/>
      <c r="O50" s="1643"/>
      <c r="P50" s="1167"/>
      <c r="Q50" s="1167"/>
      <c r="R50" s="427"/>
      <c r="S50" s="1167"/>
      <c r="T50" s="1167"/>
      <c r="U50" s="1167"/>
      <c r="V50" s="429"/>
      <c r="W50" s="429"/>
      <c r="X50" s="426"/>
      <c r="Y50" s="426"/>
      <c r="Z50" s="426"/>
      <c r="AA50" s="426"/>
      <c r="AB50" s="426"/>
      <c r="AC50" s="426"/>
    </row>
    <row customHeight="1" ht="15">
      <c r="A51" s="2237" t="s">
        <v>155</v>
      </c>
      <c r="B51" s="1167"/>
      <c r="C51" s="808" t="s">
        <v>103</v>
      </c>
      <c r="D51" s="1824"/>
      <c r="E51" s="1811" t="str">
        <f>A51</f>
        <v>14</v>
      </c>
      <c r="F51" s="811" t="s">
        <v>156</v>
      </c>
      <c r="G51" s="547" t="str">
        <f>"Территория "&amp;E51</f>
        <v>Территория 14</v>
      </c>
      <c r="H51" s="799"/>
      <c r="I51" s="799"/>
      <c r="J51" s="796"/>
      <c r="K51" s="1631"/>
      <c r="L51" s="1631"/>
      <c r="M51" s="1631"/>
      <c r="N51" s="233"/>
      <c r="O51" s="1631"/>
      <c r="P51" s="232"/>
      <c r="Q51" s="232"/>
      <c r="R51" s="232"/>
      <c r="S51" s="232"/>
      <c r="T51" s="1825"/>
      <c r="U51" s="1825"/>
      <c r="V51" s="1825"/>
      <c r="W51" s="1825"/>
      <c r="X51" s="1825"/>
      <c r="Y51" s="1825"/>
      <c r="Z51" s="1825"/>
      <c r="AA51" s="1825"/>
      <c r="AB51" s="1825"/>
      <c r="AC51" s="1825"/>
    </row>
    <row customHeight="1" ht="15">
      <c r="A52" s="2237"/>
      <c r="B52" s="1167">
        <v>1</v>
      </c>
      <c r="C52" s="1167"/>
      <c r="D52" s="807"/>
      <c r="E52" s="1819" t="str">
        <f>A51&amp;"."&amp;B52</f>
        <v>14.1</v>
      </c>
      <c r="F52" s="810" t="s">
        <v>157</v>
      </c>
      <c r="G52" s="800" t="s">
        <v>158</v>
      </c>
      <c r="H52" s="800" t="s">
        <v>158</v>
      </c>
      <c r="I52" s="798" t="s">
        <v>159</v>
      </c>
      <c r="J52" s="1631"/>
      <c r="K52" s="1643"/>
      <c r="L52" s="1643"/>
      <c r="M52" s="1631" t="str">
        <f t="array" ref="M52:M52">IF(ISERROR(MATCH(MID(N52,1,250),MID(note_ter,1,250),0)),"n","y")</f>
        <v>n</v>
      </c>
      <c r="N52" s="1643"/>
      <c r="O52" s="1631" t="str">
        <f>H52&amp;"("&amp;I52&amp;")"</f>
        <v>Михайловский муниципальный район(05620000)</v>
      </c>
      <c r="P52" s="1167"/>
      <c r="Q52" s="1167"/>
      <c r="R52" s="427"/>
      <c r="S52" s="1167"/>
      <c r="T52" s="1167"/>
      <c r="U52" s="1167"/>
      <c r="V52" s="429"/>
      <c r="W52" s="429"/>
      <c r="X52" s="426"/>
      <c r="Y52" s="426"/>
      <c r="Z52" s="426"/>
      <c r="AA52" s="426"/>
      <c r="AB52" s="426"/>
      <c r="AC52" s="426"/>
    </row>
    <row customHeight="1" ht="15">
      <c r="A53" s="2237"/>
      <c r="B53" s="1167"/>
      <c r="C53" s="419"/>
      <c r="D53" s="808"/>
      <c r="E53" s="428"/>
      <c r="F53" s="184"/>
      <c r="G53" s="422" t="s">
        <v>101</v>
      </c>
      <c r="H53" s="194"/>
      <c r="I53" s="431"/>
      <c r="J53" s="1643"/>
      <c r="K53" s="1643"/>
      <c r="L53" s="1643"/>
      <c r="M53" s="1643"/>
      <c r="N53" s="1631"/>
      <c r="O53" s="1643"/>
      <c r="P53" s="1167"/>
      <c r="Q53" s="1167"/>
      <c r="R53" s="427"/>
      <c r="S53" s="1167"/>
      <c r="T53" s="1167"/>
      <c r="U53" s="1167"/>
      <c r="V53" s="429"/>
      <c r="W53" s="429"/>
      <c r="X53" s="426"/>
      <c r="Y53" s="426"/>
      <c r="Z53" s="426"/>
      <c r="AA53" s="426"/>
      <c r="AB53" s="426"/>
      <c r="AC53" s="426"/>
    </row>
    <row customHeight="1" ht="15">
      <c r="A54" s="2237" t="s">
        <v>160</v>
      </c>
      <c r="B54" s="1167"/>
      <c r="C54" s="808" t="s">
        <v>103</v>
      </c>
      <c r="D54" s="1824"/>
      <c r="E54" s="1811" t="str">
        <f>A54</f>
        <v>15</v>
      </c>
      <c r="F54" s="811" t="s">
        <v>161</v>
      </c>
      <c r="G54" s="547" t="str">
        <f>"Территория "&amp;E54</f>
        <v>Территория 15</v>
      </c>
      <c r="H54" s="799"/>
      <c r="I54" s="799"/>
      <c r="J54" s="796"/>
      <c r="K54" s="1631"/>
      <c r="L54" s="1631"/>
      <c r="M54" s="1631"/>
      <c r="N54" s="233"/>
      <c r="O54" s="1631"/>
      <c r="P54" s="232"/>
      <c r="Q54" s="232"/>
      <c r="R54" s="232"/>
      <c r="S54" s="232"/>
      <c r="T54" s="1825"/>
      <c r="U54" s="1825"/>
      <c r="V54" s="1825"/>
      <c r="W54" s="1825"/>
      <c r="X54" s="1825"/>
      <c r="Y54" s="1825"/>
      <c r="Z54" s="1825"/>
      <c r="AA54" s="1825"/>
      <c r="AB54" s="1825"/>
      <c r="AC54" s="1825"/>
    </row>
    <row customHeight="1" ht="15">
      <c r="A55" s="2237"/>
      <c r="B55" s="1167">
        <v>1</v>
      </c>
      <c r="C55" s="1167"/>
      <c r="D55" s="807"/>
      <c r="E55" s="1819" t="str">
        <f>A54&amp;"."&amp;B55</f>
        <v>15.1</v>
      </c>
      <c r="F55" s="810" t="s">
        <v>162</v>
      </c>
      <c r="G55" s="800" t="s">
        <v>163</v>
      </c>
      <c r="H55" s="800" t="s">
        <v>163</v>
      </c>
      <c r="I55" s="798" t="s">
        <v>164</v>
      </c>
      <c r="J55" s="1631"/>
      <c r="K55" s="1643"/>
      <c r="L55" s="1643"/>
      <c r="M55" s="1631" t="str">
        <f t="array" ref="M55:M55">IF(ISERROR(MATCH(MID(N55,1,250),MID(note_ter,1,250),0)),"n","y")</f>
        <v>n</v>
      </c>
      <c r="N55" s="1643"/>
      <c r="O55" s="1631" t="str">
        <f>H55&amp;"("&amp;I55&amp;")"</f>
        <v>Надеждинский муниципальный район(05623000)</v>
      </c>
      <c r="P55" s="1167"/>
      <c r="Q55" s="1167"/>
      <c r="R55" s="427"/>
      <c r="S55" s="1167"/>
      <c r="T55" s="1167"/>
      <c r="U55" s="1167"/>
      <c r="V55" s="429"/>
      <c r="W55" s="429"/>
      <c r="X55" s="426"/>
      <c r="Y55" s="426"/>
      <c r="Z55" s="426"/>
      <c r="AA55" s="426"/>
      <c r="AB55" s="426"/>
      <c r="AC55" s="426"/>
    </row>
    <row customHeight="1" ht="15">
      <c r="A56" s="2237"/>
      <c r="B56" s="1167"/>
      <c r="C56" s="419"/>
      <c r="D56" s="808"/>
      <c r="E56" s="428"/>
      <c r="F56" s="184"/>
      <c r="G56" s="422" t="s">
        <v>101</v>
      </c>
      <c r="H56" s="194"/>
      <c r="I56" s="431"/>
      <c r="J56" s="1643"/>
      <c r="K56" s="1643"/>
      <c r="L56" s="1643"/>
      <c r="M56" s="1643"/>
      <c r="N56" s="1631"/>
      <c r="O56" s="1643"/>
      <c r="P56" s="1167"/>
      <c r="Q56" s="1167"/>
      <c r="R56" s="427"/>
      <c r="S56" s="1167"/>
      <c r="T56" s="1167"/>
      <c r="U56" s="1167"/>
      <c r="V56" s="429"/>
      <c r="W56" s="429"/>
      <c r="X56" s="426"/>
      <c r="Y56" s="426"/>
      <c r="Z56" s="426"/>
      <c r="AA56" s="426"/>
      <c r="AB56" s="426"/>
      <c r="AC56" s="426"/>
    </row>
    <row customHeight="1" ht="15">
      <c r="A57" s="2237" t="s">
        <v>128</v>
      </c>
      <c r="B57" s="1167"/>
      <c r="C57" s="808" t="s">
        <v>103</v>
      </c>
      <c r="D57" s="1824"/>
      <c r="E57" s="1811" t="str">
        <f>A57</f>
        <v>16</v>
      </c>
      <c r="F57" s="811" t="s">
        <v>165</v>
      </c>
      <c r="G57" s="547" t="str">
        <f>"Территория "&amp;E57</f>
        <v>Территория 16</v>
      </c>
      <c r="H57" s="799"/>
      <c r="I57" s="799"/>
      <c r="J57" s="796"/>
      <c r="K57" s="1631"/>
      <c r="L57" s="1631"/>
      <c r="M57" s="1631"/>
      <c r="N57" s="233"/>
      <c r="O57" s="1631"/>
      <c r="P57" s="232"/>
      <c r="Q57" s="232"/>
      <c r="R57" s="232"/>
      <c r="S57" s="232"/>
      <c r="T57" s="1825"/>
      <c r="U57" s="1825"/>
      <c r="V57" s="1825"/>
      <c r="W57" s="1825"/>
      <c r="X57" s="1825"/>
      <c r="Y57" s="1825"/>
      <c r="Z57" s="1825"/>
      <c r="AA57" s="1825"/>
      <c r="AB57" s="1825"/>
      <c r="AC57" s="1825"/>
    </row>
    <row customHeight="1" ht="15">
      <c r="A58" s="2237"/>
      <c r="B58" s="1167">
        <v>1</v>
      </c>
      <c r="C58" s="1167"/>
      <c r="D58" s="807"/>
      <c r="E58" s="1819" t="str">
        <f>A57&amp;"."&amp;B58</f>
        <v>16.1</v>
      </c>
      <c r="F58" s="810" t="s">
        <v>166</v>
      </c>
      <c r="G58" s="800" t="s">
        <v>167</v>
      </c>
      <c r="H58" s="800" t="s">
        <v>167</v>
      </c>
      <c r="I58" s="798" t="s">
        <v>168</v>
      </c>
      <c r="J58" s="1631"/>
      <c r="K58" s="1643"/>
      <c r="L58" s="1643"/>
      <c r="M58" s="1631" t="str">
        <f t="array" ref="M58:M58">IF(ISERROR(MATCH(MID(N58,1,250),MID(note_ter,1,250),0)),"n","y")</f>
        <v>n</v>
      </c>
      <c r="N58" s="1643"/>
      <c r="O58" s="1631" t="str">
        <f>H58&amp;"("&amp;I58&amp;")"</f>
        <v>Октябрьский муниципальный округ(05526000)</v>
      </c>
      <c r="P58" s="1167"/>
      <c r="Q58" s="1167"/>
      <c r="R58" s="427"/>
      <c r="S58" s="1167"/>
      <c r="T58" s="1167"/>
      <c r="U58" s="1167"/>
      <c r="V58" s="429"/>
      <c r="W58" s="429"/>
      <c r="X58" s="426"/>
      <c r="Y58" s="426"/>
      <c r="Z58" s="426"/>
      <c r="AA58" s="426"/>
      <c r="AB58" s="426"/>
      <c r="AC58" s="426"/>
    </row>
    <row customHeight="1" ht="15">
      <c r="A59" s="2237"/>
      <c r="B59" s="1167"/>
      <c r="C59" s="419"/>
      <c r="D59" s="808"/>
      <c r="E59" s="428"/>
      <c r="F59" s="184"/>
      <c r="G59" s="422" t="s">
        <v>101</v>
      </c>
      <c r="H59" s="194"/>
      <c r="I59" s="431"/>
      <c r="J59" s="1643"/>
      <c r="K59" s="1643"/>
      <c r="L59" s="1643"/>
      <c r="M59" s="1643"/>
      <c r="N59" s="1631"/>
      <c r="O59" s="1643"/>
      <c r="P59" s="1167"/>
      <c r="Q59" s="1167"/>
      <c r="R59" s="427"/>
      <c r="S59" s="1167"/>
      <c r="T59" s="1167"/>
      <c r="U59" s="1167"/>
      <c r="V59" s="429"/>
      <c r="W59" s="429"/>
      <c r="X59" s="426"/>
      <c r="Y59" s="426"/>
      <c r="Z59" s="426"/>
      <c r="AA59" s="426"/>
      <c r="AB59" s="426"/>
      <c r="AC59" s="426"/>
    </row>
    <row customHeight="1" ht="15">
      <c r="A60" s="2237" t="s">
        <v>169</v>
      </c>
      <c r="B60" s="1167"/>
      <c r="C60" s="808" t="s">
        <v>103</v>
      </c>
      <c r="D60" s="1824"/>
      <c r="E60" s="1811" t="str">
        <f>A60</f>
        <v>17</v>
      </c>
      <c r="F60" s="811" t="s">
        <v>170</v>
      </c>
      <c r="G60" s="547" t="str">
        <f>"Территория "&amp;E60</f>
        <v>Территория 17</v>
      </c>
      <c r="H60" s="799"/>
      <c r="I60" s="799"/>
      <c r="J60" s="796"/>
      <c r="K60" s="1631"/>
      <c r="L60" s="1631"/>
      <c r="M60" s="1631"/>
      <c r="N60" s="233"/>
      <c r="O60" s="1631"/>
      <c r="P60" s="232"/>
      <c r="Q60" s="232"/>
      <c r="R60" s="232"/>
      <c r="S60" s="232"/>
      <c r="T60" s="1825"/>
      <c r="U60" s="1825"/>
      <c r="V60" s="1825"/>
      <c r="W60" s="1825"/>
      <c r="X60" s="1825"/>
      <c r="Y60" s="1825"/>
      <c r="Z60" s="1825"/>
      <c r="AA60" s="1825"/>
      <c r="AB60" s="1825"/>
      <c r="AC60" s="1825"/>
    </row>
    <row customHeight="1" ht="15">
      <c r="A61" s="2237"/>
      <c r="B61" s="1167">
        <v>1</v>
      </c>
      <c r="C61" s="1167"/>
      <c r="D61" s="807"/>
      <c r="E61" s="1819" t="str">
        <f>A60&amp;"."&amp;B61</f>
        <v>17.1</v>
      </c>
      <c r="F61" s="810" t="s">
        <v>171</v>
      </c>
      <c r="G61" s="800" t="s">
        <v>172</v>
      </c>
      <c r="H61" s="800" t="s">
        <v>172</v>
      </c>
      <c r="I61" s="798" t="s">
        <v>173</v>
      </c>
      <c r="J61" s="1631"/>
      <c r="K61" s="1643"/>
      <c r="L61" s="1643"/>
      <c r="M61" s="1631" t="str">
        <f t="array" ref="M61:M61">IF(ISERROR(MATCH(MID(N61,1,250),MID(note_ter,1,250),0)),"n","y")</f>
        <v>n</v>
      </c>
      <c r="N61" s="1643"/>
      <c r="O61" s="1631" t="str">
        <f>H61&amp;"("&amp;I61&amp;")"</f>
        <v>Пограничный муниципальный округ(05532000)</v>
      </c>
      <c r="P61" s="1167"/>
      <c r="Q61" s="1167"/>
      <c r="R61" s="427"/>
      <c r="S61" s="1167"/>
      <c r="T61" s="1167"/>
      <c r="U61" s="1167"/>
      <c r="V61" s="429"/>
      <c r="W61" s="429"/>
      <c r="X61" s="426"/>
      <c r="Y61" s="426"/>
      <c r="Z61" s="426"/>
      <c r="AA61" s="426"/>
      <c r="AB61" s="426"/>
      <c r="AC61" s="426"/>
    </row>
    <row customHeight="1" ht="15">
      <c r="A62" s="2237"/>
      <c r="B62" s="1167"/>
      <c r="C62" s="419"/>
      <c r="D62" s="808"/>
      <c r="E62" s="428"/>
      <c r="F62" s="184"/>
      <c r="G62" s="422" t="s">
        <v>101</v>
      </c>
      <c r="H62" s="194"/>
      <c r="I62" s="431"/>
      <c r="J62" s="1643"/>
      <c r="K62" s="1643"/>
      <c r="L62" s="1643"/>
      <c r="M62" s="1643"/>
      <c r="N62" s="1631"/>
      <c r="O62" s="1643"/>
      <c r="P62" s="1167"/>
      <c r="Q62" s="1167"/>
      <c r="R62" s="427"/>
      <c r="S62" s="1167"/>
      <c r="T62" s="1167"/>
      <c r="U62" s="1167"/>
      <c r="V62" s="429"/>
      <c r="W62" s="429"/>
      <c r="X62" s="426"/>
      <c r="Y62" s="426"/>
      <c r="Z62" s="426"/>
      <c r="AA62" s="426"/>
      <c r="AB62" s="426"/>
      <c r="AC62" s="426"/>
    </row>
    <row customHeight="1" ht="15">
      <c r="A63" s="2237" t="s">
        <v>174</v>
      </c>
      <c r="B63" s="1167"/>
      <c r="C63" s="808" t="s">
        <v>103</v>
      </c>
      <c r="D63" s="1824"/>
      <c r="E63" s="1811" t="str">
        <f>A63</f>
        <v>18</v>
      </c>
      <c r="F63" s="811" t="s">
        <v>175</v>
      </c>
      <c r="G63" s="547" t="str">
        <f>"Территория "&amp;E63</f>
        <v>Территория 18</v>
      </c>
      <c r="H63" s="799"/>
      <c r="I63" s="799"/>
      <c r="J63" s="796"/>
      <c r="K63" s="1631"/>
      <c r="L63" s="1631"/>
      <c r="M63" s="1631"/>
      <c r="N63" s="233"/>
      <c r="O63" s="1631"/>
      <c r="P63" s="232"/>
      <c r="Q63" s="232"/>
      <c r="R63" s="232"/>
      <c r="S63" s="232"/>
      <c r="T63" s="1825"/>
      <c r="U63" s="1825"/>
      <c r="V63" s="1825"/>
      <c r="W63" s="1825"/>
      <c r="X63" s="1825"/>
      <c r="Y63" s="1825"/>
      <c r="Z63" s="1825"/>
      <c r="AA63" s="1825"/>
      <c r="AB63" s="1825"/>
      <c r="AC63" s="1825"/>
    </row>
    <row customHeight="1" ht="15">
      <c r="A64" s="2237"/>
      <c r="B64" s="1167">
        <v>1</v>
      </c>
      <c r="C64" s="1167"/>
      <c r="D64" s="807"/>
      <c r="E64" s="1819" t="str">
        <f>A63&amp;"."&amp;B64</f>
        <v>18.1</v>
      </c>
      <c r="F64" s="810" t="s">
        <v>176</v>
      </c>
      <c r="G64" s="800" t="s">
        <v>177</v>
      </c>
      <c r="H64" s="800" t="s">
        <v>177</v>
      </c>
      <c r="I64" s="798" t="s">
        <v>178</v>
      </c>
      <c r="J64" s="1631"/>
      <c r="K64" s="1643"/>
      <c r="L64" s="1643"/>
      <c r="M64" s="1631" t="str">
        <f t="array" ref="M64:M64">IF(ISERROR(MATCH(MID(N64,1,250),MID(note_ter,1,250),0)),"n","y")</f>
        <v>n</v>
      </c>
      <c r="N64" s="1643"/>
      <c r="O64" s="1631" t="str">
        <f>H64&amp;"("&amp;I64&amp;")"</f>
        <v>Черниговский муниципальный округ(05553000)</v>
      </c>
      <c r="P64" s="1167"/>
      <c r="Q64" s="1167"/>
      <c r="R64" s="427"/>
      <c r="S64" s="1167"/>
      <c r="T64" s="1167"/>
      <c r="U64" s="1167"/>
      <c r="V64" s="429"/>
      <c r="W64" s="429"/>
      <c r="X64" s="426"/>
      <c r="Y64" s="426"/>
      <c r="Z64" s="426"/>
      <c r="AA64" s="426"/>
      <c r="AB64" s="426"/>
      <c r="AC64" s="426"/>
    </row>
    <row customHeight="1" ht="15">
      <c r="A65" s="2237"/>
      <c r="B65" s="1167"/>
      <c r="C65" s="419"/>
      <c r="D65" s="808"/>
      <c r="E65" s="428"/>
      <c r="F65" s="184"/>
      <c r="G65" s="422" t="s">
        <v>101</v>
      </c>
      <c r="H65" s="194"/>
      <c r="I65" s="431"/>
      <c r="J65" s="1643"/>
      <c r="K65" s="1643"/>
      <c r="L65" s="1643"/>
      <c r="M65" s="1643"/>
      <c r="N65" s="1631"/>
      <c r="O65" s="1643"/>
      <c r="P65" s="1167"/>
      <c r="Q65" s="1167"/>
      <c r="R65" s="427"/>
      <c r="S65" s="1167"/>
      <c r="T65" s="1167"/>
      <c r="U65" s="1167"/>
      <c r="V65" s="429"/>
      <c r="W65" s="429"/>
      <c r="X65" s="426"/>
      <c r="Y65" s="426"/>
      <c r="Z65" s="426"/>
      <c r="AA65" s="426"/>
      <c r="AB65" s="426"/>
      <c r="AC65" s="426"/>
    </row>
    <row customHeight="1" ht="15">
      <c r="A66" s="2237" t="s">
        <v>142</v>
      </c>
      <c r="B66" s="1167"/>
      <c r="C66" s="808" t="s">
        <v>103</v>
      </c>
      <c r="D66" s="1824"/>
      <c r="E66" s="1811" t="str">
        <f>A66</f>
        <v>19</v>
      </c>
      <c r="F66" s="811" t="s">
        <v>179</v>
      </c>
      <c r="G66" s="547" t="str">
        <f>"Территория "&amp;E66</f>
        <v>Территория 19</v>
      </c>
      <c r="H66" s="799"/>
      <c r="I66" s="799"/>
      <c r="J66" s="796"/>
      <c r="K66" s="1631"/>
      <c r="L66" s="1631"/>
      <c r="M66" s="1631"/>
      <c r="N66" s="233"/>
      <c r="O66" s="1631"/>
      <c r="P66" s="232"/>
      <c r="Q66" s="232"/>
      <c r="R66" s="232"/>
      <c r="S66" s="232"/>
      <c r="T66" s="1825"/>
      <c r="U66" s="1825"/>
      <c r="V66" s="1825"/>
      <c r="W66" s="1825"/>
      <c r="X66" s="1825"/>
      <c r="Y66" s="1825"/>
      <c r="Z66" s="1825"/>
      <c r="AA66" s="1825"/>
      <c r="AB66" s="1825"/>
      <c r="AC66" s="1825"/>
    </row>
    <row customHeight="1" ht="15">
      <c r="A67" s="2237"/>
      <c r="B67" s="1167">
        <v>1</v>
      </c>
      <c r="C67" s="1167"/>
      <c r="D67" s="807"/>
      <c r="E67" s="1819" t="str">
        <f>A66&amp;"."&amp;B67</f>
        <v>19.1</v>
      </c>
      <c r="F67" s="810" t="s">
        <v>180</v>
      </c>
      <c r="G67" s="800" t="s">
        <v>181</v>
      </c>
      <c r="H67" s="800" t="s">
        <v>181</v>
      </c>
      <c r="I67" s="798" t="s">
        <v>182</v>
      </c>
      <c r="J67" s="1631"/>
      <c r="K67" s="1643"/>
      <c r="L67" s="1643"/>
      <c r="M67" s="1631" t="str">
        <f t="array" ref="M67:M67">IF(ISERROR(MATCH(MID(N67,1,250),MID(note_ter,1,250),0)),"n","y")</f>
        <v>n</v>
      </c>
      <c r="N67" s="1643"/>
      <c r="O67" s="1631" t="str">
        <f>H67&amp;"("&amp;I67&amp;")"</f>
        <v>Ольгинский муниципальный округ(05528000)</v>
      </c>
      <c r="P67" s="1167"/>
      <c r="Q67" s="1167"/>
      <c r="R67" s="427"/>
      <c r="S67" s="1167"/>
      <c r="T67" s="1167"/>
      <c r="U67" s="1167"/>
      <c r="V67" s="429"/>
      <c r="W67" s="429"/>
      <c r="X67" s="426"/>
      <c r="Y67" s="426"/>
      <c r="Z67" s="426"/>
      <c r="AA67" s="426"/>
      <c r="AB67" s="426"/>
      <c r="AC67" s="426"/>
    </row>
    <row customHeight="1" ht="15">
      <c r="A68" s="2237"/>
      <c r="B68" s="1167"/>
      <c r="C68" s="419"/>
      <c r="D68" s="808"/>
      <c r="E68" s="428"/>
      <c r="F68" s="184"/>
      <c r="G68" s="422" t="s">
        <v>101</v>
      </c>
      <c r="H68" s="194"/>
      <c r="I68" s="431"/>
      <c r="J68" s="1643"/>
      <c r="K68" s="1643"/>
      <c r="L68" s="1643"/>
      <c r="M68" s="1643"/>
      <c r="N68" s="1631"/>
      <c r="O68" s="1643"/>
      <c r="P68" s="1167"/>
      <c r="Q68" s="1167"/>
      <c r="R68" s="427"/>
      <c r="S68" s="1167"/>
      <c r="T68" s="1167"/>
      <c r="U68" s="1167"/>
      <c r="V68" s="429"/>
      <c r="W68" s="429"/>
      <c r="X68" s="426"/>
      <c r="Y68" s="426"/>
      <c r="Z68" s="426"/>
      <c r="AA68" s="426"/>
      <c r="AB68" s="426"/>
      <c r="AC68" s="426"/>
    </row>
    <row customHeight="1" ht="15">
      <c r="A69" s="2237" t="s">
        <v>183</v>
      </c>
      <c r="B69" s="1167"/>
      <c r="C69" s="808" t="s">
        <v>103</v>
      </c>
      <c r="D69" s="1824"/>
      <c r="E69" s="1811" t="str">
        <f>A69</f>
        <v>20</v>
      </c>
      <c r="F69" s="811" t="s">
        <v>184</v>
      </c>
      <c r="G69" s="547" t="str">
        <f>"Территория "&amp;E69</f>
        <v>Территория 20</v>
      </c>
      <c r="H69" s="799"/>
      <c r="I69" s="799"/>
      <c r="J69" s="796"/>
      <c r="K69" s="1631"/>
      <c r="L69" s="1631"/>
      <c r="M69" s="1631"/>
      <c r="N69" s="233"/>
      <c r="O69" s="1631"/>
      <c r="P69" s="232"/>
      <c r="Q69" s="232"/>
      <c r="R69" s="232"/>
      <c r="S69" s="232"/>
      <c r="T69" s="1825"/>
      <c r="U69" s="1825"/>
      <c r="V69" s="1825"/>
      <c r="W69" s="1825"/>
      <c r="X69" s="1825"/>
      <c r="Y69" s="1825"/>
      <c r="Z69" s="1825"/>
      <c r="AA69" s="1825"/>
      <c r="AB69" s="1825"/>
      <c r="AC69" s="1825"/>
    </row>
    <row customHeight="1" ht="15">
      <c r="A70" s="2237"/>
      <c r="B70" s="1167">
        <v>1</v>
      </c>
      <c r="C70" s="1167"/>
      <c r="D70" s="807"/>
      <c r="E70" s="1819" t="str">
        <f>A69&amp;"."&amp;B70</f>
        <v>20.1</v>
      </c>
      <c r="F70" s="810" t="s">
        <v>185</v>
      </c>
      <c r="G70" s="800" t="s">
        <v>186</v>
      </c>
      <c r="H70" s="800" t="s">
        <v>186</v>
      </c>
      <c r="I70" s="798" t="s">
        <v>187</v>
      </c>
      <c r="J70" s="1631"/>
      <c r="K70" s="1643"/>
      <c r="L70" s="1643"/>
      <c r="M70" s="1631" t="str">
        <f t="array" ref="M70:M70">IF(ISERROR(MATCH(MID(N70,1,250),MID(note_ter,1,250),0)),"n","y")</f>
        <v>n</v>
      </c>
      <c r="N70" s="1643"/>
      <c r="O70" s="1631" t="str">
        <f>H70&amp;"("&amp;I70&amp;")"</f>
        <v>Чугуевский муниципальный округ(05555000)</v>
      </c>
      <c r="P70" s="1167"/>
      <c r="Q70" s="1167"/>
      <c r="R70" s="427"/>
      <c r="S70" s="1167"/>
      <c r="T70" s="1167"/>
      <c r="U70" s="1167"/>
      <c r="V70" s="429"/>
      <c r="W70" s="429"/>
      <c r="X70" s="426"/>
      <c r="Y70" s="426"/>
      <c r="Z70" s="426"/>
      <c r="AA70" s="426"/>
      <c r="AB70" s="426"/>
      <c r="AC70" s="426"/>
    </row>
    <row customHeight="1" ht="15">
      <c r="A71" s="2237"/>
      <c r="B71" s="1167"/>
      <c r="C71" s="419"/>
      <c r="D71" s="808"/>
      <c r="E71" s="428"/>
      <c r="F71" s="184"/>
      <c r="G71" s="422" t="s">
        <v>101</v>
      </c>
      <c r="H71" s="194"/>
      <c r="I71" s="431"/>
      <c r="J71" s="1643"/>
      <c r="K71" s="1643"/>
      <c r="L71" s="1643"/>
      <c r="M71" s="1643"/>
      <c r="N71" s="1631"/>
      <c r="O71" s="1643"/>
      <c r="P71" s="1167"/>
      <c r="Q71" s="1167"/>
      <c r="R71" s="427"/>
      <c r="S71" s="1167"/>
      <c r="T71" s="1167"/>
      <c r="U71" s="1167"/>
      <c r="V71" s="429"/>
      <c r="W71" s="429"/>
      <c r="X71" s="426"/>
      <c r="Y71" s="426"/>
      <c r="Z71" s="426"/>
      <c r="AA71" s="426"/>
      <c r="AB71" s="426"/>
      <c r="AC71" s="426"/>
    </row>
    <row customHeight="1" ht="15">
      <c r="A72" s="2237" t="s">
        <v>188</v>
      </c>
      <c r="B72" s="1167"/>
      <c r="C72" s="808" t="s">
        <v>103</v>
      </c>
      <c r="D72" s="1824"/>
      <c r="E72" s="1811" t="str">
        <f>A72</f>
        <v>21</v>
      </c>
      <c r="F72" s="811" t="s">
        <v>189</v>
      </c>
      <c r="G72" s="547" t="str">
        <f>"Территория "&amp;E72</f>
        <v>Территория 21</v>
      </c>
      <c r="H72" s="799"/>
      <c r="I72" s="799"/>
      <c r="J72" s="796"/>
      <c r="K72" s="1631"/>
      <c r="L72" s="1631"/>
      <c r="M72" s="1631"/>
      <c r="N72" s="233"/>
      <c r="O72" s="1631"/>
      <c r="P72" s="232"/>
      <c r="Q72" s="232"/>
      <c r="R72" s="232"/>
      <c r="S72" s="232"/>
      <c r="T72" s="1825"/>
      <c r="U72" s="1825"/>
      <c r="V72" s="1825"/>
      <c r="W72" s="1825"/>
      <c r="X72" s="1825"/>
      <c r="Y72" s="1825"/>
      <c r="Z72" s="1825"/>
      <c r="AA72" s="1825"/>
      <c r="AB72" s="1825"/>
      <c r="AC72" s="1825"/>
    </row>
    <row customHeight="1" ht="15">
      <c r="A73" s="2237"/>
      <c r="B73" s="1167">
        <v>1</v>
      </c>
      <c r="C73" s="1167"/>
      <c r="D73" s="807"/>
      <c r="E73" s="1819" t="str">
        <f>A72&amp;"."&amp;B73</f>
        <v>21.1</v>
      </c>
      <c r="F73" s="810" t="s">
        <v>190</v>
      </c>
      <c r="G73" s="800" t="s">
        <v>191</v>
      </c>
      <c r="H73" s="800" t="s">
        <v>191</v>
      </c>
      <c r="I73" s="798" t="s">
        <v>192</v>
      </c>
      <c r="J73" s="1631"/>
      <c r="K73" s="1643"/>
      <c r="L73" s="1643"/>
      <c r="M73" s="1631" t="str">
        <f t="array" ref="M73:M73">IF(ISERROR(MATCH(MID(N73,1,250),MID(note_ter,1,250),0)),"n","y")</f>
        <v>n</v>
      </c>
      <c r="N73" s="1643"/>
      <c r="O73" s="1631" t="str">
        <f>H73&amp;"("&amp;I73&amp;")"</f>
        <v>Шкотовский муниципальный округ(05557000)</v>
      </c>
      <c r="P73" s="1167"/>
      <c r="Q73" s="1167"/>
      <c r="R73" s="427"/>
      <c r="S73" s="1167"/>
      <c r="T73" s="1167"/>
      <c r="U73" s="1167"/>
      <c r="V73" s="429"/>
      <c r="W73" s="429"/>
      <c r="X73" s="426"/>
      <c r="Y73" s="426"/>
      <c r="Z73" s="426"/>
      <c r="AA73" s="426"/>
      <c r="AB73" s="426"/>
      <c r="AC73" s="426"/>
    </row>
    <row customHeight="1" ht="15">
      <c r="A74" s="2237"/>
      <c r="B74" s="1167"/>
      <c r="C74" s="419"/>
      <c r="D74" s="808"/>
      <c r="E74" s="428"/>
      <c r="F74" s="184"/>
      <c r="G74" s="422" t="s">
        <v>101</v>
      </c>
      <c r="H74" s="194"/>
      <c r="I74" s="431"/>
      <c r="J74" s="1643"/>
      <c r="K74" s="1643"/>
      <c r="L74" s="1643"/>
      <c r="M74" s="1643"/>
      <c r="N74" s="1631"/>
      <c r="O74" s="1643"/>
      <c r="P74" s="1167"/>
      <c r="Q74" s="1167"/>
      <c r="R74" s="427"/>
      <c r="S74" s="1167"/>
      <c r="T74" s="1167"/>
      <c r="U74" s="1167"/>
      <c r="V74" s="429"/>
      <c r="W74" s="429"/>
      <c r="X74" s="426"/>
      <c r="Y74" s="426"/>
      <c r="Z74" s="426"/>
      <c r="AA74" s="426"/>
      <c r="AB74" s="426"/>
      <c r="AC74" s="426"/>
    </row>
    <row customHeight="1" ht="15">
      <c r="A75" s="2237" t="s">
        <v>193</v>
      </c>
      <c r="B75" s="1167"/>
      <c r="C75" s="808" t="s">
        <v>103</v>
      </c>
      <c r="D75" s="1824"/>
      <c r="E75" s="1811" t="str">
        <f>A75</f>
        <v>22</v>
      </c>
      <c r="F75" s="811" t="s">
        <v>194</v>
      </c>
      <c r="G75" s="547" t="str">
        <f>"Территория "&amp;E75</f>
        <v>Территория 22</v>
      </c>
      <c r="H75" s="799"/>
      <c r="I75" s="799"/>
      <c r="J75" s="796"/>
      <c r="K75" s="1631"/>
      <c r="L75" s="1631"/>
      <c r="M75" s="1631"/>
      <c r="N75" s="233"/>
      <c r="O75" s="1631"/>
      <c r="P75" s="232"/>
      <c r="Q75" s="232"/>
      <c r="R75" s="232"/>
      <c r="S75" s="232"/>
      <c r="T75" s="1825"/>
      <c r="U75" s="1825"/>
      <c r="V75" s="1825"/>
      <c r="W75" s="1825"/>
      <c r="X75" s="1825"/>
      <c r="Y75" s="1825"/>
      <c r="Z75" s="1825"/>
      <c r="AA75" s="1825"/>
      <c r="AB75" s="1825"/>
      <c r="AC75" s="1825"/>
    </row>
    <row customHeight="1" ht="15">
      <c r="A76" s="2237"/>
      <c r="B76" s="1167">
        <v>1</v>
      </c>
      <c r="C76" s="1167"/>
      <c r="D76" s="807"/>
      <c r="E76" s="1819" t="str">
        <f>A75&amp;"."&amp;B76</f>
        <v>22.1</v>
      </c>
      <c r="F76" s="810" t="s">
        <v>195</v>
      </c>
      <c r="G76" s="800" t="s">
        <v>196</v>
      </c>
      <c r="H76" s="800" t="s">
        <v>196</v>
      </c>
      <c r="I76" s="798" t="s">
        <v>197</v>
      </c>
      <c r="J76" s="1631"/>
      <c r="K76" s="1643"/>
      <c r="L76" s="1643"/>
      <c r="M76" s="1631" t="str">
        <f t="array" ref="M76:M76">IF(ISERROR(MATCH(MID(N76,1,250),MID(note_ter,1,250),0)),"n","y")</f>
        <v>n</v>
      </c>
      <c r="N76" s="1643"/>
      <c r="O76" s="1631" t="str">
        <f>H76&amp;"("&amp;I76&amp;")"</f>
        <v>Хорольский муниципальный округ(05550000)</v>
      </c>
      <c r="P76" s="1167"/>
      <c r="Q76" s="1167"/>
      <c r="R76" s="427"/>
      <c r="S76" s="1167"/>
      <c r="T76" s="1167"/>
      <c r="U76" s="1167"/>
      <c r="V76" s="429"/>
      <c r="W76" s="429"/>
      <c r="X76" s="426"/>
      <c r="Y76" s="426"/>
      <c r="Z76" s="426"/>
      <c r="AA76" s="426"/>
      <c r="AB76" s="426"/>
      <c r="AC76" s="426"/>
    </row>
    <row customHeight="1" ht="15">
      <c r="A77" s="2237"/>
      <c r="B77" s="1167"/>
      <c r="C77" s="419"/>
      <c r="D77" s="808"/>
      <c r="E77" s="428"/>
      <c r="F77" s="184"/>
      <c r="G77" s="422" t="s">
        <v>101</v>
      </c>
      <c r="H77" s="194"/>
      <c r="I77" s="431"/>
      <c r="J77" s="1643"/>
      <c r="K77" s="1643"/>
      <c r="L77" s="1643"/>
      <c r="M77" s="1643"/>
      <c r="N77" s="1631"/>
      <c r="O77" s="1643"/>
      <c r="P77" s="1167"/>
      <c r="Q77" s="1167"/>
      <c r="R77" s="427"/>
      <c r="S77" s="1167"/>
      <c r="T77" s="1167"/>
      <c r="U77" s="1167"/>
      <c r="V77" s="429"/>
      <c r="W77" s="429"/>
      <c r="X77" s="426"/>
      <c r="Y77" s="426"/>
      <c r="Z77" s="426"/>
      <c r="AA77" s="426"/>
      <c r="AB77" s="426"/>
      <c r="AC77" s="426"/>
    </row>
    <row customHeight="1" ht="15">
      <c r="A78" s="2237" t="s">
        <v>198</v>
      </c>
      <c r="B78" s="1167"/>
      <c r="C78" s="808" t="s">
        <v>103</v>
      </c>
      <c r="D78" s="1824"/>
      <c r="E78" s="1811" t="str">
        <f>A78</f>
        <v>23</v>
      </c>
      <c r="F78" s="811" t="s">
        <v>199</v>
      </c>
      <c r="G78" s="547" t="str">
        <f>"Территория "&amp;E78</f>
        <v>Территория 23</v>
      </c>
      <c r="H78" s="799"/>
      <c r="I78" s="799"/>
      <c r="J78" s="796"/>
      <c r="K78" s="1631"/>
      <c r="L78" s="1631"/>
      <c r="M78" s="1631"/>
      <c r="N78" s="233"/>
      <c r="O78" s="1631"/>
      <c r="P78" s="232"/>
      <c r="Q78" s="232"/>
      <c r="R78" s="232"/>
      <c r="S78" s="232"/>
      <c r="T78" s="1825"/>
      <c r="U78" s="1825"/>
      <c r="V78" s="1825"/>
      <c r="W78" s="1825"/>
      <c r="X78" s="1825"/>
      <c r="Y78" s="1825"/>
      <c r="Z78" s="1825"/>
      <c r="AA78" s="1825"/>
      <c r="AB78" s="1825"/>
      <c r="AC78" s="1825"/>
    </row>
    <row customHeight="1" ht="15">
      <c r="A79" s="2237"/>
      <c r="B79" s="1167">
        <v>1</v>
      </c>
      <c r="C79" s="1167"/>
      <c r="D79" s="807"/>
      <c r="E79" s="1819" t="str">
        <f>A78&amp;"."&amp;B79</f>
        <v>23.1</v>
      </c>
      <c r="F79" s="810" t="s">
        <v>200</v>
      </c>
      <c r="G79" s="800" t="s">
        <v>201</v>
      </c>
      <c r="H79" s="800" t="s">
        <v>201</v>
      </c>
      <c r="I79" s="798" t="s">
        <v>202</v>
      </c>
      <c r="J79" s="1631"/>
      <c r="K79" s="1643"/>
      <c r="L79" s="1643"/>
      <c r="M79" s="1631" t="str">
        <f t="array" ref="M79:M79">IF(ISERROR(MATCH(MID(N79,1,250),MID(note_ter,1,250),0)),"n","y")</f>
        <v>n</v>
      </c>
      <c r="N79" s="1643"/>
      <c r="O79" s="1631" t="str">
        <f>H79&amp;"("&amp;I79&amp;")"</f>
        <v>Хасанский муниципальный округ(05548000)</v>
      </c>
      <c r="P79" s="1167"/>
      <c r="Q79" s="1167"/>
      <c r="R79" s="427"/>
      <c r="S79" s="1167"/>
      <c r="T79" s="1167"/>
      <c r="U79" s="1167"/>
      <c r="V79" s="429"/>
      <c r="W79" s="429"/>
      <c r="X79" s="426"/>
      <c r="Y79" s="426"/>
      <c r="Z79" s="426"/>
      <c r="AA79" s="426"/>
      <c r="AB79" s="426"/>
      <c r="AC79" s="426"/>
    </row>
    <row customHeight="1" ht="15">
      <c r="A80" s="2237"/>
      <c r="B80" s="1167"/>
      <c r="C80" s="419"/>
      <c r="D80" s="808"/>
      <c r="E80" s="428"/>
      <c r="F80" s="184"/>
      <c r="G80" s="422" t="s">
        <v>101</v>
      </c>
      <c r="H80" s="194"/>
      <c r="I80" s="431"/>
      <c r="J80" s="1643"/>
      <c r="K80" s="1643"/>
      <c r="L80" s="1643"/>
      <c r="M80" s="1643"/>
      <c r="N80" s="1631"/>
      <c r="O80" s="1643"/>
      <c r="P80" s="1167"/>
      <c r="Q80" s="1167"/>
      <c r="R80" s="427"/>
      <c r="S80" s="1167"/>
      <c r="T80" s="1167"/>
      <c r="U80" s="1167"/>
      <c r="V80" s="429"/>
      <c r="W80" s="429"/>
      <c r="X80" s="426"/>
      <c r="Y80" s="426"/>
      <c r="Z80" s="426"/>
      <c r="AA80" s="426"/>
      <c r="AB80" s="426"/>
      <c r="AC80" s="426"/>
    </row>
    <row customHeight="1" ht="15">
      <c r="A81" s="2237" t="s">
        <v>203</v>
      </c>
      <c r="B81" s="1167"/>
      <c r="C81" s="808" t="s">
        <v>103</v>
      </c>
      <c r="D81" s="1824"/>
      <c r="E81" s="1811" t="str">
        <f>A81</f>
        <v>24</v>
      </c>
      <c r="F81" s="811" t="s">
        <v>204</v>
      </c>
      <c r="G81" s="547" t="str">
        <f>"Территория "&amp;E81</f>
        <v>Территория 24</v>
      </c>
      <c r="H81" s="799"/>
      <c r="I81" s="799"/>
      <c r="J81" s="796"/>
      <c r="K81" s="1631"/>
      <c r="L81" s="1631"/>
      <c r="M81" s="1631"/>
      <c r="N81" s="233"/>
      <c r="O81" s="1631"/>
      <c r="P81" s="232"/>
      <c r="Q81" s="232"/>
      <c r="R81" s="232"/>
      <c r="S81" s="232"/>
      <c r="T81" s="1825"/>
      <c r="U81" s="1825"/>
      <c r="V81" s="1825"/>
      <c r="W81" s="1825"/>
      <c r="X81" s="1825"/>
      <c r="Y81" s="1825"/>
      <c r="Z81" s="1825"/>
      <c r="AA81" s="1825"/>
      <c r="AB81" s="1825"/>
      <c r="AC81" s="1825"/>
    </row>
    <row customHeight="1" ht="15">
      <c r="A82" s="2237"/>
      <c r="B82" s="1167">
        <v>1</v>
      </c>
      <c r="C82" s="1167"/>
      <c r="D82" s="807"/>
      <c r="E82" s="1819" t="str">
        <f>A81&amp;"."&amp;B82</f>
        <v>24.1</v>
      </c>
      <c r="F82" s="810" t="s">
        <v>205</v>
      </c>
      <c r="G82" s="800" t="s">
        <v>206</v>
      </c>
      <c r="H82" s="800" t="s">
        <v>206</v>
      </c>
      <c r="I82" s="798" t="s">
        <v>207</v>
      </c>
      <c r="J82" s="1631"/>
      <c r="K82" s="1643"/>
      <c r="L82" s="1643"/>
      <c r="M82" s="1631" t="str">
        <f t="array" ref="M82:M82">IF(ISERROR(MATCH(MID(N82,1,250),MID(note_ter,1,250),0)),"n","y")</f>
        <v>n</v>
      </c>
      <c r="N82" s="1643"/>
      <c r="O82" s="1631" t="str">
        <f>H82&amp;"("&amp;I82&amp;")"</f>
        <v>Пожарский муниципальный округ(05534000)</v>
      </c>
      <c r="P82" s="1167"/>
      <c r="Q82" s="1167"/>
      <c r="R82" s="427"/>
      <c r="S82" s="1167"/>
      <c r="T82" s="1167"/>
      <c r="U82" s="1167"/>
      <c r="V82" s="429"/>
      <c r="W82" s="429"/>
      <c r="X82" s="426"/>
      <c r="Y82" s="426"/>
      <c r="Z82" s="426"/>
      <c r="AA82" s="426"/>
      <c r="AB82" s="426"/>
      <c r="AC82" s="426"/>
    </row>
    <row customHeight="1" ht="15">
      <c r="A83" s="2237"/>
      <c r="B83" s="1167"/>
      <c r="C83" s="419"/>
      <c r="D83" s="808"/>
      <c r="E83" s="428"/>
      <c r="F83" s="184"/>
      <c r="G83" s="422" t="s">
        <v>101</v>
      </c>
      <c r="H83" s="194"/>
      <c r="I83" s="431"/>
      <c r="J83" s="1643"/>
      <c r="K83" s="1643"/>
      <c r="L83" s="1643"/>
      <c r="M83" s="1643"/>
      <c r="N83" s="1631"/>
      <c r="O83" s="1643"/>
      <c r="P83" s="1167"/>
      <c r="Q83" s="1167"/>
      <c r="R83" s="427"/>
      <c r="S83" s="1167"/>
      <c r="T83" s="1167"/>
      <c r="U83" s="1167"/>
      <c r="V83" s="429"/>
      <c r="W83" s="429"/>
      <c r="X83" s="426"/>
      <c r="Y83" s="426"/>
      <c r="Z83" s="426"/>
      <c r="AA83" s="426"/>
      <c r="AB83" s="426"/>
      <c r="AC83" s="426"/>
    </row>
    <row customHeight="1" ht="15">
      <c r="A84" s="2237" t="s">
        <v>147</v>
      </c>
      <c r="B84" s="1167"/>
      <c r="C84" s="808" t="s">
        <v>103</v>
      </c>
      <c r="D84" s="1824"/>
      <c r="E84" s="1811" t="str">
        <f>A84</f>
        <v>25</v>
      </c>
      <c r="F84" s="811" t="s">
        <v>208</v>
      </c>
      <c r="G84" s="547" t="str">
        <f>"Территория "&amp;E84</f>
        <v>Территория 25</v>
      </c>
      <c r="H84" s="799"/>
      <c r="I84" s="799"/>
      <c r="J84" s="796"/>
      <c r="K84" s="1631"/>
      <c r="L84" s="1631"/>
      <c r="M84" s="1631"/>
      <c r="N84" s="233"/>
      <c r="O84" s="1631"/>
      <c r="P84" s="232"/>
      <c r="Q84" s="232"/>
      <c r="R84" s="232"/>
      <c r="S84" s="232"/>
      <c r="T84" s="1825"/>
      <c r="U84" s="1825"/>
      <c r="V84" s="1825"/>
      <c r="W84" s="1825"/>
      <c r="X84" s="1825"/>
      <c r="Y84" s="1825"/>
      <c r="Z84" s="1825"/>
      <c r="AA84" s="1825"/>
      <c r="AB84" s="1825"/>
      <c r="AC84" s="1825"/>
    </row>
    <row customHeight="1" ht="15">
      <c r="A85" s="2237"/>
      <c r="B85" s="1167">
        <v>1</v>
      </c>
      <c r="C85" s="1167"/>
      <c r="D85" s="807"/>
      <c r="E85" s="1819" t="str">
        <f>A84&amp;"."&amp;B85</f>
        <v>25.1</v>
      </c>
      <c r="F85" s="810" t="s">
        <v>209</v>
      </c>
      <c r="G85" s="800" t="s">
        <v>210</v>
      </c>
      <c r="H85" s="800" t="s">
        <v>210</v>
      </c>
      <c r="I85" s="798" t="s">
        <v>211</v>
      </c>
      <c r="J85" s="1631"/>
      <c r="K85" s="1643"/>
      <c r="L85" s="1643"/>
      <c r="M85" s="1631" t="str">
        <f t="array" ref="M85:M85">IF(ISERROR(MATCH(MID(N85,1,250),MID(note_ter,1,250),0)),"n","y")</f>
        <v>n</v>
      </c>
      <c r="N85" s="1643"/>
      <c r="O85" s="1631" t="str">
        <f>H85&amp;"("&amp;I85&amp;")"</f>
        <v>Ханкайский муниципальный округ(05546000)</v>
      </c>
      <c r="P85" s="1167"/>
      <c r="Q85" s="1167"/>
      <c r="R85" s="427"/>
      <c r="S85" s="1167"/>
      <c r="T85" s="1167"/>
      <c r="U85" s="1167"/>
      <c r="V85" s="429"/>
      <c r="W85" s="429"/>
      <c r="X85" s="426"/>
      <c r="Y85" s="426"/>
      <c r="Z85" s="426"/>
      <c r="AA85" s="426"/>
      <c r="AB85" s="426"/>
      <c r="AC85" s="426"/>
    </row>
    <row customHeight="1" ht="15">
      <c r="A86" s="2237"/>
      <c r="B86" s="1167"/>
      <c r="C86" s="419"/>
      <c r="D86" s="808"/>
      <c r="E86" s="428"/>
      <c r="F86" s="184"/>
      <c r="G86" s="422" t="s">
        <v>101</v>
      </c>
      <c r="H86" s="194"/>
      <c r="I86" s="431"/>
      <c r="J86" s="1643"/>
      <c r="K86" s="1643"/>
      <c r="L86" s="1643"/>
      <c r="M86" s="1643"/>
      <c r="N86" s="1631"/>
      <c r="O86" s="1643"/>
      <c r="P86" s="1167"/>
      <c r="Q86" s="1167"/>
      <c r="R86" s="427"/>
      <c r="S86" s="1167"/>
      <c r="T86" s="1167"/>
      <c r="U86" s="1167"/>
      <c r="V86" s="429"/>
      <c r="W86" s="429"/>
      <c r="X86" s="426"/>
      <c r="Y86" s="426"/>
      <c r="Z86" s="426"/>
      <c r="AA86" s="426"/>
      <c r="AB86" s="426"/>
      <c r="AC86" s="426"/>
    </row>
    <row customHeight="1" ht="15">
      <c r="A87" s="2237" t="s">
        <v>212</v>
      </c>
      <c r="B87" s="1167"/>
      <c r="C87" s="808" t="s">
        <v>103</v>
      </c>
      <c r="D87" s="1824"/>
      <c r="E87" s="1811" t="str">
        <f>A87</f>
        <v>26</v>
      </c>
      <c r="F87" s="811" t="s">
        <v>213</v>
      </c>
      <c r="G87" s="547" t="str">
        <f>"Территория "&amp;E87</f>
        <v>Территория 26</v>
      </c>
      <c r="H87" s="799"/>
      <c r="I87" s="799"/>
      <c r="J87" s="796"/>
      <c r="K87" s="1631"/>
      <c r="L87" s="1631"/>
      <c r="M87" s="1631"/>
      <c r="N87" s="233"/>
      <c r="O87" s="1631"/>
      <c r="P87" s="232"/>
      <c r="Q87" s="232"/>
      <c r="R87" s="232"/>
      <c r="S87" s="232"/>
      <c r="T87" s="1825"/>
      <c r="U87" s="1825"/>
      <c r="V87" s="1825"/>
      <c r="W87" s="1825"/>
      <c r="X87" s="1825"/>
      <c r="Y87" s="1825"/>
      <c r="Z87" s="1825"/>
      <c r="AA87" s="1825"/>
      <c r="AB87" s="1825"/>
      <c r="AC87" s="1825"/>
    </row>
    <row customHeight="1" ht="15">
      <c r="A88" s="2237"/>
      <c r="B88" s="1167">
        <v>1</v>
      </c>
      <c r="C88" s="1167"/>
      <c r="D88" s="807"/>
      <c r="E88" s="1819" t="str">
        <f>A87&amp;"."&amp;B88</f>
        <v>26.1</v>
      </c>
      <c r="F88" s="810" t="s">
        <v>214</v>
      </c>
      <c r="G88" s="800" t="s">
        <v>215</v>
      </c>
      <c r="H88" s="800" t="s">
        <v>215</v>
      </c>
      <c r="I88" s="798" t="s">
        <v>216</v>
      </c>
      <c r="J88" s="1631"/>
      <c r="K88" s="1643"/>
      <c r="L88" s="1643"/>
      <c r="M88" s="1631" t="str">
        <f t="array" ref="M88:M88">IF(ISERROR(MATCH(MID(N88,1,250),MID(note_ter,1,250),0)),"n","y")</f>
        <v>n</v>
      </c>
      <c r="N88" s="1643"/>
      <c r="O88" s="1631" t="str">
        <f>H88&amp;"("&amp;I88&amp;")"</f>
        <v>Спасский муниципальный район(05637000)</v>
      </c>
      <c r="P88" s="1167"/>
      <c r="Q88" s="1167"/>
      <c r="R88" s="427"/>
      <c r="S88" s="1167"/>
      <c r="T88" s="1167"/>
      <c r="U88" s="1167"/>
      <c r="V88" s="429"/>
      <c r="W88" s="429"/>
      <c r="X88" s="426"/>
      <c r="Y88" s="426"/>
      <c r="Z88" s="426"/>
      <c r="AA88" s="426"/>
      <c r="AB88" s="426"/>
      <c r="AC88" s="426"/>
    </row>
    <row customHeight="1" ht="15">
      <c r="A89" s="2237"/>
      <c r="B89" s="1167"/>
      <c r="C89" s="419"/>
      <c r="D89" s="808"/>
      <c r="E89" s="428"/>
      <c r="F89" s="184"/>
      <c r="G89" s="422" t="s">
        <v>101</v>
      </c>
      <c r="H89" s="194"/>
      <c r="I89" s="431"/>
      <c r="J89" s="1643"/>
      <c r="K89" s="1643"/>
      <c r="L89" s="1643"/>
      <c r="M89" s="1643"/>
      <c r="N89" s="1631"/>
      <c r="O89" s="1643"/>
      <c r="P89" s="1167"/>
      <c r="Q89" s="1167"/>
      <c r="R89" s="427"/>
      <c r="S89" s="1167"/>
      <c r="T89" s="1167"/>
      <c r="U89" s="1167"/>
      <c r="V89" s="429"/>
      <c r="W89" s="429"/>
      <c r="X89" s="426"/>
      <c r="Y89" s="426"/>
      <c r="Z89" s="426"/>
      <c r="AA89" s="426"/>
      <c r="AB89" s="426"/>
      <c r="AC89" s="426"/>
    </row>
    <row customHeight="1" ht="15">
      <c r="A90" s="2237" t="s">
        <v>217</v>
      </c>
      <c r="B90" s="1167"/>
      <c r="C90" s="808" t="s">
        <v>103</v>
      </c>
      <c r="D90" s="1824"/>
      <c r="E90" s="1811" t="str">
        <f>A90</f>
        <v>27</v>
      </c>
      <c r="F90" s="811" t="s">
        <v>218</v>
      </c>
      <c r="G90" s="547" t="str">
        <f>"Территория "&amp;E90</f>
        <v>Территория 27</v>
      </c>
      <c r="H90" s="799"/>
      <c r="I90" s="799"/>
      <c r="J90" s="796"/>
      <c r="K90" s="1631"/>
      <c r="L90" s="1631"/>
      <c r="M90" s="1631"/>
      <c r="N90" s="233"/>
      <c r="O90" s="1631"/>
      <c r="P90" s="232"/>
      <c r="Q90" s="232"/>
      <c r="R90" s="232"/>
      <c r="S90" s="232"/>
      <c r="T90" s="1825"/>
      <c r="U90" s="1825"/>
      <c r="V90" s="1825"/>
      <c r="W90" s="1825"/>
      <c r="X90" s="1825"/>
      <c r="Y90" s="1825"/>
      <c r="Z90" s="1825"/>
      <c r="AA90" s="1825"/>
      <c r="AB90" s="1825"/>
      <c r="AC90" s="1825"/>
    </row>
    <row customHeight="1" ht="15">
      <c r="A91" s="2237"/>
      <c r="B91" s="1167">
        <v>1</v>
      </c>
      <c r="C91" s="1167"/>
      <c r="D91" s="807"/>
      <c r="E91" s="1819" t="str">
        <f>A90&amp;"."&amp;B91</f>
        <v>27.1</v>
      </c>
      <c r="F91" s="810" t="s">
        <v>219</v>
      </c>
      <c r="G91" s="800" t="s">
        <v>220</v>
      </c>
      <c r="H91" s="800" t="s">
        <v>220</v>
      </c>
      <c r="I91" s="798" t="s">
        <v>221</v>
      </c>
      <c r="J91" s="1631"/>
      <c r="K91" s="1643"/>
      <c r="L91" s="1643"/>
      <c r="M91" s="1631" t="str">
        <f t="array" ref="M91:M91">IF(ISERROR(MATCH(MID(N91,1,250),MID(note_ter,1,250),0)),"n","y")</f>
        <v>n</v>
      </c>
      <c r="N91" s="1643"/>
      <c r="O91" s="1631" t="str">
        <f>H91&amp;"("&amp;I91&amp;")"</f>
        <v>Яковлевский муниципальный округ(05559000)</v>
      </c>
      <c r="P91" s="1167"/>
      <c r="Q91" s="1167"/>
      <c r="R91" s="427"/>
      <c r="S91" s="1167"/>
      <c r="T91" s="1167"/>
      <c r="U91" s="1167"/>
      <c r="V91" s="429"/>
      <c r="W91" s="429"/>
      <c r="X91" s="426"/>
      <c r="Y91" s="426"/>
      <c r="Z91" s="426"/>
      <c r="AA91" s="426"/>
      <c r="AB91" s="426"/>
      <c r="AC91" s="426"/>
    </row>
    <row customHeight="1" ht="15">
      <c r="A92" s="1886"/>
      <c r="B92" s="1373" t="s">
        <v>102</v>
      </c>
      <c r="C92" s="1373"/>
      <c r="D92" s="807" t="s">
        <v>103</v>
      </c>
      <c r="E92" s="1882" t="str">
        <f>A90&amp;"."&amp;B92</f>
        <v>27.2</v>
      </c>
      <c r="F92" s="1887" t="s">
        <v>222</v>
      </c>
      <c r="G92" s="1891" t="s">
        <v>223</v>
      </c>
      <c r="H92" s="1891" t="s">
        <v>223</v>
      </c>
      <c r="I92" s="1889" t="s">
        <v>224</v>
      </c>
      <c r="J92" s="1631"/>
      <c r="K92" s="1643"/>
      <c r="L92" s="1643"/>
      <c r="M92" s="1631" t="str">
        <f t="array" ref="M92:M92">IF(ISERROR(MATCH(MID(N92,1,250),MID(note_ter,1,250),0)),"n","y")</f>
        <v>n</v>
      </c>
      <c r="N92" s="1643"/>
      <c r="O92" s="1631" t="str">
        <f>H92&amp;"("&amp;I92&amp;")"</f>
        <v>Яковлевский муниципальный район(05659000)</v>
      </c>
      <c r="P92" s="1373"/>
      <c r="Q92" s="1373"/>
      <c r="R92" s="427"/>
      <c r="S92" s="1373"/>
      <c r="T92" s="1373"/>
      <c r="U92" s="1373"/>
      <c r="V92" s="840"/>
      <c r="W92" s="840"/>
      <c r="X92" s="634"/>
      <c r="Y92" s="634"/>
      <c r="Z92" s="634"/>
      <c r="AA92" s="634"/>
      <c r="AB92" s="634"/>
      <c r="AC92" s="634"/>
    </row>
    <row customHeight="1" ht="15">
      <c r="A93" s="2237"/>
      <c r="B93" s="1167"/>
      <c r="C93" s="419"/>
      <c r="D93" s="808"/>
      <c r="E93" s="428"/>
      <c r="F93" s="184"/>
      <c r="G93" s="422" t="s">
        <v>101</v>
      </c>
      <c r="H93" s="194"/>
      <c r="I93" s="431"/>
      <c r="J93" s="1643"/>
      <c r="K93" s="1643"/>
      <c r="L93" s="1643"/>
      <c r="M93" s="1643"/>
      <c r="N93" s="1631"/>
      <c r="O93" s="1643"/>
      <c r="P93" s="1167"/>
      <c r="Q93" s="1167"/>
      <c r="R93" s="427"/>
      <c r="S93" s="1167"/>
      <c r="T93" s="1167"/>
      <c r="U93" s="1167"/>
      <c r="V93" s="429"/>
      <c r="W93" s="429"/>
      <c r="X93" s="426"/>
      <c r="Y93" s="426"/>
      <c r="Z93" s="426"/>
      <c r="AA93" s="426"/>
      <c r="AB93" s="426"/>
      <c r="AC93" s="426"/>
    </row>
    <row customHeight="1" ht="15">
      <c r="A94" s="2237" t="s">
        <v>225</v>
      </c>
      <c r="B94" s="1167"/>
      <c r="C94" s="808" t="s">
        <v>103</v>
      </c>
      <c r="D94" s="1824"/>
      <c r="E94" s="1811" t="str">
        <f>A94</f>
        <v>28</v>
      </c>
      <c r="F94" s="811" t="s">
        <v>226</v>
      </c>
      <c r="G94" s="547" t="str">
        <f>"Территория "&amp;E94</f>
        <v>Территория 28</v>
      </c>
      <c r="H94" s="799"/>
      <c r="I94" s="799"/>
      <c r="J94" s="796"/>
      <c r="K94" s="1631"/>
      <c r="L94" s="1631"/>
      <c r="M94" s="1631"/>
      <c r="N94" s="233"/>
      <c r="O94" s="1631"/>
      <c r="P94" s="232"/>
      <c r="Q94" s="232"/>
      <c r="R94" s="232"/>
      <c r="S94" s="232"/>
      <c r="T94" s="1825"/>
      <c r="U94" s="1825"/>
      <c r="V94" s="1825"/>
      <c r="W94" s="1825"/>
      <c r="X94" s="1825"/>
      <c r="Y94" s="1825"/>
      <c r="Z94" s="1825"/>
      <c r="AA94" s="1825"/>
      <c r="AB94" s="1825"/>
      <c r="AC94" s="1825"/>
    </row>
    <row customHeight="1" ht="15">
      <c r="A95" s="2237"/>
      <c r="B95" s="1167">
        <v>1</v>
      </c>
      <c r="C95" s="1167"/>
      <c r="D95" s="807"/>
      <c r="E95" s="1819" t="str">
        <f>A94&amp;"."&amp;B95</f>
        <v>28.1</v>
      </c>
      <c r="F95" s="810" t="s">
        <v>91</v>
      </c>
      <c r="G95" s="800" t="s">
        <v>227</v>
      </c>
      <c r="H95" s="800" t="s">
        <v>227</v>
      </c>
      <c r="I95" s="798" t="s">
        <v>228</v>
      </c>
      <c r="J95" s="1631"/>
      <c r="K95" s="1643"/>
      <c r="L95" s="1643"/>
      <c r="M95" s="1631" t="str">
        <f t="array" ref="M95:M95">IF(ISERROR(MATCH(MID(N95,1,250),MID(note_ter,1,250),0)),"n","y")</f>
        <v>n</v>
      </c>
      <c r="N95" s="1643"/>
      <c r="O95" s="1631" t="str">
        <f>H95&amp;"("&amp;I95&amp;")"</f>
        <v>Владивостокский городской округ(05701000)</v>
      </c>
      <c r="P95" s="1167"/>
      <c r="Q95" s="1167"/>
      <c r="R95" s="427"/>
      <c r="S95" s="1167"/>
      <c r="T95" s="1167"/>
      <c r="U95" s="1167"/>
      <c r="V95" s="429"/>
      <c r="W95" s="429"/>
      <c r="X95" s="426"/>
      <c r="Y95" s="426"/>
      <c r="Z95" s="426"/>
      <c r="AA95" s="426"/>
      <c r="AB95" s="426"/>
      <c r="AC95" s="426"/>
    </row>
    <row customHeight="1" ht="15">
      <c r="A96" s="2237"/>
      <c r="B96" s="1167"/>
      <c r="C96" s="419"/>
      <c r="D96" s="808"/>
      <c r="E96" s="428"/>
      <c r="F96" s="184"/>
      <c r="G96" s="422" t="s">
        <v>101</v>
      </c>
      <c r="H96" s="194"/>
      <c r="I96" s="431"/>
      <c r="J96" s="1643"/>
      <c r="K96" s="1643"/>
      <c r="L96" s="1643"/>
      <c r="M96" s="1643"/>
      <c r="N96" s="1631"/>
      <c r="O96" s="1643"/>
      <c r="P96" s="1167"/>
      <c r="Q96" s="1167"/>
      <c r="R96" s="427"/>
      <c r="S96" s="1167"/>
      <c r="T96" s="1167"/>
      <c r="U96" s="1167"/>
      <c r="V96" s="429"/>
      <c r="W96" s="429"/>
      <c r="X96" s="426"/>
      <c r="Y96" s="426"/>
      <c r="Z96" s="426"/>
      <c r="AA96" s="426"/>
      <c r="AB96" s="426"/>
      <c r="AC96" s="426"/>
    </row>
    <row customHeight="1" ht="15">
      <c r="A97" s="2237" t="s">
        <v>229</v>
      </c>
      <c r="B97" s="1167"/>
      <c r="C97" s="808" t="s">
        <v>103</v>
      </c>
      <c r="D97" s="1824"/>
      <c r="E97" s="1811" t="str">
        <f>A97</f>
        <v>29</v>
      </c>
      <c r="F97" s="811" t="s">
        <v>230</v>
      </c>
      <c r="G97" s="547" t="str">
        <f>"Территория "&amp;E97</f>
        <v>Территория 29</v>
      </c>
      <c r="H97" s="799"/>
      <c r="I97" s="799"/>
      <c r="J97" s="796"/>
      <c r="K97" s="1631"/>
      <c r="L97" s="1631"/>
      <c r="M97" s="1631"/>
      <c r="N97" s="233"/>
      <c r="O97" s="1631"/>
      <c r="P97" s="232"/>
      <c r="Q97" s="232"/>
      <c r="R97" s="232"/>
      <c r="S97" s="232"/>
      <c r="T97" s="1825"/>
      <c r="U97" s="1825"/>
      <c r="V97" s="1825"/>
      <c r="W97" s="1825"/>
      <c r="X97" s="1825"/>
      <c r="Y97" s="1825"/>
      <c r="Z97" s="1825"/>
      <c r="AA97" s="1825"/>
      <c r="AB97" s="1825"/>
      <c r="AC97" s="1825"/>
    </row>
    <row customHeight="1" ht="15">
      <c r="A98" s="2237"/>
      <c r="B98" s="1167">
        <v>1</v>
      </c>
      <c r="C98" s="1167"/>
      <c r="D98" s="807"/>
      <c r="E98" s="1819" t="str">
        <f>A97&amp;"."&amp;B98</f>
        <v>29.1</v>
      </c>
      <c r="F98" s="810" t="s">
        <v>231</v>
      </c>
      <c r="G98" s="800" t="s">
        <v>232</v>
      </c>
      <c r="H98" s="800" t="s">
        <v>232</v>
      </c>
      <c r="I98" s="798" t="s">
        <v>233</v>
      </c>
      <c r="J98" s="1631"/>
      <c r="K98" s="1643"/>
      <c r="L98" s="1643"/>
      <c r="M98" s="1631" t="str">
        <f t="array" ref="M98:M98">IF(ISERROR(MATCH(MID(N98,1,250),MID(note_ter,1,250),0)),"n","y")</f>
        <v>n</v>
      </c>
      <c r="N98" s="1643"/>
      <c r="O98" s="1631" t="str">
        <f>H98&amp;"("&amp;I98&amp;")"</f>
        <v>городской округ Большой Камень(05706000)</v>
      </c>
      <c r="P98" s="1167"/>
      <c r="Q98" s="1167"/>
      <c r="R98" s="427"/>
      <c r="S98" s="1167"/>
      <c r="T98" s="1167"/>
      <c r="U98" s="1167"/>
      <c r="V98" s="429"/>
      <c r="W98" s="429"/>
      <c r="X98" s="426"/>
      <c r="Y98" s="426"/>
      <c r="Z98" s="426"/>
      <c r="AA98" s="426"/>
      <c r="AB98" s="426"/>
      <c r="AC98" s="426"/>
    </row>
    <row customHeight="1" ht="15">
      <c r="A99" s="2237"/>
      <c r="B99" s="1167"/>
      <c r="C99" s="419"/>
      <c r="D99" s="808"/>
      <c r="E99" s="428"/>
      <c r="F99" s="184"/>
      <c r="G99" s="422" t="s">
        <v>101</v>
      </c>
      <c r="H99" s="194"/>
      <c r="I99" s="431"/>
      <c r="J99" s="1643"/>
      <c r="K99" s="1643"/>
      <c r="L99" s="1643"/>
      <c r="M99" s="1643"/>
      <c r="N99" s="1631"/>
      <c r="O99" s="1643"/>
      <c r="P99" s="1167"/>
      <c r="Q99" s="1167"/>
      <c r="R99" s="427"/>
      <c r="S99" s="1167"/>
      <c r="T99" s="1167"/>
      <c r="U99" s="1167"/>
      <c r="V99" s="429"/>
      <c r="W99" s="429"/>
      <c r="X99" s="426"/>
      <c r="Y99" s="426"/>
      <c r="Z99" s="426"/>
      <c r="AA99" s="426"/>
      <c r="AB99" s="426"/>
      <c r="AC99" s="426"/>
    </row>
    <row customHeight="1" ht="15">
      <c r="A100" s="2237" t="s">
        <v>234</v>
      </c>
      <c r="B100" s="1167"/>
      <c r="C100" s="808" t="s">
        <v>103</v>
      </c>
      <c r="D100" s="1824"/>
      <c r="E100" s="1811" t="str">
        <f>A100</f>
        <v>30</v>
      </c>
      <c r="F100" s="811" t="s">
        <v>235</v>
      </c>
      <c r="G100" s="547" t="str">
        <f>"Территория "&amp;E100</f>
        <v>Территория 30</v>
      </c>
      <c r="H100" s="799"/>
      <c r="I100" s="799"/>
      <c r="J100" s="796"/>
      <c r="K100" s="1631"/>
      <c r="L100" s="1631"/>
      <c r="M100" s="1631"/>
      <c r="N100" s="233"/>
      <c r="O100" s="1631"/>
      <c r="P100" s="232"/>
      <c r="Q100" s="232"/>
      <c r="R100" s="232"/>
      <c r="S100" s="232"/>
      <c r="T100" s="1825"/>
      <c r="U100" s="1825"/>
      <c r="V100" s="1825"/>
      <c r="W100" s="1825"/>
      <c r="X100" s="1825"/>
      <c r="Y100" s="1825"/>
      <c r="Z100" s="1825"/>
      <c r="AA100" s="1825"/>
      <c r="AB100" s="1825"/>
      <c r="AC100" s="1825"/>
    </row>
    <row customHeight="1" ht="15">
      <c r="A101" s="2237"/>
      <c r="B101" s="1167">
        <v>1</v>
      </c>
      <c r="C101" s="1167"/>
      <c r="D101" s="807"/>
      <c r="E101" s="1819" t="str">
        <f>A100&amp;"."&amp;B101</f>
        <v>30.1</v>
      </c>
      <c r="F101" s="810" t="s">
        <v>236</v>
      </c>
      <c r="G101" s="800" t="s">
        <v>237</v>
      </c>
      <c r="H101" s="800" t="s">
        <v>237</v>
      </c>
      <c r="I101" s="798" t="s">
        <v>238</v>
      </c>
      <c r="J101" s="1631"/>
      <c r="K101" s="1643"/>
      <c r="L101" s="1643"/>
      <c r="M101" s="1631" t="str">
        <f t="array" ref="M101:M101">IF(ISERROR(MATCH(MID(N101,1,250),MID(note_ter,1,250),0)),"n","y")</f>
        <v>n</v>
      </c>
      <c r="N101" s="1643"/>
      <c r="O101" s="1631" t="str">
        <f>H101&amp;"("&amp;I101&amp;")"</f>
        <v>Партизанский муниципальный округ(05530000)</v>
      </c>
      <c r="P101" s="1167"/>
      <c r="Q101" s="1167"/>
      <c r="R101" s="427"/>
      <c r="S101" s="1167"/>
      <c r="T101" s="1167"/>
      <c r="U101" s="1167"/>
      <c r="V101" s="429"/>
      <c r="W101" s="429"/>
      <c r="X101" s="426"/>
      <c r="Y101" s="426"/>
      <c r="Z101" s="426"/>
      <c r="AA101" s="426"/>
      <c r="AB101" s="426"/>
      <c r="AC101" s="426"/>
    </row>
    <row customHeight="1" ht="15">
      <c r="A102" s="2237"/>
      <c r="B102" s="1167"/>
      <c r="C102" s="419"/>
      <c r="D102" s="808"/>
      <c r="E102" s="428"/>
      <c r="F102" s="184"/>
      <c r="G102" s="422" t="s">
        <v>101</v>
      </c>
      <c r="H102" s="194"/>
      <c r="I102" s="431"/>
      <c r="J102" s="1643"/>
      <c r="K102" s="1643"/>
      <c r="L102" s="1643"/>
      <c r="M102" s="1643"/>
      <c r="N102" s="1631"/>
      <c r="O102" s="1643"/>
      <c r="P102" s="1167"/>
      <c r="Q102" s="1167"/>
      <c r="R102" s="427"/>
      <c r="S102" s="1167"/>
      <c r="T102" s="1167"/>
      <c r="U102" s="1167"/>
      <c r="V102" s="429"/>
      <c r="W102" s="429"/>
      <c r="X102" s="426"/>
      <c r="Y102" s="426"/>
      <c r="Z102" s="426"/>
      <c r="AA102" s="426"/>
      <c r="AB102" s="426"/>
      <c r="AC102" s="426"/>
    </row>
    <row customHeight="1" ht="15">
      <c r="A103" s="2237" t="s">
        <v>239</v>
      </c>
      <c r="B103" s="1167"/>
      <c r="C103" s="808" t="s">
        <v>103</v>
      </c>
      <c r="D103" s="1824"/>
      <c r="E103" s="1811" t="str">
        <f>A103</f>
        <v>31</v>
      </c>
      <c r="F103" s="811" t="s">
        <v>240</v>
      </c>
      <c r="G103" s="547" t="str">
        <f>"Территория "&amp;E103</f>
        <v>Территория 31</v>
      </c>
      <c r="H103" s="799"/>
      <c r="I103" s="799"/>
      <c r="J103" s="796"/>
      <c r="K103" s="1631"/>
      <c r="L103" s="1631"/>
      <c r="M103" s="1631"/>
      <c r="N103" s="233"/>
      <c r="O103" s="1631"/>
      <c r="P103" s="232"/>
      <c r="Q103" s="232"/>
      <c r="R103" s="232"/>
      <c r="S103" s="232"/>
      <c r="T103" s="1825"/>
      <c r="U103" s="1825"/>
      <c r="V103" s="1825"/>
      <c r="W103" s="1825"/>
      <c r="X103" s="1825"/>
      <c r="Y103" s="1825"/>
      <c r="Z103" s="1825"/>
      <c r="AA103" s="1825"/>
      <c r="AB103" s="1825"/>
      <c r="AC103" s="1825"/>
    </row>
    <row customHeight="1" ht="15">
      <c r="A104" s="2237"/>
      <c r="B104" s="1167">
        <v>1</v>
      </c>
      <c r="C104" s="1167"/>
      <c r="D104" s="807"/>
      <c r="E104" s="1819" t="str">
        <f>A103&amp;"."&amp;B104</f>
        <v>31.1</v>
      </c>
      <c r="F104" s="810" t="s">
        <v>102</v>
      </c>
      <c r="G104" s="800" t="s">
        <v>241</v>
      </c>
      <c r="H104" s="800" t="s">
        <v>241</v>
      </c>
      <c r="I104" s="798" t="s">
        <v>242</v>
      </c>
      <c r="J104" s="1631"/>
      <c r="K104" s="1643"/>
      <c r="L104" s="1643"/>
      <c r="M104" s="1631" t="str">
        <f t="array" ref="M104:M104">IF(ISERROR(MATCH(MID(N104,1,250),MID(note_ter,1,250),0)),"n","y")</f>
        <v>n</v>
      </c>
      <c r="N104" s="1643"/>
      <c r="O104" s="1631" t="str">
        <f>H104&amp;"("&amp;I104&amp;")"</f>
        <v>Арсеньевский городской округ(05703000)</v>
      </c>
      <c r="P104" s="1167"/>
      <c r="Q104" s="1167"/>
      <c r="R104" s="427"/>
      <c r="S104" s="1167"/>
      <c r="T104" s="1167"/>
      <c r="U104" s="1167"/>
      <c r="V104" s="429"/>
      <c r="W104" s="429"/>
      <c r="X104" s="426"/>
      <c r="Y104" s="426"/>
      <c r="Z104" s="426"/>
      <c r="AA104" s="426"/>
      <c r="AB104" s="426"/>
      <c r="AC104" s="426"/>
    </row>
    <row customHeight="1" ht="15">
      <c r="A105" s="2237"/>
      <c r="B105" s="1167"/>
      <c r="C105" s="419"/>
      <c r="D105" s="808"/>
      <c r="E105" s="428"/>
      <c r="F105" s="184"/>
      <c r="G105" s="422" t="s">
        <v>101</v>
      </c>
      <c r="H105" s="194"/>
      <c r="I105" s="431"/>
      <c r="J105" s="1643"/>
      <c r="K105" s="1643"/>
      <c r="L105" s="1643"/>
      <c r="M105" s="1643"/>
      <c r="N105" s="1631"/>
      <c r="O105" s="1643"/>
      <c r="P105" s="1167"/>
      <c r="Q105" s="1167"/>
      <c r="R105" s="427"/>
      <c r="S105" s="1167"/>
      <c r="T105" s="1167"/>
      <c r="U105" s="1167"/>
      <c r="V105" s="429"/>
      <c r="W105" s="429"/>
      <c r="X105" s="426"/>
      <c r="Y105" s="426"/>
      <c r="Z105" s="426"/>
      <c r="AA105" s="426"/>
      <c r="AB105" s="426"/>
      <c r="AC105" s="426"/>
    </row>
    <row s="1825" customFormat="1" customHeight="1" ht="14.699999999999998">
      <c r="A106" s="765"/>
      <c r="B106" s="424"/>
      <c r="C106" s="765"/>
      <c r="D106" s="789"/>
      <c r="E106" s="801"/>
      <c r="F106" s="185"/>
      <c r="G106" s="423" t="s">
        <v>243</v>
      </c>
      <c r="H106" s="185"/>
      <c r="I106" s="186"/>
      <c r="J106" s="256"/>
      <c r="K106" s="162"/>
      <c r="L106" s="162"/>
      <c r="M106" s="162"/>
      <c r="N106" s="233" t="s">
        <v>244</v>
      </c>
      <c r="O106" s="162"/>
      <c r="P106" s="232"/>
      <c r="Q106" s="232"/>
      <c r="R106" s="232"/>
      <c r="S106" s="232"/>
      <c r="AC106" s="123">
        <v>14</v>
      </c>
    </row>
    <row s="1825" customFormat="1" customHeight="1" ht="22.049999999999997">
      <c r="A107" s="765"/>
      <c r="B107" s="424"/>
      <c r="C107" s="765"/>
      <c r="D107" s="172"/>
      <c r="E107" s="187"/>
      <c r="F107" s="187"/>
      <c r="G107" s="187"/>
      <c r="H107" s="187"/>
      <c r="I107" s="187"/>
      <c r="J107" s="162"/>
      <c r="K107" s="162"/>
      <c r="L107" s="162"/>
      <c r="M107" s="162"/>
      <c r="N107" s="233"/>
      <c r="O107" s="162"/>
      <c r="P107" s="232"/>
      <c r="Q107" s="232"/>
      <c r="R107" s="232"/>
      <c r="S107" s="232"/>
      <c r="AC107" s="123">
        <v>21</v>
      </c>
    </row>
    <row s="1825" customFormat="1" customHeight="1" ht="14.699999999999998">
      <c r="A108" s="765"/>
      <c r="B108" s="424"/>
      <c r="C108" s="765"/>
      <c r="D108" s="172"/>
      <c r="E108" s="90"/>
      <c r="F108" s="765"/>
      <c r="G108" s="90"/>
      <c r="H108" s="90"/>
      <c r="I108" s="90"/>
      <c r="J108" s="162"/>
      <c r="K108" s="162"/>
      <c r="L108" s="162"/>
      <c r="M108" s="162"/>
      <c r="N108" s="233"/>
      <c r="O108" s="162"/>
      <c r="P108" s="232"/>
      <c r="Q108" s="232"/>
      <c r="R108" s="232"/>
      <c r="S108" s="232"/>
      <c r="AC108" s="123">
        <v>14</v>
      </c>
    </row>
    <row s="1825" customFormat="1" customHeight="1" ht="1.05">
      <c r="A109" s="765"/>
      <c r="B109" s="424"/>
      <c r="C109" s="765"/>
      <c r="D109" s="172"/>
      <c r="E109" s="90"/>
      <c r="F109" s="765"/>
      <c r="G109" s="90"/>
      <c r="H109" s="90"/>
      <c r="I109" s="90"/>
      <c r="J109" s="162"/>
      <c r="K109" s="162"/>
      <c r="L109" s="162"/>
      <c r="M109" s="162"/>
      <c r="N109" s="233"/>
      <c r="O109" s="162"/>
      <c r="P109" s="232"/>
      <c r="Q109" s="232"/>
      <c r="R109" s="232"/>
      <c r="S109" s="232"/>
      <c r="AC109" s="123">
        <v>1</v>
      </c>
    </row>
    <row s="1071" customFormat="1" customHeight="1" ht="10.5">
      <c r="B110" s="841"/>
      <c r="D110" s="189"/>
      <c r="J110" s="162"/>
      <c r="K110" s="162"/>
      <c r="L110" s="162"/>
      <c r="M110" s="162"/>
      <c r="N110" s="233"/>
      <c r="O110" s="162"/>
      <c r="P110" s="232"/>
      <c r="Q110" s="232"/>
      <c r="R110" s="232"/>
      <c r="S110" s="232"/>
      <c r="AC110" s="188">
        <v>10</v>
      </c>
    </row>
    <row s="1071" customFormat="1" customHeight="1" ht="10.5">
      <c r="B111" s="841"/>
      <c r="D111" s="189"/>
      <c r="J111" s="162"/>
      <c r="K111" s="162"/>
      <c r="L111" s="162"/>
      <c r="M111" s="162"/>
      <c r="N111" s="233"/>
      <c r="O111" s="162"/>
      <c r="P111" s="232"/>
      <c r="Q111" s="232"/>
      <c r="R111" s="232"/>
      <c r="S111" s="232"/>
      <c r="AC111" s="188">
        <v>10</v>
      </c>
    </row>
    <row customHeight="1" ht="14.699999999999998">
      <c r="AC112" s="90">
        <v>14</v>
      </c>
    </row>
    <row customHeight="1" ht="14.699999999999998">
      <c r="AC113" s="90">
        <v>14</v>
      </c>
    </row>
    <row customHeight="1" ht="14.699999999999998">
      <c r="AC114" s="90">
        <v>14</v>
      </c>
    </row>
    <row customHeight="1" ht="14.699999999999998">
      <c r="H115" s="71"/>
      <c r="AC115" s="90">
        <v>14</v>
      </c>
    </row>
    <row customHeight="1" ht="14.699999999999998">
      <c r="AC116" s="90">
        <v>14</v>
      </c>
    </row>
    <row customHeight="1" ht="14.699999999999998">
      <c r="AC117" s="90">
        <v>14</v>
      </c>
    </row>
    <row customHeight="1" ht="14.699999999999998">
      <c r="AC118" s="90">
        <v>14</v>
      </c>
    </row>
    <row customHeight="1" ht="14.699999999999998">
      <c r="J119" s="90"/>
      <c r="K119" s="90"/>
      <c r="L119" s="90"/>
      <c r="AC119" s="90">
        <v>14</v>
      </c>
    </row>
    <row customHeight="1" ht="22.5" hidden="1">
      <c r="A120" s="765" t="s">
        <v>82</v>
      </c>
      <c r="B120" s="424">
        <v>0</v>
      </c>
      <c r="C120" s="765">
        <v>3</v>
      </c>
      <c r="D120" s="172">
        <v>3</v>
      </c>
      <c r="E120" s="90">
        <v>6</v>
      </c>
      <c r="F120" s="765">
        <v>0</v>
      </c>
      <c r="G120" s="90">
        <v>46</v>
      </c>
      <c r="H120" s="90">
        <v>42</v>
      </c>
      <c r="I120" s="90">
        <v>14</v>
      </c>
      <c r="J120" s="162">
        <v>3</v>
      </c>
      <c r="K120" s="162">
        <v>0</v>
      </c>
      <c r="L120" s="162">
        <v>0</v>
      </c>
      <c r="M120" s="162">
        <v>0</v>
      </c>
      <c r="N120" s="233">
        <v>0</v>
      </c>
      <c r="O120" s="162">
        <v>0</v>
      </c>
      <c r="P120" s="232">
        <v>0</v>
      </c>
      <c r="Q120" s="232">
        <v>0</v>
      </c>
      <c r="R120" s="232">
        <v>0</v>
      </c>
      <c r="S120" s="232">
        <v>0</v>
      </c>
      <c r="T120" s="90">
        <v>0</v>
      </c>
      <c r="U120" s="90">
        <v>0</v>
      </c>
      <c r="V120" s="90">
        <v>0</v>
      </c>
      <c r="W120" s="90">
        <v>0</v>
      </c>
      <c r="X120" s="90">
        <v>0</v>
      </c>
      <c r="Y120" s="90">
        <v>0</v>
      </c>
      <c r="Z120" s="90">
        <v>0</v>
      </c>
      <c r="AA120" s="90">
        <v>0</v>
      </c>
      <c r="AB120" s="90">
        <v>8</v>
      </c>
      <c r="AC120" s="90">
        <v>23</v>
      </c>
    </row>
  </sheetData>
  <sheetProtection formatColumns="0" formatRows="0" autoFilter="0" sort="0" insertRows="0" insertColumns="1" deleteRows="0" deleteColumns="0"/>
  <mergeCells count="3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3"/>
    <mergeCell ref="A94:A96"/>
    <mergeCell ref="A97:A99"/>
    <mergeCell ref="A100:A102"/>
    <mergeCell ref="A103:A105"/>
  </mergeCells>
  <dataValidations count="31">
    <dataValidation type="textLength" operator="lessThanOrEqual" allowBlank="1" showInputMessage="1" showErrorMessage="1" errorTitle="Ошибка" error="Допускается ввод не более 900 символов!" sqref="G103">
      <formula1>900</formula1>
    </dataValidation>
    <dataValidation type="textLength" operator="lessThanOrEqual" allowBlank="1" showInputMessage="1" showErrorMessage="1" errorTitle="Ошибка" error="Допускается ввод не более 900 символов!" sqref="G100">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8AB88-2A84-C45C-C278-9C7CBCFA0BD8}" mc:Ignorable="x14ac xr xr2 xr3">
  <sheetPr>
    <tabColor rgb="FFCCCCFF"/>
  </sheetPr>
  <dimension ref="A1:AM55"/>
  <sheetViews>
    <sheetView showGridLines="0" zoomScale="90" workbookViewId="0">
      <pane xSplit="4" ySplit="12" topLeftCell="E25" activePane="bottomRight" state="frozen"/>
      <selection pane="bottomLeft" activeCell="A13" sqref="A13"/>
      <selection pane="topRight" activeCell="E1" sqref="E1"/>
      <selection pane="bottomRight" activeCell="I48" sqref="I48:I49"/>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68.140625" customWidth="1"/>
    <col min="10" max="10" style="1857" width="7.00390625" customWidth="1"/>
    <col min="11" max="11" style="1857" width="3.00390625" customWidth="1"/>
    <col min="12" max="12" style="1857" width="6.00390625" customWidth="1"/>
    <col min="13" max="13" style="1857" width="100.8515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57"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3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40"/>
      <c r="F4" s="2140"/>
      <c r="G4" s="2140"/>
      <c r="H4" s="2140"/>
      <c r="I4" s="2141"/>
      <c r="J4" s="591"/>
      <c r="K4" s="591"/>
      <c r="L4" s="591"/>
      <c r="M4" s="591"/>
      <c r="AM4" s="590">
        <v>34</v>
      </c>
    </row>
    <row s="596" customFormat="1" customHeight="1" ht="14.699999999999998">
      <c r="A5" s="592"/>
      <c r="B5" s="592"/>
      <c r="C5" s="592"/>
      <c r="D5" s="2142" t="str">
        <f>IF(org=0,"Не определено",org)</f>
        <v>КГУП "Примтеплоэнерго"</v>
      </c>
      <c r="E5" s="2143"/>
      <c r="F5" s="2143"/>
      <c r="G5" s="2143"/>
      <c r="H5" s="2143"/>
      <c r="I5" s="2144"/>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45"/>
      <c r="B6" s="2145"/>
      <c r="C6" s="2145"/>
      <c r="D6" s="2145"/>
      <c r="E6" s="2145"/>
      <c r="F6" s="2145"/>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1"/>
      <c r="G7" s="2151"/>
      <c r="H7" s="2151"/>
      <c r="I7" s="2151"/>
      <c r="J7" s="2151"/>
      <c r="K7" s="2151"/>
      <c r="L7" s="2151"/>
      <c r="M7" s="2151"/>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46"/>
      <c r="B9" s="330"/>
      <c r="C9" s="330"/>
      <c r="D9" s="2147" t="s">
        <v>245</v>
      </c>
      <c r="E9" s="2147"/>
      <c r="F9" s="2148" t="s">
        <v>246</v>
      </c>
      <c r="G9" s="2149"/>
      <c r="H9" s="2149"/>
      <c r="I9" s="2149"/>
      <c r="J9" s="2152" t="s">
        <v>247</v>
      </c>
      <c r="K9" s="2152"/>
      <c r="L9" s="2152"/>
      <c r="M9" s="2152"/>
      <c r="AM9" s="590">
        <v>18</v>
      </c>
    </row>
    <row customHeight="1" ht="24">
      <c r="A10" s="2146"/>
      <c r="B10" s="599"/>
      <c r="C10" s="532"/>
      <c r="D10" s="530" t="s">
        <v>88</v>
      </c>
      <c r="E10" s="530" t="s">
        <v>89</v>
      </c>
      <c r="F10" s="530" t="s">
        <v>248</v>
      </c>
      <c r="G10" s="2153" t="s">
        <v>88</v>
      </c>
      <c r="H10" s="2154"/>
      <c r="I10" s="530" t="s">
        <v>89</v>
      </c>
      <c r="J10" s="530" t="s">
        <v>248</v>
      </c>
      <c r="K10" s="2153" t="s">
        <v>88</v>
      </c>
      <c r="L10" s="2154"/>
      <c r="M10" s="530" t="s">
        <v>89</v>
      </c>
      <c r="N10" s="1634"/>
      <c r="AM10" s="590">
        <v>23</v>
      </c>
    </row>
    <row s="1857" customFormat="1" customHeight="1" ht="11.25" hidden="1">
      <c r="A11" s="600"/>
      <c r="B11" s="600"/>
      <c r="C11" s="600"/>
      <c r="D11" s="601" t="s">
        <v>137</v>
      </c>
      <c r="E11" s="601" t="s">
        <v>102</v>
      </c>
      <c r="F11" s="601" t="s">
        <v>90</v>
      </c>
      <c r="G11" s="2135" t="s">
        <v>91</v>
      </c>
      <c r="H11" s="2136"/>
      <c r="I11" s="601" t="s">
        <v>115</v>
      </c>
      <c r="J11" s="601" t="s">
        <v>92</v>
      </c>
      <c r="K11" s="2137" t="s">
        <v>93</v>
      </c>
      <c r="L11" s="2138"/>
      <c r="M11" s="601" t="s">
        <v>126</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249</v>
      </c>
      <c r="P12" s="1420" t="s">
        <v>250</v>
      </c>
      <c r="Q12" s="1420" t="s">
        <v>251</v>
      </c>
      <c r="R12" s="1420" t="s">
        <v>252</v>
      </c>
      <c r="AM12" s="590">
        <v>1</v>
      </c>
    </row>
    <row s="1857" customFormat="1" customHeight="1" ht="15.75">
      <c r="A13" s="300"/>
      <c r="B13" s="300"/>
      <c r="C13" s="533"/>
      <c r="D13" s="2128" t="s">
        <v>137</v>
      </c>
      <c r="E13" s="2129" t="str">
        <f>INDEX(VD_NAME_LIST,MATCH("4190064",VD_ID_LIST,0))</f>
        <v>Производство тепловой энергии. Некомбинированная выработка</v>
      </c>
      <c r="F13" s="2132" t="s">
        <v>19</v>
      </c>
      <c r="G13" s="2133"/>
      <c r="H13" s="2134">
        <v>1</v>
      </c>
      <c r="I13" s="2828" t="s">
        <v>22</v>
      </c>
      <c r="J13" s="2127" t="s">
        <v>62</v>
      </c>
      <c r="K13" s="609"/>
      <c r="L13" s="534" t="s">
        <v>137</v>
      </c>
      <c r="M13" s="2829" t="s">
        <v>253</v>
      </c>
      <c r="N13" s="819"/>
      <c r="O13" s="1423" t="s">
        <v>254</v>
      </c>
      <c r="P13" s="1420" t="str">
        <f>$E$13</f>
        <v>Производство тепловой энергии. Некомбинированная выработка</v>
      </c>
      <c r="Q13" s="1420" t="str">
        <f>IF($F$13="нет","без дифференциации",$I$13)</f>
        <v>без дифференциации</v>
      </c>
      <c r="R13" s="1420" t="str">
        <f>IF($J$13="нет","без дифференциации",M13)</f>
        <v>Единый тариф на тепловую энергию по Приморскому краю</v>
      </c>
      <c r="S13" s="1423"/>
      <c r="T13" s="1423"/>
      <c r="U13" s="1273"/>
      <c r="V13" s="1273" t="s">
        <v>255</v>
      </c>
      <c r="W13" s="1273"/>
      <c r="X13" s="1273"/>
      <c r="Y13" s="611" t="s">
        <v>256</v>
      </c>
      <c r="Z13" s="611">
        <v>1705000</v>
      </c>
      <c r="AA13" s="611"/>
      <c r="AB13" s="611"/>
      <c r="AC13" s="611"/>
      <c r="AD13" s="611"/>
      <c r="AE13" s="611"/>
      <c r="AF13" s="611"/>
      <c r="AG13" s="611"/>
      <c r="AH13" s="611"/>
      <c r="AI13" s="611"/>
      <c r="AJ13" s="611"/>
      <c r="AK13" s="611"/>
      <c r="AL13" s="611"/>
      <c r="AM13" s="613">
        <v>15</v>
      </c>
    </row>
    <row customHeight="1" ht="15">
      <c r="A14" s="430"/>
      <c r="B14" s="430"/>
      <c r="C14" s="183"/>
      <c r="D14" s="1827"/>
      <c r="E14" s="1827"/>
      <c r="F14" s="1827"/>
      <c r="G14" s="1827"/>
      <c r="H14" s="1827"/>
      <c r="I14" s="1827"/>
      <c r="J14" s="1827"/>
      <c r="K14" s="1805" t="s">
        <v>103</v>
      </c>
      <c r="L14" s="1735" t="s">
        <v>102</v>
      </c>
      <c r="M14" s="818" t="s">
        <v>257</v>
      </c>
      <c r="N14" s="819"/>
      <c r="O14" s="611" t="s">
        <v>258</v>
      </c>
      <c r="P14" s="611" t="str">
        <f>$E$13</f>
        <v>Производство тепловой энергии. Некомбинированная выработка</v>
      </c>
      <c r="Q14" s="611" t="str">
        <f>IF($F$13="нет","без дифференциации",$I$13)</f>
        <v>без дифференциации</v>
      </c>
      <c r="R14" s="611" t="str">
        <f>IF($J$14="нет","без дифференциации",$M$14)</f>
        <v>Тариф на тепловую энергию по Арсеньевскому ГО</v>
      </c>
      <c r="S14" s="611"/>
      <c r="T14" s="611"/>
      <c r="U14" s="612"/>
      <c r="V14" s="611"/>
      <c r="W14" s="611"/>
      <c r="X14" s="602"/>
      <c r="Y14" s="602" t="s">
        <v>256</v>
      </c>
      <c r="Z14" s="602">
        <v>1705000</v>
      </c>
      <c r="AA14" s="602"/>
      <c r="AB14" s="602"/>
      <c r="AC14" s="602"/>
      <c r="AD14" s="602"/>
      <c r="AE14" s="602"/>
      <c r="AF14" s="602"/>
      <c r="AG14" s="602"/>
      <c r="AH14" s="602"/>
      <c r="AI14" s="602"/>
      <c r="AJ14" s="602"/>
      <c r="AK14" s="602"/>
      <c r="AL14" s="602"/>
      <c r="AM14" s="1857"/>
    </row>
    <row customHeight="1" ht="27.75">
      <c r="A15" s="430"/>
      <c r="B15" s="430"/>
      <c r="C15" s="183"/>
      <c r="D15" s="1827"/>
      <c r="E15" s="1827"/>
      <c r="F15" s="1827"/>
      <c r="G15" s="1827"/>
      <c r="H15" s="1827"/>
      <c r="I15" s="1827"/>
      <c r="J15" s="1827"/>
      <c r="K15" s="1805" t="s">
        <v>103</v>
      </c>
      <c r="L15" s="1735" t="s">
        <v>90</v>
      </c>
      <c r="M15" s="818" t="s">
        <v>259</v>
      </c>
      <c r="N15" s="819"/>
      <c r="O15" s="611" t="s">
        <v>260</v>
      </c>
      <c r="P15" s="611" t="str">
        <f>$E$13</f>
        <v>Производство тепловой энергии. Некомбинированная выработка</v>
      </c>
      <c r="Q15" s="611" t="str">
        <f>IF($F$13="нет","без дифференциации",$I$13)</f>
        <v>без дифференциации</v>
      </c>
      <c r="R15" s="611" t="str">
        <f>IF($J$15="нет","без дифференциации",$M$15)</f>
        <v>Тариф на тепловую энергию по городскому округгу Большой Камень</v>
      </c>
      <c r="S15" s="611"/>
      <c r="T15" s="611"/>
      <c r="U15" s="612"/>
      <c r="V15" s="611"/>
      <c r="W15" s="611"/>
      <c r="X15" s="602"/>
      <c r="Y15" s="602" t="s">
        <v>256</v>
      </c>
      <c r="Z15" s="602">
        <v>1705000</v>
      </c>
      <c r="AA15" s="602"/>
      <c r="AB15" s="602"/>
      <c r="AC15" s="602"/>
      <c r="AD15" s="602"/>
      <c r="AE15" s="602"/>
      <c r="AF15" s="602"/>
      <c r="AG15" s="602"/>
      <c r="AH15" s="602"/>
      <c r="AI15" s="602"/>
      <c r="AJ15" s="602"/>
      <c r="AK15" s="602"/>
      <c r="AL15" s="602"/>
      <c r="AM15" s="1857"/>
    </row>
    <row customHeight="1" ht="15">
      <c r="A16" s="430"/>
      <c r="B16" s="430"/>
      <c r="C16" s="183"/>
      <c r="D16" s="1827"/>
      <c r="E16" s="1827"/>
      <c r="F16" s="1827"/>
      <c r="G16" s="1827"/>
      <c r="H16" s="1827"/>
      <c r="I16" s="1827"/>
      <c r="J16" s="1827"/>
      <c r="K16" s="1805" t="s">
        <v>103</v>
      </c>
      <c r="L16" s="1735" t="s">
        <v>91</v>
      </c>
      <c r="M16" s="818" t="s">
        <v>261</v>
      </c>
      <c r="N16" s="819"/>
      <c r="O16" s="611" t="s">
        <v>262</v>
      </c>
      <c r="P16" s="611" t="str">
        <f>$E$13</f>
        <v>Производство тепловой энергии. Некомбинированная выработка</v>
      </c>
      <c r="Q16" s="611" t="str">
        <f>IF($F$13="нет","без дифференциации",$I$13)</f>
        <v>без дифференциации</v>
      </c>
      <c r="R16" s="611" t="str">
        <f>IF($J$16="нет","без дифференциации",$M$16)</f>
        <v>ГВС-открытая система на территории Артемовский городской округ</v>
      </c>
      <c r="S16" s="611"/>
      <c r="T16" s="611"/>
      <c r="U16" s="612"/>
      <c r="V16" s="611"/>
      <c r="W16" s="611"/>
      <c r="X16" s="602"/>
      <c r="Y16" s="602" t="s">
        <v>256</v>
      </c>
      <c r="Z16" s="602">
        <v>1705000</v>
      </c>
      <c r="AA16" s="602"/>
      <c r="AB16" s="602"/>
      <c r="AC16" s="602"/>
      <c r="AD16" s="602"/>
      <c r="AE16" s="602"/>
      <c r="AF16" s="602"/>
      <c r="AG16" s="602"/>
      <c r="AH16" s="602"/>
      <c r="AI16" s="602"/>
      <c r="AJ16" s="602"/>
      <c r="AK16" s="602"/>
      <c r="AL16" s="602"/>
      <c r="AM16" s="1857"/>
    </row>
    <row customHeight="1" ht="15">
      <c r="A17" s="430"/>
      <c r="B17" s="430"/>
      <c r="C17" s="183"/>
      <c r="D17" s="1827"/>
      <c r="E17" s="1827"/>
      <c r="F17" s="1827"/>
      <c r="G17" s="1827"/>
      <c r="H17" s="1827"/>
      <c r="I17" s="1827"/>
      <c r="J17" s="1827"/>
      <c r="K17" s="1805" t="s">
        <v>103</v>
      </c>
      <c r="L17" s="1735" t="s">
        <v>115</v>
      </c>
      <c r="M17" s="818" t="s">
        <v>263</v>
      </c>
      <c r="N17" s="819"/>
      <c r="O17" s="611" t="s">
        <v>264</v>
      </c>
      <c r="P17" s="611" t="str">
        <f>$E$13</f>
        <v>Производство тепловой энергии. Некомбинированная выработка</v>
      </c>
      <c r="Q17" s="611" t="str">
        <f>IF($F$13="нет","без дифференциации",$I$13)</f>
        <v>без дифференциации</v>
      </c>
      <c r="R17" s="611" t="str">
        <f>IF($J$17="нет","без дифференциации",$M$17)</f>
        <v>ГВС-открытая система на территории Дальнегорский городской округ</v>
      </c>
      <c r="S17" s="611"/>
      <c r="T17" s="611"/>
      <c r="U17" s="612"/>
      <c r="V17" s="611"/>
      <c r="W17" s="611"/>
      <c r="X17" s="602"/>
      <c r="Y17" s="602" t="s">
        <v>256</v>
      </c>
      <c r="Z17" s="602">
        <v>1705000</v>
      </c>
      <c r="AA17" s="602"/>
      <c r="AB17" s="602"/>
      <c r="AC17" s="602"/>
      <c r="AD17" s="602"/>
      <c r="AE17" s="602"/>
      <c r="AF17" s="602"/>
      <c r="AG17" s="602"/>
      <c r="AH17" s="602"/>
      <c r="AI17" s="602"/>
      <c r="AJ17" s="602"/>
      <c r="AK17" s="602"/>
      <c r="AL17" s="602"/>
      <c r="AM17" s="1857"/>
    </row>
    <row customHeight="1" ht="15">
      <c r="A18" s="430"/>
      <c r="B18" s="430"/>
      <c r="C18" s="183"/>
      <c r="D18" s="1827"/>
      <c r="E18" s="1827"/>
      <c r="F18" s="1827"/>
      <c r="G18" s="1827"/>
      <c r="H18" s="1827"/>
      <c r="I18" s="1827"/>
      <c r="J18" s="1827"/>
      <c r="K18" s="1805" t="s">
        <v>103</v>
      </c>
      <c r="L18" s="1735" t="s">
        <v>92</v>
      </c>
      <c r="M18" s="818" t="s">
        <v>265</v>
      </c>
      <c r="N18" s="819"/>
      <c r="O18" s="611" t="s">
        <v>266</v>
      </c>
      <c r="P18" s="611" t="str">
        <f>$E$13</f>
        <v>Производство тепловой энергии. Некомбинированная выработка</v>
      </c>
      <c r="Q18" s="611" t="str">
        <f>IF($F$13="нет","без дифференциации",$I$13)</f>
        <v>без дифференциации</v>
      </c>
      <c r="R18" s="611" t="str">
        <f>IF($J$18="нет","без дифференциации",$M$18)</f>
        <v>ГВС-открытая система на территории Кавалеровский муниципальный район</v>
      </c>
      <c r="S18" s="611"/>
      <c r="T18" s="611"/>
      <c r="U18" s="612"/>
      <c r="V18" s="611"/>
      <c r="W18" s="611"/>
      <c r="X18" s="602"/>
      <c r="Y18" s="602" t="s">
        <v>256</v>
      </c>
      <c r="Z18" s="602">
        <v>1705000</v>
      </c>
      <c r="AA18" s="602"/>
      <c r="AB18" s="602"/>
      <c r="AC18" s="602"/>
      <c r="AD18" s="602"/>
      <c r="AE18" s="602"/>
      <c r="AF18" s="602"/>
      <c r="AG18" s="602"/>
      <c r="AH18" s="602"/>
      <c r="AI18" s="602"/>
      <c r="AJ18" s="602"/>
      <c r="AK18" s="602"/>
      <c r="AL18" s="602"/>
      <c r="AM18" s="1857"/>
    </row>
    <row customHeight="1" ht="15">
      <c r="A19" s="430"/>
      <c r="B19" s="430"/>
      <c r="C19" s="183"/>
      <c r="D19" s="1827"/>
      <c r="E19" s="1827"/>
      <c r="F19" s="1827"/>
      <c r="G19" s="1827"/>
      <c r="H19" s="1827"/>
      <c r="I19" s="1827"/>
      <c r="J19" s="1827"/>
      <c r="K19" s="1805" t="s">
        <v>103</v>
      </c>
      <c r="L19" s="1735" t="s">
        <v>93</v>
      </c>
      <c r="M19" s="818" t="s">
        <v>267</v>
      </c>
      <c r="N19" s="819"/>
      <c r="O19" s="611" t="s">
        <v>268</v>
      </c>
      <c r="P19" s="611" t="str">
        <f>$E$13</f>
        <v>Производство тепловой энергии. Некомбинированная выработка</v>
      </c>
      <c r="Q19" s="611" t="str">
        <f>IF($F$13="нет","без дифференциации",$I$13)</f>
        <v>без дифференциации</v>
      </c>
      <c r="R19" s="611" t="str">
        <f>IF($J$19="нет","без дифференциации",$M$19)</f>
        <v>ГВС-открытая система на территории Кировский муниципальный район, Горноключевское гороское поселение (05612154); </v>
      </c>
      <c r="S19" s="611"/>
      <c r="T19" s="611"/>
      <c r="U19" s="612"/>
      <c r="V19" s="611"/>
      <c r="W19" s="611"/>
      <c r="X19" s="602"/>
      <c r="Y19" s="602" t="s">
        <v>256</v>
      </c>
      <c r="Z19" s="602">
        <v>1705000</v>
      </c>
      <c r="AA19" s="602"/>
      <c r="AB19" s="602"/>
      <c r="AC19" s="602"/>
      <c r="AD19" s="602"/>
      <c r="AE19" s="602"/>
      <c r="AF19" s="602"/>
      <c r="AG19" s="602"/>
      <c r="AH19" s="602"/>
      <c r="AI19" s="602"/>
      <c r="AJ19" s="602"/>
      <c r="AK19" s="602"/>
      <c r="AL19" s="602"/>
      <c r="AM19" s="1857"/>
    </row>
    <row customHeight="1" ht="15">
      <c r="A20" s="430"/>
      <c r="B20" s="430"/>
      <c r="C20" s="183"/>
      <c r="D20" s="1827"/>
      <c r="E20" s="1827"/>
      <c r="F20" s="1827"/>
      <c r="G20" s="1827"/>
      <c r="H20" s="1827"/>
      <c r="I20" s="1827"/>
      <c r="J20" s="1827"/>
      <c r="K20" s="1805" t="s">
        <v>103</v>
      </c>
      <c r="L20" s="1735" t="s">
        <v>126</v>
      </c>
      <c r="M20" s="818" t="s">
        <v>269</v>
      </c>
      <c r="N20" s="819"/>
      <c r="O20" s="611" t="s">
        <v>270</v>
      </c>
      <c r="P20" s="611" t="str">
        <f>$E$13</f>
        <v>Производство тепловой энергии. Некомбинированная выработка</v>
      </c>
      <c r="Q20" s="611" t="str">
        <f>IF($F$13="нет","без дифференциации",$I$13)</f>
        <v>без дифференциации</v>
      </c>
      <c r="R20" s="611" t="str">
        <f>IF($J$20="нет","без дифференциации",$M$20)</f>
        <v>ГВС-открытая система на территории Михайловский муниципальный район, Новошахтинское городское поселение (05620154); </v>
      </c>
      <c r="S20" s="611"/>
      <c r="T20" s="611"/>
      <c r="U20" s="612"/>
      <c r="V20" s="611"/>
      <c r="W20" s="611"/>
      <c r="X20" s="602"/>
      <c r="Y20" s="602" t="s">
        <v>256</v>
      </c>
      <c r="Z20" s="602">
        <v>1705000</v>
      </c>
      <c r="AA20" s="602"/>
      <c r="AB20" s="602"/>
      <c r="AC20" s="602"/>
      <c r="AD20" s="602"/>
      <c r="AE20" s="602"/>
      <c r="AF20" s="602"/>
      <c r="AG20" s="602"/>
      <c r="AH20" s="602"/>
      <c r="AI20" s="602"/>
      <c r="AJ20" s="602"/>
      <c r="AK20" s="602"/>
      <c r="AL20" s="602"/>
      <c r="AM20" s="1857"/>
    </row>
    <row customHeight="1" ht="15">
      <c r="A21" s="430"/>
      <c r="B21" s="430"/>
      <c r="C21" s="183"/>
      <c r="D21" s="1827"/>
      <c r="E21" s="1827"/>
      <c r="F21" s="1827"/>
      <c r="G21" s="1827"/>
      <c r="H21" s="1827"/>
      <c r="I21" s="1827"/>
      <c r="J21" s="1827"/>
      <c r="K21" s="1805" t="s">
        <v>103</v>
      </c>
      <c r="L21" s="1735" t="s">
        <v>131</v>
      </c>
      <c r="M21" s="818" t="s">
        <v>271</v>
      </c>
      <c r="N21" s="819"/>
      <c r="O21" s="611" t="s">
        <v>272</v>
      </c>
      <c r="P21" s="611" t="str">
        <f>$E$13</f>
        <v>Производство тепловой энергии. Некомбинированная выработка</v>
      </c>
      <c r="Q21" s="611" t="str">
        <f>IF($F$13="нет","без дифференциации",$I$13)</f>
        <v>без дифференциации</v>
      </c>
      <c r="R21" s="611" t="str">
        <f>IF($J$21="нет","без дифференциации",$M$21)</f>
        <v>ГВС-открытая система на территории Пожарский муниципальный район, Губеровское сельское поселение (05634407); </v>
      </c>
      <c r="S21" s="611"/>
      <c r="T21" s="611"/>
      <c r="U21" s="612"/>
      <c r="V21" s="611"/>
      <c r="W21" s="611"/>
      <c r="X21" s="602"/>
      <c r="Y21" s="602" t="s">
        <v>256</v>
      </c>
      <c r="Z21" s="602">
        <v>1705000</v>
      </c>
      <c r="AA21" s="602"/>
      <c r="AB21" s="602"/>
      <c r="AC21" s="602"/>
      <c r="AD21" s="602"/>
      <c r="AE21" s="602"/>
      <c r="AF21" s="602"/>
      <c r="AG21" s="602"/>
      <c r="AH21" s="602"/>
      <c r="AI21" s="602"/>
      <c r="AJ21" s="602"/>
      <c r="AK21" s="602"/>
      <c r="AL21" s="602"/>
      <c r="AM21" s="1857"/>
    </row>
    <row customHeight="1" ht="15">
      <c r="A22" s="430"/>
      <c r="B22" s="430"/>
      <c r="C22" s="183"/>
      <c r="D22" s="1827"/>
      <c r="E22" s="1827"/>
      <c r="F22" s="1827"/>
      <c r="G22" s="1827"/>
      <c r="H22" s="1827"/>
      <c r="I22" s="1827"/>
      <c r="J22" s="1827"/>
      <c r="K22" s="1805" t="s">
        <v>103</v>
      </c>
      <c r="L22" s="1735" t="s">
        <v>135</v>
      </c>
      <c r="M22" s="818" t="s">
        <v>273</v>
      </c>
      <c r="N22" s="819"/>
      <c r="O22" s="611" t="s">
        <v>274</v>
      </c>
      <c r="P22" s="611" t="str">
        <f>$E$13</f>
        <v>Производство тепловой энергии. Некомбинированная выработка</v>
      </c>
      <c r="Q22" s="611" t="str">
        <f>IF($F$13="нет","без дифференциации",$I$13)</f>
        <v>без дифференциации</v>
      </c>
      <c r="R22" s="611" t="str">
        <f>IF($J$22="нет","без дифференциации",$M$22)</f>
        <v>ГВС-открытая система на территории Пожарский муниципальный район, Нагорненское сельское поселение (05634418); </v>
      </c>
      <c r="S22" s="611"/>
      <c r="T22" s="611"/>
      <c r="U22" s="612"/>
      <c r="V22" s="611"/>
      <c r="W22" s="611"/>
      <c r="X22" s="602"/>
      <c r="Y22" s="602" t="s">
        <v>256</v>
      </c>
      <c r="Z22" s="602">
        <v>1705000</v>
      </c>
      <c r="AA22" s="602"/>
      <c r="AB22" s="602"/>
      <c r="AC22" s="602"/>
      <c r="AD22" s="602"/>
      <c r="AE22" s="602"/>
      <c r="AF22" s="602"/>
      <c r="AG22" s="602"/>
      <c r="AH22" s="602"/>
      <c r="AI22" s="602"/>
      <c r="AJ22" s="602"/>
      <c r="AK22" s="602"/>
      <c r="AL22" s="602"/>
      <c r="AM22" s="1857"/>
    </row>
    <row customHeight="1" ht="15">
      <c r="A23" s="430"/>
      <c r="B23" s="430"/>
      <c r="C23" s="183"/>
      <c r="D23" s="1827"/>
      <c r="E23" s="1827"/>
      <c r="F23" s="1827"/>
      <c r="G23" s="1827"/>
      <c r="H23" s="1827"/>
      <c r="I23" s="1827"/>
      <c r="J23" s="1827"/>
      <c r="K23" s="1805" t="s">
        <v>103</v>
      </c>
      <c r="L23" s="1735" t="s">
        <v>140</v>
      </c>
      <c r="M23" s="818" t="s">
        <v>275</v>
      </c>
      <c r="N23" s="819"/>
      <c r="O23" s="611" t="s">
        <v>276</v>
      </c>
      <c r="P23" s="611" t="str">
        <f>$E$13</f>
        <v>Производство тепловой энергии. Некомбинированная выработка</v>
      </c>
      <c r="Q23" s="611" t="str">
        <f>IF($F$13="нет","без дифференциации",$I$13)</f>
        <v>без дифференциации</v>
      </c>
      <c r="R23" s="611" t="str">
        <f>IF($J$23="нет","без дифференциации",$M$23)</f>
        <v>ГВС-открытая система на территории Хасанский муниципальный район, Зарубинское городское поселение (05648153); </v>
      </c>
      <c r="S23" s="611"/>
      <c r="T23" s="611"/>
      <c r="U23" s="612"/>
      <c r="V23" s="611"/>
      <c r="W23" s="611"/>
      <c r="X23" s="602"/>
      <c r="Y23" s="602" t="s">
        <v>256</v>
      </c>
      <c r="Z23" s="602">
        <v>1705000</v>
      </c>
      <c r="AA23" s="602"/>
      <c r="AB23" s="602"/>
      <c r="AC23" s="602"/>
      <c r="AD23" s="602"/>
      <c r="AE23" s="602"/>
      <c r="AF23" s="602"/>
      <c r="AG23" s="602"/>
      <c r="AH23" s="602"/>
      <c r="AI23" s="602"/>
      <c r="AJ23" s="602"/>
      <c r="AK23" s="602"/>
      <c r="AL23" s="602"/>
      <c r="AM23" s="1857"/>
    </row>
    <row customHeight="1" ht="15">
      <c r="A24" s="430"/>
      <c r="B24" s="430"/>
      <c r="C24" s="183"/>
      <c r="D24" s="1827"/>
      <c r="E24" s="1827"/>
      <c r="F24" s="1827"/>
      <c r="G24" s="1827"/>
      <c r="H24" s="1827"/>
      <c r="I24" s="1827"/>
      <c r="J24" s="1827"/>
      <c r="K24" s="1805" t="s">
        <v>103</v>
      </c>
      <c r="L24" s="1735" t="s">
        <v>145</v>
      </c>
      <c r="M24" s="818" t="s">
        <v>277</v>
      </c>
      <c r="N24" s="819"/>
      <c r="O24" s="611" t="s">
        <v>278</v>
      </c>
      <c r="P24" s="611" t="str">
        <f>$E$13</f>
        <v>Производство тепловой энергии. Некомбинированная выработка</v>
      </c>
      <c r="Q24" s="611" t="str">
        <f>IF($F$13="нет","без дифференциации",$I$13)</f>
        <v>без дифференциации</v>
      </c>
      <c r="R24" s="611" t="str">
        <f>IF($J$24="нет","без дифференциации",$M$24)</f>
        <v>ГВС-открытая система на территории Хасанский муниципальный район, Славянское городское поселение (05648151); </v>
      </c>
      <c r="S24" s="611"/>
      <c r="T24" s="611"/>
      <c r="U24" s="612"/>
      <c r="V24" s="611"/>
      <c r="W24" s="611"/>
      <c r="X24" s="602"/>
      <c r="Y24" s="602" t="s">
        <v>256</v>
      </c>
      <c r="Z24" s="602">
        <v>1705000</v>
      </c>
      <c r="AA24" s="602"/>
      <c r="AB24" s="602"/>
      <c r="AC24" s="602"/>
      <c r="AD24" s="602"/>
      <c r="AE24" s="602"/>
      <c r="AF24" s="602"/>
      <c r="AG24" s="602"/>
      <c r="AH24" s="602"/>
      <c r="AI24" s="602"/>
      <c r="AJ24" s="602"/>
      <c r="AK24" s="602"/>
      <c r="AL24" s="602"/>
      <c r="AM24" s="1857"/>
    </row>
    <row customHeight="1" ht="15">
      <c r="A25" s="430"/>
      <c r="B25" s="430"/>
      <c r="C25" s="183"/>
      <c r="D25" s="1827"/>
      <c r="E25" s="1827"/>
      <c r="F25" s="1827"/>
      <c r="G25" s="1827"/>
      <c r="H25" s="1827"/>
      <c r="I25" s="1827"/>
      <c r="J25" s="1827"/>
      <c r="K25" s="1805" t="s">
        <v>103</v>
      </c>
      <c r="L25" s="1735" t="s">
        <v>150</v>
      </c>
      <c r="M25" s="818" t="s">
        <v>279</v>
      </c>
      <c r="N25" s="819"/>
      <c r="O25" s="611" t="s">
        <v>280</v>
      </c>
      <c r="P25" s="611" t="str">
        <f>$E$13</f>
        <v>Производство тепловой энергии. Некомбинированная выработка</v>
      </c>
      <c r="Q25" s="611" t="str">
        <f>IF($F$13="нет","без дифференциации",$I$13)</f>
        <v>без дифференциации</v>
      </c>
      <c r="R25" s="611" t="str">
        <f>IF($J$25="нет","без дифференциации",$M$25)</f>
        <v>ГВС-открытая система на территории Хорольский муниципальный район, Ярославское городское поселение (05650156); </v>
      </c>
      <c r="S25" s="611"/>
      <c r="T25" s="611"/>
      <c r="U25" s="612"/>
      <c r="V25" s="611"/>
      <c r="W25" s="611"/>
      <c r="X25" s="602"/>
      <c r="Y25" s="602" t="s">
        <v>256</v>
      </c>
      <c r="Z25" s="602">
        <v>1705000</v>
      </c>
      <c r="AA25" s="602"/>
      <c r="AB25" s="602"/>
      <c r="AC25" s="602"/>
      <c r="AD25" s="602"/>
      <c r="AE25" s="602"/>
      <c r="AF25" s="602"/>
      <c r="AG25" s="602"/>
      <c r="AH25" s="602"/>
      <c r="AI25" s="602"/>
      <c r="AJ25" s="602"/>
      <c r="AK25" s="602"/>
      <c r="AL25" s="602"/>
      <c r="AM25" s="1857"/>
    </row>
    <row customHeight="1" ht="15">
      <c r="A26" s="430"/>
      <c r="B26" s="430"/>
      <c r="C26" s="183"/>
      <c r="D26" s="1827"/>
      <c r="E26" s="1827"/>
      <c r="F26" s="1827"/>
      <c r="G26" s="1827"/>
      <c r="H26" s="1827"/>
      <c r="I26" s="1827"/>
      <c r="J26" s="1827"/>
      <c r="K26" s="1805" t="s">
        <v>103</v>
      </c>
      <c r="L26" s="1735" t="s">
        <v>155</v>
      </c>
      <c r="M26" s="818" t="s">
        <v>281</v>
      </c>
      <c r="N26" s="819"/>
      <c r="O26" s="611" t="s">
        <v>282</v>
      </c>
      <c r="P26" s="611" t="str">
        <f>$E$13</f>
        <v>Производство тепловой энергии. Некомбинированная выработка</v>
      </c>
      <c r="Q26" s="611" t="str">
        <f>IF($F$13="нет","без дифференциации",$I$13)</f>
        <v>без дифференциации</v>
      </c>
      <c r="R26" s="611" t="str">
        <f>IF($J$26="нет","без дифференциации",$M$26)</f>
        <v>ГВС-открытая система на территории Владивостокского городского округа (05701000).</v>
      </c>
      <c r="S26" s="611"/>
      <c r="T26" s="611"/>
      <c r="U26" s="612"/>
      <c r="V26" s="611"/>
      <c r="W26" s="611"/>
      <c r="X26" s="602"/>
      <c r="Y26" s="602" t="s">
        <v>256</v>
      </c>
      <c r="Z26" s="602">
        <v>1705000</v>
      </c>
      <c r="AA26" s="602"/>
      <c r="AB26" s="602"/>
      <c r="AC26" s="602"/>
      <c r="AD26" s="602"/>
      <c r="AE26" s="602"/>
      <c r="AF26" s="602"/>
      <c r="AG26" s="602"/>
      <c r="AH26" s="602"/>
      <c r="AI26" s="602"/>
      <c r="AJ26" s="602"/>
      <c r="AK26" s="602"/>
      <c r="AL26" s="602"/>
      <c r="AM26" s="1857"/>
    </row>
    <row customHeight="1" ht="15">
      <c r="A27" s="430"/>
      <c r="B27" s="430"/>
      <c r="C27" s="183"/>
      <c r="D27" s="1827"/>
      <c r="E27" s="1827"/>
      <c r="F27" s="1827"/>
      <c r="G27" s="1827"/>
      <c r="H27" s="1827"/>
      <c r="I27" s="1827"/>
      <c r="J27" s="1827"/>
      <c r="K27" s="1805" t="s">
        <v>103</v>
      </c>
      <c r="L27" s="1735" t="s">
        <v>160</v>
      </c>
      <c r="M27" s="818" t="s">
        <v>283</v>
      </c>
      <c r="N27" s="819"/>
      <c r="O27" s="611" t="s">
        <v>284</v>
      </c>
      <c r="P27" s="611" t="str">
        <f>$E$13</f>
        <v>Производство тепловой энергии. Некомбинированная выработка</v>
      </c>
      <c r="Q27" s="611" t="str">
        <f>IF($F$13="нет","без дифференциации",$I$13)</f>
        <v>без дифференциации</v>
      </c>
      <c r="R27" s="611" t="str">
        <f>IF($J$27="нет","без дифференциации",$M$27)</f>
        <v>ГВС-открытая система на территории Арсеньевский городской округ, (05703000);</v>
      </c>
      <c r="S27" s="611"/>
      <c r="T27" s="611"/>
      <c r="U27" s="612"/>
      <c r="V27" s="611"/>
      <c r="W27" s="611"/>
      <c r="X27" s="602"/>
      <c r="Y27" s="602" t="s">
        <v>256</v>
      </c>
      <c r="Z27" s="602">
        <v>1705000</v>
      </c>
      <c r="AA27" s="602"/>
      <c r="AB27" s="602"/>
      <c r="AC27" s="602"/>
      <c r="AD27" s="602"/>
      <c r="AE27" s="602"/>
      <c r="AF27" s="602"/>
      <c r="AG27" s="602"/>
      <c r="AH27" s="602"/>
      <c r="AI27" s="602"/>
      <c r="AJ27" s="602"/>
      <c r="AK27" s="602"/>
      <c r="AL27" s="602"/>
      <c r="AM27" s="1857"/>
    </row>
    <row s="1857" customFormat="1" customHeight="1" ht="15.75">
      <c r="A28" s="300"/>
      <c r="B28" s="300"/>
      <c r="C28" s="183"/>
      <c r="D28" s="2128"/>
      <c r="E28" s="2130"/>
      <c r="F28" s="2127"/>
      <c r="G28" s="2133"/>
      <c r="H28" s="2134"/>
      <c r="I28" s="2830" t="s">
        <v>22</v>
      </c>
      <c r="J28" s="2127"/>
      <c r="K28" s="428"/>
      <c r="L28" s="184"/>
      <c r="M28" s="614" t="s">
        <v>285</v>
      </c>
      <c r="N28" s="819"/>
      <c r="O28" s="1423"/>
      <c r="P28" s="1420"/>
      <c r="Q28" s="1420"/>
      <c r="R28" s="1420"/>
      <c r="S28" s="1423"/>
      <c r="T28" s="1423"/>
      <c r="U28" s="1273"/>
      <c r="V28" s="1273"/>
      <c r="W28" s="1273"/>
      <c r="X28" s="1273"/>
      <c r="Y28" s="611"/>
      <c r="Z28" s="611"/>
      <c r="AA28" s="611"/>
      <c r="AB28" s="611"/>
      <c r="AC28" s="611"/>
      <c r="AD28" s="611"/>
      <c r="AE28" s="611"/>
      <c r="AF28" s="611"/>
      <c r="AG28" s="611"/>
      <c r="AH28" s="611"/>
      <c r="AI28" s="611"/>
      <c r="AJ28" s="611"/>
      <c r="AK28" s="611"/>
      <c r="AL28" s="611"/>
      <c r="AM28" s="613">
        <v>15</v>
      </c>
    </row>
    <row s="1857" customFormat="1" customHeight="1" ht="15.75">
      <c r="A29" s="300"/>
      <c r="B29" s="300"/>
      <c r="C29" s="183"/>
      <c r="D29" s="2128"/>
      <c r="E29" s="2131"/>
      <c r="F29" s="2127"/>
      <c r="G29" s="1067"/>
      <c r="H29" s="1068"/>
      <c r="I29" s="587" t="s">
        <v>286</v>
      </c>
      <c r="J29" s="184"/>
      <c r="K29" s="184"/>
      <c r="L29" s="184"/>
      <c r="M29" s="615"/>
      <c r="N29" s="819"/>
      <c r="O29" s="1423"/>
      <c r="P29" s="1420"/>
      <c r="Q29" s="1420"/>
      <c r="R29" s="1420"/>
      <c r="S29" s="1423"/>
      <c r="T29" s="1423"/>
      <c r="U29" s="1273"/>
      <c r="V29" s="1273"/>
      <c r="W29" s="1273"/>
      <c r="X29" s="1273"/>
      <c r="Y29" s="611"/>
      <c r="Z29" s="611"/>
      <c r="AA29" s="611"/>
      <c r="AB29" s="611"/>
      <c r="AC29" s="611"/>
      <c r="AD29" s="611"/>
      <c r="AE29" s="611"/>
      <c r="AF29" s="611"/>
      <c r="AG29" s="611"/>
      <c r="AH29" s="611"/>
      <c r="AI29" s="611"/>
      <c r="AJ29" s="611"/>
      <c r="AK29" s="611"/>
      <c r="AL29" s="611"/>
      <c r="AM29" s="613">
        <v>15</v>
      </c>
    </row>
    <row customHeight="1" ht="15">
      <c r="A30" s="430"/>
      <c r="B30" s="430"/>
      <c r="C30" s="1734" t="s">
        <v>103</v>
      </c>
      <c r="D30" s="2128" t="s">
        <v>102</v>
      </c>
      <c r="E30" s="2129" t="str">
        <f>INDEX(VD_NAME_LIST,MATCH("4190072",VD_ID_LIST,0))</f>
        <v>Подключение (технологическое присоединение) к системе теплоснабжения</v>
      </c>
      <c r="F30" s="2127" t="s">
        <v>62</v>
      </c>
      <c r="G30" s="2577"/>
      <c r="H30" s="2147">
        <v>1</v>
      </c>
      <c r="I30" s="2831" t="str">
        <f>IF($U$30="","",INDEX(TERRITORY_MR_LIST,MATCH($U$30,TERRITORY_LIST_ID,0)))</f>
        <v>Территория 28</v>
      </c>
      <c r="J30" s="2127" t="s">
        <v>62</v>
      </c>
      <c r="K30" s="839"/>
      <c r="L30" s="1788" t="s">
        <v>137</v>
      </c>
      <c r="M30" s="2829" t="s">
        <v>227</v>
      </c>
      <c r="N30" s="611"/>
      <c r="O30" s="611" t="s">
        <v>287</v>
      </c>
      <c r="P30" s="611" t="str">
        <f>$E$30</f>
        <v>Подключение (технологическое присоединение) к системе теплоснабжения</v>
      </c>
      <c r="Q30" s="611" t="str">
        <f>IF($F$30="нет","без дифференциации",$I$30)</f>
        <v>Территория 28</v>
      </c>
      <c r="R30" s="611" t="str">
        <f>IF($J$30="нет","без дифференциации",$M$30)</f>
        <v>Владивостокский городской округ</v>
      </c>
      <c r="S30" s="611"/>
      <c r="T30" s="611"/>
      <c r="U30" s="612" t="s">
        <v>226</v>
      </c>
      <c r="V30" s="611" t="s">
        <v>288</v>
      </c>
      <c r="W30" s="611"/>
      <c r="X30" s="602"/>
      <c r="Y30" s="602" t="s">
        <v>256</v>
      </c>
      <c r="Z30" s="602">
        <v>1705000</v>
      </c>
      <c r="AA30" s="602"/>
      <c r="AB30" s="602"/>
      <c r="AC30" s="602"/>
      <c r="AD30" s="602"/>
      <c r="AE30" s="602"/>
      <c r="AF30" s="602"/>
      <c r="AG30" s="602"/>
      <c r="AH30" s="602"/>
      <c r="AI30" s="602"/>
      <c r="AJ30" s="602"/>
      <c r="AK30" s="602"/>
      <c r="AL30" s="602"/>
      <c r="AM30" s="1857"/>
    </row>
    <row customHeight="1" ht="15">
      <c r="A31" s="430"/>
      <c r="B31" s="430"/>
      <c r="C31" s="183"/>
      <c r="D31" s="2128"/>
      <c r="E31" s="2130"/>
      <c r="F31" s="2127"/>
      <c r="G31" s="2578"/>
      <c r="H31" s="2147"/>
      <c r="I31" s="2832" t="str">
        <f>IF($U$30="","",INDEX(TERRITORY_MR_LIST,MATCH($U$30,TERRITORY_LIST_ID,0)))</f>
        <v>Территория 28</v>
      </c>
      <c r="J31" s="2127"/>
      <c r="K31" s="428"/>
      <c r="L31" s="184"/>
      <c r="M31" s="614" t="s">
        <v>285</v>
      </c>
      <c r="N31" s="611"/>
      <c r="O31" s="611"/>
      <c r="P31" s="611"/>
      <c r="Q31" s="611"/>
      <c r="R31" s="611"/>
      <c r="S31" s="611"/>
      <c r="T31" s="611"/>
      <c r="U31" s="612"/>
      <c r="V31" s="611"/>
      <c r="W31" s="611"/>
      <c r="X31" s="602"/>
      <c r="Y31" s="602"/>
      <c r="Z31" s="602"/>
      <c r="AA31" s="602"/>
      <c r="AB31" s="602"/>
      <c r="AC31" s="602"/>
      <c r="AD31" s="602"/>
      <c r="AE31" s="602"/>
      <c r="AF31" s="602"/>
      <c r="AG31" s="602"/>
      <c r="AH31" s="602"/>
      <c r="AI31" s="602"/>
      <c r="AJ31" s="602"/>
      <c r="AK31" s="602"/>
      <c r="AL31" s="602"/>
      <c r="AM31" s="1857"/>
    </row>
    <row customHeight="1" ht="15">
      <c r="A32" s="430"/>
      <c r="B32" s="430"/>
      <c r="C32" s="183"/>
      <c r="D32" s="1827"/>
      <c r="E32" s="1827"/>
      <c r="F32" s="1827"/>
      <c r="G32" s="2581" t="s">
        <v>103</v>
      </c>
      <c r="H32" s="2123" t="s">
        <v>102</v>
      </c>
      <c r="I32" s="2582" t="str">
        <f>IF(U32="","",INDEX(TERRITORY_MR_LIST,MATCH(U32,TERRITORY_LIST_ID,0)))</f>
        <v>Территория 18</v>
      </c>
      <c r="J32" s="2127" t="s">
        <v>62</v>
      </c>
      <c r="K32" s="839"/>
      <c r="L32" s="1788" t="s">
        <v>137</v>
      </c>
      <c r="M32" s="2829" t="s">
        <v>289</v>
      </c>
      <c r="N32" s="611"/>
      <c r="O32" s="611" t="s">
        <v>290</v>
      </c>
      <c r="P32" s="611" t="str">
        <f>$E$30</f>
        <v>Подключение (технологическое присоединение) к системе теплоснабжения</v>
      </c>
      <c r="Q32" s="611" t="str">
        <f>IF($F$32="нет","без дифференциации",$I$32)</f>
        <v>Территория 18</v>
      </c>
      <c r="R32" s="611" t="str">
        <f>IF($J$32="нет","без дифференциации",$M$32)</f>
        <v>Черниговский муниципальный район</v>
      </c>
      <c r="S32" s="611"/>
      <c r="T32" s="611"/>
      <c r="U32" s="612" t="s">
        <v>175</v>
      </c>
      <c r="V32" s="611"/>
      <c r="W32" s="611"/>
      <c r="X32" s="602"/>
      <c r="Y32" s="602" t="s">
        <v>256</v>
      </c>
      <c r="Z32" s="602">
        <v>1705000</v>
      </c>
      <c r="AA32" s="602"/>
      <c r="AB32" s="602"/>
      <c r="AC32" s="602"/>
      <c r="AD32" s="602"/>
      <c r="AE32" s="602"/>
      <c r="AF32" s="602"/>
      <c r="AG32" s="602"/>
      <c r="AH32" s="602"/>
      <c r="AI32" s="602"/>
      <c r="AJ32" s="602"/>
      <c r="AK32" s="602"/>
      <c r="AL32" s="602"/>
      <c r="AM32" s="1857"/>
    </row>
    <row customHeight="1" ht="15">
      <c r="A33" s="430"/>
      <c r="B33" s="430"/>
      <c r="C33" s="183"/>
      <c r="D33" s="1827"/>
      <c r="E33" s="1827"/>
      <c r="F33" s="1827"/>
      <c r="G33" s="2581"/>
      <c r="H33" s="2123"/>
      <c r="I33" s="2582"/>
      <c r="J33" s="2127"/>
      <c r="K33" s="428"/>
      <c r="L33" s="184"/>
      <c r="M33" s="614" t="s">
        <v>285</v>
      </c>
      <c r="N33" s="611"/>
      <c r="O33" s="611"/>
      <c r="P33" s="611"/>
      <c r="Q33" s="611"/>
      <c r="R33" s="611"/>
      <c r="S33" s="611"/>
      <c r="T33" s="611"/>
      <c r="U33" s="612"/>
      <c r="V33" s="611"/>
      <c r="W33" s="611"/>
      <c r="X33" s="602"/>
      <c r="Y33" s="602"/>
      <c r="Z33" s="602"/>
      <c r="AA33" s="602"/>
      <c r="AB33" s="602"/>
      <c r="AC33" s="602"/>
      <c r="AD33" s="602"/>
      <c r="AE33" s="602"/>
      <c r="AF33" s="602"/>
      <c r="AG33" s="602"/>
      <c r="AH33" s="602"/>
      <c r="AI33" s="602"/>
      <c r="AJ33" s="602"/>
      <c r="AK33" s="602"/>
      <c r="AL33" s="602"/>
      <c r="AM33" s="1857"/>
    </row>
    <row customHeight="1" ht="15">
      <c r="A34" s="430"/>
      <c r="B34" s="430"/>
      <c r="C34" s="183"/>
      <c r="D34" s="1827"/>
      <c r="E34" s="1827"/>
      <c r="F34" s="1827"/>
      <c r="G34" s="2581" t="s">
        <v>103</v>
      </c>
      <c r="H34" s="2123" t="s">
        <v>90</v>
      </c>
      <c r="I34" s="2582" t="str">
        <f>IF(U34="","",INDEX(TERRITORY_MR_LIST,MATCH(U34,TERRITORY_LIST_ID,0)))</f>
        <v>Территория 7</v>
      </c>
      <c r="J34" s="2127" t="s">
        <v>62</v>
      </c>
      <c r="K34" s="839"/>
      <c r="L34" s="1788" t="s">
        <v>137</v>
      </c>
      <c r="M34" s="2829" t="s">
        <v>291</v>
      </c>
      <c r="N34" s="611"/>
      <c r="O34" s="611" t="s">
        <v>292</v>
      </c>
      <c r="P34" s="611" t="str">
        <f>$E$30</f>
        <v>Подключение (технологическое присоединение) к системе теплоснабжения</v>
      </c>
      <c r="Q34" s="611" t="str">
        <f>IF($F$34="нет","без дифференциации",$I$34)</f>
        <v>Территория 7</v>
      </c>
      <c r="R34" s="611" t="str">
        <f>IF($J$34="нет","без дифференциации",$M$34)</f>
        <v>Спасское ГО</v>
      </c>
      <c r="S34" s="611"/>
      <c r="T34" s="611"/>
      <c r="U34" s="612" t="s">
        <v>123</v>
      </c>
      <c r="V34" s="611"/>
      <c r="W34" s="611"/>
      <c r="X34" s="602"/>
      <c r="Y34" s="602" t="s">
        <v>256</v>
      </c>
      <c r="Z34" s="602">
        <v>1705000</v>
      </c>
      <c r="AA34" s="602"/>
      <c r="AB34" s="602"/>
      <c r="AC34" s="602"/>
      <c r="AD34" s="602"/>
      <c r="AE34" s="602"/>
      <c r="AF34" s="602"/>
      <c r="AG34" s="602"/>
      <c r="AH34" s="602"/>
      <c r="AI34" s="602"/>
      <c r="AJ34" s="602"/>
      <c r="AK34" s="602"/>
      <c r="AL34" s="602"/>
      <c r="AM34" s="1857"/>
    </row>
    <row customHeight="1" ht="15">
      <c r="A35" s="430"/>
      <c r="B35" s="430"/>
      <c r="C35" s="183"/>
      <c r="D35" s="1827"/>
      <c r="E35" s="1827"/>
      <c r="F35" s="1827"/>
      <c r="G35" s="2581"/>
      <c r="H35" s="2123"/>
      <c r="I35" s="2582"/>
      <c r="J35" s="2127"/>
      <c r="K35" s="428"/>
      <c r="L35" s="184"/>
      <c r="M35" s="614" t="s">
        <v>285</v>
      </c>
      <c r="N35" s="611"/>
      <c r="O35" s="611"/>
      <c r="P35" s="611"/>
      <c r="Q35" s="611"/>
      <c r="R35" s="611"/>
      <c r="S35" s="611"/>
      <c r="T35" s="611"/>
      <c r="U35" s="612"/>
      <c r="V35" s="611"/>
      <c r="W35" s="611"/>
      <c r="X35" s="602"/>
      <c r="Y35" s="602"/>
      <c r="Z35" s="602"/>
      <c r="AA35" s="602"/>
      <c r="AB35" s="602"/>
      <c r="AC35" s="602"/>
      <c r="AD35" s="602"/>
      <c r="AE35" s="602"/>
      <c r="AF35" s="602"/>
      <c r="AG35" s="602"/>
      <c r="AH35" s="602"/>
      <c r="AI35" s="602"/>
      <c r="AJ35" s="602"/>
      <c r="AK35" s="602"/>
      <c r="AL35" s="602"/>
      <c r="AM35" s="1857"/>
    </row>
    <row customHeight="1" ht="15">
      <c r="A36" s="430"/>
      <c r="B36" s="430"/>
      <c r="C36" s="183"/>
      <c r="D36" s="1827"/>
      <c r="E36" s="1827"/>
      <c r="F36" s="1827"/>
      <c r="G36" s="2581" t="s">
        <v>103</v>
      </c>
      <c r="H36" s="2123" t="s">
        <v>91</v>
      </c>
      <c r="I36" s="2582" t="str">
        <f>IF(U36="","",INDEX(TERRITORY_MR_LIST,MATCH(U36,TERRITORY_LIST_ID,0)))</f>
        <v>Территория 2</v>
      </c>
      <c r="J36" s="2127" t="s">
        <v>62</v>
      </c>
      <c r="K36" s="839"/>
      <c r="L36" s="1788" t="s">
        <v>137</v>
      </c>
      <c r="M36" s="2829" t="s">
        <v>105</v>
      </c>
      <c r="N36" s="611"/>
      <c r="O36" s="611" t="s">
        <v>293</v>
      </c>
      <c r="P36" s="611" t="str">
        <f>$E$30</f>
        <v>Подключение (технологическое присоединение) к системе теплоснабжения</v>
      </c>
      <c r="Q36" s="611" t="str">
        <f>IF($F$36="нет","без дифференциации",$I$36)</f>
        <v>Территория 2</v>
      </c>
      <c r="R36" s="611" t="str">
        <f>IF($J$36="нет","без дифференциации",$M$36)</f>
        <v>Дальнегорский городской округ</v>
      </c>
      <c r="S36" s="611"/>
      <c r="T36" s="611"/>
      <c r="U36" s="612" t="s">
        <v>104</v>
      </c>
      <c r="V36" s="611"/>
      <c r="W36" s="611"/>
      <c r="X36" s="602"/>
      <c r="Y36" s="602" t="s">
        <v>256</v>
      </c>
      <c r="Z36" s="602">
        <v>1705000</v>
      </c>
      <c r="AA36" s="602"/>
      <c r="AB36" s="602"/>
      <c r="AC36" s="602"/>
      <c r="AD36" s="602"/>
      <c r="AE36" s="602"/>
      <c r="AF36" s="602"/>
      <c r="AG36" s="602"/>
      <c r="AH36" s="602"/>
      <c r="AI36" s="602"/>
      <c r="AJ36" s="602"/>
      <c r="AK36" s="602"/>
      <c r="AL36" s="602"/>
      <c r="AM36" s="1857"/>
    </row>
    <row customHeight="1" ht="15">
      <c r="A37" s="430"/>
      <c r="B37" s="430"/>
      <c r="C37" s="183"/>
      <c r="D37" s="1827"/>
      <c r="E37" s="1827"/>
      <c r="F37" s="1827"/>
      <c r="G37" s="2581"/>
      <c r="H37" s="2123"/>
      <c r="I37" s="2582"/>
      <c r="J37" s="2127"/>
      <c r="K37" s="428"/>
      <c r="L37" s="184"/>
      <c r="M37" s="614" t="s">
        <v>285</v>
      </c>
      <c r="N37" s="611"/>
      <c r="O37" s="611"/>
      <c r="P37" s="611"/>
      <c r="Q37" s="611"/>
      <c r="R37" s="611"/>
      <c r="S37" s="611"/>
      <c r="T37" s="611"/>
      <c r="U37" s="612"/>
      <c r="V37" s="611"/>
      <c r="W37" s="611"/>
      <c r="X37" s="602"/>
      <c r="Y37" s="602"/>
      <c r="Z37" s="602"/>
      <c r="AA37" s="602"/>
      <c r="AB37" s="602"/>
      <c r="AC37" s="602"/>
      <c r="AD37" s="602"/>
      <c r="AE37" s="602"/>
      <c r="AF37" s="602"/>
      <c r="AG37" s="602"/>
      <c r="AH37" s="602"/>
      <c r="AI37" s="602"/>
      <c r="AJ37" s="602"/>
      <c r="AK37" s="602"/>
      <c r="AL37" s="602"/>
      <c r="AM37" s="1857"/>
    </row>
    <row customHeight="1" ht="15">
      <c r="A38" s="430"/>
      <c r="B38" s="430"/>
      <c r="C38" s="183"/>
      <c r="D38" s="1827"/>
      <c r="E38" s="1827"/>
      <c r="F38" s="1827"/>
      <c r="G38" s="2581" t="s">
        <v>103</v>
      </c>
      <c r="H38" s="2123" t="s">
        <v>115</v>
      </c>
      <c r="I38" s="2582" t="str">
        <f>IF(U38="","",INDEX(TERRITORY_MR_LIST,MATCH(U38,TERRITORY_LIST_ID,0)))</f>
        <v>Территория 14</v>
      </c>
      <c r="J38" s="2127" t="s">
        <v>62</v>
      </c>
      <c r="K38" s="839"/>
      <c r="L38" s="1788" t="s">
        <v>137</v>
      </c>
      <c r="M38" s="2829" t="s">
        <v>158</v>
      </c>
      <c r="N38" s="611"/>
      <c r="O38" s="611" t="s">
        <v>294</v>
      </c>
      <c r="P38" s="611" t="str">
        <f>$E$30</f>
        <v>Подключение (технологическое присоединение) к системе теплоснабжения</v>
      </c>
      <c r="Q38" s="611" t="str">
        <f>IF($F$38="нет","без дифференциации",$I$38)</f>
        <v>Территория 14</v>
      </c>
      <c r="R38" s="611" t="str">
        <f>IF($J$38="нет","без дифференциации",$M$38)</f>
        <v>Михайловский муниципальный район</v>
      </c>
      <c r="S38" s="611"/>
      <c r="T38" s="611"/>
      <c r="U38" s="612" t="s">
        <v>156</v>
      </c>
      <c r="V38" s="611"/>
      <c r="W38" s="611"/>
      <c r="X38" s="602"/>
      <c r="Y38" s="602" t="s">
        <v>256</v>
      </c>
      <c r="Z38" s="602">
        <v>1705000</v>
      </c>
      <c r="AA38" s="602"/>
      <c r="AB38" s="602"/>
      <c r="AC38" s="602"/>
      <c r="AD38" s="602"/>
      <c r="AE38" s="602"/>
      <c r="AF38" s="602"/>
      <c r="AG38" s="602"/>
      <c r="AH38" s="602"/>
      <c r="AI38" s="602"/>
      <c r="AJ38" s="602"/>
      <c r="AK38" s="602"/>
      <c r="AL38" s="602"/>
      <c r="AM38" s="1857"/>
    </row>
    <row customHeight="1" ht="15">
      <c r="A39" s="430"/>
      <c r="B39" s="430"/>
      <c r="C39" s="183"/>
      <c r="D39" s="1827"/>
      <c r="E39" s="1827"/>
      <c r="F39" s="1827"/>
      <c r="G39" s="2581"/>
      <c r="H39" s="2123"/>
      <c r="I39" s="2582"/>
      <c r="J39" s="2127"/>
      <c r="K39" s="428"/>
      <c r="L39" s="184"/>
      <c r="M39" s="614" t="s">
        <v>285</v>
      </c>
      <c r="N39" s="611"/>
      <c r="O39" s="611"/>
      <c r="P39" s="611"/>
      <c r="Q39" s="611"/>
      <c r="R39" s="611"/>
      <c r="S39" s="611"/>
      <c r="T39" s="611"/>
      <c r="U39" s="612"/>
      <c r="V39" s="611"/>
      <c r="W39" s="611"/>
      <c r="X39" s="602"/>
      <c r="Y39" s="602"/>
      <c r="Z39" s="602"/>
      <c r="AA39" s="602"/>
      <c r="AB39" s="602"/>
      <c r="AC39" s="602"/>
      <c r="AD39" s="602"/>
      <c r="AE39" s="602"/>
      <c r="AF39" s="602"/>
      <c r="AG39" s="602"/>
      <c r="AH39" s="602"/>
      <c r="AI39" s="602"/>
      <c r="AJ39" s="602"/>
      <c r="AK39" s="602"/>
      <c r="AL39" s="602"/>
      <c r="AM39" s="1857"/>
    </row>
    <row customHeight="1" ht="15">
      <c r="A40" s="430"/>
      <c r="B40" s="430"/>
      <c r="C40" s="183"/>
      <c r="D40" s="1827"/>
      <c r="E40" s="1827"/>
      <c r="F40" s="1827"/>
      <c r="G40" s="2581" t="s">
        <v>103</v>
      </c>
      <c r="H40" s="2123" t="s">
        <v>92</v>
      </c>
      <c r="I40" s="2582" t="str">
        <f>IF(U40="","",INDEX(TERRITORY_MR_LIST,MATCH(U40,TERRITORY_LIST_ID,0)))</f>
        <v>Территория 25</v>
      </c>
      <c r="J40" s="2127" t="s">
        <v>62</v>
      </c>
      <c r="K40" s="839"/>
      <c r="L40" s="1788" t="s">
        <v>137</v>
      </c>
      <c r="M40" s="2829" t="s">
        <v>295</v>
      </c>
      <c r="N40" s="611"/>
      <c r="O40" s="611" t="s">
        <v>296</v>
      </c>
      <c r="P40" s="611" t="str">
        <f>$E$30</f>
        <v>Подключение (технологическое присоединение) к системе теплоснабжения</v>
      </c>
      <c r="Q40" s="611" t="str">
        <f>IF($F$40="нет","без дифференциации",$I$40)</f>
        <v>Территория 25</v>
      </c>
      <c r="R40" s="611" t="str">
        <f>IF($J$40="нет","без дифференциации",$M$40)</f>
        <v>Ханкайский муниципальный район</v>
      </c>
      <c r="S40" s="611"/>
      <c r="T40" s="611"/>
      <c r="U40" s="612" t="s">
        <v>208</v>
      </c>
      <c r="V40" s="611"/>
      <c r="W40" s="611"/>
      <c r="X40" s="602"/>
      <c r="Y40" s="602" t="s">
        <v>256</v>
      </c>
      <c r="Z40" s="602">
        <v>1705000</v>
      </c>
      <c r="AA40" s="602"/>
      <c r="AB40" s="602"/>
      <c r="AC40" s="602"/>
      <c r="AD40" s="602"/>
      <c r="AE40" s="602"/>
      <c r="AF40" s="602"/>
      <c r="AG40" s="602"/>
      <c r="AH40" s="602"/>
      <c r="AI40" s="602"/>
      <c r="AJ40" s="602"/>
      <c r="AK40" s="602"/>
      <c r="AL40" s="602"/>
      <c r="AM40" s="1857"/>
    </row>
    <row customHeight="1" ht="15">
      <c r="A41" s="430"/>
      <c r="B41" s="430"/>
      <c r="C41" s="183"/>
      <c r="D41" s="1827"/>
      <c r="E41" s="1827"/>
      <c r="F41" s="1827"/>
      <c r="G41" s="2581"/>
      <c r="H41" s="2123"/>
      <c r="I41" s="2582"/>
      <c r="J41" s="2127"/>
      <c r="K41" s="428"/>
      <c r="L41" s="184"/>
      <c r="M41" s="614" t="s">
        <v>285</v>
      </c>
      <c r="N41" s="611"/>
      <c r="O41" s="611"/>
      <c r="P41" s="611"/>
      <c r="Q41" s="611"/>
      <c r="R41" s="611"/>
      <c r="S41" s="611"/>
      <c r="T41" s="611"/>
      <c r="U41" s="612"/>
      <c r="V41" s="611"/>
      <c r="W41" s="611"/>
      <c r="X41" s="602"/>
      <c r="Y41" s="602"/>
      <c r="Z41" s="602"/>
      <c r="AA41" s="602"/>
      <c r="AB41" s="602"/>
      <c r="AC41" s="602"/>
      <c r="AD41" s="602"/>
      <c r="AE41" s="602"/>
      <c r="AF41" s="602"/>
      <c r="AG41" s="602"/>
      <c r="AH41" s="602"/>
      <c r="AI41" s="602"/>
      <c r="AJ41" s="602"/>
      <c r="AK41" s="602"/>
      <c r="AL41" s="602"/>
      <c r="AM41" s="1857"/>
    </row>
    <row customHeight="1" ht="15">
      <c r="A42" s="430"/>
      <c r="B42" s="430"/>
      <c r="C42" s="183"/>
      <c r="D42" s="1827"/>
      <c r="E42" s="1827"/>
      <c r="F42" s="1827"/>
      <c r="G42" s="2581" t="s">
        <v>103</v>
      </c>
      <c r="H42" s="2123" t="s">
        <v>93</v>
      </c>
      <c r="I42" s="2582" t="str">
        <f>IF(U42="","",INDEX(TERRITORY_MR_LIST,MATCH(U42,TERRITORY_LIST_ID,0)))</f>
        <v>Территория 4</v>
      </c>
      <c r="J42" s="2127" t="s">
        <v>62</v>
      </c>
      <c r="K42" s="839"/>
      <c r="L42" s="1788" t="s">
        <v>137</v>
      </c>
      <c r="M42" s="2829" t="s">
        <v>113</v>
      </c>
      <c r="N42" s="611"/>
      <c r="O42" s="611" t="s">
        <v>297</v>
      </c>
      <c r="P42" s="611" t="str">
        <f>$E$30</f>
        <v>Подключение (технологическое присоединение) к системе теплоснабжения</v>
      </c>
      <c r="Q42" s="611" t="str">
        <f>IF($F$42="нет","без дифференциации",$I$42)</f>
        <v>Территория 4</v>
      </c>
      <c r="R42" s="611" t="str">
        <f>IF($J$42="нет","без дифференциации",$M$42)</f>
        <v>Находкинский городской округ</v>
      </c>
      <c r="S42" s="611"/>
      <c r="T42" s="611"/>
      <c r="U42" s="612" t="s">
        <v>111</v>
      </c>
      <c r="V42" s="611"/>
      <c r="W42" s="611"/>
      <c r="X42" s="602"/>
      <c r="Y42" s="602" t="s">
        <v>256</v>
      </c>
      <c r="Z42" s="602">
        <v>1705000</v>
      </c>
      <c r="AA42" s="602"/>
      <c r="AB42" s="602"/>
      <c r="AC42" s="602"/>
      <c r="AD42" s="602"/>
      <c r="AE42" s="602"/>
      <c r="AF42" s="602"/>
      <c r="AG42" s="602"/>
      <c r="AH42" s="602"/>
      <c r="AI42" s="602"/>
      <c r="AJ42" s="602"/>
      <c r="AK42" s="602"/>
      <c r="AL42" s="602"/>
      <c r="AM42" s="1857"/>
    </row>
    <row customHeight="1" ht="15">
      <c r="A43" s="430"/>
      <c r="B43" s="430"/>
      <c r="C43" s="183"/>
      <c r="D43" s="1827"/>
      <c r="E43" s="1827"/>
      <c r="F43" s="1827"/>
      <c r="G43" s="2581"/>
      <c r="H43" s="2123"/>
      <c r="I43" s="2582"/>
      <c r="J43" s="2127"/>
      <c r="K43" s="428"/>
      <c r="L43" s="184"/>
      <c r="M43" s="614" t="s">
        <v>285</v>
      </c>
      <c r="N43" s="611"/>
      <c r="O43" s="611"/>
      <c r="P43" s="611"/>
      <c r="Q43" s="611"/>
      <c r="R43" s="611"/>
      <c r="S43" s="611"/>
      <c r="T43" s="611"/>
      <c r="U43" s="612"/>
      <c r="V43" s="611"/>
      <c r="W43" s="611"/>
      <c r="X43" s="602"/>
      <c r="Y43" s="602"/>
      <c r="Z43" s="602"/>
      <c r="AA43" s="602"/>
      <c r="AB43" s="602"/>
      <c r="AC43" s="602"/>
      <c r="AD43" s="602"/>
      <c r="AE43" s="602"/>
      <c r="AF43" s="602"/>
      <c r="AG43" s="602"/>
      <c r="AH43" s="602"/>
      <c r="AI43" s="602"/>
      <c r="AJ43" s="602"/>
      <c r="AK43" s="602"/>
      <c r="AL43" s="602"/>
      <c r="AM43" s="1857"/>
    </row>
    <row customHeight="1" ht="15">
      <c r="A44" s="430"/>
      <c r="B44" s="430"/>
      <c r="C44" s="183"/>
      <c r="D44" s="1827"/>
      <c r="E44" s="1827"/>
      <c r="F44" s="1827"/>
      <c r="G44" s="2581" t="s">
        <v>103</v>
      </c>
      <c r="H44" s="2123" t="s">
        <v>126</v>
      </c>
      <c r="I44" s="2582" t="str">
        <f>IF(U44="","",INDEX(TERRITORY_MR_LIST,MATCH(U44,TERRITORY_LIST_ID,0)))</f>
        <v>Территория 13</v>
      </c>
      <c r="J44" s="2127" t="s">
        <v>62</v>
      </c>
      <c r="K44" s="839"/>
      <c r="L44" s="1788" t="s">
        <v>137</v>
      </c>
      <c r="M44" s="2829" t="s">
        <v>298</v>
      </c>
      <c r="N44" s="611"/>
      <c r="O44" s="611" t="s">
        <v>299</v>
      </c>
      <c r="P44" s="611" t="str">
        <f>$E$30</f>
        <v>Подключение (технологическое присоединение) к системе теплоснабжения</v>
      </c>
      <c r="Q44" s="611" t="str">
        <f>IF($F$44="нет","без дифференциации",$I$44)</f>
        <v>Территория 13</v>
      </c>
      <c r="R44" s="611" t="str">
        <f>IF($J$44="нет","без дифференциации",$M$44)</f>
        <v>Лазовский МО</v>
      </c>
      <c r="S44" s="611"/>
      <c r="T44" s="611"/>
      <c r="U44" s="612" t="s">
        <v>151</v>
      </c>
      <c r="V44" s="611"/>
      <c r="W44" s="611"/>
      <c r="X44" s="602"/>
      <c r="Y44" s="602" t="s">
        <v>256</v>
      </c>
      <c r="Z44" s="602">
        <v>1705000</v>
      </c>
      <c r="AA44" s="602"/>
      <c r="AB44" s="602"/>
      <c r="AC44" s="602"/>
      <c r="AD44" s="602"/>
      <c r="AE44" s="602"/>
      <c r="AF44" s="602"/>
      <c r="AG44" s="602"/>
      <c r="AH44" s="602"/>
      <c r="AI44" s="602"/>
      <c r="AJ44" s="602"/>
      <c r="AK44" s="602"/>
      <c r="AL44" s="602"/>
      <c r="AM44" s="1857"/>
    </row>
    <row customHeight="1" ht="15">
      <c r="A45" s="430"/>
      <c r="B45" s="430"/>
      <c r="C45" s="183"/>
      <c r="D45" s="1827"/>
      <c r="E45" s="1827"/>
      <c r="F45" s="1827"/>
      <c r="G45" s="2581"/>
      <c r="H45" s="2123"/>
      <c r="I45" s="2582"/>
      <c r="J45" s="2127"/>
      <c r="K45" s="428"/>
      <c r="L45" s="184"/>
      <c r="M45" s="614" t="s">
        <v>285</v>
      </c>
      <c r="N45" s="611"/>
      <c r="O45" s="611"/>
      <c r="P45" s="611"/>
      <c r="Q45" s="611"/>
      <c r="R45" s="611"/>
      <c r="S45" s="611"/>
      <c r="T45" s="611"/>
      <c r="U45" s="612"/>
      <c r="V45" s="611"/>
      <c r="W45" s="611"/>
      <c r="X45" s="602"/>
      <c r="Y45" s="602"/>
      <c r="Z45" s="602"/>
      <c r="AA45" s="602"/>
      <c r="AB45" s="602"/>
      <c r="AC45" s="602"/>
      <c r="AD45" s="602"/>
      <c r="AE45" s="602"/>
      <c r="AF45" s="602"/>
      <c r="AG45" s="602"/>
      <c r="AH45" s="602"/>
      <c r="AI45" s="602"/>
      <c r="AJ45" s="602"/>
      <c r="AK45" s="602"/>
      <c r="AL45" s="602"/>
      <c r="AM45" s="1857"/>
    </row>
    <row customHeight="1" ht="15">
      <c r="A46" s="430"/>
      <c r="B46" s="430"/>
      <c r="C46" s="183"/>
      <c r="D46" s="1827"/>
      <c r="E46" s="1827"/>
      <c r="F46" s="1827"/>
      <c r="G46" s="2581" t="s">
        <v>103</v>
      </c>
      <c r="H46" s="2123" t="s">
        <v>131</v>
      </c>
      <c r="I46" s="2582" t="str">
        <f>IF(U46="","",INDEX(TERRITORY_MR_LIST,MATCH(U46,TERRITORY_LIST_ID,0)))</f>
        <v>Территория 1</v>
      </c>
      <c r="J46" s="2127" t="s">
        <v>62</v>
      </c>
      <c r="K46" s="839"/>
      <c r="L46" s="1788" t="s">
        <v>137</v>
      </c>
      <c r="M46" s="2829" t="s">
        <v>99</v>
      </c>
      <c r="N46" s="611"/>
      <c r="O46" s="611" t="s">
        <v>300</v>
      </c>
      <c r="P46" s="611" t="str">
        <f>$E$30</f>
        <v>Подключение (технологическое присоединение) к системе теплоснабжения</v>
      </c>
      <c r="Q46" s="611" t="str">
        <f>IF($F$46="нет","без дифференциации",$I$46)</f>
        <v>Территория 1</v>
      </c>
      <c r="R46" s="611" t="str">
        <f>IF($J$46="нет","без дифференциации",$M$46)</f>
        <v>Артемовский городской округ</v>
      </c>
      <c r="S46" s="611"/>
      <c r="T46" s="611"/>
      <c r="U46" s="612" t="s">
        <v>98</v>
      </c>
      <c r="V46" s="611"/>
      <c r="W46" s="611"/>
      <c r="X46" s="602"/>
      <c r="Y46" s="602" t="s">
        <v>256</v>
      </c>
      <c r="Z46" s="602">
        <v>1705000</v>
      </c>
      <c r="AA46" s="602"/>
      <c r="AB46" s="602"/>
      <c r="AC46" s="602"/>
      <c r="AD46" s="602"/>
      <c r="AE46" s="602"/>
      <c r="AF46" s="602"/>
      <c r="AG46" s="602"/>
      <c r="AH46" s="602"/>
      <c r="AI46" s="602"/>
      <c r="AJ46" s="602"/>
      <c r="AK46" s="602"/>
      <c r="AL46" s="602"/>
      <c r="AM46" s="1857"/>
    </row>
    <row customHeight="1" ht="15">
      <c r="A47" s="430"/>
      <c r="B47" s="430"/>
      <c r="C47" s="183"/>
      <c r="D47" s="1827"/>
      <c r="E47" s="1827"/>
      <c r="F47" s="1827"/>
      <c r="G47" s="2581"/>
      <c r="H47" s="2123"/>
      <c r="I47" s="2582"/>
      <c r="J47" s="2127"/>
      <c r="K47" s="428"/>
      <c r="L47" s="184"/>
      <c r="M47" s="614" t="s">
        <v>285</v>
      </c>
      <c r="N47" s="611"/>
      <c r="O47" s="611"/>
      <c r="P47" s="611"/>
      <c r="Q47" s="611"/>
      <c r="R47" s="611"/>
      <c r="S47" s="611"/>
      <c r="T47" s="611"/>
      <c r="U47" s="612"/>
      <c r="V47" s="611"/>
      <c r="W47" s="611"/>
      <c r="X47" s="602"/>
      <c r="Y47" s="602"/>
      <c r="Z47" s="602"/>
      <c r="AA47" s="602"/>
      <c r="AB47" s="602"/>
      <c r="AC47" s="602"/>
      <c r="AD47" s="602"/>
      <c r="AE47" s="602"/>
      <c r="AF47" s="602"/>
      <c r="AG47" s="602"/>
      <c r="AH47" s="602"/>
      <c r="AI47" s="602"/>
      <c r="AJ47" s="602"/>
      <c r="AK47" s="602"/>
      <c r="AL47" s="602"/>
      <c r="AM47" s="1857"/>
    </row>
    <row customHeight="1" ht="15">
      <c r="A48" s="430"/>
      <c r="B48" s="430"/>
      <c r="C48" s="183"/>
      <c r="D48" s="1827"/>
      <c r="E48" s="1827"/>
      <c r="F48" s="1827"/>
      <c r="G48" s="2581" t="s">
        <v>103</v>
      </c>
      <c r="H48" s="2123" t="s">
        <v>135</v>
      </c>
      <c r="I48" s="2582" t="str">
        <f>IF(U48="","",INDEX(TERRITORY_MR_LIST,MATCH(U48,TERRITORY_LIST_ID,0)))</f>
        <v>Территория 5</v>
      </c>
      <c r="J48" s="2127" t="s">
        <v>62</v>
      </c>
      <c r="K48" s="839"/>
      <c r="L48" s="1788" t="s">
        <v>137</v>
      </c>
      <c r="M48" s="3578" t="s">
        <v>117</v>
      </c>
      <c r="N48" s="611"/>
      <c r="O48" s="611" t="s">
        <v>301</v>
      </c>
      <c r="P48" s="611" t="str">
        <f>$E$30</f>
        <v>Подключение (технологическое присоединение) к системе теплоснабжения</v>
      </c>
      <c r="Q48" s="611" t="str">
        <f>IF($F$48="нет","без дифференциации",$I$48)</f>
        <v>Территория 5</v>
      </c>
      <c r="R48" s="611" t="str">
        <f>IF($J$48="нет","без дифференциации",$M$48)</f>
        <v>Дальнереченский городской округ</v>
      </c>
      <c r="S48" s="611"/>
      <c r="T48" s="611"/>
      <c r="U48" s="612" t="s">
        <v>116</v>
      </c>
      <c r="V48" s="611"/>
      <c r="W48" s="611"/>
      <c r="X48" s="602"/>
      <c r="Y48" s="602" t="s">
        <v>256</v>
      </c>
      <c r="Z48" s="602">
        <v>1705000</v>
      </c>
      <c r="AA48" s="602"/>
      <c r="AB48" s="602"/>
      <c r="AC48" s="602"/>
      <c r="AD48" s="602"/>
      <c r="AE48" s="602"/>
      <c r="AF48" s="602"/>
      <c r="AG48" s="602"/>
      <c r="AH48" s="602"/>
      <c r="AI48" s="602"/>
      <c r="AJ48" s="602"/>
      <c r="AK48" s="602"/>
      <c r="AL48" s="602"/>
      <c r="AM48" s="1857"/>
    </row>
    <row customHeight="1" ht="15">
      <c r="A49" s="430"/>
      <c r="B49" s="430"/>
      <c r="C49" s="183"/>
      <c r="D49" s="1827"/>
      <c r="E49" s="1827"/>
      <c r="F49" s="1827"/>
      <c r="G49" s="2581"/>
      <c r="H49" s="2123"/>
      <c r="I49" s="2582"/>
      <c r="J49" s="2127"/>
      <c r="K49" s="428"/>
      <c r="L49" s="184"/>
      <c r="M49" s="614" t="s">
        <v>285</v>
      </c>
      <c r="N49" s="611"/>
      <c r="O49" s="611"/>
      <c r="P49" s="611"/>
      <c r="Q49" s="611"/>
      <c r="R49" s="611"/>
      <c r="S49" s="611"/>
      <c r="T49" s="611"/>
      <c r="U49" s="612"/>
      <c r="V49" s="611"/>
      <c r="W49" s="611"/>
      <c r="X49" s="602"/>
      <c r="Y49" s="602"/>
      <c r="Z49" s="602"/>
      <c r="AA49" s="602"/>
      <c r="AB49" s="602"/>
      <c r="AC49" s="602"/>
      <c r="AD49" s="602"/>
      <c r="AE49" s="602"/>
      <c r="AF49" s="602"/>
      <c r="AG49" s="602"/>
      <c r="AH49" s="602"/>
      <c r="AI49" s="602"/>
      <c r="AJ49" s="602"/>
      <c r="AK49" s="602"/>
      <c r="AL49" s="602"/>
      <c r="AM49" s="1857"/>
    </row>
    <row customHeight="1" ht="15">
      <c r="A50" s="430"/>
      <c r="B50" s="430"/>
      <c r="C50" s="183"/>
      <c r="D50" s="2128"/>
      <c r="E50" s="2131"/>
      <c r="F50" s="2127"/>
      <c r="G50" s="428"/>
      <c r="H50" s="184"/>
      <c r="I50" s="587" t="s">
        <v>286</v>
      </c>
      <c r="J50" s="184"/>
      <c r="K50" s="184"/>
      <c r="L50" s="184"/>
      <c r="M50" s="615"/>
      <c r="N50" s="611"/>
      <c r="O50" s="611"/>
      <c r="P50" s="611"/>
      <c r="Q50" s="611"/>
      <c r="R50" s="611"/>
      <c r="S50" s="611"/>
      <c r="T50" s="611"/>
      <c r="U50" s="612"/>
      <c r="V50" s="611"/>
      <c r="W50" s="611"/>
      <c r="X50" s="602"/>
      <c r="Y50" s="602"/>
      <c r="Z50" s="602"/>
      <c r="AA50" s="602"/>
      <c r="AB50" s="602"/>
      <c r="AC50" s="602"/>
      <c r="AD50" s="602"/>
      <c r="AE50" s="602"/>
      <c r="AF50" s="602"/>
      <c r="AG50" s="602"/>
      <c r="AH50" s="602"/>
      <c r="AI50" s="602"/>
      <c r="AJ50" s="602"/>
      <c r="AK50" s="602"/>
      <c r="AL50" s="602"/>
      <c r="AM50" s="1857"/>
    </row>
    <row customHeight="1" ht="61.5">
      <c r="A51" s="430"/>
      <c r="B51" s="430"/>
      <c r="C51" s="1734" t="s">
        <v>103</v>
      </c>
      <c r="D51" s="2128" t="s">
        <v>90</v>
      </c>
      <c r="E51" s="2129" t="str">
        <f>INDEX(VD_NAME_LIST,MATCH("4190068",VD_ID_LIST,0))</f>
        <v>Передача. Тепловая энергия</v>
      </c>
      <c r="F51" s="2127" t="s">
        <v>62</v>
      </c>
      <c r="G51" s="2577"/>
      <c r="H51" s="2147">
        <v>1</v>
      </c>
      <c r="I51" s="2831" t="str">
        <f>IF($U$51="","",INDEX(TERRITORY_MR_LIST,MATCH($U$51,TERRITORY_LIST_ID,0)))</f>
        <v>Территория 3</v>
      </c>
      <c r="J51" s="2127" t="s">
        <v>62</v>
      </c>
      <c r="K51" s="839"/>
      <c r="L51" s="1788" t="s">
        <v>137</v>
      </c>
      <c r="M51" s="2829" t="s">
        <v>302</v>
      </c>
      <c r="N51" s="611"/>
      <c r="O51" s="611" t="s">
        <v>303</v>
      </c>
      <c r="P51" s="611" t="str">
        <f>$E$51</f>
        <v>Передача. Тепловая энергия</v>
      </c>
      <c r="Q51" s="611" t="str">
        <f>IF($F$51="нет","без дифференциации",$I$51)</f>
        <v>Территория 3</v>
      </c>
      <c r="R51" s="611" t="str">
        <f>IF($J$51="нет","без дифференциации",$M$51)</f>
        <v>"Лесозаводский городской округ, Лесозаводский городской округ (05711000);
</v>
      </c>
      <c r="S51" s="611"/>
      <c r="T51" s="611"/>
      <c r="U51" s="612" t="s">
        <v>107</v>
      </c>
      <c r="V51" s="611" t="s">
        <v>304</v>
      </c>
      <c r="W51" s="611"/>
      <c r="X51" s="602"/>
      <c r="Y51" s="602" t="s">
        <v>256</v>
      </c>
      <c r="Z51" s="602">
        <v>1705000</v>
      </c>
      <c r="AA51" s="602"/>
      <c r="AB51" s="602"/>
      <c r="AC51" s="602"/>
      <c r="AD51" s="602"/>
      <c r="AE51" s="602"/>
      <c r="AF51" s="602"/>
      <c r="AG51" s="602"/>
      <c r="AH51" s="602"/>
      <c r="AI51" s="602"/>
      <c r="AJ51" s="602"/>
      <c r="AK51" s="602"/>
      <c r="AL51" s="602"/>
      <c r="AM51" s="1857"/>
    </row>
    <row customHeight="1" ht="15">
      <c r="A52" s="430"/>
      <c r="B52" s="430"/>
      <c r="C52" s="183"/>
      <c r="D52" s="2128"/>
      <c r="E52" s="2130"/>
      <c r="F52" s="2127"/>
      <c r="G52" s="2578"/>
      <c r="H52" s="2147"/>
      <c r="I52" s="2832" t="str">
        <f>IF($U$51="","",INDEX(TERRITORY_MR_LIST,MATCH($U$51,TERRITORY_LIST_ID,0)))</f>
        <v>Территория 3</v>
      </c>
      <c r="J52" s="2127"/>
      <c r="K52" s="428"/>
      <c r="L52" s="184"/>
      <c r="M52" s="614" t="s">
        <v>285</v>
      </c>
      <c r="N52" s="611"/>
      <c r="O52" s="611"/>
      <c r="P52" s="611"/>
      <c r="Q52" s="611"/>
      <c r="R52" s="611"/>
      <c r="S52" s="611"/>
      <c r="T52" s="611"/>
      <c r="U52" s="612"/>
      <c r="V52" s="611"/>
      <c r="W52" s="611"/>
      <c r="X52" s="602"/>
      <c r="Y52" s="602"/>
      <c r="Z52" s="602"/>
      <c r="AA52" s="602"/>
      <c r="AB52" s="602"/>
      <c r="AC52" s="602"/>
      <c r="AD52" s="602"/>
      <c r="AE52" s="602"/>
      <c r="AF52" s="602"/>
      <c r="AG52" s="602"/>
      <c r="AH52" s="602"/>
      <c r="AI52" s="602"/>
      <c r="AJ52" s="602"/>
      <c r="AK52" s="602"/>
      <c r="AL52" s="602"/>
      <c r="AM52" s="1857"/>
    </row>
    <row customHeight="1" ht="15">
      <c r="A53" s="430"/>
      <c r="B53" s="430"/>
      <c r="C53" s="183"/>
      <c r="D53" s="2128"/>
      <c r="E53" s="2131"/>
      <c r="F53" s="2127"/>
      <c r="G53" s="428"/>
      <c r="H53" s="184"/>
      <c r="I53" s="587" t="s">
        <v>286</v>
      </c>
      <c r="J53" s="184"/>
      <c r="K53" s="184"/>
      <c r="L53" s="184"/>
      <c r="M53" s="615"/>
      <c r="N53" s="611"/>
      <c r="O53" s="611"/>
      <c r="P53" s="611"/>
      <c r="Q53" s="611"/>
      <c r="R53" s="611"/>
      <c r="S53" s="611"/>
      <c r="T53" s="611"/>
      <c r="U53" s="612"/>
      <c r="V53" s="611"/>
      <c r="W53" s="611"/>
      <c r="X53" s="602"/>
      <c r="Y53" s="602"/>
      <c r="Z53" s="602"/>
      <c r="AA53" s="602"/>
      <c r="AB53" s="602"/>
      <c r="AC53" s="602"/>
      <c r="AD53" s="602"/>
      <c r="AE53" s="602"/>
      <c r="AF53" s="602"/>
      <c r="AG53" s="602"/>
      <c r="AH53" s="602"/>
      <c r="AI53" s="602"/>
      <c r="AJ53" s="602"/>
      <c r="AK53" s="602"/>
      <c r="AL53" s="602"/>
      <c r="AM53" s="1857"/>
    </row>
    <row customHeight="1" ht="15.75">
      <c r="A54" s="616"/>
      <c r="B54" s="142"/>
      <c r="C54" s="813"/>
      <c r="D54" s="428"/>
      <c r="E54" s="578" t="s">
        <v>305</v>
      </c>
      <c r="F54" s="184"/>
      <c r="G54" s="184"/>
      <c r="H54" s="184"/>
      <c r="I54" s="184"/>
      <c r="J54" s="184"/>
      <c r="K54" s="184" t="s">
        <v>22</v>
      </c>
      <c r="L54" s="184"/>
      <c r="M54" s="615"/>
      <c r="N54" s="1634"/>
      <c r="AM54" s="590">
        <v>15</v>
      </c>
    </row>
    <row customHeight="1" ht="11.25" hidden="1">
      <c r="A55" s="590" t="s">
        <v>82</v>
      </c>
      <c r="B55" s="590">
        <v>0</v>
      </c>
      <c r="C55" s="590">
        <v>3</v>
      </c>
      <c r="D55" s="590">
        <v>4</v>
      </c>
      <c r="E55" s="590">
        <v>44</v>
      </c>
      <c r="F55" s="590">
        <v>6</v>
      </c>
      <c r="G55" s="590">
        <v>4</v>
      </c>
      <c r="H55" s="590">
        <v>5</v>
      </c>
      <c r="I55" s="590">
        <v>52</v>
      </c>
      <c r="J55" s="590">
        <v>6</v>
      </c>
      <c r="K55" s="590">
        <v>3</v>
      </c>
      <c r="L55" s="590">
        <v>6</v>
      </c>
      <c r="M55" s="590">
        <v>56</v>
      </c>
      <c r="N55" s="591">
        <v>8</v>
      </c>
      <c r="O55" s="1420">
        <v>0</v>
      </c>
      <c r="P55" s="1420">
        <v>0</v>
      </c>
      <c r="Q55" s="1420">
        <v>0</v>
      </c>
      <c r="R55" s="1420">
        <v>0</v>
      </c>
      <c r="S55" s="1420">
        <v>0</v>
      </c>
      <c r="T55" s="1420">
        <v>0</v>
      </c>
      <c r="U55" s="1270">
        <v>0</v>
      </c>
      <c r="V55" s="1270">
        <v>0</v>
      </c>
      <c r="W55" s="1270">
        <v>0</v>
      </c>
      <c r="X55" s="1270">
        <v>0</v>
      </c>
      <c r="Y55" s="591">
        <v>0</v>
      </c>
      <c r="Z55" s="591">
        <v>0</v>
      </c>
      <c r="AA55" s="591">
        <v>0</v>
      </c>
      <c r="AB55" s="591">
        <v>0</v>
      </c>
      <c r="AC55" s="591">
        <v>0</v>
      </c>
      <c r="AD55" s="591">
        <v>0</v>
      </c>
      <c r="AE55" s="591">
        <v>0</v>
      </c>
      <c r="AF55" s="591">
        <v>0</v>
      </c>
      <c r="AG55" s="591">
        <v>0</v>
      </c>
      <c r="AH55" s="591">
        <v>0</v>
      </c>
      <c r="AI55" s="591">
        <v>0</v>
      </c>
      <c r="AJ55" s="591">
        <v>0</v>
      </c>
      <c r="AK55" s="591">
        <v>0</v>
      </c>
      <c r="AL55" s="591">
        <v>8</v>
      </c>
      <c r="AM55" s="590">
        <v>11</v>
      </c>
    </row>
  </sheetData>
  <sheetProtection formatColumns="0" formatRows="0" autoFilter="0" sort="0" insertRows="0" insertColumns="1" deleteRows="0" deleteColumns="0"/>
  <mergeCells count="71">
    <mergeCell ref="G11:H11"/>
    <mergeCell ref="K11:L11"/>
    <mergeCell ref="D4:I4"/>
    <mergeCell ref="D5:I5"/>
    <mergeCell ref="A6:F6"/>
    <mergeCell ref="A9:A10"/>
    <mergeCell ref="D9:E9"/>
    <mergeCell ref="F9:I9"/>
    <mergeCell ref="E7:M7"/>
    <mergeCell ref="J9:M9"/>
    <mergeCell ref="G10:H10"/>
    <mergeCell ref="K10:L10"/>
    <mergeCell ref="I13:I28"/>
    <mergeCell ref="J13:J28"/>
    <mergeCell ref="D13:D29"/>
    <mergeCell ref="E13:E29"/>
    <mergeCell ref="F13:F29"/>
    <mergeCell ref="G13:G28"/>
    <mergeCell ref="H13:H28"/>
    <mergeCell ref="D30:D50"/>
    <mergeCell ref="E30:E50"/>
    <mergeCell ref="F30:F50"/>
    <mergeCell ref="G30:G31"/>
    <mergeCell ref="H30:H31"/>
    <mergeCell ref="I30:I31"/>
    <mergeCell ref="J30:J31"/>
    <mergeCell ref="C30:C50"/>
    <mergeCell ref="D51:D53"/>
    <mergeCell ref="E51:E53"/>
    <mergeCell ref="F51:F53"/>
    <mergeCell ref="G51:G52"/>
    <mergeCell ref="H51:H52"/>
    <mergeCell ref="I51:I52"/>
    <mergeCell ref="J51:J52"/>
    <mergeCell ref="C51:C53"/>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7"/>
    <mergeCell ref="H46:H47"/>
    <mergeCell ref="I46:I47"/>
    <mergeCell ref="J46:J47"/>
    <mergeCell ref="G48:G49"/>
    <mergeCell ref="H48:H49"/>
    <mergeCell ref="I48:I49"/>
    <mergeCell ref="J48:J49"/>
  </mergeCells>
  <dataValidations count="40">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4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C2B08-2C74-B761-3C42-3F311DCFCA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1"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57"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8"/>
      <c r="F5" s="2178"/>
      <c r="G5" s="2178"/>
      <c r="H5" s="2178"/>
      <c r="I5" s="2178"/>
      <c r="J5" s="2179"/>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83" t="str">
        <f>IF(org=0,"Не определено",org)</f>
        <v>КГУП "Примтеплоэнерго"</v>
      </c>
      <c r="E6" s="2183"/>
      <c r="F6" s="2183"/>
      <c r="G6" s="2183"/>
      <c r="H6" s="2183"/>
      <c r="I6" s="2183"/>
      <c r="J6" s="2183"/>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80"/>
      <c r="E7" s="2181"/>
      <c r="F7" s="2181"/>
      <c r="G7" s="2181"/>
      <c r="H7" s="2181"/>
      <c r="I7" s="2181"/>
      <c r="J7" s="2182"/>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47" t="s">
        <v>88</v>
      </c>
      <c r="E9" s="2121" t="s">
        <v>306</v>
      </c>
      <c r="F9" s="2123"/>
      <c r="G9" s="2147" t="s">
        <v>245</v>
      </c>
      <c r="H9" s="2147" t="s">
        <v>88</v>
      </c>
      <c r="I9" s="2147"/>
      <c r="J9" s="2147" t="s">
        <v>307</v>
      </c>
      <c r="K9" s="2175" t="s">
        <v>308</v>
      </c>
      <c r="L9" s="2175"/>
      <c r="M9" s="2175"/>
      <c r="N9" s="2175"/>
      <c r="O9" s="2175" t="s">
        <v>309</v>
      </c>
      <c r="P9" s="2175"/>
      <c r="Q9" s="2175"/>
      <c r="R9" s="2175"/>
      <c r="S9" s="2175" t="s">
        <v>310</v>
      </c>
      <c r="T9" s="2175"/>
      <c r="U9" s="2175"/>
      <c r="V9" s="2175"/>
      <c r="W9" s="2147" t="s">
        <v>311</v>
      </c>
      <c r="AR9" s="111">
        <v>27</v>
      </c>
    </row>
    <row customHeight="1" ht="31.5">
      <c r="D10" s="2147"/>
      <c r="E10" s="1291" t="s">
        <v>89</v>
      </c>
      <c r="F10" s="1291" t="s">
        <v>312</v>
      </c>
      <c r="G10" s="2147"/>
      <c r="H10" s="2147"/>
      <c r="I10" s="2147"/>
      <c r="J10" s="2147"/>
      <c r="K10" s="117" t="s">
        <v>248</v>
      </c>
      <c r="L10" s="2147" t="s">
        <v>88</v>
      </c>
      <c r="M10" s="2147"/>
      <c r="N10" s="117" t="s">
        <v>313</v>
      </c>
      <c r="O10" s="117" t="s">
        <v>248</v>
      </c>
      <c r="P10" s="2147" t="s">
        <v>88</v>
      </c>
      <c r="Q10" s="2147"/>
      <c r="R10" s="117" t="s">
        <v>313</v>
      </c>
      <c r="S10" s="290" t="s">
        <v>248</v>
      </c>
      <c r="T10" s="2147" t="s">
        <v>88</v>
      </c>
      <c r="U10" s="2147"/>
      <c r="V10" s="290" t="s">
        <v>89</v>
      </c>
      <c r="W10" s="2147"/>
      <c r="Z10" s="1266" t="s">
        <v>314</v>
      </c>
      <c r="AA10" s="1266" t="s">
        <v>315</v>
      </c>
      <c r="AB10" s="1266" t="s">
        <v>316</v>
      </c>
      <c r="AC10" s="1266" t="s">
        <v>317</v>
      </c>
      <c r="AD10" s="1266" t="s">
        <v>318</v>
      </c>
      <c r="AE10" s="1266" t="s">
        <v>319</v>
      </c>
      <c r="AF10" s="1266" t="s">
        <v>320</v>
      </c>
      <c r="AG10" s="1266" t="s">
        <v>321</v>
      </c>
      <c r="AH10" s="1266" t="s">
        <v>322</v>
      </c>
      <c r="AI10" s="1266" t="s">
        <v>323</v>
      </c>
      <c r="AJ10" s="1266" t="s">
        <v>324</v>
      </c>
      <c r="AK10" s="1266" t="s">
        <v>325</v>
      </c>
      <c r="AL10" s="1266" t="s">
        <v>326</v>
      </c>
      <c r="AM10" s="1266" t="s">
        <v>327</v>
      </c>
      <c r="AN10" s="1266" t="s">
        <v>328</v>
      </c>
      <c r="AO10" s="1266" t="s">
        <v>329</v>
      </c>
      <c r="AP10" s="1266" t="s">
        <v>330</v>
      </c>
      <c r="AQ10" s="1266" t="s">
        <v>331</v>
      </c>
      <c r="AR10" s="111">
        <v>30</v>
      </c>
    </row>
    <row s="1631" customFormat="1" customHeight="1" ht="12" hidden="1">
      <c r="D11" s="1256" t="s">
        <v>137</v>
      </c>
      <c r="E11" s="1256" t="s">
        <v>102</v>
      </c>
      <c r="F11" s="1256"/>
      <c r="G11" s="1256" t="s">
        <v>90</v>
      </c>
      <c r="H11" s="2176" t="s">
        <v>115</v>
      </c>
      <c r="I11" s="2176"/>
      <c r="J11" s="1256" t="s">
        <v>92</v>
      </c>
      <c r="K11" s="1256" t="s">
        <v>93</v>
      </c>
      <c r="L11" s="2176" t="s">
        <v>126</v>
      </c>
      <c r="M11" s="2176"/>
      <c r="N11" s="1256" t="s">
        <v>131</v>
      </c>
      <c r="O11" s="1256" t="s">
        <v>135</v>
      </c>
      <c r="P11" s="2176" t="s">
        <v>140</v>
      </c>
      <c r="Q11" s="2176"/>
      <c r="R11" s="1256" t="s">
        <v>145</v>
      </c>
      <c r="S11" s="1256" t="s">
        <v>140</v>
      </c>
      <c r="T11" s="2176" t="s">
        <v>145</v>
      </c>
      <c r="U11" s="2176"/>
      <c r="V11" s="1256" t="s">
        <v>150</v>
      </c>
      <c r="W11" s="1256" t="s">
        <v>155</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57" customFormat="1" customHeight="1" ht="17.25" hidden="1">
      <c r="A13" s="328"/>
      <c r="C13" s="216"/>
      <c r="D13" s="2155">
        <v>1</v>
      </c>
      <c r="E13" s="2163" t="s">
        <v>332</v>
      </c>
      <c r="F13" s="2165" t="s">
        <v>19</v>
      </c>
      <c r="G13" s="2163"/>
      <c r="H13" s="2168"/>
      <c r="I13" s="2170"/>
      <c r="J13" s="2172"/>
      <c r="K13" s="2157"/>
      <c r="L13" s="2157"/>
      <c r="M13" s="2157"/>
      <c r="N13" s="2159"/>
      <c r="O13" s="2157"/>
      <c r="P13" s="2157"/>
      <c r="Q13" s="2157"/>
      <c r="R13" s="2162"/>
      <c r="S13" s="2157"/>
      <c r="T13" s="1427"/>
      <c r="U13" s="1427"/>
      <c r="V13" s="1426"/>
      <c r="W13" s="1303"/>
      <c r="Y13" s="1274"/>
      <c r="Z13" s="1274"/>
      <c r="AA13" s="1274"/>
      <c r="AB13" s="1274"/>
      <c r="AC13" s="1274" t="s">
        <v>333</v>
      </c>
      <c r="AD13" s="1274" t="s">
        <v>334</v>
      </c>
      <c r="AE13" s="1274" t="s">
        <v>335</v>
      </c>
      <c r="AF13" s="1274" t="s">
        <v>336</v>
      </c>
      <c r="AG13" s="1274" t="s">
        <v>337</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57" customFormat="1" customHeight="1" ht="17.25" hidden="1">
      <c r="A14" s="328"/>
      <c r="C14" s="327"/>
      <c r="D14" s="2155"/>
      <c r="E14" s="2163"/>
      <c r="F14" s="2166"/>
      <c r="G14" s="2163"/>
      <c r="H14" s="2169"/>
      <c r="I14" s="2171"/>
      <c r="J14" s="2173"/>
      <c r="K14" s="2158"/>
      <c r="L14" s="2158"/>
      <c r="M14" s="2158"/>
      <c r="N14" s="2160"/>
      <c r="O14" s="2158"/>
      <c r="P14" s="2158"/>
      <c r="Q14" s="2158"/>
      <c r="R14" s="2161"/>
      <c r="S14" s="2158"/>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57" customFormat="1" customHeight="1" ht="17.25" hidden="1">
      <c r="A15" s="328"/>
      <c r="C15" s="216"/>
      <c r="D15" s="2155"/>
      <c r="E15" s="2163"/>
      <c r="F15" s="2166"/>
      <c r="G15" s="2163"/>
      <c r="H15" s="2169"/>
      <c r="I15" s="2171"/>
      <c r="J15" s="2174"/>
      <c r="K15" s="2158"/>
      <c r="L15" s="2158"/>
      <c r="M15" s="2158"/>
      <c r="N15" s="2161"/>
      <c r="O15" s="2158"/>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57" customFormat="1" customHeight="1" ht="17.25" hidden="1">
      <c r="A16" s="328"/>
      <c r="C16" s="327"/>
      <c r="D16" s="2155"/>
      <c r="E16" s="2163"/>
      <c r="F16" s="2166"/>
      <c r="G16" s="2163"/>
      <c r="H16" s="2169"/>
      <c r="I16" s="2171"/>
      <c r="J16" s="2174"/>
      <c r="K16" s="2158"/>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57" customFormat="1" customHeight="1" ht="17.25" hidden="1">
      <c r="A17" s="328"/>
      <c r="C17" s="327"/>
      <c r="D17" s="2156"/>
      <c r="E17" s="2164"/>
      <c r="F17" s="2167"/>
      <c r="G17" s="2164"/>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57" customFormat="1" customHeight="1" ht="17.25" hidden="1">
      <c r="A18" s="328"/>
      <c r="C18" s="216"/>
      <c r="D18" s="2155">
        <v>2</v>
      </c>
      <c r="E18" s="2184"/>
      <c r="F18" s="2165" t="s">
        <v>19</v>
      </c>
      <c r="G18" s="2163"/>
      <c r="H18" s="2168"/>
      <c r="I18" s="2170"/>
      <c r="J18" s="2172"/>
      <c r="K18" s="2157"/>
      <c r="L18" s="2157"/>
      <c r="M18" s="2157"/>
      <c r="N18" s="2159"/>
      <c r="O18" s="2157"/>
      <c r="P18" s="2157"/>
      <c r="Q18" s="2157"/>
      <c r="R18" s="2162"/>
      <c r="S18" s="2157"/>
      <c r="T18" s="1427"/>
      <c r="U18" s="1427"/>
      <c r="V18" s="1426"/>
      <c r="W18" s="1303"/>
      <c r="X18" s="1274"/>
      <c r="Y18" s="1274"/>
      <c r="Z18" s="1274"/>
      <c r="AA18" s="1274"/>
      <c r="AB18" s="1274"/>
      <c r="AC18" s="1274" t="s">
        <v>338</v>
      </c>
      <c r="AD18" s="1274" t="s">
        <v>339</v>
      </c>
      <c r="AE18" s="1274" t="s">
        <v>340</v>
      </c>
      <c r="AF18" s="1274" t="s">
        <v>341</v>
      </c>
      <c r="AG18" s="1274" t="s">
        <v>342</v>
      </c>
      <c r="AH18" s="1274" t="str">
        <f>IF($E$18=0,"",$E$18)</f>
        <v/>
      </c>
      <c r="AI18" s="1274" t="str">
        <f>IF($G$18=0,"",$G$18)</f>
        <v/>
      </c>
      <c r="AJ18" s="1274" t="str">
        <f>IF($J$18=0,"",$J$18)</f>
        <v/>
      </c>
      <c r="AK18" s="1274" t="str">
        <f>IF($K$18="нет","без дифференциации",IF($N$18=0,"",$N$18))</f>
        <v/>
      </c>
      <c r="AL18" s="1274" t="str">
        <f>IF($O$18="нет","без дифференциации",IF($R$18=0,"",$R$18))</f>
        <v/>
      </c>
      <c r="AM18" s="1274" t="str">
        <f>IF($S$18="нет","без дифференциации",IF($V$18=0,"",$V$18))</f>
        <v/>
      </c>
      <c r="AN18" s="1778">
        <f>$I$18</f>
        <v>0</v>
      </c>
      <c r="AO18" s="1274" t="str">
        <f>$I$18&amp;"."&amp;$M$18</f>
        <v>.</v>
      </c>
      <c r="AP18" s="1266" t="str">
        <f>$I$18&amp;"."&amp;$M$18&amp;"."&amp;$Q$18</f>
        <v>..</v>
      </c>
      <c r="AQ18" s="1266" t="str">
        <f>$I$18&amp;"."&amp;$M$18&amp;"."&amp;$Q$18&amp;"."&amp;$U$18</f>
        <v>...</v>
      </c>
      <c r="AR18" s="1290">
        <v>0</v>
      </c>
    </row>
    <row s="1857" customFormat="1" customHeight="1" ht="17.25" hidden="1">
      <c r="A19" s="328"/>
      <c r="C19" s="327"/>
      <c r="D19" s="2155"/>
      <c r="E19" s="2184"/>
      <c r="F19" s="2166"/>
      <c r="G19" s="2163"/>
      <c r="H19" s="2169"/>
      <c r="I19" s="2171"/>
      <c r="J19" s="2173"/>
      <c r="K19" s="2158"/>
      <c r="L19" s="2158"/>
      <c r="M19" s="2158"/>
      <c r="N19" s="2160"/>
      <c r="O19" s="2158"/>
      <c r="P19" s="2158"/>
      <c r="Q19" s="2158"/>
      <c r="R19" s="2161"/>
      <c r="S19" s="2158"/>
      <c r="T19" s="1304"/>
      <c r="U19" s="1304"/>
      <c r="V19" s="1304"/>
      <c r="W19" s="1305"/>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57" customFormat="1" customHeight="1" ht="17.25" hidden="1">
      <c r="A20" s="328"/>
      <c r="C20" s="327"/>
      <c r="D20" s="2156"/>
      <c r="E20" s="2185"/>
      <c r="F20" s="2166"/>
      <c r="G20" s="2164"/>
      <c r="H20" s="2169"/>
      <c r="I20" s="2171"/>
      <c r="J20" s="2174"/>
      <c r="K20" s="2158"/>
      <c r="L20" s="2158"/>
      <c r="M20" s="2158"/>
      <c r="N20" s="2161"/>
      <c r="O20" s="2158"/>
      <c r="P20" s="1425"/>
      <c r="Q20" s="1304"/>
      <c r="R20" s="1304"/>
      <c r="S20" s="336"/>
      <c r="T20" s="336"/>
      <c r="U20" s="336"/>
      <c r="V20" s="336"/>
      <c r="W20" s="1305"/>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s="1857" customFormat="1" customHeight="1" ht="17.25" hidden="1">
      <c r="A21" s="328"/>
      <c r="C21" s="327"/>
      <c r="D21" s="2156"/>
      <c r="E21" s="2185"/>
      <c r="F21" s="2166"/>
      <c r="G21" s="2164"/>
      <c r="H21" s="2169"/>
      <c r="I21" s="2171"/>
      <c r="J21" s="2174"/>
      <c r="K21" s="2158"/>
      <c r="L21" s="1304"/>
      <c r="M21" s="1304"/>
      <c r="N21" s="1304"/>
      <c r="O21" s="1304"/>
      <c r="P21" s="1304"/>
      <c r="Q21" s="1304"/>
      <c r="R21" s="1304"/>
      <c r="S21" s="336"/>
      <c r="T21" s="336"/>
      <c r="U21" s="336"/>
      <c r="V21" s="336"/>
      <c r="W21" s="1305"/>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90">
        <v>0</v>
      </c>
    </row>
    <row s="1857" customFormat="1" customHeight="1" ht="17.25" hidden="1">
      <c r="A22" s="328"/>
      <c r="C22" s="327"/>
      <c r="D22" s="2156"/>
      <c r="E22" s="2185"/>
      <c r="F22" s="2167"/>
      <c r="G22" s="2164"/>
      <c r="H22" s="1306"/>
      <c r="I22" s="1307"/>
      <c r="J22" s="1307"/>
      <c r="K22" s="1307"/>
      <c r="L22" s="1307"/>
      <c r="M22" s="1307"/>
      <c r="N22" s="1307"/>
      <c r="O22" s="1307"/>
      <c r="P22" s="1307"/>
      <c r="Q22" s="1307"/>
      <c r="R22" s="1307"/>
      <c r="S22" s="1308"/>
      <c r="T22" s="1308"/>
      <c r="U22" s="1308"/>
      <c r="V22" s="1308"/>
      <c r="W22" s="1309"/>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90">
        <v>0</v>
      </c>
    </row>
    <row s="1857" customFormat="1" customHeight="1" ht="17.25" hidden="1">
      <c r="A23" s="328"/>
      <c r="C23" s="216"/>
      <c r="D23" s="2155">
        <v>2</v>
      </c>
      <c r="E23" s="2163" t="s">
        <v>343</v>
      </c>
      <c r="F23" s="2165" t="s">
        <v>19</v>
      </c>
      <c r="G23" s="2163"/>
      <c r="H23" s="2168"/>
      <c r="I23" s="2170"/>
      <c r="J23" s="2172"/>
      <c r="K23" s="2157"/>
      <c r="L23" s="2157"/>
      <c r="M23" s="2157"/>
      <c r="N23" s="2159"/>
      <c r="O23" s="2157"/>
      <c r="P23" s="2157"/>
      <c r="Q23" s="2157"/>
      <c r="R23" s="2162"/>
      <c r="S23" s="2157"/>
      <c r="T23" s="2002"/>
      <c r="U23" s="2002"/>
      <c r="V23" s="2004"/>
      <c r="W23" s="1303"/>
      <c r="X23" s="1274"/>
      <c r="Y23" s="1274"/>
      <c r="Z23" s="1274"/>
      <c r="AA23" s="1274"/>
      <c r="AB23" s="1274"/>
      <c r="AC23" s="1274" t="s">
        <v>338</v>
      </c>
      <c r="AD23" s="1274" t="s">
        <v>339</v>
      </c>
      <c r="AE23" s="1274" t="s">
        <v>340</v>
      </c>
      <c r="AF23" s="1274" t="s">
        <v>341</v>
      </c>
      <c r="AG23" s="1274" t="s">
        <v>342</v>
      </c>
      <c r="AH23" s="127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4" t="str">
        <f>IF($G$23=0,"",$G$23)</f>
        <v/>
      </c>
      <c r="AJ23" s="1274" t="str">
        <f>IF($J$23=0,"",$J$23)</f>
        <v/>
      </c>
      <c r="AK23" s="1274" t="str">
        <f>IF($K$23="нет","без дифференциации",IF($N$23=0,"",$N$23))</f>
        <v/>
      </c>
      <c r="AL23" s="1274" t="str">
        <f>IF($O$23="нет","без дифференциации",IF($R$23=0,"",$R$23))</f>
        <v/>
      </c>
      <c r="AM23" s="1274" t="str">
        <f>IF($S$23="нет","без дифференциации",IF($V$23=0,"",$V$23))</f>
        <v/>
      </c>
      <c r="AN23" s="1778">
        <f>$I$23</f>
        <v>0</v>
      </c>
      <c r="AO23" s="1274" t="str">
        <f>$I$23&amp;"."&amp;$M$23</f>
        <v>.</v>
      </c>
      <c r="AP23" s="1273" t="str">
        <f>$I$23&amp;"."&amp;$M$23&amp;"."&amp;$Q$23</f>
        <v>..</v>
      </c>
      <c r="AQ23" s="1273" t="str">
        <f>$I$23&amp;"."&amp;$M$23&amp;"."&amp;$Q$23&amp;"."&amp;$U$23</f>
        <v>...</v>
      </c>
      <c r="AR23" s="1474">
        <v>0</v>
      </c>
    </row>
    <row s="1857" customFormat="1" customHeight="1" ht="17.25" hidden="1">
      <c r="A24" s="328"/>
      <c r="C24" s="327"/>
      <c r="D24" s="2155"/>
      <c r="E24" s="2163"/>
      <c r="F24" s="2166"/>
      <c r="G24" s="2163"/>
      <c r="H24" s="2169"/>
      <c r="I24" s="2171"/>
      <c r="J24" s="2173"/>
      <c r="K24" s="2158"/>
      <c r="L24" s="2158"/>
      <c r="M24" s="2158"/>
      <c r="N24" s="2160"/>
      <c r="O24" s="2158"/>
      <c r="P24" s="2158"/>
      <c r="Q24" s="2158"/>
      <c r="R24" s="2161"/>
      <c r="S24" s="2158"/>
      <c r="T24" s="2007"/>
      <c r="U24" s="2007"/>
      <c r="V24" s="2007"/>
      <c r="W24" s="2008"/>
      <c r="X24" s="1273"/>
      <c r="Y24" s="1273"/>
      <c r="Z24" s="1273"/>
      <c r="AA24" s="1273"/>
      <c r="AB24" s="1273"/>
      <c r="AC24" s="1273"/>
      <c r="AD24" s="1273"/>
      <c r="AE24" s="1273"/>
      <c r="AF24" s="1273"/>
      <c r="AG24" s="1273"/>
      <c r="AH24" s="1273"/>
      <c r="AI24" s="1273"/>
      <c r="AJ24" s="1273"/>
      <c r="AK24" s="1273"/>
      <c r="AL24" s="1273"/>
      <c r="AM24" s="1273"/>
      <c r="AN24" s="1273"/>
      <c r="AO24" s="1273"/>
      <c r="AP24" s="1273"/>
      <c r="AQ24" s="1273"/>
      <c r="AR24" s="1474">
        <v>0</v>
      </c>
    </row>
    <row s="1857" customFormat="1" customHeight="1" ht="17.25" hidden="1">
      <c r="A25" s="328"/>
      <c r="C25" s="327"/>
      <c r="D25" s="2156"/>
      <c r="E25" s="2164"/>
      <c r="F25" s="2166"/>
      <c r="G25" s="2164"/>
      <c r="H25" s="2169"/>
      <c r="I25" s="2171"/>
      <c r="J25" s="2174"/>
      <c r="K25" s="2158"/>
      <c r="L25" s="2158"/>
      <c r="M25" s="2158"/>
      <c r="N25" s="2161"/>
      <c r="O25" s="2158"/>
      <c r="P25" s="2003"/>
      <c r="Q25" s="2007"/>
      <c r="R25" s="2007"/>
      <c r="S25" s="336"/>
      <c r="T25" s="336"/>
      <c r="U25" s="336"/>
      <c r="V25" s="336"/>
      <c r="W25" s="2008"/>
      <c r="X25" s="1273"/>
      <c r="Y25" s="1273"/>
      <c r="Z25" s="1273"/>
      <c r="AA25" s="1273"/>
      <c r="AB25" s="1273"/>
      <c r="AC25" s="1273"/>
      <c r="AD25" s="1273"/>
      <c r="AE25" s="1273"/>
      <c r="AF25" s="1273"/>
      <c r="AG25" s="1273"/>
      <c r="AH25" s="1273"/>
      <c r="AI25" s="1273"/>
      <c r="AJ25" s="1273"/>
      <c r="AK25" s="1273"/>
      <c r="AL25" s="1273"/>
      <c r="AM25" s="1273"/>
      <c r="AN25" s="1273"/>
      <c r="AO25" s="1273"/>
      <c r="AP25" s="1273"/>
      <c r="AQ25" s="1273"/>
      <c r="AR25" s="1474">
        <v>0</v>
      </c>
    </row>
    <row s="1857" customFormat="1" customHeight="1" ht="17.25" hidden="1">
      <c r="A26" s="328"/>
      <c r="C26" s="327"/>
      <c r="D26" s="2156"/>
      <c r="E26" s="2164"/>
      <c r="F26" s="2166"/>
      <c r="G26" s="2164"/>
      <c r="H26" s="2169"/>
      <c r="I26" s="2171"/>
      <c r="J26" s="2174"/>
      <c r="K26" s="2158"/>
      <c r="L26" s="2007"/>
      <c r="M26" s="2007"/>
      <c r="N26" s="2007"/>
      <c r="O26" s="2007"/>
      <c r="P26" s="2007"/>
      <c r="Q26" s="2007"/>
      <c r="R26" s="2007"/>
      <c r="S26" s="336"/>
      <c r="T26" s="336"/>
      <c r="U26" s="336"/>
      <c r="V26" s="336"/>
      <c r="W26" s="2008"/>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474">
        <v>0</v>
      </c>
    </row>
    <row s="1857" customFormat="1" customHeight="1" ht="17.25" hidden="1">
      <c r="A27" s="328"/>
      <c r="C27" s="327"/>
      <c r="D27" s="2156"/>
      <c r="E27" s="2164"/>
      <c r="F27" s="2167"/>
      <c r="G27" s="2164"/>
      <c r="H27" s="1306"/>
      <c r="I27" s="2005"/>
      <c r="J27" s="2005"/>
      <c r="K27" s="2005"/>
      <c r="L27" s="2005"/>
      <c r="M27" s="2005"/>
      <c r="N27" s="2005"/>
      <c r="O27" s="2005"/>
      <c r="P27" s="2005"/>
      <c r="Q27" s="2005"/>
      <c r="R27" s="2005"/>
      <c r="S27" s="1308"/>
      <c r="T27" s="1308"/>
      <c r="U27" s="1308"/>
      <c r="V27" s="1308"/>
      <c r="W27" s="2006"/>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474">
        <v>0</v>
      </c>
    </row>
    <row s="1857" customFormat="1" customHeight="1" ht="17.25" hidden="1">
      <c r="A28" s="328"/>
      <c r="C28" s="216"/>
      <c r="D28" s="2155">
        <v>3</v>
      </c>
      <c r="E28" s="2163" t="s">
        <v>344</v>
      </c>
      <c r="F28" s="2165" t="s">
        <v>19</v>
      </c>
      <c r="G28" s="2163"/>
      <c r="H28" s="2168"/>
      <c r="I28" s="2170"/>
      <c r="J28" s="2172"/>
      <c r="K28" s="2157"/>
      <c r="L28" s="2157"/>
      <c r="M28" s="2157"/>
      <c r="N28" s="2159"/>
      <c r="O28" s="2157"/>
      <c r="P28" s="2157"/>
      <c r="Q28" s="2157"/>
      <c r="R28" s="2162"/>
      <c r="S28" s="2157"/>
      <c r="T28" s="1427"/>
      <c r="U28" s="1427"/>
      <c r="V28" s="1426"/>
      <c r="W28" s="1303"/>
      <c r="X28" s="1274"/>
      <c r="Y28" s="1274"/>
      <c r="Z28" s="1274"/>
      <c r="AA28" s="1274"/>
      <c r="AB28" s="1274"/>
      <c r="AC28" s="1274" t="s">
        <v>345</v>
      </c>
      <c r="AD28" s="1274" t="s">
        <v>346</v>
      </c>
      <c r="AE28" s="1274" t="s">
        <v>347</v>
      </c>
      <c r="AF28" s="1274" t="s">
        <v>348</v>
      </c>
      <c r="AG28" s="1274" t="s">
        <v>349</v>
      </c>
      <c r="AH28" s="1274" t="str">
        <f>IF($E$28=0,"",$E$28)</f>
        <v>Тарифы на теплоноситель, поставляемый теплоснабжающими организациями потребителям, другим теплоснабжающим организациям</v>
      </c>
      <c r="AI28" s="1274" t="str">
        <f>IF($G$28=0,"",$G$28)</f>
        <v/>
      </c>
      <c r="AJ28" s="1274" t="str">
        <f>IF($J$28=0,"",$J$28)</f>
        <v/>
      </c>
      <c r="AK28" s="1274" t="str">
        <f>IF($K$28="нет","без дифференциации",IF($N$28=0,"",$N$28))</f>
        <v/>
      </c>
      <c r="AL28" s="1274" t="str">
        <f>IF($O$28="нет","без дифференциации",IF($R$28=0,"",$R$28))</f>
        <v/>
      </c>
      <c r="AM28" s="1274" t="str">
        <f>IF($S$28="нет","без дифференциации",IF($V$28=0,"",$V$28))</f>
        <v/>
      </c>
      <c r="AN28" s="1778">
        <f>$I$28</f>
        <v>0</v>
      </c>
      <c r="AO28" s="1274" t="str">
        <f>$I$28&amp;"."&amp;$M$28</f>
        <v>.</v>
      </c>
      <c r="AP28" s="1266" t="str">
        <f>$I$28&amp;"."&amp;$M$28&amp;"."&amp;$Q$28</f>
        <v>..</v>
      </c>
      <c r="AQ28" s="1266" t="str">
        <f>$I$28&amp;"."&amp;$M$28&amp;"."&amp;$Q$28&amp;"."&amp;$U$28</f>
        <v>...</v>
      </c>
      <c r="AR28" s="1290">
        <v>0</v>
      </c>
    </row>
    <row s="1857" customFormat="1" customHeight="1" ht="17.25" hidden="1">
      <c r="A29" s="328"/>
      <c r="C29" s="327"/>
      <c r="D29" s="2155"/>
      <c r="E29" s="2163"/>
      <c r="F29" s="2166"/>
      <c r="G29" s="2163"/>
      <c r="H29" s="2169"/>
      <c r="I29" s="2171"/>
      <c r="J29" s="2173"/>
      <c r="K29" s="2158"/>
      <c r="L29" s="2158"/>
      <c r="M29" s="2158"/>
      <c r="N29" s="2160"/>
      <c r="O29" s="2158"/>
      <c r="P29" s="2158"/>
      <c r="Q29" s="2158"/>
      <c r="R29" s="2161"/>
      <c r="S29" s="2158"/>
      <c r="T29" s="1304"/>
      <c r="U29" s="1304"/>
      <c r="V29" s="1304"/>
      <c r="W29" s="1305"/>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90">
        <v>0</v>
      </c>
    </row>
    <row s="1857" customFormat="1" customHeight="1" ht="17.25" hidden="1">
      <c r="A30" s="328"/>
      <c r="C30" s="327"/>
      <c r="D30" s="2156"/>
      <c r="E30" s="2164"/>
      <c r="F30" s="2166"/>
      <c r="G30" s="2164"/>
      <c r="H30" s="2169"/>
      <c r="I30" s="2171"/>
      <c r="J30" s="2174"/>
      <c r="K30" s="2158"/>
      <c r="L30" s="2158"/>
      <c r="M30" s="2158"/>
      <c r="N30" s="2161"/>
      <c r="O30" s="2158"/>
      <c r="P30" s="1425"/>
      <c r="Q30" s="1304"/>
      <c r="R30" s="1304"/>
      <c r="S30" s="336"/>
      <c r="T30" s="336"/>
      <c r="U30" s="336"/>
      <c r="V30" s="336"/>
      <c r="W30" s="1305"/>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90">
        <v>0</v>
      </c>
    </row>
    <row s="1857" customFormat="1" customHeight="1" ht="17.25" hidden="1">
      <c r="A31" s="328"/>
      <c r="C31" s="327"/>
      <c r="D31" s="2156"/>
      <c r="E31" s="2164"/>
      <c r="F31" s="2166"/>
      <c r="G31" s="2164"/>
      <c r="H31" s="2169"/>
      <c r="I31" s="2171"/>
      <c r="J31" s="2174"/>
      <c r="K31" s="2158"/>
      <c r="L31" s="1304"/>
      <c r="M31" s="1304"/>
      <c r="N31" s="1304"/>
      <c r="O31" s="1304"/>
      <c r="P31" s="1304"/>
      <c r="Q31" s="1304"/>
      <c r="R31" s="1304"/>
      <c r="S31" s="336"/>
      <c r="T31" s="336"/>
      <c r="U31" s="336"/>
      <c r="V31" s="336"/>
      <c r="W31" s="1305"/>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90">
        <v>0</v>
      </c>
    </row>
    <row s="1857" customFormat="1" customHeight="1" ht="17.25" hidden="1">
      <c r="A32" s="328"/>
      <c r="C32" s="327"/>
      <c r="D32" s="2156"/>
      <c r="E32" s="2164"/>
      <c r="F32" s="2167"/>
      <c r="G32" s="2164"/>
      <c r="H32" s="1306"/>
      <c r="I32" s="1307"/>
      <c r="J32" s="1307"/>
      <c r="K32" s="1307"/>
      <c r="L32" s="1307"/>
      <c r="M32" s="1307"/>
      <c r="N32" s="1307"/>
      <c r="O32" s="1307"/>
      <c r="P32" s="1307"/>
      <c r="Q32" s="1307"/>
      <c r="R32" s="1307"/>
      <c r="S32" s="1308"/>
      <c r="T32" s="1308"/>
      <c r="U32" s="1308"/>
      <c r="V32" s="1308"/>
      <c r="W32" s="1309"/>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90">
        <v>0</v>
      </c>
    </row>
    <row s="1857" customFormat="1" customHeight="1" ht="17.25" hidden="1">
      <c r="A33" s="328"/>
      <c r="C33" s="216"/>
      <c r="D33" s="2155">
        <v>4</v>
      </c>
      <c r="E33" s="2163" t="s">
        <v>350</v>
      </c>
      <c r="F33" s="2165" t="s">
        <v>19</v>
      </c>
      <c r="G33" s="2163"/>
      <c r="H33" s="2168"/>
      <c r="I33" s="2170"/>
      <c r="J33" s="2172"/>
      <c r="K33" s="2157"/>
      <c r="L33" s="2157"/>
      <c r="M33" s="2157"/>
      <c r="N33" s="2159"/>
      <c r="O33" s="2157"/>
      <c r="P33" s="2157"/>
      <c r="Q33" s="2157"/>
      <c r="R33" s="2162"/>
      <c r="S33" s="2157"/>
      <c r="T33" s="1427"/>
      <c r="U33" s="1427"/>
      <c r="V33" s="1426"/>
      <c r="W33" s="1303"/>
      <c r="X33" s="1274"/>
      <c r="Y33" s="1274"/>
      <c r="Z33" s="1274"/>
      <c r="AA33" s="1274"/>
      <c r="AB33" s="1274"/>
      <c r="AC33" s="1274" t="s">
        <v>351</v>
      </c>
      <c r="AD33" s="1274" t="s">
        <v>352</v>
      </c>
      <c r="AE33" s="1274" t="s">
        <v>353</v>
      </c>
      <c r="AF33" s="1274" t="s">
        <v>354</v>
      </c>
      <c r="AG33" s="1274" t="s">
        <v>355</v>
      </c>
      <c r="AH33" s="12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4" t="str">
        <f>IF($G$33=0,"",$G$33)</f>
        <v/>
      </c>
      <c r="AJ33" s="1274" t="str">
        <f>IF($J$33=0,"",$J$33)</f>
        <v/>
      </c>
      <c r="AK33" s="1274" t="str">
        <f>IF($K$33="нет","без дифференциации",IF($N$33=0,"",$N$33))</f>
        <v/>
      </c>
      <c r="AL33" s="1274" t="str">
        <f>IF($O$33="нет","без дифференциации",IF($R$33=0,"",$R$33))</f>
        <v/>
      </c>
      <c r="AM33" s="1274" t="str">
        <f>IF($S$33="нет","без дифференциации",IF($V$33=0,"",$V$33))</f>
        <v/>
      </c>
      <c r="AN33" s="1778">
        <f>$I$33</f>
        <v>0</v>
      </c>
      <c r="AO33" s="1274" t="str">
        <f>$I$33&amp;"."&amp;$M$33</f>
        <v>.</v>
      </c>
      <c r="AP33" s="1266" t="str">
        <f>$I$33&amp;"."&amp;$M$33&amp;"."&amp;$Q$33</f>
        <v>..</v>
      </c>
      <c r="AQ33" s="1266" t="str">
        <f>$I$33&amp;"."&amp;$M$33&amp;"."&amp;$Q$33&amp;"."&amp;$U$33</f>
        <v>...</v>
      </c>
      <c r="AR33" s="1290">
        <v>0</v>
      </c>
    </row>
    <row s="1857" customFormat="1" customHeight="1" ht="17.25" hidden="1">
      <c r="A34" s="328"/>
      <c r="C34" s="327"/>
      <c r="D34" s="2155"/>
      <c r="E34" s="2163"/>
      <c r="F34" s="2166"/>
      <c r="G34" s="2163"/>
      <c r="H34" s="2169"/>
      <c r="I34" s="2171"/>
      <c r="J34" s="2173"/>
      <c r="K34" s="2158"/>
      <c r="L34" s="2158"/>
      <c r="M34" s="2158"/>
      <c r="N34" s="2160"/>
      <c r="O34" s="2158"/>
      <c r="P34" s="2158"/>
      <c r="Q34" s="2158"/>
      <c r="R34" s="2161"/>
      <c r="S34" s="2158"/>
      <c r="T34" s="1304"/>
      <c r="U34" s="1304"/>
      <c r="V34" s="1304"/>
      <c r="W34" s="1305"/>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90">
        <v>0</v>
      </c>
    </row>
    <row s="1857" customFormat="1" customHeight="1" ht="17.25" hidden="1">
      <c r="A35" s="328"/>
      <c r="C35" s="327"/>
      <c r="D35" s="2156"/>
      <c r="E35" s="2164"/>
      <c r="F35" s="2166"/>
      <c r="G35" s="2164"/>
      <c r="H35" s="2169"/>
      <c r="I35" s="2171"/>
      <c r="J35" s="2174"/>
      <c r="K35" s="2158"/>
      <c r="L35" s="2158"/>
      <c r="M35" s="2158"/>
      <c r="N35" s="2161"/>
      <c r="O35" s="2158"/>
      <c r="P35" s="1425"/>
      <c r="Q35" s="1304"/>
      <c r="R35" s="1304"/>
      <c r="S35" s="336"/>
      <c r="T35" s="336"/>
      <c r="U35" s="336"/>
      <c r="V35" s="336"/>
      <c r="W35" s="1305"/>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90">
        <v>0</v>
      </c>
    </row>
    <row s="1857" customFormat="1" customHeight="1" ht="17.25" hidden="1">
      <c r="A36" s="328"/>
      <c r="C36" s="327"/>
      <c r="D36" s="2156"/>
      <c r="E36" s="2164"/>
      <c r="F36" s="2166"/>
      <c r="G36" s="2164"/>
      <c r="H36" s="2169"/>
      <c r="I36" s="2171"/>
      <c r="J36" s="2174"/>
      <c r="K36" s="2158"/>
      <c r="L36" s="1304"/>
      <c r="M36" s="1304"/>
      <c r="N36" s="1304"/>
      <c r="O36" s="1304"/>
      <c r="P36" s="1304"/>
      <c r="Q36" s="1304"/>
      <c r="R36" s="1304"/>
      <c r="S36" s="336"/>
      <c r="T36" s="336"/>
      <c r="U36" s="336"/>
      <c r="V36" s="336"/>
      <c r="W36" s="1305"/>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90">
        <v>0</v>
      </c>
    </row>
    <row s="1857" customFormat="1" customHeight="1" ht="17.25" hidden="1">
      <c r="A37" s="328"/>
      <c r="C37" s="327"/>
      <c r="D37" s="2156"/>
      <c r="E37" s="2164"/>
      <c r="F37" s="2167"/>
      <c r="G37" s="2164"/>
      <c r="H37" s="1306"/>
      <c r="I37" s="1307"/>
      <c r="J37" s="1307"/>
      <c r="K37" s="1307"/>
      <c r="L37" s="1307"/>
      <c r="M37" s="1307"/>
      <c r="N37" s="1307"/>
      <c r="O37" s="1307"/>
      <c r="P37" s="1307"/>
      <c r="Q37" s="1307"/>
      <c r="R37" s="1307"/>
      <c r="S37" s="1308"/>
      <c r="T37" s="1308"/>
      <c r="U37" s="1308"/>
      <c r="V37" s="1308"/>
      <c r="W37" s="1309"/>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90">
        <v>0</v>
      </c>
    </row>
    <row s="1857" customFormat="1" customHeight="1" ht="17.25" hidden="1">
      <c r="A38" s="328"/>
      <c r="C38" s="216"/>
      <c r="D38" s="2155">
        <v>5</v>
      </c>
      <c r="E38" s="2163" t="s">
        <v>356</v>
      </c>
      <c r="F38" s="2165" t="s">
        <v>19</v>
      </c>
      <c r="G38" s="2163"/>
      <c r="H38" s="2168"/>
      <c r="I38" s="2170"/>
      <c r="J38" s="2172"/>
      <c r="K38" s="2157"/>
      <c r="L38" s="2157"/>
      <c r="M38" s="2157"/>
      <c r="N38" s="2159"/>
      <c r="O38" s="2157"/>
      <c r="P38" s="2157"/>
      <c r="Q38" s="2157"/>
      <c r="R38" s="2162"/>
      <c r="S38" s="2157"/>
      <c r="T38" s="1427"/>
      <c r="U38" s="1427"/>
      <c r="V38" s="1426"/>
      <c r="W38" s="1303"/>
      <c r="X38" s="1274"/>
      <c r="Y38" s="1274"/>
      <c r="Z38" s="1274"/>
      <c r="AA38" s="1274"/>
      <c r="AB38" s="1274"/>
      <c r="AC38" s="1274" t="s">
        <v>357</v>
      </c>
      <c r="AD38" s="1274" t="s">
        <v>358</v>
      </c>
      <c r="AE38" s="1274" t="s">
        <v>359</v>
      </c>
      <c r="AF38" s="1274" t="s">
        <v>360</v>
      </c>
      <c r="AG38" s="1274" t="s">
        <v>361</v>
      </c>
      <c r="AH38" s="1274" t="str">
        <f>IF($E$38=0,"",$E$38)</f>
        <v>Тарифы на услуги по передаче тепловой энергии</v>
      </c>
      <c r="AI38" s="1274" t="str">
        <f>IF($G$38=0,"",$G$38)</f>
        <v/>
      </c>
      <c r="AJ38" s="1274" t="str">
        <f>IF($J$38=0,"",$J$38)</f>
        <v/>
      </c>
      <c r="AK38" s="1274" t="str">
        <f>IF($K$38="нет","без дифференциации",IF($N$38=0,"",$N$38))</f>
        <v/>
      </c>
      <c r="AL38" s="1274" t="str">
        <f>IF($O$38="нет","без дифференциации",IF($R$38=0,"",$R$38))</f>
        <v/>
      </c>
      <c r="AM38" s="1274" t="str">
        <f>IF($S$38="нет","без дифференциации",IF($V$38=0,"",$V$38))</f>
        <v/>
      </c>
      <c r="AN38" s="1778">
        <f>$I$38</f>
        <v>0</v>
      </c>
      <c r="AO38" s="1274" t="str">
        <f>$I$38&amp;"."&amp;$M$38</f>
        <v>.</v>
      </c>
      <c r="AP38" s="1266" t="str">
        <f>$I$38&amp;"."&amp;$M$38&amp;"."&amp;$Q$38</f>
        <v>..</v>
      </c>
      <c r="AQ38" s="1266" t="str">
        <f>$I$38&amp;"."&amp;$M$38&amp;"."&amp;$Q$38&amp;"."&amp;$U$38</f>
        <v>...</v>
      </c>
      <c r="AR38" s="1290">
        <v>0</v>
      </c>
    </row>
    <row s="1857" customFormat="1" customHeight="1" ht="17.25" hidden="1">
      <c r="A39" s="328"/>
      <c r="C39" s="327"/>
      <c r="D39" s="2155"/>
      <c r="E39" s="2163"/>
      <c r="F39" s="2166"/>
      <c r="G39" s="2163"/>
      <c r="H39" s="2169"/>
      <c r="I39" s="2171"/>
      <c r="J39" s="2173"/>
      <c r="K39" s="2158"/>
      <c r="L39" s="2158"/>
      <c r="M39" s="2158"/>
      <c r="N39" s="2160"/>
      <c r="O39" s="2158"/>
      <c r="P39" s="2158"/>
      <c r="Q39" s="2158"/>
      <c r="R39" s="2161"/>
      <c r="S39" s="2158"/>
      <c r="T39" s="1304"/>
      <c r="U39" s="1304"/>
      <c r="V39" s="1304"/>
      <c r="W39" s="1305"/>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90">
        <v>0</v>
      </c>
    </row>
    <row s="1857" customFormat="1" customHeight="1" ht="17.25" hidden="1">
      <c r="A40" s="328"/>
      <c r="C40" s="327"/>
      <c r="D40" s="2156"/>
      <c r="E40" s="2164"/>
      <c r="F40" s="2166"/>
      <c r="G40" s="2164"/>
      <c r="H40" s="2169"/>
      <c r="I40" s="2171"/>
      <c r="J40" s="2174"/>
      <c r="K40" s="2158"/>
      <c r="L40" s="2158"/>
      <c r="M40" s="2158"/>
      <c r="N40" s="2161"/>
      <c r="O40" s="2158"/>
      <c r="P40" s="1425"/>
      <c r="Q40" s="1304"/>
      <c r="R40" s="1304"/>
      <c r="S40" s="336"/>
      <c r="T40" s="336"/>
      <c r="U40" s="336"/>
      <c r="V40" s="336"/>
      <c r="W40" s="1305"/>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90">
        <v>0</v>
      </c>
    </row>
    <row s="1857" customFormat="1" customHeight="1" ht="17.25" hidden="1">
      <c r="A41" s="328"/>
      <c r="C41" s="327"/>
      <c r="D41" s="2156"/>
      <c r="E41" s="2164"/>
      <c r="F41" s="2166"/>
      <c r="G41" s="2164"/>
      <c r="H41" s="2169"/>
      <c r="I41" s="2171"/>
      <c r="J41" s="2174"/>
      <c r="K41" s="2158"/>
      <c r="L41" s="1304"/>
      <c r="M41" s="1304"/>
      <c r="N41" s="1304"/>
      <c r="O41" s="1304"/>
      <c r="P41" s="1304"/>
      <c r="Q41" s="1304"/>
      <c r="R41" s="1304"/>
      <c r="S41" s="336"/>
      <c r="T41" s="336"/>
      <c r="U41" s="336"/>
      <c r="V41" s="336"/>
      <c r="W41" s="1305"/>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90">
        <v>0</v>
      </c>
    </row>
    <row s="1857" customFormat="1" customHeight="1" ht="17.25" hidden="1">
      <c r="A42" s="328"/>
      <c r="C42" s="327"/>
      <c r="D42" s="2156"/>
      <c r="E42" s="2164"/>
      <c r="F42" s="2167"/>
      <c r="G42" s="2164"/>
      <c r="H42" s="1306"/>
      <c r="I42" s="1307"/>
      <c r="J42" s="1307"/>
      <c r="K42" s="1307"/>
      <c r="L42" s="1307"/>
      <c r="M42" s="1307"/>
      <c r="N42" s="1307"/>
      <c r="O42" s="1307"/>
      <c r="P42" s="1307"/>
      <c r="Q42" s="1307"/>
      <c r="R42" s="1307"/>
      <c r="S42" s="1308"/>
      <c r="T42" s="1308"/>
      <c r="U42" s="1308"/>
      <c r="V42" s="1308"/>
      <c r="W42" s="1309"/>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90">
        <v>0</v>
      </c>
    </row>
    <row s="1857" customFormat="1" customHeight="1" ht="17.25" hidden="1">
      <c r="A43" s="328"/>
      <c r="C43" s="216"/>
      <c r="D43" s="2155">
        <v>6</v>
      </c>
      <c r="E43" s="2163" t="s">
        <v>362</v>
      </c>
      <c r="F43" s="2165" t="s">
        <v>19</v>
      </c>
      <c r="G43" s="2163"/>
      <c r="H43" s="2168"/>
      <c r="I43" s="2170"/>
      <c r="J43" s="2172"/>
      <c r="K43" s="2157"/>
      <c r="L43" s="2157"/>
      <c r="M43" s="2157"/>
      <c r="N43" s="2159"/>
      <c r="O43" s="2157"/>
      <c r="P43" s="2157"/>
      <c r="Q43" s="2157"/>
      <c r="R43" s="2162"/>
      <c r="S43" s="2157"/>
      <c r="T43" s="1427"/>
      <c r="U43" s="1427"/>
      <c r="V43" s="1426"/>
      <c r="W43" s="1303"/>
      <c r="X43" s="1274"/>
      <c r="Y43" s="1274"/>
      <c r="Z43" s="1274"/>
      <c r="AA43" s="1274"/>
      <c r="AB43" s="1274"/>
      <c r="AC43" s="1274" t="s">
        <v>363</v>
      </c>
      <c r="AD43" s="1274" t="s">
        <v>364</v>
      </c>
      <c r="AE43" s="1274" t="s">
        <v>365</v>
      </c>
      <c r="AF43" s="1274" t="s">
        <v>366</v>
      </c>
      <c r="AG43" s="1274" t="s">
        <v>367</v>
      </c>
      <c r="AH43" s="1274" t="str">
        <f>IF($E$43=0,"",$E$43)</f>
        <v>Тарифы на услуги по передаче теплоносителя</v>
      </c>
      <c r="AI43" s="1274" t="str">
        <f>IF($G$43=0,"",$G$43)</f>
        <v/>
      </c>
      <c r="AJ43" s="1274" t="str">
        <f>IF($J$43=0,"",$J$43)</f>
        <v/>
      </c>
      <c r="AK43" s="1274" t="str">
        <f>IF($K$43="нет","без дифференциации",IF($N$43=0,"",$N$43))</f>
        <v/>
      </c>
      <c r="AL43" s="1274" t="str">
        <f>IF($O$43="нет","без дифференциации",IF($R$43=0,"",$R$43))</f>
        <v/>
      </c>
      <c r="AM43" s="1274" t="str">
        <f>IF($S$43="нет","без дифференциации",IF($V$43=0,"",$V$43))</f>
        <v/>
      </c>
      <c r="AN43" s="1778">
        <f>$I$43</f>
        <v>0</v>
      </c>
      <c r="AO43" s="1274" t="str">
        <f>$I$43&amp;"."&amp;$M$43</f>
        <v>.</v>
      </c>
      <c r="AP43" s="1266" t="str">
        <f>$I$43&amp;"."&amp;$M$43&amp;"."&amp;$Q$43</f>
        <v>..</v>
      </c>
      <c r="AQ43" s="1266" t="str">
        <f>$I$43&amp;"."&amp;$M$43&amp;"."&amp;$Q$43&amp;"."&amp;$U$43</f>
        <v>...</v>
      </c>
      <c r="AR43" s="1290">
        <v>0</v>
      </c>
    </row>
    <row s="1857" customFormat="1" customHeight="1" ht="17.25" hidden="1">
      <c r="A44" s="328"/>
      <c r="C44" s="327"/>
      <c r="D44" s="2155"/>
      <c r="E44" s="2163"/>
      <c r="F44" s="2166"/>
      <c r="G44" s="2163"/>
      <c r="H44" s="2169"/>
      <c r="I44" s="2171"/>
      <c r="J44" s="2173"/>
      <c r="K44" s="2158"/>
      <c r="L44" s="2158"/>
      <c r="M44" s="2158"/>
      <c r="N44" s="2160"/>
      <c r="O44" s="2158"/>
      <c r="P44" s="2158"/>
      <c r="Q44" s="2158"/>
      <c r="R44" s="2161"/>
      <c r="S44" s="2158"/>
      <c r="T44" s="1304"/>
      <c r="U44" s="1304"/>
      <c r="V44" s="1304"/>
      <c r="W44" s="1305"/>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90">
        <v>0</v>
      </c>
    </row>
    <row s="1857" customFormat="1" customHeight="1" ht="17.25" hidden="1">
      <c r="A45" s="328"/>
      <c r="C45" s="327"/>
      <c r="D45" s="2156"/>
      <c r="E45" s="2164"/>
      <c r="F45" s="2166"/>
      <c r="G45" s="2164"/>
      <c r="H45" s="2169"/>
      <c r="I45" s="2171"/>
      <c r="J45" s="2174"/>
      <c r="K45" s="2158"/>
      <c r="L45" s="2158"/>
      <c r="M45" s="2158"/>
      <c r="N45" s="2161"/>
      <c r="O45" s="2158"/>
      <c r="P45" s="1425"/>
      <c r="Q45" s="1304"/>
      <c r="R45" s="1304"/>
      <c r="S45" s="336"/>
      <c r="T45" s="336"/>
      <c r="U45" s="336"/>
      <c r="V45" s="336"/>
      <c r="W45" s="1305"/>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90">
        <v>0</v>
      </c>
    </row>
    <row s="1857" customFormat="1" customHeight="1" ht="17.25" hidden="1">
      <c r="A46" s="328"/>
      <c r="C46" s="216"/>
      <c r="D46" s="2156"/>
      <c r="E46" s="2164"/>
      <c r="F46" s="2166"/>
      <c r="G46" s="2164"/>
      <c r="H46" s="2169"/>
      <c r="I46" s="2171"/>
      <c r="J46" s="2174"/>
      <c r="K46" s="2158"/>
      <c r="L46" s="1304"/>
      <c r="M46" s="1304"/>
      <c r="N46" s="1304"/>
      <c r="O46" s="1304"/>
      <c r="P46" s="1304"/>
      <c r="Q46" s="1304"/>
      <c r="R46" s="1304"/>
      <c r="S46" s="336"/>
      <c r="T46" s="336"/>
      <c r="U46" s="336"/>
      <c r="V46" s="336"/>
      <c r="W46" s="1305"/>
      <c r="Y46" s="1274"/>
      <c r="Z46" s="1274"/>
      <c r="AA46" s="1274"/>
      <c r="AB46" s="1274"/>
      <c r="AC46" s="1274"/>
      <c r="AD46" s="1274"/>
      <c r="AE46" s="1274"/>
      <c r="AF46" s="1274"/>
      <c r="AG46" s="1274"/>
      <c r="AH46" s="1274"/>
      <c r="AI46" s="1274"/>
      <c r="AJ46" s="1274"/>
      <c r="AK46" s="1274"/>
      <c r="AL46" s="1274"/>
      <c r="AM46" s="1274"/>
      <c r="AN46" s="1274"/>
      <c r="AO46" s="1274"/>
      <c r="AP46" s="1274"/>
      <c r="AQ46" s="1274"/>
      <c r="AR46" s="1333">
        <v>0</v>
      </c>
    </row>
    <row s="1857" customFormat="1" customHeight="1" ht="17.25" hidden="1">
      <c r="A47" s="328"/>
      <c r="C47" s="327"/>
      <c r="D47" s="2156"/>
      <c r="E47" s="2164"/>
      <c r="F47" s="2167"/>
      <c r="G47" s="2164"/>
      <c r="H47" s="1306"/>
      <c r="I47" s="1307"/>
      <c r="J47" s="1307"/>
      <c r="K47" s="1307"/>
      <c r="L47" s="1307"/>
      <c r="M47" s="1307"/>
      <c r="N47" s="1307"/>
      <c r="O47" s="1307"/>
      <c r="P47" s="1307"/>
      <c r="Q47" s="1307"/>
      <c r="R47" s="1307"/>
      <c r="S47" s="1308"/>
      <c r="T47" s="1308"/>
      <c r="U47" s="1308"/>
      <c r="V47" s="1308"/>
      <c r="W47" s="1309"/>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90">
        <v>0</v>
      </c>
    </row>
    <row s="1857" customFormat="1" customHeight="1" ht="17.25" hidden="1">
      <c r="A48" s="328"/>
      <c r="C48" s="216"/>
      <c r="D48" s="2186">
        <v>7</v>
      </c>
      <c r="E48" s="2189" t="s">
        <v>368</v>
      </c>
      <c r="F48" s="2165" t="s">
        <v>19</v>
      </c>
      <c r="G48" s="2189"/>
      <c r="H48" s="2168"/>
      <c r="I48" s="2170"/>
      <c r="J48" s="2172"/>
      <c r="K48" s="2157"/>
      <c r="L48" s="2157"/>
      <c r="M48" s="2157"/>
      <c r="N48" s="2159"/>
      <c r="O48" s="2157"/>
      <c r="P48" s="2157"/>
      <c r="Q48" s="2157"/>
      <c r="R48" s="2162"/>
      <c r="S48" s="2157"/>
      <c r="T48" s="1427"/>
      <c r="U48" s="1427"/>
      <c r="V48" s="1426"/>
      <c r="W48" s="1303"/>
      <c r="X48" s="1274"/>
      <c r="Y48" s="1274"/>
      <c r="Z48" s="1274"/>
      <c r="AA48" s="1274"/>
      <c r="AB48" s="1274"/>
      <c r="AC48" s="1274" t="s">
        <v>369</v>
      </c>
      <c r="AD48" s="1274" t="s">
        <v>370</v>
      </c>
      <c r="AE48" s="1274" t="s">
        <v>371</v>
      </c>
      <c r="AF48" s="1274" t="s">
        <v>372</v>
      </c>
      <c r="AG48" s="1274" t="s">
        <v>373</v>
      </c>
      <c r="AH48" s="1274" t="str">
        <f>IF($E$48=0,"",$E$48)</f>
        <v>Плата за услуги по поддержанию резервной тепловой мощности при отсутствии потребления тепловой энергии</v>
      </c>
      <c r="AI48" s="1274" t="str">
        <f>IF($G$48=0,"",$G$48)</f>
        <v/>
      </c>
      <c r="AJ48" s="1274" t="str">
        <f>IF($J$48=0,"",$J$48)</f>
        <v/>
      </c>
      <c r="AK48" s="1274" t="str">
        <f>IF($K$48="нет","без дифференциации",IF($N$48=0,"",$N$48))</f>
        <v/>
      </c>
      <c r="AL48" s="1274" t="str">
        <f>IF($O$48="нет","без дифференциации",IF($R$48=0,"",$R$48))</f>
        <v/>
      </c>
      <c r="AM48" s="1274" t="str">
        <f>IF($S$48="нет","без дифференциации",IF($V$48=0,"",$V$48))</f>
        <v/>
      </c>
      <c r="AN48" s="1778">
        <f>$I$48</f>
        <v>0</v>
      </c>
      <c r="AO48" s="1274" t="str">
        <f>$I$48&amp;"."&amp;$M$48</f>
        <v>.</v>
      </c>
      <c r="AP48" s="1266" t="str">
        <f>$I$48&amp;"."&amp;$M$48&amp;"."&amp;$Q$48</f>
        <v>..</v>
      </c>
      <c r="AQ48" s="1266" t="str">
        <f>$I$48&amp;"."&amp;$M$48&amp;"."&amp;$Q$48&amp;"."&amp;$U$48</f>
        <v>...</v>
      </c>
      <c r="AR48" s="1315">
        <v>0</v>
      </c>
    </row>
    <row s="1857" customFormat="1" customHeight="1" ht="17.25" hidden="1">
      <c r="A49" s="328"/>
      <c r="C49" s="327"/>
      <c r="D49" s="2187"/>
      <c r="E49" s="2190"/>
      <c r="F49" s="2166"/>
      <c r="G49" s="2190"/>
      <c r="H49" s="2169"/>
      <c r="I49" s="2171"/>
      <c r="J49" s="2173"/>
      <c r="K49" s="2158"/>
      <c r="L49" s="2158"/>
      <c r="M49" s="2158"/>
      <c r="N49" s="2160"/>
      <c r="O49" s="2158"/>
      <c r="P49" s="2158"/>
      <c r="Q49" s="2158"/>
      <c r="R49" s="2161"/>
      <c r="S49" s="2158"/>
      <c r="T49" s="1304"/>
      <c r="U49" s="1304"/>
      <c r="V49" s="1304"/>
      <c r="W49" s="1305"/>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315">
        <v>0</v>
      </c>
    </row>
    <row s="1857" customFormat="1" customHeight="1" ht="17.25" hidden="1">
      <c r="A50" s="328"/>
      <c r="C50" s="327"/>
      <c r="D50" s="2187"/>
      <c r="E50" s="2190"/>
      <c r="F50" s="2166"/>
      <c r="G50" s="2190"/>
      <c r="H50" s="2169"/>
      <c r="I50" s="2171"/>
      <c r="J50" s="2174"/>
      <c r="K50" s="2158"/>
      <c r="L50" s="2158"/>
      <c r="M50" s="2158"/>
      <c r="N50" s="2161"/>
      <c r="O50" s="2158"/>
      <c r="P50" s="1425"/>
      <c r="Q50" s="1304"/>
      <c r="R50" s="1304"/>
      <c r="S50" s="336"/>
      <c r="T50" s="336"/>
      <c r="U50" s="336"/>
      <c r="V50" s="336"/>
      <c r="W50" s="1305"/>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315">
        <v>0</v>
      </c>
    </row>
    <row s="1857" customFormat="1" customHeight="1" ht="17.25" hidden="1">
      <c r="A51" s="328"/>
      <c r="C51" s="216"/>
      <c r="D51" s="2187"/>
      <c r="E51" s="2190"/>
      <c r="F51" s="2166"/>
      <c r="G51" s="2190"/>
      <c r="H51" s="2169"/>
      <c r="I51" s="2171"/>
      <c r="J51" s="2174"/>
      <c r="K51" s="2158"/>
      <c r="L51" s="1304"/>
      <c r="M51" s="1304"/>
      <c r="N51" s="1304"/>
      <c r="O51" s="1304"/>
      <c r="P51" s="1304"/>
      <c r="Q51" s="1304"/>
      <c r="R51" s="1304"/>
      <c r="S51" s="336"/>
      <c r="T51" s="336"/>
      <c r="U51" s="336"/>
      <c r="V51" s="336"/>
      <c r="W51" s="1305"/>
      <c r="Y51" s="1274"/>
      <c r="Z51" s="1274"/>
      <c r="AA51" s="1274"/>
      <c r="AB51" s="1274"/>
      <c r="AC51" s="1274"/>
      <c r="AD51" s="1274"/>
      <c r="AE51" s="1274"/>
      <c r="AF51" s="1274"/>
      <c r="AG51" s="1274"/>
      <c r="AH51" s="1274"/>
      <c r="AI51" s="1274"/>
      <c r="AJ51" s="1274"/>
      <c r="AK51" s="1274"/>
      <c r="AL51" s="1274"/>
      <c r="AM51" s="1274"/>
      <c r="AN51" s="1274"/>
      <c r="AO51" s="1274"/>
      <c r="AP51" s="1274"/>
      <c r="AQ51" s="1274"/>
      <c r="AR51" s="1333">
        <v>0</v>
      </c>
    </row>
    <row s="1857" customFormat="1" customHeight="1" ht="17.25" hidden="1">
      <c r="A52" s="328"/>
      <c r="C52" s="327"/>
      <c r="D52" s="2188"/>
      <c r="E52" s="2191"/>
      <c r="F52" s="2167"/>
      <c r="G52" s="2191"/>
      <c r="H52" s="1306"/>
      <c r="I52" s="1307"/>
      <c r="J52" s="1307"/>
      <c r="K52" s="1307"/>
      <c r="L52" s="1307"/>
      <c r="M52" s="1307"/>
      <c r="N52" s="1307"/>
      <c r="O52" s="1307"/>
      <c r="P52" s="1307"/>
      <c r="Q52" s="1307"/>
      <c r="R52" s="1307"/>
      <c r="S52" s="1308"/>
      <c r="T52" s="1308"/>
      <c r="U52" s="1308"/>
      <c r="V52" s="1308"/>
      <c r="W52" s="1309"/>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315">
        <v>0</v>
      </c>
    </row>
    <row s="1857" customFormat="1" customHeight="1" ht="17.25" hidden="1">
      <c r="A53" s="328"/>
      <c r="C53" s="216"/>
      <c r="D53" s="2155">
        <v>8</v>
      </c>
      <c r="E53" s="2163" t="s">
        <v>374</v>
      </c>
      <c r="F53" s="2165" t="s">
        <v>19</v>
      </c>
      <c r="G53" s="2163"/>
      <c r="H53" s="2168"/>
      <c r="I53" s="2170"/>
      <c r="J53" s="2172"/>
      <c r="K53" s="2157"/>
      <c r="L53" s="2157"/>
      <c r="M53" s="2157"/>
      <c r="N53" s="2159"/>
      <c r="O53" s="2157"/>
      <c r="P53" s="2157"/>
      <c r="Q53" s="2157"/>
      <c r="R53" s="2162"/>
      <c r="S53" s="2157"/>
      <c r="T53" s="1477"/>
      <c r="U53" s="1477"/>
      <c r="V53" s="1479"/>
      <c r="W53" s="1303"/>
      <c r="X53" s="1274"/>
      <c r="Y53" s="1274"/>
      <c r="Z53" s="1274"/>
      <c r="AA53" s="1274"/>
      <c r="AB53" s="1274"/>
      <c r="AC53" s="1274" t="s">
        <v>375</v>
      </c>
      <c r="AD53" s="1274" t="s">
        <v>376</v>
      </c>
      <c r="AE53" s="1274" t="s">
        <v>377</v>
      </c>
      <c r="AF53" s="1274" t="s">
        <v>378</v>
      </c>
      <c r="AG53" s="1274" t="s">
        <v>379</v>
      </c>
      <c r="AH53" s="1274" t="str">
        <f>IF($E$53=0,"",$E$53)</f>
        <v>Плата за подключение (технологическое присоединение) к системе теплоснабжения</v>
      </c>
      <c r="AI53" s="1274" t="str">
        <f>IF($G$53=0,"",$G$53)</f>
        <v/>
      </c>
      <c r="AJ53" s="1274" t="str">
        <f>IF($J$53=0,"",$J$53)</f>
        <v/>
      </c>
      <c r="AK53" s="1274" t="str">
        <f>IF($K$53="нет","без дифференциации",IF($N$53=0,"",$N$53))</f>
        <v/>
      </c>
      <c r="AL53" s="1274" t="str">
        <f>IF($O$53="нет","без дифференциации",IF($R$53=0,"",$R$53))</f>
        <v/>
      </c>
      <c r="AM53" s="1274" t="str">
        <f>IF($S$53="нет","без дифференциации",IF($V$53=0,"",$V$53))</f>
        <v/>
      </c>
      <c r="AN53" s="1778">
        <f>$I$53</f>
        <v>0</v>
      </c>
      <c r="AO53" s="1274" t="str">
        <f>$I$53&amp;"."&amp;$M$53</f>
        <v>.</v>
      </c>
      <c r="AP53" s="1266" t="str">
        <f>$I$53&amp;"."&amp;$M$53&amp;"."&amp;$Q$53</f>
        <v>..</v>
      </c>
      <c r="AQ53" s="1266" t="str">
        <f>$I$53&amp;"."&amp;$M$53&amp;"."&amp;$Q$53&amp;"."&amp;$U$53</f>
        <v>...</v>
      </c>
      <c r="AR53" s="1315">
        <v>0</v>
      </c>
    </row>
    <row s="1857" customFormat="1" customHeight="1" ht="17.25" hidden="1">
      <c r="A54" s="328"/>
      <c r="C54" s="327"/>
      <c r="D54" s="2155"/>
      <c r="E54" s="2163"/>
      <c r="F54" s="2166"/>
      <c r="G54" s="2163"/>
      <c r="H54" s="2169"/>
      <c r="I54" s="2171"/>
      <c r="J54" s="2173"/>
      <c r="K54" s="2158"/>
      <c r="L54" s="2158"/>
      <c r="M54" s="2158"/>
      <c r="N54" s="2160"/>
      <c r="O54" s="2158"/>
      <c r="P54" s="2158"/>
      <c r="Q54" s="2158"/>
      <c r="R54" s="2161"/>
      <c r="S54" s="2158"/>
      <c r="T54" s="1304"/>
      <c r="U54" s="1304"/>
      <c r="V54" s="1304"/>
      <c r="W54" s="1305"/>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315">
        <v>0</v>
      </c>
    </row>
    <row s="1857" customFormat="1" customHeight="1" ht="17.25" hidden="1">
      <c r="A55" s="328"/>
      <c r="C55" s="327"/>
      <c r="D55" s="2156"/>
      <c r="E55" s="2164"/>
      <c r="F55" s="2166"/>
      <c r="G55" s="2164"/>
      <c r="H55" s="2169"/>
      <c r="I55" s="2171"/>
      <c r="J55" s="2174"/>
      <c r="K55" s="2158"/>
      <c r="L55" s="2158"/>
      <c r="M55" s="2158"/>
      <c r="N55" s="2161"/>
      <c r="O55" s="2158"/>
      <c r="P55" s="1478"/>
      <c r="Q55" s="1304"/>
      <c r="R55" s="1304"/>
      <c r="S55" s="336"/>
      <c r="T55" s="336"/>
      <c r="U55" s="336"/>
      <c r="V55" s="336"/>
      <c r="W55" s="1305"/>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315">
        <v>0</v>
      </c>
    </row>
    <row s="1857" customFormat="1" customHeight="1" ht="17.25" hidden="1">
      <c r="A56" s="328"/>
      <c r="C56" s="216"/>
      <c r="D56" s="2156"/>
      <c r="E56" s="2164"/>
      <c r="F56" s="2166"/>
      <c r="G56" s="2164"/>
      <c r="H56" s="2169"/>
      <c r="I56" s="2171"/>
      <c r="J56" s="2174"/>
      <c r="K56" s="2158"/>
      <c r="L56" s="1304"/>
      <c r="M56" s="1304"/>
      <c r="N56" s="1304"/>
      <c r="O56" s="1304"/>
      <c r="P56" s="1304"/>
      <c r="Q56" s="1304"/>
      <c r="R56" s="1304"/>
      <c r="S56" s="336"/>
      <c r="T56" s="336"/>
      <c r="U56" s="336"/>
      <c r="V56" s="336"/>
      <c r="W56" s="1305"/>
      <c r="Y56" s="1274"/>
      <c r="Z56" s="1274"/>
      <c r="AA56" s="1274"/>
      <c r="AB56" s="1274"/>
      <c r="AC56" s="1274"/>
      <c r="AD56" s="1274"/>
      <c r="AE56" s="1274"/>
      <c r="AF56" s="1274"/>
      <c r="AG56" s="1274"/>
      <c r="AH56" s="1274"/>
      <c r="AI56" s="1274"/>
      <c r="AJ56" s="1274"/>
      <c r="AK56" s="1274"/>
      <c r="AL56" s="1274"/>
      <c r="AM56" s="1274"/>
      <c r="AN56" s="1274"/>
      <c r="AO56" s="1274"/>
      <c r="AP56" s="1274"/>
      <c r="AQ56" s="1274"/>
      <c r="AR56" s="1333">
        <v>0</v>
      </c>
    </row>
    <row s="1857" customFormat="1" customHeight="1" ht="17.25" hidden="1">
      <c r="A57" s="328"/>
      <c r="C57" s="327"/>
      <c r="D57" s="2156"/>
      <c r="E57" s="2164"/>
      <c r="F57" s="2167"/>
      <c r="G57" s="2164"/>
      <c r="H57" s="1306"/>
      <c r="I57" s="1307"/>
      <c r="J57" s="1307"/>
      <c r="K57" s="1307"/>
      <c r="L57" s="1307"/>
      <c r="M57" s="1307"/>
      <c r="N57" s="1307"/>
      <c r="O57" s="1307"/>
      <c r="P57" s="1307"/>
      <c r="Q57" s="1307"/>
      <c r="R57" s="1307"/>
      <c r="S57" s="1308"/>
      <c r="T57" s="1308"/>
      <c r="U57" s="1308"/>
      <c r="V57" s="1308"/>
      <c r="W57" s="1309"/>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315">
        <v>0</v>
      </c>
    </row>
    <row s="1857" customFormat="1" customHeight="1" ht="17.25" hidden="1">
      <c r="A58" s="328"/>
      <c r="C58" s="216"/>
      <c r="D58" s="2155">
        <v>9</v>
      </c>
      <c r="E58" s="2163" t="s">
        <v>380</v>
      </c>
      <c r="F58" s="2165" t="s">
        <v>19</v>
      </c>
      <c r="G58" s="2163"/>
      <c r="H58" s="2168"/>
      <c r="I58" s="2170"/>
      <c r="J58" s="2172"/>
      <c r="K58" s="2157"/>
      <c r="L58" s="2157"/>
      <c r="M58" s="2157"/>
      <c r="N58" s="2159"/>
      <c r="O58" s="2157"/>
      <c r="P58" s="2157"/>
      <c r="Q58" s="2157"/>
      <c r="R58" s="2162"/>
      <c r="S58" s="2157"/>
      <c r="T58" s="1935"/>
      <c r="U58" s="1935"/>
      <c r="V58" s="1937"/>
      <c r="W58" s="1303"/>
      <c r="X58" s="1274"/>
      <c r="Y58" s="1274"/>
      <c r="Z58" s="1274"/>
      <c r="AA58" s="1274"/>
      <c r="AB58" s="1274"/>
      <c r="AC58" s="1274" t="s">
        <v>381</v>
      </c>
      <c r="AD58" s="1274" t="s">
        <v>382</v>
      </c>
      <c r="AE58" s="1274" t="s">
        <v>383</v>
      </c>
      <c r="AF58" s="1274" t="s">
        <v>384</v>
      </c>
      <c r="AG58" s="1274" t="s">
        <v>385</v>
      </c>
      <c r="AH58" s="1274" t="str">
        <f>IF($E$58=0,"",$E$58)</f>
        <v>Плата за подключение (технологическое присоединение) к системе теплоснабжения (индивидуальная)</v>
      </c>
      <c r="AI58" s="1274" t="str">
        <f>IF($G$58=0,"",$G$58)</f>
        <v/>
      </c>
      <c r="AJ58" s="1274" t="str">
        <f>IF($J$58=0,"",$J$58)</f>
        <v/>
      </c>
      <c r="AK58" s="1274" t="str">
        <f>IF($K$58="нет","без дифференциации",IF($N$58=0,"",$N$58))</f>
        <v/>
      </c>
      <c r="AL58" s="1274" t="str">
        <f>IF($O$58="нет","без дифференциации",IF($R$58=0,"",$R$58))</f>
        <v/>
      </c>
      <c r="AM58" s="1274" t="str">
        <f>IF($S$58="нет","без дифференциации",IF($V$58=0,"",$V$58))</f>
        <v/>
      </c>
      <c r="AN58" s="1778">
        <f>$I$58</f>
        <v>0</v>
      </c>
      <c r="AO58" s="1274" t="str">
        <f>$I$58&amp;"."&amp;$M$58</f>
        <v>.</v>
      </c>
      <c r="AP58" s="1273" t="str">
        <f>$I$58&amp;"."&amp;$M$58&amp;"."&amp;$Q$58</f>
        <v>..</v>
      </c>
      <c r="AQ58" s="1273" t="str">
        <f>$I$58&amp;"."&amp;$M$58&amp;"."&amp;$Q$58&amp;"."&amp;$U$58</f>
        <v>...</v>
      </c>
      <c r="AR58" s="1474">
        <v>0</v>
      </c>
    </row>
    <row s="1857" customFormat="1" customHeight="1" ht="17.25" hidden="1">
      <c r="A59" s="328"/>
      <c r="C59" s="327"/>
      <c r="D59" s="2155"/>
      <c r="E59" s="2163"/>
      <c r="F59" s="2166"/>
      <c r="G59" s="2163"/>
      <c r="H59" s="2169"/>
      <c r="I59" s="2171"/>
      <c r="J59" s="2173"/>
      <c r="K59" s="2158"/>
      <c r="L59" s="2158"/>
      <c r="M59" s="2158"/>
      <c r="N59" s="2160"/>
      <c r="O59" s="2158"/>
      <c r="P59" s="2158"/>
      <c r="Q59" s="2158"/>
      <c r="R59" s="2161"/>
      <c r="S59" s="2158"/>
      <c r="T59" s="1938"/>
      <c r="U59" s="1938"/>
      <c r="V59" s="1938"/>
      <c r="W59" s="1939"/>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474">
        <v>0</v>
      </c>
    </row>
    <row s="1857" customFormat="1" customHeight="1" ht="17.25" hidden="1">
      <c r="A60" s="328"/>
      <c r="C60" s="327"/>
      <c r="D60" s="2156"/>
      <c r="E60" s="2164"/>
      <c r="F60" s="2166"/>
      <c r="G60" s="2164"/>
      <c r="H60" s="2169"/>
      <c r="I60" s="2171"/>
      <c r="J60" s="2174"/>
      <c r="K60" s="2158"/>
      <c r="L60" s="2158"/>
      <c r="M60" s="2158"/>
      <c r="N60" s="2161"/>
      <c r="O60" s="2158"/>
      <c r="P60" s="1936"/>
      <c r="Q60" s="1938"/>
      <c r="R60" s="1938"/>
      <c r="S60" s="336"/>
      <c r="T60" s="336"/>
      <c r="U60" s="336"/>
      <c r="V60" s="336"/>
      <c r="W60" s="1939"/>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474">
        <v>0</v>
      </c>
    </row>
    <row s="1857" customFormat="1" customHeight="1" ht="17.25" hidden="1">
      <c r="A61" s="328"/>
      <c r="C61" s="216"/>
      <c r="D61" s="2156"/>
      <c r="E61" s="2164"/>
      <c r="F61" s="2166"/>
      <c r="G61" s="2164"/>
      <c r="H61" s="2169"/>
      <c r="I61" s="2171"/>
      <c r="J61" s="2174"/>
      <c r="K61" s="2158"/>
      <c r="L61" s="1938"/>
      <c r="M61" s="1938"/>
      <c r="N61" s="1938"/>
      <c r="O61" s="1938"/>
      <c r="P61" s="1938"/>
      <c r="Q61" s="1938"/>
      <c r="R61" s="1938"/>
      <c r="S61" s="336"/>
      <c r="T61" s="336"/>
      <c r="U61" s="336"/>
      <c r="V61" s="336"/>
      <c r="W61" s="1939"/>
      <c r="Y61" s="1274"/>
      <c r="Z61" s="1274"/>
      <c r="AA61" s="1274"/>
      <c r="AB61" s="1274"/>
      <c r="AC61" s="1274"/>
      <c r="AD61" s="1274"/>
      <c r="AE61" s="1274"/>
      <c r="AF61" s="1274"/>
      <c r="AG61" s="1274"/>
      <c r="AH61" s="1274"/>
      <c r="AI61" s="1274"/>
      <c r="AJ61" s="1274"/>
      <c r="AK61" s="1274"/>
      <c r="AL61" s="1274"/>
      <c r="AM61" s="1274"/>
      <c r="AN61" s="1274"/>
      <c r="AO61" s="1274"/>
      <c r="AP61" s="1274"/>
      <c r="AQ61" s="1274"/>
      <c r="AR61" s="1474">
        <v>0</v>
      </c>
    </row>
    <row s="1857" customFormat="1" customHeight="1" ht="17.25" hidden="1">
      <c r="A62" s="328"/>
      <c r="C62" s="327"/>
      <c r="D62" s="2156"/>
      <c r="E62" s="2164"/>
      <c r="F62" s="2167"/>
      <c r="G62" s="2164"/>
      <c r="H62" s="1306"/>
      <c r="I62" s="1940"/>
      <c r="J62" s="1940"/>
      <c r="K62" s="1940"/>
      <c r="L62" s="1940"/>
      <c r="M62" s="1940"/>
      <c r="N62" s="1940"/>
      <c r="O62" s="1940"/>
      <c r="P62" s="1940"/>
      <c r="Q62" s="1940"/>
      <c r="R62" s="1940"/>
      <c r="S62" s="1308"/>
      <c r="T62" s="1308"/>
      <c r="U62" s="1308"/>
      <c r="V62" s="1308"/>
      <c r="W62" s="1941"/>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474">
        <v>0</v>
      </c>
    </row>
    <row s="1857" customFormat="1" customHeight="1" ht="17.25" hidden="1">
      <c r="A63" s="328"/>
      <c r="C63" s="216"/>
      <c r="D63" s="2155">
        <v>10</v>
      </c>
      <c r="E63" s="2163" t="s">
        <v>386</v>
      </c>
      <c r="F63" s="2165" t="s">
        <v>19</v>
      </c>
      <c r="G63" s="2163"/>
      <c r="H63" s="2168"/>
      <c r="I63" s="2170"/>
      <c r="J63" s="2172"/>
      <c r="K63" s="2157"/>
      <c r="L63" s="2157"/>
      <c r="M63" s="2157"/>
      <c r="N63" s="2159"/>
      <c r="O63" s="2157"/>
      <c r="P63" s="2157"/>
      <c r="Q63" s="2157"/>
      <c r="R63" s="2162"/>
      <c r="S63" s="2157"/>
      <c r="T63" s="1935"/>
      <c r="U63" s="1935"/>
      <c r="V63" s="1937"/>
      <c r="W63" s="1303"/>
      <c r="X63" s="1274"/>
      <c r="Y63" s="1274"/>
      <c r="Z63" s="1274"/>
      <c r="AA63" s="1274"/>
      <c r="AB63" s="1274"/>
      <c r="AC63" s="1274" t="s">
        <v>387</v>
      </c>
      <c r="AD63" s="1274" t="s">
        <v>388</v>
      </c>
      <c r="AE63" s="1274" t="s">
        <v>389</v>
      </c>
      <c r="AF63" s="1274" t="s">
        <v>390</v>
      </c>
      <c r="AG63" s="1274" t="s">
        <v>391</v>
      </c>
      <c r="AH63" s="1274" t="str">
        <f>IF($E$63=0,"",$E$63)</f>
        <v>Предельный уровень цены на тепловую энергию (мощность), поставляемую теплоснабжающими организациями потребителям</v>
      </c>
      <c r="AI63" s="1274" t="str">
        <f>IF($G$63=0,"",$G$63)</f>
        <v/>
      </c>
      <c r="AJ63" s="1274" t="str">
        <f>IF($J$63=0,"",$J$63)</f>
        <v/>
      </c>
      <c r="AK63" s="1274" t="str">
        <f>IF($K$63="нет","без дифференциации",IF($N$63=0,"",$N$63))</f>
        <v/>
      </c>
      <c r="AL63" s="1274" t="str">
        <f>IF($O$63="нет","без дифференциации",IF($R$63=0,"",$R$63))</f>
        <v/>
      </c>
      <c r="AM63" s="1274" t="str">
        <f>IF($S$63="нет","без дифференциации",IF($V$63=0,"",$V$63))</f>
        <v/>
      </c>
      <c r="AN63" s="1778">
        <f>$I$63</f>
        <v>0</v>
      </c>
      <c r="AO63" s="1274" t="str">
        <f>$I$63&amp;"."&amp;$M$63</f>
        <v>.</v>
      </c>
      <c r="AP63" s="1273" t="str">
        <f>$I$63&amp;"."&amp;$M$63&amp;"."&amp;$Q$63</f>
        <v>..</v>
      </c>
      <c r="AQ63" s="1273" t="str">
        <f>$I$63&amp;"."&amp;$M$63&amp;"."&amp;$Q$63&amp;"."&amp;$U$63</f>
        <v>...</v>
      </c>
      <c r="AR63" s="1474">
        <v>0</v>
      </c>
    </row>
    <row s="1857" customFormat="1" customHeight="1" ht="17.25" hidden="1">
      <c r="A64" s="328"/>
      <c r="C64" s="327"/>
      <c r="D64" s="2155"/>
      <c r="E64" s="2163"/>
      <c r="F64" s="2166"/>
      <c r="G64" s="2163"/>
      <c r="H64" s="2169"/>
      <c r="I64" s="2171"/>
      <c r="J64" s="2173"/>
      <c r="K64" s="2158"/>
      <c r="L64" s="2158"/>
      <c r="M64" s="2158"/>
      <c r="N64" s="2160"/>
      <c r="O64" s="2158"/>
      <c r="P64" s="2158"/>
      <c r="Q64" s="2158"/>
      <c r="R64" s="2161"/>
      <c r="S64" s="2158"/>
      <c r="T64" s="1938"/>
      <c r="U64" s="1938"/>
      <c r="V64" s="1938"/>
      <c r="W64" s="1939"/>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474">
        <v>0</v>
      </c>
    </row>
    <row s="1857" customFormat="1" customHeight="1" ht="17.25" hidden="1">
      <c r="A65" s="328"/>
      <c r="C65" s="327"/>
      <c r="D65" s="2156"/>
      <c r="E65" s="2164"/>
      <c r="F65" s="2166"/>
      <c r="G65" s="2164"/>
      <c r="H65" s="2169"/>
      <c r="I65" s="2171"/>
      <c r="J65" s="2174"/>
      <c r="K65" s="2158"/>
      <c r="L65" s="2158"/>
      <c r="M65" s="2158"/>
      <c r="N65" s="2161"/>
      <c r="O65" s="2158"/>
      <c r="P65" s="1936"/>
      <c r="Q65" s="1938"/>
      <c r="R65" s="1938"/>
      <c r="S65" s="336"/>
      <c r="T65" s="336"/>
      <c r="U65" s="336"/>
      <c r="V65" s="336"/>
      <c r="W65" s="1939"/>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474">
        <v>0</v>
      </c>
    </row>
    <row s="1857" customFormat="1" customHeight="1" ht="17.25" hidden="1">
      <c r="A66" s="328"/>
      <c r="C66" s="216"/>
      <c r="D66" s="2156"/>
      <c r="E66" s="2164"/>
      <c r="F66" s="2166"/>
      <c r="G66" s="2164"/>
      <c r="H66" s="2169"/>
      <c r="I66" s="2171"/>
      <c r="J66" s="2174"/>
      <c r="K66" s="2158"/>
      <c r="L66" s="1938"/>
      <c r="M66" s="1938"/>
      <c r="N66" s="1938"/>
      <c r="O66" s="1938"/>
      <c r="P66" s="1938"/>
      <c r="Q66" s="1938"/>
      <c r="R66" s="1938"/>
      <c r="S66" s="336"/>
      <c r="T66" s="336"/>
      <c r="U66" s="336"/>
      <c r="V66" s="336"/>
      <c r="W66" s="1939"/>
      <c r="Y66" s="1274"/>
      <c r="Z66" s="1274"/>
      <c r="AA66" s="1274"/>
      <c r="AB66" s="1274"/>
      <c r="AC66" s="1274"/>
      <c r="AD66" s="1274"/>
      <c r="AE66" s="1274"/>
      <c r="AF66" s="1274"/>
      <c r="AG66" s="1274"/>
      <c r="AH66" s="1274"/>
      <c r="AI66" s="1274"/>
      <c r="AJ66" s="1274"/>
      <c r="AK66" s="1274"/>
      <c r="AL66" s="1274"/>
      <c r="AM66" s="1274"/>
      <c r="AN66" s="1274"/>
      <c r="AO66" s="1274"/>
      <c r="AP66" s="1274"/>
      <c r="AQ66" s="1274"/>
      <c r="AR66" s="1474">
        <v>0</v>
      </c>
    </row>
    <row s="1857" customFormat="1" customHeight="1" ht="17.25" hidden="1">
      <c r="A67" s="328"/>
      <c r="C67" s="327"/>
      <c r="D67" s="2156"/>
      <c r="E67" s="2164"/>
      <c r="F67" s="2167"/>
      <c r="G67" s="2164"/>
      <c r="H67" s="1306"/>
      <c r="I67" s="1940"/>
      <c r="J67" s="1940"/>
      <c r="K67" s="1940"/>
      <c r="L67" s="1940"/>
      <c r="M67" s="1940"/>
      <c r="N67" s="1940"/>
      <c r="O67" s="1940"/>
      <c r="P67" s="1940"/>
      <c r="Q67" s="1940"/>
      <c r="R67" s="1940"/>
      <c r="S67" s="1308"/>
      <c r="T67" s="1308"/>
      <c r="U67" s="1308"/>
      <c r="V67" s="1308"/>
      <c r="W67" s="1941"/>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474">
        <v>0</v>
      </c>
    </row>
    <row customHeight="1" ht="11.25" hidden="1">
      <c r="AR68" s="111">
        <v>0</v>
      </c>
    </row>
    <row customHeight="1" ht="11.25" hidden="1">
      <c r="E69" s="2194" t="s">
        <v>392</v>
      </c>
      <c r="F69" s="2194"/>
      <c r="G69" s="2194"/>
      <c r="H69" s="2194"/>
      <c r="I69" s="2194"/>
      <c r="J69" s="2194"/>
      <c r="K69" s="2194"/>
      <c r="L69" s="2194"/>
      <c r="M69" s="2194"/>
      <c r="N69" s="2194"/>
      <c r="O69" s="2194"/>
      <c r="P69" s="2194"/>
      <c r="Q69" s="2194"/>
      <c r="R69" s="2194"/>
      <c r="S69" s="2194"/>
      <c r="T69" s="2194"/>
      <c r="U69" s="2194"/>
      <c r="V69" s="2194"/>
      <c r="W69" s="2194"/>
      <c r="AR69" s="111">
        <v>0</v>
      </c>
    </row>
    <row customHeight="1" ht="36.75" hidden="1">
      <c r="E70" s="2192" t="s">
        <v>393</v>
      </c>
      <c r="F70" s="2192"/>
      <c r="G70" s="2193"/>
      <c r="H70" s="2193"/>
      <c r="I70" s="2193"/>
      <c r="J70" s="2193"/>
      <c r="K70" s="2193"/>
      <c r="L70" s="2193"/>
      <c r="M70" s="2193"/>
      <c r="N70" s="2193"/>
      <c r="O70" s="2193"/>
      <c r="P70" s="2193"/>
      <c r="Q70" s="2193"/>
      <c r="R70" s="2193"/>
      <c r="S70" s="2193"/>
      <c r="T70" s="2193"/>
      <c r="U70" s="2193"/>
      <c r="V70" s="2193"/>
      <c r="W70" s="2193"/>
      <c r="AR70" s="111">
        <v>0</v>
      </c>
    </row>
    <row customHeight="1" ht="28.5" hidden="1">
      <c r="E71" s="2192" t="s">
        <v>394</v>
      </c>
      <c r="F71" s="2192"/>
      <c r="G71" s="2193"/>
      <c r="H71" s="2193"/>
      <c r="I71" s="2193"/>
      <c r="J71" s="2193"/>
      <c r="K71" s="2193"/>
      <c r="L71" s="2193"/>
      <c r="M71" s="2193"/>
      <c r="N71" s="2193"/>
      <c r="O71" s="2193"/>
      <c r="P71" s="2193"/>
      <c r="Q71" s="2193"/>
      <c r="R71" s="2193"/>
      <c r="S71" s="2193"/>
      <c r="T71" s="2193"/>
      <c r="U71" s="2193"/>
      <c r="V71" s="2193"/>
      <c r="W71" s="2193"/>
      <c r="AR71" s="111">
        <v>0</v>
      </c>
    </row>
    <row customHeight="1" ht="27" hidden="1">
      <c r="E72" s="2192" t="s">
        <v>395</v>
      </c>
      <c r="F72" s="2192"/>
      <c r="G72" s="2193"/>
      <c r="H72" s="2193"/>
      <c r="I72" s="2193"/>
      <c r="J72" s="2193"/>
      <c r="K72" s="2193"/>
      <c r="L72" s="2193"/>
      <c r="M72" s="2193"/>
      <c r="N72" s="2193"/>
      <c r="O72" s="2193"/>
      <c r="P72" s="2193"/>
      <c r="Q72" s="2193"/>
      <c r="R72" s="2193"/>
      <c r="S72" s="2193"/>
      <c r="T72" s="2193"/>
      <c r="U72" s="2193"/>
      <c r="V72" s="2193"/>
      <c r="W72" s="2193"/>
      <c r="AR72" s="111">
        <v>0</v>
      </c>
    </row>
    <row customHeight="1" ht="17.25" hidden="1">
      <c r="E73" s="2192" t="s">
        <v>396</v>
      </c>
      <c r="F73" s="2192"/>
      <c r="G73" s="2193"/>
      <c r="H73" s="2193"/>
      <c r="I73" s="2193"/>
      <c r="J73" s="2193"/>
      <c r="K73" s="2193"/>
      <c r="L73" s="2193"/>
      <c r="M73" s="2193"/>
      <c r="N73" s="2193"/>
      <c r="O73" s="2193"/>
      <c r="P73" s="2193"/>
      <c r="Q73" s="2193"/>
      <c r="R73" s="2193"/>
      <c r="S73" s="2193"/>
      <c r="T73" s="2193"/>
      <c r="U73" s="2193"/>
      <c r="V73" s="2193"/>
      <c r="W73" s="2193"/>
      <c r="AR73" s="111">
        <v>0</v>
      </c>
    </row>
    <row customHeight="1" ht="15" hidden="1">
      <c r="E74" s="347"/>
      <c r="F74" s="1292"/>
      <c r="G74" s="164"/>
      <c r="H74" s="164"/>
      <c r="I74" s="164"/>
      <c r="J74" s="164"/>
      <c r="K74" s="164"/>
      <c r="L74" s="164"/>
      <c r="M74" s="164"/>
      <c r="N74" s="164"/>
      <c r="O74" s="164"/>
      <c r="P74" s="164"/>
      <c r="Q74" s="164"/>
      <c r="R74" s="164"/>
      <c r="S74" s="164"/>
      <c r="T74" s="164"/>
      <c r="U74" s="164"/>
      <c r="V74" s="164"/>
      <c r="W74" s="164"/>
      <c r="AR74" s="111">
        <v>0</v>
      </c>
    </row>
    <row customHeight="1" ht="15" hidden="1">
      <c r="E75" s="2194" t="s">
        <v>397</v>
      </c>
      <c r="F75" s="2194"/>
      <c r="G75" s="2194"/>
      <c r="H75" s="2194"/>
      <c r="I75" s="2194"/>
      <c r="J75" s="2194"/>
      <c r="K75" s="2194"/>
      <c r="L75" s="2194"/>
      <c r="M75" s="2194"/>
      <c r="N75" s="2194"/>
      <c r="O75" s="2194"/>
      <c r="P75" s="2194"/>
      <c r="Q75" s="2194"/>
      <c r="R75" s="2194"/>
      <c r="S75" s="2194"/>
      <c r="T75" s="2194"/>
      <c r="U75" s="2194"/>
      <c r="V75" s="2194"/>
      <c r="W75" s="2194"/>
      <c r="AR75" s="111">
        <v>0</v>
      </c>
    </row>
    <row customHeight="1" ht="17.25" hidden="1">
      <c r="E76" s="2192" t="s">
        <v>398</v>
      </c>
      <c r="F76" s="2192"/>
      <c r="G76" s="2193"/>
      <c r="H76" s="2193"/>
      <c r="I76" s="2193"/>
      <c r="J76" s="2193"/>
      <c r="K76" s="2193"/>
      <c r="L76" s="2193"/>
      <c r="M76" s="2193"/>
      <c r="N76" s="2193"/>
      <c r="O76" s="2193"/>
      <c r="P76" s="2193"/>
      <c r="Q76" s="2193"/>
      <c r="R76" s="2193"/>
      <c r="S76" s="2193"/>
      <c r="T76" s="2193"/>
      <c r="U76" s="2193"/>
      <c r="V76" s="2193"/>
      <c r="W76" s="2193"/>
      <c r="AR76" s="111">
        <v>0</v>
      </c>
    </row>
    <row customHeight="1" ht="17.25" hidden="1">
      <c r="E77" s="2192" t="s">
        <v>399</v>
      </c>
      <c r="F77" s="2192"/>
      <c r="G77" s="2193"/>
      <c r="H77" s="2193"/>
      <c r="I77" s="2193"/>
      <c r="J77" s="2193"/>
      <c r="K77" s="2193"/>
      <c r="L77" s="2193"/>
      <c r="M77" s="2193"/>
      <c r="N77" s="2193"/>
      <c r="O77" s="2193"/>
      <c r="P77" s="2193"/>
      <c r="Q77" s="2193"/>
      <c r="R77" s="2193"/>
      <c r="S77" s="2193"/>
      <c r="T77" s="2193"/>
      <c r="U77" s="2193"/>
      <c r="V77" s="2193"/>
      <c r="W77" s="2193"/>
      <c r="AR77" s="111">
        <v>0</v>
      </c>
    </row>
    <row s="1857" customFormat="1" customHeight="1" ht="11.25" hidden="1">
      <c r="A78" s="284"/>
      <c r="B78" s="284"/>
      <c r="Y78" s="1266"/>
      <c r="Z78" s="1266"/>
      <c r="AA78" s="1266"/>
      <c r="AB78" s="1266"/>
      <c r="AC78" s="1266"/>
      <c r="AD78" s="1266"/>
      <c r="AE78" s="1266"/>
      <c r="AF78" s="1266"/>
      <c r="AG78" s="1266"/>
      <c r="AH78" s="1266"/>
      <c r="AI78" s="1266"/>
      <c r="AJ78" s="1266"/>
      <c r="AK78" s="1266"/>
      <c r="AL78" s="1266"/>
      <c r="AM78" s="1266"/>
      <c r="AN78" s="1266"/>
      <c r="AO78" s="1266"/>
      <c r="AP78" s="1266"/>
      <c r="AQ78" s="1266"/>
      <c r="AR78" s="1357">
        <v>0</v>
      </c>
    </row>
    <row s="1857" customFormat="1" customHeight="1" ht="17.25" hidden="1">
      <c r="A79" s="328"/>
      <c r="C79" s="216"/>
      <c r="D79" s="2155">
        <v>1</v>
      </c>
      <c r="E79" s="2163" t="s">
        <v>400</v>
      </c>
      <c r="F79" s="2165" t="s">
        <v>19</v>
      </c>
      <c r="G79" s="2163"/>
      <c r="H79" s="2168"/>
      <c r="I79" s="2170"/>
      <c r="J79" s="2172"/>
      <c r="K79" s="2157"/>
      <c r="L79" s="2157"/>
      <c r="M79" s="2157"/>
      <c r="N79" s="2159"/>
      <c r="O79" s="2157"/>
      <c r="P79" s="2157"/>
      <c r="Q79" s="2157"/>
      <c r="R79" s="2162"/>
      <c r="S79" s="2157"/>
      <c r="T79" s="1477"/>
      <c r="U79" s="1477"/>
      <c r="V79" s="1479"/>
      <c r="W79" s="1303"/>
      <c r="Y79" s="1274"/>
      <c r="Z79" s="1274"/>
      <c r="AA79" s="1274"/>
      <c r="AB79" s="1274"/>
      <c r="AC79" s="1274" t="s">
        <v>401</v>
      </c>
      <c r="AD79" s="1274" t="s">
        <v>402</v>
      </c>
      <c r="AE79" s="1274" t="s">
        <v>403</v>
      </c>
      <c r="AF79" s="1274" t="s">
        <v>404</v>
      </c>
      <c r="AG79" s="1274"/>
      <c r="AH79" s="1274" t="str">
        <f>IF($E$79=0,"",$E$79)</f>
        <v>Тариф на питьевую воду (питьевое водоснабжение)</v>
      </c>
      <c r="AI79" s="1274" t="str">
        <f>IF($G$79=0,"",$G$79)</f>
        <v/>
      </c>
      <c r="AJ79" s="1274" t="str">
        <f>IF($J$79=0,"",$J$79)</f>
        <v/>
      </c>
      <c r="AK79" s="1274" t="str">
        <f>IF($K$79="нет","без дифференциации",IF($N$79=0,"",$N$79))</f>
        <v/>
      </c>
      <c r="AL79" s="1274" t="str">
        <f>IF($O$79="нет","без дифференциации",IF($R$79=0,"",$R$79))</f>
        <v/>
      </c>
      <c r="AM79" s="1274" t="str">
        <f>IF($S$79="нет","без дифференциации",IF($V$79=0,"",$V$79))</f>
        <v/>
      </c>
      <c r="AN79" s="1274">
        <f>$I$79</f>
        <v>0</v>
      </c>
      <c r="AO79" s="1274" t="str">
        <f>$I$79&amp;"."&amp;$M$79</f>
        <v>.</v>
      </c>
      <c r="AP79" s="1274" t="str">
        <f>$I$79&amp;"."&amp;$M$79&amp;"."&amp;$Q$79</f>
        <v>..</v>
      </c>
      <c r="AQ79" s="1274" t="str">
        <f>$I$79&amp;"."&amp;$M$79&amp;"."&amp;$Q$79&amp;"."&amp;$U$79</f>
        <v>...</v>
      </c>
      <c r="AR79" s="1357">
        <v>0</v>
      </c>
    </row>
    <row s="1857" customFormat="1" customHeight="1" ht="17.25" hidden="1">
      <c r="A80" s="328"/>
      <c r="C80" s="327"/>
      <c r="D80" s="2155"/>
      <c r="E80" s="2163"/>
      <c r="F80" s="2166"/>
      <c r="G80" s="2163"/>
      <c r="H80" s="2169"/>
      <c r="I80" s="2171"/>
      <c r="J80" s="2173"/>
      <c r="K80" s="2158"/>
      <c r="L80" s="2158"/>
      <c r="M80" s="2158"/>
      <c r="N80" s="2160"/>
      <c r="O80" s="2158"/>
      <c r="P80" s="2158"/>
      <c r="Q80" s="2158"/>
      <c r="R80" s="2161"/>
      <c r="S80" s="2158"/>
      <c r="T80" s="1304"/>
      <c r="U80" s="1304"/>
      <c r="V80" s="1304"/>
      <c r="W80" s="1305"/>
      <c r="Y80" s="1266"/>
      <c r="Z80" s="1266"/>
      <c r="AA80" s="1266"/>
      <c r="AB80" s="1266"/>
      <c r="AC80" s="1266"/>
      <c r="AD80" s="1266"/>
      <c r="AE80" s="1266"/>
      <c r="AF80" s="1266"/>
      <c r="AG80" s="1266"/>
      <c r="AH80" s="1266"/>
      <c r="AI80" s="1266"/>
      <c r="AJ80" s="1266"/>
      <c r="AK80" s="1266"/>
      <c r="AL80" s="1266"/>
      <c r="AM80" s="1266"/>
      <c r="AN80" s="1266"/>
      <c r="AO80" s="1266"/>
      <c r="AP80" s="1266"/>
      <c r="AQ80" s="1266"/>
      <c r="AR80" s="1357">
        <v>0</v>
      </c>
    </row>
    <row s="1857" customFormat="1" customHeight="1" ht="17.25" hidden="1">
      <c r="A81" s="328"/>
      <c r="C81" s="216"/>
      <c r="D81" s="2155"/>
      <c r="E81" s="2163"/>
      <c r="F81" s="2166"/>
      <c r="G81" s="2163"/>
      <c r="H81" s="2169"/>
      <c r="I81" s="2171"/>
      <c r="J81" s="2174"/>
      <c r="K81" s="2158"/>
      <c r="L81" s="2158"/>
      <c r="M81" s="2158"/>
      <c r="N81" s="2161"/>
      <c r="O81" s="2158"/>
      <c r="P81" s="1478"/>
      <c r="Q81" s="1304"/>
      <c r="R81" s="1304"/>
      <c r="S81" s="336"/>
      <c r="T81" s="336"/>
      <c r="U81" s="336"/>
      <c r="V81" s="336"/>
      <c r="W81" s="1305"/>
      <c r="Y81" s="1274"/>
      <c r="Z81" s="1274"/>
      <c r="AA81" s="1274"/>
      <c r="AB81" s="1274"/>
      <c r="AC81" s="1274"/>
      <c r="AD81" s="1274"/>
      <c r="AE81" s="1274"/>
      <c r="AF81" s="1274"/>
      <c r="AG81" s="1274"/>
      <c r="AH81" s="1274"/>
      <c r="AI81" s="1274"/>
      <c r="AJ81" s="1274"/>
      <c r="AK81" s="1274"/>
      <c r="AL81" s="1274"/>
      <c r="AM81" s="1274"/>
      <c r="AN81" s="1274"/>
      <c r="AO81" s="1274"/>
      <c r="AP81" s="1274"/>
      <c r="AQ81" s="1274"/>
      <c r="AR81" s="1448">
        <v>0</v>
      </c>
    </row>
    <row s="1857" customFormat="1" customHeight="1" ht="17.25" hidden="1">
      <c r="A82" s="328"/>
      <c r="C82" s="327"/>
      <c r="D82" s="2155"/>
      <c r="E82" s="2163"/>
      <c r="F82" s="2166"/>
      <c r="G82" s="2163"/>
      <c r="H82" s="2169"/>
      <c r="I82" s="2171"/>
      <c r="J82" s="2174"/>
      <c r="K82" s="2158"/>
      <c r="L82" s="1304"/>
      <c r="M82" s="1304"/>
      <c r="N82" s="1304"/>
      <c r="O82" s="1304"/>
      <c r="P82" s="1304"/>
      <c r="Q82" s="1304"/>
      <c r="R82" s="1304"/>
      <c r="S82" s="336"/>
      <c r="T82" s="336"/>
      <c r="U82" s="336"/>
      <c r="V82" s="336"/>
      <c r="W82" s="1305"/>
      <c r="Y82" s="1266"/>
      <c r="Z82" s="1266"/>
      <c r="AA82" s="1266"/>
      <c r="AB82" s="1266"/>
      <c r="AC82" s="1266"/>
      <c r="AD82" s="1266"/>
      <c r="AE82" s="1266"/>
      <c r="AF82" s="1266"/>
      <c r="AG82" s="1266"/>
      <c r="AH82" s="1266"/>
      <c r="AI82" s="1266"/>
      <c r="AJ82" s="1266"/>
      <c r="AK82" s="1266"/>
      <c r="AL82" s="1266"/>
      <c r="AM82" s="1266"/>
      <c r="AN82" s="1266"/>
      <c r="AO82" s="1266"/>
      <c r="AP82" s="1266"/>
      <c r="AQ82" s="1266"/>
      <c r="AR82" s="1448">
        <v>0</v>
      </c>
    </row>
    <row s="1857" customFormat="1" customHeight="1" ht="17.25" hidden="1">
      <c r="A83" s="328"/>
      <c r="C83" s="327"/>
      <c r="D83" s="2156"/>
      <c r="E83" s="2164"/>
      <c r="F83" s="2167"/>
      <c r="G83" s="2164"/>
      <c r="H83" s="1306"/>
      <c r="I83" s="1307"/>
      <c r="J83" s="1307"/>
      <c r="K83" s="1307"/>
      <c r="L83" s="1307"/>
      <c r="M83" s="1307"/>
      <c r="N83" s="1307"/>
      <c r="O83" s="1307"/>
      <c r="P83" s="1307"/>
      <c r="Q83" s="1307"/>
      <c r="R83" s="1307"/>
      <c r="S83" s="1308"/>
      <c r="T83" s="1308"/>
      <c r="U83" s="1308"/>
      <c r="V83" s="1308"/>
      <c r="W83" s="1309"/>
      <c r="Y83" s="1266"/>
      <c r="Z83" s="1266"/>
      <c r="AA83" s="1266"/>
      <c r="AB83" s="1266"/>
      <c r="AC83" s="1266"/>
      <c r="AD83" s="1266"/>
      <c r="AE83" s="1266"/>
      <c r="AF83" s="1266"/>
      <c r="AG83" s="1266"/>
      <c r="AH83" s="1266"/>
      <c r="AI83" s="1266"/>
      <c r="AJ83" s="1266"/>
      <c r="AK83" s="1266"/>
      <c r="AL83" s="1266"/>
      <c r="AM83" s="1266"/>
      <c r="AN83" s="1266"/>
      <c r="AO83" s="1266"/>
      <c r="AP83" s="1266"/>
      <c r="AQ83" s="1266"/>
      <c r="AR83" s="1357">
        <v>0</v>
      </c>
    </row>
    <row s="1857" customFormat="1" customHeight="1" ht="17.25" hidden="1">
      <c r="A84" s="328"/>
      <c r="C84" s="216"/>
      <c r="D84" s="2155">
        <v>2</v>
      </c>
      <c r="E84" s="2163" t="s">
        <v>405</v>
      </c>
      <c r="F84" s="2165" t="s">
        <v>19</v>
      </c>
      <c r="G84" s="2163"/>
      <c r="H84" s="2168"/>
      <c r="I84" s="2170"/>
      <c r="J84" s="2172"/>
      <c r="K84" s="2157"/>
      <c r="L84" s="2157"/>
      <c r="M84" s="2157"/>
      <c r="N84" s="2159"/>
      <c r="O84" s="2157"/>
      <c r="P84" s="2157"/>
      <c r="Q84" s="2157"/>
      <c r="R84" s="2162"/>
      <c r="S84" s="2157"/>
      <c r="T84" s="1450"/>
      <c r="U84" s="1450"/>
      <c r="V84" s="1452"/>
      <c r="W84" s="1303"/>
      <c r="X84" s="1274"/>
      <c r="Y84" s="1274"/>
      <c r="Z84" s="1274"/>
      <c r="AA84" s="1274"/>
      <c r="AB84" s="1274"/>
      <c r="AC84" s="1274" t="s">
        <v>406</v>
      </c>
      <c r="AD84" s="1274" t="s">
        <v>407</v>
      </c>
      <c r="AE84" s="1274" t="s">
        <v>408</v>
      </c>
      <c r="AF84" s="1274" t="s">
        <v>409</v>
      </c>
      <c r="AG84" s="1274"/>
      <c r="AH84" s="1274" t="str">
        <f>IF($E$84=0,"",$E$84)</f>
        <v>Тариф на техническую воду</v>
      </c>
      <c r="AI84" s="1274" t="str">
        <f>IF($G$84=0,"",$G$84)</f>
        <v/>
      </c>
      <c r="AJ84" s="1274" t="str">
        <f>IF($J$84=0,"",$J$84)</f>
        <v/>
      </c>
      <c r="AK84" s="1274" t="str">
        <f>IF($K$84="нет","без дифференциации",IF($N$84=0,"",$N$84))</f>
        <v/>
      </c>
      <c r="AL84" s="1274" t="str">
        <f>IF($O$84="нет","без дифференциации",IF($R$84=0,"",$R$84))</f>
        <v/>
      </c>
      <c r="AM84" s="1274" t="str">
        <f>IF($S$84="нет","без дифференциации",IF($V$84=0,"",$V$84))</f>
        <v/>
      </c>
      <c r="AN84" s="1778">
        <f>$I$84</f>
        <v>0</v>
      </c>
      <c r="AO84" s="1274" t="str">
        <f>$I$84&amp;"."&amp;$M$84</f>
        <v>.</v>
      </c>
      <c r="AP84" s="1266" t="str">
        <f>$I$84&amp;"."&amp;$M$84&amp;"."&amp;$Q$84</f>
        <v>..</v>
      </c>
      <c r="AQ84" s="1266" t="str">
        <f>$I$84&amp;"."&amp;$M$84&amp;"."&amp;$Q$84&amp;"."&amp;$U$84</f>
        <v>...</v>
      </c>
      <c r="AR84" s="1357">
        <v>0</v>
      </c>
    </row>
    <row s="1857" customFormat="1" customHeight="1" ht="17.25" hidden="1">
      <c r="A85" s="328"/>
      <c r="C85" s="327"/>
      <c r="D85" s="2155"/>
      <c r="E85" s="2163"/>
      <c r="F85" s="2166"/>
      <c r="G85" s="2163"/>
      <c r="H85" s="2169"/>
      <c r="I85" s="2171"/>
      <c r="J85" s="2173"/>
      <c r="K85" s="2158"/>
      <c r="L85" s="2158"/>
      <c r="M85" s="2158"/>
      <c r="N85" s="2160"/>
      <c r="O85" s="2158"/>
      <c r="P85" s="2158"/>
      <c r="Q85" s="2158"/>
      <c r="R85" s="2161"/>
      <c r="S85" s="2158"/>
      <c r="T85" s="1304"/>
      <c r="U85" s="1304"/>
      <c r="V85" s="1304"/>
      <c r="W85" s="1305"/>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357">
        <v>0</v>
      </c>
    </row>
    <row s="1857" customFormat="1" customHeight="1" ht="17.25" hidden="1">
      <c r="A86" s="328"/>
      <c r="C86" s="327"/>
      <c r="D86" s="2156"/>
      <c r="E86" s="2164"/>
      <c r="F86" s="2166"/>
      <c r="G86" s="2164"/>
      <c r="H86" s="2169"/>
      <c r="I86" s="2171"/>
      <c r="J86" s="2174"/>
      <c r="K86" s="2158"/>
      <c r="L86" s="2158"/>
      <c r="M86" s="2158"/>
      <c r="N86" s="2161"/>
      <c r="O86" s="2158"/>
      <c r="P86" s="1451"/>
      <c r="Q86" s="1304"/>
      <c r="R86" s="1304"/>
      <c r="S86" s="336"/>
      <c r="T86" s="336"/>
      <c r="U86" s="336"/>
      <c r="V86" s="336"/>
      <c r="W86" s="1305"/>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357">
        <v>0</v>
      </c>
    </row>
    <row s="1857" customFormat="1" customHeight="1" ht="17.25" hidden="1">
      <c r="A87" s="328"/>
      <c r="C87" s="327"/>
      <c r="D87" s="2156"/>
      <c r="E87" s="2164"/>
      <c r="F87" s="2166"/>
      <c r="G87" s="2164"/>
      <c r="H87" s="2169"/>
      <c r="I87" s="2171"/>
      <c r="J87" s="2174"/>
      <c r="K87" s="2158"/>
      <c r="L87" s="1304"/>
      <c r="M87" s="1304"/>
      <c r="N87" s="1304"/>
      <c r="O87" s="1304"/>
      <c r="P87" s="1304"/>
      <c r="Q87" s="1304"/>
      <c r="R87" s="1304"/>
      <c r="S87" s="336"/>
      <c r="T87" s="336"/>
      <c r="U87" s="336"/>
      <c r="V87" s="336"/>
      <c r="W87" s="1305"/>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357">
        <v>0</v>
      </c>
    </row>
    <row s="1857" customFormat="1" customHeight="1" ht="17.25" hidden="1">
      <c r="A88" s="328"/>
      <c r="C88" s="327"/>
      <c r="D88" s="2156"/>
      <c r="E88" s="2164"/>
      <c r="F88" s="2167"/>
      <c r="G88" s="2164"/>
      <c r="H88" s="1306"/>
      <c r="I88" s="1307"/>
      <c r="J88" s="1307"/>
      <c r="K88" s="1307"/>
      <c r="L88" s="1307"/>
      <c r="M88" s="1307"/>
      <c r="N88" s="1307"/>
      <c r="O88" s="1307"/>
      <c r="P88" s="1307"/>
      <c r="Q88" s="1307"/>
      <c r="R88" s="1307"/>
      <c r="S88" s="1308"/>
      <c r="T88" s="1308"/>
      <c r="U88" s="1308"/>
      <c r="V88" s="1308"/>
      <c r="W88" s="1309"/>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357">
        <v>0</v>
      </c>
    </row>
    <row s="1857" customFormat="1" customHeight="1" ht="17.25" hidden="1">
      <c r="A89" s="328"/>
      <c r="C89" s="216"/>
      <c r="D89" s="2155">
        <v>3</v>
      </c>
      <c r="E89" s="2163" t="s">
        <v>410</v>
      </c>
      <c r="F89" s="2165" t="s">
        <v>19</v>
      </c>
      <c r="G89" s="2163"/>
      <c r="H89" s="2168"/>
      <c r="I89" s="2170"/>
      <c r="J89" s="2172"/>
      <c r="K89" s="2157"/>
      <c r="L89" s="2157"/>
      <c r="M89" s="2157"/>
      <c r="N89" s="2159"/>
      <c r="O89" s="2157"/>
      <c r="P89" s="2157"/>
      <c r="Q89" s="2157"/>
      <c r="R89" s="2162"/>
      <c r="S89" s="2157"/>
      <c r="T89" s="1450"/>
      <c r="U89" s="1450"/>
      <c r="V89" s="1452"/>
      <c r="W89" s="1303"/>
      <c r="X89" s="1274"/>
      <c r="Y89" s="1274"/>
      <c r="Z89" s="1274"/>
      <c r="AA89" s="1274"/>
      <c r="AB89" s="1274"/>
      <c r="AC89" s="1274" t="s">
        <v>411</v>
      </c>
      <c r="AD89" s="1274" t="s">
        <v>412</v>
      </c>
      <c r="AE89" s="1274" t="s">
        <v>413</v>
      </c>
      <c r="AF89" s="1274" t="s">
        <v>414</v>
      </c>
      <c r="AG89" s="1274"/>
      <c r="AH89" s="1274" t="str">
        <f>IF($E$89=0,"",$E$89)</f>
        <v>Тариф на транспортировку воды</v>
      </c>
      <c r="AI89" s="1274" t="str">
        <f>IF($G$89=0,"",$G$89)</f>
        <v/>
      </c>
      <c r="AJ89" s="1274" t="str">
        <f>IF($J$89=0,"",$J$89)</f>
        <v/>
      </c>
      <c r="AK89" s="1274" t="str">
        <f>IF($K$89="нет","без дифференциации",IF($N$89=0,"",$N$89))</f>
        <v/>
      </c>
      <c r="AL89" s="1274" t="str">
        <f>IF($O$89="нет","без дифференциации",IF($R$89=0,"",$R$89))</f>
        <v/>
      </c>
      <c r="AM89" s="1274" t="str">
        <f>IF($S$89="нет","без дифференциации",IF($V$89=0,"",$V$89))</f>
        <v/>
      </c>
      <c r="AN89" s="1778">
        <f>$I$89</f>
        <v>0</v>
      </c>
      <c r="AO89" s="1274" t="str">
        <f>$I$89&amp;"."&amp;$M$89</f>
        <v>.</v>
      </c>
      <c r="AP89" s="1266" t="str">
        <f>$I$89&amp;"."&amp;$M$89&amp;"."&amp;$Q$89</f>
        <v>..</v>
      </c>
      <c r="AQ89" s="1266" t="str">
        <f>$I$89&amp;"."&amp;$M$89&amp;"."&amp;$Q$89&amp;"."&amp;$U$89</f>
        <v>...</v>
      </c>
      <c r="AR89" s="1357">
        <v>0</v>
      </c>
    </row>
    <row s="1857" customFormat="1" customHeight="1" ht="17.25" hidden="1">
      <c r="A90" s="328"/>
      <c r="C90" s="327"/>
      <c r="D90" s="2155"/>
      <c r="E90" s="2163"/>
      <c r="F90" s="2166"/>
      <c r="G90" s="2163"/>
      <c r="H90" s="2169"/>
      <c r="I90" s="2171"/>
      <c r="J90" s="2173"/>
      <c r="K90" s="2158"/>
      <c r="L90" s="2158"/>
      <c r="M90" s="2158"/>
      <c r="N90" s="2160"/>
      <c r="O90" s="2158"/>
      <c r="P90" s="2158"/>
      <c r="Q90" s="2158"/>
      <c r="R90" s="2161"/>
      <c r="S90" s="2158"/>
      <c r="T90" s="1304"/>
      <c r="U90" s="1304"/>
      <c r="V90" s="1304"/>
      <c r="W90" s="1305"/>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357">
        <v>0</v>
      </c>
    </row>
    <row s="1857" customFormat="1" customHeight="1" ht="17.25" hidden="1">
      <c r="A91" s="328"/>
      <c r="C91" s="327"/>
      <c r="D91" s="2156"/>
      <c r="E91" s="2164"/>
      <c r="F91" s="2166"/>
      <c r="G91" s="2164"/>
      <c r="H91" s="2169"/>
      <c r="I91" s="2171"/>
      <c r="J91" s="2174"/>
      <c r="K91" s="2158"/>
      <c r="L91" s="2158"/>
      <c r="M91" s="2158"/>
      <c r="N91" s="2161"/>
      <c r="O91" s="2158"/>
      <c r="P91" s="1451"/>
      <c r="Q91" s="1304"/>
      <c r="R91" s="1304"/>
      <c r="S91" s="336"/>
      <c r="T91" s="336"/>
      <c r="U91" s="336"/>
      <c r="V91" s="336"/>
      <c r="W91" s="1305"/>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357">
        <v>0</v>
      </c>
    </row>
    <row s="1857" customFormat="1" customHeight="1" ht="17.25" hidden="1">
      <c r="A92" s="328"/>
      <c r="C92" s="327"/>
      <c r="D92" s="2156"/>
      <c r="E92" s="2164"/>
      <c r="F92" s="2166"/>
      <c r="G92" s="2164"/>
      <c r="H92" s="2169"/>
      <c r="I92" s="2171"/>
      <c r="J92" s="2174"/>
      <c r="K92" s="2158"/>
      <c r="L92" s="1304"/>
      <c r="M92" s="1304"/>
      <c r="N92" s="1304"/>
      <c r="O92" s="1304"/>
      <c r="P92" s="1304"/>
      <c r="Q92" s="1304"/>
      <c r="R92" s="1304"/>
      <c r="S92" s="336"/>
      <c r="T92" s="336"/>
      <c r="U92" s="336"/>
      <c r="V92" s="336"/>
      <c r="W92" s="130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357">
        <v>0</v>
      </c>
    </row>
    <row s="1857" customFormat="1" customHeight="1" ht="17.25" hidden="1">
      <c r="A93" s="328"/>
      <c r="C93" s="327"/>
      <c r="D93" s="2156"/>
      <c r="E93" s="2164"/>
      <c r="F93" s="2167"/>
      <c r="G93" s="2164"/>
      <c r="H93" s="1306"/>
      <c r="I93" s="1307"/>
      <c r="J93" s="1307"/>
      <c r="K93" s="1307"/>
      <c r="L93" s="1307"/>
      <c r="M93" s="1307"/>
      <c r="N93" s="1307"/>
      <c r="O93" s="1307"/>
      <c r="P93" s="1307"/>
      <c r="Q93" s="1307"/>
      <c r="R93" s="1307"/>
      <c r="S93" s="1308"/>
      <c r="T93" s="1308"/>
      <c r="U93" s="1308"/>
      <c r="V93" s="1308"/>
      <c r="W93" s="1309"/>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357">
        <v>0</v>
      </c>
    </row>
    <row s="1857" customFormat="1" customHeight="1" ht="17.25" hidden="1">
      <c r="A94" s="328"/>
      <c r="C94" s="216"/>
      <c r="D94" s="2155">
        <v>4</v>
      </c>
      <c r="E94" s="2163" t="s">
        <v>415</v>
      </c>
      <c r="F94" s="2165" t="s">
        <v>19</v>
      </c>
      <c r="G94" s="2163"/>
      <c r="H94" s="2168"/>
      <c r="I94" s="2170"/>
      <c r="J94" s="2172"/>
      <c r="K94" s="2157"/>
      <c r="L94" s="2157"/>
      <c r="M94" s="2157"/>
      <c r="N94" s="2159"/>
      <c r="O94" s="2157"/>
      <c r="P94" s="2157"/>
      <c r="Q94" s="2157"/>
      <c r="R94" s="2162"/>
      <c r="S94" s="2157"/>
      <c r="T94" s="1450"/>
      <c r="U94" s="1450"/>
      <c r="V94" s="1452"/>
      <c r="W94" s="1303"/>
      <c r="X94" s="1274"/>
      <c r="Y94" s="1274"/>
      <c r="Z94" s="1274"/>
      <c r="AA94" s="1274"/>
      <c r="AB94" s="1274"/>
      <c r="AC94" s="1274" t="s">
        <v>416</v>
      </c>
      <c r="AD94" s="1274" t="s">
        <v>417</v>
      </c>
      <c r="AE94" s="1274" t="s">
        <v>418</v>
      </c>
      <c r="AF94" s="1274" t="s">
        <v>419</v>
      </c>
      <c r="AG94" s="1274"/>
      <c r="AH94" s="1274" t="str">
        <f>IF($E$94=0,"",$E$94)</f>
        <v>Тариф на подвоз воды</v>
      </c>
      <c r="AI94" s="1274" t="str">
        <f>IF($G$94=0,"",$G$94)</f>
        <v/>
      </c>
      <c r="AJ94" s="1274" t="str">
        <f>IF($J$94=0,"",$J$94)</f>
        <v/>
      </c>
      <c r="AK94" s="1274" t="str">
        <f>IF($K$94="нет","без дифференциации",IF($N$94=0,"",$N$94))</f>
        <v/>
      </c>
      <c r="AL94" s="1274" t="str">
        <f>IF($O$94="нет","без дифференциации",IF($R$94=0,"",$R$94))</f>
        <v/>
      </c>
      <c r="AM94" s="1274" t="str">
        <f>IF($S$94="нет","без дифференциации",IF($V$94=0,"",$V$94))</f>
        <v/>
      </c>
      <c r="AN94" s="1778">
        <f>$I$94</f>
        <v>0</v>
      </c>
      <c r="AO94" s="1274" t="str">
        <f>$I$94&amp;"."&amp;$M$94</f>
        <v>.</v>
      </c>
      <c r="AP94" s="1266" t="str">
        <f>$I$94&amp;"."&amp;$M$94&amp;"."&amp;$Q$94</f>
        <v>..</v>
      </c>
      <c r="AQ94" s="1266" t="str">
        <f>$I$94&amp;"."&amp;$M$94&amp;"."&amp;$Q$94&amp;"."&amp;$U$94</f>
        <v>...</v>
      </c>
      <c r="AR94" s="1357">
        <v>0</v>
      </c>
    </row>
    <row s="1857" customFormat="1" customHeight="1" ht="17.25" hidden="1">
      <c r="A95" s="328"/>
      <c r="C95" s="327"/>
      <c r="D95" s="2155"/>
      <c r="E95" s="2163"/>
      <c r="F95" s="2166"/>
      <c r="G95" s="2163"/>
      <c r="H95" s="2169"/>
      <c r="I95" s="2171"/>
      <c r="J95" s="2173"/>
      <c r="K95" s="2158"/>
      <c r="L95" s="2158"/>
      <c r="M95" s="2158"/>
      <c r="N95" s="2160"/>
      <c r="O95" s="2158"/>
      <c r="P95" s="2158"/>
      <c r="Q95" s="2158"/>
      <c r="R95" s="2161"/>
      <c r="S95" s="2158"/>
      <c r="T95" s="1304"/>
      <c r="U95" s="1304"/>
      <c r="V95" s="1304"/>
      <c r="W95" s="1305"/>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357">
        <v>0</v>
      </c>
    </row>
    <row s="1857" customFormat="1" customHeight="1" ht="17.25" hidden="1">
      <c r="A96" s="328"/>
      <c r="C96" s="327"/>
      <c r="D96" s="2156"/>
      <c r="E96" s="2164"/>
      <c r="F96" s="2166"/>
      <c r="G96" s="2164"/>
      <c r="H96" s="2169"/>
      <c r="I96" s="2171"/>
      <c r="J96" s="2174"/>
      <c r="K96" s="2158"/>
      <c r="L96" s="2158"/>
      <c r="M96" s="2158"/>
      <c r="N96" s="2161"/>
      <c r="O96" s="2158"/>
      <c r="P96" s="1451"/>
      <c r="Q96" s="1304"/>
      <c r="R96" s="1304"/>
      <c r="S96" s="336"/>
      <c r="T96" s="336"/>
      <c r="U96" s="336"/>
      <c r="V96" s="336"/>
      <c r="W96" s="1305"/>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357">
        <v>0</v>
      </c>
    </row>
    <row s="1857" customFormat="1" customHeight="1" ht="17.25" hidden="1">
      <c r="A97" s="328"/>
      <c r="C97" s="327"/>
      <c r="D97" s="2156"/>
      <c r="E97" s="2164"/>
      <c r="F97" s="2166"/>
      <c r="G97" s="2164"/>
      <c r="H97" s="2169"/>
      <c r="I97" s="2171"/>
      <c r="J97" s="2174"/>
      <c r="K97" s="2158"/>
      <c r="L97" s="1304"/>
      <c r="M97" s="1304"/>
      <c r="N97" s="1304"/>
      <c r="O97" s="1304"/>
      <c r="P97" s="1304"/>
      <c r="Q97" s="1304"/>
      <c r="R97" s="1304"/>
      <c r="S97" s="336"/>
      <c r="T97" s="336"/>
      <c r="U97" s="336"/>
      <c r="V97" s="336"/>
      <c r="W97" s="1305"/>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357">
        <v>0</v>
      </c>
    </row>
    <row s="1857" customFormat="1" customHeight="1" ht="17.25" hidden="1">
      <c r="A98" s="328"/>
      <c r="C98" s="327"/>
      <c r="D98" s="2156"/>
      <c r="E98" s="2164"/>
      <c r="F98" s="2167"/>
      <c r="G98" s="2164"/>
      <c r="H98" s="1306"/>
      <c r="I98" s="1307"/>
      <c r="J98" s="1307"/>
      <c r="K98" s="1307"/>
      <c r="L98" s="1307"/>
      <c r="M98" s="1307"/>
      <c r="N98" s="1307"/>
      <c r="O98" s="1307"/>
      <c r="P98" s="1307"/>
      <c r="Q98" s="1307"/>
      <c r="R98" s="1307"/>
      <c r="S98" s="1308"/>
      <c r="T98" s="1308"/>
      <c r="U98" s="1308"/>
      <c r="V98" s="1308"/>
      <c r="W98" s="1309"/>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357">
        <v>0</v>
      </c>
    </row>
    <row s="1857" customFormat="1" customHeight="1" ht="17.25" hidden="1">
      <c r="A99" s="328"/>
      <c r="C99" s="216"/>
      <c r="D99" s="2155">
        <v>5</v>
      </c>
      <c r="E99" s="2163" t="s">
        <v>420</v>
      </c>
      <c r="F99" s="2165" t="s">
        <v>19</v>
      </c>
      <c r="G99" s="2163"/>
      <c r="H99" s="2168"/>
      <c r="I99" s="2170"/>
      <c r="J99" s="2172"/>
      <c r="K99" s="2157"/>
      <c r="L99" s="2157"/>
      <c r="M99" s="2157"/>
      <c r="N99" s="2159"/>
      <c r="O99" s="2157"/>
      <c r="P99" s="2157"/>
      <c r="Q99" s="2157"/>
      <c r="R99" s="2162"/>
      <c r="S99" s="2157"/>
      <c r="T99" s="1947"/>
      <c r="U99" s="1947"/>
      <c r="V99" s="1949"/>
      <c r="W99" s="1303"/>
      <c r="X99" s="1274"/>
      <c r="Y99" s="1274"/>
      <c r="Z99" s="1274"/>
      <c r="AA99" s="1274"/>
      <c r="AB99" s="1274"/>
      <c r="AC99" s="1274" t="s">
        <v>421</v>
      </c>
      <c r="AD99" s="1274" t="s">
        <v>422</v>
      </c>
      <c r="AE99" s="1274" t="s">
        <v>423</v>
      </c>
      <c r="AF99" s="1274" t="s">
        <v>424</v>
      </c>
      <c r="AG99" s="1274"/>
      <c r="AH99" s="1274" t="str">
        <f>IF($E$99=0,"",$E$99)</f>
        <v>Тариф на подключение (технологическое присоединение) к централизованной системе холодного водоснабжения</v>
      </c>
      <c r="AI99" s="1274" t="str">
        <f>IF($G$99=0,"",$G$99)</f>
        <v/>
      </c>
      <c r="AJ99" s="1274" t="str">
        <f>IF($J$99=0,"",$J$99)</f>
        <v/>
      </c>
      <c r="AK99" s="1274" t="str">
        <f>IF($K$99="нет","без дифференциации",IF($N$99=0,"",$N$99))</f>
        <v/>
      </c>
      <c r="AL99" s="1274" t="str">
        <f>IF($O$99="нет","без дифференциации",IF($R$99=0,"",$R$99))</f>
        <v/>
      </c>
      <c r="AM99" s="1274" t="str">
        <f>IF($S$99="нет","без дифференциации",IF($V$99=0,"",$V$99))</f>
        <v/>
      </c>
      <c r="AN99" s="1778">
        <f>$I$99</f>
        <v>0</v>
      </c>
      <c r="AO99" s="1274" t="str">
        <f>$I$99&amp;"."&amp;$M$99</f>
        <v>.</v>
      </c>
      <c r="AP99" s="1273" t="str">
        <f>$I$99&amp;"."&amp;$M$99&amp;"."&amp;$Q$99</f>
        <v>..</v>
      </c>
      <c r="AQ99" s="1273" t="str">
        <f>$I$99&amp;"."&amp;$M$99&amp;"."&amp;$Q$99&amp;"."&amp;$U$99</f>
        <v>...</v>
      </c>
      <c r="AR99" s="1474">
        <v>0</v>
      </c>
    </row>
    <row s="1857" customFormat="1" customHeight="1" ht="17.25" hidden="1">
      <c r="A100" s="328"/>
      <c r="C100" s="327"/>
      <c r="D100" s="2155"/>
      <c r="E100" s="2163"/>
      <c r="F100" s="2166"/>
      <c r="G100" s="2163"/>
      <c r="H100" s="2169"/>
      <c r="I100" s="2171"/>
      <c r="J100" s="2173"/>
      <c r="K100" s="2158"/>
      <c r="L100" s="2158"/>
      <c r="M100" s="2158"/>
      <c r="N100" s="2160"/>
      <c r="O100" s="2158"/>
      <c r="P100" s="2158"/>
      <c r="Q100" s="2158"/>
      <c r="R100" s="2161"/>
      <c r="S100" s="2158"/>
      <c r="T100" s="1952"/>
      <c r="U100" s="1952"/>
      <c r="V100" s="1952"/>
      <c r="W100" s="1953"/>
      <c r="X100" s="1273"/>
      <c r="Y100" s="1273"/>
      <c r="Z100" s="1273"/>
      <c r="AA100" s="1273"/>
      <c r="AB100" s="1273"/>
      <c r="AC100" s="1273"/>
      <c r="AD100" s="1273"/>
      <c r="AE100" s="1273"/>
      <c r="AF100" s="1273"/>
      <c r="AG100" s="1273"/>
      <c r="AH100" s="1273"/>
      <c r="AI100" s="1273"/>
      <c r="AJ100" s="1273"/>
      <c r="AK100" s="1273"/>
      <c r="AL100" s="1273"/>
      <c r="AM100" s="1273"/>
      <c r="AN100" s="1273"/>
      <c r="AO100" s="1273"/>
      <c r="AP100" s="1273"/>
      <c r="AQ100" s="1273"/>
      <c r="AR100" s="1474">
        <v>0</v>
      </c>
    </row>
    <row s="1857" customFormat="1" customHeight="1" ht="17.25" hidden="1">
      <c r="A101" s="328"/>
      <c r="C101" s="327"/>
      <c r="D101" s="2156"/>
      <c r="E101" s="2164"/>
      <c r="F101" s="2166"/>
      <c r="G101" s="2164"/>
      <c r="H101" s="2169"/>
      <c r="I101" s="2171"/>
      <c r="J101" s="2174"/>
      <c r="K101" s="2158"/>
      <c r="L101" s="2158"/>
      <c r="M101" s="2158"/>
      <c r="N101" s="2161"/>
      <c r="O101" s="2158"/>
      <c r="P101" s="1948"/>
      <c r="Q101" s="1952"/>
      <c r="R101" s="1952"/>
      <c r="S101" s="336"/>
      <c r="T101" s="336"/>
      <c r="U101" s="336"/>
      <c r="V101" s="336"/>
      <c r="W101" s="1953"/>
      <c r="X101" s="1273"/>
      <c r="Y101" s="1273"/>
      <c r="Z101" s="1273"/>
      <c r="AA101" s="1273"/>
      <c r="AB101" s="1273"/>
      <c r="AC101" s="1273"/>
      <c r="AD101" s="1273"/>
      <c r="AE101" s="1273"/>
      <c r="AF101" s="1273"/>
      <c r="AG101" s="1273"/>
      <c r="AH101" s="1273"/>
      <c r="AI101" s="1273"/>
      <c r="AJ101" s="1273"/>
      <c r="AK101" s="1273"/>
      <c r="AL101" s="1273"/>
      <c r="AM101" s="1273"/>
      <c r="AN101" s="1273"/>
      <c r="AO101" s="1273"/>
      <c r="AP101" s="1273"/>
      <c r="AQ101" s="1273"/>
      <c r="AR101" s="1474">
        <v>0</v>
      </c>
    </row>
    <row s="1857" customFormat="1" customHeight="1" ht="17.25" hidden="1">
      <c r="A102" s="328"/>
      <c r="C102" s="327"/>
      <c r="D102" s="2156"/>
      <c r="E102" s="2164"/>
      <c r="F102" s="2166"/>
      <c r="G102" s="2164"/>
      <c r="H102" s="2169"/>
      <c r="I102" s="2171"/>
      <c r="J102" s="2174"/>
      <c r="K102" s="2158"/>
      <c r="L102" s="1952"/>
      <c r="M102" s="1952"/>
      <c r="N102" s="1952"/>
      <c r="O102" s="1952"/>
      <c r="P102" s="1952"/>
      <c r="Q102" s="1952"/>
      <c r="R102" s="1952"/>
      <c r="S102" s="336"/>
      <c r="T102" s="336"/>
      <c r="U102" s="336"/>
      <c r="V102" s="336"/>
      <c r="W102" s="1953"/>
      <c r="X102" s="1273"/>
      <c r="Y102" s="1273"/>
      <c r="Z102" s="1273"/>
      <c r="AA102" s="1273"/>
      <c r="AB102" s="1273"/>
      <c r="AC102" s="1273"/>
      <c r="AD102" s="1273"/>
      <c r="AE102" s="1273"/>
      <c r="AF102" s="1273"/>
      <c r="AG102" s="1273"/>
      <c r="AH102" s="1273"/>
      <c r="AI102" s="1273"/>
      <c r="AJ102" s="1273"/>
      <c r="AK102" s="1273"/>
      <c r="AL102" s="1273"/>
      <c r="AM102" s="1273"/>
      <c r="AN102" s="1273"/>
      <c r="AO102" s="1273"/>
      <c r="AP102" s="1273"/>
      <c r="AQ102" s="1273"/>
      <c r="AR102" s="1474">
        <v>0</v>
      </c>
    </row>
    <row s="1857" customFormat="1" customHeight="1" ht="17.25" hidden="1">
      <c r="A103" s="328"/>
      <c r="C103" s="327"/>
      <c r="D103" s="2156"/>
      <c r="E103" s="2164"/>
      <c r="F103" s="2167"/>
      <c r="G103" s="2164"/>
      <c r="H103" s="1306"/>
      <c r="I103" s="1950"/>
      <c r="J103" s="1950"/>
      <c r="K103" s="1950"/>
      <c r="L103" s="1950"/>
      <c r="M103" s="1950"/>
      <c r="N103" s="1950"/>
      <c r="O103" s="1950"/>
      <c r="P103" s="1950"/>
      <c r="Q103" s="1950"/>
      <c r="R103" s="1950"/>
      <c r="S103" s="1308"/>
      <c r="T103" s="1308"/>
      <c r="U103" s="1308"/>
      <c r="V103" s="1308"/>
      <c r="W103" s="1951"/>
      <c r="X103" s="1273"/>
      <c r="Y103" s="1273"/>
      <c r="Z103" s="1273"/>
      <c r="AA103" s="1273"/>
      <c r="AB103" s="1273"/>
      <c r="AC103" s="1273"/>
      <c r="AD103" s="1273"/>
      <c r="AE103" s="1273"/>
      <c r="AF103" s="1273"/>
      <c r="AG103" s="1273"/>
      <c r="AH103" s="1273"/>
      <c r="AI103" s="1273"/>
      <c r="AJ103" s="1273"/>
      <c r="AK103" s="1273"/>
      <c r="AL103" s="1273"/>
      <c r="AM103" s="1273"/>
      <c r="AN103" s="1273"/>
      <c r="AO103" s="1273"/>
      <c r="AP103" s="1273"/>
      <c r="AQ103" s="1273"/>
      <c r="AR103" s="1474">
        <v>0</v>
      </c>
    </row>
    <row s="1857" customFormat="1" customHeight="1" ht="11.25" hidden="1">
      <c r="A104" s="284"/>
      <c r="B104" s="284"/>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74">
        <v>0</v>
      </c>
    </row>
    <row s="1857" customFormat="1" customHeight="1" ht="17.25" hidden="1">
      <c r="A105" s="328"/>
      <c r="C105" s="216"/>
      <c r="D105" s="2155">
        <v>1</v>
      </c>
      <c r="E105" s="2163" t="s">
        <v>425</v>
      </c>
      <c r="F105" s="2165" t="s">
        <v>19</v>
      </c>
      <c r="G105" s="2163"/>
      <c r="H105" s="2168"/>
      <c r="I105" s="2170"/>
      <c r="J105" s="2172"/>
      <c r="K105" s="2157"/>
      <c r="L105" s="2157"/>
      <c r="M105" s="2157"/>
      <c r="N105" s="2159"/>
      <c r="O105" s="2157"/>
      <c r="P105" s="2157"/>
      <c r="Q105" s="2157"/>
      <c r="R105" s="2162"/>
      <c r="S105" s="2157"/>
      <c r="T105" s="1477"/>
      <c r="U105" s="1477"/>
      <c r="V105" s="1479"/>
      <c r="W105" s="1303"/>
      <c r="Y105" s="1274"/>
      <c r="Z105" s="1274"/>
      <c r="AA105" s="1274"/>
      <c r="AB105" s="1274"/>
      <c r="AC105" s="1274" t="s">
        <v>426</v>
      </c>
      <c r="AD105" s="1274" t="s">
        <v>427</v>
      </c>
      <c r="AE105" s="1274" t="s">
        <v>428</v>
      </c>
      <c r="AF105" s="1274" t="s">
        <v>429</v>
      </c>
      <c r="AG105" s="1274"/>
      <c r="AH105" s="1274" t="str">
        <f>IF($E$105=0,"",$E$105)</f>
        <v>Тариф на горячую воду (горячее водоснабжение)</v>
      </c>
      <c r="AI105" s="1274" t="str">
        <f>IF($G$105=0,"",$G$105)</f>
        <v/>
      </c>
      <c r="AJ105" s="1274" t="str">
        <f>IF($J$105=0,"",$J$105)</f>
        <v/>
      </c>
      <c r="AK105" s="1274" t="str">
        <f>IF($K$105="нет","без дифференциации",IF($N$105=0,"",$N$105))</f>
        <v/>
      </c>
      <c r="AL105" s="1274" t="str">
        <f>IF($O$105="нет","без дифференциации",IF($R$105=0,"",$R$105))</f>
        <v/>
      </c>
      <c r="AM105" s="1274" t="str">
        <f>IF($S$105="нет","без дифференциации",IF($V$105=0,"",$V$105))</f>
        <v/>
      </c>
      <c r="AN105" s="1274">
        <f>$I$105</f>
        <v>0</v>
      </c>
      <c r="AO105" s="1274" t="str">
        <f>$I$105&amp;"."&amp;$M$105</f>
        <v>.</v>
      </c>
      <c r="AP105" s="1274" t="str">
        <f>$I$105&amp;"."&amp;$M$105&amp;"."&amp;$Q$105</f>
        <v>..</v>
      </c>
      <c r="AQ105" s="1274" t="str">
        <f>$I$105&amp;"."&amp;$M$105&amp;"."&amp;$Q$105&amp;"."&amp;$U$105</f>
        <v>...</v>
      </c>
      <c r="AR105" s="1474">
        <v>0</v>
      </c>
    </row>
    <row s="1857" customFormat="1" customHeight="1" ht="17.25" hidden="1">
      <c r="A106" s="328"/>
      <c r="C106" s="327"/>
      <c r="D106" s="2155"/>
      <c r="E106" s="2163"/>
      <c r="F106" s="2166"/>
      <c r="G106" s="2163"/>
      <c r="H106" s="2169"/>
      <c r="I106" s="2171"/>
      <c r="J106" s="2173"/>
      <c r="K106" s="2158"/>
      <c r="L106" s="2158"/>
      <c r="M106" s="2158"/>
      <c r="N106" s="2160"/>
      <c r="O106" s="2158"/>
      <c r="P106" s="2158"/>
      <c r="Q106" s="2158"/>
      <c r="R106" s="2161"/>
      <c r="S106" s="2158"/>
      <c r="T106" s="1304"/>
      <c r="U106" s="1304"/>
      <c r="V106" s="1304"/>
      <c r="W106" s="1305"/>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74">
        <v>0</v>
      </c>
    </row>
    <row s="1857" customFormat="1" customHeight="1" ht="17.25" hidden="1">
      <c r="A107" s="328"/>
      <c r="C107" s="216"/>
      <c r="D107" s="2155"/>
      <c r="E107" s="2163"/>
      <c r="F107" s="2166"/>
      <c r="G107" s="2163"/>
      <c r="H107" s="2169"/>
      <c r="I107" s="2171"/>
      <c r="J107" s="2174"/>
      <c r="K107" s="2158"/>
      <c r="L107" s="2158"/>
      <c r="M107" s="2158"/>
      <c r="N107" s="2161"/>
      <c r="O107" s="2158"/>
      <c r="P107" s="1478"/>
      <c r="Q107" s="1304"/>
      <c r="R107" s="1304"/>
      <c r="S107" s="336"/>
      <c r="T107" s="336"/>
      <c r="U107" s="336"/>
      <c r="V107" s="336"/>
      <c r="W107" s="1305"/>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474">
        <v>0</v>
      </c>
    </row>
    <row s="1857" customFormat="1" customHeight="1" ht="17.25" hidden="1">
      <c r="A108" s="328"/>
      <c r="C108" s="327"/>
      <c r="D108" s="2155"/>
      <c r="E108" s="2163"/>
      <c r="F108" s="2166"/>
      <c r="G108" s="2163"/>
      <c r="H108" s="2169"/>
      <c r="I108" s="2171"/>
      <c r="J108" s="2174"/>
      <c r="K108" s="2158"/>
      <c r="L108" s="1304"/>
      <c r="M108" s="1304"/>
      <c r="N108" s="1304"/>
      <c r="O108" s="1304"/>
      <c r="P108" s="1304"/>
      <c r="Q108" s="1304"/>
      <c r="R108" s="1304"/>
      <c r="S108" s="336"/>
      <c r="T108" s="336"/>
      <c r="U108" s="336"/>
      <c r="V108" s="336"/>
      <c r="W108" s="1305"/>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74">
        <v>0</v>
      </c>
    </row>
    <row s="1857" customFormat="1" customHeight="1" ht="17.25" hidden="1">
      <c r="A109" s="328"/>
      <c r="C109" s="327"/>
      <c r="D109" s="2156"/>
      <c r="E109" s="2164"/>
      <c r="F109" s="2167"/>
      <c r="G109" s="2164"/>
      <c r="H109" s="1306"/>
      <c r="I109" s="1307"/>
      <c r="J109" s="1307"/>
      <c r="K109" s="1307"/>
      <c r="L109" s="1307"/>
      <c r="M109" s="1307"/>
      <c r="N109" s="1307"/>
      <c r="O109" s="1307"/>
      <c r="P109" s="1307"/>
      <c r="Q109" s="1307"/>
      <c r="R109" s="1307"/>
      <c r="S109" s="1308"/>
      <c r="T109" s="1308"/>
      <c r="U109" s="1308"/>
      <c r="V109" s="1308"/>
      <c r="W109" s="1309"/>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74">
        <v>0</v>
      </c>
    </row>
    <row s="1857" customFormat="1" customHeight="1" ht="17.25" hidden="1">
      <c r="A110" s="328"/>
      <c r="C110" s="216"/>
      <c r="D110" s="2155">
        <v>2</v>
      </c>
      <c r="E110" s="2163" t="s">
        <v>430</v>
      </c>
      <c r="F110" s="2165" t="s">
        <v>19</v>
      </c>
      <c r="G110" s="2163"/>
      <c r="H110" s="2168"/>
      <c r="I110" s="2170"/>
      <c r="J110" s="2172"/>
      <c r="K110" s="2157"/>
      <c r="L110" s="2157"/>
      <c r="M110" s="2157"/>
      <c r="N110" s="2159"/>
      <c r="O110" s="2157"/>
      <c r="P110" s="2157"/>
      <c r="Q110" s="2157"/>
      <c r="R110" s="2162"/>
      <c r="S110" s="2157"/>
      <c r="T110" s="1477"/>
      <c r="U110" s="1477"/>
      <c r="V110" s="1479"/>
      <c r="W110" s="1303"/>
      <c r="X110" s="1274"/>
      <c r="Y110" s="1274"/>
      <c r="Z110" s="1274"/>
      <c r="AA110" s="1274"/>
      <c r="AB110" s="1274"/>
      <c r="AC110" s="1274" t="s">
        <v>431</v>
      </c>
      <c r="AD110" s="1274" t="s">
        <v>432</v>
      </c>
      <c r="AE110" s="1274" t="s">
        <v>433</v>
      </c>
      <c r="AF110" s="1274" t="s">
        <v>434</v>
      </c>
      <c r="AG110" s="1274"/>
      <c r="AH110" s="1274" t="str">
        <f>IF($E$110=0,"",$E$110)</f>
        <v>Тариф на транспортировку горячей воды</v>
      </c>
      <c r="AI110" s="1274" t="str">
        <f>IF($G$110=0,"",$G$110)</f>
        <v/>
      </c>
      <c r="AJ110" s="1274" t="str">
        <f>IF($J$110=0,"",$J$110)</f>
        <v/>
      </c>
      <c r="AK110" s="1274" t="str">
        <f>IF($K$110="нет","без дифференциации",IF($N$110=0,"",$N$110))</f>
        <v/>
      </c>
      <c r="AL110" s="1274" t="str">
        <f>IF($O$110="нет","без дифференциации",IF($R$110=0,"",$R$110))</f>
        <v/>
      </c>
      <c r="AM110" s="1274" t="str">
        <f>IF($S$110="нет","без дифференциации",IF($V$110=0,"",$V$110))</f>
        <v/>
      </c>
      <c r="AN110" s="1778">
        <f>$I$110</f>
        <v>0</v>
      </c>
      <c r="AO110" s="1274" t="str">
        <f>$I$110&amp;"."&amp;$M$110</f>
        <v>.</v>
      </c>
      <c r="AP110" s="1266" t="str">
        <f>$I$110&amp;"."&amp;$M$110&amp;"."&amp;$Q$110</f>
        <v>..</v>
      </c>
      <c r="AQ110" s="1266" t="str">
        <f>$I$110&amp;"."&amp;$M$110&amp;"."&amp;$Q$110&amp;"."&amp;$U$110</f>
        <v>...</v>
      </c>
      <c r="AR110" s="1474">
        <v>0</v>
      </c>
    </row>
    <row s="1857" customFormat="1" customHeight="1" ht="17.25" hidden="1">
      <c r="A111" s="328"/>
      <c r="C111" s="327"/>
      <c r="D111" s="2155"/>
      <c r="E111" s="2163"/>
      <c r="F111" s="2166"/>
      <c r="G111" s="2163"/>
      <c r="H111" s="2169"/>
      <c r="I111" s="2171"/>
      <c r="J111" s="2173"/>
      <c r="K111" s="2158"/>
      <c r="L111" s="2158"/>
      <c r="M111" s="2158"/>
      <c r="N111" s="2160"/>
      <c r="O111" s="2158"/>
      <c r="P111" s="2158"/>
      <c r="Q111" s="2158"/>
      <c r="R111" s="2161"/>
      <c r="S111" s="2158"/>
      <c r="T111" s="1304"/>
      <c r="U111" s="1304"/>
      <c r="V111" s="1304"/>
      <c r="W111" s="1305"/>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74">
        <v>0</v>
      </c>
    </row>
    <row s="1857" customFormat="1" customHeight="1" ht="17.25" hidden="1">
      <c r="A112" s="328"/>
      <c r="C112" s="327"/>
      <c r="D112" s="2156"/>
      <c r="E112" s="2164"/>
      <c r="F112" s="2166"/>
      <c r="G112" s="2164"/>
      <c r="H112" s="2169"/>
      <c r="I112" s="2171"/>
      <c r="J112" s="2174"/>
      <c r="K112" s="2158"/>
      <c r="L112" s="2158"/>
      <c r="M112" s="2158"/>
      <c r="N112" s="2161"/>
      <c r="O112" s="2158"/>
      <c r="P112" s="1478"/>
      <c r="Q112" s="1304"/>
      <c r="R112" s="1304"/>
      <c r="S112" s="336"/>
      <c r="T112" s="336"/>
      <c r="U112" s="336"/>
      <c r="V112" s="336"/>
      <c r="W112" s="1305"/>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74">
        <v>0</v>
      </c>
    </row>
    <row s="1857" customFormat="1" customHeight="1" ht="17.25" hidden="1">
      <c r="A113" s="328"/>
      <c r="C113" s="327"/>
      <c r="D113" s="2156"/>
      <c r="E113" s="2164"/>
      <c r="F113" s="2166"/>
      <c r="G113" s="2164"/>
      <c r="H113" s="2169"/>
      <c r="I113" s="2171"/>
      <c r="J113" s="2174"/>
      <c r="K113" s="2158"/>
      <c r="L113" s="1304"/>
      <c r="M113" s="1304"/>
      <c r="N113" s="1304"/>
      <c r="O113" s="1304"/>
      <c r="P113" s="1304"/>
      <c r="Q113" s="1304"/>
      <c r="R113" s="1304"/>
      <c r="S113" s="336"/>
      <c r="T113" s="336"/>
      <c r="U113" s="336"/>
      <c r="V113" s="336"/>
      <c r="W113" s="1305"/>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474">
        <v>0</v>
      </c>
    </row>
    <row s="1857" customFormat="1" customHeight="1" ht="17.25" hidden="1">
      <c r="A114" s="328"/>
      <c r="C114" s="327"/>
      <c r="D114" s="2156"/>
      <c r="E114" s="2164"/>
      <c r="F114" s="2167"/>
      <c r="G114" s="2164"/>
      <c r="H114" s="1306"/>
      <c r="I114" s="1307"/>
      <c r="J114" s="1307"/>
      <c r="K114" s="1307"/>
      <c r="L114" s="1307"/>
      <c r="M114" s="1307"/>
      <c r="N114" s="1307"/>
      <c r="O114" s="1307"/>
      <c r="P114" s="1307"/>
      <c r="Q114" s="1307"/>
      <c r="R114" s="1307"/>
      <c r="S114" s="1308"/>
      <c r="T114" s="1308"/>
      <c r="U114" s="1308"/>
      <c r="V114" s="1308"/>
      <c r="W114" s="1309"/>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474">
        <v>0</v>
      </c>
    </row>
    <row s="1857" customFormat="1" customHeight="1" ht="17.25" hidden="1">
      <c r="A115" s="328"/>
      <c r="C115" s="216"/>
      <c r="D115" s="2155">
        <v>3</v>
      </c>
      <c r="E115" s="2163" t="s">
        <v>435</v>
      </c>
      <c r="F115" s="2165" t="s">
        <v>19</v>
      </c>
      <c r="G115" s="2163"/>
      <c r="H115" s="2168"/>
      <c r="I115" s="2170"/>
      <c r="J115" s="2172"/>
      <c r="K115" s="2157"/>
      <c r="L115" s="2157"/>
      <c r="M115" s="2157"/>
      <c r="N115" s="2159"/>
      <c r="O115" s="2157"/>
      <c r="P115" s="2157"/>
      <c r="Q115" s="2157"/>
      <c r="R115" s="2162"/>
      <c r="S115" s="2157"/>
      <c r="T115" s="1947"/>
      <c r="U115" s="1947"/>
      <c r="V115" s="1949"/>
      <c r="W115" s="1303"/>
      <c r="X115" s="1274"/>
      <c r="Y115" s="1274"/>
      <c r="Z115" s="1274"/>
      <c r="AA115" s="1274"/>
      <c r="AB115" s="1274"/>
      <c r="AC115" s="1274" t="s">
        <v>436</v>
      </c>
      <c r="AD115" s="1274" t="s">
        <v>437</v>
      </c>
      <c r="AE115" s="1274" t="s">
        <v>438</v>
      </c>
      <c r="AF115" s="1274" t="s">
        <v>439</v>
      </c>
      <c r="AG115" s="1274"/>
      <c r="AH115" s="1274" t="str">
        <f>IF($E$115=0,"",$E$115)</f>
        <v>Тариф на подключение (технологическое присоединение) к централизованной системе горячего водоснабжения</v>
      </c>
      <c r="AI115" s="1274" t="str">
        <f>IF($G$115=0,"",$G$115)</f>
        <v/>
      </c>
      <c r="AJ115" s="1274" t="str">
        <f>IF($J$115=0,"",$J$115)</f>
        <v/>
      </c>
      <c r="AK115" s="1274" t="str">
        <f>IF($K$115="нет","без дифференциации",IF($N$115=0,"",$N$115))</f>
        <v/>
      </c>
      <c r="AL115" s="1274" t="str">
        <f>IF($O$115="нет","без дифференциации",IF($R$115=0,"",$R$115))</f>
        <v/>
      </c>
      <c r="AM115" s="1274" t="str">
        <f>IF($S$115="нет","без дифференциации",IF($V$115=0,"",$V$115))</f>
        <v/>
      </c>
      <c r="AN115" s="1778">
        <f>$I$115</f>
        <v>0</v>
      </c>
      <c r="AO115" s="1274" t="str">
        <f>$I$115&amp;"."&amp;$M$115</f>
        <v>.</v>
      </c>
      <c r="AP115" s="1273" t="str">
        <f>$I$115&amp;"."&amp;$M$115&amp;"."&amp;$Q$115</f>
        <v>..</v>
      </c>
      <c r="AQ115" s="1273" t="str">
        <f>$I$115&amp;"."&amp;$M$115&amp;"."&amp;$Q$115&amp;"."&amp;$U$115</f>
        <v>...</v>
      </c>
      <c r="AR115" s="1474">
        <v>0</v>
      </c>
    </row>
    <row s="1857" customFormat="1" customHeight="1" ht="17.25" hidden="1">
      <c r="A116" s="328"/>
      <c r="C116" s="327"/>
      <c r="D116" s="2155"/>
      <c r="E116" s="2163"/>
      <c r="F116" s="2166"/>
      <c r="G116" s="2163"/>
      <c r="H116" s="2169"/>
      <c r="I116" s="2171"/>
      <c r="J116" s="2173"/>
      <c r="K116" s="2158"/>
      <c r="L116" s="2158"/>
      <c r="M116" s="2158"/>
      <c r="N116" s="2160"/>
      <c r="O116" s="2158"/>
      <c r="P116" s="2158"/>
      <c r="Q116" s="2158"/>
      <c r="R116" s="2161"/>
      <c r="S116" s="2158"/>
      <c r="T116" s="1952"/>
      <c r="U116" s="1952"/>
      <c r="V116" s="1952"/>
      <c r="W116" s="1953"/>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474">
        <v>0</v>
      </c>
    </row>
    <row s="1857" customFormat="1" customHeight="1" ht="17.25" hidden="1">
      <c r="A117" s="328"/>
      <c r="C117" s="327"/>
      <c r="D117" s="2156"/>
      <c r="E117" s="2164"/>
      <c r="F117" s="2166"/>
      <c r="G117" s="2164"/>
      <c r="H117" s="2169"/>
      <c r="I117" s="2171"/>
      <c r="J117" s="2174"/>
      <c r="K117" s="2158"/>
      <c r="L117" s="2158"/>
      <c r="M117" s="2158"/>
      <c r="N117" s="2161"/>
      <c r="O117" s="2158"/>
      <c r="P117" s="1948"/>
      <c r="Q117" s="1952"/>
      <c r="R117" s="1952"/>
      <c r="S117" s="336"/>
      <c r="T117" s="336"/>
      <c r="U117" s="336"/>
      <c r="V117" s="336"/>
      <c r="W117" s="1953"/>
      <c r="X117" s="1273"/>
      <c r="Y117" s="1273"/>
      <c r="Z117" s="1273"/>
      <c r="AA117" s="1273"/>
      <c r="AB117" s="1273"/>
      <c r="AC117" s="1273"/>
      <c r="AD117" s="1273"/>
      <c r="AE117" s="1273"/>
      <c r="AF117" s="1273"/>
      <c r="AG117" s="1273"/>
      <c r="AH117" s="1273"/>
      <c r="AI117" s="1273"/>
      <c r="AJ117" s="1273"/>
      <c r="AK117" s="1273"/>
      <c r="AL117" s="1273"/>
      <c r="AM117" s="1273"/>
      <c r="AN117" s="1273"/>
      <c r="AO117" s="1273"/>
      <c r="AP117" s="1273"/>
      <c r="AQ117" s="1273"/>
      <c r="AR117" s="1474">
        <v>0</v>
      </c>
    </row>
    <row s="1857" customFormat="1" customHeight="1" ht="17.25" hidden="1">
      <c r="A118" s="328"/>
      <c r="C118" s="327"/>
      <c r="D118" s="2156"/>
      <c r="E118" s="2164"/>
      <c r="F118" s="2166"/>
      <c r="G118" s="2164"/>
      <c r="H118" s="2169"/>
      <c r="I118" s="2171"/>
      <c r="J118" s="2174"/>
      <c r="K118" s="2158"/>
      <c r="L118" s="1952"/>
      <c r="M118" s="1952"/>
      <c r="N118" s="1952"/>
      <c r="O118" s="1952"/>
      <c r="P118" s="1952"/>
      <c r="Q118" s="1952"/>
      <c r="R118" s="1952"/>
      <c r="S118" s="336"/>
      <c r="T118" s="336"/>
      <c r="U118" s="336"/>
      <c r="V118" s="336"/>
      <c r="W118" s="1953"/>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474">
        <v>0</v>
      </c>
    </row>
    <row s="1857" customFormat="1" customHeight="1" ht="17.25" hidden="1">
      <c r="A119" s="328"/>
      <c r="C119" s="327"/>
      <c r="D119" s="2156"/>
      <c r="E119" s="2164"/>
      <c r="F119" s="2167"/>
      <c r="G119" s="2164"/>
      <c r="H119" s="1306"/>
      <c r="I119" s="1950"/>
      <c r="J119" s="1950"/>
      <c r="K119" s="1950"/>
      <c r="L119" s="1950"/>
      <c r="M119" s="1950"/>
      <c r="N119" s="1950"/>
      <c r="O119" s="1950"/>
      <c r="P119" s="1950"/>
      <c r="Q119" s="1950"/>
      <c r="R119" s="1950"/>
      <c r="S119" s="1308"/>
      <c r="T119" s="1308"/>
      <c r="U119" s="1308"/>
      <c r="V119" s="1308"/>
      <c r="W119" s="1951"/>
      <c r="X119" s="1273"/>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4">
        <v>0</v>
      </c>
    </row>
    <row s="1857" customFormat="1" customHeight="1" ht="11.25" hidden="1">
      <c r="A120" s="284"/>
      <c r="B120" s="284"/>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74">
        <v>0</v>
      </c>
    </row>
    <row s="1857" customFormat="1" customHeight="1" ht="17.25" hidden="1">
      <c r="A121" s="328"/>
      <c r="C121" s="216"/>
      <c r="D121" s="2155">
        <v>1</v>
      </c>
      <c r="E121" s="2163" t="s">
        <v>440</v>
      </c>
      <c r="F121" s="2165" t="s">
        <v>19</v>
      </c>
      <c r="G121" s="2163"/>
      <c r="H121" s="2168"/>
      <c r="I121" s="2170"/>
      <c r="J121" s="2172"/>
      <c r="K121" s="2157"/>
      <c r="L121" s="2157"/>
      <c r="M121" s="2157"/>
      <c r="N121" s="2159"/>
      <c r="O121" s="2157"/>
      <c r="P121" s="2157"/>
      <c r="Q121" s="2157"/>
      <c r="R121" s="2162"/>
      <c r="S121" s="2157"/>
      <c r="T121" s="1477"/>
      <c r="U121" s="1477"/>
      <c r="V121" s="1479"/>
      <c r="W121" s="1303"/>
      <c r="Y121" s="1274"/>
      <c r="Z121" s="1274"/>
      <c r="AA121" s="1274"/>
      <c r="AB121" s="1274"/>
      <c r="AC121" s="1274" t="s">
        <v>441</v>
      </c>
      <c r="AD121" s="1274" t="s">
        <v>442</v>
      </c>
      <c r="AE121" s="1274" t="s">
        <v>443</v>
      </c>
      <c r="AF121" s="1274" t="s">
        <v>444</v>
      </c>
      <c r="AG121" s="1274"/>
      <c r="AH121" s="1274" t="str">
        <f>IF($E$121=0,"",$E$121)</f>
        <v>Тариф на водоотведение</v>
      </c>
      <c r="AI121" s="1274" t="str">
        <f>IF($G$121=0,"",$G$121)</f>
        <v/>
      </c>
      <c r="AJ121" s="1274" t="str">
        <f>IF($J$121=0,"",$J$121)</f>
        <v/>
      </c>
      <c r="AK121" s="1274" t="str">
        <f>IF($K$121="нет","без дифференциации",IF($N$121=0,"",$N$121))</f>
        <v/>
      </c>
      <c r="AL121" s="1274" t="str">
        <f>IF($O$121="нет","без дифференциации",IF($R$121=0,"",$R$121))</f>
        <v/>
      </c>
      <c r="AM121" s="1274" t="str">
        <f>IF($S$121="нет","без дифференциации",IF($V$121=0,"",$V$121))</f>
        <v/>
      </c>
      <c r="AN121" s="1274">
        <f>$I$121</f>
        <v>0</v>
      </c>
      <c r="AO121" s="1274" t="str">
        <f>$I$121&amp;"."&amp;$M$121</f>
        <v>.</v>
      </c>
      <c r="AP121" s="1274" t="str">
        <f>$I$121&amp;"."&amp;$M$121&amp;"."&amp;$Q$121</f>
        <v>..</v>
      </c>
      <c r="AQ121" s="1274" t="str">
        <f>$I$121&amp;"."&amp;$M$121&amp;"."&amp;$Q$121&amp;"."&amp;$U$121</f>
        <v>...</v>
      </c>
      <c r="AR121" s="1474">
        <v>0</v>
      </c>
    </row>
    <row s="1857" customFormat="1" customHeight="1" ht="17.25" hidden="1">
      <c r="A122" s="328"/>
      <c r="C122" s="327"/>
      <c r="D122" s="2155"/>
      <c r="E122" s="2163"/>
      <c r="F122" s="2166"/>
      <c r="G122" s="2163"/>
      <c r="H122" s="2169"/>
      <c r="I122" s="2171"/>
      <c r="J122" s="2173"/>
      <c r="K122" s="2158"/>
      <c r="L122" s="2158"/>
      <c r="M122" s="2158"/>
      <c r="N122" s="2160"/>
      <c r="O122" s="2158"/>
      <c r="P122" s="2158"/>
      <c r="Q122" s="2158"/>
      <c r="R122" s="2161"/>
      <c r="S122" s="2158"/>
      <c r="T122" s="1304"/>
      <c r="U122" s="1304"/>
      <c r="V122" s="1304"/>
      <c r="W122" s="1305"/>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74">
        <v>0</v>
      </c>
    </row>
    <row s="1857" customFormat="1" customHeight="1" ht="17.25" hidden="1">
      <c r="A123" s="328"/>
      <c r="C123" s="216"/>
      <c r="D123" s="2155"/>
      <c r="E123" s="2163"/>
      <c r="F123" s="2166"/>
      <c r="G123" s="2163"/>
      <c r="H123" s="2169"/>
      <c r="I123" s="2171"/>
      <c r="J123" s="2174"/>
      <c r="K123" s="2158"/>
      <c r="L123" s="2158"/>
      <c r="M123" s="2158"/>
      <c r="N123" s="2161"/>
      <c r="O123" s="2158"/>
      <c r="P123" s="1478"/>
      <c r="Q123" s="1304"/>
      <c r="R123" s="1304"/>
      <c r="S123" s="336"/>
      <c r="T123" s="336"/>
      <c r="U123" s="336"/>
      <c r="V123" s="336"/>
      <c r="W123" s="1305"/>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474">
        <v>0</v>
      </c>
    </row>
    <row s="1857" customFormat="1" customHeight="1" ht="17.25" hidden="1">
      <c r="A124" s="328"/>
      <c r="C124" s="327"/>
      <c r="D124" s="2155"/>
      <c r="E124" s="2163"/>
      <c r="F124" s="2166"/>
      <c r="G124" s="2163"/>
      <c r="H124" s="2169"/>
      <c r="I124" s="2171"/>
      <c r="J124" s="2174"/>
      <c r="K124" s="2158"/>
      <c r="L124" s="1304"/>
      <c r="M124" s="1304"/>
      <c r="N124" s="1304"/>
      <c r="O124" s="1304"/>
      <c r="P124" s="1304"/>
      <c r="Q124" s="1304"/>
      <c r="R124" s="1304"/>
      <c r="S124" s="336"/>
      <c r="T124" s="336"/>
      <c r="U124" s="336"/>
      <c r="V124" s="336"/>
      <c r="W124" s="1305"/>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74">
        <v>0</v>
      </c>
    </row>
    <row s="1857" customFormat="1" customHeight="1" ht="17.25" hidden="1">
      <c r="A125" s="328"/>
      <c r="C125" s="327"/>
      <c r="D125" s="2156"/>
      <c r="E125" s="2164"/>
      <c r="F125" s="2167"/>
      <c r="G125" s="2164"/>
      <c r="H125" s="1306"/>
      <c r="I125" s="1307"/>
      <c r="J125" s="1307"/>
      <c r="K125" s="1307"/>
      <c r="L125" s="1307"/>
      <c r="M125" s="1307"/>
      <c r="N125" s="1307"/>
      <c r="O125" s="1307"/>
      <c r="P125" s="1307"/>
      <c r="Q125" s="1307"/>
      <c r="R125" s="1307"/>
      <c r="S125" s="1308"/>
      <c r="T125" s="1308"/>
      <c r="U125" s="1308"/>
      <c r="V125" s="1308"/>
      <c r="W125" s="1309"/>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74">
        <v>0</v>
      </c>
    </row>
    <row s="1857" customFormat="1" customHeight="1" ht="17.25" hidden="1">
      <c r="A126" s="328"/>
      <c r="C126" s="216"/>
      <c r="D126" s="2155">
        <v>2</v>
      </c>
      <c r="E126" s="2163" t="s">
        <v>445</v>
      </c>
      <c r="F126" s="2165" t="s">
        <v>19</v>
      </c>
      <c r="G126" s="2163"/>
      <c r="H126" s="2168"/>
      <c r="I126" s="2170"/>
      <c r="J126" s="2172"/>
      <c r="K126" s="2157"/>
      <c r="L126" s="2157"/>
      <c r="M126" s="2157"/>
      <c r="N126" s="2159"/>
      <c r="O126" s="2157"/>
      <c r="P126" s="2157"/>
      <c r="Q126" s="2157"/>
      <c r="R126" s="2162"/>
      <c r="S126" s="2157"/>
      <c r="T126" s="1477"/>
      <c r="U126" s="1477"/>
      <c r="V126" s="1479"/>
      <c r="W126" s="1303"/>
      <c r="X126" s="1274"/>
      <c r="Y126" s="1274"/>
      <c r="Z126" s="1274"/>
      <c r="AA126" s="1274"/>
      <c r="AB126" s="1274"/>
      <c r="AC126" s="1274" t="s">
        <v>446</v>
      </c>
      <c r="AD126" s="1274" t="s">
        <v>447</v>
      </c>
      <c r="AE126" s="1274" t="s">
        <v>448</v>
      </c>
      <c r="AF126" s="1274" t="s">
        <v>449</v>
      </c>
      <c r="AG126" s="1274"/>
      <c r="AH126" s="1274" t="str">
        <f>IF($E$126=0,"",$E$126)</f>
        <v>Тариф на транспортировку сточных вод</v>
      </c>
      <c r="AI126" s="1274" t="str">
        <f>IF($G$126=0,"",$G$126)</f>
        <v/>
      </c>
      <c r="AJ126" s="1274" t="str">
        <f>IF($J$126=0,"",$J$126)</f>
        <v/>
      </c>
      <c r="AK126" s="1274" t="str">
        <f>IF($K$126="нет","без дифференциации",IF($N$126=0,"",$N$126))</f>
        <v/>
      </c>
      <c r="AL126" s="1274" t="str">
        <f>IF($O$126="нет","без дифференциации",IF($R$126=0,"",$R$126))</f>
        <v/>
      </c>
      <c r="AM126" s="1274" t="str">
        <f>IF($S$126="нет","без дифференциации",IF($V$126=0,"",$V$126))</f>
        <v/>
      </c>
      <c r="AN126" s="1778">
        <f>$I$126</f>
        <v>0</v>
      </c>
      <c r="AO126" s="1274" t="str">
        <f>$I$126&amp;"."&amp;$M$126</f>
        <v>.</v>
      </c>
      <c r="AP126" s="1266" t="str">
        <f>$I$126&amp;"."&amp;$M$126&amp;"."&amp;$Q$126</f>
        <v>..</v>
      </c>
      <c r="AQ126" s="1266" t="str">
        <f>$I$126&amp;"."&amp;$M$126&amp;"."&amp;$Q$126&amp;"."&amp;$U$126</f>
        <v>...</v>
      </c>
      <c r="AR126" s="1474">
        <v>0</v>
      </c>
    </row>
    <row s="1857" customFormat="1" customHeight="1" ht="17.25" hidden="1">
      <c r="A127" s="328"/>
      <c r="C127" s="327"/>
      <c r="D127" s="2155"/>
      <c r="E127" s="2163"/>
      <c r="F127" s="2166"/>
      <c r="G127" s="2163"/>
      <c r="H127" s="2169"/>
      <c r="I127" s="2171"/>
      <c r="J127" s="2173"/>
      <c r="K127" s="2158"/>
      <c r="L127" s="2158"/>
      <c r="M127" s="2158"/>
      <c r="N127" s="2160"/>
      <c r="O127" s="2158"/>
      <c r="P127" s="2158"/>
      <c r="Q127" s="2158"/>
      <c r="R127" s="2161"/>
      <c r="S127" s="2158"/>
      <c r="T127" s="1304"/>
      <c r="U127" s="1304"/>
      <c r="V127" s="1304"/>
      <c r="W127" s="1305"/>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74">
        <v>0</v>
      </c>
    </row>
    <row s="1857" customFormat="1" customHeight="1" ht="17.25" hidden="1">
      <c r="A128" s="328"/>
      <c r="C128" s="327"/>
      <c r="D128" s="2156"/>
      <c r="E128" s="2164"/>
      <c r="F128" s="2166"/>
      <c r="G128" s="2164"/>
      <c r="H128" s="2169"/>
      <c r="I128" s="2171"/>
      <c r="J128" s="2174"/>
      <c r="K128" s="2158"/>
      <c r="L128" s="2158"/>
      <c r="M128" s="2158"/>
      <c r="N128" s="2161"/>
      <c r="O128" s="2158"/>
      <c r="P128" s="1478"/>
      <c r="Q128" s="1304"/>
      <c r="R128" s="1304"/>
      <c r="S128" s="336"/>
      <c r="T128" s="336"/>
      <c r="U128" s="336"/>
      <c r="V128" s="336"/>
      <c r="W128" s="1305"/>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74">
        <v>0</v>
      </c>
    </row>
    <row s="1857" customFormat="1" customHeight="1" ht="17.25" hidden="1">
      <c r="A129" s="328"/>
      <c r="C129" s="327"/>
      <c r="D129" s="2156"/>
      <c r="E129" s="2164"/>
      <c r="F129" s="2166"/>
      <c r="G129" s="2164"/>
      <c r="H129" s="2169"/>
      <c r="I129" s="2171"/>
      <c r="J129" s="2174"/>
      <c r="K129" s="2158"/>
      <c r="L129" s="1304"/>
      <c r="M129" s="1304"/>
      <c r="N129" s="1304"/>
      <c r="O129" s="1304"/>
      <c r="P129" s="1304"/>
      <c r="Q129" s="1304"/>
      <c r="R129" s="1304"/>
      <c r="S129" s="336"/>
      <c r="T129" s="336"/>
      <c r="U129" s="336"/>
      <c r="V129" s="336"/>
      <c r="W129" s="1305"/>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474">
        <v>0</v>
      </c>
    </row>
    <row s="1857" customFormat="1" customHeight="1" ht="17.25" hidden="1">
      <c r="A130" s="328"/>
      <c r="C130" s="327"/>
      <c r="D130" s="2156"/>
      <c r="E130" s="2164"/>
      <c r="F130" s="2167"/>
      <c r="G130" s="2164"/>
      <c r="H130" s="1306"/>
      <c r="I130" s="1307"/>
      <c r="J130" s="1307"/>
      <c r="K130" s="1307"/>
      <c r="L130" s="1307"/>
      <c r="M130" s="1307"/>
      <c r="N130" s="1307"/>
      <c r="O130" s="1307"/>
      <c r="P130" s="1307"/>
      <c r="Q130" s="1307"/>
      <c r="R130" s="1307"/>
      <c r="S130" s="1308"/>
      <c r="T130" s="1308"/>
      <c r="U130" s="1308"/>
      <c r="V130" s="1308"/>
      <c r="W130" s="1309"/>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74">
        <v>0</v>
      </c>
    </row>
    <row s="1857" customFormat="1" customHeight="1" ht="17.25" hidden="1">
      <c r="A131" s="328"/>
      <c r="C131" s="216"/>
      <c r="D131" s="2155">
        <v>3</v>
      </c>
      <c r="E131" s="2163" t="s">
        <v>450</v>
      </c>
      <c r="F131" s="2165" t="s">
        <v>19</v>
      </c>
      <c r="G131" s="2163"/>
      <c r="H131" s="2168"/>
      <c r="I131" s="2170"/>
      <c r="J131" s="2172"/>
      <c r="K131" s="2157"/>
      <c r="L131" s="2157"/>
      <c r="M131" s="2157"/>
      <c r="N131" s="2159"/>
      <c r="O131" s="2157"/>
      <c r="P131" s="2157"/>
      <c r="Q131" s="2157"/>
      <c r="R131" s="2162"/>
      <c r="S131" s="2157"/>
      <c r="T131" s="1947"/>
      <c r="U131" s="1947"/>
      <c r="V131" s="1949"/>
      <c r="W131" s="1303"/>
      <c r="X131" s="1274"/>
      <c r="Y131" s="1274"/>
      <c r="Z131" s="1274"/>
      <c r="AA131" s="1274"/>
      <c r="AB131" s="1274"/>
      <c r="AC131" s="1274" t="s">
        <v>451</v>
      </c>
      <c r="AD131" s="1274" t="s">
        <v>452</v>
      </c>
      <c r="AE131" s="1274" t="s">
        <v>453</v>
      </c>
      <c r="AF131" s="1274" t="s">
        <v>454</v>
      </c>
      <c r="AG131" s="1274"/>
      <c r="AH131" s="1274" t="str">
        <f>IF($E$131=0,"",$E$131)</f>
        <v>Тариф на подключение (технологическое присоединение) к централизованной системе водоотведения</v>
      </c>
      <c r="AI131" s="1274" t="str">
        <f>IF($G$131=0,"",$G$131)</f>
        <v/>
      </c>
      <c r="AJ131" s="1274" t="str">
        <f>IF($J$131=0,"",$J$131)</f>
        <v/>
      </c>
      <c r="AK131" s="1274" t="str">
        <f>IF($K$131="нет","без дифференциации",IF($N$131=0,"",$N$131))</f>
        <v/>
      </c>
      <c r="AL131" s="1274" t="str">
        <f>IF($O$131="нет","без дифференциации",IF($R$131=0,"",$R$131))</f>
        <v/>
      </c>
      <c r="AM131" s="1274" t="str">
        <f>IF($S$131="нет","без дифференциации",IF($V$131=0,"",$V$131))</f>
        <v/>
      </c>
      <c r="AN131" s="1778">
        <f>$I$131</f>
        <v>0</v>
      </c>
      <c r="AO131" s="1274" t="str">
        <f>$I$131&amp;"."&amp;$M$131</f>
        <v>.</v>
      </c>
      <c r="AP131" s="1273" t="str">
        <f>$I$131&amp;"."&amp;$M$131&amp;"."&amp;$Q$131</f>
        <v>..</v>
      </c>
      <c r="AQ131" s="1273" t="str">
        <f>$I$131&amp;"."&amp;$M$131&amp;"."&amp;$Q$131&amp;"."&amp;$U$131</f>
        <v>...</v>
      </c>
      <c r="AR131" s="1474">
        <v>0</v>
      </c>
    </row>
    <row s="1857" customFormat="1" customHeight="1" ht="17.25" hidden="1">
      <c r="A132" s="328"/>
      <c r="C132" s="327"/>
      <c r="D132" s="2155"/>
      <c r="E132" s="2163"/>
      <c r="F132" s="2166"/>
      <c r="G132" s="2163"/>
      <c r="H132" s="2169"/>
      <c r="I132" s="2171"/>
      <c r="J132" s="2173"/>
      <c r="K132" s="2158"/>
      <c r="L132" s="2158"/>
      <c r="M132" s="2158"/>
      <c r="N132" s="2160"/>
      <c r="O132" s="2158"/>
      <c r="P132" s="2158"/>
      <c r="Q132" s="2158"/>
      <c r="R132" s="2161"/>
      <c r="S132" s="2158"/>
      <c r="T132" s="1952"/>
      <c r="U132" s="1952"/>
      <c r="V132" s="1952"/>
      <c r="W132" s="1953"/>
      <c r="X132" s="1273"/>
      <c r="Y132" s="1273"/>
      <c r="Z132" s="1273"/>
      <c r="AA132" s="1273"/>
      <c r="AB132" s="1273"/>
      <c r="AC132" s="1273"/>
      <c r="AD132" s="1273"/>
      <c r="AE132" s="1273"/>
      <c r="AF132" s="1273"/>
      <c r="AG132" s="1273"/>
      <c r="AH132" s="1273"/>
      <c r="AI132" s="1273"/>
      <c r="AJ132" s="1273"/>
      <c r="AK132" s="1273"/>
      <c r="AL132" s="1273"/>
      <c r="AM132" s="1273"/>
      <c r="AN132" s="1273"/>
      <c r="AO132" s="1273"/>
      <c r="AP132" s="1273"/>
      <c r="AQ132" s="1273"/>
      <c r="AR132" s="1474">
        <v>0</v>
      </c>
    </row>
    <row s="1857" customFormat="1" customHeight="1" ht="17.25" hidden="1">
      <c r="A133" s="328"/>
      <c r="C133" s="327"/>
      <c r="D133" s="2156"/>
      <c r="E133" s="2164"/>
      <c r="F133" s="2166"/>
      <c r="G133" s="2164"/>
      <c r="H133" s="2169"/>
      <c r="I133" s="2171"/>
      <c r="J133" s="2174"/>
      <c r="K133" s="2158"/>
      <c r="L133" s="2158"/>
      <c r="M133" s="2158"/>
      <c r="N133" s="2161"/>
      <c r="O133" s="2158"/>
      <c r="P133" s="1948"/>
      <c r="Q133" s="1952"/>
      <c r="R133" s="1952"/>
      <c r="S133" s="336"/>
      <c r="T133" s="336"/>
      <c r="U133" s="336"/>
      <c r="V133" s="336"/>
      <c r="W133" s="1953"/>
      <c r="X133" s="1273"/>
      <c r="Y133" s="1273"/>
      <c r="Z133" s="1273"/>
      <c r="AA133" s="1273"/>
      <c r="AB133" s="1273"/>
      <c r="AC133" s="1273"/>
      <c r="AD133" s="1273"/>
      <c r="AE133" s="1273"/>
      <c r="AF133" s="1273"/>
      <c r="AG133" s="1273"/>
      <c r="AH133" s="1273"/>
      <c r="AI133" s="1273"/>
      <c r="AJ133" s="1273"/>
      <c r="AK133" s="1273"/>
      <c r="AL133" s="1273"/>
      <c r="AM133" s="1273"/>
      <c r="AN133" s="1273"/>
      <c r="AO133" s="1273"/>
      <c r="AP133" s="1273"/>
      <c r="AQ133" s="1273"/>
      <c r="AR133" s="1474">
        <v>0</v>
      </c>
    </row>
    <row s="1857" customFormat="1" customHeight="1" ht="17.25" hidden="1">
      <c r="A134" s="328"/>
      <c r="C134" s="327"/>
      <c r="D134" s="2156"/>
      <c r="E134" s="2164"/>
      <c r="F134" s="2166"/>
      <c r="G134" s="2164"/>
      <c r="H134" s="2169"/>
      <c r="I134" s="2171"/>
      <c r="J134" s="2174"/>
      <c r="K134" s="2158"/>
      <c r="L134" s="1952"/>
      <c r="M134" s="1952"/>
      <c r="N134" s="1952"/>
      <c r="O134" s="1952"/>
      <c r="P134" s="1952"/>
      <c r="Q134" s="1952"/>
      <c r="R134" s="1952"/>
      <c r="S134" s="336"/>
      <c r="T134" s="336"/>
      <c r="U134" s="336"/>
      <c r="V134" s="336"/>
      <c r="W134" s="1953"/>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73"/>
      <c r="AR134" s="1474">
        <v>0</v>
      </c>
    </row>
    <row s="1857" customFormat="1" customHeight="1" ht="17.25" hidden="1">
      <c r="A135" s="328"/>
      <c r="C135" s="327"/>
      <c r="D135" s="2156"/>
      <c r="E135" s="2164"/>
      <c r="F135" s="2167"/>
      <c r="G135" s="2164"/>
      <c r="H135" s="1306"/>
      <c r="I135" s="1950"/>
      <c r="J135" s="1950"/>
      <c r="K135" s="1950"/>
      <c r="L135" s="1950"/>
      <c r="M135" s="1950"/>
      <c r="N135" s="1950"/>
      <c r="O135" s="1950"/>
      <c r="P135" s="1950"/>
      <c r="Q135" s="1950"/>
      <c r="R135" s="1950"/>
      <c r="S135" s="1308"/>
      <c r="T135" s="1308"/>
      <c r="U135" s="1308"/>
      <c r="V135" s="1308"/>
      <c r="W135" s="1951"/>
      <c r="X135" s="1273"/>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474">
        <v>0</v>
      </c>
    </row>
    <row customHeight="1" ht="11.549999999999999">
      <c r="AR136" s="111">
        <v>11</v>
      </c>
    </row>
    <row customHeight="1" ht="11.549999999999999">
      <c r="AR137" s="111">
        <v>11</v>
      </c>
    </row>
    <row customHeight="1" ht="11.549999999999999">
      <c r="AR138" s="111">
        <v>11</v>
      </c>
    </row>
    <row customHeight="1" ht="11.549999999999999">
      <c r="E139" s="1357"/>
      <c r="AR139" s="111">
        <v>11</v>
      </c>
    </row>
    <row customHeight="1" ht="11.549999999999999">
      <c r="E140" s="1357"/>
      <c r="AR140" s="111">
        <v>11</v>
      </c>
    </row>
    <row customHeight="1" ht="11.549999999999999">
      <c r="E141" s="1357"/>
      <c r="AR141" s="111">
        <v>11</v>
      </c>
    </row>
    <row customHeight="1" ht="11.549999999999999">
      <c r="E142" s="1357"/>
      <c r="AR142" s="111">
        <v>11</v>
      </c>
    </row>
    <row customHeight="1" ht="11.549999999999999">
      <c r="E143" s="1357"/>
      <c r="AR143" s="111">
        <v>11</v>
      </c>
    </row>
    <row customHeight="1" ht="11.549999999999999">
      <c r="E144" s="1357"/>
      <c r="AR144" s="111">
        <v>11</v>
      </c>
    </row>
    <row customHeight="1" ht="11.549999999999999">
      <c r="E145" s="1357"/>
      <c r="AR145" s="111">
        <v>11</v>
      </c>
    </row>
    <row customHeight="1" ht="11.25" hidden="1">
      <c r="A146" s="160" t="s">
        <v>82</v>
      </c>
      <c r="B146" s="160">
        <v>0</v>
      </c>
      <c r="C146" s="111">
        <v>3</v>
      </c>
      <c r="D146" s="111">
        <v>6</v>
      </c>
      <c r="E146" s="111">
        <v>42</v>
      </c>
      <c r="F146" s="1290">
        <v>14</v>
      </c>
      <c r="G146" s="111">
        <v>42</v>
      </c>
      <c r="H146" s="111">
        <v>3</v>
      </c>
      <c r="I146" s="111">
        <v>5</v>
      </c>
      <c r="J146" s="111">
        <v>47</v>
      </c>
      <c r="K146" s="111">
        <v>3</v>
      </c>
      <c r="L146" s="111">
        <v>3</v>
      </c>
      <c r="M146" s="111">
        <v>5</v>
      </c>
      <c r="N146" s="111">
        <v>28</v>
      </c>
      <c r="O146" s="111">
        <v>3</v>
      </c>
      <c r="P146" s="111">
        <v>3</v>
      </c>
      <c r="Q146" s="111">
        <v>5</v>
      </c>
      <c r="R146" s="111">
        <v>34</v>
      </c>
      <c r="S146" s="289">
        <v>0</v>
      </c>
      <c r="T146" s="289">
        <v>0</v>
      </c>
      <c r="U146" s="289">
        <v>0</v>
      </c>
      <c r="V146" s="289">
        <v>0</v>
      </c>
      <c r="W146" s="111">
        <v>30</v>
      </c>
      <c r="X146" s="111">
        <v>3</v>
      </c>
      <c r="Y146" s="1266">
        <v>0</v>
      </c>
      <c r="Z146" s="1266">
        <v>0</v>
      </c>
      <c r="AA146" s="1266">
        <v>0</v>
      </c>
      <c r="AB146" s="1266">
        <v>0</v>
      </c>
      <c r="AC146" s="1266">
        <v>0</v>
      </c>
      <c r="AD146" s="1266">
        <v>0</v>
      </c>
      <c r="AE146" s="1266">
        <v>0</v>
      </c>
      <c r="AF146" s="1266">
        <v>0</v>
      </c>
      <c r="AG146" s="1266">
        <v>0</v>
      </c>
      <c r="AH146" s="1266">
        <v>0</v>
      </c>
      <c r="AI146" s="1266">
        <v>0</v>
      </c>
      <c r="AJ146" s="1266">
        <v>0</v>
      </c>
      <c r="AK146" s="1266">
        <v>0</v>
      </c>
      <c r="AL146" s="1266">
        <v>0</v>
      </c>
      <c r="AM146" s="1266">
        <v>0</v>
      </c>
      <c r="AN146" s="1266">
        <v>0</v>
      </c>
      <c r="AO146" s="1266">
        <v>0</v>
      </c>
      <c r="AP146" s="1266">
        <v>0</v>
      </c>
      <c r="AQ146" s="1266">
        <v>0</v>
      </c>
      <c r="AR146" s="11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B6C23-E128-E16C-979F-EDE254E83D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5" width="8.00390625" customWidth="1"/>
    <col min="38" max="64" style="1854" width="8.00390625" customWidth="1"/>
    <col min="65" max="65" style="1854"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455</v>
      </c>
      <c r="M2" s="1560" t="s">
        <v>456</v>
      </c>
      <c r="R2" s="1560" t="s">
        <v>457</v>
      </c>
      <c r="S2" s="1560" t="s">
        <v>456</v>
      </c>
      <c r="X2" s="1560" t="s">
        <v>455</v>
      </c>
      <c r="Y2" s="1560" t="s">
        <v>456</v>
      </c>
      <c r="AD2" s="1560" t="s">
        <v>455</v>
      </c>
      <c r="AE2" s="1560" t="s">
        <v>456</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5" customFormat="1" customHeight="1" ht="34.5">
      <c r="A4" s="1163"/>
      <c r="B4" s="1162"/>
      <c r="C4" s="1522"/>
      <c r="D4" s="2211" t="s">
        <v>458</v>
      </c>
      <c r="E4" s="2211"/>
      <c r="F4" s="2211"/>
      <c r="G4" s="2211"/>
      <c r="H4" s="2211"/>
      <c r="I4" s="2211"/>
      <c r="J4" s="2211"/>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5" customFormat="1" customHeight="1" ht="14.699999999999998">
      <c r="A5" s="1639"/>
      <c r="B5" s="1638"/>
      <c r="C5" s="1522"/>
      <c r="D5" s="2196" t="str">
        <f>IF(org=0,"Не определено",org)</f>
        <v>КГУП "Примтеплоэнерго"</v>
      </c>
      <c r="E5" s="2196"/>
      <c r="F5" s="2196"/>
      <c r="G5" s="2196"/>
      <c r="H5" s="2196"/>
      <c r="I5" s="2196"/>
      <c r="J5" s="2196"/>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5"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47" t="s">
        <v>88</v>
      </c>
      <c r="E8" s="2147" t="s">
        <v>245</v>
      </c>
      <c r="F8" s="2212" t="s">
        <v>306</v>
      </c>
      <c r="G8" s="2213"/>
      <c r="H8" s="2212" t="s">
        <v>88</v>
      </c>
      <c r="I8" s="2213"/>
      <c r="J8" s="2147" t="s">
        <v>307</v>
      </c>
      <c r="K8" s="1563"/>
      <c r="L8" s="2216" t="s">
        <v>459</v>
      </c>
      <c r="M8" s="2216"/>
      <c r="N8" s="2216"/>
      <c r="O8" s="2216"/>
      <c r="P8" s="2216"/>
      <c r="Q8" s="1564"/>
      <c r="R8" s="2116" t="s">
        <v>460</v>
      </c>
      <c r="S8" s="2217"/>
      <c r="T8" s="2217"/>
      <c r="U8" s="2217"/>
      <c r="V8" s="2217"/>
      <c r="W8" s="1564"/>
      <c r="X8" s="2218" t="s">
        <v>461</v>
      </c>
      <c r="Y8" s="2218"/>
      <c r="Z8" s="2218"/>
      <c r="AA8" s="2218"/>
      <c r="AB8" s="2218"/>
      <c r="AC8" s="1565"/>
      <c r="AD8" s="2147" t="s">
        <v>462</v>
      </c>
      <c r="AE8" s="2147"/>
      <c r="AF8" s="2147"/>
      <c r="AG8" s="2147"/>
      <c r="AH8" s="2121"/>
      <c r="AI8" s="2147" t="s">
        <v>463</v>
      </c>
      <c r="AJ8" s="1581"/>
      <c r="BM8" s="300">
        <v>32</v>
      </c>
    </row>
    <row customHeight="1" ht="23.25">
      <c r="D9" s="2147"/>
      <c r="E9" s="2147"/>
      <c r="F9" s="2195" t="s">
        <v>89</v>
      </c>
      <c r="G9" s="2195" t="s">
        <v>312</v>
      </c>
      <c r="H9" s="2214"/>
      <c r="I9" s="2215"/>
      <c r="J9" s="2121"/>
      <c r="K9" s="1566"/>
      <c r="L9" s="2147" t="s">
        <v>464</v>
      </c>
      <c r="M9" s="2121"/>
      <c r="N9" s="2212" t="s">
        <v>88</v>
      </c>
      <c r="O9" s="2213"/>
      <c r="P9" s="2147" t="s">
        <v>313</v>
      </c>
      <c r="Q9" s="1563"/>
      <c r="R9" s="2147" t="s">
        <v>464</v>
      </c>
      <c r="S9" s="2121"/>
      <c r="T9" s="2212" t="s">
        <v>88</v>
      </c>
      <c r="U9" s="2213"/>
      <c r="V9" s="2147" t="s">
        <v>313</v>
      </c>
      <c r="W9" s="1563"/>
      <c r="X9" s="2147" t="s">
        <v>464</v>
      </c>
      <c r="Y9" s="2121"/>
      <c r="Z9" s="2212" t="s">
        <v>88</v>
      </c>
      <c r="AA9" s="2213"/>
      <c r="AB9" s="2147" t="s">
        <v>465</v>
      </c>
      <c r="AC9" s="1563"/>
      <c r="AD9" s="2147" t="s">
        <v>464</v>
      </c>
      <c r="AE9" s="2121"/>
      <c r="AF9" s="2212" t="s">
        <v>88</v>
      </c>
      <c r="AG9" s="2213"/>
      <c r="AH9" s="2121" t="s">
        <v>465</v>
      </c>
      <c r="AI9" s="2147"/>
      <c r="AJ9" s="1581"/>
      <c r="BM9" s="300">
        <v>22</v>
      </c>
    </row>
    <row customHeight="1" ht="24">
      <c r="D10" s="2195"/>
      <c r="E10" s="2195"/>
      <c r="F10" s="2219"/>
      <c r="G10" s="2219"/>
      <c r="H10" s="2220"/>
      <c r="I10" s="2221"/>
      <c r="J10" s="2212"/>
      <c r="K10" s="1566"/>
      <c r="L10" s="1585" t="s">
        <v>466</v>
      </c>
      <c r="M10" s="1580" t="s">
        <v>467</v>
      </c>
      <c r="N10" s="2214"/>
      <c r="O10" s="2215"/>
      <c r="P10" s="2195"/>
      <c r="Q10" s="1563"/>
      <c r="R10" s="1585" t="s">
        <v>466</v>
      </c>
      <c r="S10" s="1580" t="s">
        <v>467</v>
      </c>
      <c r="T10" s="2214"/>
      <c r="U10" s="2215"/>
      <c r="V10" s="2195"/>
      <c r="W10" s="1563"/>
      <c r="X10" s="1585" t="s">
        <v>466</v>
      </c>
      <c r="Y10" s="1580" t="s">
        <v>467</v>
      </c>
      <c r="Z10" s="2214"/>
      <c r="AA10" s="2215"/>
      <c r="AB10" s="2195"/>
      <c r="AC10" s="1563"/>
      <c r="AD10" s="1585" t="s">
        <v>466</v>
      </c>
      <c r="AE10" s="1580" t="s">
        <v>467</v>
      </c>
      <c r="AF10" s="2214"/>
      <c r="AG10" s="2215"/>
      <c r="AH10" s="2212"/>
      <c r="AI10" s="2195"/>
      <c r="AJ10" s="1581"/>
      <c r="AK10" s="261" t="s">
        <v>468</v>
      </c>
      <c r="AL10" s="261" t="s">
        <v>314</v>
      </c>
      <c r="BM10" s="300">
        <v>23</v>
      </c>
    </row>
    <row customHeight="1" ht="15">
      <c r="D11" s="2203" t="s">
        <v>137</v>
      </c>
      <c r="E11" s="2199" t="s">
        <v>469</v>
      </c>
      <c r="F11" s="2199" t="s">
        <v>470</v>
      </c>
      <c r="G11" s="2205" t="s">
        <v>19</v>
      </c>
      <c r="H11" s="1606"/>
      <c r="I11" s="2201"/>
      <c r="J11" s="2172"/>
      <c r="K11" s="1521"/>
      <c r="L11" s="2157"/>
      <c r="M11" s="2157"/>
      <c r="N11" s="1591"/>
      <c r="O11" s="2157"/>
      <c r="P11" s="2172"/>
      <c r="Q11" s="1592"/>
      <c r="R11" s="2157"/>
      <c r="S11" s="2157"/>
      <c r="T11" s="1593"/>
      <c r="U11" s="2157"/>
      <c r="V11" s="2172"/>
      <c r="W11" s="1594"/>
      <c r="X11" s="2157"/>
      <c r="Y11" s="2157"/>
      <c r="Z11" s="1591"/>
      <c r="AA11" s="2157"/>
      <c r="AB11" s="2172"/>
      <c r="AC11" s="1595"/>
      <c r="AD11" s="2157"/>
      <c r="AE11" s="2157"/>
      <c r="AF11" s="1520"/>
      <c r="AG11" s="1520"/>
      <c r="AH11" s="1596"/>
      <c r="AI11" s="1303"/>
      <c r="AJ11" s="1581"/>
      <c r="BM11" s="300">
        <v>14</v>
      </c>
    </row>
    <row customHeight="1" ht="14.699999999999998">
      <c r="D12" s="2203"/>
      <c r="E12" s="2199"/>
      <c r="F12" s="2199"/>
      <c r="G12" s="2206"/>
      <c r="H12" s="1607"/>
      <c r="I12" s="2202"/>
      <c r="J12" s="2173"/>
      <c r="K12" s="1617"/>
      <c r="L12" s="2158"/>
      <c r="M12" s="2158"/>
      <c r="N12" s="1597"/>
      <c r="O12" s="2158"/>
      <c r="P12" s="2173"/>
      <c r="Q12" s="1598"/>
      <c r="R12" s="2158"/>
      <c r="S12" s="2158"/>
      <c r="T12" s="1599"/>
      <c r="U12" s="2158"/>
      <c r="V12" s="2173"/>
      <c r="W12" s="1600"/>
      <c r="X12" s="2158"/>
      <c r="Y12" s="2158"/>
      <c r="Z12" s="1597"/>
      <c r="AA12" s="2158"/>
      <c r="AB12" s="2173"/>
      <c r="AC12" s="1601"/>
      <c r="AD12" s="2158"/>
      <c r="AE12" s="2158"/>
      <c r="AF12" s="1602"/>
      <c r="AG12" s="1602"/>
      <c r="AH12" s="2197"/>
      <c r="AI12" s="2198"/>
      <c r="AJ12" s="1581"/>
      <c r="BM12" s="300">
        <v>14</v>
      </c>
    </row>
    <row customHeight="1" ht="14.699999999999998">
      <c r="D13" s="2203"/>
      <c r="E13" s="2199"/>
      <c r="F13" s="2199"/>
      <c r="G13" s="2206"/>
      <c r="H13" s="1607"/>
      <c r="I13" s="2202"/>
      <c r="J13" s="2173"/>
      <c r="K13" s="1617"/>
      <c r="L13" s="2158"/>
      <c r="M13" s="2158"/>
      <c r="N13" s="1597"/>
      <c r="O13" s="2158"/>
      <c r="P13" s="2173"/>
      <c r="Q13" s="1598"/>
      <c r="R13" s="2158"/>
      <c r="S13" s="2158"/>
      <c r="T13" s="1599"/>
      <c r="U13" s="2158"/>
      <c r="V13" s="2173"/>
      <c r="W13" s="1600"/>
      <c r="X13" s="2158"/>
      <c r="Y13" s="2158"/>
      <c r="Z13" s="1519"/>
      <c r="AA13" s="1602"/>
      <c r="AB13" s="2197"/>
      <c r="AC13" s="2197"/>
      <c r="AD13" s="2197"/>
      <c r="AE13" s="2197"/>
      <c r="AF13" s="2197"/>
      <c r="AG13" s="2197"/>
      <c r="AH13" s="2197"/>
      <c r="AI13" s="2198"/>
      <c r="AJ13" s="1581"/>
      <c r="BM13" s="300">
        <v>14</v>
      </c>
    </row>
    <row customHeight="1" ht="14.699999999999998">
      <c r="D14" s="2203"/>
      <c r="E14" s="2199"/>
      <c r="F14" s="2199"/>
      <c r="G14" s="2206"/>
      <c r="H14" s="1607"/>
      <c r="I14" s="2202"/>
      <c r="J14" s="2173"/>
      <c r="K14" s="1617"/>
      <c r="L14" s="2158"/>
      <c r="M14" s="2158"/>
      <c r="N14" s="1597"/>
      <c r="O14" s="2158"/>
      <c r="P14" s="2173"/>
      <c r="Q14" s="1598"/>
      <c r="R14" s="2158"/>
      <c r="S14" s="2158"/>
      <c r="T14" s="1603"/>
      <c r="U14" s="1604"/>
      <c r="V14" s="2197"/>
      <c r="W14" s="2197"/>
      <c r="X14" s="2197"/>
      <c r="Y14" s="2197"/>
      <c r="Z14" s="2197"/>
      <c r="AA14" s="2197"/>
      <c r="AB14" s="2197"/>
      <c r="AC14" s="2197"/>
      <c r="AD14" s="2197"/>
      <c r="AE14" s="2197"/>
      <c r="AF14" s="2197"/>
      <c r="AG14" s="2197"/>
      <c r="AH14" s="2197"/>
      <c r="AI14" s="2198"/>
      <c r="AJ14" s="1581"/>
      <c r="BM14" s="300">
        <v>14</v>
      </c>
    </row>
    <row customHeight="1" ht="11.549999999999999">
      <c r="D15" s="2203"/>
      <c r="E15" s="2199"/>
      <c r="F15" s="2199"/>
      <c r="G15" s="2206"/>
      <c r="H15" s="1608"/>
      <c r="I15" s="2202"/>
      <c r="J15" s="2173"/>
      <c r="K15" s="1617"/>
      <c r="L15" s="2158"/>
      <c r="M15" s="2158"/>
      <c r="N15" s="1602"/>
      <c r="O15" s="1602"/>
      <c r="P15" s="2197"/>
      <c r="Q15" s="2197"/>
      <c r="R15" s="2197"/>
      <c r="S15" s="2197"/>
      <c r="T15" s="2197"/>
      <c r="U15" s="2197"/>
      <c r="V15" s="2197"/>
      <c r="W15" s="2197"/>
      <c r="X15" s="2197"/>
      <c r="Y15" s="2197"/>
      <c r="Z15" s="2197"/>
      <c r="AA15" s="2197"/>
      <c r="AB15" s="2197"/>
      <c r="AC15" s="2197"/>
      <c r="AD15" s="2197"/>
      <c r="AE15" s="2197"/>
      <c r="AF15" s="2197"/>
      <c r="AG15" s="2197"/>
      <c r="AH15" s="2197"/>
      <c r="AI15" s="2198"/>
      <c r="AJ15" s="1581"/>
      <c r="BM15" s="300">
        <v>11</v>
      </c>
    </row>
    <row s="1561" customFormat="1" customHeight="1" ht="11.549999999999999">
      <c r="D16" s="2209"/>
      <c r="E16" s="2210"/>
      <c r="F16" s="2200"/>
      <c r="G16" s="2132"/>
      <c r="H16" s="1605"/>
      <c r="I16" s="1609"/>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203" t="s">
        <v>102</v>
      </c>
      <c r="E17" s="2199" t="s">
        <v>469</v>
      </c>
      <c r="F17" s="2199" t="s">
        <v>471</v>
      </c>
      <c r="G17" s="2205" t="s">
        <v>19</v>
      </c>
      <c r="H17" s="1606"/>
      <c r="I17" s="2201"/>
      <c r="J17" s="2172"/>
      <c r="K17" s="1521"/>
      <c r="L17" s="2157"/>
      <c r="M17" s="2157"/>
      <c r="N17" s="1591"/>
      <c r="O17" s="2157"/>
      <c r="P17" s="2172"/>
      <c r="Q17" s="1592"/>
      <c r="R17" s="2157"/>
      <c r="S17" s="2157"/>
      <c r="T17" s="1593"/>
      <c r="U17" s="2157"/>
      <c r="V17" s="2172"/>
      <c r="W17" s="1594"/>
      <c r="X17" s="2157"/>
      <c r="Y17" s="2157"/>
      <c r="Z17" s="1591"/>
      <c r="AA17" s="2157"/>
      <c r="AB17" s="2172"/>
      <c r="AC17" s="1595"/>
      <c r="AD17" s="2157"/>
      <c r="AE17" s="2157"/>
      <c r="AF17" s="1520"/>
      <c r="AG17" s="1520"/>
      <c r="AH17" s="1596"/>
      <c r="AI17" s="1303"/>
      <c r="AJ17" s="1581"/>
      <c r="BM17" s="300">
        <v>14</v>
      </c>
    </row>
    <row customHeight="1" ht="14.699999999999998">
      <c r="D18" s="2203"/>
      <c r="E18" s="2199"/>
      <c r="F18" s="2199"/>
      <c r="G18" s="2206"/>
      <c r="H18" s="1607"/>
      <c r="I18" s="2202"/>
      <c r="J18" s="2173"/>
      <c r="K18" s="1590"/>
      <c r="L18" s="2158"/>
      <c r="M18" s="2158"/>
      <c r="N18" s="1597"/>
      <c r="O18" s="2158"/>
      <c r="P18" s="2173"/>
      <c r="Q18" s="1598"/>
      <c r="R18" s="2158"/>
      <c r="S18" s="2158"/>
      <c r="T18" s="1599"/>
      <c r="U18" s="2158"/>
      <c r="V18" s="2173"/>
      <c r="W18" s="1600"/>
      <c r="X18" s="2158"/>
      <c r="Y18" s="2158"/>
      <c r="Z18" s="1597"/>
      <c r="AA18" s="2158"/>
      <c r="AB18" s="2173"/>
      <c r="AC18" s="1601"/>
      <c r="AD18" s="2158"/>
      <c r="AE18" s="2158"/>
      <c r="AF18" s="1602"/>
      <c r="AG18" s="1602"/>
      <c r="AH18" s="2197"/>
      <c r="AI18" s="2198"/>
      <c r="AJ18" s="1581"/>
      <c r="BM18" s="300">
        <v>14</v>
      </c>
    </row>
    <row customHeight="1" ht="14.699999999999998">
      <c r="D19" s="2203"/>
      <c r="E19" s="2199"/>
      <c r="F19" s="2199"/>
      <c r="G19" s="2206"/>
      <c r="H19" s="1607"/>
      <c r="I19" s="2202"/>
      <c r="J19" s="2173"/>
      <c r="K19" s="1590"/>
      <c r="L19" s="2158"/>
      <c r="M19" s="2158"/>
      <c r="N19" s="1597"/>
      <c r="O19" s="2158"/>
      <c r="P19" s="2173"/>
      <c r="Q19" s="1598"/>
      <c r="R19" s="2158"/>
      <c r="S19" s="2158"/>
      <c r="T19" s="1599"/>
      <c r="U19" s="2158"/>
      <c r="V19" s="2173"/>
      <c r="W19" s="1600"/>
      <c r="X19" s="2158"/>
      <c r="Y19" s="2158"/>
      <c r="Z19" s="1519"/>
      <c r="AA19" s="1602"/>
      <c r="AB19" s="2197"/>
      <c r="AC19" s="2197"/>
      <c r="AD19" s="2197"/>
      <c r="AE19" s="2197"/>
      <c r="AF19" s="2197"/>
      <c r="AG19" s="2197"/>
      <c r="AH19" s="2197"/>
      <c r="AI19" s="2198"/>
      <c r="AJ19" s="1581"/>
      <c r="BM19" s="300">
        <v>14</v>
      </c>
    </row>
    <row customHeight="1" ht="14.699999999999998">
      <c r="D20" s="2203"/>
      <c r="E20" s="2199"/>
      <c r="F20" s="2199"/>
      <c r="G20" s="2206"/>
      <c r="H20" s="1607"/>
      <c r="I20" s="2202"/>
      <c r="J20" s="2173"/>
      <c r="K20" s="1590"/>
      <c r="L20" s="2158"/>
      <c r="M20" s="2158"/>
      <c r="N20" s="1597"/>
      <c r="O20" s="2158"/>
      <c r="P20" s="2173"/>
      <c r="Q20" s="1598"/>
      <c r="R20" s="2158"/>
      <c r="S20" s="2158"/>
      <c r="T20" s="1603"/>
      <c r="U20" s="1604"/>
      <c r="V20" s="2197"/>
      <c r="W20" s="2197"/>
      <c r="X20" s="2197"/>
      <c r="Y20" s="2197"/>
      <c r="Z20" s="2197"/>
      <c r="AA20" s="2197"/>
      <c r="AB20" s="2197"/>
      <c r="AC20" s="2197"/>
      <c r="AD20" s="2197"/>
      <c r="AE20" s="2197"/>
      <c r="AF20" s="2197"/>
      <c r="AG20" s="2197"/>
      <c r="AH20" s="2197"/>
      <c r="AI20" s="2198"/>
      <c r="AJ20" s="1581"/>
      <c r="BM20" s="300">
        <v>14</v>
      </c>
    </row>
    <row customHeight="1" ht="11.549999999999999">
      <c r="D21" s="2203"/>
      <c r="E21" s="2199"/>
      <c r="F21" s="2199"/>
      <c r="G21" s="2206"/>
      <c r="H21" s="1608"/>
      <c r="I21" s="2202"/>
      <c r="J21" s="2173"/>
      <c r="K21" s="1590"/>
      <c r="L21" s="2158"/>
      <c r="M21" s="2158"/>
      <c r="N21" s="1602"/>
      <c r="O21" s="1602"/>
      <c r="P21" s="2197"/>
      <c r="Q21" s="2197"/>
      <c r="R21" s="2197"/>
      <c r="S21" s="2197"/>
      <c r="T21" s="2197"/>
      <c r="U21" s="2197"/>
      <c r="V21" s="2197"/>
      <c r="W21" s="2197"/>
      <c r="X21" s="2197"/>
      <c r="Y21" s="2197"/>
      <c r="Z21" s="2197"/>
      <c r="AA21" s="2197"/>
      <c r="AB21" s="2197"/>
      <c r="AC21" s="2197"/>
      <c r="AD21" s="2197"/>
      <c r="AE21" s="2197"/>
      <c r="AF21" s="2197"/>
      <c r="AG21" s="2197"/>
      <c r="AH21" s="2197"/>
      <c r="AI21" s="2198"/>
      <c r="AJ21" s="1581"/>
      <c r="BM21" s="300">
        <v>11</v>
      </c>
    </row>
    <row s="1561" customFormat="1" customHeight="1" ht="11.549999999999999">
      <c r="D22" s="2209"/>
      <c r="E22" s="2210"/>
      <c r="F22" s="2200"/>
      <c r="G22" s="2132"/>
      <c r="H22" s="1605"/>
      <c r="I22" s="1609"/>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203" t="s">
        <v>90</v>
      </c>
      <c r="E23" s="2199" t="s">
        <v>469</v>
      </c>
      <c r="F23" s="2199" t="s">
        <v>472</v>
      </c>
      <c r="G23" s="2205" t="s">
        <v>19</v>
      </c>
      <c r="H23" s="1606"/>
      <c r="I23" s="2201"/>
      <c r="J23" s="2172"/>
      <c r="K23" s="1521"/>
      <c r="L23" s="2157"/>
      <c r="M23" s="2157"/>
      <c r="N23" s="1591"/>
      <c r="O23" s="2157"/>
      <c r="P23" s="2172"/>
      <c r="Q23" s="1592"/>
      <c r="R23" s="2157"/>
      <c r="S23" s="2157"/>
      <c r="T23" s="1593"/>
      <c r="U23" s="2157"/>
      <c r="V23" s="2172"/>
      <c r="W23" s="1594"/>
      <c r="X23" s="2157"/>
      <c r="Y23" s="2157"/>
      <c r="Z23" s="1591"/>
      <c r="AA23" s="2157"/>
      <c r="AB23" s="2172"/>
      <c r="AC23" s="1595"/>
      <c r="AD23" s="2157"/>
      <c r="AE23" s="2157"/>
      <c r="AF23" s="1520"/>
      <c r="AG23" s="1520"/>
      <c r="AH23" s="1596"/>
      <c r="AI23" s="1303"/>
      <c r="AJ23" s="1581"/>
      <c r="AK23" s="313" t="s">
        <v>98</v>
      </c>
      <c r="BM23" s="300">
        <v>14</v>
      </c>
    </row>
    <row customHeight="1" ht="14.699999999999998">
      <c r="D24" s="2203"/>
      <c r="E24" s="2199"/>
      <c r="F24" s="2199"/>
      <c r="G24" s="2206"/>
      <c r="H24" s="1607"/>
      <c r="I24" s="2202"/>
      <c r="J24" s="2173"/>
      <c r="K24" s="1617"/>
      <c r="L24" s="2158"/>
      <c r="M24" s="2158"/>
      <c r="N24" s="1597"/>
      <c r="O24" s="2158"/>
      <c r="P24" s="2173"/>
      <c r="Q24" s="1598"/>
      <c r="R24" s="2158"/>
      <c r="S24" s="2158"/>
      <c r="T24" s="1599"/>
      <c r="U24" s="2158"/>
      <c r="V24" s="2173"/>
      <c r="W24" s="1600"/>
      <c r="X24" s="2158"/>
      <c r="Y24" s="2158"/>
      <c r="Z24" s="1597"/>
      <c r="AA24" s="2158"/>
      <c r="AB24" s="2173"/>
      <c r="AC24" s="1601"/>
      <c r="AD24" s="2158"/>
      <c r="AE24" s="2158"/>
      <c r="AF24" s="1602"/>
      <c r="AG24" s="1602"/>
      <c r="AH24" s="2197"/>
      <c r="AI24" s="2198"/>
      <c r="AJ24" s="1581"/>
      <c r="BM24" s="300">
        <v>14</v>
      </c>
    </row>
    <row customHeight="1" ht="14.699999999999998">
      <c r="D25" s="2203"/>
      <c r="E25" s="2199"/>
      <c r="F25" s="2199"/>
      <c r="G25" s="2206"/>
      <c r="H25" s="1607"/>
      <c r="I25" s="2202"/>
      <c r="J25" s="2173"/>
      <c r="K25" s="1617"/>
      <c r="L25" s="2158"/>
      <c r="M25" s="2158"/>
      <c r="N25" s="1597"/>
      <c r="O25" s="2158"/>
      <c r="P25" s="2173"/>
      <c r="Q25" s="1598"/>
      <c r="R25" s="2158"/>
      <c r="S25" s="2158"/>
      <c r="T25" s="1599"/>
      <c r="U25" s="2158"/>
      <c r="V25" s="2173"/>
      <c r="W25" s="1600"/>
      <c r="X25" s="2158"/>
      <c r="Y25" s="2158"/>
      <c r="Z25" s="1519"/>
      <c r="AA25" s="1602"/>
      <c r="AB25" s="2197"/>
      <c r="AC25" s="2197"/>
      <c r="AD25" s="2197"/>
      <c r="AE25" s="2197"/>
      <c r="AF25" s="2197"/>
      <c r="AG25" s="2197"/>
      <c r="AH25" s="2197"/>
      <c r="AI25" s="2198"/>
      <c r="AJ25" s="1581"/>
      <c r="BM25" s="300">
        <v>14</v>
      </c>
    </row>
    <row customHeight="1" ht="14.699999999999998">
      <c r="D26" s="2203"/>
      <c r="E26" s="2199"/>
      <c r="F26" s="2199"/>
      <c r="G26" s="2206"/>
      <c r="H26" s="1607"/>
      <c r="I26" s="2202"/>
      <c r="J26" s="2173"/>
      <c r="K26" s="1617"/>
      <c r="L26" s="2158"/>
      <c r="M26" s="2158"/>
      <c r="N26" s="1597"/>
      <c r="O26" s="2158"/>
      <c r="P26" s="2173"/>
      <c r="Q26" s="1598"/>
      <c r="R26" s="2158"/>
      <c r="S26" s="2158"/>
      <c r="T26" s="1603"/>
      <c r="U26" s="1604"/>
      <c r="V26" s="2197"/>
      <c r="W26" s="2197"/>
      <c r="X26" s="2197"/>
      <c r="Y26" s="2197"/>
      <c r="Z26" s="2197"/>
      <c r="AA26" s="2197"/>
      <c r="AB26" s="2197"/>
      <c r="AC26" s="2197"/>
      <c r="AD26" s="2197"/>
      <c r="AE26" s="2197"/>
      <c r="AF26" s="2197"/>
      <c r="AG26" s="2197"/>
      <c r="AH26" s="2197"/>
      <c r="AI26" s="2198"/>
      <c r="AJ26" s="1581"/>
      <c r="BM26" s="300">
        <v>14</v>
      </c>
    </row>
    <row customHeight="1" ht="11.549999999999999">
      <c r="D27" s="2203"/>
      <c r="E27" s="2199"/>
      <c r="F27" s="2199"/>
      <c r="G27" s="2206"/>
      <c r="H27" s="1608"/>
      <c r="I27" s="2202"/>
      <c r="J27" s="2173"/>
      <c r="K27" s="1617"/>
      <c r="L27" s="2158"/>
      <c r="M27" s="2158"/>
      <c r="N27" s="1602"/>
      <c r="O27" s="1602"/>
      <c r="P27" s="2197"/>
      <c r="Q27" s="2197"/>
      <c r="R27" s="2197"/>
      <c r="S27" s="2197"/>
      <c r="T27" s="2197"/>
      <c r="U27" s="2197"/>
      <c r="V27" s="2197"/>
      <c r="W27" s="2197"/>
      <c r="X27" s="2197"/>
      <c r="Y27" s="2197"/>
      <c r="Z27" s="2197"/>
      <c r="AA27" s="2197"/>
      <c r="AB27" s="2197"/>
      <c r="AC27" s="2197"/>
      <c r="AD27" s="2197"/>
      <c r="AE27" s="2197"/>
      <c r="AF27" s="2197"/>
      <c r="AG27" s="2197"/>
      <c r="AH27" s="2197"/>
      <c r="AI27" s="2198"/>
      <c r="AJ27" s="1581"/>
      <c r="BM27" s="300">
        <v>11</v>
      </c>
    </row>
    <row s="1561" customFormat="1" customHeight="1" ht="11.549999999999999">
      <c r="D28" s="2209"/>
      <c r="E28" s="2210"/>
      <c r="F28" s="2200"/>
      <c r="G28" s="2132"/>
      <c r="H28" s="1605"/>
      <c r="I28" s="1609"/>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203" t="s">
        <v>91</v>
      </c>
      <c r="E29" s="2199" t="s">
        <v>469</v>
      </c>
      <c r="F29" s="2199" t="s">
        <v>473</v>
      </c>
      <c r="G29" s="2205" t="s">
        <v>19</v>
      </c>
      <c r="H29" s="1606"/>
      <c r="I29" s="2201"/>
      <c r="J29" s="2172"/>
      <c r="K29" s="1521"/>
      <c r="L29" s="2157"/>
      <c r="M29" s="2157"/>
      <c r="N29" s="1591"/>
      <c r="O29" s="2157"/>
      <c r="P29" s="2172"/>
      <c r="Q29" s="1592"/>
      <c r="R29" s="2157"/>
      <c r="S29" s="2157"/>
      <c r="T29" s="1593"/>
      <c r="U29" s="2157"/>
      <c r="V29" s="2172"/>
      <c r="W29" s="1594"/>
      <c r="X29" s="2157"/>
      <c r="Y29" s="2157"/>
      <c r="Z29" s="1591"/>
      <c r="AA29" s="2157"/>
      <c r="AB29" s="2172"/>
      <c r="AC29" s="1595"/>
      <c r="AD29" s="2157"/>
      <c r="AE29" s="2157"/>
      <c r="AF29" s="1520"/>
      <c r="AG29" s="1520"/>
      <c r="AH29" s="1596"/>
      <c r="AI29" s="1303"/>
      <c r="AJ29" s="1581"/>
      <c r="BM29" s="300">
        <v>14</v>
      </c>
    </row>
    <row customHeight="1" ht="14.699999999999998">
      <c r="D30" s="2203"/>
      <c r="E30" s="2199"/>
      <c r="F30" s="2199"/>
      <c r="G30" s="2206"/>
      <c r="H30" s="1607"/>
      <c r="I30" s="2202"/>
      <c r="J30" s="2173"/>
      <c r="K30" s="1590"/>
      <c r="L30" s="2158"/>
      <c r="M30" s="2158"/>
      <c r="N30" s="1597"/>
      <c r="O30" s="2158"/>
      <c r="P30" s="2173"/>
      <c r="Q30" s="1598"/>
      <c r="R30" s="2158"/>
      <c r="S30" s="2158"/>
      <c r="T30" s="1599"/>
      <c r="U30" s="2158"/>
      <c r="V30" s="2173"/>
      <c r="W30" s="1600"/>
      <c r="X30" s="2158"/>
      <c r="Y30" s="2158"/>
      <c r="Z30" s="1597"/>
      <c r="AA30" s="2158"/>
      <c r="AB30" s="2173"/>
      <c r="AC30" s="1601"/>
      <c r="AD30" s="2158"/>
      <c r="AE30" s="2158"/>
      <c r="AF30" s="1602"/>
      <c r="AG30" s="1602"/>
      <c r="AH30" s="2197"/>
      <c r="AI30" s="2198"/>
      <c r="AJ30" s="1581"/>
      <c r="BM30" s="300">
        <v>14</v>
      </c>
    </row>
    <row customHeight="1" ht="14.699999999999998">
      <c r="D31" s="2203"/>
      <c r="E31" s="2199"/>
      <c r="F31" s="2199"/>
      <c r="G31" s="2206"/>
      <c r="H31" s="1607"/>
      <c r="I31" s="2202"/>
      <c r="J31" s="2173"/>
      <c r="K31" s="1590"/>
      <c r="L31" s="2158"/>
      <c r="M31" s="2158"/>
      <c r="N31" s="1597"/>
      <c r="O31" s="2158"/>
      <c r="P31" s="2173"/>
      <c r="Q31" s="1598"/>
      <c r="R31" s="2158"/>
      <c r="S31" s="2158"/>
      <c r="T31" s="1599"/>
      <c r="U31" s="2158"/>
      <c r="V31" s="2173"/>
      <c r="W31" s="1600"/>
      <c r="X31" s="2158"/>
      <c r="Y31" s="2158"/>
      <c r="Z31" s="1519"/>
      <c r="AA31" s="1602"/>
      <c r="AB31" s="2197"/>
      <c r="AC31" s="2197"/>
      <c r="AD31" s="2197"/>
      <c r="AE31" s="2197"/>
      <c r="AF31" s="2197"/>
      <c r="AG31" s="2197"/>
      <c r="AH31" s="2197"/>
      <c r="AI31" s="2198"/>
      <c r="AJ31" s="1581"/>
      <c r="BM31" s="300">
        <v>14</v>
      </c>
    </row>
    <row customHeight="1" ht="14.699999999999998">
      <c r="D32" s="2203"/>
      <c r="E32" s="2199"/>
      <c r="F32" s="2199"/>
      <c r="G32" s="2206"/>
      <c r="H32" s="1607"/>
      <c r="I32" s="2202"/>
      <c r="J32" s="2173"/>
      <c r="K32" s="1590"/>
      <c r="L32" s="2158"/>
      <c r="M32" s="2158"/>
      <c r="N32" s="1597"/>
      <c r="O32" s="2158"/>
      <c r="P32" s="2173"/>
      <c r="Q32" s="1598"/>
      <c r="R32" s="2158"/>
      <c r="S32" s="2158"/>
      <c r="T32" s="1603"/>
      <c r="U32" s="1604"/>
      <c r="V32" s="2197"/>
      <c r="W32" s="2197"/>
      <c r="X32" s="2197"/>
      <c r="Y32" s="2197"/>
      <c r="Z32" s="2197"/>
      <c r="AA32" s="2197"/>
      <c r="AB32" s="2197"/>
      <c r="AC32" s="2197"/>
      <c r="AD32" s="2197"/>
      <c r="AE32" s="2197"/>
      <c r="AF32" s="2197"/>
      <c r="AG32" s="2197"/>
      <c r="AH32" s="2197"/>
      <c r="AI32" s="2198"/>
      <c r="AJ32" s="1581"/>
      <c r="BM32" s="300">
        <v>14</v>
      </c>
    </row>
    <row customHeight="1" ht="11.549999999999999">
      <c r="D33" s="2203"/>
      <c r="E33" s="2199"/>
      <c r="F33" s="2199"/>
      <c r="G33" s="2206"/>
      <c r="H33" s="1608"/>
      <c r="I33" s="2202"/>
      <c r="J33" s="2173"/>
      <c r="K33" s="1590"/>
      <c r="L33" s="2158"/>
      <c r="M33" s="2158"/>
      <c r="N33" s="1602"/>
      <c r="O33" s="1602"/>
      <c r="P33" s="2197"/>
      <c r="Q33" s="2197"/>
      <c r="R33" s="2197"/>
      <c r="S33" s="2197"/>
      <c r="T33" s="2197"/>
      <c r="U33" s="2197"/>
      <c r="V33" s="2197"/>
      <c r="W33" s="2197"/>
      <c r="X33" s="2197"/>
      <c r="Y33" s="2197"/>
      <c r="Z33" s="2197"/>
      <c r="AA33" s="2197"/>
      <c r="AB33" s="2197"/>
      <c r="AC33" s="2197"/>
      <c r="AD33" s="2197"/>
      <c r="AE33" s="2197"/>
      <c r="AF33" s="2197"/>
      <c r="AG33" s="2197"/>
      <c r="AH33" s="2197"/>
      <c r="AI33" s="2198"/>
      <c r="AJ33" s="1581"/>
      <c r="BM33" s="300">
        <v>11</v>
      </c>
    </row>
    <row s="1561" customFormat="1" customHeight="1" ht="11.549999999999999">
      <c r="D34" s="2209"/>
      <c r="E34" s="2210"/>
      <c r="F34" s="2200"/>
      <c r="G34" s="2132"/>
      <c r="H34" s="1605"/>
      <c r="I34" s="1609"/>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203" t="s">
        <v>115</v>
      </c>
      <c r="E35" s="2199" t="s">
        <v>469</v>
      </c>
      <c r="F35" s="2199" t="s">
        <v>474</v>
      </c>
      <c r="G35" s="2205" t="s">
        <v>19</v>
      </c>
      <c r="H35" s="1606"/>
      <c r="I35" s="2201"/>
      <c r="J35" s="2172"/>
      <c r="K35" s="1521"/>
      <c r="L35" s="2157"/>
      <c r="M35" s="2157"/>
      <c r="N35" s="1591"/>
      <c r="O35" s="2157"/>
      <c r="P35" s="2172"/>
      <c r="Q35" s="1592"/>
      <c r="R35" s="2157"/>
      <c r="S35" s="2157"/>
      <c r="T35" s="1593"/>
      <c r="U35" s="2157"/>
      <c r="V35" s="2172"/>
      <c r="W35" s="1594"/>
      <c r="X35" s="2157"/>
      <c r="Y35" s="2157"/>
      <c r="Z35" s="1591"/>
      <c r="AA35" s="2157"/>
      <c r="AB35" s="2172"/>
      <c r="AC35" s="1595"/>
      <c r="AD35" s="2157"/>
      <c r="AE35" s="2157"/>
      <c r="AF35" s="1520"/>
      <c r="AG35" s="1520"/>
      <c r="AH35" s="1596"/>
      <c r="AI35" s="1303"/>
      <c r="AJ35" s="1581"/>
      <c r="BM35" s="300">
        <v>14</v>
      </c>
    </row>
    <row customHeight="1" ht="14.699999999999998">
      <c r="D36" s="2203"/>
      <c r="E36" s="2199"/>
      <c r="F36" s="2199"/>
      <c r="G36" s="2206"/>
      <c r="H36" s="1607"/>
      <c r="I36" s="2202"/>
      <c r="J36" s="2173"/>
      <c r="K36" s="1590"/>
      <c r="L36" s="2158"/>
      <c r="M36" s="2158"/>
      <c r="N36" s="1597"/>
      <c r="O36" s="2158"/>
      <c r="P36" s="2173"/>
      <c r="Q36" s="1598"/>
      <c r="R36" s="2158"/>
      <c r="S36" s="2158"/>
      <c r="T36" s="1599"/>
      <c r="U36" s="2158"/>
      <c r="V36" s="2173"/>
      <c r="W36" s="1600"/>
      <c r="X36" s="2158"/>
      <c r="Y36" s="2158"/>
      <c r="Z36" s="1597"/>
      <c r="AA36" s="2158"/>
      <c r="AB36" s="2173"/>
      <c r="AC36" s="1601"/>
      <c r="AD36" s="2158"/>
      <c r="AE36" s="2158"/>
      <c r="AF36" s="1602"/>
      <c r="AG36" s="1602"/>
      <c r="AH36" s="2197"/>
      <c r="AI36" s="2198"/>
      <c r="AJ36" s="1581"/>
      <c r="BM36" s="300">
        <v>14</v>
      </c>
    </row>
    <row customHeight="1" ht="14.699999999999998">
      <c r="D37" s="2203"/>
      <c r="E37" s="2199"/>
      <c r="F37" s="2199"/>
      <c r="G37" s="2206"/>
      <c r="H37" s="1607"/>
      <c r="I37" s="2202"/>
      <c r="J37" s="2173"/>
      <c r="K37" s="1590"/>
      <c r="L37" s="2158"/>
      <c r="M37" s="2158"/>
      <c r="N37" s="1597"/>
      <c r="O37" s="2158"/>
      <c r="P37" s="2173"/>
      <c r="Q37" s="1598"/>
      <c r="R37" s="2158"/>
      <c r="S37" s="2158"/>
      <c r="T37" s="1599"/>
      <c r="U37" s="2158"/>
      <c r="V37" s="2173"/>
      <c r="W37" s="1600"/>
      <c r="X37" s="2158"/>
      <c r="Y37" s="2158"/>
      <c r="Z37" s="1519"/>
      <c r="AA37" s="1602"/>
      <c r="AB37" s="2197"/>
      <c r="AC37" s="2197"/>
      <c r="AD37" s="2197"/>
      <c r="AE37" s="2197"/>
      <c r="AF37" s="2197"/>
      <c r="AG37" s="2197"/>
      <c r="AH37" s="2197"/>
      <c r="AI37" s="2198"/>
      <c r="AJ37" s="1581"/>
      <c r="BM37" s="300">
        <v>14</v>
      </c>
    </row>
    <row customHeight="1" ht="14.699999999999998">
      <c r="D38" s="2203"/>
      <c r="E38" s="2199"/>
      <c r="F38" s="2199"/>
      <c r="G38" s="2206"/>
      <c r="H38" s="1607"/>
      <c r="I38" s="2202"/>
      <c r="J38" s="2173"/>
      <c r="K38" s="1590"/>
      <c r="L38" s="2158"/>
      <c r="M38" s="2158"/>
      <c r="N38" s="1597"/>
      <c r="O38" s="2158"/>
      <c r="P38" s="2173"/>
      <c r="Q38" s="1598"/>
      <c r="R38" s="2158"/>
      <c r="S38" s="2158"/>
      <c r="T38" s="1603"/>
      <c r="U38" s="1604"/>
      <c r="V38" s="2197"/>
      <c r="W38" s="2197"/>
      <c r="X38" s="2197"/>
      <c r="Y38" s="2197"/>
      <c r="Z38" s="2197"/>
      <c r="AA38" s="2197"/>
      <c r="AB38" s="2197"/>
      <c r="AC38" s="2197"/>
      <c r="AD38" s="2197"/>
      <c r="AE38" s="2197"/>
      <c r="AF38" s="2197"/>
      <c r="AG38" s="2197"/>
      <c r="AH38" s="2197"/>
      <c r="AI38" s="2198"/>
      <c r="AJ38" s="1581"/>
      <c r="BM38" s="300">
        <v>14</v>
      </c>
    </row>
    <row customHeight="1" ht="11.549999999999999">
      <c r="D39" s="2203"/>
      <c r="E39" s="2199"/>
      <c r="F39" s="2199"/>
      <c r="G39" s="2206"/>
      <c r="H39" s="1608"/>
      <c r="I39" s="2202"/>
      <c r="J39" s="2173"/>
      <c r="K39" s="1590"/>
      <c r="L39" s="2158"/>
      <c r="M39" s="2158"/>
      <c r="N39" s="1602"/>
      <c r="O39" s="1602"/>
      <c r="P39" s="2197"/>
      <c r="Q39" s="2197"/>
      <c r="R39" s="2197"/>
      <c r="S39" s="2197"/>
      <c r="T39" s="2197"/>
      <c r="U39" s="2197"/>
      <c r="V39" s="2197"/>
      <c r="W39" s="2197"/>
      <c r="X39" s="2197"/>
      <c r="Y39" s="2197"/>
      <c r="Z39" s="2197"/>
      <c r="AA39" s="2197"/>
      <c r="AB39" s="2197"/>
      <c r="AC39" s="2197"/>
      <c r="AD39" s="2197"/>
      <c r="AE39" s="2197"/>
      <c r="AF39" s="2197"/>
      <c r="AG39" s="2197"/>
      <c r="AH39" s="2197"/>
      <c r="AI39" s="2198"/>
      <c r="AJ39" s="1581"/>
      <c r="BM39" s="300">
        <v>11</v>
      </c>
    </row>
    <row s="1561" customFormat="1" customHeight="1" ht="11.549999999999999">
      <c r="D40" s="2203"/>
      <c r="E40" s="2199"/>
      <c r="F40" s="2204"/>
      <c r="G40" s="2132"/>
      <c r="H40" s="1605"/>
      <c r="I40" s="1609"/>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82</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8F58-6488-0DB8-1538-859753486A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2" t="s">
        <v>475</v>
      </c>
      <c r="J1" s="462" t="s">
        <v>14</v>
      </c>
    </row>
    <row customHeight="1" ht="11.25" hidden="1">
      <c r="J2" s="462">
        <v>0</v>
      </c>
    </row>
    <row s="484" customFormat="1" customHeight="1" ht="11.549999999999999">
      <c r="A3" s="1692"/>
      <c r="B3" s="508"/>
      <c r="D3" s="485"/>
      <c r="J3" s="484">
        <v>11</v>
      </c>
    </row>
    <row customHeight="1" ht="27.299999999999997">
      <c r="D4" s="21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8"/>
      <c r="F4" s="2179"/>
      <c r="I4" s="722"/>
      <c r="J4" s="462">
        <v>26</v>
      </c>
    </row>
    <row customHeight="1" ht="18">
      <c r="D5" s="2196" t="str">
        <f>IF(org=0,"Не определено",org)</f>
        <v>КГУП "Примтеплоэнерго"</v>
      </c>
      <c r="E5" s="2196"/>
      <c r="F5" s="2196"/>
      <c r="I5" s="722"/>
      <c r="J5" s="462">
        <v>17</v>
      </c>
    </row>
    <row s="484" customFormat="1" customHeight="1" ht="11.549999999999999">
      <c r="A6" s="1692"/>
      <c r="B6" s="508"/>
      <c r="D6" s="721"/>
      <c r="E6" s="721"/>
      <c r="F6" s="759"/>
      <c r="G6" s="721"/>
      <c r="J6" s="484">
        <v>11</v>
      </c>
    </row>
    <row customHeight="1" ht="11.25" hidden="1">
      <c r="A7" s="464"/>
      <c r="B7" s="509"/>
      <c r="C7" s="464"/>
      <c r="D7" s="470"/>
      <c r="E7" s="2227"/>
      <c r="F7" s="2227"/>
      <c r="J7" s="462">
        <v>0</v>
      </c>
    </row>
    <row customHeight="1" ht="11.549999999999999">
      <c r="A8" s="464"/>
      <c r="B8" s="509"/>
      <c r="C8" s="464"/>
      <c r="D8" s="2224" t="s">
        <v>476</v>
      </c>
      <c r="E8" s="2225"/>
      <c r="F8" s="2225"/>
      <c r="G8" s="2228" t="s">
        <v>477</v>
      </c>
      <c r="J8" s="462">
        <v>11</v>
      </c>
    </row>
    <row customHeight="1" ht="11.549999999999999">
      <c r="A9" s="464"/>
      <c r="B9" s="509"/>
      <c r="C9" s="464"/>
      <c r="D9" s="479" t="s">
        <v>88</v>
      </c>
      <c r="E9" s="453" t="s">
        <v>478</v>
      </c>
      <c r="F9" s="453" t="s">
        <v>479</v>
      </c>
      <c r="G9" s="2229"/>
      <c r="J9" s="462">
        <v>11</v>
      </c>
    </row>
    <row customHeight="1" ht="12" hidden="1">
      <c r="A10" s="464"/>
      <c r="B10" s="509"/>
      <c r="C10" s="464"/>
      <c r="D10" s="471"/>
      <c r="E10" s="471"/>
      <c r="F10" s="471"/>
      <c r="G10" s="471"/>
      <c r="J10" s="462">
        <v>0</v>
      </c>
    </row>
    <row customHeight="1" ht="22.5" hidden="1">
      <c r="A11" s="464"/>
      <c r="B11" s="509"/>
      <c r="C11" s="464"/>
      <c r="D11" s="1016" t="s">
        <v>137</v>
      </c>
      <c r="E11" s="1019" t="s">
        <v>480</v>
      </c>
      <c r="F11" s="1018" t="str">
        <f>IF(region_name="","",region_name)</f>
        <v>Приморский край</v>
      </c>
      <c r="G11" s="1019" t="s">
        <v>481</v>
      </c>
      <c r="H11" s="482"/>
      <c r="J11" s="462">
        <v>0</v>
      </c>
    </row>
    <row customHeight="1" ht="22.5" hidden="1">
      <c r="A12" s="464"/>
      <c r="B12" s="509"/>
      <c r="C12" s="464"/>
      <c r="D12" s="452" t="s">
        <v>137</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0" t="s">
        <v>482</v>
      </c>
      <c r="G12" s="481"/>
      <c r="H12" s="482"/>
      <c r="J12" s="462">
        <v>0</v>
      </c>
    </row>
    <row customHeight="1" ht="23.25">
      <c r="A13" s="464"/>
      <c r="B13" s="509"/>
      <c r="C13" s="464"/>
      <c r="D13" s="452" t="s">
        <v>137</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2"/>
      <c r="J13" s="462">
        <v>22</v>
      </c>
    </row>
    <row customHeight="1" ht="22.5" hidden="1">
      <c r="A14" s="464"/>
      <c r="B14" s="509"/>
      <c r="C14" s="464"/>
      <c r="D14" s="1016" t="s">
        <v>483</v>
      </c>
      <c r="E14" s="1017" t="s">
        <v>484</v>
      </c>
      <c r="F14" s="1018" t="str">
        <f>IF(inn="","",inn)</f>
        <v>2536112729</v>
      </c>
      <c r="G14" s="1019" t="s">
        <v>485</v>
      </c>
      <c r="H14" s="482"/>
      <c r="J14" s="462">
        <v>0</v>
      </c>
    </row>
    <row customHeight="1" ht="22.5" hidden="1">
      <c r="A15" s="464"/>
      <c r="B15" s="509"/>
      <c r="C15" s="464"/>
      <c r="D15" s="1016" t="s">
        <v>486</v>
      </c>
      <c r="E15" s="1017" t="s">
        <v>487</v>
      </c>
      <c r="F15" s="1018" t="str">
        <f>IF(kpp="","",kpp)</f>
        <v>253801001</v>
      </c>
      <c r="G15" s="1019" t="s">
        <v>488</v>
      </c>
      <c r="H15" s="482"/>
      <c r="J15" s="462">
        <v>0</v>
      </c>
    </row>
    <row customHeight="1" ht="39">
      <c r="A16" s="464"/>
      <c r="B16" s="509"/>
      <c r="C16" s="464"/>
      <c r="D16" s="452" t="s">
        <v>102</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90</v>
      </c>
      <c r="E17" s="449" t="str">
        <f>"Дата присвоения ОГРН"&amp;IF(TEMPLATE_SPHERE="TKO",""," (ОГРНИП)")</f>
        <v>Дата присвоения ОГРН (ОГРНИП)</v>
      </c>
      <c r="F17" s="1738" t="s">
        <v>22</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91</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hidden="1">
      <c r="A19" s="2222" t="s">
        <v>489</v>
      </c>
      <c r="B19" s="509"/>
      <c r="C19" s="2233"/>
      <c r="D19" s="452" t="str">
        <f>A19</f>
        <v>5.1</v>
      </c>
      <c r="E19" s="449" t="s">
        <v>490</v>
      </c>
      <c r="F19" s="450" t="s">
        <v>482</v>
      </c>
      <c r="G19" s="451" t="s">
        <v>491</v>
      </c>
      <c r="H19" s="482"/>
      <c r="I19" s="859"/>
      <c r="J19" s="462">
        <v>0</v>
      </c>
    </row>
    <row customHeight="1" ht="24" hidden="1">
      <c r="A20" s="2222"/>
      <c r="B20" s="509"/>
      <c r="C20" s="2233"/>
      <c r="D20" s="447" t="str">
        <f>D19&amp;".1"</f>
        <v>5.1.1</v>
      </c>
      <c r="E20" s="446" t="s">
        <v>492</v>
      </c>
      <c r="F20" s="888" t="s">
        <v>22</v>
      </c>
      <c r="G20" s="481"/>
      <c r="H20" s="482"/>
      <c r="I20" s="859"/>
      <c r="J20" s="462">
        <v>0</v>
      </c>
    </row>
    <row customHeight="1" ht="22.5" hidden="1">
      <c r="A21" s="2222"/>
      <c r="B21" s="509"/>
      <c r="C21" s="2233"/>
      <c r="D21" s="447" t="str">
        <f>D19&amp;".2"</f>
        <v>5.1.2</v>
      </c>
      <c r="E21" s="446" t="s">
        <v>493</v>
      </c>
      <c r="F21" s="1739" t="s">
        <v>22</v>
      </c>
      <c r="G21" s="451" t="s">
        <v>494</v>
      </c>
      <c r="H21" s="482"/>
      <c r="I21" s="859"/>
      <c r="J21" s="462">
        <v>0</v>
      </c>
    </row>
    <row customHeight="1" ht="22.5" hidden="1">
      <c r="A22" s="2222"/>
      <c r="B22" s="509"/>
      <c r="C22" s="2233"/>
      <c r="D22" s="447" t="str">
        <f>D19&amp;".3"</f>
        <v>5.1.3</v>
      </c>
      <c r="E22" s="446" t="s">
        <v>495</v>
      </c>
      <c r="F22" s="888" t="s">
        <v>22</v>
      </c>
      <c r="G22" s="481"/>
      <c r="H22" s="482"/>
      <c r="I22" s="859"/>
      <c r="J22" s="462">
        <v>0</v>
      </c>
    </row>
    <row customHeight="1" ht="22.5" hidden="1">
      <c r="A23" s="2222"/>
      <c r="B23" s="509"/>
      <c r="C23" s="2233"/>
      <c r="D23" s="447" t="str">
        <f>D19&amp;".4"</f>
        <v>5.1.4</v>
      </c>
      <c r="E23" s="446" t="s">
        <v>496</v>
      </c>
      <c r="F23" s="888" t="s">
        <v>22</v>
      </c>
      <c r="G23" s="451" t="s">
        <v>497</v>
      </c>
      <c r="H23" s="482"/>
      <c r="I23" s="859"/>
      <c r="J23" s="462">
        <v>0</v>
      </c>
    </row>
    <row customHeight="1" ht="22.5" hidden="1">
      <c r="A24" s="1982"/>
      <c r="B24" s="509"/>
      <c r="C24" s="499"/>
      <c r="D24" s="474"/>
      <c r="E24" s="1175" t="s">
        <v>498</v>
      </c>
      <c r="F24" s="475"/>
      <c r="G24" s="476"/>
      <c r="H24" s="482"/>
      <c r="I24" s="859"/>
      <c r="J24" s="462">
        <v>0</v>
      </c>
    </row>
    <row s="508" customFormat="1" customHeight="1" ht="24.75" hidden="1">
      <c r="A25" s="464"/>
      <c r="B25" s="509"/>
      <c r="C25" s="509"/>
      <c r="D25" s="1013" t="s">
        <v>90</v>
      </c>
      <c r="E25" s="1015" t="s">
        <v>499</v>
      </c>
      <c r="F25" s="1020" t="s">
        <v>482</v>
      </c>
      <c r="G25" s="1015"/>
      <c r="J25" s="508">
        <v>0</v>
      </c>
    </row>
    <row s="508" customFormat="1" customHeight="1" ht="11.25" hidden="1">
      <c r="A26" s="464"/>
      <c r="B26" s="509"/>
      <c r="C26" s="509"/>
      <c r="D26" s="1013" t="s">
        <v>500</v>
      </c>
      <c r="E26" s="1014" t="s">
        <v>501</v>
      </c>
      <c r="F26" s="1020" t="s">
        <v>482</v>
      </c>
      <c r="G26" s="1015"/>
      <c r="J26" s="508">
        <v>0</v>
      </c>
    </row>
    <row s="508" customFormat="1" customHeight="1" ht="11.25" hidden="1">
      <c r="A27" s="464"/>
      <c r="B27" s="509"/>
      <c r="C27" s="509"/>
      <c r="D27" s="1013" t="s">
        <v>502</v>
      </c>
      <c r="E27" s="1021" t="s">
        <v>503</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504</v>
      </c>
      <c r="E28" s="1021" t="s">
        <v>505</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506</v>
      </c>
      <c r="E29" s="1021" t="s">
        <v>507</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508</v>
      </c>
      <c r="E30" s="1014" t="s">
        <v>509</v>
      </c>
      <c r="F30" s="1022"/>
      <c r="G30" s="1015"/>
      <c r="J30" s="508">
        <v>0</v>
      </c>
    </row>
    <row s="508" customFormat="1" customHeight="1" ht="11.25" hidden="1">
      <c r="A31" s="464"/>
      <c r="B31" s="509"/>
      <c r="C31" s="509"/>
      <c r="D31" s="1013" t="s">
        <v>510</v>
      </c>
      <c r="E31" s="1014" t="s">
        <v>511</v>
      </c>
      <c r="F31" s="1022"/>
      <c r="G31" s="1015"/>
      <c r="J31" s="508">
        <v>0</v>
      </c>
    </row>
    <row s="508" customFormat="1" customHeight="1" ht="11.25" hidden="1">
      <c r="A32" s="464"/>
      <c r="B32" s="509"/>
      <c r="C32" s="509"/>
      <c r="D32" s="1013" t="s">
        <v>512</v>
      </c>
      <c r="E32" s="1014" t="s">
        <v>513</v>
      </c>
      <c r="F32" s="1023"/>
      <c r="G32" s="1015"/>
      <c r="J32" s="508">
        <v>0</v>
      </c>
    </row>
    <row customHeight="1" ht="24">
      <c r="A33" s="464" t="str">
        <f>IF(TEMPLATE_SPHERE="HEAT","6","5")</f>
        <v>6</v>
      </c>
      <c r="B33" s="509"/>
      <c r="C33" s="464"/>
      <c r="D33" s="447" t="str">
        <f>A33</f>
        <v>6</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0" t="s">
        <v>482</v>
      </c>
      <c r="G33" s="481"/>
      <c r="H33" s="482"/>
      <c r="J33" s="462">
        <v>23</v>
      </c>
    </row>
    <row customHeight="1" ht="23.25">
      <c r="A34" s="464"/>
      <c r="B34" s="509"/>
      <c r="C34" s="464"/>
      <c r="D34" s="447" t="str">
        <f>D33&amp;".1"</f>
        <v>6.1</v>
      </c>
      <c r="E34" s="449" t="str">
        <f>"фамилия"&amp;IF(TEMPLATE_SPHERE&lt;&gt;"HEAT"," руководителя","")</f>
        <v>фамилия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2"/>
      <c r="J34" s="462">
        <v>22</v>
      </c>
    </row>
    <row customHeight="1" ht="23.25">
      <c r="A35" s="464"/>
      <c r="B35" s="509"/>
      <c r="C35" s="464"/>
      <c r="D35" s="447" t="str">
        <f>D33&amp;".2"</f>
        <v>6.2</v>
      </c>
      <c r="E35" s="449" t="str">
        <f>"имя"&amp;IF(TEMPLATE_SPHERE&lt;&gt;"HEAT"," руководителя","")</f>
        <v>имя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2"/>
      <c r="J35" s="462">
        <v>22</v>
      </c>
    </row>
    <row customHeight="1" ht="24">
      <c r="A36" s="464"/>
      <c r="B36" s="509"/>
      <c r="C36" s="464"/>
      <c r="D36" s="447" t="str">
        <f>D33&amp;".3"</f>
        <v>6.3</v>
      </c>
      <c r="E36" s="449" t="str">
        <f>"отчество"&amp;IF(TEMPLATE_SPHERE&lt;&gt;"HEAT"," руководителя","")</f>
        <v>отчество</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2"/>
      <c r="J36" s="462">
        <v>23</v>
      </c>
    </row>
    <row customHeight="1" ht="35.699999999999996">
      <c r="A37" s="464"/>
      <c r="B37" s="509"/>
      <c r="C37" s="464"/>
      <c r="D37" s="447">
        <f>D33+1</f>
        <v>7</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8"/>
      <c r="G37" s="451" t="s">
        <v>514</v>
      </c>
      <c r="H37" s="482"/>
      <c r="J37" s="462">
        <v>34</v>
      </c>
    </row>
    <row customHeight="1" ht="35.699999999999996">
      <c r="A38" s="464"/>
      <c r="B38" s="509"/>
      <c r="C38" s="464"/>
      <c r="D38" s="447">
        <f>D37+1</f>
        <v>8</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8"/>
      <c r="G38" s="451" t="s">
        <v>514</v>
      </c>
      <c r="H38" s="482"/>
      <c r="J38" s="462">
        <v>34</v>
      </c>
    </row>
    <row customHeight="1" ht="23.25">
      <c r="A39" s="464"/>
      <c r="B39" s="509"/>
      <c r="C39" s="464"/>
      <c r="D39" s="447">
        <f>D38+1</f>
        <v>9</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0" t="s">
        <v>482</v>
      </c>
      <c r="G39" s="22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9.0</v>
      </c>
      <c r="E40" s="1612"/>
      <c r="F40" s="888"/>
      <c r="G40" s="2231"/>
      <c r="H40" s="482"/>
      <c r="J40" s="462">
        <v>0</v>
      </c>
    </row>
    <row customHeight="1" ht="23.25">
      <c r="A41" s="464"/>
      <c r="B41" s="464"/>
      <c r="C41" s="1694"/>
      <c r="D41" s="447" t="str">
        <f>D39&amp;".1"</f>
        <v>9.1</v>
      </c>
      <c r="E41" s="867"/>
      <c r="F41" s="868"/>
      <c r="G41" s="2231"/>
      <c r="H41" s="482"/>
      <c r="J41" s="462">
        <v>22</v>
      </c>
    </row>
    <row customHeight="1" ht="15.75">
      <c r="A42" s="464"/>
      <c r="B42" s="509"/>
      <c r="C42" s="464"/>
      <c r="D42" s="474"/>
      <c r="E42" s="422" t="s">
        <v>515</v>
      </c>
      <c r="F42" s="476"/>
      <c r="G42" s="2232"/>
      <c r="H42" s="483"/>
      <c r="J42" s="462">
        <v>15</v>
      </c>
    </row>
    <row customHeight="1" ht="27.299999999999997">
      <c r="A43" s="464"/>
      <c r="B43" s="509"/>
      <c r="C43" s="464"/>
      <c r="D43" s="447">
        <f>D39+1</f>
        <v>10</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11</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5"/>
      <c r="G44" s="481" t="s">
        <v>516</v>
      </c>
      <c r="H44" s="482"/>
      <c r="J44" s="462">
        <v>22</v>
      </c>
    </row>
    <row customHeight="1" ht="23.25">
      <c r="A45" s="464"/>
      <c r="B45" s="509"/>
      <c r="C45" s="464"/>
      <c r="D45" s="447">
        <f>D44+1</f>
        <v>12</v>
      </c>
      <c r="E45" s="445" t="s">
        <v>517</v>
      </c>
      <c r="F45" s="450" t="s">
        <v>482</v>
      </c>
      <c r="G45" s="444" t="str">
        <f>IF(TEMPLATE_SPHERE="TKO","Указывается режим работы организации.","")</f>
        <v/>
      </c>
      <c r="H45" s="482"/>
      <c r="J45" s="462">
        <v>22</v>
      </c>
    </row>
    <row customHeight="1" ht="24">
      <c r="A46" s="464"/>
      <c r="B46" s="509"/>
      <c r="C46" s="464"/>
      <c r="D46" s="447" t="str">
        <f>D45&amp;".1"</f>
        <v>12.1</v>
      </c>
      <c r="E46" s="449" t="str">
        <f>"режим работы регулируемой организации"&amp;IF(TEMPLATE_SPHERE="HEAT",", ЕТО, ТО","")</f>
        <v>режим работы регулируемой организации, ЕТО, ТО</v>
      </c>
      <c r="F46" s="1690"/>
      <c r="G46" s="444" t="s">
        <v>518</v>
      </c>
      <c r="H46" s="482"/>
      <c r="J46" s="462">
        <v>23</v>
      </c>
    </row>
    <row customHeight="1" ht="24">
      <c r="A47" s="2222"/>
      <c r="B47" s="509"/>
      <c r="C47" s="499"/>
      <c r="D47" s="447" t="str">
        <f>D45&amp;".2"</f>
        <v>12.2</v>
      </c>
      <c r="E47" s="449" t="s">
        <v>519</v>
      </c>
      <c r="F47" s="497"/>
      <c r="G47" s="444" t="s">
        <v>520</v>
      </c>
      <c r="H47" s="482"/>
      <c r="J47" s="462">
        <v>23</v>
      </c>
    </row>
    <row customHeight="1" ht="24">
      <c r="A48" s="2222"/>
      <c r="B48" s="509"/>
      <c r="C48" s="499"/>
      <c r="D48" s="447" t="str">
        <f>D45&amp;".3"</f>
        <v>12.3</v>
      </c>
      <c r="E48" s="449" t="s">
        <v>521</v>
      </c>
      <c r="F48" s="497"/>
      <c r="G48" s="444" t="s">
        <v>522</v>
      </c>
      <c r="H48" s="482"/>
      <c r="J48" s="462">
        <v>23</v>
      </c>
    </row>
    <row customHeight="1" ht="24">
      <c r="A49" s="2222"/>
      <c r="B49" s="509"/>
      <c r="C49" s="499"/>
      <c r="D49" s="447" t="str">
        <f>IF(TEMPLATE_SPHERE="TKO",D45&amp;".0",D45&amp;".4")</f>
        <v>12.4</v>
      </c>
      <c r="E49" s="443" t="s">
        <v>523</v>
      </c>
      <c r="F49" s="1691"/>
      <c r="G49" s="1768" t="s">
        <v>524</v>
      </c>
      <c r="H49" s="482"/>
      <c r="J49" s="462">
        <v>23</v>
      </c>
    </row>
    <row customHeight="1" ht="24">
      <c r="A50" s="464"/>
      <c r="B50" s="509"/>
      <c r="C50" s="464"/>
      <c r="D50" s="474"/>
      <c r="E50" s="422" t="s">
        <v>525</v>
      </c>
      <c r="F50" s="475"/>
      <c r="G50" s="1768" t="s">
        <v>526</v>
      </c>
      <c r="H50" s="483"/>
      <c r="J50" s="462">
        <v>23</v>
      </c>
    </row>
    <row customHeight="1" ht="24">
      <c r="A51" s="865"/>
      <c r="B51" s="509"/>
      <c r="C51" s="499"/>
      <c r="D51" s="447">
        <f>D45+1</f>
        <v>13</v>
      </c>
      <c r="E51" s="535" t="s">
        <v>527</v>
      </c>
      <c r="F51" s="497"/>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2"/>
      <c r="J51" s="462">
        <v>23</v>
      </c>
    </row>
    <row customHeight="1" ht="11.549999999999999">
      <c r="A52" s="464"/>
      <c r="B52" s="509"/>
      <c r="C52" s="464"/>
      <c r="J52" s="462">
        <v>11</v>
      </c>
    </row>
    <row s="467" customFormat="1" customHeight="1" ht="31.5">
      <c r="A53" s="1693"/>
      <c r="B53" s="510"/>
      <c r="C53" s="2223"/>
      <c r="D53"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6"/>
      <c r="F53" s="2226"/>
      <c r="G53" s="2226"/>
      <c r="H53" s="461"/>
      <c r="I53" s="461"/>
      <c r="J53" s="467">
        <v>30</v>
      </c>
    </row>
    <row s="467" customFormat="1" customHeight="1" ht="42">
      <c r="A54" s="464"/>
      <c r="B54" s="509"/>
      <c r="C54" s="2223"/>
      <c r="D54" s="22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6"/>
      <c r="F54" s="2226"/>
      <c r="G54" s="2226"/>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2" t="s">
        <v>82</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2C658-FF48-BE88-8EC5-8E1553C3CFF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6"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customWidth="1"/>
    <col min="12" max="12" style="1642" width="9.7109375" customWidth="1"/>
    <col min="13" max="18" style="1642" width="19.8515625" customWidth="1"/>
    <col min="19" max="19" style="1642" width="1.7109375" hidden="1" customWidth="1"/>
    <col min="20" max="22" style="1642" width="19.8515625" hidden="1" customWidth="1"/>
    <col min="23" max="23" style="1642" width="1.7109375" hidden="1" customWidth="1"/>
    <col min="24" max="26" style="1642" width="19.8515625" hidden="1" customWidth="1"/>
    <col min="27" max="27" style="1642" width="1.7109375" hidden="1" customWidth="1"/>
    <col min="28" max="29" style="1642" width="19.8515625" hidden="1" customWidth="1"/>
    <col min="30" max="30" style="1642" width="1.7109375" hidden="1" customWidth="1"/>
    <col min="31" max="31" style="1642" width="103.7109375" customWidth="1"/>
    <col min="32" max="34" style="1642" width="103.7109375" hidden="1" customWidth="1"/>
    <col min="35" max="35" style="1825"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37" t="s">
        <v>528</v>
      </c>
      <c r="I1" s="2237"/>
      <c r="J1" s="2237"/>
      <c r="K1" s="2237"/>
      <c r="L1" s="2237"/>
      <c r="M1" s="2237"/>
      <c r="N1" s="2237"/>
      <c r="O1" s="2237"/>
      <c r="P1" s="2237"/>
      <c r="Q1" s="2237"/>
      <c r="R1" s="2237"/>
      <c r="T1" s="2237" t="s">
        <v>529</v>
      </c>
      <c r="U1" s="2237"/>
      <c r="V1" s="2237"/>
      <c r="X1" s="2237" t="s">
        <v>530</v>
      </c>
      <c r="Y1" s="2237"/>
      <c r="Z1" s="2237"/>
      <c r="AB1" s="2237" t="s">
        <v>531</v>
      </c>
      <c r="AC1" s="2237"/>
      <c r="AT1" s="454" t="s">
        <v>14</v>
      </c>
    </row>
    <row customHeight="1" ht="14.25" hidden="1">
      <c r="AT2" s="454">
        <v>0</v>
      </c>
    </row>
    <row s="1620" customFormat="1" customHeight="1" ht="5.25">
      <c r="C3" s="708"/>
      <c r="D3" s="709"/>
      <c r="E3" s="709"/>
      <c r="F3" s="709"/>
      <c r="G3" s="709"/>
      <c r="H3" s="709" t="s">
        <v>532</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8"/>
      <c r="F4" s="2178"/>
      <c r="G4" s="2178"/>
      <c r="H4" s="2178"/>
      <c r="I4" s="2178"/>
      <c r="J4" s="2178"/>
      <c r="K4" s="2178"/>
      <c r="L4" s="2178"/>
      <c r="M4" s="2178"/>
      <c r="N4" s="2178"/>
      <c r="O4" s="2178"/>
      <c r="P4" s="2178"/>
      <c r="Q4" s="2178"/>
      <c r="R4" s="2179"/>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34" t="str">
        <f>IF(org=0,"Не определено",org)</f>
        <v>КГУП "Примтеплоэнерго"</v>
      </c>
      <c r="E5" s="2235"/>
      <c r="F5" s="2235"/>
      <c r="G5" s="2235"/>
      <c r="H5" s="2235"/>
      <c r="I5" s="2235"/>
      <c r="J5" s="2235"/>
      <c r="K5" s="2235"/>
      <c r="L5" s="2235"/>
      <c r="M5" s="2235"/>
      <c r="N5" s="2235"/>
      <c r="O5" s="2235"/>
      <c r="P5" s="2235"/>
      <c r="Q5" s="2235"/>
      <c r="R5" s="2236"/>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38" t="s">
        <v>476</v>
      </c>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40"/>
      <c r="AE7" s="2243" t="s">
        <v>477</v>
      </c>
      <c r="AF7" s="2243" t="s">
        <v>477</v>
      </c>
      <c r="AG7" s="2243" t="s">
        <v>477</v>
      </c>
      <c r="AH7" s="2243" t="s">
        <v>477</v>
      </c>
      <c r="AT7" s="454">
        <v>14</v>
      </c>
    </row>
    <row customHeight="1" ht="27.299999999999997">
      <c r="C8" s="457"/>
      <c r="D8" s="2147" t="s">
        <v>88</v>
      </c>
      <c r="E8" s="2243" t="str">
        <f>"Наименование "&amp;IF(TEMPLATE_SPHERE&lt;&gt;"HEAT","централизованной ","")&amp;"системы "&amp;TEMPLATE_SPHERE_RUS</f>
        <v>Наименование системы теплоснабжения</v>
      </c>
      <c r="F8" s="2243" t="str">
        <f>IF(TEMPLATE_SPHERE&lt;&gt;"HEAT","Регулируемый вид деятельности","Вид регулируемой деятельности")</f>
        <v>Вид регулируемой деятельности</v>
      </c>
      <c r="G8" s="835"/>
      <c r="H8" s="2244" t="s">
        <v>533</v>
      </c>
      <c r="I8" s="2246" t="s">
        <v>534</v>
      </c>
      <c r="J8" s="2243" t="s">
        <v>535</v>
      </c>
      <c r="K8" s="2243"/>
      <c r="L8" s="2243"/>
      <c r="M8" s="2238"/>
      <c r="N8" s="2243" t="s">
        <v>536</v>
      </c>
      <c r="O8" s="2243"/>
      <c r="P8" s="2243" t="s">
        <v>537</v>
      </c>
      <c r="Q8" s="2243"/>
      <c r="R8" s="2250" t="s">
        <v>538</v>
      </c>
      <c r="S8" s="831"/>
      <c r="T8" s="2248" t="s">
        <v>539</v>
      </c>
      <c r="U8" s="2248" t="s">
        <v>540</v>
      </c>
      <c r="V8" s="2248" t="s">
        <v>541</v>
      </c>
      <c r="W8" s="833"/>
      <c r="X8" s="2248" t="s">
        <v>542</v>
      </c>
      <c r="Y8" s="2248" t="s">
        <v>543</v>
      </c>
      <c r="Z8" s="2248" t="s">
        <v>544</v>
      </c>
      <c r="AA8" s="833"/>
      <c r="AB8" s="2248" t="s">
        <v>545</v>
      </c>
      <c r="AC8" s="2248" t="s">
        <v>538</v>
      </c>
      <c r="AD8" s="833"/>
      <c r="AE8" s="2243"/>
      <c r="AF8" s="2243"/>
      <c r="AG8" s="2243"/>
      <c r="AH8" s="2243"/>
      <c r="AT8" s="454">
        <v>26</v>
      </c>
    </row>
    <row customHeight="1" ht="46.199999999999996">
      <c r="C9" s="457"/>
      <c r="D9" s="2147"/>
      <c r="E9" s="2243"/>
      <c r="F9" s="2243"/>
      <c r="G9" s="836"/>
      <c r="H9" s="2245"/>
      <c r="I9" s="2247"/>
      <c r="J9" s="432" t="s">
        <v>546</v>
      </c>
      <c r="K9" s="432" t="s">
        <v>547</v>
      </c>
      <c r="L9" s="432" t="s">
        <v>548</v>
      </c>
      <c r="M9" s="438" t="s">
        <v>549</v>
      </c>
      <c r="N9" s="432" t="s">
        <v>550</v>
      </c>
      <c r="O9" s="432" t="s">
        <v>549</v>
      </c>
      <c r="P9" s="432" t="s">
        <v>551</v>
      </c>
      <c r="Q9" s="432" t="s">
        <v>549</v>
      </c>
      <c r="R9" s="2251"/>
      <c r="S9" s="832"/>
      <c r="T9" s="2249"/>
      <c r="U9" s="2249"/>
      <c r="V9" s="2249"/>
      <c r="W9" s="834"/>
      <c r="X9" s="2249"/>
      <c r="Y9" s="2249"/>
      <c r="Z9" s="2249"/>
      <c r="AA9" s="834"/>
      <c r="AB9" s="2249"/>
      <c r="AC9" s="2249"/>
      <c r="AD9" s="834"/>
      <c r="AE9" s="2243"/>
      <c r="AF9" s="2243"/>
      <c r="AG9" s="2243"/>
      <c r="AH9" s="2243"/>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552</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137</v>
      </c>
      <c r="E12" s="1783" t="s">
        <v>22</v>
      </c>
      <c r="F12" s="862"/>
      <c r="G12" s="863"/>
      <c r="H12" s="1784"/>
      <c r="I12" s="1784"/>
      <c r="J12" s="440"/>
      <c r="K12" s="1867"/>
      <c r="L12" s="439"/>
      <c r="M12" s="1867"/>
      <c r="N12" s="440"/>
      <c r="O12" s="1867"/>
      <c r="P12" s="440"/>
      <c r="Q12" s="1867"/>
      <c r="R12" s="440"/>
      <c r="S12" s="861"/>
      <c r="T12" s="1784"/>
      <c r="U12" s="440"/>
      <c r="V12" s="440"/>
      <c r="W12" s="834"/>
      <c r="X12" s="1784"/>
      <c r="Y12" s="440"/>
      <c r="Z12" s="440"/>
      <c r="AA12" s="834"/>
      <c r="AB12" s="1784"/>
      <c r="AC12" s="440"/>
      <c r="AD12" s="834"/>
      <c r="AE12" s="2241" t="s">
        <v>553</v>
      </c>
      <c r="AF12" s="2241" t="s">
        <v>554</v>
      </c>
      <c r="AG12" s="2241" t="s">
        <v>555</v>
      </c>
      <c r="AH12" s="2241" t="s">
        <v>556</v>
      </c>
      <c r="AI12" s="454"/>
      <c r="AM12" s="518"/>
      <c r="AP12" s="507" t="s">
        <v>557</v>
      </c>
      <c r="AQ12" s="507" t="s">
        <v>557</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42"/>
      <c r="AF13" s="2242"/>
      <c r="AG13" s="2242"/>
      <c r="AH13" s="2242"/>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82</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A15E4-CB3C-5A88-C618-23260B080E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6"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5"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37" t="s">
        <v>528</v>
      </c>
      <c r="I1" s="2237"/>
      <c r="V1" s="1614" t="s">
        <v>14</v>
      </c>
    </row>
    <row s="1642" customFormat="1" customHeight="1" ht="14.25" hidden="1">
      <c r="C2" s="1626"/>
      <c r="D2" s="2253" t="s">
        <v>137</v>
      </c>
      <c r="E2" s="2255"/>
      <c r="F2" s="1632"/>
      <c r="G2" s="1627" t="s">
        <v>137</v>
      </c>
      <c r="H2" s="1630"/>
      <c r="I2" s="1628"/>
      <c r="L2" s="1629"/>
      <c r="M2" s="1629"/>
      <c r="N2" s="1629"/>
      <c r="O2" s="1629" t="s">
        <v>558</v>
      </c>
      <c r="P2" s="1629"/>
      <c r="Q2" s="1629"/>
      <c r="R2" s="1631" t="s">
        <v>557</v>
      </c>
      <c r="S2" s="1631" t="s">
        <v>557</v>
      </c>
      <c r="T2" s="1629"/>
      <c r="U2" s="1629"/>
      <c r="V2" s="1625">
        <v>0</v>
      </c>
    </row>
    <row s="1642" customFormat="1" customHeight="1" ht="14.25" hidden="1">
      <c r="C3" s="1626"/>
      <c r="D3" s="2254"/>
      <c r="E3" s="2256"/>
      <c r="F3" s="412"/>
      <c r="G3" s="876"/>
      <c r="H3" s="876" t="s">
        <v>559</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532</v>
      </c>
      <c r="I5" s="709"/>
      <c r="J5" s="709"/>
      <c r="L5" s="1621"/>
      <c r="M5" s="1621"/>
      <c r="N5" s="1621"/>
      <c r="O5" s="1621"/>
      <c r="P5" s="1621"/>
      <c r="Q5" s="1621"/>
      <c r="R5" s="1621"/>
      <c r="S5" s="1621"/>
      <c r="T5" s="1621"/>
      <c r="U5" s="1621"/>
      <c r="V5" s="1620">
        <v>5</v>
      </c>
    </row>
    <row customHeight="1" ht="29.25">
      <c r="C6" s="1523"/>
      <c r="D6" s="2257" t="s">
        <v>560</v>
      </c>
      <c r="E6" s="2257"/>
      <c r="F6" s="2257"/>
      <c r="G6" s="2257"/>
      <c r="H6" s="2257"/>
      <c r="I6" s="2257"/>
      <c r="J6" s="498"/>
      <c r="K6" s="1622"/>
      <c r="V6" s="1614">
        <v>28</v>
      </c>
    </row>
    <row customHeight="1" ht="18">
      <c r="C7" s="1523"/>
      <c r="D7" s="2196" t="str">
        <f>IF(org=0,"Не определено",org)</f>
        <v>КГУП "Примтеплоэнерго"</v>
      </c>
      <c r="E7" s="2196"/>
      <c r="F7" s="2196"/>
      <c r="G7" s="2196"/>
      <c r="H7" s="2196"/>
      <c r="I7" s="2196"/>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38" t="s">
        <v>476</v>
      </c>
      <c r="E10" s="2239"/>
      <c r="F10" s="2239"/>
      <c r="G10" s="2239"/>
      <c r="H10" s="2239"/>
      <c r="I10" s="2239"/>
      <c r="J10" s="2243" t="s">
        <v>477</v>
      </c>
      <c r="V10" s="1614">
        <v>14</v>
      </c>
    </row>
    <row customHeight="1" ht="27.299999999999997">
      <c r="C11" s="1523"/>
      <c r="D11" s="2147" t="s">
        <v>88</v>
      </c>
      <c r="E11" s="2243" t="s">
        <v>245</v>
      </c>
      <c r="F11" s="2212" t="s">
        <v>88</v>
      </c>
      <c r="G11" s="2213"/>
      <c r="H11" s="2195" t="s">
        <v>561</v>
      </c>
      <c r="I11" s="2195" t="s">
        <v>562</v>
      </c>
      <c r="J11" s="2243"/>
      <c r="V11" s="1614">
        <v>26</v>
      </c>
    </row>
    <row customHeight="1" ht="14.699999999999998">
      <c r="C12" s="1523"/>
      <c r="D12" s="2147"/>
      <c r="E12" s="2243"/>
      <c r="F12" s="2220"/>
      <c r="G12" s="2221"/>
      <c r="H12" s="2252"/>
      <c r="I12" s="2252"/>
      <c r="J12" s="2243"/>
      <c r="V12" s="1614">
        <v>14</v>
      </c>
    </row>
    <row s="1648" customFormat="1" customHeight="1" ht="11.25" hidden="1">
      <c r="C13" s="505"/>
      <c r="D13" s="506" t="s">
        <v>552</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53" t="s">
        <v>137</v>
      </c>
      <c r="E14" s="2255"/>
      <c r="F14" s="1624"/>
      <c r="G14" s="1623" t="s">
        <v>137</v>
      </c>
      <c r="H14" s="1630"/>
      <c r="I14" s="1628"/>
      <c r="J14" s="2189" t="s">
        <v>563</v>
      </c>
      <c r="K14" s="1614"/>
      <c r="R14" s="507" t="s">
        <v>557</v>
      </c>
      <c r="S14" s="507" t="s">
        <v>557</v>
      </c>
      <c r="V14" s="1614">
        <v>14</v>
      </c>
    </row>
    <row customHeight="1" ht="14.699999999999998">
      <c r="A15" s="1614"/>
      <c r="C15" s="1523"/>
      <c r="D15" s="2254"/>
      <c r="E15" s="2256"/>
      <c r="F15" s="412"/>
      <c r="G15" s="876"/>
      <c r="H15" s="876" t="s">
        <v>559</v>
      </c>
      <c r="I15" s="320"/>
      <c r="J15" s="2190"/>
      <c r="K15" s="1614"/>
      <c r="R15" s="507"/>
      <c r="S15" s="507"/>
      <c r="V15" s="1614">
        <v>14</v>
      </c>
    </row>
    <row customHeight="1" ht="14.699999999999998">
      <c r="A16" s="1614"/>
      <c r="C16" s="1523"/>
      <c r="D16" s="412"/>
      <c r="E16" s="876" t="s">
        <v>305</v>
      </c>
      <c r="F16" s="320"/>
      <c r="G16" s="320"/>
      <c r="H16" s="413"/>
      <c r="I16" s="413"/>
      <c r="J16" s="2191"/>
      <c r="K16" s="1614"/>
      <c r="V16" s="1614">
        <v>14</v>
      </c>
    </row>
    <row customHeight="1" ht="14.699999999999998">
      <c r="K17" s="1614"/>
      <c r="V17" s="1614">
        <v>14</v>
      </c>
    </row>
    <row customHeight="1" ht="22.5" hidden="1">
      <c r="A18" s="1615" t="s">
        <v>82</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17D98-41B9-3BC1-AD28-F1FE1395FA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9" width="9.140625" hidden="1" customWidth="1"/>
    <col min="2" max="3" style="1642" width="9.140625" hidden="1" customWidth="1"/>
    <col min="4" max="4" style="1846"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5" width="7.00390625" customWidth="1"/>
    <col min="14" max="22" style="1642" width="10.00390625" customWidth="1"/>
    <col min="23" max="23" style="1642" width="10.57421875" hidden="1"/>
  </cols>
  <sheetData>
    <row s="1649" customFormat="1" customHeight="1" ht="5.25" hidden="1">
      <c r="C1" s="518"/>
      <c r="D1" s="501"/>
      <c r="F1" s="518"/>
      <c r="G1" s="496" t="s">
        <v>83</v>
      </c>
      <c r="H1" s="496" t="s">
        <v>84</v>
      </c>
      <c r="I1" s="496" t="s">
        <v>85</v>
      </c>
      <c r="P1" s="496" t="s">
        <v>83</v>
      </c>
      <c r="Q1" s="496" t="s">
        <v>84</v>
      </c>
      <c r="R1" s="496" t="s">
        <v>85</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58" t="s">
        <v>564</v>
      </c>
      <c r="F4" s="2258"/>
      <c r="G4" s="2259"/>
      <c r="H4" s="2259"/>
      <c r="I4" s="2260"/>
      <c r="J4" s="498"/>
      <c r="K4" s="460"/>
      <c r="L4" s="460"/>
      <c r="W4" s="454">
        <v>22</v>
      </c>
    </row>
    <row s="1642" customFormat="1" customHeight="1" ht="18">
      <c r="A5" s="766"/>
      <c r="D5" s="829"/>
      <c r="E5" s="2234" t="str">
        <f>IF(org=0,"Не определено",org)</f>
        <v>КГУП "Примтеплоэнерго"</v>
      </c>
      <c r="F5" s="2234"/>
      <c r="G5" s="2235"/>
      <c r="H5" s="2235"/>
      <c r="I5" s="2236"/>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28" t="s">
        <v>476</v>
      </c>
      <c r="F7" s="2228"/>
      <c r="G7" s="2229"/>
      <c r="H7" s="2229"/>
      <c r="I7" s="2229"/>
      <c r="J7" s="2229"/>
      <c r="K7" s="2229"/>
      <c r="L7" s="2243" t="s">
        <v>477</v>
      </c>
      <c r="W7" s="454">
        <v>14</v>
      </c>
    </row>
    <row customHeight="1" ht="48.29999999999999">
      <c r="D8" s="457"/>
      <c r="E8" s="480" t="s">
        <v>88</v>
      </c>
      <c r="F8" s="830"/>
      <c r="G8" s="472" t="s">
        <v>86</v>
      </c>
      <c r="H8" s="472" t="s">
        <v>87</v>
      </c>
      <c r="I8" s="421" t="s">
        <v>85</v>
      </c>
      <c r="J8" s="421" t="s">
        <v>565</v>
      </c>
      <c r="K8" s="421" t="s">
        <v>566</v>
      </c>
      <c r="L8" s="2243"/>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41" t="s">
        <v>567</v>
      </c>
      <c r="M10" s="514"/>
      <c r="N10" s="512"/>
      <c r="O10" s="512"/>
      <c r="P10" s="512"/>
      <c r="Q10" s="512"/>
      <c r="R10" s="512"/>
      <c r="S10" s="512"/>
      <c r="T10" s="512"/>
      <c r="U10" s="512"/>
      <c r="V10" s="512"/>
      <c r="W10" s="454">
        <v>0</v>
      </c>
    </row>
    <row customHeight="1" ht="15" hidden="1">
      <c r="A11" s="2119"/>
      <c r="B11" s="511"/>
      <c r="C11" s="511"/>
      <c r="D11" s="872"/>
      <c r="E11" s="520"/>
      <c r="F11" s="520"/>
      <c r="G11" s="520"/>
      <c r="H11" s="520"/>
      <c r="I11" s="521"/>
      <c r="J11" s="522"/>
      <c r="K11" s="720"/>
      <c r="L11" s="2261"/>
      <c r="M11" s="518"/>
      <c r="N11" s="518"/>
      <c r="O11" s="518"/>
      <c r="P11" s="523"/>
      <c r="Q11" s="523"/>
      <c r="R11" s="524"/>
      <c r="S11" s="518"/>
      <c r="T11" s="518"/>
      <c r="U11" s="518"/>
      <c r="V11" s="518"/>
      <c r="W11" s="454">
        <v>0</v>
      </c>
    </row>
    <row s="1619" customFormat="1" customHeight="1" ht="15">
      <c r="A12" s="2119"/>
      <c r="B12" s="511"/>
      <c r="C12" s="511"/>
      <c r="D12" s="873"/>
      <c r="E12" s="830">
        <v>1</v>
      </c>
      <c r="F12" s="871">
        <v>23</v>
      </c>
      <c r="G12" s="870"/>
      <c r="H12" s="800"/>
      <c r="I12" s="798"/>
      <c r="J12" s="527" t="s">
        <v>62</v>
      </c>
      <c r="K12" s="1171" t="s">
        <v>22</v>
      </c>
      <c r="L12" s="2261"/>
      <c r="M12" s="518"/>
      <c r="N12" s="518"/>
      <c r="O12" s="518"/>
      <c r="P12" s="523" t="s">
        <v>568</v>
      </c>
      <c r="Q12" s="523" t="s">
        <v>569</v>
      </c>
      <c r="R12" s="524" t="s">
        <v>570</v>
      </c>
      <c r="S12" s="518" t="s">
        <v>571</v>
      </c>
      <c r="T12" s="518"/>
      <c r="U12" s="518"/>
      <c r="V12" s="518"/>
      <c r="W12" s="487">
        <v>14</v>
      </c>
    </row>
    <row customHeight="1" ht="15.75">
      <c r="A13" s="2119"/>
      <c r="B13" s="512"/>
      <c r="D13" s="513"/>
      <c r="E13" s="412"/>
      <c r="F13" s="536"/>
      <c r="G13" s="423" t="s">
        <v>101</v>
      </c>
      <c r="H13" s="411"/>
      <c r="I13" s="411"/>
      <c r="J13" s="411"/>
      <c r="K13" s="410"/>
      <c r="L13" s="2242"/>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82</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85D18-D1B8-7FCD-ACC8-565CCCC47C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16">
        <f>INDEX(PT_DIFFERENTIATION_NUM_NTAR,MATCH(A2,PT_DIFFERENTIATION_NTAR_ID,0))</f>
      </c>
      <c r="T2" s="305"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11"/>
      <c r="Q3" s="359"/>
      <c r="R3" s="360"/>
      <c r="S3" s="1316">
        <f>INDEX(PT_DIFFERENTIATION_NUM_TER,MATCH(B3,PT_DIFFERENTIATION_TER_ID,0))</f>
      </c>
      <c r="T3" s="315"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16">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16">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507"/>
      <c r="AP5" s="507" t="str">
        <f>IF(T5="","",T5)</f>
        <v>Источник тепловой энергии  </v>
      </c>
      <c r="AQ5" s="507"/>
      <c r="AR5" s="507"/>
      <c r="AS5" s="1162">
        <v>0</v>
      </c>
    </row>
    <row customHeight="1" ht="47.25" hidden="1">
      <c r="A6" s="1370"/>
      <c r="B6" s="1370"/>
      <c r="C6" s="1370"/>
      <c r="D6" s="1370"/>
      <c r="E6" s="2279"/>
      <c r="F6" s="2279"/>
      <c r="G6" s="2279"/>
      <c r="H6" s="2279"/>
      <c r="I6" s="2276">
        <f>S5&amp;".1"</f>
      </c>
      <c r="J6" s="1370"/>
      <c r="K6" s="1370"/>
      <c r="L6" s="1371" t="s">
        <v>579</v>
      </c>
      <c r="M6" s="544"/>
      <c r="P6" s="2277">
        <v>1</v>
      </c>
      <c r="Q6" s="1312"/>
      <c r="R6" s="363"/>
      <c r="S6" s="1316">
        <f>$I6</f>
      </c>
      <c r="T6" s="292" t="s">
        <v>580</v>
      </c>
      <c r="U6" s="307"/>
      <c r="V6" s="2265"/>
      <c r="W6" s="2266"/>
      <c r="X6" s="2266"/>
      <c r="Y6" s="2266"/>
      <c r="Z6" s="2266"/>
      <c r="AA6" s="2266"/>
      <c r="AB6" s="2266"/>
      <c r="AC6" s="2267"/>
      <c r="AD6" s="2265"/>
      <c r="AE6" s="2266"/>
      <c r="AF6" s="2266"/>
      <c r="AG6" s="2266"/>
      <c r="AH6" s="2266"/>
      <c r="AI6" s="2266"/>
      <c r="AJ6" s="2266"/>
      <c r="AK6" s="2266"/>
      <c r="AL6" s="2267"/>
      <c r="AM6" s="1265" t="s">
        <v>581</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79"/>
      <c r="F7" s="2279"/>
      <c r="G7" s="2279"/>
      <c r="H7" s="2279"/>
      <c r="I7" s="2306"/>
      <c r="J7" s="2276">
        <f>I6&amp;".1"</f>
      </c>
      <c r="K7" s="1370"/>
      <c r="L7" s="1371" t="s">
        <v>582</v>
      </c>
      <c r="M7" s="544"/>
      <c r="N7" s="1373"/>
      <c r="P7" s="2277"/>
      <c r="Q7" s="2277">
        <v>1</v>
      </c>
      <c r="R7" s="364"/>
      <c r="S7" s="1316">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585</v>
      </c>
      <c r="M8" s="544"/>
      <c r="N8" s="1373"/>
      <c r="O8" s="1373"/>
      <c r="P8" s="2277"/>
      <c r="Q8" s="2277"/>
      <c r="R8" s="364">
        <v>1</v>
      </c>
      <c r="S8" s="1316">
        <f>$K8</f>
      </c>
      <c r="T8" s="1354"/>
      <c r="U8" s="307"/>
      <c r="V8" s="758"/>
      <c r="W8" s="332"/>
      <c r="X8" s="758"/>
      <c r="Y8" s="1264"/>
      <c r="Z8" s="2285"/>
      <c r="AA8" s="2127" t="s">
        <v>62</v>
      </c>
      <c r="AB8" s="2285"/>
      <c r="AC8" s="2127" t="s">
        <v>62</v>
      </c>
      <c r="AD8" s="758"/>
      <c r="AE8" s="332"/>
      <c r="AF8" s="758"/>
      <c r="AG8" s="1264"/>
      <c r="AH8" s="2285"/>
      <c r="AI8" s="2127" t="s">
        <v>62</v>
      </c>
      <c r="AJ8" s="2285"/>
      <c r="AK8" s="2127" t="s">
        <v>62</v>
      </c>
      <c r="AL8" s="332"/>
      <c r="AM8" s="2273" t="s">
        <v>586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13"/>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5" t="s">
        <v>587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12"/>
      <c r="R11" s="363"/>
      <c r="S11" s="1285"/>
      <c r="T11" s="294" t="s">
        <v>588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285"/>
      <c r="T12" s="372" t="s">
        <v>589</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87"/>
      <c r="AI17" s="2288" t="s">
        <v>62</v>
      </c>
      <c r="AJ17" s="2287"/>
      <c r="AK17" s="2288" t="s">
        <v>62</v>
      </c>
      <c r="AS17" s="1162">
        <v>0</v>
      </c>
    </row>
    <row customHeight="1" ht="14.25" hidden="1">
      <c r="P18" s="1318"/>
      <c r="AD18" s="1367"/>
      <c r="AE18" s="1367"/>
      <c r="AF18" s="1367"/>
      <c r="AG18" s="335" t="str">
        <f>AH17&amp;"-"&amp;AJ17</f>
        <v>-</v>
      </c>
      <c r="AH18" s="2288"/>
      <c r="AI18" s="2288"/>
      <c r="AJ18" s="2288"/>
      <c r="AK18" s="2288"/>
      <c r="AS18" s="1162">
        <v>0</v>
      </c>
    </row>
    <row customHeight="1" ht="14.25" hidden="1">
      <c r="P19" s="1318"/>
      <c r="AK19" s="334"/>
      <c r="AS19" s="1162">
        <v>0</v>
      </c>
    </row>
    <row s="1373" customFormat="1" customHeight="1" ht="22.5" hidden="1">
      <c r="L20" s="1336"/>
      <c r="M20" s="1369"/>
      <c r="N20" s="1369"/>
      <c r="O20" s="1374" t="s">
        <v>593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594</v>
      </c>
      <c r="P22" s="1369"/>
      <c r="Q22" s="1378"/>
      <c r="R22" s="1378"/>
      <c r="S22" s="736"/>
      <c r="T22" s="1167" t="s">
        <v>595</v>
      </c>
      <c r="AA22" s="193" t="s">
        <v>596</v>
      </c>
      <c r="AC22" s="193" t="s">
        <v>597</v>
      </c>
      <c r="AD22" s="1167" t="s">
        <v>595</v>
      </c>
      <c r="AI22" s="193" t="s">
        <v>598</v>
      </c>
      <c r="AK22" s="193" t="s">
        <v>597</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162">
        <v>14</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599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600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601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602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603</v>
      </c>
      <c r="AD36" s="333"/>
      <c r="AE36" s="333"/>
      <c r="AF36" s="333"/>
      <c r="AG36" s="333"/>
      <c r="AH36" s="333"/>
      <c r="AI36" s="333"/>
      <c r="AJ36" s="333"/>
      <c r="AK36" s="285" t="s">
        <v>603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162">
        <v>14</v>
      </c>
    </row>
    <row customHeight="1" ht="14.699999999999998">
      <c r="Q39" s="383"/>
      <c r="R39" s="383"/>
      <c r="S39" s="2293" t="s">
        <v>88</v>
      </c>
      <c r="T39" s="2229" t="s">
        <v>604</v>
      </c>
      <c r="U39" s="308"/>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162">
        <v>14</v>
      </c>
    </row>
    <row customHeight="1" ht="35.699999999999996">
      <c r="Q40" s="383"/>
      <c r="R40" s="383"/>
      <c r="S40" s="2293"/>
      <c r="T40" s="2229"/>
      <c r="U40" s="1038"/>
      <c r="V40" s="2280" t="s">
        <v>609</v>
      </c>
      <c r="W40" s="2631" t="s">
        <v>610</v>
      </c>
      <c r="X40" s="2282" t="s">
        <v>611</v>
      </c>
      <c r="Y40" s="2283"/>
      <c r="Z40" s="2282" t="s">
        <v>612</v>
      </c>
      <c r="AA40" s="2289"/>
      <c r="AB40" s="2283"/>
      <c r="AC40" s="2298"/>
      <c r="AD40" s="2280" t="s">
        <v>609</v>
      </c>
      <c r="AE40" s="2303" t="s">
        <v>610</v>
      </c>
      <c r="AF40" s="2282" t="s">
        <v>611</v>
      </c>
      <c r="AG40" s="2283"/>
      <c r="AH40" s="2282" t="s">
        <v>612</v>
      </c>
      <c r="AI40" s="2289"/>
      <c r="AJ40" s="2283"/>
      <c r="AK40" s="2298"/>
      <c r="AL40" s="2301"/>
      <c r="AM40" s="2147"/>
      <c r="AS40" s="1162">
        <v>34</v>
      </c>
    </row>
    <row customHeight="1" ht="35.699999999999996">
      <c r="A41" s="1377"/>
      <c r="B41" s="1377" t="s">
        <v>319</v>
      </c>
      <c r="C41" s="1377" t="s">
        <v>320</v>
      </c>
      <c r="D41" s="1377" t="s">
        <v>321</v>
      </c>
      <c r="E41" s="1371" t="s">
        <v>613</v>
      </c>
      <c r="F41" s="1371" t="s">
        <v>614</v>
      </c>
      <c r="G41" s="1371" t="s">
        <v>615</v>
      </c>
      <c r="H41" s="1371" t="s">
        <v>616</v>
      </c>
      <c r="I41" s="1371" t="s">
        <v>617</v>
      </c>
      <c r="J41" s="1371" t="s">
        <v>618</v>
      </c>
      <c r="K41" s="1371" t="s">
        <v>619</v>
      </c>
      <c r="L41" s="1371" t="s">
        <v>594</v>
      </c>
      <c r="Q41" s="383"/>
      <c r="R41" s="383"/>
      <c r="S41" s="2293"/>
      <c r="T41" s="2229"/>
      <c r="U41" s="309"/>
      <c r="V41" s="2281"/>
      <c r="W41" s="2304"/>
      <c r="X41" s="1229" t="s">
        <v>620</v>
      </c>
      <c r="Y41" s="1229" t="s">
        <v>621</v>
      </c>
      <c r="Z41" s="1228" t="s">
        <v>622</v>
      </c>
      <c r="AA41" s="2290" t="s">
        <v>623</v>
      </c>
      <c r="AB41" s="2291"/>
      <c r="AC41" s="2299"/>
      <c r="AD41" s="2281"/>
      <c r="AE41" s="2304"/>
      <c r="AF41" s="1229" t="s">
        <v>620</v>
      </c>
      <c r="AG41" s="1229" t="s">
        <v>621</v>
      </c>
      <c r="AH41" s="1320" t="s">
        <v>622</v>
      </c>
      <c r="AI41" s="2290" t="s">
        <v>623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137</v>
      </c>
      <c r="T42" s="1262" t="s">
        <v>102</v>
      </c>
      <c r="U42" s="1252" t="str">
        <f>OFFSET(U42,0,-1)</f>
        <v>2</v>
      </c>
      <c r="V42" s="1263">
        <f>OFFSET(V42,0,-1)+1</f>
        <v>3</v>
      </c>
      <c r="W42" s="1263"/>
      <c r="X42" s="1263">
        <f>OFFSET(X42,0,-1)+1</f>
        <v>1</v>
      </c>
      <c r="Y42" s="1263">
        <f>OFFSET(Y42,0,-1)+1</f>
        <v>2</v>
      </c>
      <c r="Z42" s="1263">
        <f>OFFSET(Z42,0,-1)+1</f>
        <v>3</v>
      </c>
      <c r="AA42" s="2292">
        <f>OFFSET(AA42,0,-1)+1</f>
        <v>4</v>
      </c>
      <c r="AB42" s="2292"/>
      <c r="AC42" s="1263">
        <f>OFFSET(AC42,0,-2)+1</f>
        <v>5</v>
      </c>
      <c r="AD42" s="1319">
        <f>OFFSET(AD42,0,-1)+1</f>
        <v>6</v>
      </c>
      <c r="AE42" s="1319"/>
      <c r="AF42" s="1319">
        <f>OFFSET(AF42,0,-1)+1</f>
        <v>1</v>
      </c>
      <c r="AG42" s="1319">
        <f>OFFSET(AG42,0,-1)+1</f>
        <v>2</v>
      </c>
      <c r="AH42" s="1319">
        <f>OFFSET(AH42,0,-1)+1</f>
        <v>3</v>
      </c>
      <c r="AI42" s="2292">
        <f>OFFSET(AI42,0,-1)+1</f>
        <v>4</v>
      </c>
      <c r="AJ42" s="2292"/>
      <c r="AK42" s="1319">
        <f>OFFSET(AK42,0,-2)+1</f>
        <v>5</v>
      </c>
      <c r="AL42" s="1252">
        <f>OFFSET(AL42,0,-1)</f>
        <v>5</v>
      </c>
      <c r="AM42" s="1263">
        <f>OFFSET(AM42,0,-1)+1</f>
        <v>6</v>
      </c>
      <c r="AN42" s="518"/>
      <c r="AO42" s="518"/>
      <c r="AP42" s="518"/>
      <c r="AQ42" s="518"/>
      <c r="AR42" s="518"/>
      <c r="AS42" s="503">
        <v>0</v>
      </c>
    </row>
    <row customHeight="1" ht="24">
      <c r="A43" s="1370" t="s">
        <v>334</v>
      </c>
      <c r="B43" s="1370"/>
      <c r="C43" s="1370"/>
      <c r="D43" s="1370"/>
      <c r="E43" s="2278">
        <v>1</v>
      </c>
      <c r="F43" s="1370"/>
      <c r="G43" s="1370"/>
      <c r="H43" s="1370"/>
      <c r="I43" s="1370"/>
      <c r="J43" s="1370"/>
      <c r="K43" s="1370"/>
      <c r="L43" s="1371"/>
      <c r="M43" s="1372"/>
      <c r="N43" s="1372"/>
      <c r="O43" s="1372"/>
      <c r="P43" s="368"/>
      <c r="Q43" s="367"/>
      <c r="R43" s="362"/>
      <c r="S43" s="1231">
        <f>INDEX(PT_DIFFERENTIATION_NUM_NTAR,MATCH(A43,PT_DIFFERENTIATION_NTAR_ID,0))</f>
        <v>0</v>
      </c>
      <c r="T43" s="305"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23</v>
      </c>
    </row>
    <row customHeight="1" ht="24">
      <c r="A44" s="1370" t="s">
        <v>334</v>
      </c>
      <c r="B44" s="1370" t="s">
        <v>335</v>
      </c>
      <c r="C44" s="1370"/>
      <c r="D44" s="1370"/>
      <c r="E44" s="2279"/>
      <c r="F44" s="2278">
        <v>1</v>
      </c>
      <c r="G44" s="1370"/>
      <c r="H44" s="1370"/>
      <c r="I44" s="1370"/>
      <c r="J44" s="1370"/>
      <c r="K44" s="1370"/>
      <c r="L44" s="1371"/>
      <c r="M44" s="1372"/>
      <c r="N44" s="1372"/>
      <c r="O44" s="1372"/>
      <c r="P44" s="529"/>
      <c r="Q44" s="359"/>
      <c r="R44" s="360"/>
      <c r="S44" s="1231" t="str">
        <f>INDEX(PT_DIFFERENTIATION_NUM_TER,MATCH(B44,PT_DIFFERENTIATION_TER_ID,0))</f>
        <v>.</v>
      </c>
      <c r="T44" s="315"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507"/>
      <c r="AP44" s="507" t="str">
        <f>IF(T44="","",T44)</f>
        <v>Территория действия тарифа</v>
      </c>
      <c r="AQ44" s="507"/>
      <c r="AR44" s="507"/>
      <c r="AS44" s="1162">
        <v>23</v>
      </c>
    </row>
    <row customHeight="1" ht="24">
      <c r="A45" s="1370" t="s">
        <v>334</v>
      </c>
      <c r="B45" s="1370" t="s">
        <v>335</v>
      </c>
      <c r="C45" s="1370" t="s">
        <v>336</v>
      </c>
      <c r="D45" s="1370"/>
      <c r="E45" s="2279"/>
      <c r="F45" s="2279"/>
      <c r="G45" s="2278">
        <v>1</v>
      </c>
      <c r="H45" s="1370"/>
      <c r="I45" s="1370"/>
      <c r="J45" s="1370"/>
      <c r="K45" s="1370"/>
      <c r="L45" s="1371"/>
      <c r="M45" s="1372"/>
      <c r="N45" s="1372"/>
      <c r="O45" s="1372"/>
      <c r="P45" s="361"/>
      <c r="Q45" s="359"/>
      <c r="R45" s="360"/>
      <c r="S45" s="1231"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507"/>
      <c r="AP45" s="507" t="str">
        <f>IF(T45="","",T45)</f>
        <v>Наименование системы теплоснабжения </v>
      </c>
      <c r="AQ45" s="507"/>
      <c r="AR45" s="507"/>
      <c r="AS45" s="1162">
        <v>23</v>
      </c>
    </row>
    <row customHeight="1" ht="24">
      <c r="A46" s="1370" t="s">
        <v>334</v>
      </c>
      <c r="B46" s="1370" t="s">
        <v>335</v>
      </c>
      <c r="C46" s="1370" t="s">
        <v>336</v>
      </c>
      <c r="D46" s="1370" t="s">
        <v>337</v>
      </c>
      <c r="E46" s="2279"/>
      <c r="F46" s="2279"/>
      <c r="G46" s="2279"/>
      <c r="H46" s="2278">
        <v>1</v>
      </c>
      <c r="I46" s="1370"/>
      <c r="J46" s="1370"/>
      <c r="K46" s="1370"/>
      <c r="L46" s="1371"/>
      <c r="M46" s="1372"/>
      <c r="N46" s="1372"/>
      <c r="O46" s="1372"/>
      <c r="P46" s="361"/>
      <c r="Q46" s="359"/>
      <c r="R46" s="360"/>
      <c r="S46" s="1231"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507"/>
      <c r="AP46" s="507" t="str">
        <f>IF(T46="","",T46)</f>
        <v>Источник тепловой энергии  </v>
      </c>
      <c r="AQ46" s="507"/>
      <c r="AR46" s="507"/>
      <c r="AS46" s="1162">
        <v>23</v>
      </c>
    </row>
    <row customHeight="1" ht="49.5">
      <c r="A47" s="1370" t="s">
        <v>334</v>
      </c>
      <c r="B47" s="1370" t="s">
        <v>335</v>
      </c>
      <c r="C47" s="1370" t="s">
        <v>336</v>
      </c>
      <c r="D47" s="1370" t="s">
        <v>337</v>
      </c>
      <c r="E47" s="2279"/>
      <c r="F47" s="2279"/>
      <c r="G47" s="2279"/>
      <c r="H47" s="2279"/>
      <c r="I47" s="2276" t="str">
        <f>S46&amp;".1"</f>
        <v>....1</v>
      </c>
      <c r="J47" s="1370"/>
      <c r="K47" s="1370"/>
      <c r="L47" s="1371" t="s">
        <v>579</v>
      </c>
      <c r="P47" s="2277">
        <v>1</v>
      </c>
      <c r="Q47" s="1227"/>
      <c r="R47" s="363"/>
      <c r="S47" s="1231" t="str">
        <f>$I47</f>
        <v>....1</v>
      </c>
      <c r="T47" s="292" t="s">
        <v>580</v>
      </c>
      <c r="U47" s="307"/>
      <c r="V47" s="2265"/>
      <c r="W47" s="2266"/>
      <c r="X47" s="2266"/>
      <c r="Y47" s="2266"/>
      <c r="Z47" s="2266"/>
      <c r="AA47" s="2266"/>
      <c r="AB47" s="2266"/>
      <c r="AC47" s="2267"/>
      <c r="AD47" s="2265"/>
      <c r="AE47" s="2266"/>
      <c r="AF47" s="2266"/>
      <c r="AG47" s="2266"/>
      <c r="AH47" s="2266"/>
      <c r="AI47" s="2266"/>
      <c r="AJ47" s="2266"/>
      <c r="AK47" s="2266"/>
      <c r="AL47" s="2267"/>
      <c r="AM47" s="1265" t="s">
        <v>581</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334</v>
      </c>
      <c r="B48" s="1370" t="s">
        <v>335</v>
      </c>
      <c r="C48" s="1370" t="s">
        <v>336</v>
      </c>
      <c r="D48" s="1370" t="s">
        <v>337</v>
      </c>
      <c r="E48" s="2279"/>
      <c r="F48" s="2279"/>
      <c r="G48" s="2279"/>
      <c r="H48" s="2279"/>
      <c r="I48" s="2306"/>
      <c r="J48" s="2276" t="str">
        <f>I47&amp;".1"</f>
        <v>....1.1</v>
      </c>
      <c r="K48" s="1370"/>
      <c r="L48" s="1371" t="s">
        <v>582</v>
      </c>
      <c r="P48" s="2277"/>
      <c r="Q48" s="2277">
        <v>1</v>
      </c>
      <c r="R48" s="364"/>
      <c r="S48" s="1231" t="str">
        <f>$J48</f>
        <v>....1.1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507"/>
      <c r="AP48" s="507" t="str">
        <f>IF(T48="","",T48)</f>
        <v>Группа потребителей</v>
      </c>
      <c r="AQ48" s="507"/>
      <c r="AR48" s="507"/>
      <c r="AS48" s="1162">
        <v>23</v>
      </c>
    </row>
    <row customHeight="1" ht="24">
      <c r="A49" s="1370" t="s">
        <v>334</v>
      </c>
      <c r="B49" s="1370" t="s">
        <v>335</v>
      </c>
      <c r="C49" s="1370" t="s">
        <v>336</v>
      </c>
      <c r="D49" s="1370" t="s">
        <v>337</v>
      </c>
      <c r="E49" s="2279"/>
      <c r="F49" s="2279"/>
      <c r="G49" s="2279"/>
      <c r="H49" s="2279"/>
      <c r="I49" s="2306"/>
      <c r="J49" s="2306"/>
      <c r="K49" s="2276" t="str">
        <f>J48&amp;".1"</f>
        <v>....1.1.1</v>
      </c>
      <c r="L49" s="1371" t="s">
        <v>585</v>
      </c>
      <c r="P49" s="2277"/>
      <c r="Q49" s="2277"/>
      <c r="R49" s="364">
        <v>1</v>
      </c>
      <c r="S49" s="1231" t="str">
        <f>$K49</f>
        <v>....1.1.1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586</v>
      </c>
      <c r="AN49" s="518">
        <f>STRCHECKDATE(V50:AL50)</f>
      </c>
      <c r="AO49" s="507"/>
      <c r="AP49" s="507" t="str">
        <f>IF(T49="","",T49)</f>
        <v/>
      </c>
      <c r="AQ49" s="507"/>
      <c r="AR49" s="507"/>
      <c r="AS49" s="1162">
        <v>23</v>
      </c>
    </row>
    <row customHeight="1" ht="1.05">
      <c r="A50" s="1370" t="s">
        <v>334</v>
      </c>
      <c r="B50" s="1370" t="s">
        <v>335</v>
      </c>
      <c r="C50" s="1370" t="s">
        <v>336</v>
      </c>
      <c r="D50" s="1370" t="s">
        <v>337</v>
      </c>
      <c r="E50" s="2279"/>
      <c r="F50" s="2279"/>
      <c r="G50" s="2279"/>
      <c r="H50" s="2279"/>
      <c r="I50" s="2306"/>
      <c r="J50" s="2306"/>
      <c r="K50" s="2276"/>
      <c r="L50" s="1371"/>
      <c r="P50" s="2277"/>
      <c r="Q50" s="2277"/>
      <c r="R50" s="364"/>
      <c r="S50" s="1230"/>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334</v>
      </c>
      <c r="B51" s="1370" t="s">
        <v>335</v>
      </c>
      <c r="C51" s="1370" t="s">
        <v>336</v>
      </c>
      <c r="D51" s="1370" t="s">
        <v>337</v>
      </c>
      <c r="E51" s="2279"/>
      <c r="F51" s="2279"/>
      <c r="G51" s="2279"/>
      <c r="H51" s="2279"/>
      <c r="I51" s="2306"/>
      <c r="J51" s="2276"/>
      <c r="K51" s="1370"/>
      <c r="L51" s="1371"/>
      <c r="P51" s="2277"/>
      <c r="Q51" s="2277"/>
      <c r="R51" s="363"/>
      <c r="S51" s="1285"/>
      <c r="T51" s="295" t="s">
        <v>587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334</v>
      </c>
      <c r="B52" s="1370" t="s">
        <v>335</v>
      </c>
      <c r="C52" s="1370" t="s">
        <v>336</v>
      </c>
      <c r="D52" s="1370" t="s">
        <v>337</v>
      </c>
      <c r="E52" s="2279"/>
      <c r="F52" s="2279"/>
      <c r="G52" s="2279"/>
      <c r="H52" s="2279"/>
      <c r="I52" s="2276"/>
      <c r="J52" s="1370"/>
      <c r="K52" s="1370"/>
      <c r="L52" s="1371"/>
      <c r="P52" s="2277"/>
      <c r="Q52" s="1227"/>
      <c r="R52" s="363"/>
      <c r="S52" s="1285"/>
      <c r="T52" s="294" t="s">
        <v>588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334</v>
      </c>
      <c r="B53" s="1370" t="s">
        <v>335</v>
      </c>
      <c r="C53" s="1370" t="s">
        <v>336</v>
      </c>
      <c r="D53" s="1370" t="s">
        <v>337</v>
      </c>
      <c r="E53" s="2279"/>
      <c r="F53" s="2279"/>
      <c r="G53" s="2279"/>
      <c r="H53" s="2278"/>
      <c r="I53" s="1370"/>
      <c r="J53" s="1370"/>
      <c r="K53" s="1370"/>
      <c r="L53" s="1371"/>
      <c r="M53" s="1372"/>
      <c r="N53" s="1372"/>
      <c r="O53" s="544"/>
      <c r="P53" s="367"/>
      <c r="Q53" s="382"/>
      <c r="R53" s="362"/>
      <c r="S53" s="1285"/>
      <c r="T53" s="372" t="s">
        <v>589</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334</v>
      </c>
      <c r="B54" s="1350" t="s">
        <v>335</v>
      </c>
      <c r="C54" s="1350" t="s">
        <v>336</v>
      </c>
      <c r="D54" s="1321"/>
      <c r="E54" s="2279"/>
      <c r="F54" s="2279"/>
      <c r="G54" s="2278"/>
      <c r="H54" s="1321"/>
      <c r="I54" s="1321"/>
      <c r="J54" s="1321"/>
      <c r="K54" s="1321"/>
      <c r="L54" s="1346"/>
      <c r="M54" s="1322"/>
      <c r="N54" s="132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334</v>
      </c>
      <c r="B55" s="1350" t="s">
        <v>335</v>
      </c>
      <c r="C55" s="1321"/>
      <c r="D55" s="1321"/>
      <c r="E55" s="2279"/>
      <c r="F55" s="2278"/>
      <c r="G55" s="1321"/>
      <c r="H55" s="1321"/>
      <c r="I55" s="1321"/>
      <c r="J55" s="1321"/>
      <c r="K55" s="1321"/>
      <c r="L55" s="1346"/>
      <c r="M55" s="1328"/>
      <c r="N55" s="132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334</v>
      </c>
      <c r="B56" s="1350"/>
      <c r="C56" s="1350"/>
      <c r="D56" s="1350"/>
      <c r="E56" s="2278"/>
      <c r="F56" s="1350"/>
      <c r="G56" s="1350"/>
      <c r="H56" s="1350"/>
      <c r="I56" s="1350"/>
      <c r="J56" s="1350"/>
      <c r="K56" s="1350"/>
      <c r="L56" s="1353"/>
      <c r="M56" s="1328"/>
      <c r="N56" s="1328"/>
      <c r="O56" s="525"/>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27</v>
      </c>
    </row>
    <row customHeight="1" ht="67.2">
      <c r="O60" s="544"/>
      <c r="P60" s="1310"/>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64</v>
      </c>
    </row>
    <row customHeight="1" ht="14.699999999999998">
      <c r="O61" s="544"/>
      <c r="AS61" s="1162">
        <v>14</v>
      </c>
    </row>
    <row customHeight="1" ht="18.75">
      <c r="O62" s="544"/>
      <c r="P62" s="1335"/>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162">
        <v>18</v>
      </c>
    </row>
    <row customHeight="1" ht="18.75">
      <c r="O63" s="544"/>
      <c r="P63" s="1335"/>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162">
        <v>18</v>
      </c>
    </row>
    <row customHeight="1" ht="29.25">
      <c r="O64" s="544"/>
      <c r="P64" s="1335"/>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22.5" hidden="1">
      <c r="A65" s="1167" t="s">
        <v>82</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DD018-7C31-7202-68A5-3E339985B4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507"/>
      <c r="AP5" s="507" t="str">
        <f>IF(T5="","",T5)</f>
        <v>Источник тепловой энергии  </v>
      </c>
      <c r="AQ5" s="507"/>
      <c r="AR5" s="507"/>
      <c r="AS5" s="1162">
        <v>0</v>
      </c>
    </row>
    <row customHeight="1" ht="47.25" hidden="1">
      <c r="A6" s="1370"/>
      <c r="B6" s="1370"/>
      <c r="C6" s="1370"/>
      <c r="D6" s="1370"/>
      <c r="E6" s="2279"/>
      <c r="F6" s="2279"/>
      <c r="G6" s="2279"/>
      <c r="H6" s="2279"/>
      <c r="I6" s="2276">
        <f>S5&amp;".1"</f>
      </c>
      <c r="J6" s="1370"/>
      <c r="K6" s="1370"/>
      <c r="L6" s="1371" t="s">
        <v>579</v>
      </c>
      <c r="M6" s="544"/>
      <c r="P6" s="2277">
        <v>1</v>
      </c>
      <c r="Q6" s="1338"/>
      <c r="R6" s="363"/>
      <c r="S6" s="1343">
        <f>$I6</f>
      </c>
      <c r="T6" s="292" t="s">
        <v>580</v>
      </c>
      <c r="U6" s="307"/>
      <c r="V6" s="2265"/>
      <c r="W6" s="2266"/>
      <c r="X6" s="2266"/>
      <c r="Y6" s="2266"/>
      <c r="Z6" s="2266"/>
      <c r="AA6" s="2266"/>
      <c r="AB6" s="2266"/>
      <c r="AC6" s="2267"/>
      <c r="AD6" s="2265"/>
      <c r="AE6" s="2266"/>
      <c r="AF6" s="2266"/>
      <c r="AG6" s="2266"/>
      <c r="AH6" s="2266"/>
      <c r="AI6" s="2266"/>
      <c r="AJ6" s="2266"/>
      <c r="AK6" s="2266"/>
      <c r="AL6" s="2267"/>
      <c r="AM6" s="1265" t="s">
        <v>581</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79"/>
      <c r="F7" s="2279"/>
      <c r="G7" s="2279"/>
      <c r="H7" s="2279"/>
      <c r="I7" s="2306"/>
      <c r="J7" s="2276">
        <f>I6&amp;".1"</f>
      </c>
      <c r="K7" s="1370"/>
      <c r="L7" s="1371" t="s">
        <v>582</v>
      </c>
      <c r="M7" s="544"/>
      <c r="N7" s="1373"/>
      <c r="P7" s="2277"/>
      <c r="Q7" s="2277">
        <v>1</v>
      </c>
      <c r="R7" s="364"/>
      <c r="S7" s="1343">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585</v>
      </c>
      <c r="M8" s="544"/>
      <c r="N8" s="1373"/>
      <c r="O8" s="1373"/>
      <c r="P8" s="2277"/>
      <c r="Q8" s="2277"/>
      <c r="R8" s="364">
        <v>1</v>
      </c>
      <c r="S8" s="1343">
        <f>$K8</f>
      </c>
      <c r="T8" s="1354"/>
      <c r="U8" s="307"/>
      <c r="V8" s="758"/>
      <c r="W8" s="332"/>
      <c r="X8" s="758"/>
      <c r="Y8" s="1264"/>
      <c r="Z8" s="2285"/>
      <c r="AA8" s="2127" t="s">
        <v>62</v>
      </c>
      <c r="AB8" s="2285"/>
      <c r="AC8" s="2127" t="s">
        <v>62</v>
      </c>
      <c r="AD8" s="758"/>
      <c r="AE8" s="332"/>
      <c r="AF8" s="758"/>
      <c r="AG8" s="1264"/>
      <c r="AH8" s="2285"/>
      <c r="AI8" s="2127" t="s">
        <v>62</v>
      </c>
      <c r="AJ8" s="2285"/>
      <c r="AK8" s="2127" t="s">
        <v>62</v>
      </c>
      <c r="AL8" s="332"/>
      <c r="AM8" s="2273" t="s">
        <v>586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5" t="s">
        <v>587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38"/>
      <c r="R11" s="363"/>
      <c r="S11" s="1285"/>
      <c r="T11" s="294" t="s">
        <v>588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285"/>
      <c r="T12" s="372" t="s">
        <v>589</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62</v>
      </c>
      <c r="AJ17" s="2287"/>
      <c r="AK17" s="2288" t="s">
        <v>62</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593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594</v>
      </c>
      <c r="P22" s="1369"/>
      <c r="Q22" s="1378"/>
      <c r="R22" s="1378"/>
      <c r="S22" s="736"/>
      <c r="T22" s="1167" t="s">
        <v>595</v>
      </c>
      <c r="AA22" s="193" t="s">
        <v>596</v>
      </c>
      <c r="AC22" s="193" t="s">
        <v>597</v>
      </c>
      <c r="AD22" s="1167" t="s">
        <v>595</v>
      </c>
      <c r="AI22" s="193" t="s">
        <v>598</v>
      </c>
      <c r="AK22" s="193" t="s">
        <v>597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162">
        <v>14</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599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600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601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602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603</v>
      </c>
      <c r="AD36" s="333"/>
      <c r="AE36" s="333"/>
      <c r="AF36" s="333"/>
      <c r="AG36" s="333"/>
      <c r="AH36" s="333"/>
      <c r="AI36" s="333"/>
      <c r="AJ36" s="333"/>
      <c r="AK36" s="285" t="s">
        <v>603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162">
        <v>14</v>
      </c>
    </row>
    <row customHeight="1" ht="14.699999999999998">
      <c r="Q39" s="383"/>
      <c r="R39" s="383"/>
      <c r="S39" s="2293" t="s">
        <v>88</v>
      </c>
      <c r="T39" s="2229" t="s">
        <v>604</v>
      </c>
      <c r="U39" s="308"/>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162">
        <v>14</v>
      </c>
    </row>
    <row customHeight="1" ht="35.699999999999996">
      <c r="Q40" s="383"/>
      <c r="R40" s="383"/>
      <c r="S40" s="2293"/>
      <c r="T40" s="2229"/>
      <c r="U40" s="1038"/>
      <c r="V40" s="2280" t="s">
        <v>609</v>
      </c>
      <c r="W40" s="2303" t="s">
        <v>610</v>
      </c>
      <c r="X40" s="2282" t="s">
        <v>611</v>
      </c>
      <c r="Y40" s="2283"/>
      <c r="Z40" s="2282" t="s">
        <v>625</v>
      </c>
      <c r="AA40" s="2289"/>
      <c r="AB40" s="2283"/>
      <c r="AC40" s="2298"/>
      <c r="AD40" s="2280" t="s">
        <v>609</v>
      </c>
      <c r="AE40" s="2303" t="s">
        <v>610</v>
      </c>
      <c r="AF40" s="2282" t="s">
        <v>611</v>
      </c>
      <c r="AG40" s="2283"/>
      <c r="AH40" s="2282" t="s">
        <v>612</v>
      </c>
      <c r="AI40" s="2289"/>
      <c r="AJ40" s="2283"/>
      <c r="AK40" s="2298"/>
      <c r="AL40" s="2301"/>
      <c r="AM40" s="2147"/>
      <c r="AS40" s="1162">
        <v>34</v>
      </c>
    </row>
    <row customHeight="1" ht="35.699999999999996">
      <c r="A41" s="1377"/>
      <c r="B41" s="1377" t="s">
        <v>319</v>
      </c>
      <c r="C41" s="1377" t="s">
        <v>320</v>
      </c>
      <c r="D41" s="1377" t="s">
        <v>321</v>
      </c>
      <c r="E41" s="1371" t="s">
        <v>613</v>
      </c>
      <c r="F41" s="1371" t="s">
        <v>614</v>
      </c>
      <c r="G41" s="1371" t="s">
        <v>615</v>
      </c>
      <c r="H41" s="1371" t="s">
        <v>616</v>
      </c>
      <c r="I41" s="1371" t="s">
        <v>617</v>
      </c>
      <c r="J41" s="1371" t="s">
        <v>618</v>
      </c>
      <c r="K41" s="1371" t="s">
        <v>619</v>
      </c>
      <c r="L41" s="1371" t="s">
        <v>594</v>
      </c>
      <c r="Q41" s="383"/>
      <c r="R41" s="383"/>
      <c r="S41" s="2293"/>
      <c r="T41" s="2229"/>
      <c r="U41" s="309"/>
      <c r="V41" s="2281"/>
      <c r="W41" s="2304"/>
      <c r="X41" s="1229" t="s">
        <v>620</v>
      </c>
      <c r="Y41" s="1229" t="s">
        <v>621</v>
      </c>
      <c r="Z41" s="1345" t="s">
        <v>622</v>
      </c>
      <c r="AA41" s="2290" t="s">
        <v>623</v>
      </c>
      <c r="AB41" s="2291"/>
      <c r="AC41" s="2299"/>
      <c r="AD41" s="2281"/>
      <c r="AE41" s="2304"/>
      <c r="AF41" s="1229" t="s">
        <v>620</v>
      </c>
      <c r="AG41" s="1229" t="s">
        <v>621</v>
      </c>
      <c r="AH41" s="1345" t="s">
        <v>622</v>
      </c>
      <c r="AI41" s="2290" t="s">
        <v>623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137</v>
      </c>
      <c r="T42" s="1262" t="s">
        <v>102</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339</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339</v>
      </c>
      <c r="B44" s="1370" t="s">
        <v>340</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507"/>
      <c r="AP44" s="507" t="str">
        <f>IF(T44="","",T44)</f>
        <v>Территория действия тарифа</v>
      </c>
      <c r="AQ44" s="507"/>
      <c r="AR44" s="507"/>
      <c r="AS44" s="1162">
        <v>21</v>
      </c>
    </row>
    <row customHeight="1" ht="24">
      <c r="A45" s="1370" t="s">
        <v>339</v>
      </c>
      <c r="B45" s="1370" t="s">
        <v>340</v>
      </c>
      <c r="C45" s="1370" t="s">
        <v>341</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507"/>
      <c r="AP45" s="507" t="str">
        <f>IF(T45="","",T45)</f>
        <v>Наименование системы теплоснабжения </v>
      </c>
      <c r="AQ45" s="507"/>
      <c r="AR45" s="507"/>
      <c r="AS45" s="1162">
        <v>23</v>
      </c>
    </row>
    <row customHeight="1" ht="22.049999999999997">
      <c r="A46" s="1370" t="s">
        <v>339</v>
      </c>
      <c r="B46" s="1370" t="s">
        <v>340</v>
      </c>
      <c r="C46" s="1370" t="s">
        <v>341</v>
      </c>
      <c r="D46" s="1370" t="s">
        <v>342</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507"/>
      <c r="AP46" s="507" t="str">
        <f>IF(T46="","",T46)</f>
        <v>Источник тепловой энергии  </v>
      </c>
      <c r="AQ46" s="507"/>
      <c r="AR46" s="507"/>
      <c r="AS46" s="1162">
        <v>21</v>
      </c>
    </row>
    <row customHeight="1" ht="49.5">
      <c r="A47" s="1370" t="s">
        <v>339</v>
      </c>
      <c r="B47" s="1370" t="s">
        <v>340</v>
      </c>
      <c r="C47" s="1370" t="s">
        <v>341</v>
      </c>
      <c r="D47" s="1370" t="s">
        <v>342</v>
      </c>
      <c r="E47" s="2279"/>
      <c r="F47" s="2279"/>
      <c r="G47" s="2279"/>
      <c r="H47" s="2279"/>
      <c r="I47" s="2276" t="str">
        <f>S46&amp;".1"</f>
        <v>....1</v>
      </c>
      <c r="J47" s="1370"/>
      <c r="K47" s="1370"/>
      <c r="L47" s="1371" t="s">
        <v>579</v>
      </c>
      <c r="P47" s="2277">
        <v>1</v>
      </c>
      <c r="Q47" s="1338"/>
      <c r="R47" s="363"/>
      <c r="S47" s="1343" t="str">
        <f>$I47</f>
        <v>....1</v>
      </c>
      <c r="T47" s="292" t="s">
        <v>580</v>
      </c>
      <c r="U47" s="307"/>
      <c r="V47" s="2265"/>
      <c r="W47" s="2266"/>
      <c r="X47" s="2266"/>
      <c r="Y47" s="2266"/>
      <c r="Z47" s="2266"/>
      <c r="AA47" s="2266"/>
      <c r="AB47" s="2266"/>
      <c r="AC47" s="2267"/>
      <c r="AD47" s="2265"/>
      <c r="AE47" s="2266"/>
      <c r="AF47" s="2266"/>
      <c r="AG47" s="2266"/>
      <c r="AH47" s="2266"/>
      <c r="AI47" s="2266"/>
      <c r="AJ47" s="2266"/>
      <c r="AK47" s="2266"/>
      <c r="AL47" s="2267"/>
      <c r="AM47" s="1265" t="s">
        <v>581</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339</v>
      </c>
      <c r="B48" s="1370" t="s">
        <v>340</v>
      </c>
      <c r="C48" s="1370" t="s">
        <v>341</v>
      </c>
      <c r="D48" s="1370" t="s">
        <v>342</v>
      </c>
      <c r="E48" s="2279"/>
      <c r="F48" s="2279"/>
      <c r="G48" s="2279"/>
      <c r="H48" s="2279"/>
      <c r="I48" s="2306"/>
      <c r="J48" s="2276" t="str">
        <f>I47&amp;".1"</f>
        <v>....1.1</v>
      </c>
      <c r="K48" s="1370"/>
      <c r="L48" s="1371" t="s">
        <v>582</v>
      </c>
      <c r="P48" s="2277"/>
      <c r="Q48" s="2277">
        <v>1</v>
      </c>
      <c r="R48" s="364"/>
      <c r="S48" s="1343" t="str">
        <f>$J48</f>
        <v>....1.1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507"/>
      <c r="AP48" s="507" t="str">
        <f>IF(T48="","",T48)</f>
        <v>Группа потребителей</v>
      </c>
      <c r="AQ48" s="507"/>
      <c r="AR48" s="507"/>
      <c r="AS48" s="1162">
        <v>21</v>
      </c>
    </row>
    <row customHeight="1" ht="22.049999999999997">
      <c r="A49" s="1370" t="s">
        <v>339</v>
      </c>
      <c r="B49" s="1370" t="s">
        <v>340</v>
      </c>
      <c r="C49" s="1370" t="s">
        <v>341</v>
      </c>
      <c r="D49" s="1370" t="s">
        <v>342</v>
      </c>
      <c r="E49" s="2279"/>
      <c r="F49" s="2279"/>
      <c r="G49" s="2279"/>
      <c r="H49" s="2279"/>
      <c r="I49" s="2306"/>
      <c r="J49" s="2306"/>
      <c r="K49" s="2276" t="str">
        <f>J48&amp;".1"</f>
        <v>....1.1.1</v>
      </c>
      <c r="L49" s="1371" t="s">
        <v>585</v>
      </c>
      <c r="P49" s="2277"/>
      <c r="Q49" s="2277"/>
      <c r="R49" s="364">
        <v>1</v>
      </c>
      <c r="S49" s="1343" t="str">
        <f>$K49</f>
        <v>....1.1.1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586</v>
      </c>
      <c r="AN49" s="518">
        <f>STRCHECKDATE(V50:AL50)</f>
      </c>
      <c r="AO49" s="507"/>
      <c r="AP49" s="507" t="str">
        <f>IF(T49="","",T49)</f>
        <v/>
      </c>
      <c r="AQ49" s="507"/>
      <c r="AR49" s="507"/>
      <c r="AS49" s="1162">
        <v>21</v>
      </c>
    </row>
    <row customHeight="1" ht="1.05">
      <c r="A50" s="1370" t="s">
        <v>339</v>
      </c>
      <c r="B50" s="1370" t="s">
        <v>340</v>
      </c>
      <c r="C50" s="1370" t="s">
        <v>341</v>
      </c>
      <c r="D50" s="1370" t="s">
        <v>342</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339</v>
      </c>
      <c r="B51" s="1370" t="s">
        <v>340</v>
      </c>
      <c r="C51" s="1370" t="s">
        <v>341</v>
      </c>
      <c r="D51" s="1370" t="s">
        <v>342</v>
      </c>
      <c r="E51" s="2279"/>
      <c r="F51" s="2279"/>
      <c r="G51" s="2279"/>
      <c r="H51" s="2279"/>
      <c r="I51" s="2306"/>
      <c r="J51" s="2276"/>
      <c r="K51" s="1370"/>
      <c r="L51" s="1371"/>
      <c r="P51" s="2277"/>
      <c r="Q51" s="2277"/>
      <c r="R51" s="363"/>
      <c r="S51" s="1285"/>
      <c r="T51" s="295" t="s">
        <v>587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339</v>
      </c>
      <c r="B52" s="1370" t="s">
        <v>340</v>
      </c>
      <c r="C52" s="1370" t="s">
        <v>341</v>
      </c>
      <c r="D52" s="1370" t="s">
        <v>342</v>
      </c>
      <c r="E52" s="2279"/>
      <c r="F52" s="2279"/>
      <c r="G52" s="2279"/>
      <c r="H52" s="2279"/>
      <c r="I52" s="2276"/>
      <c r="J52" s="1370"/>
      <c r="K52" s="1370"/>
      <c r="L52" s="1371"/>
      <c r="P52" s="2277"/>
      <c r="Q52" s="1338"/>
      <c r="R52" s="363"/>
      <c r="S52" s="1285"/>
      <c r="T52" s="294" t="s">
        <v>588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339</v>
      </c>
      <c r="B53" s="1370" t="s">
        <v>340</v>
      </c>
      <c r="C53" s="1370" t="s">
        <v>341</v>
      </c>
      <c r="D53" s="1370" t="s">
        <v>342</v>
      </c>
      <c r="E53" s="2279"/>
      <c r="F53" s="2279"/>
      <c r="G53" s="2279"/>
      <c r="H53" s="2278"/>
      <c r="I53" s="1370"/>
      <c r="J53" s="1370"/>
      <c r="K53" s="1370"/>
      <c r="L53" s="1371"/>
      <c r="M53" s="1372"/>
      <c r="N53" s="1372"/>
      <c r="O53" s="544"/>
      <c r="P53" s="367"/>
      <c r="Q53" s="382"/>
      <c r="R53" s="362"/>
      <c r="S53" s="1285"/>
      <c r="T53" s="372" t="s">
        <v>589</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339</v>
      </c>
      <c r="B54" s="1350" t="s">
        <v>340</v>
      </c>
      <c r="C54" s="1350" t="s">
        <v>341</v>
      </c>
      <c r="D54" s="1321"/>
      <c r="E54" s="2279"/>
      <c r="F54" s="2279"/>
      <c r="G54" s="2278"/>
      <c r="H54" s="1321"/>
      <c r="I54" s="1321"/>
      <c r="J54" s="1321"/>
      <c r="K54" s="1321"/>
      <c r="L54" s="1346"/>
      <c r="M54" s="1322"/>
      <c r="N54" s="132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339</v>
      </c>
      <c r="B55" s="1350" t="s">
        <v>340</v>
      </c>
      <c r="C55" s="1321"/>
      <c r="D55" s="1321"/>
      <c r="E55" s="2279"/>
      <c r="F55" s="2278"/>
      <c r="G55" s="1321"/>
      <c r="H55" s="1321"/>
      <c r="I55" s="1321"/>
      <c r="J55" s="1321"/>
      <c r="K55" s="1321"/>
      <c r="L55" s="1346"/>
      <c r="M55" s="1328"/>
      <c r="N55" s="132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339</v>
      </c>
      <c r="B56" s="1350"/>
      <c r="C56" s="1350"/>
      <c r="D56" s="1350"/>
      <c r="E56" s="2278"/>
      <c r="F56" s="1350"/>
      <c r="G56" s="1350"/>
      <c r="H56" s="1350"/>
      <c r="I56" s="1350"/>
      <c r="J56" s="1350"/>
      <c r="K56" s="1350"/>
      <c r="L56" s="1353"/>
      <c r="M56" s="1328"/>
      <c r="N56" s="1328"/>
      <c r="O56" s="525"/>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27</v>
      </c>
    </row>
    <row customHeight="1" ht="65.2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62</v>
      </c>
    </row>
    <row customHeight="1" ht="14.699999999999998">
      <c r="O61" s="544"/>
      <c r="AS61" s="1162">
        <v>14</v>
      </c>
    </row>
    <row customHeight="1" ht="18.75">
      <c r="O62" s="544"/>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162">
        <v>18</v>
      </c>
    </row>
    <row customHeight="1" ht="18.75">
      <c r="O63" s="544"/>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162">
        <v>18</v>
      </c>
    </row>
    <row customHeight="1" ht="29.25">
      <c r="O64" s="544"/>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22.5" hidden="1">
      <c r="A65" s="1167" t="s">
        <v>82</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B58A8-CF65-6185-CA35-120357AEA5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45" width="19.140625" hidden="1" customWidth="1"/>
    <col min="13" max="14" style="2417" width="12.28125" hidden="1" customWidth="1"/>
    <col min="15" max="15" style="2417"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309">
        <v>1</v>
      </c>
      <c r="F2" s="1274"/>
      <c r="G2" s="1274"/>
      <c r="H2" s="1274"/>
      <c r="I2" s="1274"/>
      <c r="J2" s="1274"/>
      <c r="K2" s="1274"/>
      <c r="L2" s="1317"/>
      <c r="M2" s="1617"/>
      <c r="N2" s="1617"/>
      <c r="O2" s="1617"/>
      <c r="P2" s="1597"/>
      <c r="Q2" s="367"/>
      <c r="R2" s="362"/>
      <c r="S2" s="1962">
        <f>INDEX(PT_DIFFERENTIATION_NUM_NTAR,MATCH(A2,PT_DIFFERENTIATION_NTAR_ID,0))</f>
      </c>
      <c r="T2" s="1532"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1631"/>
      <c r="AP2" s="1631" t="str">
        <f>IF(T2="","",T2)</f>
        <v>Наименование тарифа</v>
      </c>
      <c r="AQ2" s="1631"/>
      <c r="AR2" s="1631"/>
      <c r="AS2" s="1638">
        <v>0</v>
      </c>
    </row>
    <row customHeight="1" ht="21" hidden="1">
      <c r="A3" s="1274"/>
      <c r="B3" s="1274"/>
      <c r="C3" s="1274"/>
      <c r="D3" s="1274"/>
      <c r="E3" s="2310"/>
      <c r="F3" s="2309">
        <v>1</v>
      </c>
      <c r="G3" s="1274"/>
      <c r="H3" s="1274"/>
      <c r="I3" s="1274"/>
      <c r="J3" s="1274"/>
      <c r="K3" s="1274"/>
      <c r="L3" s="1317"/>
      <c r="M3" s="1617"/>
      <c r="N3" s="1617"/>
      <c r="O3" s="1617"/>
      <c r="P3" s="1944"/>
      <c r="Q3" s="359"/>
      <c r="R3" s="360"/>
      <c r="S3" s="1962">
        <f>INDEX(PT_DIFFERENTIATION_NUM_TER,MATCH(B3,PT_DIFFERENTIATION_TER_ID,0))</f>
      </c>
      <c r="T3" s="1529"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1631"/>
      <c r="AP3" s="1631" t="str">
        <f>IF(T3="","",T3)</f>
        <v>Территория действия тарифа</v>
      </c>
      <c r="AQ3" s="1631"/>
      <c r="AR3" s="1631"/>
      <c r="AS3" s="1638">
        <v>0</v>
      </c>
    </row>
    <row customHeight="1" ht="23.25" hidden="1">
      <c r="A4" s="1274"/>
      <c r="B4" s="1274"/>
      <c r="C4" s="1274"/>
      <c r="D4" s="1274"/>
      <c r="E4" s="2310"/>
      <c r="F4" s="2310"/>
      <c r="G4" s="2309">
        <v>1</v>
      </c>
      <c r="H4" s="1274"/>
      <c r="I4" s="1274"/>
      <c r="J4" s="1274"/>
      <c r="K4" s="1274"/>
      <c r="L4" s="1317"/>
      <c r="M4" s="1617"/>
      <c r="N4" s="1617"/>
      <c r="O4" s="1617"/>
      <c r="P4" s="361"/>
      <c r="Q4" s="359"/>
      <c r="R4" s="360"/>
      <c r="S4" s="1962">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1631"/>
      <c r="AP4" s="1631" t="str">
        <f>IF(T4="","",T4)</f>
        <v>Наименование системы теплоснабжения </v>
      </c>
      <c r="AQ4" s="1631"/>
      <c r="AR4" s="1631"/>
      <c r="AS4" s="1638">
        <v>0</v>
      </c>
    </row>
    <row customHeight="1" ht="21" hidden="1">
      <c r="A5" s="1274"/>
      <c r="B5" s="1274"/>
      <c r="C5" s="1274"/>
      <c r="D5" s="1274"/>
      <c r="E5" s="2310"/>
      <c r="F5" s="2310"/>
      <c r="G5" s="2310"/>
      <c r="H5" s="2309">
        <v>1</v>
      </c>
      <c r="I5" s="1274"/>
      <c r="J5" s="1274"/>
      <c r="K5" s="1274"/>
      <c r="L5" s="1317"/>
      <c r="M5" s="1617"/>
      <c r="N5" s="1617"/>
      <c r="O5" s="1617"/>
      <c r="P5" s="361"/>
      <c r="Q5" s="359"/>
      <c r="R5" s="360"/>
      <c r="S5" s="1962">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1631"/>
      <c r="AP5" s="1631" t="str">
        <f>IF(T5="","",T5)</f>
        <v>Источник тепловой энергии  </v>
      </c>
      <c r="AQ5" s="1631"/>
      <c r="AR5" s="1631"/>
      <c r="AS5" s="1638">
        <v>0</v>
      </c>
    </row>
    <row customHeight="1" ht="47.25" hidden="1">
      <c r="A6" s="1274"/>
      <c r="B6" s="1274"/>
      <c r="C6" s="1274"/>
      <c r="D6" s="1274"/>
      <c r="E6" s="2310"/>
      <c r="F6" s="2310"/>
      <c r="G6" s="2310"/>
      <c r="H6" s="2310"/>
      <c r="I6" s="2147">
        <f>S5&amp;".1"</f>
      </c>
      <c r="J6" s="1274"/>
      <c r="K6" s="1274"/>
      <c r="L6" s="1317" t="s">
        <v>579</v>
      </c>
      <c r="M6" s="1642"/>
      <c r="P6" s="2277">
        <v>1</v>
      </c>
      <c r="Q6" s="1958"/>
      <c r="R6" s="363"/>
      <c r="S6" s="1962">
        <f>$I6</f>
      </c>
      <c r="T6" s="292" t="s">
        <v>580</v>
      </c>
      <c r="U6" s="307"/>
      <c r="V6" s="2265"/>
      <c r="W6" s="2266"/>
      <c r="X6" s="2266"/>
      <c r="Y6" s="2266"/>
      <c r="Z6" s="2266"/>
      <c r="AA6" s="2266"/>
      <c r="AB6" s="2266"/>
      <c r="AC6" s="2267"/>
      <c r="AD6" s="2265"/>
      <c r="AE6" s="2266"/>
      <c r="AF6" s="2266"/>
      <c r="AG6" s="2266"/>
      <c r="AH6" s="2266"/>
      <c r="AI6" s="2266"/>
      <c r="AJ6" s="2266"/>
      <c r="AK6" s="2266"/>
      <c r="AL6" s="2267"/>
      <c r="AM6" s="1265" t="s">
        <v>581</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310"/>
      <c r="F7" s="2310"/>
      <c r="G7" s="2310"/>
      <c r="H7" s="2310"/>
      <c r="I7" s="2121"/>
      <c r="J7" s="2147">
        <f>I6&amp;".1"</f>
      </c>
      <c r="K7" s="1274"/>
      <c r="L7" s="1317" t="s">
        <v>582</v>
      </c>
      <c r="M7" s="1642"/>
      <c r="N7" s="1638"/>
      <c r="P7" s="2277"/>
      <c r="Q7" s="2277">
        <v>1</v>
      </c>
      <c r="R7" s="364"/>
      <c r="S7" s="1962">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1631"/>
      <c r="AP7" s="1631" t="str">
        <f>IF(T7="","",T7)</f>
        <v>Группа потребителей</v>
      </c>
      <c r="AQ7" s="1631"/>
      <c r="AR7" s="1631"/>
      <c r="AS7" s="1638">
        <v>0</v>
      </c>
    </row>
    <row customHeight="1" ht="21" hidden="1">
      <c r="A8" s="1274"/>
      <c r="B8" s="1274"/>
      <c r="C8" s="1274"/>
      <c r="D8" s="1274"/>
      <c r="E8" s="2310"/>
      <c r="F8" s="2310"/>
      <c r="G8" s="2310"/>
      <c r="H8" s="2310"/>
      <c r="I8" s="2121"/>
      <c r="J8" s="2121"/>
      <c r="K8" s="2147">
        <f>J7&amp;".1"</f>
      </c>
      <c r="L8" s="1317" t="s">
        <v>585</v>
      </c>
      <c r="M8" s="1642"/>
      <c r="N8" s="1638"/>
      <c r="O8" s="1638"/>
      <c r="P8" s="2277"/>
      <c r="Q8" s="2277"/>
      <c r="R8" s="364">
        <v>1</v>
      </c>
      <c r="S8" s="1962">
        <f>$K8</f>
      </c>
      <c r="T8" s="1354"/>
      <c r="U8" s="307"/>
      <c r="V8" s="758"/>
      <c r="W8" s="332"/>
      <c r="X8" s="758"/>
      <c r="Y8" s="1264"/>
      <c r="Z8" s="2285"/>
      <c r="AA8" s="2127" t="s">
        <v>62</v>
      </c>
      <c r="AB8" s="2285"/>
      <c r="AC8" s="2127" t="s">
        <v>62</v>
      </c>
      <c r="AD8" s="758"/>
      <c r="AE8" s="332"/>
      <c r="AF8" s="758"/>
      <c r="AG8" s="1264"/>
      <c r="AH8" s="2285"/>
      <c r="AI8" s="2127" t="s">
        <v>62</v>
      </c>
      <c r="AJ8" s="2285"/>
      <c r="AK8" s="2127" t="s">
        <v>62</v>
      </c>
      <c r="AL8" s="332"/>
      <c r="AM8" s="2273" t="s">
        <v>586</v>
      </c>
      <c r="AN8" s="1643">
        <f>STRCHECKDATE(V9:AL9)</f>
      </c>
      <c r="AO8" s="1631"/>
      <c r="AP8" s="1631" t="str">
        <f>IF(T8="","",T8)</f>
        <v/>
      </c>
      <c r="AQ8" s="1631"/>
      <c r="AR8" s="1631"/>
      <c r="AS8" s="1638">
        <v>0</v>
      </c>
    </row>
    <row customHeight="1" ht="0.75" hidden="1">
      <c r="A9" s="1274"/>
      <c r="B9" s="1274"/>
      <c r="C9" s="1274"/>
      <c r="D9" s="1274"/>
      <c r="E9" s="2310"/>
      <c r="F9" s="2310"/>
      <c r="G9" s="2310"/>
      <c r="H9" s="2310"/>
      <c r="I9" s="2121"/>
      <c r="J9" s="2121"/>
      <c r="K9" s="2147"/>
      <c r="L9" s="1317"/>
      <c r="M9" s="1642"/>
      <c r="N9" s="1638"/>
      <c r="O9" s="1638"/>
      <c r="P9" s="2277"/>
      <c r="Q9" s="2277"/>
      <c r="R9" s="364"/>
      <c r="S9" s="1971"/>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1631"/>
      <c r="AP9" s="1631" t="str">
        <f>IF(T9="","",T9)</f>
        <v/>
      </c>
      <c r="AQ9" s="1631"/>
      <c r="AR9" s="1631"/>
      <c r="AS9" s="1638">
        <v>0</v>
      </c>
    </row>
    <row customHeight="1" ht="15" hidden="1">
      <c r="A10" s="1274"/>
      <c r="B10" s="1274"/>
      <c r="C10" s="1274"/>
      <c r="D10" s="1274"/>
      <c r="E10" s="2310"/>
      <c r="F10" s="2310"/>
      <c r="G10" s="2310"/>
      <c r="H10" s="2310"/>
      <c r="I10" s="2121"/>
      <c r="J10" s="2147"/>
      <c r="K10" s="1274"/>
      <c r="L10" s="1317"/>
      <c r="M10" s="1642"/>
      <c r="N10" s="1638"/>
      <c r="P10" s="2277"/>
      <c r="Q10" s="2277"/>
      <c r="R10" s="363"/>
      <c r="S10" s="1285"/>
      <c r="T10" s="295" t="s">
        <v>587</v>
      </c>
      <c r="U10" s="607"/>
      <c r="V10" s="607"/>
      <c r="W10" s="607"/>
      <c r="X10" s="607"/>
      <c r="Y10" s="607"/>
      <c r="Z10" s="607"/>
      <c r="AA10" s="607"/>
      <c r="AB10" s="607"/>
      <c r="AC10" s="607"/>
      <c r="AD10" s="607"/>
      <c r="AE10" s="607"/>
      <c r="AF10" s="607"/>
      <c r="AG10" s="607"/>
      <c r="AH10" s="607"/>
      <c r="AI10" s="607"/>
      <c r="AJ10" s="607"/>
      <c r="AK10" s="607"/>
      <c r="AL10" s="331"/>
      <c r="AM10" s="2275"/>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310"/>
      <c r="F11" s="2310"/>
      <c r="G11" s="2310"/>
      <c r="H11" s="2310"/>
      <c r="I11" s="2147"/>
      <c r="J11" s="1274"/>
      <c r="K11" s="1274"/>
      <c r="L11" s="1317"/>
      <c r="M11" s="1642"/>
      <c r="P11" s="2277"/>
      <c r="Q11" s="1958"/>
      <c r="R11" s="363"/>
      <c r="S11" s="1285"/>
      <c r="T11" s="294" t="s">
        <v>588</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310"/>
      <c r="F12" s="2310"/>
      <c r="G12" s="2310"/>
      <c r="H12" s="2309"/>
      <c r="I12" s="1274"/>
      <c r="J12" s="1274"/>
      <c r="K12" s="1274"/>
      <c r="L12" s="1317"/>
      <c r="M12" s="1617"/>
      <c r="N12" s="1617"/>
      <c r="O12" s="1642"/>
      <c r="P12" s="367"/>
      <c r="Q12" s="382"/>
      <c r="R12" s="362"/>
      <c r="S12" s="1285"/>
      <c r="T12" s="372" t="s">
        <v>589</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310"/>
      <c r="F13" s="2310"/>
      <c r="G13" s="2309"/>
      <c r="H13" s="1381"/>
      <c r="I13" s="1381"/>
      <c r="J13" s="1381"/>
      <c r="K13" s="1381"/>
      <c r="L13" s="1384"/>
      <c r="M13" s="1385"/>
      <c r="N13" s="1385"/>
      <c r="O13" s="358"/>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310"/>
      <c r="F14" s="2309"/>
      <c r="G14" s="1381"/>
      <c r="H14" s="1381"/>
      <c r="I14" s="1381"/>
      <c r="J14" s="1381"/>
      <c r="K14" s="1381"/>
      <c r="L14" s="1384"/>
      <c r="M14" s="1386"/>
      <c r="N14" s="1386"/>
      <c r="O14" s="35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309"/>
      <c r="F15" s="1381"/>
      <c r="G15" s="1381"/>
      <c r="H15" s="1381"/>
      <c r="I15" s="1381"/>
      <c r="J15" s="1381"/>
      <c r="K15" s="1381"/>
      <c r="L15" s="1384"/>
      <c r="M15" s="1386"/>
      <c r="N15" s="1386"/>
      <c r="O15" s="35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87"/>
      <c r="AI17" s="2288" t="s">
        <v>62</v>
      </c>
      <c r="AJ17" s="2287"/>
      <c r="AK17" s="2288" t="s">
        <v>62</v>
      </c>
      <c r="AS17" s="1638">
        <v>0</v>
      </c>
    </row>
    <row customHeight="1" ht="14.25" hidden="1">
      <c r="AD18" s="1367"/>
      <c r="AE18" s="1367"/>
      <c r="AF18" s="1367"/>
      <c r="AG18" s="335" t="str">
        <f>AH17&amp;"-"&amp;AJ17</f>
        <v>-</v>
      </c>
      <c r="AH18" s="2288"/>
      <c r="AI18" s="2288"/>
      <c r="AJ18" s="2288"/>
      <c r="AK18" s="2288"/>
      <c r="AS18" s="1638">
        <v>0</v>
      </c>
    </row>
    <row customHeight="1" ht="14.25" hidden="1">
      <c r="AS19" s="1638">
        <v>0</v>
      </c>
    </row>
    <row s="1373" customFormat="1" customHeight="1" ht="22.5" hidden="1">
      <c r="A20" s="1638"/>
      <c r="B20" s="1638"/>
      <c r="C20" s="1638"/>
      <c r="D20" s="1638"/>
      <c r="E20" s="1638"/>
      <c r="F20" s="1638"/>
      <c r="G20" s="1638"/>
      <c r="H20" s="1638"/>
      <c r="I20" s="1638"/>
      <c r="J20" s="1638"/>
      <c r="K20" s="1638"/>
      <c r="L20" s="1943"/>
      <c r="M20" s="1969"/>
      <c r="N20" s="1969"/>
      <c r="O20" s="1352" t="s">
        <v>593</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3"/>
      <c r="M21" s="1969"/>
      <c r="N21" s="1969"/>
      <c r="O21" s="1969"/>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3"/>
      <c r="M22" s="1969"/>
      <c r="N22" s="1969"/>
      <c r="O22" s="1317" t="s">
        <v>594</v>
      </c>
      <c r="P22" s="1369"/>
      <c r="Q22" s="1378"/>
      <c r="R22" s="1378"/>
      <c r="S22" s="736"/>
      <c r="T22" s="1373" t="s">
        <v>595</v>
      </c>
      <c r="AA22" s="602" t="s">
        <v>596</v>
      </c>
      <c r="AC22" s="602" t="s">
        <v>597</v>
      </c>
      <c r="AD22" s="1373" t="s">
        <v>595</v>
      </c>
      <c r="AI22" s="602" t="s">
        <v>598</v>
      </c>
      <c r="AK22" s="602" t="s">
        <v>597</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638">
        <v>14</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57" customFormat="1" customHeight="1" ht="25.5" hidden="1">
      <c r="A29" s="1255"/>
      <c r="B29" s="1255"/>
      <c r="C29" s="1255"/>
      <c r="D29" s="1255"/>
      <c r="E29" s="1255"/>
      <c r="F29" s="1255"/>
      <c r="G29" s="1255"/>
      <c r="H29" s="1255"/>
      <c r="I29" s="1255"/>
      <c r="J29" s="1255"/>
      <c r="K29" s="1255"/>
      <c r="L29" s="1387"/>
      <c r="M29" s="1255"/>
      <c r="N29" s="1255"/>
      <c r="O29" s="1255"/>
      <c r="S29" s="2270" t="s">
        <v>41</v>
      </c>
      <c r="T29" s="2270"/>
      <c r="U29" s="1379"/>
      <c r="V29" s="2271" t="str">
        <f>IF(TITLE_NAME_OR_PR_CHANGE="",IF(TITLE_NAME_OR_PR="","",TITLE_NAME_OR_PR),TITLE_NAME_OR_PR_CHANGE)</f>
        <v/>
      </c>
      <c r="W29" s="2271"/>
      <c r="X29" s="2271"/>
      <c r="Y29" s="2271"/>
      <c r="Z29" s="2271"/>
      <c r="AA29" s="2271"/>
      <c r="AB29" s="2271"/>
      <c r="AC29" s="1642"/>
      <c r="AD29" s="2271" t="str">
        <f>IF(TITLE_NAME_OR_PR_CHANGE="",IF(TITLE_NAME_OR_PR="","",TITLE_NAME_OR_PR),TITLE_NAME_OR_PR_CHANGE)</f>
        <v/>
      </c>
      <c r="AE29" s="2271"/>
      <c r="AF29" s="2271"/>
      <c r="AG29" s="2271"/>
      <c r="AH29" s="2271"/>
      <c r="AI29" s="2271"/>
      <c r="AJ29" s="2271"/>
      <c r="AK29" s="1642"/>
      <c r="AL29" s="1642"/>
      <c r="AM29" s="287"/>
      <c r="AN29" s="375"/>
      <c r="AO29" s="375"/>
      <c r="AP29" s="375"/>
      <c r="AQ29" s="375"/>
      <c r="AR29" s="375"/>
      <c r="AS29" s="425">
        <v>0</v>
      </c>
    </row>
    <row s="1857" customFormat="1" customHeight="1" ht="18.75" hidden="1">
      <c r="A30" s="1255"/>
      <c r="B30" s="1255"/>
      <c r="C30" s="1255"/>
      <c r="D30" s="1255"/>
      <c r="E30" s="1255"/>
      <c r="F30" s="1255"/>
      <c r="G30" s="1255"/>
      <c r="H30" s="1255"/>
      <c r="I30" s="1255"/>
      <c r="J30" s="1255"/>
      <c r="K30" s="1255"/>
      <c r="L30" s="1387"/>
      <c r="M30" s="1255"/>
      <c r="N30" s="1255"/>
      <c r="O30" s="1255"/>
      <c r="S30" s="2270" t="s">
        <v>599</v>
      </c>
      <c r="T30" s="2270"/>
      <c r="U30" s="1379"/>
      <c r="V30" s="2284" t="str">
        <f>IF(TITLE_DATE_PR_CHANGE="",IF(TITLE_DATE_PR="","",TITLE_DATE_PR),TITLE_DATE_PR_CHANGE)</f>
        <v/>
      </c>
      <c r="W30" s="2284"/>
      <c r="X30" s="2284"/>
      <c r="Y30" s="2284"/>
      <c r="Z30" s="2284"/>
      <c r="AA30" s="2284"/>
      <c r="AB30" s="2284"/>
      <c r="AC30" s="1642"/>
      <c r="AD30" s="2284" t="str">
        <f>IF(TITLE_DATE_PR_CHANGE="",IF(TITLE_DATE_PR="","",TITLE_DATE_PR),TITLE_DATE_PR_CHANGE)</f>
        <v/>
      </c>
      <c r="AE30" s="2284"/>
      <c r="AF30" s="2284"/>
      <c r="AG30" s="2284"/>
      <c r="AH30" s="2284"/>
      <c r="AI30" s="2284"/>
      <c r="AJ30" s="2284"/>
      <c r="AK30" s="1642"/>
      <c r="AL30" s="1642"/>
      <c r="AM30" s="287"/>
      <c r="AN30" s="375"/>
      <c r="AO30" s="375"/>
      <c r="AP30" s="375"/>
      <c r="AQ30" s="375"/>
      <c r="AR30" s="375"/>
      <c r="AS30" s="425">
        <v>0</v>
      </c>
    </row>
    <row s="1857" customFormat="1" customHeight="1" ht="18.75" hidden="1">
      <c r="A31" s="1255"/>
      <c r="B31" s="1255"/>
      <c r="C31" s="1255"/>
      <c r="D31" s="1255"/>
      <c r="E31" s="1255"/>
      <c r="F31" s="1255"/>
      <c r="G31" s="1255"/>
      <c r="H31" s="1255"/>
      <c r="I31" s="1255"/>
      <c r="J31" s="1255"/>
      <c r="K31" s="1255"/>
      <c r="L31" s="1387"/>
      <c r="M31" s="1255"/>
      <c r="N31" s="1255"/>
      <c r="O31" s="1255"/>
      <c r="S31" s="2270" t="s">
        <v>600</v>
      </c>
      <c r="T31" s="2270"/>
      <c r="U31" s="1379"/>
      <c r="V31" s="2271" t="str">
        <f>IF(TITLE_NUMBER_PR_CHANGE="",IF(TITLE_NUMBER_PR="","",TITLE_NUMBER_PR),TITLE_NUMBER_PR_CHANGE)</f>
        <v/>
      </c>
      <c r="W31" s="2271"/>
      <c r="X31" s="2271"/>
      <c r="Y31" s="2271"/>
      <c r="Z31" s="2271"/>
      <c r="AA31" s="2271"/>
      <c r="AB31" s="2271"/>
      <c r="AC31" s="1642"/>
      <c r="AD31" s="2271" t="str">
        <f>IF(TITLE_NUMBER_PR_CHANGE="",IF(TITLE_NUMBER_PR="","",TITLE_NUMBER_PR),TITLE_NUMBER_PR_CHANGE)</f>
        <v/>
      </c>
      <c r="AE31" s="2271"/>
      <c r="AF31" s="2271"/>
      <c r="AG31" s="2271"/>
      <c r="AH31" s="2271"/>
      <c r="AI31" s="2271"/>
      <c r="AJ31" s="2271"/>
      <c r="AK31" s="1642"/>
      <c r="AL31" s="1642"/>
      <c r="AM31" s="287"/>
      <c r="AN31" s="375"/>
      <c r="AO31" s="375"/>
      <c r="AP31" s="375"/>
      <c r="AQ31" s="375"/>
      <c r="AR31" s="375"/>
      <c r="AS31" s="425">
        <v>0</v>
      </c>
    </row>
    <row s="1857" customFormat="1" customHeight="1" ht="18.75" hidden="1">
      <c r="A32" s="1255"/>
      <c r="B32" s="1255"/>
      <c r="C32" s="1255"/>
      <c r="D32" s="1255"/>
      <c r="E32" s="1255"/>
      <c r="F32" s="1255"/>
      <c r="G32" s="1255"/>
      <c r="H32" s="1255"/>
      <c r="I32" s="1255"/>
      <c r="J32" s="1255"/>
      <c r="K32" s="1255"/>
      <c r="L32" s="1387"/>
      <c r="M32" s="1255"/>
      <c r="N32" s="1255"/>
      <c r="O32" s="1255"/>
      <c r="S32" s="2270" t="s">
        <v>42</v>
      </c>
      <c r="T32" s="2270"/>
      <c r="U32" s="1379"/>
      <c r="V32" s="2271" t="str">
        <f>IF(TITLE_IST_PUB_CHANGE="",IF(TITLE_IST_PUB="","",TITLE_IST_PUB),TITLE_IST_PUB_CHANGE)</f>
        <v/>
      </c>
      <c r="W32" s="2271"/>
      <c r="X32" s="2271"/>
      <c r="Y32" s="2271"/>
      <c r="Z32" s="2271"/>
      <c r="AA32" s="2271"/>
      <c r="AB32" s="2271"/>
      <c r="AC32" s="1642"/>
      <c r="AD32" s="2271" t="str">
        <f>IF(TITLE_IST_PUB_CHANGE="",IF(TITLE_IST_PUB="","",TITLE_IST_PUB),TITLE_IST_PUB_CHANGE)</f>
        <v/>
      </c>
      <c r="AE32" s="2271"/>
      <c r="AF32" s="2271"/>
      <c r="AG32" s="2271"/>
      <c r="AH32" s="2271"/>
      <c r="AI32" s="2271"/>
      <c r="AJ32" s="2271"/>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57" customFormat="1" customHeight="1" ht="18.75" hidden="1">
      <c r="A34" s="1255"/>
      <c r="B34" s="1255"/>
      <c r="C34" s="1255"/>
      <c r="D34" s="1255"/>
      <c r="E34" s="1255"/>
      <c r="F34" s="1255"/>
      <c r="G34" s="1255"/>
      <c r="H34" s="1255"/>
      <c r="I34" s="1255"/>
      <c r="J34" s="1255"/>
      <c r="K34" s="1255"/>
      <c r="L34" s="1387"/>
      <c r="M34" s="1255"/>
      <c r="N34" s="1255"/>
      <c r="O34" s="1255"/>
      <c r="S34" s="2270" t="s">
        <v>601</v>
      </c>
      <c r="T34" s="2270"/>
      <c r="U34" s="1379"/>
      <c r="V34" s="2284" t="str">
        <f>IF(TITLE_DATE_PR_CHANGE="",IF(TITLE_DATE_PR="","",TITLE_DATE_PR),TITLE_DATE_PR_CHANGE)</f>
        <v/>
      </c>
      <c r="W34" s="2284"/>
      <c r="X34" s="2284"/>
      <c r="Y34" s="2284"/>
      <c r="Z34" s="2284"/>
      <c r="AA34" s="2284"/>
      <c r="AB34" s="2284"/>
      <c r="AC34" s="1642"/>
      <c r="AD34" s="2284" t="str">
        <f>IF(TITLE_DATE_PR_CHANGE="",IF(TITLE_DATE_PR="","",TITLE_DATE_PR),TITLE_DATE_PR_CHANGE)</f>
        <v/>
      </c>
      <c r="AE34" s="2284"/>
      <c r="AF34" s="2284"/>
      <c r="AG34" s="2284"/>
      <c r="AH34" s="2284"/>
      <c r="AI34" s="2284"/>
      <c r="AJ34" s="2284"/>
      <c r="AK34" s="1642"/>
      <c r="AL34" s="1642"/>
      <c r="AM34" s="287"/>
      <c r="AN34" s="375"/>
      <c r="AO34" s="375"/>
      <c r="AP34" s="375"/>
      <c r="AQ34" s="375"/>
      <c r="AR34" s="375"/>
      <c r="AS34" s="425">
        <v>0</v>
      </c>
    </row>
    <row s="1857" customFormat="1" customHeight="1" ht="18.75" hidden="1">
      <c r="A35" s="1255"/>
      <c r="B35" s="1255"/>
      <c r="C35" s="1255"/>
      <c r="D35" s="1255"/>
      <c r="E35" s="1255"/>
      <c r="F35" s="1255"/>
      <c r="G35" s="1255"/>
      <c r="H35" s="1255"/>
      <c r="I35" s="1255"/>
      <c r="J35" s="1255"/>
      <c r="K35" s="1255"/>
      <c r="L35" s="1387"/>
      <c r="M35" s="1255"/>
      <c r="N35" s="1255"/>
      <c r="O35" s="1255"/>
      <c r="S35" s="2270" t="s">
        <v>602</v>
      </c>
      <c r="T35" s="2270"/>
      <c r="U35" s="1379"/>
      <c r="V35" s="2271" t="str">
        <f>IF(TITLE_NUMBER_PR_CHANGE="",IF(TITLE_NUMBER_PR="","",TITLE_NUMBER_PR),TITLE_NUMBER_PR_CHANGE)</f>
        <v/>
      </c>
      <c r="W35" s="2271"/>
      <c r="X35" s="2271"/>
      <c r="Y35" s="2271"/>
      <c r="Z35" s="2271"/>
      <c r="AA35" s="2271"/>
      <c r="AB35" s="2271"/>
      <c r="AC35" s="1642"/>
      <c r="AD35" s="2271" t="str">
        <f>IF(TITLE_NUMBER_PR_CHANGE="",IF(TITLE_NUMBER_PR="","",TITLE_NUMBER_PR),TITLE_NUMBER_PR_CHANGE)</f>
        <v/>
      </c>
      <c r="AE35" s="2271"/>
      <c r="AF35" s="2271"/>
      <c r="AG35" s="2271"/>
      <c r="AH35" s="2271"/>
      <c r="AI35" s="2271"/>
      <c r="AJ35" s="2271"/>
      <c r="AK35" s="1642"/>
      <c r="AL35" s="1642"/>
      <c r="AM35" s="287"/>
      <c r="AN35" s="375"/>
      <c r="AO35" s="375"/>
      <c r="AP35" s="375"/>
      <c r="AQ35" s="375"/>
      <c r="AR35" s="375"/>
      <c r="AS35" s="425">
        <v>0</v>
      </c>
    </row>
    <row s="1857" customFormat="1" customHeight="1" ht="0">
      <c r="A36" s="1255"/>
      <c r="B36" s="1255"/>
      <c r="C36" s="1255"/>
      <c r="D36" s="1255"/>
      <c r="E36" s="1255"/>
      <c r="F36" s="1255"/>
      <c r="G36" s="1255"/>
      <c r="H36" s="1255"/>
      <c r="I36" s="1255"/>
      <c r="J36" s="1255"/>
      <c r="K36" s="1255"/>
      <c r="L36" s="1387"/>
      <c r="M36" s="1255"/>
      <c r="N36" s="1255"/>
      <c r="O36" s="1255"/>
      <c r="S36" s="1642"/>
      <c r="T36" s="1642"/>
      <c r="U36" s="1974"/>
      <c r="V36" s="1642"/>
      <c r="W36" s="1642"/>
      <c r="X36" s="1642"/>
      <c r="Y36" s="1642"/>
      <c r="Z36" s="1642"/>
      <c r="AA36" s="1642"/>
      <c r="AB36" s="1642"/>
      <c r="AC36" s="1649" t="s">
        <v>603</v>
      </c>
      <c r="AD36" s="1642"/>
      <c r="AE36" s="1642"/>
      <c r="AF36" s="1642"/>
      <c r="AG36" s="1642"/>
      <c r="AH36" s="1642"/>
      <c r="AI36" s="1642"/>
      <c r="AJ36" s="1642"/>
      <c r="AK36" s="1649" t="s">
        <v>603</v>
      </c>
      <c r="AN36" s="375"/>
      <c r="AO36" s="375"/>
      <c r="AP36" s="375"/>
      <c r="AQ36" s="375"/>
      <c r="AR36" s="375"/>
      <c r="AS36" s="425">
        <v>0</v>
      </c>
    </row>
    <row customHeight="1" ht="14.699999999999998">
      <c r="Q37" s="383"/>
      <c r="R37" s="383"/>
      <c r="S37" s="1282"/>
      <c r="T37" s="464"/>
      <c r="U37" s="1251"/>
      <c r="V37" s="2272"/>
      <c r="W37" s="2272"/>
      <c r="X37" s="2272"/>
      <c r="Y37" s="2272"/>
      <c r="Z37" s="2272"/>
      <c r="AA37" s="2272"/>
      <c r="AB37" s="2272"/>
      <c r="AC37" s="2272"/>
      <c r="AD37" s="2272"/>
      <c r="AE37" s="2272"/>
      <c r="AF37" s="2272"/>
      <c r="AG37" s="2272"/>
      <c r="AH37" s="2272"/>
      <c r="AI37" s="2272"/>
      <c r="AJ37" s="2272"/>
      <c r="AK37" s="2272"/>
      <c r="AS37" s="1638">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638">
        <v>14</v>
      </c>
    </row>
    <row customHeight="1" ht="14.699999999999998">
      <c r="Q39" s="383"/>
      <c r="R39" s="383"/>
      <c r="S39" s="2293" t="s">
        <v>88</v>
      </c>
      <c r="T39" s="2229" t="s">
        <v>604</v>
      </c>
      <c r="U39" s="344"/>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638">
        <v>14</v>
      </c>
    </row>
    <row customHeight="1" ht="35.699999999999996">
      <c r="Q40" s="383"/>
      <c r="R40" s="383"/>
      <c r="S40" s="2293"/>
      <c r="T40" s="2229"/>
      <c r="U40" s="1038"/>
      <c r="V40" s="2280" t="s">
        <v>609</v>
      </c>
      <c r="W40" s="2303" t="s">
        <v>610</v>
      </c>
      <c r="X40" s="2282" t="s">
        <v>611</v>
      </c>
      <c r="Y40" s="2283"/>
      <c r="Z40" s="2282" t="s">
        <v>625</v>
      </c>
      <c r="AA40" s="2289"/>
      <c r="AB40" s="2283"/>
      <c r="AC40" s="2298"/>
      <c r="AD40" s="2280" t="s">
        <v>609</v>
      </c>
      <c r="AE40" s="2303" t="s">
        <v>610</v>
      </c>
      <c r="AF40" s="2282" t="s">
        <v>611</v>
      </c>
      <c r="AG40" s="2283"/>
      <c r="AH40" s="2282" t="s">
        <v>612</v>
      </c>
      <c r="AI40" s="2289"/>
      <c r="AJ40" s="2283"/>
      <c r="AK40" s="2298"/>
      <c r="AL40" s="2301"/>
      <c r="AM40" s="2147"/>
      <c r="AS40" s="1638">
        <v>34</v>
      </c>
    </row>
    <row customHeight="1" ht="35.699999999999996">
      <c r="A41" s="1273"/>
      <c r="B41" s="1273" t="s">
        <v>319</v>
      </c>
      <c r="C41" s="1273" t="s">
        <v>320</v>
      </c>
      <c r="D41" s="1273" t="s">
        <v>321</v>
      </c>
      <c r="E41" s="1317" t="s">
        <v>613</v>
      </c>
      <c r="F41" s="1317" t="s">
        <v>614</v>
      </c>
      <c r="G41" s="1317" t="s">
        <v>615</v>
      </c>
      <c r="H41" s="1317" t="s">
        <v>616</v>
      </c>
      <c r="I41" s="1317" t="s">
        <v>617</v>
      </c>
      <c r="J41" s="1317" t="s">
        <v>618</v>
      </c>
      <c r="K41" s="1317" t="s">
        <v>619</v>
      </c>
      <c r="L41" s="1317" t="s">
        <v>594</v>
      </c>
      <c r="Q41" s="383"/>
      <c r="R41" s="383"/>
      <c r="S41" s="2293"/>
      <c r="T41" s="2229"/>
      <c r="U41" s="309"/>
      <c r="V41" s="2281"/>
      <c r="W41" s="2304"/>
      <c r="X41" s="1942" t="s">
        <v>620</v>
      </c>
      <c r="Y41" s="1942" t="s">
        <v>621</v>
      </c>
      <c r="Z41" s="1942" t="s">
        <v>622</v>
      </c>
      <c r="AA41" s="2290" t="s">
        <v>623</v>
      </c>
      <c r="AB41" s="2291"/>
      <c r="AC41" s="2299"/>
      <c r="AD41" s="2281"/>
      <c r="AE41" s="2304"/>
      <c r="AF41" s="1942" t="s">
        <v>620</v>
      </c>
      <c r="AG41" s="1942" t="s">
        <v>621</v>
      </c>
      <c r="AH41" s="1942" t="s">
        <v>622</v>
      </c>
      <c r="AI41" s="2290" t="s">
        <v>623</v>
      </c>
      <c r="AJ41" s="2291"/>
      <c r="AK41" s="2299"/>
      <c r="AL41" s="2302"/>
      <c r="AM41" s="2147"/>
      <c r="AS41" s="1638">
        <v>34</v>
      </c>
    </row>
    <row s="1648" customFormat="1" customHeight="1" ht="11.25" hidden="1">
      <c r="A42" s="1273"/>
      <c r="B42" s="1273"/>
      <c r="C42" s="1273"/>
      <c r="D42" s="1273"/>
      <c r="E42" s="1273"/>
      <c r="F42" s="1273"/>
      <c r="G42" s="1273"/>
      <c r="H42" s="1273"/>
      <c r="I42" s="1273"/>
      <c r="J42" s="1273"/>
      <c r="K42" s="1273"/>
      <c r="L42" s="1317"/>
      <c r="M42" s="1969"/>
      <c r="N42" s="1969"/>
      <c r="O42" s="1969"/>
      <c r="P42" s="1253"/>
      <c r="Q42" s="1254"/>
      <c r="R42" s="1261">
        <v>1</v>
      </c>
      <c r="S42" s="1284" t="s">
        <v>137</v>
      </c>
      <c r="T42" s="1262" t="s">
        <v>102</v>
      </c>
      <c r="U42" s="1252" t="str">
        <f>OFFSET(U42,0,-1)</f>
        <v>2</v>
      </c>
      <c r="V42" s="1960">
        <f>OFFSET(V42,0,-1)+1</f>
        <v>3</v>
      </c>
      <c r="W42" s="1960"/>
      <c r="X42" s="1960">
        <f>OFFSET(X42,0,-1)+1</f>
        <v>1</v>
      </c>
      <c r="Y42" s="1960">
        <f>OFFSET(Y42,0,-1)+1</f>
        <v>2</v>
      </c>
      <c r="Z42" s="1960">
        <f>OFFSET(Z42,0,-1)+1</f>
        <v>3</v>
      </c>
      <c r="AA42" s="2292">
        <f>OFFSET(AA42,0,-1)+1</f>
        <v>4</v>
      </c>
      <c r="AB42" s="2292"/>
      <c r="AC42" s="1960">
        <f>OFFSET(AC42,0,-2)+1</f>
        <v>5</v>
      </c>
      <c r="AD42" s="1960">
        <f>OFFSET(AD42,0,-1)+1</f>
        <v>6</v>
      </c>
      <c r="AE42" s="1960"/>
      <c r="AF42" s="1960">
        <f>OFFSET(AF42,0,-1)+1</f>
        <v>1</v>
      </c>
      <c r="AG42" s="1960">
        <f>OFFSET(AG42,0,-1)+1</f>
        <v>2</v>
      </c>
      <c r="AH42" s="1960">
        <f>OFFSET(AH42,0,-1)+1</f>
        <v>3</v>
      </c>
      <c r="AI42" s="2292">
        <f>OFFSET(AI42,0,-1)+1</f>
        <v>4</v>
      </c>
      <c r="AJ42" s="2292"/>
      <c r="AK42" s="1960">
        <f>OFFSET(AK42,0,-2)+1</f>
        <v>5</v>
      </c>
      <c r="AL42" s="1252">
        <f>OFFSET(AL42,0,-1)</f>
        <v>5</v>
      </c>
      <c r="AM42" s="1960">
        <f>OFFSET(AM42,0,-1)+1</f>
        <v>6</v>
      </c>
      <c r="AN42" s="1643"/>
      <c r="AO42" s="1643"/>
      <c r="AP42" s="1643"/>
      <c r="AQ42" s="1643"/>
      <c r="AR42" s="1643"/>
      <c r="AS42" s="1648">
        <v>0</v>
      </c>
    </row>
    <row customHeight="1" ht="22.049999999999997">
      <c r="A43" s="1274" t="s">
        <v>388</v>
      </c>
      <c r="B43" s="1274"/>
      <c r="C43" s="1274"/>
      <c r="D43" s="1274"/>
      <c r="E43" s="2309">
        <v>1</v>
      </c>
      <c r="F43" s="1274"/>
      <c r="G43" s="1274"/>
      <c r="H43" s="1274"/>
      <c r="I43" s="1274"/>
      <c r="J43" s="1274"/>
      <c r="K43" s="1274"/>
      <c r="L43" s="1317"/>
      <c r="M43" s="1617"/>
      <c r="N43" s="1617"/>
      <c r="O43" s="1617"/>
      <c r="P43" s="1597"/>
      <c r="Q43" s="367"/>
      <c r="R43" s="362"/>
      <c r="S43" s="1962">
        <f>INDEX(PT_DIFFERENTIATION_NUM_NTAR,MATCH(A43,PT_DIFFERENTIATION_NTAR_ID,0))</f>
        <v>0</v>
      </c>
      <c r="T43" s="1532"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388</v>
      </c>
      <c r="B44" s="1274" t="s">
        <v>389</v>
      </c>
      <c r="C44" s="1274"/>
      <c r="D44" s="1274"/>
      <c r="E44" s="2310"/>
      <c r="F44" s="2309">
        <v>1</v>
      </c>
      <c r="G44" s="1274"/>
      <c r="H44" s="1274"/>
      <c r="I44" s="1274"/>
      <c r="J44" s="1274"/>
      <c r="K44" s="1274"/>
      <c r="L44" s="1317"/>
      <c r="M44" s="1617"/>
      <c r="N44" s="1617"/>
      <c r="O44" s="1617"/>
      <c r="P44" s="1944"/>
      <c r="Q44" s="359"/>
      <c r="R44" s="360"/>
      <c r="S44" s="1962" t="str">
        <f>INDEX(PT_DIFFERENTIATION_NUM_TER,MATCH(B44,PT_DIFFERENTIATION_TER_ID,0))</f>
        <v>.</v>
      </c>
      <c r="T44" s="1529"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1631"/>
      <c r="AP44" s="1631" t="str">
        <f>IF(T44="","",T44)</f>
        <v>Территория действия тарифа</v>
      </c>
      <c r="AQ44" s="1631"/>
      <c r="AR44" s="1631"/>
      <c r="AS44" s="1638">
        <v>21</v>
      </c>
    </row>
    <row customHeight="1" ht="24">
      <c r="A45" s="1274" t="s">
        <v>388</v>
      </c>
      <c r="B45" s="1274" t="s">
        <v>389</v>
      </c>
      <c r="C45" s="1274" t="s">
        <v>390</v>
      </c>
      <c r="D45" s="1274"/>
      <c r="E45" s="2310"/>
      <c r="F45" s="2310"/>
      <c r="G45" s="2309">
        <v>1</v>
      </c>
      <c r="H45" s="1274"/>
      <c r="I45" s="1274"/>
      <c r="J45" s="1274"/>
      <c r="K45" s="1274"/>
      <c r="L45" s="1317"/>
      <c r="M45" s="1617"/>
      <c r="N45" s="1617"/>
      <c r="O45" s="1617"/>
      <c r="P45" s="361"/>
      <c r="Q45" s="359"/>
      <c r="R45" s="360"/>
      <c r="S45" s="1962"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1631"/>
      <c r="AP45" s="1631" t="str">
        <f>IF(T45="","",T45)</f>
        <v>Наименование системы теплоснабжения </v>
      </c>
      <c r="AQ45" s="1631"/>
      <c r="AR45" s="1631"/>
      <c r="AS45" s="1638">
        <v>23</v>
      </c>
    </row>
    <row customHeight="1" ht="22.049999999999997">
      <c r="A46" s="1274" t="s">
        <v>388</v>
      </c>
      <c r="B46" s="1274" t="s">
        <v>389</v>
      </c>
      <c r="C46" s="1274" t="s">
        <v>390</v>
      </c>
      <c r="D46" s="1274" t="s">
        <v>391</v>
      </c>
      <c r="E46" s="2310"/>
      <c r="F46" s="2310"/>
      <c r="G46" s="2310"/>
      <c r="H46" s="2309">
        <v>1</v>
      </c>
      <c r="I46" s="1274"/>
      <c r="J46" s="1274"/>
      <c r="K46" s="1274"/>
      <c r="L46" s="1317"/>
      <c r="M46" s="1617"/>
      <c r="N46" s="1617"/>
      <c r="O46" s="1617"/>
      <c r="P46" s="361"/>
      <c r="Q46" s="359"/>
      <c r="R46" s="360"/>
      <c r="S46" s="1962"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1631"/>
      <c r="AP46" s="1631" t="str">
        <f>IF(T46="","",T46)</f>
        <v>Источник тепловой энергии  </v>
      </c>
      <c r="AQ46" s="1631"/>
      <c r="AR46" s="1631"/>
      <c r="AS46" s="1638">
        <v>21</v>
      </c>
    </row>
    <row customHeight="1" ht="49.5">
      <c r="A47" s="1274" t="s">
        <v>388</v>
      </c>
      <c r="B47" s="1274" t="s">
        <v>389</v>
      </c>
      <c r="C47" s="1274" t="s">
        <v>390</v>
      </c>
      <c r="D47" s="1274" t="s">
        <v>391</v>
      </c>
      <c r="E47" s="2310"/>
      <c r="F47" s="2310"/>
      <c r="G47" s="2310"/>
      <c r="H47" s="2310"/>
      <c r="I47" s="2147" t="str">
        <f>S46&amp;".1"</f>
        <v>....1</v>
      </c>
      <c r="J47" s="1274"/>
      <c r="K47" s="1274"/>
      <c r="L47" s="1317" t="s">
        <v>579</v>
      </c>
      <c r="P47" s="2277">
        <v>1</v>
      </c>
      <c r="Q47" s="1958"/>
      <c r="R47" s="363"/>
      <c r="S47" s="1962" t="str">
        <f>$I47</f>
        <v>....1</v>
      </c>
      <c r="T47" s="292" t="s">
        <v>580</v>
      </c>
      <c r="U47" s="307"/>
      <c r="V47" s="2265"/>
      <c r="W47" s="2266"/>
      <c r="X47" s="2266"/>
      <c r="Y47" s="2266"/>
      <c r="Z47" s="2266"/>
      <c r="AA47" s="2266"/>
      <c r="AB47" s="2266"/>
      <c r="AC47" s="2267"/>
      <c r="AD47" s="2265"/>
      <c r="AE47" s="2266"/>
      <c r="AF47" s="2266"/>
      <c r="AG47" s="2266"/>
      <c r="AH47" s="2266"/>
      <c r="AI47" s="2266"/>
      <c r="AJ47" s="2266"/>
      <c r="AK47" s="2266"/>
      <c r="AL47" s="2267"/>
      <c r="AM47" s="1265" t="s">
        <v>581</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388</v>
      </c>
      <c r="B48" s="1274" t="s">
        <v>389</v>
      </c>
      <c r="C48" s="1274" t="s">
        <v>390</v>
      </c>
      <c r="D48" s="1274" t="s">
        <v>391</v>
      </c>
      <c r="E48" s="2310"/>
      <c r="F48" s="2310"/>
      <c r="G48" s="2310"/>
      <c r="H48" s="2310"/>
      <c r="I48" s="2121"/>
      <c r="J48" s="2147" t="str">
        <f>I47&amp;".1"</f>
        <v>....1.1</v>
      </c>
      <c r="K48" s="1274"/>
      <c r="L48" s="1317" t="s">
        <v>582</v>
      </c>
      <c r="P48" s="2277"/>
      <c r="Q48" s="2277">
        <v>1</v>
      </c>
      <c r="R48" s="364"/>
      <c r="S48" s="1962" t="str">
        <f>$J48</f>
        <v>....1.1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1631"/>
      <c r="AP48" s="1631" t="str">
        <f>IF(T48="","",T48)</f>
        <v>Группа потребителей</v>
      </c>
      <c r="AQ48" s="1631"/>
      <c r="AR48" s="1631"/>
      <c r="AS48" s="1638">
        <v>21</v>
      </c>
    </row>
    <row customHeight="1" ht="22.049999999999997">
      <c r="A49" s="1274" t="s">
        <v>388</v>
      </c>
      <c r="B49" s="1274" t="s">
        <v>389</v>
      </c>
      <c r="C49" s="1274" t="s">
        <v>390</v>
      </c>
      <c r="D49" s="1274" t="s">
        <v>391</v>
      </c>
      <c r="E49" s="2310"/>
      <c r="F49" s="2310"/>
      <c r="G49" s="2310"/>
      <c r="H49" s="2310"/>
      <c r="I49" s="2121"/>
      <c r="J49" s="2121"/>
      <c r="K49" s="2147" t="str">
        <f>J48&amp;".1"</f>
        <v>....1.1.1</v>
      </c>
      <c r="L49" s="1317" t="s">
        <v>585</v>
      </c>
      <c r="P49" s="2277"/>
      <c r="Q49" s="2277"/>
      <c r="R49" s="364">
        <v>1</v>
      </c>
      <c r="S49" s="1962" t="str">
        <f>$K49</f>
        <v>....1.1.1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586</v>
      </c>
      <c r="AN49" s="1643">
        <f>STRCHECKDATE(V50:AL50)</f>
      </c>
      <c r="AO49" s="1631"/>
      <c r="AP49" s="1631" t="str">
        <f>IF(T49="","",T49)</f>
        <v/>
      </c>
      <c r="AQ49" s="1631"/>
      <c r="AR49" s="1631"/>
      <c r="AS49" s="1638">
        <v>21</v>
      </c>
    </row>
    <row customHeight="1" ht="1.05">
      <c r="A50" s="1274" t="s">
        <v>388</v>
      </c>
      <c r="B50" s="1274" t="s">
        <v>389</v>
      </c>
      <c r="C50" s="1274" t="s">
        <v>390</v>
      </c>
      <c r="D50" s="1274" t="s">
        <v>391</v>
      </c>
      <c r="E50" s="2310"/>
      <c r="F50" s="2310"/>
      <c r="G50" s="2310"/>
      <c r="H50" s="2310"/>
      <c r="I50" s="2121"/>
      <c r="J50" s="2121"/>
      <c r="K50" s="2147"/>
      <c r="L50" s="1317"/>
      <c r="P50" s="2277"/>
      <c r="Q50" s="2277"/>
      <c r="R50" s="364"/>
      <c r="S50" s="1971"/>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1631"/>
      <c r="AP50" s="1631" t="str">
        <f>IF(T50="","",T50)</f>
        <v/>
      </c>
      <c r="AQ50" s="1631"/>
      <c r="AR50" s="1631"/>
      <c r="AS50" s="1638">
        <v>1</v>
      </c>
    </row>
    <row customHeight="1" ht="11.549999999999999">
      <c r="A51" s="1274" t="s">
        <v>388</v>
      </c>
      <c r="B51" s="1274" t="s">
        <v>389</v>
      </c>
      <c r="C51" s="1274" t="s">
        <v>390</v>
      </c>
      <c r="D51" s="1274" t="s">
        <v>391</v>
      </c>
      <c r="E51" s="2310"/>
      <c r="F51" s="2310"/>
      <c r="G51" s="2310"/>
      <c r="H51" s="2310"/>
      <c r="I51" s="2121"/>
      <c r="J51" s="2147"/>
      <c r="K51" s="1274"/>
      <c r="L51" s="1317"/>
      <c r="P51" s="2277"/>
      <c r="Q51" s="2277"/>
      <c r="R51" s="363"/>
      <c r="S51" s="1285"/>
      <c r="T51" s="295" t="s">
        <v>587</v>
      </c>
      <c r="U51" s="607"/>
      <c r="V51" s="607"/>
      <c r="W51" s="607"/>
      <c r="X51" s="607"/>
      <c r="Y51" s="607"/>
      <c r="Z51" s="607"/>
      <c r="AA51" s="607"/>
      <c r="AB51" s="607"/>
      <c r="AC51" s="607"/>
      <c r="AD51" s="607"/>
      <c r="AE51" s="607"/>
      <c r="AF51" s="607"/>
      <c r="AG51" s="607"/>
      <c r="AH51" s="607"/>
      <c r="AI51" s="607"/>
      <c r="AJ51" s="607"/>
      <c r="AK51" s="607"/>
      <c r="AL51" s="331"/>
      <c r="AM51" s="2275"/>
      <c r="AO51" s="1631"/>
      <c r="AP51" s="1631" t="str">
        <f>IF(T51="","",T51)</f>
        <v>Добавить вид теплоносителя (параметры теплоносителя)</v>
      </c>
      <c r="AQ51" s="1631"/>
      <c r="AR51" s="1631"/>
      <c r="AS51" s="1638">
        <v>11</v>
      </c>
    </row>
    <row customHeight="1" ht="11.549999999999999">
      <c r="A52" s="1274" t="s">
        <v>388</v>
      </c>
      <c r="B52" s="1274" t="s">
        <v>389</v>
      </c>
      <c r="C52" s="1274" t="s">
        <v>390</v>
      </c>
      <c r="D52" s="1274" t="s">
        <v>391</v>
      </c>
      <c r="E52" s="2310"/>
      <c r="F52" s="2310"/>
      <c r="G52" s="2310"/>
      <c r="H52" s="2310"/>
      <c r="I52" s="2147"/>
      <c r="J52" s="1274"/>
      <c r="K52" s="1274"/>
      <c r="L52" s="1317"/>
      <c r="P52" s="2277"/>
      <c r="Q52" s="1958"/>
      <c r="R52" s="363"/>
      <c r="S52" s="1285"/>
      <c r="T52" s="294" t="s">
        <v>588</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388</v>
      </c>
      <c r="B53" s="1274" t="s">
        <v>389</v>
      </c>
      <c r="C53" s="1274" t="s">
        <v>390</v>
      </c>
      <c r="D53" s="1274" t="s">
        <v>391</v>
      </c>
      <c r="E53" s="2310"/>
      <c r="F53" s="2310"/>
      <c r="G53" s="2310"/>
      <c r="H53" s="2309"/>
      <c r="I53" s="1274"/>
      <c r="J53" s="1274"/>
      <c r="K53" s="1274"/>
      <c r="L53" s="1317"/>
      <c r="M53" s="1617"/>
      <c r="N53" s="1617"/>
      <c r="O53" s="1642"/>
      <c r="P53" s="367"/>
      <c r="Q53" s="382"/>
      <c r="R53" s="362"/>
      <c r="S53" s="1285"/>
      <c r="T53" s="372" t="s">
        <v>589</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388</v>
      </c>
      <c r="B54" s="1382" t="s">
        <v>389</v>
      </c>
      <c r="C54" s="1382" t="s">
        <v>390</v>
      </c>
      <c r="D54" s="1381"/>
      <c r="E54" s="2310"/>
      <c r="F54" s="2310"/>
      <c r="G54" s="2309"/>
      <c r="H54" s="1381"/>
      <c r="I54" s="1381"/>
      <c r="J54" s="1381"/>
      <c r="K54" s="1381"/>
      <c r="L54" s="1384"/>
      <c r="M54" s="1385"/>
      <c r="N54" s="1385"/>
      <c r="O54" s="358"/>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388</v>
      </c>
      <c r="B55" s="1382" t="s">
        <v>389</v>
      </c>
      <c r="C55" s="1381"/>
      <c r="D55" s="1381"/>
      <c r="E55" s="2310"/>
      <c r="F55" s="2309"/>
      <c r="G55" s="1381"/>
      <c r="H55" s="1381"/>
      <c r="I55" s="1381"/>
      <c r="J55" s="1381"/>
      <c r="K55" s="1381"/>
      <c r="L55" s="1384"/>
      <c r="M55" s="1386"/>
      <c r="N55" s="1386"/>
      <c r="O55" s="35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388</v>
      </c>
      <c r="B56" s="1382"/>
      <c r="C56" s="1382"/>
      <c r="D56" s="1382"/>
      <c r="E56" s="2309"/>
      <c r="F56" s="1382"/>
      <c r="G56" s="1382"/>
      <c r="H56" s="1382"/>
      <c r="I56" s="1382"/>
      <c r="J56" s="1382"/>
      <c r="K56" s="1382"/>
      <c r="L56" s="1388"/>
      <c r="M56" s="1386"/>
      <c r="N56" s="1386"/>
      <c r="O56" s="358"/>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638">
        <v>27</v>
      </c>
    </row>
    <row customHeight="1" ht="65.25">
      <c r="O60" s="1642"/>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638">
        <v>62</v>
      </c>
    </row>
    <row customHeight="1" ht="14.699999999999998">
      <c r="O61" s="1642"/>
      <c r="AS61" s="1638">
        <v>14</v>
      </c>
    </row>
    <row customHeight="1" ht="18.75">
      <c r="O62" s="1642"/>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638">
        <v>18</v>
      </c>
    </row>
    <row customHeight="1" ht="18.75">
      <c r="O63" s="1642"/>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638">
        <v>18</v>
      </c>
    </row>
    <row customHeight="1" ht="29.25">
      <c r="O64" s="1642"/>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638">
        <v>28</v>
      </c>
    </row>
    <row customHeight="1" ht="22.5" hidden="1">
      <c r="A65" s="1638" t="s">
        <v>82</v>
      </c>
      <c r="B65" s="1638">
        <v>0</v>
      </c>
      <c r="C65" s="1638">
        <v>0</v>
      </c>
      <c r="D65" s="1638">
        <v>0</v>
      </c>
      <c r="E65" s="1638">
        <v>0</v>
      </c>
      <c r="F65" s="1638">
        <v>0</v>
      </c>
      <c r="G65" s="1638">
        <v>0</v>
      </c>
      <c r="H65" s="1638">
        <v>0</v>
      </c>
      <c r="I65" s="1638">
        <v>0</v>
      </c>
      <c r="J65" s="1638">
        <v>0</v>
      </c>
      <c r="K65" s="1638">
        <v>0</v>
      </c>
      <c r="L65" s="1943">
        <v>0</v>
      </c>
      <c r="M65" s="1969">
        <v>0</v>
      </c>
      <c r="N65" s="1969">
        <v>0</v>
      </c>
      <c r="O65" s="1969">
        <v>0</v>
      </c>
      <c r="P65" s="1969">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30592-2E69-7DCE-2DB6-EFEFF43CB6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45" width="19.140625" hidden="1" customWidth="1"/>
    <col min="13" max="14" style="2417" width="12.28125" hidden="1" customWidth="1"/>
    <col min="15" max="15" style="2417"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309">
        <v>1</v>
      </c>
      <c r="F2" s="1274"/>
      <c r="G2" s="1274"/>
      <c r="H2" s="1274"/>
      <c r="I2" s="1274"/>
      <c r="J2" s="1274"/>
      <c r="K2" s="1274"/>
      <c r="L2" s="1317"/>
      <c r="M2" s="1617"/>
      <c r="N2" s="1617"/>
      <c r="O2" s="1617"/>
      <c r="P2" s="1597"/>
      <c r="Q2" s="367"/>
      <c r="R2" s="362"/>
      <c r="S2" s="1962">
        <f>INDEX(PT_DIFFERENTIATION_NUM_NTAR,MATCH(A2,PT_DIFFERENTIATION_NTAR_ID,0))</f>
      </c>
      <c r="T2" s="1532"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1631"/>
      <c r="AP2" s="1631" t="str">
        <f>IF(T2="","",T2)</f>
        <v>Наименование тарифа</v>
      </c>
      <c r="AQ2" s="1631"/>
      <c r="AR2" s="1631"/>
      <c r="AS2" s="1638">
        <v>0</v>
      </c>
    </row>
    <row customHeight="1" ht="21" hidden="1">
      <c r="A3" s="1274"/>
      <c r="B3" s="1274"/>
      <c r="C3" s="1274"/>
      <c r="D3" s="1274"/>
      <c r="E3" s="2310"/>
      <c r="F3" s="2309">
        <v>1</v>
      </c>
      <c r="G3" s="1274"/>
      <c r="H3" s="1274"/>
      <c r="I3" s="1274"/>
      <c r="J3" s="1274"/>
      <c r="K3" s="1274"/>
      <c r="L3" s="1317"/>
      <c r="M3" s="1617"/>
      <c r="N3" s="1617"/>
      <c r="O3" s="1617"/>
      <c r="P3" s="1944"/>
      <c r="Q3" s="359"/>
      <c r="R3" s="360"/>
      <c r="S3" s="1962">
        <f>INDEX(PT_DIFFERENTIATION_NUM_TER,MATCH(B3,PT_DIFFERENTIATION_TER_ID,0))</f>
      </c>
      <c r="T3" s="1529"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1631"/>
      <c r="AP3" s="1631" t="str">
        <f>IF(T3="","",T3)</f>
        <v>Территория действия тарифа</v>
      </c>
      <c r="AQ3" s="1631"/>
      <c r="AR3" s="1631"/>
      <c r="AS3" s="1638">
        <v>0</v>
      </c>
    </row>
    <row customHeight="1" ht="23.25" hidden="1">
      <c r="A4" s="1274"/>
      <c r="B4" s="1274"/>
      <c r="C4" s="1274"/>
      <c r="D4" s="1274"/>
      <c r="E4" s="2310"/>
      <c r="F4" s="2310"/>
      <c r="G4" s="2309">
        <v>1</v>
      </c>
      <c r="H4" s="1274"/>
      <c r="I4" s="1274"/>
      <c r="J4" s="1274"/>
      <c r="K4" s="1274"/>
      <c r="L4" s="1317"/>
      <c r="M4" s="1617"/>
      <c r="N4" s="1617"/>
      <c r="O4" s="1617"/>
      <c r="P4" s="361"/>
      <c r="Q4" s="359"/>
      <c r="R4" s="360"/>
      <c r="S4" s="1962">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1631"/>
      <c r="AP4" s="1631" t="str">
        <f>IF(T4="","",T4)</f>
        <v>Наименование системы теплоснабжения </v>
      </c>
      <c r="AQ4" s="1631"/>
      <c r="AR4" s="1631"/>
      <c r="AS4" s="1638">
        <v>0</v>
      </c>
    </row>
    <row customHeight="1" ht="21" hidden="1">
      <c r="A5" s="1274"/>
      <c r="B5" s="1274"/>
      <c r="C5" s="1274"/>
      <c r="D5" s="1274"/>
      <c r="E5" s="2310"/>
      <c r="F5" s="2310"/>
      <c r="G5" s="2310"/>
      <c r="H5" s="2309">
        <v>1</v>
      </c>
      <c r="I5" s="1274"/>
      <c r="J5" s="1274"/>
      <c r="K5" s="1274"/>
      <c r="L5" s="1317"/>
      <c r="M5" s="1617"/>
      <c r="N5" s="1617"/>
      <c r="O5" s="1617"/>
      <c r="P5" s="361"/>
      <c r="Q5" s="359"/>
      <c r="R5" s="360"/>
      <c r="S5" s="1962">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1631"/>
      <c r="AP5" s="1631" t="str">
        <f>IF(T5="","",T5)</f>
        <v>Источник тепловой энергии  </v>
      </c>
      <c r="AQ5" s="1631"/>
      <c r="AR5" s="1631"/>
      <c r="AS5" s="1638">
        <v>0</v>
      </c>
    </row>
    <row customHeight="1" ht="47.25" hidden="1">
      <c r="A6" s="1274"/>
      <c r="B6" s="1274"/>
      <c r="C6" s="1274"/>
      <c r="D6" s="1274"/>
      <c r="E6" s="2310"/>
      <c r="F6" s="2310"/>
      <c r="G6" s="2310"/>
      <c r="H6" s="2310"/>
      <c r="I6" s="2147">
        <f>S5&amp;".1"</f>
      </c>
      <c r="J6" s="1274"/>
      <c r="K6" s="1274"/>
      <c r="L6" s="1317" t="s">
        <v>579</v>
      </c>
      <c r="M6" s="1642"/>
      <c r="P6" s="2277">
        <v>1</v>
      </c>
      <c r="Q6" s="1958"/>
      <c r="R6" s="363"/>
      <c r="S6" s="1962">
        <f>$I6</f>
      </c>
      <c r="T6" s="292" t="s">
        <v>580</v>
      </c>
      <c r="U6" s="307"/>
      <c r="V6" s="2265"/>
      <c r="W6" s="2266"/>
      <c r="X6" s="2266"/>
      <c r="Y6" s="2266"/>
      <c r="Z6" s="2266"/>
      <c r="AA6" s="2266"/>
      <c r="AB6" s="2266"/>
      <c r="AC6" s="2267"/>
      <c r="AD6" s="2265"/>
      <c r="AE6" s="2266"/>
      <c r="AF6" s="2266"/>
      <c r="AG6" s="2266"/>
      <c r="AH6" s="2266"/>
      <c r="AI6" s="2266"/>
      <c r="AJ6" s="2266"/>
      <c r="AK6" s="2266"/>
      <c r="AL6" s="2267"/>
      <c r="AM6" s="1265" t="s">
        <v>581</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310"/>
      <c r="F7" s="2310"/>
      <c r="G7" s="2310"/>
      <c r="H7" s="2310"/>
      <c r="I7" s="2121"/>
      <c r="J7" s="2147">
        <f>I6&amp;".1"</f>
      </c>
      <c r="K7" s="1274"/>
      <c r="L7" s="1317" t="s">
        <v>582</v>
      </c>
      <c r="M7" s="1642"/>
      <c r="N7" s="1638"/>
      <c r="P7" s="2277"/>
      <c r="Q7" s="2277">
        <v>1</v>
      </c>
      <c r="R7" s="364"/>
      <c r="S7" s="1962">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1631"/>
      <c r="AP7" s="1631" t="str">
        <f>IF(T7="","",T7)</f>
        <v>Группа потребителей</v>
      </c>
      <c r="AQ7" s="1631"/>
      <c r="AR7" s="1631"/>
      <c r="AS7" s="1638">
        <v>0</v>
      </c>
    </row>
    <row customHeight="1" ht="21" hidden="1">
      <c r="A8" s="1274"/>
      <c r="B8" s="1274"/>
      <c r="C8" s="1274"/>
      <c r="D8" s="1274"/>
      <c r="E8" s="2310"/>
      <c r="F8" s="2310"/>
      <c r="G8" s="2310"/>
      <c r="H8" s="2310"/>
      <c r="I8" s="2121"/>
      <c r="J8" s="2121"/>
      <c r="K8" s="2147">
        <f>J7&amp;".1"</f>
      </c>
      <c r="L8" s="1317" t="s">
        <v>585</v>
      </c>
      <c r="M8" s="1642"/>
      <c r="N8" s="1638"/>
      <c r="O8" s="1638"/>
      <c r="P8" s="2277"/>
      <c r="Q8" s="2277"/>
      <c r="R8" s="364">
        <v>1</v>
      </c>
      <c r="S8" s="1962">
        <f>$K8</f>
      </c>
      <c r="T8" s="1354"/>
      <c r="U8" s="307"/>
      <c r="V8" s="758"/>
      <c r="W8" s="332"/>
      <c r="X8" s="758"/>
      <c r="Y8" s="1264"/>
      <c r="Z8" s="2285"/>
      <c r="AA8" s="2127" t="s">
        <v>62</v>
      </c>
      <c r="AB8" s="2285"/>
      <c r="AC8" s="2127" t="s">
        <v>62</v>
      </c>
      <c r="AD8" s="758"/>
      <c r="AE8" s="332"/>
      <c r="AF8" s="758"/>
      <c r="AG8" s="1264"/>
      <c r="AH8" s="2285"/>
      <c r="AI8" s="2127" t="s">
        <v>62</v>
      </c>
      <c r="AJ8" s="2285"/>
      <c r="AK8" s="2127" t="s">
        <v>62</v>
      </c>
      <c r="AL8" s="332"/>
      <c r="AM8" s="2273" t="s">
        <v>586</v>
      </c>
      <c r="AN8" s="1643">
        <f>STRCHECKDATE(V9:AL9)</f>
      </c>
      <c r="AO8" s="1631"/>
      <c r="AP8" s="1631" t="str">
        <f>IF(T8="","",T8)</f>
        <v/>
      </c>
      <c r="AQ8" s="1631"/>
      <c r="AR8" s="1631"/>
      <c r="AS8" s="1638">
        <v>0</v>
      </c>
    </row>
    <row customHeight="1" ht="0.75" hidden="1">
      <c r="A9" s="1274"/>
      <c r="B9" s="1274"/>
      <c r="C9" s="1274"/>
      <c r="D9" s="1274"/>
      <c r="E9" s="2310"/>
      <c r="F9" s="2310"/>
      <c r="G9" s="2310"/>
      <c r="H9" s="2310"/>
      <c r="I9" s="2121"/>
      <c r="J9" s="2121"/>
      <c r="K9" s="2147"/>
      <c r="L9" s="1317"/>
      <c r="M9" s="1642"/>
      <c r="N9" s="1638"/>
      <c r="O9" s="1638"/>
      <c r="P9" s="2277"/>
      <c r="Q9" s="2277"/>
      <c r="R9" s="364"/>
      <c r="S9" s="1971"/>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1631"/>
      <c r="AP9" s="1631" t="str">
        <f>IF(T9="","",T9)</f>
        <v/>
      </c>
      <c r="AQ9" s="1631"/>
      <c r="AR9" s="1631"/>
      <c r="AS9" s="1638">
        <v>0</v>
      </c>
    </row>
    <row customHeight="1" ht="15" hidden="1">
      <c r="A10" s="1274"/>
      <c r="B10" s="1274"/>
      <c r="C10" s="1274"/>
      <c r="D10" s="1274"/>
      <c r="E10" s="2310"/>
      <c r="F10" s="2310"/>
      <c r="G10" s="2310"/>
      <c r="H10" s="2310"/>
      <c r="I10" s="2121"/>
      <c r="J10" s="2147"/>
      <c r="K10" s="1274"/>
      <c r="L10" s="1317"/>
      <c r="M10" s="1642"/>
      <c r="N10" s="1638"/>
      <c r="P10" s="2277"/>
      <c r="Q10" s="2277"/>
      <c r="R10" s="363"/>
      <c r="S10" s="1285"/>
      <c r="T10" s="295" t="s">
        <v>587</v>
      </c>
      <c r="U10" s="607"/>
      <c r="V10" s="607"/>
      <c r="W10" s="607"/>
      <c r="X10" s="607"/>
      <c r="Y10" s="607"/>
      <c r="Z10" s="607"/>
      <c r="AA10" s="607"/>
      <c r="AB10" s="607"/>
      <c r="AC10" s="607"/>
      <c r="AD10" s="607"/>
      <c r="AE10" s="607"/>
      <c r="AF10" s="607"/>
      <c r="AG10" s="607"/>
      <c r="AH10" s="607"/>
      <c r="AI10" s="607"/>
      <c r="AJ10" s="607"/>
      <c r="AK10" s="607"/>
      <c r="AL10" s="331"/>
      <c r="AM10" s="2275"/>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310"/>
      <c r="F11" s="2310"/>
      <c r="G11" s="2310"/>
      <c r="H11" s="2310"/>
      <c r="I11" s="2147"/>
      <c r="J11" s="1274"/>
      <c r="K11" s="1274"/>
      <c r="L11" s="1317"/>
      <c r="M11" s="1642"/>
      <c r="P11" s="2277"/>
      <c r="Q11" s="1958"/>
      <c r="R11" s="363"/>
      <c r="S11" s="1285"/>
      <c r="T11" s="294" t="s">
        <v>588</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310"/>
      <c r="F12" s="2310"/>
      <c r="G12" s="2310"/>
      <c r="H12" s="2309"/>
      <c r="I12" s="1274"/>
      <c r="J12" s="1274"/>
      <c r="K12" s="1274"/>
      <c r="L12" s="1317"/>
      <c r="M12" s="1617"/>
      <c r="N12" s="1617"/>
      <c r="O12" s="1642"/>
      <c r="P12" s="367"/>
      <c r="Q12" s="382"/>
      <c r="R12" s="362"/>
      <c r="S12" s="1285"/>
      <c r="T12" s="372" t="s">
        <v>589</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78"/>
      <c r="B13" s="1978"/>
      <c r="C13" s="1978"/>
      <c r="D13" s="1978"/>
      <c r="E13" s="2310"/>
      <c r="F13" s="2310"/>
      <c r="G13" s="2309"/>
      <c r="H13" s="1978"/>
      <c r="I13" s="1978"/>
      <c r="J13" s="1978"/>
      <c r="K13" s="1978"/>
      <c r="L13" s="1387"/>
      <c r="M13" s="1617"/>
      <c r="N13" s="1617"/>
      <c r="O13" s="164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78"/>
      <c r="B14" s="1978"/>
      <c r="C14" s="1978"/>
      <c r="D14" s="1978"/>
      <c r="E14" s="2310"/>
      <c r="F14" s="2309"/>
      <c r="G14" s="1978"/>
      <c r="H14" s="1978"/>
      <c r="I14" s="1978"/>
      <c r="J14" s="1978"/>
      <c r="K14" s="1978"/>
      <c r="L14" s="1387"/>
      <c r="M14" s="1979"/>
      <c r="N14" s="1979"/>
      <c r="O14" s="1642"/>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78"/>
      <c r="B15" s="1978"/>
      <c r="C15" s="1978"/>
      <c r="D15" s="1978"/>
      <c r="E15" s="2309"/>
      <c r="F15" s="1978"/>
      <c r="G15" s="1978"/>
      <c r="H15" s="1978"/>
      <c r="I15" s="1978"/>
      <c r="J15" s="1978"/>
      <c r="K15" s="1978"/>
      <c r="L15" s="1387"/>
      <c r="M15" s="1979"/>
      <c r="N15" s="1979"/>
      <c r="O15" s="1642"/>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87"/>
      <c r="AI17" s="2288" t="s">
        <v>62</v>
      </c>
      <c r="AJ17" s="2287"/>
      <c r="AK17" s="2288" t="s">
        <v>62</v>
      </c>
      <c r="AS17" s="1638">
        <v>0</v>
      </c>
    </row>
    <row customHeight="1" ht="14.25" hidden="1">
      <c r="AD18" s="1367"/>
      <c r="AE18" s="1367"/>
      <c r="AF18" s="1367"/>
      <c r="AG18" s="335" t="str">
        <f>AH17&amp;"-"&amp;AJ17</f>
        <v>-</v>
      </c>
      <c r="AH18" s="2288"/>
      <c r="AI18" s="2288"/>
      <c r="AJ18" s="2288"/>
      <c r="AK18" s="2288"/>
      <c r="AS18" s="1638">
        <v>0</v>
      </c>
    </row>
    <row customHeight="1" ht="14.25" hidden="1">
      <c r="AS19" s="1638">
        <v>0</v>
      </c>
    </row>
    <row s="1373" customFormat="1" customHeight="1" ht="22.5" hidden="1">
      <c r="A20" s="1638"/>
      <c r="B20" s="1638"/>
      <c r="C20" s="1638"/>
      <c r="D20" s="1638"/>
      <c r="E20" s="1638"/>
      <c r="F20" s="1638"/>
      <c r="G20" s="1638"/>
      <c r="H20" s="1638"/>
      <c r="I20" s="1638"/>
      <c r="J20" s="1638"/>
      <c r="K20" s="1638"/>
      <c r="L20" s="1943"/>
      <c r="M20" s="1969"/>
      <c r="N20" s="1969"/>
      <c r="O20" s="1352" t="s">
        <v>593</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3"/>
      <c r="M21" s="1969"/>
      <c r="N21" s="1969"/>
      <c r="O21" s="1969"/>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3"/>
      <c r="M22" s="1969"/>
      <c r="N22" s="1969"/>
      <c r="O22" s="1317" t="s">
        <v>594</v>
      </c>
      <c r="P22" s="1369"/>
      <c r="Q22" s="1378"/>
      <c r="R22" s="1378"/>
      <c r="S22" s="736"/>
      <c r="T22" s="1373" t="s">
        <v>595</v>
      </c>
      <c r="AA22" s="602" t="s">
        <v>596</v>
      </c>
      <c r="AC22" s="602" t="s">
        <v>597</v>
      </c>
      <c r="AD22" s="1373" t="s">
        <v>595</v>
      </c>
      <c r="AI22" s="602" t="s">
        <v>598</v>
      </c>
      <c r="AK22" s="602" t="s">
        <v>597</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638">
        <v>14</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57" customFormat="1" customHeight="1" ht="25.5" hidden="1">
      <c r="A29" s="1255"/>
      <c r="B29" s="1255"/>
      <c r="C29" s="1255"/>
      <c r="D29" s="1255"/>
      <c r="E29" s="1255"/>
      <c r="F29" s="1255"/>
      <c r="G29" s="1255"/>
      <c r="H29" s="1255"/>
      <c r="I29" s="1255"/>
      <c r="J29" s="1255"/>
      <c r="K29" s="1255"/>
      <c r="L29" s="1387"/>
      <c r="M29" s="1255"/>
      <c r="N29" s="1255"/>
      <c r="O29" s="1255"/>
      <c r="S29" s="2270" t="s">
        <v>41</v>
      </c>
      <c r="T29" s="2270"/>
      <c r="U29" s="1379"/>
      <c r="V29" s="2271" t="str">
        <f>IF(TITLE_NAME_OR_PR_CHANGE="",IF(TITLE_NAME_OR_PR="","",TITLE_NAME_OR_PR),TITLE_NAME_OR_PR_CHANGE)</f>
        <v/>
      </c>
      <c r="W29" s="2271"/>
      <c r="X29" s="2271"/>
      <c r="Y29" s="2271"/>
      <c r="Z29" s="2271"/>
      <c r="AA29" s="2271"/>
      <c r="AB29" s="2271"/>
      <c r="AC29" s="1642"/>
      <c r="AD29" s="2271" t="str">
        <f>IF(TITLE_NAME_OR_PR_CHANGE="",IF(TITLE_NAME_OR_PR="","",TITLE_NAME_OR_PR),TITLE_NAME_OR_PR_CHANGE)</f>
        <v/>
      </c>
      <c r="AE29" s="2271"/>
      <c r="AF29" s="2271"/>
      <c r="AG29" s="2271"/>
      <c r="AH29" s="2271"/>
      <c r="AI29" s="2271"/>
      <c r="AJ29" s="2271"/>
      <c r="AK29" s="1642"/>
      <c r="AL29" s="1642"/>
      <c r="AM29" s="287"/>
      <c r="AN29" s="375"/>
      <c r="AO29" s="375"/>
      <c r="AP29" s="375"/>
      <c r="AQ29" s="375"/>
      <c r="AR29" s="375"/>
      <c r="AS29" s="425">
        <v>0</v>
      </c>
    </row>
    <row s="1857" customFormat="1" customHeight="1" ht="18.75" hidden="1">
      <c r="A30" s="1255"/>
      <c r="B30" s="1255"/>
      <c r="C30" s="1255"/>
      <c r="D30" s="1255"/>
      <c r="E30" s="1255"/>
      <c r="F30" s="1255"/>
      <c r="G30" s="1255"/>
      <c r="H30" s="1255"/>
      <c r="I30" s="1255"/>
      <c r="J30" s="1255"/>
      <c r="K30" s="1255"/>
      <c r="L30" s="1387"/>
      <c r="M30" s="1255"/>
      <c r="N30" s="1255"/>
      <c r="O30" s="1255"/>
      <c r="S30" s="2270" t="s">
        <v>599</v>
      </c>
      <c r="T30" s="2270"/>
      <c r="U30" s="1379"/>
      <c r="V30" s="2284" t="str">
        <f>IF(TITLE_DATE_PR_CHANGE="",IF(TITLE_DATE_PR="","",TITLE_DATE_PR),TITLE_DATE_PR_CHANGE)</f>
        <v/>
      </c>
      <c r="W30" s="2284"/>
      <c r="X30" s="2284"/>
      <c r="Y30" s="2284"/>
      <c r="Z30" s="2284"/>
      <c r="AA30" s="2284"/>
      <c r="AB30" s="2284"/>
      <c r="AC30" s="1642"/>
      <c r="AD30" s="2284" t="str">
        <f>IF(TITLE_DATE_PR_CHANGE="",IF(TITLE_DATE_PR="","",TITLE_DATE_PR),TITLE_DATE_PR_CHANGE)</f>
        <v/>
      </c>
      <c r="AE30" s="2284"/>
      <c r="AF30" s="2284"/>
      <c r="AG30" s="2284"/>
      <c r="AH30" s="2284"/>
      <c r="AI30" s="2284"/>
      <c r="AJ30" s="2284"/>
      <c r="AK30" s="1642"/>
      <c r="AL30" s="1642"/>
      <c r="AM30" s="287"/>
      <c r="AN30" s="375"/>
      <c r="AO30" s="375"/>
      <c r="AP30" s="375"/>
      <c r="AQ30" s="375"/>
      <c r="AR30" s="375"/>
      <c r="AS30" s="425">
        <v>0</v>
      </c>
    </row>
    <row s="1857" customFormat="1" customHeight="1" ht="18.75" hidden="1">
      <c r="A31" s="1255"/>
      <c r="B31" s="1255"/>
      <c r="C31" s="1255"/>
      <c r="D31" s="1255"/>
      <c r="E31" s="1255"/>
      <c r="F31" s="1255"/>
      <c r="G31" s="1255"/>
      <c r="H31" s="1255"/>
      <c r="I31" s="1255"/>
      <c r="J31" s="1255"/>
      <c r="K31" s="1255"/>
      <c r="L31" s="1387"/>
      <c r="M31" s="1255"/>
      <c r="N31" s="1255"/>
      <c r="O31" s="1255"/>
      <c r="S31" s="2270" t="s">
        <v>600</v>
      </c>
      <c r="T31" s="2270"/>
      <c r="U31" s="1379"/>
      <c r="V31" s="2271" t="str">
        <f>IF(TITLE_NUMBER_PR_CHANGE="",IF(TITLE_NUMBER_PR="","",TITLE_NUMBER_PR),TITLE_NUMBER_PR_CHANGE)</f>
        <v/>
      </c>
      <c r="W31" s="2271"/>
      <c r="X31" s="2271"/>
      <c r="Y31" s="2271"/>
      <c r="Z31" s="2271"/>
      <c r="AA31" s="2271"/>
      <c r="AB31" s="2271"/>
      <c r="AC31" s="1642"/>
      <c r="AD31" s="2271" t="str">
        <f>IF(TITLE_NUMBER_PR_CHANGE="",IF(TITLE_NUMBER_PR="","",TITLE_NUMBER_PR),TITLE_NUMBER_PR_CHANGE)</f>
        <v/>
      </c>
      <c r="AE31" s="2271"/>
      <c r="AF31" s="2271"/>
      <c r="AG31" s="2271"/>
      <c r="AH31" s="2271"/>
      <c r="AI31" s="2271"/>
      <c r="AJ31" s="2271"/>
      <c r="AK31" s="1642"/>
      <c r="AL31" s="1642"/>
      <c r="AM31" s="287"/>
      <c r="AN31" s="375"/>
      <c r="AO31" s="375"/>
      <c r="AP31" s="375"/>
      <c r="AQ31" s="375"/>
      <c r="AR31" s="375"/>
      <c r="AS31" s="425">
        <v>0</v>
      </c>
    </row>
    <row s="1857" customFormat="1" customHeight="1" ht="18.75" hidden="1">
      <c r="A32" s="1255"/>
      <c r="B32" s="1255"/>
      <c r="C32" s="1255"/>
      <c r="D32" s="1255"/>
      <c r="E32" s="1255"/>
      <c r="F32" s="1255"/>
      <c r="G32" s="1255"/>
      <c r="H32" s="1255"/>
      <c r="I32" s="1255"/>
      <c r="J32" s="1255"/>
      <c r="K32" s="1255"/>
      <c r="L32" s="1387"/>
      <c r="M32" s="1255"/>
      <c r="N32" s="1255"/>
      <c r="O32" s="1255"/>
      <c r="S32" s="2270" t="s">
        <v>42</v>
      </c>
      <c r="T32" s="2270"/>
      <c r="U32" s="1379"/>
      <c r="V32" s="2271" t="str">
        <f>IF(TITLE_IST_PUB_CHANGE="",IF(TITLE_IST_PUB="","",TITLE_IST_PUB),TITLE_IST_PUB_CHANGE)</f>
        <v/>
      </c>
      <c r="W32" s="2271"/>
      <c r="X32" s="2271"/>
      <c r="Y32" s="2271"/>
      <c r="Z32" s="2271"/>
      <c r="AA32" s="2271"/>
      <c r="AB32" s="2271"/>
      <c r="AC32" s="1642"/>
      <c r="AD32" s="2271" t="str">
        <f>IF(TITLE_IST_PUB_CHANGE="",IF(TITLE_IST_PUB="","",TITLE_IST_PUB),TITLE_IST_PUB_CHANGE)</f>
        <v/>
      </c>
      <c r="AE32" s="2271"/>
      <c r="AF32" s="2271"/>
      <c r="AG32" s="2271"/>
      <c r="AH32" s="2271"/>
      <c r="AI32" s="2271"/>
      <c r="AJ32" s="2271"/>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57" customFormat="1" customHeight="1" ht="18.75" hidden="1">
      <c r="A34" s="1255"/>
      <c r="B34" s="1255"/>
      <c r="C34" s="1255"/>
      <c r="D34" s="1255"/>
      <c r="E34" s="1255"/>
      <c r="F34" s="1255"/>
      <c r="G34" s="1255"/>
      <c r="H34" s="1255"/>
      <c r="I34" s="1255"/>
      <c r="J34" s="1255"/>
      <c r="K34" s="1255"/>
      <c r="L34" s="1387"/>
      <c r="M34" s="1255"/>
      <c r="N34" s="1255"/>
      <c r="O34" s="1255"/>
      <c r="S34" s="2270" t="s">
        <v>601</v>
      </c>
      <c r="T34" s="2270"/>
      <c r="U34" s="1379"/>
      <c r="V34" s="2284" t="str">
        <f>IF(TITLE_DATE_PR_CHANGE="",IF(TITLE_DATE_PR="","",TITLE_DATE_PR),TITLE_DATE_PR_CHANGE)</f>
        <v/>
      </c>
      <c r="W34" s="2284"/>
      <c r="X34" s="2284"/>
      <c r="Y34" s="2284"/>
      <c r="Z34" s="2284"/>
      <c r="AA34" s="2284"/>
      <c r="AB34" s="2284"/>
      <c r="AC34" s="1642"/>
      <c r="AD34" s="2284" t="str">
        <f>IF(TITLE_DATE_PR_CHANGE="",IF(TITLE_DATE_PR="","",TITLE_DATE_PR),TITLE_DATE_PR_CHANGE)</f>
        <v/>
      </c>
      <c r="AE34" s="2284"/>
      <c r="AF34" s="2284"/>
      <c r="AG34" s="2284"/>
      <c r="AH34" s="2284"/>
      <c r="AI34" s="2284"/>
      <c r="AJ34" s="2284"/>
      <c r="AK34" s="1642"/>
      <c r="AL34" s="1642"/>
      <c r="AM34" s="287"/>
      <c r="AN34" s="375"/>
      <c r="AO34" s="375"/>
      <c r="AP34" s="375"/>
      <c r="AQ34" s="375"/>
      <c r="AR34" s="375"/>
      <c r="AS34" s="425">
        <v>0</v>
      </c>
    </row>
    <row s="1857" customFormat="1" customHeight="1" ht="18.75" hidden="1">
      <c r="A35" s="1255"/>
      <c r="B35" s="1255"/>
      <c r="C35" s="1255"/>
      <c r="D35" s="1255"/>
      <c r="E35" s="1255"/>
      <c r="F35" s="1255"/>
      <c r="G35" s="1255"/>
      <c r="H35" s="1255"/>
      <c r="I35" s="1255"/>
      <c r="J35" s="1255"/>
      <c r="K35" s="1255"/>
      <c r="L35" s="1387"/>
      <c r="M35" s="1255"/>
      <c r="N35" s="1255"/>
      <c r="O35" s="1255"/>
      <c r="S35" s="2270" t="s">
        <v>602</v>
      </c>
      <c r="T35" s="2270"/>
      <c r="U35" s="1379"/>
      <c r="V35" s="2271" t="str">
        <f>IF(TITLE_NUMBER_PR_CHANGE="",IF(TITLE_NUMBER_PR="","",TITLE_NUMBER_PR),TITLE_NUMBER_PR_CHANGE)</f>
        <v/>
      </c>
      <c r="W35" s="2271"/>
      <c r="X35" s="2271"/>
      <c r="Y35" s="2271"/>
      <c r="Z35" s="2271"/>
      <c r="AA35" s="2271"/>
      <c r="AB35" s="2271"/>
      <c r="AC35" s="1642"/>
      <c r="AD35" s="2271" t="str">
        <f>IF(TITLE_NUMBER_PR_CHANGE="",IF(TITLE_NUMBER_PR="","",TITLE_NUMBER_PR),TITLE_NUMBER_PR_CHANGE)</f>
        <v/>
      </c>
      <c r="AE35" s="2271"/>
      <c r="AF35" s="2271"/>
      <c r="AG35" s="2271"/>
      <c r="AH35" s="2271"/>
      <c r="AI35" s="2271"/>
      <c r="AJ35" s="2271"/>
      <c r="AK35" s="1642"/>
      <c r="AL35" s="1642"/>
      <c r="AM35" s="287"/>
      <c r="AN35" s="375"/>
      <c r="AO35" s="375"/>
      <c r="AP35" s="375"/>
      <c r="AQ35" s="375"/>
      <c r="AR35" s="375"/>
      <c r="AS35" s="425">
        <v>0</v>
      </c>
    </row>
    <row s="1857" customFormat="1" customHeight="1" ht="0">
      <c r="A36" s="1255"/>
      <c r="B36" s="1255"/>
      <c r="C36" s="1255"/>
      <c r="D36" s="1255"/>
      <c r="E36" s="1255"/>
      <c r="F36" s="1255"/>
      <c r="G36" s="1255"/>
      <c r="H36" s="1255"/>
      <c r="I36" s="1255"/>
      <c r="J36" s="1255"/>
      <c r="K36" s="1255"/>
      <c r="L36" s="1387"/>
      <c r="M36" s="1255"/>
      <c r="N36" s="1255"/>
      <c r="O36" s="1255"/>
      <c r="S36" s="1642"/>
      <c r="T36" s="1642"/>
      <c r="U36" s="1974"/>
      <c r="V36" s="1642"/>
      <c r="W36" s="1642"/>
      <c r="X36" s="1642"/>
      <c r="Y36" s="1642"/>
      <c r="Z36" s="1642"/>
      <c r="AA36" s="1642"/>
      <c r="AB36" s="1642"/>
      <c r="AC36" s="1649" t="s">
        <v>603</v>
      </c>
      <c r="AD36" s="1642"/>
      <c r="AE36" s="1642"/>
      <c r="AF36" s="1642"/>
      <c r="AG36" s="1642"/>
      <c r="AH36" s="1642"/>
      <c r="AI36" s="1642"/>
      <c r="AJ36" s="1642"/>
      <c r="AK36" s="1649" t="s">
        <v>603</v>
      </c>
      <c r="AN36" s="375"/>
      <c r="AO36" s="375"/>
      <c r="AP36" s="375"/>
      <c r="AQ36" s="375"/>
      <c r="AR36" s="375"/>
      <c r="AS36" s="425">
        <v>0</v>
      </c>
    </row>
    <row customHeight="1" ht="14.699999999999998">
      <c r="Q37" s="383"/>
      <c r="R37" s="383"/>
      <c r="S37" s="1282"/>
      <c r="T37" s="464"/>
      <c r="U37" s="1251"/>
      <c r="V37" s="2272"/>
      <c r="W37" s="2272"/>
      <c r="X37" s="2272"/>
      <c r="Y37" s="2272"/>
      <c r="Z37" s="2272"/>
      <c r="AA37" s="2272"/>
      <c r="AB37" s="2272"/>
      <c r="AC37" s="2272"/>
      <c r="AD37" s="2272"/>
      <c r="AE37" s="2272"/>
      <c r="AF37" s="2272"/>
      <c r="AG37" s="2272"/>
      <c r="AH37" s="2272"/>
      <c r="AI37" s="2272"/>
      <c r="AJ37" s="2272"/>
      <c r="AK37" s="2272"/>
      <c r="AS37" s="1638">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638">
        <v>14</v>
      </c>
    </row>
    <row customHeight="1" ht="14.699999999999998">
      <c r="Q39" s="383"/>
      <c r="R39" s="383"/>
      <c r="S39" s="2293" t="s">
        <v>88</v>
      </c>
      <c r="T39" s="2229" t="s">
        <v>604</v>
      </c>
      <c r="U39" s="344"/>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638">
        <v>14</v>
      </c>
    </row>
    <row customHeight="1" ht="35.699999999999996">
      <c r="Q40" s="383"/>
      <c r="R40" s="383"/>
      <c r="S40" s="2293"/>
      <c r="T40" s="2229"/>
      <c r="U40" s="1038"/>
      <c r="V40" s="2280" t="s">
        <v>609</v>
      </c>
      <c r="W40" s="2303" t="s">
        <v>610</v>
      </c>
      <c r="X40" s="2282" t="s">
        <v>611</v>
      </c>
      <c r="Y40" s="2283"/>
      <c r="Z40" s="2282" t="s">
        <v>625</v>
      </c>
      <c r="AA40" s="2289"/>
      <c r="AB40" s="2283"/>
      <c r="AC40" s="2298"/>
      <c r="AD40" s="2280" t="s">
        <v>609</v>
      </c>
      <c r="AE40" s="2303" t="s">
        <v>610</v>
      </c>
      <c r="AF40" s="2282" t="s">
        <v>611</v>
      </c>
      <c r="AG40" s="2283"/>
      <c r="AH40" s="2282" t="s">
        <v>612</v>
      </c>
      <c r="AI40" s="2289"/>
      <c r="AJ40" s="2283"/>
      <c r="AK40" s="2298"/>
      <c r="AL40" s="2301"/>
      <c r="AM40" s="2147"/>
      <c r="AS40" s="1638">
        <v>34</v>
      </c>
    </row>
    <row customHeight="1" ht="35.699999999999996">
      <c r="A41" s="1273"/>
      <c r="B41" s="1273" t="s">
        <v>319</v>
      </c>
      <c r="C41" s="1273" t="s">
        <v>320</v>
      </c>
      <c r="D41" s="1273" t="s">
        <v>321</v>
      </c>
      <c r="E41" s="1317" t="s">
        <v>613</v>
      </c>
      <c r="F41" s="1317" t="s">
        <v>614</v>
      </c>
      <c r="G41" s="1317" t="s">
        <v>615</v>
      </c>
      <c r="H41" s="1317" t="s">
        <v>616</v>
      </c>
      <c r="I41" s="1317" t="s">
        <v>617</v>
      </c>
      <c r="J41" s="1317" t="s">
        <v>618</v>
      </c>
      <c r="K41" s="1317" t="s">
        <v>619</v>
      </c>
      <c r="L41" s="1317" t="s">
        <v>594</v>
      </c>
      <c r="Q41" s="383"/>
      <c r="R41" s="383"/>
      <c r="S41" s="2293"/>
      <c r="T41" s="2229"/>
      <c r="U41" s="309"/>
      <c r="V41" s="2281"/>
      <c r="W41" s="2304"/>
      <c r="X41" s="1942" t="s">
        <v>620</v>
      </c>
      <c r="Y41" s="1942" t="s">
        <v>621</v>
      </c>
      <c r="Z41" s="1942" t="s">
        <v>622</v>
      </c>
      <c r="AA41" s="2290" t="s">
        <v>623</v>
      </c>
      <c r="AB41" s="2291"/>
      <c r="AC41" s="2299"/>
      <c r="AD41" s="2281"/>
      <c r="AE41" s="2304"/>
      <c r="AF41" s="1942" t="s">
        <v>620</v>
      </c>
      <c r="AG41" s="1942" t="s">
        <v>621</v>
      </c>
      <c r="AH41" s="1942" t="s">
        <v>622</v>
      </c>
      <c r="AI41" s="2290" t="s">
        <v>623</v>
      </c>
      <c r="AJ41" s="2291"/>
      <c r="AK41" s="2299"/>
      <c r="AL41" s="2302"/>
      <c r="AM41" s="2147"/>
      <c r="AS41" s="1638">
        <v>34</v>
      </c>
    </row>
    <row s="1648" customFormat="1" customHeight="1" ht="11.25" hidden="1">
      <c r="A42" s="1273"/>
      <c r="B42" s="1273"/>
      <c r="C42" s="1273"/>
      <c r="D42" s="1273"/>
      <c r="E42" s="1273"/>
      <c r="F42" s="1273"/>
      <c r="G42" s="1273"/>
      <c r="H42" s="1273"/>
      <c r="I42" s="1273"/>
      <c r="J42" s="1273"/>
      <c r="K42" s="1273"/>
      <c r="L42" s="1317"/>
      <c r="M42" s="1969"/>
      <c r="N42" s="1969"/>
      <c r="O42" s="1969"/>
      <c r="P42" s="1253"/>
      <c r="Q42" s="1254"/>
      <c r="R42" s="1261">
        <v>1</v>
      </c>
      <c r="S42" s="1284" t="s">
        <v>137</v>
      </c>
      <c r="T42" s="1262" t="s">
        <v>102</v>
      </c>
      <c r="U42" s="1252" t="str">
        <f>OFFSET(U42,0,-1)</f>
        <v>2</v>
      </c>
      <c r="V42" s="1960">
        <f>OFFSET(V42,0,-1)+1</f>
        <v>3</v>
      </c>
      <c r="W42" s="1960"/>
      <c r="X42" s="1960">
        <f>OFFSET(X42,0,-1)+1</f>
        <v>1</v>
      </c>
      <c r="Y42" s="1960">
        <f>OFFSET(Y42,0,-1)+1</f>
        <v>2</v>
      </c>
      <c r="Z42" s="1960">
        <f>OFFSET(Z42,0,-1)+1</f>
        <v>3</v>
      </c>
      <c r="AA42" s="2292">
        <f>OFFSET(AA42,0,-1)+1</f>
        <v>4</v>
      </c>
      <c r="AB42" s="2292"/>
      <c r="AC42" s="1960">
        <f>OFFSET(AC42,0,-2)+1</f>
        <v>5</v>
      </c>
      <c r="AD42" s="1960">
        <f>OFFSET(AD42,0,-1)+1</f>
        <v>6</v>
      </c>
      <c r="AE42" s="1960"/>
      <c r="AF42" s="1960">
        <f>OFFSET(AF42,0,-1)+1</f>
        <v>1</v>
      </c>
      <c r="AG42" s="1960">
        <f>OFFSET(AG42,0,-1)+1</f>
        <v>2</v>
      </c>
      <c r="AH42" s="1960">
        <f>OFFSET(AH42,0,-1)+1</f>
        <v>3</v>
      </c>
      <c r="AI42" s="2292">
        <f>OFFSET(AI42,0,-1)+1</f>
        <v>4</v>
      </c>
      <c r="AJ42" s="2292"/>
      <c r="AK42" s="1960">
        <f>OFFSET(AK42,0,-2)+1</f>
        <v>5</v>
      </c>
      <c r="AL42" s="1252">
        <f>OFFSET(AL42,0,-1)</f>
        <v>5</v>
      </c>
      <c r="AM42" s="1960">
        <f>OFFSET(AM42,0,-1)+1</f>
        <v>6</v>
      </c>
      <c r="AN42" s="1643"/>
      <c r="AO42" s="1643"/>
      <c r="AP42" s="1643"/>
      <c r="AQ42" s="1643"/>
      <c r="AR42" s="1643"/>
      <c r="AS42" s="1648">
        <v>0</v>
      </c>
    </row>
    <row customHeight="1" ht="22.049999999999997">
      <c r="A43" s="1274" t="s">
        <v>388</v>
      </c>
      <c r="B43" s="1274"/>
      <c r="C43" s="1274"/>
      <c r="D43" s="1274"/>
      <c r="E43" s="2309">
        <v>1</v>
      </c>
      <c r="F43" s="1274"/>
      <c r="G43" s="1274"/>
      <c r="H43" s="1274"/>
      <c r="I43" s="1274"/>
      <c r="J43" s="1274"/>
      <c r="K43" s="1274"/>
      <c r="L43" s="1317"/>
      <c r="M43" s="1617"/>
      <c r="N43" s="1617"/>
      <c r="O43" s="1617"/>
      <c r="P43" s="1597"/>
      <c r="Q43" s="367"/>
      <c r="R43" s="362"/>
      <c r="S43" s="1962">
        <f>INDEX(PT_DIFFERENTIATION_NUM_NTAR,MATCH(A43,PT_DIFFERENTIATION_NTAR_ID,0))</f>
        <v>0</v>
      </c>
      <c r="T43" s="1532"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388</v>
      </c>
      <c r="B44" s="1274" t="s">
        <v>389</v>
      </c>
      <c r="C44" s="1274"/>
      <c r="D44" s="1274"/>
      <c r="E44" s="2310"/>
      <c r="F44" s="2309">
        <v>1</v>
      </c>
      <c r="G44" s="1274"/>
      <c r="H44" s="1274"/>
      <c r="I44" s="1274"/>
      <c r="J44" s="1274"/>
      <c r="K44" s="1274"/>
      <c r="L44" s="1317"/>
      <c r="M44" s="1617"/>
      <c r="N44" s="1617"/>
      <c r="O44" s="1617"/>
      <c r="P44" s="1944"/>
      <c r="Q44" s="359"/>
      <c r="R44" s="360"/>
      <c r="S44" s="1962" t="str">
        <f>INDEX(PT_DIFFERENTIATION_NUM_TER,MATCH(B44,PT_DIFFERENTIATION_TER_ID,0))</f>
        <v>.</v>
      </c>
      <c r="T44" s="1529"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1631"/>
      <c r="AP44" s="1631" t="str">
        <f>IF(T44="","",T44)</f>
        <v>Территория действия тарифа</v>
      </c>
      <c r="AQ44" s="1631"/>
      <c r="AR44" s="1631"/>
      <c r="AS44" s="1638">
        <v>21</v>
      </c>
    </row>
    <row customHeight="1" ht="24">
      <c r="A45" s="1274" t="s">
        <v>388</v>
      </c>
      <c r="B45" s="1274" t="s">
        <v>389</v>
      </c>
      <c r="C45" s="1274" t="s">
        <v>390</v>
      </c>
      <c r="D45" s="1274"/>
      <c r="E45" s="2310"/>
      <c r="F45" s="2310"/>
      <c r="G45" s="2309">
        <v>1</v>
      </c>
      <c r="H45" s="1274"/>
      <c r="I45" s="1274"/>
      <c r="J45" s="1274"/>
      <c r="K45" s="1274"/>
      <c r="L45" s="1317"/>
      <c r="M45" s="1617"/>
      <c r="N45" s="1617"/>
      <c r="O45" s="1617"/>
      <c r="P45" s="361"/>
      <c r="Q45" s="359"/>
      <c r="R45" s="360"/>
      <c r="S45" s="1962"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1631"/>
      <c r="AP45" s="1631" t="str">
        <f>IF(T45="","",T45)</f>
        <v>Наименование системы теплоснабжения </v>
      </c>
      <c r="AQ45" s="1631"/>
      <c r="AR45" s="1631"/>
      <c r="AS45" s="1638">
        <v>23</v>
      </c>
    </row>
    <row customHeight="1" ht="22.049999999999997">
      <c r="A46" s="1274" t="s">
        <v>388</v>
      </c>
      <c r="B46" s="1274" t="s">
        <v>389</v>
      </c>
      <c r="C46" s="1274" t="s">
        <v>390</v>
      </c>
      <c r="D46" s="1274" t="s">
        <v>391</v>
      </c>
      <c r="E46" s="2310"/>
      <c r="F46" s="2310"/>
      <c r="G46" s="2310"/>
      <c r="H46" s="2309">
        <v>1</v>
      </c>
      <c r="I46" s="1274"/>
      <c r="J46" s="1274"/>
      <c r="K46" s="1274"/>
      <c r="L46" s="1317"/>
      <c r="M46" s="1617"/>
      <c r="N46" s="1617"/>
      <c r="O46" s="1617"/>
      <c r="P46" s="361"/>
      <c r="Q46" s="359"/>
      <c r="R46" s="360"/>
      <c r="S46" s="1962"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1631"/>
      <c r="AP46" s="1631" t="str">
        <f>IF(T46="","",T46)</f>
        <v>Источник тепловой энергии  </v>
      </c>
      <c r="AQ46" s="1631"/>
      <c r="AR46" s="1631"/>
      <c r="AS46" s="1638">
        <v>21</v>
      </c>
    </row>
    <row customHeight="1" ht="49.5">
      <c r="A47" s="1274" t="s">
        <v>388</v>
      </c>
      <c r="B47" s="1274" t="s">
        <v>389</v>
      </c>
      <c r="C47" s="1274" t="s">
        <v>390</v>
      </c>
      <c r="D47" s="1274" t="s">
        <v>391</v>
      </c>
      <c r="E47" s="2310"/>
      <c r="F47" s="2310"/>
      <c r="G47" s="2310"/>
      <c r="H47" s="2310"/>
      <c r="I47" s="2147" t="str">
        <f>S46&amp;".1"</f>
        <v>....1</v>
      </c>
      <c r="J47" s="1274"/>
      <c r="K47" s="1274"/>
      <c r="L47" s="1317" t="s">
        <v>579</v>
      </c>
      <c r="P47" s="2277">
        <v>1</v>
      </c>
      <c r="Q47" s="1958"/>
      <c r="R47" s="363"/>
      <c r="S47" s="1962" t="str">
        <f>$I47</f>
        <v>....1</v>
      </c>
      <c r="T47" s="292" t="s">
        <v>580</v>
      </c>
      <c r="U47" s="307"/>
      <c r="V47" s="2265"/>
      <c r="W47" s="2266"/>
      <c r="X47" s="2266"/>
      <c r="Y47" s="2266"/>
      <c r="Z47" s="2266"/>
      <c r="AA47" s="2266"/>
      <c r="AB47" s="2266"/>
      <c r="AC47" s="2267"/>
      <c r="AD47" s="2265"/>
      <c r="AE47" s="2266"/>
      <c r="AF47" s="2266"/>
      <c r="AG47" s="2266"/>
      <c r="AH47" s="2266"/>
      <c r="AI47" s="2266"/>
      <c r="AJ47" s="2266"/>
      <c r="AK47" s="2266"/>
      <c r="AL47" s="2267"/>
      <c r="AM47" s="1265" t="s">
        <v>581</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388</v>
      </c>
      <c r="B48" s="1274" t="s">
        <v>389</v>
      </c>
      <c r="C48" s="1274" t="s">
        <v>390</v>
      </c>
      <c r="D48" s="1274" t="s">
        <v>391</v>
      </c>
      <c r="E48" s="2310"/>
      <c r="F48" s="2310"/>
      <c r="G48" s="2310"/>
      <c r="H48" s="2310"/>
      <c r="I48" s="2121"/>
      <c r="J48" s="2147" t="str">
        <f>I47&amp;".1"</f>
        <v>....1.1</v>
      </c>
      <c r="K48" s="1274"/>
      <c r="L48" s="1317" t="s">
        <v>582</v>
      </c>
      <c r="P48" s="2277"/>
      <c r="Q48" s="2277">
        <v>1</v>
      </c>
      <c r="R48" s="364"/>
      <c r="S48" s="1962" t="str">
        <f>$J48</f>
        <v>....1.1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1631"/>
      <c r="AP48" s="1631" t="str">
        <f>IF(T48="","",T48)</f>
        <v>Группа потребителей</v>
      </c>
      <c r="AQ48" s="1631"/>
      <c r="AR48" s="1631"/>
      <c r="AS48" s="1638">
        <v>21</v>
      </c>
    </row>
    <row customHeight="1" ht="22.049999999999997">
      <c r="A49" s="1274" t="s">
        <v>388</v>
      </c>
      <c r="B49" s="1274" t="s">
        <v>389</v>
      </c>
      <c r="C49" s="1274" t="s">
        <v>390</v>
      </c>
      <c r="D49" s="1274" t="s">
        <v>391</v>
      </c>
      <c r="E49" s="2310"/>
      <c r="F49" s="2310"/>
      <c r="G49" s="2310"/>
      <c r="H49" s="2310"/>
      <c r="I49" s="2121"/>
      <c r="J49" s="2121"/>
      <c r="K49" s="2147" t="str">
        <f>J48&amp;".1"</f>
        <v>....1.1.1</v>
      </c>
      <c r="L49" s="1317" t="s">
        <v>585</v>
      </c>
      <c r="P49" s="2277"/>
      <c r="Q49" s="2277"/>
      <c r="R49" s="364">
        <v>1</v>
      </c>
      <c r="S49" s="1962" t="str">
        <f>$K49</f>
        <v>....1.1.1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586</v>
      </c>
      <c r="AN49" s="1643">
        <f>STRCHECKDATE(V50:AL50)</f>
      </c>
      <c r="AO49" s="1631"/>
      <c r="AP49" s="1631" t="str">
        <f>IF(T49="","",T49)</f>
        <v/>
      </c>
      <c r="AQ49" s="1631"/>
      <c r="AR49" s="1631"/>
      <c r="AS49" s="1638">
        <v>21</v>
      </c>
    </row>
    <row customHeight="1" ht="1.05">
      <c r="A50" s="1274" t="s">
        <v>388</v>
      </c>
      <c r="B50" s="1274" t="s">
        <v>389</v>
      </c>
      <c r="C50" s="1274" t="s">
        <v>390</v>
      </c>
      <c r="D50" s="1274" t="s">
        <v>391</v>
      </c>
      <c r="E50" s="2310"/>
      <c r="F50" s="2310"/>
      <c r="G50" s="2310"/>
      <c r="H50" s="2310"/>
      <c r="I50" s="2121"/>
      <c r="J50" s="2121"/>
      <c r="K50" s="2147"/>
      <c r="L50" s="1317"/>
      <c r="P50" s="2277"/>
      <c r="Q50" s="2277"/>
      <c r="R50" s="364"/>
      <c r="S50" s="1971"/>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1631"/>
      <c r="AP50" s="1631" t="str">
        <f>IF(T50="","",T50)</f>
        <v/>
      </c>
      <c r="AQ50" s="1631"/>
      <c r="AR50" s="1631"/>
      <c r="AS50" s="1638">
        <v>1</v>
      </c>
    </row>
    <row customHeight="1" ht="11.549999999999999">
      <c r="A51" s="1274" t="s">
        <v>388</v>
      </c>
      <c r="B51" s="1274" t="s">
        <v>389</v>
      </c>
      <c r="C51" s="1274" t="s">
        <v>390</v>
      </c>
      <c r="D51" s="1274" t="s">
        <v>391</v>
      </c>
      <c r="E51" s="2310"/>
      <c r="F51" s="2310"/>
      <c r="G51" s="2310"/>
      <c r="H51" s="2310"/>
      <c r="I51" s="2121"/>
      <c r="J51" s="2147"/>
      <c r="K51" s="1274"/>
      <c r="L51" s="1317"/>
      <c r="P51" s="2277"/>
      <c r="Q51" s="2277"/>
      <c r="R51" s="363"/>
      <c r="S51" s="1285"/>
      <c r="T51" s="295" t="s">
        <v>587</v>
      </c>
      <c r="U51" s="607"/>
      <c r="V51" s="607"/>
      <c r="W51" s="607"/>
      <c r="X51" s="607"/>
      <c r="Y51" s="607"/>
      <c r="Z51" s="607"/>
      <c r="AA51" s="607"/>
      <c r="AB51" s="607"/>
      <c r="AC51" s="607"/>
      <c r="AD51" s="607"/>
      <c r="AE51" s="607"/>
      <c r="AF51" s="607"/>
      <c r="AG51" s="607"/>
      <c r="AH51" s="607"/>
      <c r="AI51" s="607"/>
      <c r="AJ51" s="607"/>
      <c r="AK51" s="607"/>
      <c r="AL51" s="331"/>
      <c r="AM51" s="2275"/>
      <c r="AO51" s="1631"/>
      <c r="AP51" s="1631" t="str">
        <f>IF(T51="","",T51)</f>
        <v>Добавить вид теплоносителя (параметры теплоносителя)</v>
      </c>
      <c r="AQ51" s="1631"/>
      <c r="AR51" s="1631"/>
      <c r="AS51" s="1638">
        <v>11</v>
      </c>
    </row>
    <row customHeight="1" ht="11.549999999999999">
      <c r="A52" s="1274" t="s">
        <v>388</v>
      </c>
      <c r="B52" s="1274" t="s">
        <v>389</v>
      </c>
      <c r="C52" s="1274" t="s">
        <v>390</v>
      </c>
      <c r="D52" s="1274" t="s">
        <v>391</v>
      </c>
      <c r="E52" s="2310"/>
      <c r="F52" s="2310"/>
      <c r="G52" s="2310"/>
      <c r="H52" s="2310"/>
      <c r="I52" s="2147"/>
      <c r="J52" s="1274"/>
      <c r="K52" s="1274"/>
      <c r="L52" s="1317"/>
      <c r="P52" s="2277"/>
      <c r="Q52" s="1958"/>
      <c r="R52" s="363"/>
      <c r="S52" s="1285"/>
      <c r="T52" s="294" t="s">
        <v>588</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388</v>
      </c>
      <c r="B53" s="1274" t="s">
        <v>389</v>
      </c>
      <c r="C53" s="1274" t="s">
        <v>390</v>
      </c>
      <c r="D53" s="1274" t="s">
        <v>391</v>
      </c>
      <c r="E53" s="2310"/>
      <c r="F53" s="2310"/>
      <c r="G53" s="2310"/>
      <c r="H53" s="2309"/>
      <c r="I53" s="1274"/>
      <c r="J53" s="1274"/>
      <c r="K53" s="1274"/>
      <c r="L53" s="1317"/>
      <c r="M53" s="1617"/>
      <c r="N53" s="1617"/>
      <c r="O53" s="1642"/>
      <c r="P53" s="367"/>
      <c r="Q53" s="382"/>
      <c r="R53" s="362"/>
      <c r="S53" s="1285"/>
      <c r="T53" s="372" t="s">
        <v>589</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388</v>
      </c>
      <c r="B54" s="1274" t="s">
        <v>389</v>
      </c>
      <c r="C54" s="1274" t="s">
        <v>390</v>
      </c>
      <c r="D54" s="1978"/>
      <c r="E54" s="2310"/>
      <c r="F54" s="2310"/>
      <c r="G54" s="2309"/>
      <c r="H54" s="1978"/>
      <c r="I54" s="1978"/>
      <c r="J54" s="1978"/>
      <c r="K54" s="1978"/>
      <c r="L54" s="1387"/>
      <c r="M54" s="1617"/>
      <c r="N54" s="1617"/>
      <c r="O54" s="164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388</v>
      </c>
      <c r="B55" s="1274" t="s">
        <v>389</v>
      </c>
      <c r="C55" s="1978"/>
      <c r="D55" s="1978"/>
      <c r="E55" s="2310"/>
      <c r="F55" s="2309"/>
      <c r="G55" s="1978"/>
      <c r="H55" s="1978"/>
      <c r="I55" s="1978"/>
      <c r="J55" s="1978"/>
      <c r="K55" s="1978"/>
      <c r="L55" s="1387"/>
      <c r="M55" s="1979"/>
      <c r="N55" s="1979"/>
      <c r="O55" s="1642"/>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388</v>
      </c>
      <c r="B56" s="1274"/>
      <c r="C56" s="1274"/>
      <c r="D56" s="1274"/>
      <c r="E56" s="2309"/>
      <c r="F56" s="1274"/>
      <c r="G56" s="1274"/>
      <c r="H56" s="1274"/>
      <c r="I56" s="1274"/>
      <c r="J56" s="1274"/>
      <c r="K56" s="1274"/>
      <c r="L56" s="1317"/>
      <c r="M56" s="1979"/>
      <c r="N56" s="1979"/>
      <c r="O56" s="1642"/>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78"/>
      <c r="B57" s="1978"/>
      <c r="C57" s="1978"/>
      <c r="D57" s="1978"/>
      <c r="E57" s="1274"/>
      <c r="F57" s="1978"/>
      <c r="G57" s="1978"/>
      <c r="H57" s="1978"/>
      <c r="I57" s="1978"/>
      <c r="J57" s="1978"/>
      <c r="K57" s="1978"/>
      <c r="L57" s="1387"/>
      <c r="M57" s="1979"/>
      <c r="N57" s="1979"/>
      <c r="O57" s="1642"/>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638">
        <v>27</v>
      </c>
    </row>
    <row customHeight="1" ht="65.25">
      <c r="O60" s="1642"/>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638">
        <v>62</v>
      </c>
    </row>
    <row customHeight="1" ht="14.699999999999998">
      <c r="O61" s="1642"/>
      <c r="AS61" s="1638">
        <v>14</v>
      </c>
    </row>
    <row customHeight="1" ht="18.75">
      <c r="O62" s="1642"/>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638">
        <v>18</v>
      </c>
    </row>
    <row customHeight="1" ht="18.75">
      <c r="O63" s="1642"/>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638">
        <v>18</v>
      </c>
    </row>
    <row customHeight="1" ht="29.25">
      <c r="O64" s="1642"/>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638">
        <v>28</v>
      </c>
    </row>
    <row customHeight="1" ht="22.5" hidden="1">
      <c r="A65" s="1638" t="s">
        <v>82</v>
      </c>
      <c r="B65" s="1638">
        <v>0</v>
      </c>
      <c r="C65" s="1638">
        <v>0</v>
      </c>
      <c r="D65" s="1638">
        <v>0</v>
      </c>
      <c r="E65" s="1638">
        <v>0</v>
      </c>
      <c r="F65" s="1638">
        <v>0</v>
      </c>
      <c r="G65" s="1638">
        <v>0</v>
      </c>
      <c r="H65" s="1638">
        <v>0</v>
      </c>
      <c r="I65" s="1638">
        <v>0</v>
      </c>
      <c r="J65" s="1638">
        <v>0</v>
      </c>
      <c r="K65" s="1638">
        <v>0</v>
      </c>
      <c r="L65" s="1943">
        <v>0</v>
      </c>
      <c r="M65" s="1969">
        <v>0</v>
      </c>
      <c r="N65" s="1969">
        <v>0</v>
      </c>
      <c r="O65" s="1969">
        <v>0</v>
      </c>
      <c r="P65" s="1969">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0498-7ADB-0778-7325-060FE54C43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507"/>
      <c r="AP5" s="507" t="str">
        <f>IF(T5="","",T5)</f>
        <v>Источник тепловой энергии  </v>
      </c>
      <c r="AQ5" s="507"/>
      <c r="AR5" s="507"/>
      <c r="AS5" s="1162">
        <v>0</v>
      </c>
    </row>
    <row customHeight="1" ht="47.25" hidden="1">
      <c r="A6" s="1370"/>
      <c r="B6" s="1370"/>
      <c r="C6" s="1370"/>
      <c r="D6" s="1370"/>
      <c r="E6" s="2279"/>
      <c r="F6" s="2279"/>
      <c r="G6" s="2279"/>
      <c r="H6" s="2279"/>
      <c r="I6" s="2276">
        <f>S5&amp;".1"</f>
      </c>
      <c r="J6" s="1370"/>
      <c r="K6" s="1370"/>
      <c r="L6" s="1371" t="s">
        <v>579</v>
      </c>
      <c r="M6" s="544"/>
      <c r="P6" s="2277">
        <v>1</v>
      </c>
      <c r="Q6" s="1338"/>
      <c r="R6" s="363"/>
      <c r="S6" s="1343">
        <f>$I6</f>
      </c>
      <c r="T6" s="292" t="s">
        <v>580</v>
      </c>
      <c r="U6" s="307"/>
      <c r="V6" s="2265"/>
      <c r="W6" s="2266"/>
      <c r="X6" s="2266"/>
      <c r="Y6" s="2266"/>
      <c r="Z6" s="2266"/>
      <c r="AA6" s="2266"/>
      <c r="AB6" s="2266"/>
      <c r="AC6" s="2267"/>
      <c r="AD6" s="2265"/>
      <c r="AE6" s="2266"/>
      <c r="AF6" s="2266"/>
      <c r="AG6" s="2266"/>
      <c r="AH6" s="2266"/>
      <c r="AI6" s="2266"/>
      <c r="AJ6" s="2266"/>
      <c r="AK6" s="2266"/>
      <c r="AL6" s="2267"/>
      <c r="AM6" s="1265" t="s">
        <v>581</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79"/>
      <c r="F7" s="2279"/>
      <c r="G7" s="2279"/>
      <c r="H7" s="2279"/>
      <c r="I7" s="2306"/>
      <c r="J7" s="2276">
        <f>I6&amp;".1"</f>
      </c>
      <c r="K7" s="1370"/>
      <c r="L7" s="1371" t="s">
        <v>582</v>
      </c>
      <c r="M7" s="544"/>
      <c r="N7" s="1373"/>
      <c r="P7" s="2277"/>
      <c r="Q7" s="2277">
        <v>1</v>
      </c>
      <c r="R7" s="364"/>
      <c r="S7" s="1343">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585</v>
      </c>
      <c r="M8" s="544"/>
      <c r="N8" s="1373"/>
      <c r="O8" s="1373"/>
      <c r="P8" s="2277"/>
      <c r="Q8" s="2277"/>
      <c r="R8" s="364">
        <v>1</v>
      </c>
      <c r="S8" s="1343">
        <f>$K8</f>
      </c>
      <c r="T8" s="1354"/>
      <c r="U8" s="307"/>
      <c r="V8" s="332"/>
      <c r="W8" s="758"/>
      <c r="X8" s="332"/>
      <c r="Y8" s="391"/>
      <c r="Z8" s="2285"/>
      <c r="AA8" s="2127" t="s">
        <v>62</v>
      </c>
      <c r="AB8" s="2285"/>
      <c r="AC8" s="2127" t="s">
        <v>62</v>
      </c>
      <c r="AD8" s="332"/>
      <c r="AE8" s="758"/>
      <c r="AF8" s="332"/>
      <c r="AG8" s="391"/>
      <c r="AH8" s="2285"/>
      <c r="AI8" s="2127" t="s">
        <v>62</v>
      </c>
      <c r="AJ8" s="2285"/>
      <c r="AK8" s="2127" t="s">
        <v>62</v>
      </c>
      <c r="AL8" s="332"/>
      <c r="AM8" s="2273" t="s">
        <v>586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5" t="s">
        <v>587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38"/>
      <c r="R11" s="363"/>
      <c r="S11" s="1285"/>
      <c r="T11" s="294" t="s">
        <v>588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285"/>
      <c r="T12" s="372" t="s">
        <v>589</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62</v>
      </c>
      <c r="AJ17" s="2287"/>
      <c r="AK17" s="2288" t="s">
        <v>62</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593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594</v>
      </c>
      <c r="P22" s="1369"/>
      <c r="Q22" s="1378"/>
      <c r="R22" s="1378"/>
      <c r="S22" s="736"/>
      <c r="T22" s="1167" t="s">
        <v>595</v>
      </c>
      <c r="AA22" s="193" t="s">
        <v>596</v>
      </c>
      <c r="AC22" s="193" t="s">
        <v>597</v>
      </c>
      <c r="AD22" s="1167" t="s">
        <v>595</v>
      </c>
      <c r="AI22" s="193" t="s">
        <v>598</v>
      </c>
      <c r="AK22" s="193" t="s">
        <v>597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8"/>
      <c r="U26" s="2268"/>
      <c r="V26" s="2268"/>
      <c r="W26" s="2268"/>
      <c r="X26" s="2268"/>
      <c r="Y26" s="2268"/>
      <c r="Z26" s="2268"/>
      <c r="AA26" s="2268"/>
      <c r="AB26" s="2268"/>
      <c r="AC26" s="2268"/>
      <c r="AD26" s="2268"/>
      <c r="AE26" s="2268"/>
      <c r="AF26" s="2268"/>
      <c r="AG26" s="2268"/>
      <c r="AH26" s="2268"/>
      <c r="AI26" s="2268"/>
      <c r="AJ26" s="2268"/>
      <c r="AK26" s="1250"/>
      <c r="AS26" s="1162">
        <v>28</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599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600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601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602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603</v>
      </c>
      <c r="AD36" s="333"/>
      <c r="AE36" s="333"/>
      <c r="AF36" s="333"/>
      <c r="AG36" s="333"/>
      <c r="AH36" s="333"/>
      <c r="AI36" s="333"/>
      <c r="AJ36" s="333"/>
      <c r="AK36" s="285" t="s">
        <v>603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162">
        <v>14</v>
      </c>
    </row>
    <row customHeight="1" ht="14.699999999999998">
      <c r="Q39" s="383"/>
      <c r="R39" s="383"/>
      <c r="S39" s="2293" t="s">
        <v>88</v>
      </c>
      <c r="T39" s="2229" t="s">
        <v>604</v>
      </c>
      <c r="U39" s="308"/>
      <c r="V39" s="2294" t="s">
        <v>605</v>
      </c>
      <c r="W39" s="2295"/>
      <c r="X39" s="2311"/>
      <c r="Y39" s="2311"/>
      <c r="Z39" s="2295"/>
      <c r="AA39" s="2295"/>
      <c r="AB39" s="2296"/>
      <c r="AC39" s="2297" t="s">
        <v>606</v>
      </c>
      <c r="AD39" s="2294" t="s">
        <v>605</v>
      </c>
      <c r="AE39" s="2295"/>
      <c r="AF39" s="2311"/>
      <c r="AG39" s="2311"/>
      <c r="AH39" s="2295"/>
      <c r="AI39" s="2295"/>
      <c r="AJ39" s="2296"/>
      <c r="AK39" s="2297" t="s">
        <v>607</v>
      </c>
      <c r="AL39" s="2300" t="s">
        <v>608</v>
      </c>
      <c r="AM39" s="2147"/>
      <c r="AS39" s="1162">
        <v>14</v>
      </c>
    </row>
    <row customHeight="1" ht="24">
      <c r="Q40" s="383"/>
      <c r="R40" s="383"/>
      <c r="S40" s="2293"/>
      <c r="T40" s="2229"/>
      <c r="U40" s="1038"/>
      <c r="V40" s="2312" t="s">
        <v>609</v>
      </c>
      <c r="W40" s="2314" t="s">
        <v>610</v>
      </c>
      <c r="X40" s="1383" t="s">
        <v>611</v>
      </c>
      <c r="Y40" s="1383"/>
      <c r="Z40" s="2289" t="s">
        <v>612</v>
      </c>
      <c r="AA40" s="2289"/>
      <c r="AB40" s="2283"/>
      <c r="AC40" s="2298"/>
      <c r="AD40" s="2312" t="s">
        <v>609</v>
      </c>
      <c r="AE40" s="2314" t="s">
        <v>610</v>
      </c>
      <c r="AF40" s="1383" t="s">
        <v>611</v>
      </c>
      <c r="AG40" s="1383"/>
      <c r="AH40" s="2289" t="s">
        <v>612</v>
      </c>
      <c r="AI40" s="2289"/>
      <c r="AJ40" s="2283"/>
      <c r="AK40" s="2298"/>
      <c r="AL40" s="2301"/>
      <c r="AM40" s="2147"/>
      <c r="AS40" s="1162">
        <v>23</v>
      </c>
    </row>
    <row s="1273" customFormat="1" customHeight="1" ht="24">
      <c r="A41" s="1377"/>
      <c r="B41" s="1377" t="s">
        <v>319</v>
      </c>
      <c r="C41" s="1377" t="s">
        <v>320</v>
      </c>
      <c r="D41" s="1377" t="s">
        <v>321</v>
      </c>
      <c r="E41" s="1371" t="s">
        <v>613</v>
      </c>
      <c r="F41" s="1371" t="s">
        <v>614</v>
      </c>
      <c r="G41" s="1371" t="s">
        <v>615</v>
      </c>
      <c r="H41" s="1371" t="s">
        <v>616</v>
      </c>
      <c r="I41" s="1371" t="s">
        <v>617</v>
      </c>
      <c r="J41" s="1371" t="s">
        <v>618</v>
      </c>
      <c r="K41" s="1371" t="s">
        <v>619</v>
      </c>
      <c r="L41" s="1371" t="s">
        <v>594</v>
      </c>
      <c r="M41" s="1369"/>
      <c r="N41" s="1369"/>
      <c r="O41" s="1369"/>
      <c r="P41" s="1335"/>
      <c r="Q41" s="383"/>
      <c r="R41" s="383"/>
      <c r="S41" s="2293"/>
      <c r="T41" s="2229"/>
      <c r="U41" s="309"/>
      <c r="V41" s="2313"/>
      <c r="W41" s="2315"/>
      <c r="X41" s="1380" t="s">
        <v>620</v>
      </c>
      <c r="Y41" s="1380" t="s">
        <v>621</v>
      </c>
      <c r="Z41" s="1341" t="s">
        <v>622</v>
      </c>
      <c r="AA41" s="2290" t="s">
        <v>623</v>
      </c>
      <c r="AB41" s="2291"/>
      <c r="AC41" s="2299"/>
      <c r="AD41" s="2313"/>
      <c r="AE41" s="2315"/>
      <c r="AF41" s="1380" t="s">
        <v>620</v>
      </c>
      <c r="AG41" s="1380" t="s">
        <v>621</v>
      </c>
      <c r="AH41" s="1341" t="s">
        <v>622</v>
      </c>
      <c r="AI41" s="2290" t="s">
        <v>623</v>
      </c>
      <c r="AJ41" s="2291"/>
      <c r="AK41" s="2299"/>
      <c r="AL41" s="2302"/>
      <c r="AM41" s="2147"/>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137</v>
      </c>
      <c r="T42" s="1262" t="s">
        <v>102</v>
      </c>
      <c r="U42" s="1252" t="str">
        <f>OFFSET(U42,0,-1)</f>
        <v>2</v>
      </c>
      <c r="V42" s="1342">
        <f>OFFSET(V42,0,-1)+1</f>
        <v>3</v>
      </c>
      <c r="W42" s="1342"/>
      <c r="X42" s="1348">
        <f>OFFSET(X42,0,-1)+1</f>
        <v>1</v>
      </c>
      <c r="Y42" s="1348">
        <f>OFFSET(Y42,0,-1)+1</f>
        <v>2</v>
      </c>
      <c r="Z42" s="1342">
        <f>OFFSET(Z42,0,-1)+1</f>
        <v>3</v>
      </c>
      <c r="AA42" s="2292">
        <f>OFFSET(AA42,0,-1)+1</f>
        <v>4</v>
      </c>
      <c r="AB42" s="2292"/>
      <c r="AC42" s="1342">
        <f>OFFSET(AC42,0,-2)+1</f>
        <v>5</v>
      </c>
      <c r="AD42" s="1342">
        <f>OFFSET(AD42,0,-1)+1</f>
        <v>6</v>
      </c>
      <c r="AE42" s="1342"/>
      <c r="AF42" s="1348">
        <f>OFFSET(AF42,0,-1)+1</f>
        <v>1</v>
      </c>
      <c r="AG42" s="1348">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370</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370</v>
      </c>
      <c r="B44" s="1370" t="s">
        <v>371</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507"/>
      <c r="AP44" s="507" t="str">
        <f>IF(T44="","",T44)</f>
        <v>Территория действия тарифа</v>
      </c>
      <c r="AQ44" s="507"/>
      <c r="AR44" s="507"/>
      <c r="AS44" s="1162">
        <v>21</v>
      </c>
    </row>
    <row customHeight="1" ht="24">
      <c r="A45" s="1370" t="s">
        <v>370</v>
      </c>
      <c r="B45" s="1370" t="s">
        <v>371</v>
      </c>
      <c r="C45" s="1370" t="s">
        <v>372</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507"/>
      <c r="AP45" s="507" t="str">
        <f>IF(T45="","",T45)</f>
        <v>Наименование системы теплоснабжения </v>
      </c>
      <c r="AQ45" s="507"/>
      <c r="AR45" s="507"/>
      <c r="AS45" s="1162">
        <v>23</v>
      </c>
    </row>
    <row customHeight="1" ht="22.049999999999997">
      <c r="A46" s="1370" t="s">
        <v>370</v>
      </c>
      <c r="B46" s="1370" t="s">
        <v>371</v>
      </c>
      <c r="C46" s="1370" t="s">
        <v>372</v>
      </c>
      <c r="D46" s="1370" t="s">
        <v>373</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507"/>
      <c r="AP46" s="507" t="str">
        <f>IF(T46="","",T46)</f>
        <v>Источник тепловой энергии  </v>
      </c>
      <c r="AQ46" s="507"/>
      <c r="AR46" s="507"/>
      <c r="AS46" s="1162">
        <v>21</v>
      </c>
    </row>
    <row customHeight="1" ht="49.5">
      <c r="A47" s="1370" t="s">
        <v>370</v>
      </c>
      <c r="B47" s="1370" t="s">
        <v>371</v>
      </c>
      <c r="C47" s="1370" t="s">
        <v>372</v>
      </c>
      <c r="D47" s="1370" t="s">
        <v>373</v>
      </c>
      <c r="E47" s="2279"/>
      <c r="F47" s="2279"/>
      <c r="G47" s="2279"/>
      <c r="H47" s="2279"/>
      <c r="I47" s="2276" t="str">
        <f>S46&amp;".1"</f>
        <v>....1</v>
      </c>
      <c r="J47" s="1370"/>
      <c r="K47" s="1370"/>
      <c r="L47" s="1371" t="s">
        <v>579</v>
      </c>
      <c r="P47" s="2277">
        <v>1</v>
      </c>
      <c r="Q47" s="1338"/>
      <c r="R47" s="363"/>
      <c r="S47" s="1343" t="str">
        <f>$I47</f>
        <v>....1</v>
      </c>
      <c r="T47" s="292" t="s">
        <v>580</v>
      </c>
      <c r="U47" s="307"/>
      <c r="V47" s="2265"/>
      <c r="W47" s="2266"/>
      <c r="X47" s="2266"/>
      <c r="Y47" s="2266"/>
      <c r="Z47" s="2266"/>
      <c r="AA47" s="2266"/>
      <c r="AB47" s="2266"/>
      <c r="AC47" s="2267"/>
      <c r="AD47" s="2265"/>
      <c r="AE47" s="2266"/>
      <c r="AF47" s="2266"/>
      <c r="AG47" s="2266"/>
      <c r="AH47" s="2266"/>
      <c r="AI47" s="2266"/>
      <c r="AJ47" s="2266"/>
      <c r="AK47" s="2266"/>
      <c r="AL47" s="2267"/>
      <c r="AM47" s="1265" t="s">
        <v>581</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370</v>
      </c>
      <c r="B48" s="1370" t="s">
        <v>371</v>
      </c>
      <c r="C48" s="1370" t="s">
        <v>372</v>
      </c>
      <c r="D48" s="1370" t="s">
        <v>373</v>
      </c>
      <c r="E48" s="2279"/>
      <c r="F48" s="2279"/>
      <c r="G48" s="2279"/>
      <c r="H48" s="2279"/>
      <c r="I48" s="2306"/>
      <c r="J48" s="2276" t="str">
        <f>I47&amp;".1"</f>
        <v>....1.1</v>
      </c>
      <c r="K48" s="1370"/>
      <c r="L48" s="1371" t="s">
        <v>582</v>
      </c>
      <c r="P48" s="2277"/>
      <c r="Q48" s="2277">
        <v>1</v>
      </c>
      <c r="R48" s="364"/>
      <c r="S48" s="1343" t="str">
        <f>$J48</f>
        <v>....1.1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507"/>
      <c r="AP48" s="507" t="str">
        <f>IF(T48="","",T48)</f>
        <v>Группа потребителей</v>
      </c>
      <c r="AQ48" s="507"/>
      <c r="AR48" s="507"/>
      <c r="AS48" s="1162">
        <v>21</v>
      </c>
    </row>
    <row customHeight="1" ht="22.049999999999997">
      <c r="A49" s="1370" t="s">
        <v>370</v>
      </c>
      <c r="B49" s="1370" t="s">
        <v>371</v>
      </c>
      <c r="C49" s="1370" t="s">
        <v>372</v>
      </c>
      <c r="D49" s="1370" t="s">
        <v>373</v>
      </c>
      <c r="E49" s="2279"/>
      <c r="F49" s="2279"/>
      <c r="G49" s="2279"/>
      <c r="H49" s="2279"/>
      <c r="I49" s="2306"/>
      <c r="J49" s="2306"/>
      <c r="K49" s="2276" t="str">
        <f>J48&amp;".1"</f>
        <v>....1.1.1</v>
      </c>
      <c r="L49" s="1371" t="s">
        <v>585</v>
      </c>
      <c r="P49" s="2277"/>
      <c r="Q49" s="2277"/>
      <c r="R49" s="364">
        <v>1</v>
      </c>
      <c r="S49" s="1343" t="str">
        <f>$K49</f>
        <v>....1.1.1</v>
      </c>
      <c r="T49" s="1354"/>
      <c r="U49" s="307"/>
      <c r="V49" s="332"/>
      <c r="W49" s="758"/>
      <c r="X49" s="332"/>
      <c r="Y49" s="391"/>
      <c r="Z49" s="2285"/>
      <c r="AA49" s="2127" t="s">
        <v>62</v>
      </c>
      <c r="AB49" s="2285"/>
      <c r="AC49" s="2127" t="s">
        <v>62</v>
      </c>
      <c r="AD49" s="332"/>
      <c r="AE49" s="758"/>
      <c r="AF49" s="332"/>
      <c r="AG49" s="391"/>
      <c r="AH49" s="2285"/>
      <c r="AI49" s="2127" t="s">
        <v>62</v>
      </c>
      <c r="AJ49" s="2307"/>
      <c r="AK49" s="2127" t="s">
        <v>62</v>
      </c>
      <c r="AL49" s="1355"/>
      <c r="AM49" s="2273" t="s">
        <v>586</v>
      </c>
      <c r="AN49" s="518">
        <f>STRCHECKDATE(V50:AL50)</f>
      </c>
      <c r="AO49" s="507"/>
      <c r="AP49" s="507" t="str">
        <f>IF(T49="","",T49)</f>
        <v/>
      </c>
      <c r="AQ49" s="507"/>
      <c r="AR49" s="507"/>
      <c r="AS49" s="1162">
        <v>21</v>
      </c>
    </row>
    <row customHeight="1" ht="1.05">
      <c r="A50" s="1370" t="s">
        <v>370</v>
      </c>
      <c r="B50" s="1370" t="s">
        <v>371</v>
      </c>
      <c r="C50" s="1370" t="s">
        <v>372</v>
      </c>
      <c r="D50" s="1370" t="s">
        <v>373</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370</v>
      </c>
      <c r="B51" s="1370" t="s">
        <v>371</v>
      </c>
      <c r="C51" s="1370" t="s">
        <v>372</v>
      </c>
      <c r="D51" s="1370" t="s">
        <v>373</v>
      </c>
      <c r="E51" s="2279"/>
      <c r="F51" s="2279"/>
      <c r="G51" s="2279"/>
      <c r="H51" s="2279"/>
      <c r="I51" s="2306"/>
      <c r="J51" s="2276"/>
      <c r="K51" s="1370"/>
      <c r="L51" s="1371"/>
      <c r="P51" s="2277"/>
      <c r="Q51" s="2277"/>
      <c r="R51" s="363"/>
      <c r="S51" s="1285"/>
      <c r="T51" s="295" t="s">
        <v>587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370</v>
      </c>
      <c r="B52" s="1370" t="s">
        <v>371</v>
      </c>
      <c r="C52" s="1370" t="s">
        <v>372</v>
      </c>
      <c r="D52" s="1370" t="s">
        <v>373</v>
      </c>
      <c r="E52" s="2279"/>
      <c r="F52" s="2279"/>
      <c r="G52" s="2279"/>
      <c r="H52" s="2279"/>
      <c r="I52" s="2276"/>
      <c r="J52" s="1370"/>
      <c r="K52" s="1370"/>
      <c r="L52" s="1371"/>
      <c r="P52" s="2277"/>
      <c r="Q52" s="1338"/>
      <c r="R52" s="363"/>
      <c r="S52" s="1285"/>
      <c r="T52" s="294" t="s">
        <v>588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370</v>
      </c>
      <c r="B53" s="1370" t="s">
        <v>371</v>
      </c>
      <c r="C53" s="1370" t="s">
        <v>372</v>
      </c>
      <c r="D53" s="1370" t="s">
        <v>373</v>
      </c>
      <c r="E53" s="2279"/>
      <c r="F53" s="2279"/>
      <c r="G53" s="2279"/>
      <c r="H53" s="2278"/>
      <c r="I53" s="1370"/>
      <c r="J53" s="1370"/>
      <c r="K53" s="1370"/>
      <c r="L53" s="1371"/>
      <c r="M53" s="1372"/>
      <c r="N53" s="1372"/>
      <c r="O53" s="544"/>
      <c r="P53" s="367"/>
      <c r="Q53" s="382"/>
      <c r="R53" s="362"/>
      <c r="S53" s="1285"/>
      <c r="T53" s="372" t="s">
        <v>589</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370</v>
      </c>
      <c r="B54" s="1350" t="s">
        <v>371</v>
      </c>
      <c r="C54" s="1350" t="s">
        <v>372</v>
      </c>
      <c r="D54" s="1321"/>
      <c r="E54" s="2279"/>
      <c r="F54" s="2279"/>
      <c r="G54" s="2278"/>
      <c r="H54" s="1321"/>
      <c r="I54" s="1321"/>
      <c r="J54" s="1321"/>
      <c r="K54" s="1321"/>
      <c r="L54" s="1346"/>
      <c r="M54" s="1322"/>
      <c r="N54" s="132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370</v>
      </c>
      <c r="B55" s="1350" t="s">
        <v>371</v>
      </c>
      <c r="C55" s="1321"/>
      <c r="D55" s="1321"/>
      <c r="E55" s="2279"/>
      <c r="F55" s="2278"/>
      <c r="G55" s="1321"/>
      <c r="H55" s="1321"/>
      <c r="I55" s="1321"/>
      <c r="J55" s="1321"/>
      <c r="K55" s="1321"/>
      <c r="L55" s="1346"/>
      <c r="M55" s="1328"/>
      <c r="N55" s="132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370</v>
      </c>
      <c r="B56" s="1350"/>
      <c r="C56" s="1350"/>
      <c r="D56" s="1350"/>
      <c r="E56" s="2278"/>
      <c r="F56" s="1350"/>
      <c r="G56" s="1350"/>
      <c r="H56" s="1350"/>
      <c r="I56" s="1350"/>
      <c r="J56" s="1350"/>
      <c r="K56" s="1350"/>
      <c r="L56" s="1353"/>
      <c r="M56" s="1328"/>
      <c r="N56" s="1328"/>
      <c r="O56" s="525"/>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27</v>
      </c>
    </row>
    <row customHeight="1" ht="78.7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75</v>
      </c>
    </row>
    <row customHeight="1" ht="14.699999999999998">
      <c r="O61" s="544"/>
      <c r="AS61" s="1162">
        <v>14</v>
      </c>
    </row>
    <row customHeight="1" ht="18.75">
      <c r="O62" s="544"/>
      <c r="S62" s="1260"/>
      <c r="T62" s="2305"/>
      <c r="U62" s="2305"/>
      <c r="V62" s="2305"/>
      <c r="W62" s="2305"/>
      <c r="X62" s="2305"/>
      <c r="Y62" s="2305"/>
      <c r="Z62" s="2305"/>
      <c r="AA62" s="2305"/>
      <c r="AB62" s="2305"/>
      <c r="AC62" s="2305"/>
      <c r="AD62" s="2305"/>
      <c r="AE62" s="2305"/>
      <c r="AF62" s="2305"/>
      <c r="AG62" s="2305"/>
      <c r="AH62" s="2305"/>
      <c r="AI62" s="2305"/>
      <c r="AJ62" s="2305"/>
      <c r="AK62" s="2305"/>
      <c r="AL62" s="2305"/>
      <c r="AM62" s="2305"/>
      <c r="AS62" s="1162">
        <v>18</v>
      </c>
    </row>
    <row customHeight="1" ht="18.75">
      <c r="O63" s="544"/>
      <c r="T63" s="2305"/>
      <c r="U63" s="2305"/>
      <c r="V63" s="2305"/>
      <c r="W63" s="2305"/>
      <c r="X63" s="2305"/>
      <c r="Y63" s="2305"/>
      <c r="Z63" s="2305"/>
      <c r="AA63" s="2305"/>
      <c r="AB63" s="2305"/>
      <c r="AC63" s="2305"/>
      <c r="AD63" s="2305"/>
      <c r="AE63" s="2305"/>
      <c r="AF63" s="2305"/>
      <c r="AG63" s="2305"/>
      <c r="AH63" s="2305"/>
      <c r="AI63" s="2305"/>
      <c r="AJ63" s="2305"/>
      <c r="AK63" s="2305"/>
      <c r="AL63" s="2305"/>
      <c r="AM63" s="2305"/>
      <c r="AS63" s="1162">
        <v>18</v>
      </c>
    </row>
    <row customHeight="1" ht="39.75">
      <c r="O64" s="544"/>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38</v>
      </c>
    </row>
    <row customHeight="1" ht="22.5" hidden="1">
      <c r="A65" s="1167" t="s">
        <v>82</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628CF-A392-D1E8-586F-8249130FA4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7109375" hidden="1"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507"/>
      <c r="AP5" s="507" t="str">
        <f>IF(T5="","",T5)</f>
        <v>Источник тепловой энергии  </v>
      </c>
      <c r="AQ5" s="507"/>
      <c r="AR5" s="507"/>
      <c r="AS5" s="1162">
        <v>0</v>
      </c>
    </row>
    <row customHeight="1" ht="14.25" hidden="1">
      <c r="A6" s="1370"/>
      <c r="B6" s="1370"/>
      <c r="C6" s="1370"/>
      <c r="D6" s="1370"/>
      <c r="E6" s="2279"/>
      <c r="F6" s="2279"/>
      <c r="G6" s="2279"/>
      <c r="H6" s="2279"/>
      <c r="I6" s="2276">
        <f>S5&amp;".1"</f>
      </c>
      <c r="J6" s="1370"/>
      <c r="K6" s="1370"/>
      <c r="L6" s="1371" t="s">
        <v>579</v>
      </c>
      <c r="M6" s="544"/>
      <c r="P6" s="2277">
        <v>1</v>
      </c>
      <c r="Q6" s="1338"/>
      <c r="R6" s="363"/>
      <c r="S6" s="1049"/>
      <c r="T6" s="1390"/>
      <c r="U6" s="1391"/>
      <c r="V6" s="2316"/>
      <c r="W6" s="2317"/>
      <c r="X6" s="2317"/>
      <c r="Y6" s="2317"/>
      <c r="Z6" s="2317"/>
      <c r="AA6" s="2317"/>
      <c r="AB6" s="2317"/>
      <c r="AC6" s="2318"/>
      <c r="AD6" s="2316"/>
      <c r="AE6" s="2317"/>
      <c r="AF6" s="2317"/>
      <c r="AG6" s="2317"/>
      <c r="AH6" s="2317"/>
      <c r="AI6" s="2317"/>
      <c r="AJ6" s="2317"/>
      <c r="AK6" s="2317"/>
      <c r="AL6" s="2318"/>
      <c r="AM6" s="1392"/>
      <c r="AO6" s="507"/>
      <c r="AP6" s="507" t="str">
        <f>IF(T6="","",T6)</f>
        <v/>
      </c>
      <c r="AQ6" s="507"/>
      <c r="AR6" s="507"/>
      <c r="AS6" s="1162">
        <v>0</v>
      </c>
    </row>
    <row customHeight="1" ht="21" hidden="1">
      <c r="A7" s="1370"/>
      <c r="B7" s="1370"/>
      <c r="C7" s="1370"/>
      <c r="D7" s="1370"/>
      <c r="E7" s="2279"/>
      <c r="F7" s="2279"/>
      <c r="G7" s="2279"/>
      <c r="H7" s="2279"/>
      <c r="I7" s="2306"/>
      <c r="J7" s="2276">
        <f>I6&amp;".1"</f>
      </c>
      <c r="K7" s="1370"/>
      <c r="L7" s="1371" t="s">
        <v>582</v>
      </c>
      <c r="M7" s="544"/>
      <c r="N7" s="1373"/>
      <c r="P7" s="2277"/>
      <c r="Q7" s="2277">
        <v>1</v>
      </c>
      <c r="R7" s="364"/>
      <c r="S7" s="1343">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585</v>
      </c>
      <c r="M8" s="544"/>
      <c r="N8" s="1373"/>
      <c r="O8" s="1373"/>
      <c r="P8" s="2277"/>
      <c r="Q8" s="2277"/>
      <c r="R8" s="364">
        <v>1</v>
      </c>
      <c r="S8" s="1343">
        <f>$K8</f>
      </c>
      <c r="T8" s="1354"/>
      <c r="U8" s="307"/>
      <c r="V8" s="758"/>
      <c r="W8" s="332"/>
      <c r="X8" s="758"/>
      <c r="Y8" s="1264"/>
      <c r="Z8" s="2285"/>
      <c r="AA8" s="2127" t="s">
        <v>62</v>
      </c>
      <c r="AB8" s="2285"/>
      <c r="AC8" s="2127" t="s">
        <v>62</v>
      </c>
      <c r="AD8" s="758"/>
      <c r="AE8" s="332"/>
      <c r="AF8" s="758"/>
      <c r="AG8" s="1264"/>
      <c r="AH8" s="2285"/>
      <c r="AI8" s="2127" t="s">
        <v>62</v>
      </c>
      <c r="AJ8" s="2285"/>
      <c r="AK8" s="2127" t="s">
        <v>62</v>
      </c>
      <c r="AL8" s="332"/>
      <c r="AM8" s="2273" t="s">
        <v>586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4" t="s">
        <v>587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79"/>
      <c r="F11" s="2279"/>
      <c r="G11" s="2279"/>
      <c r="H11" s="2279"/>
      <c r="I11" s="2276"/>
      <c r="J11" s="1370"/>
      <c r="K11" s="1370"/>
      <c r="L11" s="1371"/>
      <c r="M11" s="544"/>
      <c r="P11" s="2277"/>
      <c r="Q11" s="1338"/>
      <c r="R11" s="363"/>
      <c r="S11" s="1285"/>
      <c r="T11" s="372" t="s">
        <v>588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62</v>
      </c>
      <c r="AJ17" s="2287"/>
      <c r="AK17" s="2288" t="s">
        <v>62</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593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594</v>
      </c>
      <c r="P22" s="1369"/>
      <c r="Q22" s="1378"/>
      <c r="R22" s="1378"/>
      <c r="S22" s="736"/>
      <c r="T22" s="1167" t="s">
        <v>595</v>
      </c>
      <c r="AA22" s="193" t="s">
        <v>596</v>
      </c>
      <c r="AC22" s="193" t="s">
        <v>597</v>
      </c>
      <c r="AD22" s="1167" t="s">
        <v>595</v>
      </c>
      <c r="AI22" s="193" t="s">
        <v>598</v>
      </c>
      <c r="AK22" s="193" t="s">
        <v>597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250"/>
      <c r="AS26" s="1162">
        <v>60</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599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600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601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602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603</v>
      </c>
      <c r="AD36" s="333"/>
      <c r="AE36" s="333"/>
      <c r="AF36" s="333"/>
      <c r="AG36" s="333"/>
      <c r="AH36" s="333"/>
      <c r="AI36" s="333"/>
      <c r="AJ36" s="333"/>
      <c r="AK36" s="285" t="s">
        <v>603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162">
        <v>14</v>
      </c>
    </row>
    <row customHeight="1" ht="14.699999999999998">
      <c r="Q39" s="383"/>
      <c r="R39" s="383"/>
      <c r="S39" s="2293" t="s">
        <v>88</v>
      </c>
      <c r="T39" s="2229" t="s">
        <v>604</v>
      </c>
      <c r="U39" s="308"/>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162">
        <v>14</v>
      </c>
    </row>
    <row customHeight="1" ht="35.699999999999996">
      <c r="Q40" s="383"/>
      <c r="R40" s="383"/>
      <c r="S40" s="2293"/>
      <c r="T40" s="2229"/>
      <c r="U40" s="1038"/>
      <c r="V40" s="2280" t="s">
        <v>609</v>
      </c>
      <c r="W40" s="2303"/>
      <c r="X40" s="2282" t="s">
        <v>611</v>
      </c>
      <c r="Y40" s="2283"/>
      <c r="Z40" s="2282" t="s">
        <v>612</v>
      </c>
      <c r="AA40" s="2289"/>
      <c r="AB40" s="2283"/>
      <c r="AC40" s="2298"/>
      <c r="AD40" s="2280" t="s">
        <v>626</v>
      </c>
      <c r="AE40" s="2303"/>
      <c r="AF40" s="2282" t="s">
        <v>611</v>
      </c>
      <c r="AG40" s="2283"/>
      <c r="AH40" s="2282" t="s">
        <v>612</v>
      </c>
      <c r="AI40" s="2289"/>
      <c r="AJ40" s="2283"/>
      <c r="AK40" s="2298"/>
      <c r="AL40" s="2301"/>
      <c r="AM40" s="2147"/>
      <c r="AS40" s="1162">
        <v>34</v>
      </c>
    </row>
    <row customHeight="1" ht="35.699999999999996">
      <c r="A41" s="1377"/>
      <c r="B41" s="1377" t="s">
        <v>319</v>
      </c>
      <c r="C41" s="1377" t="s">
        <v>320</v>
      </c>
      <c r="D41" s="1377" t="s">
        <v>321</v>
      </c>
      <c r="E41" s="1371" t="s">
        <v>613</v>
      </c>
      <c r="F41" s="1371" t="s">
        <v>614</v>
      </c>
      <c r="G41" s="1371" t="s">
        <v>615</v>
      </c>
      <c r="H41" s="1371" t="s">
        <v>616</v>
      </c>
      <c r="I41" s="1371" t="s">
        <v>617</v>
      </c>
      <c r="J41" s="1371" t="s">
        <v>618</v>
      </c>
      <c r="K41" s="1371" t="s">
        <v>619</v>
      </c>
      <c r="L41" s="1371" t="s">
        <v>594</v>
      </c>
      <c r="Q41" s="383"/>
      <c r="R41" s="383"/>
      <c r="S41" s="2293"/>
      <c r="T41" s="2229"/>
      <c r="U41" s="309"/>
      <c r="V41" s="2281"/>
      <c r="W41" s="2304"/>
      <c r="X41" s="1229" t="s">
        <v>620</v>
      </c>
      <c r="Y41" s="1229" t="s">
        <v>621</v>
      </c>
      <c r="Z41" s="1345" t="s">
        <v>622</v>
      </c>
      <c r="AA41" s="2290" t="s">
        <v>623</v>
      </c>
      <c r="AB41" s="2291"/>
      <c r="AC41" s="2299"/>
      <c r="AD41" s="2281"/>
      <c r="AE41" s="2304"/>
      <c r="AF41" s="1229" t="s">
        <v>620</v>
      </c>
      <c r="AG41" s="1229" t="s">
        <v>621</v>
      </c>
      <c r="AH41" s="1345" t="s">
        <v>622</v>
      </c>
      <c r="AI41" s="2290" t="s">
        <v>623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137</v>
      </c>
      <c r="T42" s="1262" t="s">
        <v>102</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346</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346</v>
      </c>
      <c r="B44" s="1370" t="s">
        <v>347</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507"/>
      <c r="AP44" s="507" t="str">
        <f>IF(T44="","",T44)</f>
        <v>Территория действия тарифа</v>
      </c>
      <c r="AQ44" s="507"/>
      <c r="AR44" s="507"/>
      <c r="AS44" s="1162">
        <v>21</v>
      </c>
    </row>
    <row customHeight="1" ht="24">
      <c r="A45" s="1370" t="s">
        <v>346</v>
      </c>
      <c r="B45" s="1370" t="s">
        <v>347</v>
      </c>
      <c r="C45" s="1370" t="s">
        <v>348</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507"/>
      <c r="AP45" s="507" t="str">
        <f>IF(T45="","",T45)</f>
        <v>Наименование системы теплоснабжения </v>
      </c>
      <c r="AQ45" s="507"/>
      <c r="AR45" s="507"/>
      <c r="AS45" s="1162">
        <v>23</v>
      </c>
    </row>
    <row customHeight="1" ht="22.049999999999997">
      <c r="A46" s="1370" t="s">
        <v>346</v>
      </c>
      <c r="B46" s="1370" t="s">
        <v>347</v>
      </c>
      <c r="C46" s="1370" t="s">
        <v>348</v>
      </c>
      <c r="D46" s="1370" t="s">
        <v>349</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507"/>
      <c r="AP46" s="507" t="str">
        <f>IF(T46="","",T46)</f>
        <v>Источник тепловой энергии  </v>
      </c>
      <c r="AQ46" s="507"/>
      <c r="AR46" s="507"/>
      <c r="AS46" s="1162">
        <v>21</v>
      </c>
    </row>
    <row s="1649" customFormat="1" customHeight="1" ht="0">
      <c r="A47" s="1350" t="s">
        <v>346</v>
      </c>
      <c r="B47" s="1350" t="s">
        <v>347</v>
      </c>
      <c r="C47" s="1350" t="s">
        <v>348</v>
      </c>
      <c r="D47" s="1350" t="s">
        <v>349</v>
      </c>
      <c r="E47" s="2279"/>
      <c r="F47" s="2279"/>
      <c r="G47" s="2279"/>
      <c r="H47" s="2279"/>
      <c r="I47" s="2276" t="str">
        <f>S46&amp;".1"</f>
        <v>....1</v>
      </c>
      <c r="J47" s="1350"/>
      <c r="K47" s="1350"/>
      <c r="L47" s="1353" t="s">
        <v>579</v>
      </c>
      <c r="M47" s="517"/>
      <c r="N47" s="517"/>
      <c r="O47" s="517"/>
      <c r="P47" s="2277">
        <v>1</v>
      </c>
      <c r="Q47" s="1338"/>
      <c r="R47" s="363"/>
      <c r="S47" s="1049"/>
      <c r="T47" s="1390"/>
      <c r="U47" s="1391"/>
      <c r="V47" s="2316"/>
      <c r="W47" s="2317"/>
      <c r="X47" s="2317"/>
      <c r="Y47" s="2317"/>
      <c r="Z47" s="2317"/>
      <c r="AA47" s="2317"/>
      <c r="AB47" s="2317"/>
      <c r="AC47" s="2318"/>
      <c r="AD47" s="2316"/>
      <c r="AE47" s="2317"/>
      <c r="AF47" s="2317"/>
      <c r="AG47" s="2317"/>
      <c r="AH47" s="2317"/>
      <c r="AI47" s="2317"/>
      <c r="AJ47" s="2317"/>
      <c r="AK47" s="2317"/>
      <c r="AL47" s="2318"/>
      <c r="AM47" s="1392"/>
      <c r="AO47" s="507"/>
      <c r="AP47" s="507" t="str">
        <f>IF(T47="","",T47)</f>
        <v/>
      </c>
      <c r="AQ47" s="507"/>
      <c r="AR47" s="507"/>
      <c r="AS47" s="518">
        <v>0</v>
      </c>
    </row>
    <row customHeight="1" ht="22.049999999999997">
      <c r="A48" s="1370" t="s">
        <v>346</v>
      </c>
      <c r="B48" s="1370" t="s">
        <v>347</v>
      </c>
      <c r="C48" s="1370" t="s">
        <v>348</v>
      </c>
      <c r="D48" s="1370" t="s">
        <v>349</v>
      </c>
      <c r="E48" s="2279"/>
      <c r="F48" s="2279"/>
      <c r="G48" s="2279"/>
      <c r="H48" s="2279"/>
      <c r="I48" s="2306"/>
      <c r="J48" s="2276" t="str">
        <f>S46&amp;".1"</f>
        <v>....1</v>
      </c>
      <c r="K48" s="1370"/>
      <c r="L48" s="1371" t="s">
        <v>582</v>
      </c>
      <c r="P48" s="2277"/>
      <c r="Q48" s="2277">
        <v>1</v>
      </c>
      <c r="R48" s="364"/>
      <c r="S48" s="1343" t="str">
        <f>$J48</f>
        <v>....1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507"/>
      <c r="AP48" s="507" t="str">
        <f>IF(T48="","",T48)</f>
        <v>Группа потребителей</v>
      </c>
      <c r="AQ48" s="507"/>
      <c r="AR48" s="507"/>
      <c r="AS48" s="1162">
        <v>21</v>
      </c>
    </row>
    <row customHeight="1" ht="22.049999999999997">
      <c r="A49" s="1370" t="s">
        <v>346</v>
      </c>
      <c r="B49" s="1370" t="s">
        <v>347</v>
      </c>
      <c r="C49" s="1370" t="s">
        <v>348</v>
      </c>
      <c r="D49" s="1370" t="s">
        <v>349</v>
      </c>
      <c r="E49" s="2279"/>
      <c r="F49" s="2279"/>
      <c r="G49" s="2279"/>
      <c r="H49" s="2279"/>
      <c r="I49" s="2306"/>
      <c r="J49" s="2306"/>
      <c r="K49" s="2276" t="str">
        <f>J48&amp;".1"</f>
        <v>....1.1</v>
      </c>
      <c r="L49" s="1371" t="s">
        <v>585</v>
      </c>
      <c r="P49" s="2277"/>
      <c r="Q49" s="2277"/>
      <c r="R49" s="364">
        <v>1</v>
      </c>
      <c r="S49" s="1343" t="str">
        <f>$K49</f>
        <v>....1.1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627</v>
      </c>
      <c r="AN49" s="518">
        <f>STRCHECKDATE(V50:AL50)</f>
      </c>
      <c r="AO49" s="507"/>
      <c r="AP49" s="507" t="str">
        <f>IF(T49="","",T49)</f>
        <v/>
      </c>
      <c r="AQ49" s="507"/>
      <c r="AR49" s="507"/>
      <c r="AS49" s="1162">
        <v>21</v>
      </c>
    </row>
    <row customHeight="1" ht="1.05">
      <c r="A50" s="1370" t="s">
        <v>346</v>
      </c>
      <c r="B50" s="1370" t="s">
        <v>347</v>
      </c>
      <c r="C50" s="1370" t="s">
        <v>348</v>
      </c>
      <c r="D50" s="1370" t="s">
        <v>349</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346</v>
      </c>
      <c r="B51" s="1370" t="s">
        <v>347</v>
      </c>
      <c r="C51" s="1370" t="s">
        <v>348</v>
      </c>
      <c r="D51" s="1370" t="s">
        <v>349</v>
      </c>
      <c r="E51" s="2279"/>
      <c r="F51" s="2279"/>
      <c r="G51" s="2279"/>
      <c r="H51" s="2279"/>
      <c r="I51" s="2306"/>
      <c r="J51" s="2276"/>
      <c r="K51" s="1370"/>
      <c r="L51" s="1371"/>
      <c r="P51" s="2277"/>
      <c r="Q51" s="2277"/>
      <c r="R51" s="363"/>
      <c r="S51" s="1285"/>
      <c r="T51" s="294" t="s">
        <v>587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346</v>
      </c>
      <c r="B52" s="1370" t="s">
        <v>347</v>
      </c>
      <c r="C52" s="1370" t="s">
        <v>348</v>
      </c>
      <c r="D52" s="1370" t="s">
        <v>349</v>
      </c>
      <c r="E52" s="2279"/>
      <c r="F52" s="2279"/>
      <c r="G52" s="2279"/>
      <c r="H52" s="2279"/>
      <c r="I52" s="2276"/>
      <c r="J52" s="1370"/>
      <c r="K52" s="1370"/>
      <c r="L52" s="1371"/>
      <c r="P52" s="2277"/>
      <c r="Q52" s="1338"/>
      <c r="R52" s="363"/>
      <c r="S52" s="1285"/>
      <c r="T52" s="372" t="s">
        <v>588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346</v>
      </c>
      <c r="B53" s="1370" t="s">
        <v>347</v>
      </c>
      <c r="C53" s="1370" t="s">
        <v>348</v>
      </c>
      <c r="D53" s="1370" t="s">
        <v>349</v>
      </c>
      <c r="E53" s="2279"/>
      <c r="F53" s="2279"/>
      <c r="G53" s="2279"/>
      <c r="H53" s="2278"/>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346</v>
      </c>
      <c r="B54" s="1350" t="s">
        <v>347</v>
      </c>
      <c r="C54" s="1350" t="s">
        <v>348</v>
      </c>
      <c r="D54" s="1321"/>
      <c r="E54" s="2279"/>
      <c r="F54" s="2279"/>
      <c r="G54" s="2278"/>
      <c r="H54" s="1321"/>
      <c r="I54" s="1321"/>
      <c r="J54" s="1321"/>
      <c r="K54" s="1321"/>
      <c r="L54" s="1346"/>
      <c r="M54" s="1322"/>
      <c r="N54" s="132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346</v>
      </c>
      <c r="B55" s="1350" t="s">
        <v>347</v>
      </c>
      <c r="C55" s="1321"/>
      <c r="D55" s="1321"/>
      <c r="E55" s="2279"/>
      <c r="F55" s="2278"/>
      <c r="G55" s="1321"/>
      <c r="H55" s="1321"/>
      <c r="I55" s="1321"/>
      <c r="J55" s="1321"/>
      <c r="K55" s="1321"/>
      <c r="L55" s="1346"/>
      <c r="M55" s="1328"/>
      <c r="N55" s="132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346</v>
      </c>
      <c r="B56" s="1350"/>
      <c r="C56" s="1350"/>
      <c r="D56" s="1350"/>
      <c r="E56" s="2278"/>
      <c r="F56" s="1350"/>
      <c r="G56" s="1350"/>
      <c r="H56" s="1350"/>
      <c r="I56" s="1350"/>
      <c r="J56" s="1350"/>
      <c r="K56" s="1350"/>
      <c r="L56" s="1353"/>
      <c r="M56" s="1328"/>
      <c r="N56" s="1328"/>
      <c r="O56" s="525"/>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19</v>
      </c>
    </row>
    <row customHeight="1" ht="29.2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28</v>
      </c>
    </row>
    <row customHeight="1" ht="42">
      <c r="O61" s="544"/>
      <c r="T61" s="2305"/>
      <c r="U61" s="2305"/>
      <c r="V61" s="2305"/>
      <c r="W61" s="2305"/>
      <c r="X61" s="2305"/>
      <c r="Y61" s="2305"/>
      <c r="Z61" s="2305"/>
      <c r="AA61" s="2305"/>
      <c r="AB61" s="2305"/>
      <c r="AC61" s="2305"/>
      <c r="AD61" s="2305"/>
      <c r="AE61" s="2305"/>
      <c r="AF61" s="2305"/>
      <c r="AG61" s="2305"/>
      <c r="AH61" s="2305"/>
      <c r="AI61" s="2305"/>
      <c r="AJ61" s="2305"/>
      <c r="AK61" s="2305"/>
      <c r="AL61" s="2305"/>
      <c r="AM61" s="2305"/>
      <c r="AS61" s="1162">
        <v>40</v>
      </c>
    </row>
    <row customHeight="1" ht="14.699999999999998">
      <c r="O62" s="544"/>
      <c r="AS62" s="1162">
        <v>14</v>
      </c>
    </row>
    <row customHeight="1" ht="21">
      <c r="O63" s="544"/>
      <c r="S63" s="1260"/>
      <c r="T63" s="2319"/>
      <c r="U63" s="2305"/>
      <c r="V63" s="2305"/>
      <c r="W63" s="2305"/>
      <c r="X63" s="2305"/>
      <c r="Y63" s="2305"/>
      <c r="Z63" s="2305"/>
      <c r="AA63" s="2305"/>
      <c r="AB63" s="2305"/>
      <c r="AC63" s="2305"/>
      <c r="AD63" s="2305"/>
      <c r="AE63" s="2305"/>
      <c r="AF63" s="2305"/>
      <c r="AG63" s="2305"/>
      <c r="AH63" s="2305"/>
      <c r="AI63" s="2305"/>
      <c r="AJ63" s="2305"/>
      <c r="AK63" s="2305"/>
      <c r="AL63" s="2305"/>
      <c r="AM63" s="2305"/>
      <c r="AS63" s="1162">
        <v>20</v>
      </c>
    </row>
    <row customHeight="1" ht="29.25">
      <c r="O64" s="544"/>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35.699999999999996">
      <c r="T65" s="2305"/>
      <c r="U65" s="2305"/>
      <c r="V65" s="2305"/>
      <c r="W65" s="2305"/>
      <c r="X65" s="2305"/>
      <c r="Y65" s="2305"/>
      <c r="Z65" s="2305"/>
      <c r="AA65" s="2305"/>
      <c r="AB65" s="2305"/>
      <c r="AC65" s="2305"/>
      <c r="AD65" s="2305"/>
      <c r="AE65" s="2305"/>
      <c r="AF65" s="2305"/>
      <c r="AG65" s="2305"/>
      <c r="AH65" s="2305"/>
      <c r="AI65" s="2305"/>
      <c r="AJ65" s="2305"/>
      <c r="AK65" s="2305"/>
      <c r="AL65" s="2305"/>
      <c r="AM65" s="2305"/>
      <c r="AS65" s="1162">
        <v>34</v>
      </c>
    </row>
    <row customHeight="1" ht="22.5" hidden="1">
      <c r="A66" s="1167" t="s">
        <v>82</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E0E08-6D65-99F8-5C6A-05229A8A7C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7109375" hidden="1"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5"/>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2012">
        <f>INDEX(PT_DIFFERENTIATION_NUM_CS,MATCH(C4,PT_DIFFERENTIATION_CS_ID,0))</f>
      </c>
      <c r="T4" s="2016" t="s">
        <v>575</v>
      </c>
      <c r="U4" s="2017"/>
      <c r="V4" s="2320"/>
      <c r="W4" s="2321"/>
      <c r="X4" s="2321"/>
      <c r="Y4" s="2321"/>
      <c r="Z4" s="2321"/>
      <c r="AA4" s="2321"/>
      <c r="AB4" s="2321"/>
      <c r="AC4" s="2322"/>
      <c r="AD4" s="2320">
        <f>INDEX(PT_DIFFERENTIATION_CS,MATCH(C4,PT_DIFFERENTIATION_CS_ID,0))</f>
      </c>
      <c r="AE4" s="2321"/>
      <c r="AF4" s="2321"/>
      <c r="AG4" s="2321"/>
      <c r="AH4" s="2321"/>
      <c r="AI4" s="2321"/>
      <c r="AJ4" s="2321"/>
      <c r="AK4" s="2321"/>
      <c r="AL4" s="2322"/>
      <c r="AM4" s="1265" t="s">
        <v>576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1642"/>
      <c r="S5" s="2011">
        <f>INDEX(PT_DIFFERENTIATION_NUM_IST_TE,MATCH(D5,PT_DIFFERENTIATION_IST_TE_ID,0))</f>
      </c>
      <c r="T5" s="317" t="s">
        <v>577</v>
      </c>
      <c r="U5" s="307"/>
      <c r="V5" s="2323"/>
      <c r="W5" s="2323"/>
      <c r="X5" s="2323"/>
      <c r="Y5" s="2323"/>
      <c r="Z5" s="2323"/>
      <c r="AA5" s="2323"/>
      <c r="AB5" s="2323"/>
      <c r="AC5" s="2323"/>
      <c r="AD5" s="2323">
        <f>INDEX(PT_DIFFERENTIATION_IST_TE,MATCH(D5,PT_DIFFERENTIATION_IST_TE_ID,0))</f>
      </c>
      <c r="AE5" s="2323"/>
      <c r="AF5" s="2323"/>
      <c r="AG5" s="2323"/>
      <c r="AH5" s="2323"/>
      <c r="AI5" s="2323"/>
      <c r="AJ5" s="2323"/>
      <c r="AK5" s="2323"/>
      <c r="AL5" s="2323"/>
      <c r="AM5" s="2014" t="s">
        <v>578</v>
      </c>
      <c r="AO5" s="507"/>
      <c r="AP5" s="507" t="str">
        <f>IF(T5="","",T5)</f>
        <v>Источник тепловой энергии  </v>
      </c>
      <c r="AQ5" s="507"/>
      <c r="AR5" s="507"/>
      <c r="AS5" s="1162">
        <v>0</v>
      </c>
    </row>
    <row customHeight="1" ht="0.75" hidden="1">
      <c r="A6" s="1370"/>
      <c r="B6" s="1370"/>
      <c r="C6" s="1370"/>
      <c r="D6" s="1370"/>
      <c r="E6" s="2279"/>
      <c r="F6" s="2279"/>
      <c r="G6" s="2279"/>
      <c r="H6" s="2279"/>
      <c r="I6" s="2276">
        <f>S5&amp;".1"</f>
      </c>
      <c r="J6" s="1370"/>
      <c r="K6" s="1370"/>
      <c r="L6" s="1371" t="s">
        <v>579</v>
      </c>
      <c r="M6" s="544"/>
      <c r="P6" s="2277">
        <v>1</v>
      </c>
      <c r="Q6" s="1338"/>
      <c r="R6" s="2010"/>
      <c r="S6" s="1049"/>
      <c r="T6" s="1390"/>
      <c r="U6" s="1391"/>
      <c r="V6" s="2324"/>
      <c r="W6" s="2324"/>
      <c r="X6" s="2324"/>
      <c r="Y6" s="2324"/>
      <c r="Z6" s="2324"/>
      <c r="AA6" s="2324"/>
      <c r="AB6" s="2324"/>
      <c r="AC6" s="2324"/>
      <c r="AD6" s="2324"/>
      <c r="AE6" s="2324"/>
      <c r="AF6" s="2324"/>
      <c r="AG6" s="2324"/>
      <c r="AH6" s="2324"/>
      <c r="AI6" s="2324"/>
      <c r="AJ6" s="2324"/>
      <c r="AK6" s="2324"/>
      <c r="AL6" s="2324"/>
      <c r="AM6" s="2015"/>
      <c r="AO6" s="507"/>
      <c r="AP6" s="507" t="str">
        <f>IF(T6="","",T6)</f>
        <v/>
      </c>
      <c r="AQ6" s="507"/>
      <c r="AR6" s="507"/>
      <c r="AS6" s="1162">
        <v>0</v>
      </c>
    </row>
    <row customHeight="1" ht="84" hidden="1">
      <c r="A7" s="1370"/>
      <c r="B7" s="1370"/>
      <c r="C7" s="1370"/>
      <c r="D7" s="1370"/>
      <c r="E7" s="2279"/>
      <c r="F7" s="2279"/>
      <c r="G7" s="2279"/>
      <c r="H7" s="2279"/>
      <c r="I7" s="2306"/>
      <c r="J7" s="2276">
        <f>I6&amp;".1"</f>
      </c>
      <c r="K7" s="1370"/>
      <c r="L7" s="1371" t="s">
        <v>582</v>
      </c>
      <c r="M7" s="544"/>
      <c r="N7" s="1373"/>
      <c r="P7" s="2277"/>
      <c r="Q7" s="2277">
        <v>1</v>
      </c>
      <c r="R7" s="1649"/>
      <c r="S7" s="2011">
        <f>$J7</f>
      </c>
      <c r="T7" s="293" t="s">
        <v>583</v>
      </c>
      <c r="U7" s="307"/>
      <c r="V7" s="2325"/>
      <c r="W7" s="2325"/>
      <c r="X7" s="2325"/>
      <c r="Y7" s="2325"/>
      <c r="Z7" s="2325"/>
      <c r="AA7" s="2325"/>
      <c r="AB7" s="2325"/>
      <c r="AC7" s="2325"/>
      <c r="AD7" s="2325"/>
      <c r="AE7" s="2325"/>
      <c r="AF7" s="2325"/>
      <c r="AG7" s="2325"/>
      <c r="AH7" s="2325"/>
      <c r="AI7" s="2325"/>
      <c r="AJ7" s="2325"/>
      <c r="AK7" s="2325"/>
      <c r="AL7" s="2325"/>
      <c r="AM7" s="2014" t="s">
        <v>584</v>
      </c>
      <c r="AO7" s="507"/>
      <c r="AP7" s="507" t="str">
        <f>IF(T7="","",T7)</f>
        <v>Группа потребителей</v>
      </c>
      <c r="AQ7" s="507"/>
      <c r="AR7" s="507"/>
      <c r="AS7" s="1162">
        <v>0</v>
      </c>
    </row>
    <row customHeight="1" ht="11.25" hidden="1">
      <c r="A8" s="1370"/>
      <c r="B8" s="1370"/>
      <c r="C8" s="1370"/>
      <c r="D8" s="1370"/>
      <c r="E8" s="2279"/>
      <c r="F8" s="2279"/>
      <c r="G8" s="2279"/>
      <c r="H8" s="2279"/>
      <c r="I8" s="2306"/>
      <c r="J8" s="2306"/>
      <c r="K8" s="2276">
        <f>J7&amp;".1"</f>
      </c>
      <c r="L8" s="1371" t="s">
        <v>585</v>
      </c>
      <c r="M8" s="544"/>
      <c r="N8" s="1373"/>
      <c r="O8" s="1373"/>
      <c r="P8" s="2277"/>
      <c r="Q8" s="2277"/>
      <c r="R8" s="364">
        <v>1</v>
      </c>
      <c r="S8" s="2013">
        <f>$K8</f>
      </c>
      <c r="T8" s="2018"/>
      <c r="U8" s="2019"/>
      <c r="V8" s="2020"/>
      <c r="W8" s="1356"/>
      <c r="X8" s="2020"/>
      <c r="Y8" s="2021"/>
      <c r="Z8" s="2326"/>
      <c r="AA8" s="2132" t="s">
        <v>62</v>
      </c>
      <c r="AB8" s="2326"/>
      <c r="AC8" s="2132" t="s">
        <v>62</v>
      </c>
      <c r="AD8" s="2020"/>
      <c r="AE8" s="1356"/>
      <c r="AF8" s="2020"/>
      <c r="AG8" s="2021"/>
      <c r="AH8" s="2326"/>
      <c r="AI8" s="2132" t="s">
        <v>62</v>
      </c>
      <c r="AJ8" s="2326"/>
      <c r="AK8" s="2132" t="s">
        <v>62</v>
      </c>
      <c r="AL8" s="1356"/>
      <c r="AM8" s="2273" t="s">
        <v>586</v>
      </c>
      <c r="AN8" s="518">
        <f>STRCHECKDATE(V9:AL9)</f>
      </c>
      <c r="AO8" s="507"/>
      <c r="AP8" s="507" t="str">
        <f>IF(T8="","",T8)</f>
        <v/>
      </c>
      <c r="AQ8" s="507"/>
      <c r="AR8" s="507"/>
      <c r="AS8" s="1162">
        <v>0</v>
      </c>
    </row>
    <row customHeight="1" ht="0.7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1.25" hidden="1">
      <c r="A10" s="1370"/>
      <c r="B10" s="1370"/>
      <c r="C10" s="1370"/>
      <c r="D10" s="1370"/>
      <c r="E10" s="2279"/>
      <c r="F10" s="2279"/>
      <c r="G10" s="2279"/>
      <c r="H10" s="2279"/>
      <c r="I10" s="2306"/>
      <c r="J10" s="2276"/>
      <c r="K10" s="1370"/>
      <c r="L10" s="1371"/>
      <c r="M10" s="544"/>
      <c r="N10" s="1373"/>
      <c r="P10" s="2277"/>
      <c r="Q10" s="2277"/>
      <c r="R10" s="363"/>
      <c r="S10" s="1285"/>
      <c r="T10" s="294" t="s">
        <v>587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79"/>
      <c r="F11" s="2279"/>
      <c r="G11" s="2279"/>
      <c r="H11" s="2279"/>
      <c r="I11" s="2276"/>
      <c r="J11" s="1370"/>
      <c r="K11" s="1370"/>
      <c r="L11" s="1371"/>
      <c r="M11" s="544"/>
      <c r="P11" s="2277"/>
      <c r="Q11" s="1338"/>
      <c r="R11" s="363"/>
      <c r="S11" s="1285"/>
      <c r="T11" s="372" t="s">
        <v>588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79"/>
      <c r="F12" s="2279"/>
      <c r="G12" s="2279"/>
      <c r="H12" s="2278"/>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79"/>
      <c r="F13" s="2279"/>
      <c r="G13" s="2278"/>
      <c r="H13" s="1321"/>
      <c r="I13" s="1321"/>
      <c r="J13" s="1321"/>
      <c r="K13" s="1321"/>
      <c r="L13" s="1346"/>
      <c r="M13" s="1322"/>
      <c r="N13" s="132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79"/>
      <c r="F14" s="2278"/>
      <c r="G14" s="1321"/>
      <c r="H14" s="1321"/>
      <c r="I14" s="1321"/>
      <c r="J14" s="1321"/>
      <c r="K14" s="1321"/>
      <c r="L14" s="1346"/>
      <c r="M14" s="1328"/>
      <c r="N14" s="132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78"/>
      <c r="F15" s="1321"/>
      <c r="G15" s="1321"/>
      <c r="H15" s="1321"/>
      <c r="I15" s="1321"/>
      <c r="J15" s="1321"/>
      <c r="K15" s="1321"/>
      <c r="L15" s="1346"/>
      <c r="M15" s="1328"/>
      <c r="N15" s="132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62</v>
      </c>
      <c r="AJ17" s="2287"/>
      <c r="AK17" s="2288" t="s">
        <v>62</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593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594</v>
      </c>
      <c r="P22" s="1369"/>
      <c r="Q22" s="1378"/>
      <c r="R22" s="1378"/>
      <c r="S22" s="736"/>
      <c r="T22" s="1167" t="s">
        <v>595</v>
      </c>
      <c r="AA22" s="193" t="s">
        <v>596</v>
      </c>
      <c r="AC22" s="193" t="s">
        <v>597</v>
      </c>
      <c r="AD22" s="1167" t="s">
        <v>595</v>
      </c>
      <c r="AI22" s="193" t="s">
        <v>598</v>
      </c>
      <c r="AK22" s="193" t="s">
        <v>597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250"/>
      <c r="AS26" s="1162">
        <v>52</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599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600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601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18.75" hidden="1">
      <c r="A35" s="1375"/>
      <c r="B35" s="1375"/>
      <c r="C35" s="1375"/>
      <c r="D35" s="1375"/>
      <c r="E35" s="1375"/>
      <c r="F35" s="1375"/>
      <c r="G35" s="1375"/>
      <c r="H35" s="1375"/>
      <c r="I35" s="1375"/>
      <c r="J35" s="1375"/>
      <c r="K35" s="1375"/>
      <c r="L35" s="1376"/>
      <c r="M35" s="1375"/>
      <c r="N35" s="1375"/>
      <c r="O35" s="1375"/>
      <c r="S35" s="2270" t="s">
        <v>602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603</v>
      </c>
      <c r="AD36" s="333"/>
      <c r="AE36" s="333"/>
      <c r="AF36" s="333"/>
      <c r="AG36" s="333"/>
      <c r="AH36" s="333"/>
      <c r="AI36" s="333"/>
      <c r="AJ36" s="333"/>
      <c r="AK36" s="285" t="s">
        <v>603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162">
        <v>14</v>
      </c>
    </row>
    <row customHeight="1" ht="14.699999999999998">
      <c r="Q39" s="383"/>
      <c r="R39" s="383"/>
      <c r="S39" s="2293" t="s">
        <v>88</v>
      </c>
      <c r="T39" s="2229" t="s">
        <v>604</v>
      </c>
      <c r="U39" s="308"/>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162">
        <v>14</v>
      </c>
    </row>
    <row customHeight="1" ht="35.699999999999996">
      <c r="Q40" s="383"/>
      <c r="R40" s="383"/>
      <c r="S40" s="2293"/>
      <c r="T40" s="2229"/>
      <c r="U40" s="1038"/>
      <c r="V40" s="2280" t="s">
        <v>609</v>
      </c>
      <c r="W40" s="2303"/>
      <c r="X40" s="2282" t="s">
        <v>611</v>
      </c>
      <c r="Y40" s="2283"/>
      <c r="Z40" s="2282" t="s">
        <v>612</v>
      </c>
      <c r="AA40" s="2289"/>
      <c r="AB40" s="2283"/>
      <c r="AC40" s="2298"/>
      <c r="AD40" s="2280" t="s">
        <v>626</v>
      </c>
      <c r="AE40" s="2303"/>
      <c r="AF40" s="2282" t="s">
        <v>611</v>
      </c>
      <c r="AG40" s="2283"/>
      <c r="AH40" s="2282" t="s">
        <v>612</v>
      </c>
      <c r="AI40" s="2289"/>
      <c r="AJ40" s="2283"/>
      <c r="AK40" s="2298"/>
      <c r="AL40" s="2301"/>
      <c r="AM40" s="2147"/>
      <c r="AS40" s="1162">
        <v>34</v>
      </c>
    </row>
    <row customHeight="1" ht="35.699999999999996">
      <c r="A41" s="1377"/>
      <c r="B41" s="1377" t="s">
        <v>319</v>
      </c>
      <c r="C41" s="1377" t="s">
        <v>320</v>
      </c>
      <c r="D41" s="1377" t="s">
        <v>321</v>
      </c>
      <c r="E41" s="1371" t="s">
        <v>613</v>
      </c>
      <c r="F41" s="1371" t="s">
        <v>614</v>
      </c>
      <c r="G41" s="1371" t="s">
        <v>615</v>
      </c>
      <c r="H41" s="1371" t="s">
        <v>616</v>
      </c>
      <c r="I41" s="1371" t="s">
        <v>617</v>
      </c>
      <c r="J41" s="1371" t="s">
        <v>618</v>
      </c>
      <c r="K41" s="1371" t="s">
        <v>619</v>
      </c>
      <c r="L41" s="1371" t="s">
        <v>594</v>
      </c>
      <c r="Q41" s="383"/>
      <c r="R41" s="383"/>
      <c r="S41" s="2293"/>
      <c r="T41" s="2229"/>
      <c r="U41" s="309"/>
      <c r="V41" s="2281"/>
      <c r="W41" s="2304"/>
      <c r="X41" s="1229" t="s">
        <v>620</v>
      </c>
      <c r="Y41" s="1229" t="s">
        <v>621</v>
      </c>
      <c r="Z41" s="1345" t="s">
        <v>622</v>
      </c>
      <c r="AA41" s="2290" t="s">
        <v>623</v>
      </c>
      <c r="AB41" s="2291"/>
      <c r="AC41" s="2299"/>
      <c r="AD41" s="2281"/>
      <c r="AE41" s="2304"/>
      <c r="AF41" s="1229" t="s">
        <v>620</v>
      </c>
      <c r="AG41" s="1229" t="s">
        <v>621</v>
      </c>
      <c r="AH41" s="1345" t="s">
        <v>622</v>
      </c>
      <c r="AI41" s="2290" t="s">
        <v>623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137</v>
      </c>
      <c r="T42" s="1262" t="s">
        <v>102</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358</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358</v>
      </c>
      <c r="B44" s="1370" t="s">
        <v>359</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507"/>
      <c r="AP44" s="507" t="str">
        <f>IF(T44="","",T44)</f>
        <v>Территория действия тарифа</v>
      </c>
      <c r="AQ44" s="507"/>
      <c r="AR44" s="507"/>
      <c r="AS44" s="1162">
        <v>21</v>
      </c>
    </row>
    <row customHeight="1" ht="24">
      <c r="A45" s="1370" t="s">
        <v>358</v>
      </c>
      <c r="B45" s="1370" t="s">
        <v>359</v>
      </c>
      <c r="C45" s="1370" t="s">
        <v>360</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507"/>
      <c r="AP45" s="507" t="str">
        <f>IF(T45="","",T45)</f>
        <v>Наименование системы теплоснабжения </v>
      </c>
      <c r="AQ45" s="507"/>
      <c r="AR45" s="507"/>
      <c r="AS45" s="1162">
        <v>23</v>
      </c>
    </row>
    <row customHeight="1" ht="22.049999999999997">
      <c r="A46" s="1370" t="s">
        <v>358</v>
      </c>
      <c r="B46" s="1370" t="s">
        <v>359</v>
      </c>
      <c r="C46" s="1370" t="s">
        <v>360</v>
      </c>
      <c r="D46" s="1370" t="s">
        <v>361</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507"/>
      <c r="AP46" s="507" t="str">
        <f>IF(T46="","",T46)</f>
        <v>Источник тепловой энергии  </v>
      </c>
      <c r="AQ46" s="507"/>
      <c r="AR46" s="507"/>
      <c r="AS46" s="1162">
        <v>21</v>
      </c>
    </row>
    <row s="1649" customFormat="1" customHeight="1" ht="0">
      <c r="A47" s="1350" t="s">
        <v>358</v>
      </c>
      <c r="B47" s="1350" t="s">
        <v>359</v>
      </c>
      <c r="C47" s="1350" t="s">
        <v>360</v>
      </c>
      <c r="D47" s="1350" t="s">
        <v>361</v>
      </c>
      <c r="E47" s="2279"/>
      <c r="F47" s="2279"/>
      <c r="G47" s="2279"/>
      <c r="H47" s="2279"/>
      <c r="I47" s="2276" t="str">
        <f>S46&amp;".1"</f>
        <v>....1</v>
      </c>
      <c r="J47" s="1350"/>
      <c r="K47" s="1350"/>
      <c r="L47" s="1353" t="s">
        <v>579</v>
      </c>
      <c r="M47" s="517"/>
      <c r="N47" s="517"/>
      <c r="O47" s="517"/>
      <c r="P47" s="2277">
        <v>1</v>
      </c>
      <c r="Q47" s="1338"/>
      <c r="R47" s="363"/>
      <c r="S47" s="1049"/>
      <c r="T47" s="1390"/>
      <c r="U47" s="1391"/>
      <c r="V47" s="2316"/>
      <c r="W47" s="2317"/>
      <c r="X47" s="2317"/>
      <c r="Y47" s="2317"/>
      <c r="Z47" s="2317"/>
      <c r="AA47" s="2317"/>
      <c r="AB47" s="2317"/>
      <c r="AC47" s="2318"/>
      <c r="AD47" s="2316"/>
      <c r="AE47" s="2317"/>
      <c r="AF47" s="2317"/>
      <c r="AG47" s="2317"/>
      <c r="AH47" s="2317"/>
      <c r="AI47" s="2317"/>
      <c r="AJ47" s="2317"/>
      <c r="AK47" s="2317"/>
      <c r="AL47" s="2318"/>
      <c r="AM47" s="1392"/>
      <c r="AO47" s="507"/>
      <c r="AP47" s="507" t="str">
        <f>IF(T47="","",T47)</f>
        <v/>
      </c>
      <c r="AQ47" s="507"/>
      <c r="AR47" s="507"/>
      <c r="AS47" s="518">
        <v>0</v>
      </c>
    </row>
    <row customHeight="1" ht="22.049999999999997">
      <c r="A48" s="1370" t="s">
        <v>358</v>
      </c>
      <c r="B48" s="1370" t="s">
        <v>359</v>
      </c>
      <c r="C48" s="1370" t="s">
        <v>360</v>
      </c>
      <c r="D48" s="1370" t="s">
        <v>361</v>
      </c>
      <c r="E48" s="2279"/>
      <c r="F48" s="2279"/>
      <c r="G48" s="2279"/>
      <c r="H48" s="2279"/>
      <c r="I48" s="2306"/>
      <c r="J48" s="2276" t="str">
        <f>S46&amp;".1"</f>
        <v>....1</v>
      </c>
      <c r="K48" s="1370"/>
      <c r="L48" s="1371" t="s">
        <v>582</v>
      </c>
      <c r="P48" s="2277"/>
      <c r="Q48" s="2277">
        <v>1</v>
      </c>
      <c r="R48" s="364"/>
      <c r="S48" s="1343" t="str">
        <f>$J48</f>
        <v>....1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507"/>
      <c r="AP48" s="507" t="str">
        <f>IF(T48="","",T48)</f>
        <v>Группа потребителей</v>
      </c>
      <c r="AQ48" s="507"/>
      <c r="AR48" s="507"/>
      <c r="AS48" s="1162">
        <v>21</v>
      </c>
    </row>
    <row customHeight="1" ht="22.049999999999997">
      <c r="A49" s="1370" t="s">
        <v>358</v>
      </c>
      <c r="B49" s="1370" t="s">
        <v>359</v>
      </c>
      <c r="C49" s="1370" t="s">
        <v>360</v>
      </c>
      <c r="D49" s="1370" t="s">
        <v>361</v>
      </c>
      <c r="E49" s="2279"/>
      <c r="F49" s="2279"/>
      <c r="G49" s="2279"/>
      <c r="H49" s="2279"/>
      <c r="I49" s="2306"/>
      <c r="J49" s="2306"/>
      <c r="K49" s="2276" t="str">
        <f>J48&amp;".1"</f>
        <v>....1.1</v>
      </c>
      <c r="L49" s="1371" t="s">
        <v>585</v>
      </c>
      <c r="P49" s="2277"/>
      <c r="Q49" s="2277"/>
      <c r="R49" s="364">
        <v>1</v>
      </c>
      <c r="S49" s="1343" t="str">
        <f>$K49</f>
        <v>....1.1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627</v>
      </c>
      <c r="AN49" s="518">
        <f>STRCHECKDATE(V50:AL50)</f>
      </c>
      <c r="AO49" s="507"/>
      <c r="AP49" s="507" t="str">
        <f>IF(T49="","",T49)</f>
        <v/>
      </c>
      <c r="AQ49" s="507"/>
      <c r="AR49" s="507"/>
      <c r="AS49" s="1162">
        <v>21</v>
      </c>
    </row>
    <row customHeight="1" ht="1.05">
      <c r="A50" s="1370" t="s">
        <v>358</v>
      </c>
      <c r="B50" s="1370" t="s">
        <v>359</v>
      </c>
      <c r="C50" s="1370" t="s">
        <v>360</v>
      </c>
      <c r="D50" s="1370" t="s">
        <v>361</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1</v>
      </c>
    </row>
    <row customHeight="1" ht="11.549999999999999">
      <c r="A51" s="1370" t="s">
        <v>358</v>
      </c>
      <c r="B51" s="1370" t="s">
        <v>359</v>
      </c>
      <c r="C51" s="1370" t="s">
        <v>360</v>
      </c>
      <c r="D51" s="1370" t="s">
        <v>361</v>
      </c>
      <c r="E51" s="2279"/>
      <c r="F51" s="2279"/>
      <c r="G51" s="2279"/>
      <c r="H51" s="2279"/>
      <c r="I51" s="2306"/>
      <c r="J51" s="2276"/>
      <c r="K51" s="1370"/>
      <c r="L51" s="1371"/>
      <c r="P51" s="2277"/>
      <c r="Q51" s="2277"/>
      <c r="R51" s="363"/>
      <c r="S51" s="1285"/>
      <c r="T51" s="294" t="s">
        <v>587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358</v>
      </c>
      <c r="B52" s="1370" t="s">
        <v>359</v>
      </c>
      <c r="C52" s="1370" t="s">
        <v>360</v>
      </c>
      <c r="D52" s="1370" t="s">
        <v>361</v>
      </c>
      <c r="E52" s="2279"/>
      <c r="F52" s="2279"/>
      <c r="G52" s="2279"/>
      <c r="H52" s="2279"/>
      <c r="I52" s="2276"/>
      <c r="J52" s="1370"/>
      <c r="K52" s="1370"/>
      <c r="L52" s="1371"/>
      <c r="P52" s="2277"/>
      <c r="Q52" s="1338"/>
      <c r="R52" s="363"/>
      <c r="S52" s="1285"/>
      <c r="T52" s="372" t="s">
        <v>588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358</v>
      </c>
      <c r="B53" s="1370" t="s">
        <v>359</v>
      </c>
      <c r="C53" s="1370" t="s">
        <v>360</v>
      </c>
      <c r="D53" s="1370" t="s">
        <v>361</v>
      </c>
      <c r="E53" s="2279"/>
      <c r="F53" s="2279"/>
      <c r="G53" s="2279"/>
      <c r="H53" s="2278"/>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358</v>
      </c>
      <c r="B54" s="1350" t="s">
        <v>359</v>
      </c>
      <c r="C54" s="1350" t="s">
        <v>360</v>
      </c>
      <c r="D54" s="1321"/>
      <c r="E54" s="2279"/>
      <c r="F54" s="2279"/>
      <c r="G54" s="2278"/>
      <c r="H54" s="1321"/>
      <c r="I54" s="1321"/>
      <c r="J54" s="1321"/>
      <c r="K54" s="1321"/>
      <c r="L54" s="1346"/>
      <c r="M54" s="1322"/>
      <c r="N54" s="132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358</v>
      </c>
      <c r="B55" s="1350" t="s">
        <v>359</v>
      </c>
      <c r="C55" s="1321"/>
      <c r="D55" s="1321"/>
      <c r="E55" s="2279"/>
      <c r="F55" s="2278"/>
      <c r="G55" s="1321"/>
      <c r="H55" s="1321"/>
      <c r="I55" s="1321"/>
      <c r="J55" s="1321"/>
      <c r="K55" s="1321"/>
      <c r="L55" s="1346"/>
      <c r="M55" s="1328"/>
      <c r="N55" s="132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358</v>
      </c>
      <c r="B56" s="1350"/>
      <c r="C56" s="1350"/>
      <c r="D56" s="1350"/>
      <c r="E56" s="2278"/>
      <c r="F56" s="1350"/>
      <c r="G56" s="1350"/>
      <c r="H56" s="1350"/>
      <c r="I56" s="1350"/>
      <c r="J56" s="1350"/>
      <c r="K56" s="1350"/>
      <c r="L56" s="1353"/>
      <c r="M56" s="1328"/>
      <c r="N56" s="1328"/>
      <c r="O56" s="525"/>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22</v>
      </c>
    </row>
    <row customHeight="1" ht="30.45">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29</v>
      </c>
    </row>
    <row customHeight="1" ht="42">
      <c r="O61" s="544"/>
      <c r="T61" s="2305"/>
      <c r="U61" s="2305"/>
      <c r="V61" s="2305"/>
      <c r="W61" s="2305"/>
      <c r="X61" s="2305"/>
      <c r="Y61" s="2305"/>
      <c r="Z61" s="2305"/>
      <c r="AA61" s="2305"/>
      <c r="AB61" s="2305"/>
      <c r="AC61" s="2305"/>
      <c r="AD61" s="2305"/>
      <c r="AE61" s="2305"/>
      <c r="AF61" s="2305"/>
      <c r="AG61" s="2305"/>
      <c r="AH61" s="2305"/>
      <c r="AI61" s="2305"/>
      <c r="AJ61" s="2305"/>
      <c r="AK61" s="2305"/>
      <c r="AL61" s="2305"/>
      <c r="AM61" s="2305"/>
      <c r="AS61" s="1162">
        <v>40</v>
      </c>
    </row>
    <row customHeight="1" ht="14.699999999999998">
      <c r="O62" s="544"/>
      <c r="AS62" s="1162">
        <v>14</v>
      </c>
    </row>
    <row customHeight="1" ht="21">
      <c r="O63" s="544"/>
      <c r="S63" s="1260"/>
      <c r="T63" s="2319"/>
      <c r="U63" s="2305"/>
      <c r="V63" s="2305"/>
      <c r="W63" s="2305"/>
      <c r="X63" s="2305"/>
      <c r="Y63" s="2305"/>
      <c r="Z63" s="2305"/>
      <c r="AA63" s="2305"/>
      <c r="AB63" s="2305"/>
      <c r="AC63" s="2305"/>
      <c r="AD63" s="2305"/>
      <c r="AE63" s="2305"/>
      <c r="AF63" s="2305"/>
      <c r="AG63" s="2305"/>
      <c r="AH63" s="2305"/>
      <c r="AI63" s="2305"/>
      <c r="AJ63" s="2305"/>
      <c r="AK63" s="2305"/>
      <c r="AL63" s="2305"/>
      <c r="AM63" s="2305"/>
      <c r="AS63" s="1162">
        <v>20</v>
      </c>
    </row>
    <row customHeight="1" ht="29.25">
      <c r="O64" s="544"/>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28</v>
      </c>
    </row>
    <row customHeight="1" ht="35.699999999999996">
      <c r="T65" s="2305"/>
      <c r="U65" s="2305"/>
      <c r="V65" s="2305"/>
      <c r="W65" s="2305"/>
      <c r="X65" s="2305"/>
      <c r="Y65" s="2305"/>
      <c r="Z65" s="2305"/>
      <c r="AA65" s="2305"/>
      <c r="AB65" s="2305"/>
      <c r="AC65" s="2305"/>
      <c r="AD65" s="2305"/>
      <c r="AE65" s="2305"/>
      <c r="AF65" s="2305"/>
      <c r="AG65" s="2305"/>
      <c r="AH65" s="2305"/>
      <c r="AI65" s="2305"/>
      <c r="AJ65" s="2305"/>
      <c r="AK65" s="2305"/>
      <c r="AL65" s="2305"/>
      <c r="AM65" s="2305"/>
      <c r="AS65" s="1162">
        <v>34</v>
      </c>
    </row>
    <row customHeight="1" ht="22.5" hidden="1">
      <c r="A66" s="1167" t="s">
        <v>82</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85168-2F28-7CE5-9C9D-19F6694D5E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2417" width="3.7109375" hidden="1" customWidth="1"/>
    <col min="17" max="18" style="351" width="3.00390625" customWidth="1"/>
    <col min="19" max="19" style="2427"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78">
        <v>1</v>
      </c>
      <c r="F2" s="1370"/>
      <c r="G2" s="1370"/>
      <c r="H2" s="1370"/>
      <c r="I2" s="1370"/>
      <c r="J2" s="1370"/>
      <c r="K2" s="1370"/>
      <c r="L2" s="1371"/>
      <c r="M2" s="1372"/>
      <c r="N2" s="1372"/>
      <c r="O2" s="1372"/>
      <c r="P2" s="368"/>
      <c r="Q2" s="367"/>
      <c r="R2" s="362"/>
      <c r="S2" s="1343">
        <f>INDEX(PT_DIFFERENTIATION_NUM_NTAR,MATCH(A2,PT_DIFFERENTIATION_NTAR_ID,0))</f>
      </c>
      <c r="T2" s="305" t="s">
        <v>307</v>
      </c>
      <c r="U2" s="307"/>
      <c r="V2" s="2262"/>
      <c r="W2" s="2263"/>
      <c r="X2" s="2263"/>
      <c r="Y2" s="2263"/>
      <c r="Z2" s="2263"/>
      <c r="AA2" s="2263"/>
      <c r="AB2" s="2263"/>
      <c r="AC2" s="2264"/>
      <c r="AD2" s="2262">
        <f>INDEX(PT_DIFFERENTIATION_NTAR,MATCH(A2,PT_DIFFERENTIATION_NTAR_ID,0))</f>
      </c>
      <c r="AE2" s="2263"/>
      <c r="AF2" s="2263"/>
      <c r="AG2" s="2263"/>
      <c r="AH2" s="2263"/>
      <c r="AI2" s="2263"/>
      <c r="AJ2" s="2263"/>
      <c r="AK2" s="2263"/>
      <c r="AL2" s="2264"/>
      <c r="AM2" s="1265" t="s">
        <v>572</v>
      </c>
      <c r="AO2" s="507"/>
      <c r="AP2" s="507" t="str">
        <f>IF(T2="","",T2)</f>
        <v>Наименование тарифа</v>
      </c>
      <c r="AQ2" s="507"/>
      <c r="AR2" s="507"/>
      <c r="AS2" s="1162">
        <v>0</v>
      </c>
    </row>
    <row customHeight="1" ht="21" hidden="1">
      <c r="A3" s="1370"/>
      <c r="B3" s="1370"/>
      <c r="C3" s="1370"/>
      <c r="D3" s="1370"/>
      <c r="E3" s="2279"/>
      <c r="F3" s="2278">
        <v>1</v>
      </c>
      <c r="G3" s="1370"/>
      <c r="H3" s="1370"/>
      <c r="I3" s="1370"/>
      <c r="J3" s="1370"/>
      <c r="K3" s="1370"/>
      <c r="L3" s="1371"/>
      <c r="M3" s="1372"/>
      <c r="N3" s="1372"/>
      <c r="O3" s="1372"/>
      <c r="P3" s="1339"/>
      <c r="Q3" s="359"/>
      <c r="R3" s="360"/>
      <c r="S3" s="1343">
        <f>INDEX(PT_DIFFERENTIATION_NUM_TER,MATCH(B3,PT_DIFFERENTIATION_TER_ID,0))</f>
      </c>
      <c r="T3" s="315" t="s">
        <v>573</v>
      </c>
      <c r="U3" s="307"/>
      <c r="V3" s="2262"/>
      <c r="W3" s="2263"/>
      <c r="X3" s="2263"/>
      <c r="Y3" s="2263"/>
      <c r="Z3" s="2263"/>
      <c r="AA3" s="2263"/>
      <c r="AB3" s="2263"/>
      <c r="AC3" s="2264"/>
      <c r="AD3" s="2262">
        <f>INDEX(PT_DIFFERENTIATION_TER,MATCH(B3,PT_DIFFERENTIATION_TER_ID,0))</f>
      </c>
      <c r="AE3" s="2263"/>
      <c r="AF3" s="2263"/>
      <c r="AG3" s="2263"/>
      <c r="AH3" s="2263"/>
      <c r="AI3" s="2263"/>
      <c r="AJ3" s="2263"/>
      <c r="AK3" s="2263"/>
      <c r="AL3" s="2264"/>
      <c r="AM3" s="1265" t="s">
        <v>574</v>
      </c>
      <c r="AO3" s="507"/>
      <c r="AP3" s="507" t="str">
        <f>IF(T3="","",T3)</f>
        <v>Территория действия тарифа</v>
      </c>
      <c r="AQ3" s="507"/>
      <c r="AR3" s="507"/>
      <c r="AS3" s="1162">
        <v>0</v>
      </c>
    </row>
    <row customHeight="1" ht="23.25" hidden="1">
      <c r="A4" s="1370"/>
      <c r="B4" s="1370"/>
      <c r="C4" s="1370"/>
      <c r="D4" s="1370"/>
      <c r="E4" s="2279"/>
      <c r="F4" s="2279"/>
      <c r="G4" s="2278">
        <v>1</v>
      </c>
      <c r="H4" s="1370"/>
      <c r="I4" s="1370"/>
      <c r="J4" s="1370"/>
      <c r="K4" s="1370"/>
      <c r="L4" s="1371"/>
      <c r="M4" s="1372"/>
      <c r="N4" s="1372"/>
      <c r="O4" s="1372"/>
      <c r="P4" s="361"/>
      <c r="Q4" s="359"/>
      <c r="R4" s="360"/>
      <c r="S4" s="1343">
        <f>INDEX(PT_DIFFERENTIATION_NUM_CS,MATCH(C4,PT_DIFFERENTIATION_CS_ID,0))</f>
      </c>
      <c r="T4" s="316" t="s">
        <v>575</v>
      </c>
      <c r="U4" s="307"/>
      <c r="V4" s="2262"/>
      <c r="W4" s="2263"/>
      <c r="X4" s="2263"/>
      <c r="Y4" s="2263"/>
      <c r="Z4" s="2263"/>
      <c r="AA4" s="2263"/>
      <c r="AB4" s="2263"/>
      <c r="AC4" s="2264"/>
      <c r="AD4" s="2262">
        <f>INDEX(PT_DIFFERENTIATION_CS,MATCH(C4,PT_DIFFERENTIATION_CS_ID,0))</f>
      </c>
      <c r="AE4" s="2263"/>
      <c r="AF4" s="2263"/>
      <c r="AG4" s="2263"/>
      <c r="AH4" s="2263"/>
      <c r="AI4" s="2263"/>
      <c r="AJ4" s="2263"/>
      <c r="AK4" s="2263"/>
      <c r="AL4" s="2264"/>
      <c r="AM4" s="1265" t="s">
        <v>576</v>
      </c>
      <c r="AO4" s="507"/>
      <c r="AP4" s="507" t="str">
        <f>IF(T4="","",T4)</f>
        <v>Наименование системы теплоснабжения </v>
      </c>
      <c r="AQ4" s="507"/>
      <c r="AR4" s="507"/>
      <c r="AS4" s="1162">
        <v>0</v>
      </c>
    </row>
    <row customHeight="1" ht="21" hidden="1">
      <c r="A5" s="1370"/>
      <c r="B5" s="1370"/>
      <c r="C5" s="1370"/>
      <c r="D5" s="1370"/>
      <c r="E5" s="2279"/>
      <c r="F5" s="2279"/>
      <c r="G5" s="2279"/>
      <c r="H5" s="2278">
        <v>1</v>
      </c>
      <c r="I5" s="1370"/>
      <c r="J5" s="1370"/>
      <c r="K5" s="1370"/>
      <c r="L5" s="1371"/>
      <c r="M5" s="1372"/>
      <c r="N5" s="1372"/>
      <c r="O5" s="1372"/>
      <c r="P5" s="361"/>
      <c r="Q5" s="359"/>
      <c r="R5" s="360"/>
      <c r="S5" s="1343">
        <f>INDEX(PT_DIFFERENTIATION_NUM_IST_TE,MATCH(D5,PT_DIFFERENTIATION_IST_TE_ID,0))</f>
      </c>
      <c r="T5" s="317" t="s">
        <v>577</v>
      </c>
      <c r="U5" s="307"/>
      <c r="V5" s="2262"/>
      <c r="W5" s="2263"/>
      <c r="X5" s="2263"/>
      <c r="Y5" s="2263"/>
      <c r="Z5" s="2263"/>
      <c r="AA5" s="2263"/>
      <c r="AB5" s="2263"/>
      <c r="AC5" s="2264"/>
      <c r="AD5" s="2262">
        <f>INDEX(PT_DIFFERENTIATION_IST_TE,MATCH(D5,PT_DIFFERENTIATION_IST_TE_ID,0))</f>
      </c>
      <c r="AE5" s="2263"/>
      <c r="AF5" s="2263"/>
      <c r="AG5" s="2263"/>
      <c r="AH5" s="2263"/>
      <c r="AI5" s="2263"/>
      <c r="AJ5" s="2263"/>
      <c r="AK5" s="2263"/>
      <c r="AL5" s="2264"/>
      <c r="AM5" s="1265" t="s">
        <v>578</v>
      </c>
      <c r="AO5" s="507"/>
      <c r="AP5" s="507" t="str">
        <f>IF(T5="","",T5)</f>
        <v>Источник тепловой энергии  </v>
      </c>
      <c r="AQ5" s="507"/>
      <c r="AR5" s="507"/>
      <c r="AS5" s="1162">
        <v>0</v>
      </c>
    </row>
    <row customHeight="1" ht="14.25" hidden="1">
      <c r="A6" s="1370"/>
      <c r="B6" s="1370"/>
      <c r="C6" s="1370"/>
      <c r="D6" s="1370"/>
      <c r="E6" s="2279"/>
      <c r="F6" s="2279"/>
      <c r="G6" s="2279"/>
      <c r="H6" s="2279"/>
      <c r="I6" s="2276">
        <f>S5&amp;".1"</f>
      </c>
      <c r="J6" s="1370"/>
      <c r="K6" s="1370"/>
      <c r="L6" s="1371" t="s">
        <v>579</v>
      </c>
      <c r="M6" s="544"/>
      <c r="P6" s="2277">
        <v>1</v>
      </c>
      <c r="Q6" s="1338"/>
      <c r="R6" s="363"/>
      <c r="S6" s="1049"/>
      <c r="T6" s="1390"/>
      <c r="U6" s="1391"/>
      <c r="V6" s="2316"/>
      <c r="W6" s="2317"/>
      <c r="X6" s="2317"/>
      <c r="Y6" s="2317"/>
      <c r="Z6" s="2317"/>
      <c r="AA6" s="2317"/>
      <c r="AB6" s="2317"/>
      <c r="AC6" s="2318"/>
      <c r="AD6" s="2316"/>
      <c r="AE6" s="2317"/>
      <c r="AF6" s="2317"/>
      <c r="AG6" s="2317"/>
      <c r="AH6" s="2317"/>
      <c r="AI6" s="2317"/>
      <c r="AJ6" s="2317"/>
      <c r="AK6" s="2317"/>
      <c r="AL6" s="2318"/>
      <c r="AM6" s="1392"/>
      <c r="AO6" s="507"/>
      <c r="AP6" s="507" t="str">
        <f>IF(T6="","",T6)</f>
        <v/>
      </c>
      <c r="AQ6" s="507"/>
      <c r="AR6" s="507"/>
      <c r="AS6" s="1162">
        <v>0</v>
      </c>
    </row>
    <row customHeight="1" ht="21" hidden="1">
      <c r="A7" s="1370"/>
      <c r="B7" s="1370"/>
      <c r="C7" s="1370"/>
      <c r="D7" s="1370"/>
      <c r="E7" s="2279"/>
      <c r="F7" s="2279"/>
      <c r="G7" s="2279"/>
      <c r="H7" s="2279"/>
      <c r="I7" s="2306"/>
      <c r="J7" s="2276">
        <f>I6&amp;".1"</f>
      </c>
      <c r="K7" s="1370"/>
      <c r="L7" s="1371" t="s">
        <v>582</v>
      </c>
      <c r="M7" s="544"/>
      <c r="N7" s="1373"/>
      <c r="P7" s="2277"/>
      <c r="Q7" s="2277">
        <v>1</v>
      </c>
      <c r="R7" s="364"/>
      <c r="S7" s="1343">
        <f>$J7</f>
      </c>
      <c r="T7" s="293" t="s">
        <v>583</v>
      </c>
      <c r="U7" s="307"/>
      <c r="V7" s="2265"/>
      <c r="W7" s="2266"/>
      <c r="X7" s="2266"/>
      <c r="Y7" s="2266"/>
      <c r="Z7" s="2266"/>
      <c r="AA7" s="2266"/>
      <c r="AB7" s="2266"/>
      <c r="AC7" s="2267"/>
      <c r="AD7" s="2265"/>
      <c r="AE7" s="2266"/>
      <c r="AF7" s="2266"/>
      <c r="AG7" s="2266"/>
      <c r="AH7" s="2266"/>
      <c r="AI7" s="2266"/>
      <c r="AJ7" s="2266"/>
      <c r="AK7" s="2266"/>
      <c r="AL7" s="2267"/>
      <c r="AM7" s="1265" t="s">
        <v>584</v>
      </c>
      <c r="AO7" s="507"/>
      <c r="AP7" s="507" t="str">
        <f>IF(T7="","",T7)</f>
        <v>Группа потребителей</v>
      </c>
      <c r="AQ7" s="507"/>
      <c r="AR7" s="507"/>
      <c r="AS7" s="1162">
        <v>0</v>
      </c>
    </row>
    <row customHeight="1" ht="21" hidden="1">
      <c r="A8" s="1370"/>
      <c r="B8" s="1370"/>
      <c r="C8" s="1370"/>
      <c r="D8" s="1370"/>
      <c r="E8" s="2279"/>
      <c r="F8" s="2279"/>
      <c r="G8" s="2279"/>
      <c r="H8" s="2279"/>
      <c r="I8" s="2306"/>
      <c r="J8" s="2306"/>
      <c r="K8" s="2276">
        <f>J7&amp;".1"</f>
      </c>
      <c r="L8" s="1371" t="s">
        <v>585</v>
      </c>
      <c r="M8" s="544"/>
      <c r="N8" s="1373"/>
      <c r="O8" s="1373"/>
      <c r="P8" s="2277"/>
      <c r="Q8" s="2277"/>
      <c r="R8" s="364">
        <v>1</v>
      </c>
      <c r="S8" s="1343">
        <f>$K8</f>
      </c>
      <c r="T8" s="1354"/>
      <c r="U8" s="307"/>
      <c r="V8" s="758"/>
      <c r="W8" s="332"/>
      <c r="X8" s="758"/>
      <c r="Y8" s="1264"/>
      <c r="Z8" s="2285"/>
      <c r="AA8" s="2127" t="s">
        <v>62</v>
      </c>
      <c r="AB8" s="2285"/>
      <c r="AC8" s="2127" t="s">
        <v>62</v>
      </c>
      <c r="AD8" s="758"/>
      <c r="AE8" s="332"/>
      <c r="AF8" s="758"/>
      <c r="AG8" s="1264"/>
      <c r="AH8" s="2285"/>
      <c r="AI8" s="2127" t="s">
        <v>62</v>
      </c>
      <c r="AJ8" s="2285"/>
      <c r="AK8" s="2127" t="s">
        <v>62</v>
      </c>
      <c r="AL8" s="332"/>
      <c r="AM8" s="2273" t="s">
        <v>586</v>
      </c>
      <c r="AN8" s="518">
        <f>STRCHECKDATE(V9:AL9)</f>
      </c>
      <c r="AO8" s="507"/>
      <c r="AP8" s="507" t="str">
        <f>IF(T8="","",T8)</f>
        <v/>
      </c>
      <c r="AQ8" s="507"/>
      <c r="AR8" s="507"/>
      <c r="AS8" s="1162">
        <v>0</v>
      </c>
    </row>
    <row customHeight="1" ht="14.25" hidden="1">
      <c r="A9" s="1370"/>
      <c r="B9" s="1370"/>
      <c r="C9" s="1370"/>
      <c r="D9" s="1370"/>
      <c r="E9" s="2279"/>
      <c r="F9" s="2279"/>
      <c r="G9" s="2279"/>
      <c r="H9" s="2279"/>
      <c r="I9" s="2306"/>
      <c r="J9" s="2306"/>
      <c r="K9" s="2276"/>
      <c r="L9" s="1371"/>
      <c r="M9" s="544"/>
      <c r="N9" s="1373"/>
      <c r="O9" s="1373"/>
      <c r="P9" s="2277"/>
      <c r="Q9" s="2277"/>
      <c r="R9" s="364"/>
      <c r="S9" s="1349"/>
      <c r="T9" s="307"/>
      <c r="U9" s="307"/>
      <c r="V9" s="332"/>
      <c r="W9" s="332"/>
      <c r="X9" s="332"/>
      <c r="Y9" s="335" t="str">
        <f>Z8&amp;"-"&amp;AB8</f>
        <v>-</v>
      </c>
      <c r="Z9" s="2286"/>
      <c r="AA9" s="2127"/>
      <c r="AB9" s="2286"/>
      <c r="AC9" s="2127"/>
      <c r="AD9" s="332"/>
      <c r="AE9" s="332"/>
      <c r="AF9" s="332"/>
      <c r="AG9" s="335" t="str">
        <f>AH8&amp;"-"&amp;AJ8</f>
        <v>-</v>
      </c>
      <c r="AH9" s="2286"/>
      <c r="AI9" s="2127"/>
      <c r="AJ9" s="2286"/>
      <c r="AK9" s="2127"/>
      <c r="AL9" s="332"/>
      <c r="AM9" s="2274"/>
      <c r="AO9" s="507"/>
      <c r="AP9" s="507" t="str">
        <f>IF(T9="","",T9)</f>
        <v/>
      </c>
      <c r="AQ9" s="507"/>
      <c r="AR9" s="507"/>
      <c r="AS9" s="1162">
        <v>0</v>
      </c>
    </row>
    <row customHeight="1" ht="15" hidden="1">
      <c r="A10" s="1370"/>
      <c r="B10" s="1370"/>
      <c r="C10" s="1370"/>
      <c r="D10" s="1370"/>
      <c r="E10" s="2279"/>
      <c r="F10" s="2279"/>
      <c r="G10" s="2279"/>
      <c r="H10" s="2279"/>
      <c r="I10" s="2306"/>
      <c r="J10" s="2276"/>
      <c r="K10" s="1370"/>
      <c r="L10" s="1371"/>
      <c r="M10" s="544"/>
      <c r="N10" s="1373"/>
      <c r="P10" s="2277"/>
      <c r="Q10" s="2277"/>
      <c r="R10" s="363"/>
      <c r="S10" s="1285"/>
      <c r="T10" s="294" t="s">
        <v>587</v>
      </c>
      <c r="U10" s="374"/>
      <c r="V10" s="374"/>
      <c r="W10" s="374"/>
      <c r="X10" s="374"/>
      <c r="Y10" s="374"/>
      <c r="Z10" s="374"/>
      <c r="AA10" s="374"/>
      <c r="AB10" s="374"/>
      <c r="AC10" s="374"/>
      <c r="AD10" s="374"/>
      <c r="AE10" s="374"/>
      <c r="AF10" s="374"/>
      <c r="AG10" s="374"/>
      <c r="AH10" s="374"/>
      <c r="AI10" s="374"/>
      <c r="AJ10" s="374"/>
      <c r="AK10" s="374"/>
      <c r="AL10" s="331"/>
      <c r="AM10" s="2275"/>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79"/>
      <c r="F11" s="2279"/>
      <c r="G11" s="2279"/>
      <c r="H11" s="2279"/>
      <c r="I11" s="2276"/>
      <c r="J11" s="1370"/>
      <c r="K11" s="1370"/>
      <c r="L11" s="1371"/>
      <c r="M11" s="544"/>
      <c r="P11" s="2277"/>
      <c r="Q11" s="1338"/>
      <c r="R11" s="363"/>
      <c r="S11" s="1285"/>
      <c r="T11" s="372" t="s">
        <v>588</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79"/>
      <c r="F12" s="2279"/>
      <c r="G12" s="2279"/>
      <c r="H12" s="2278"/>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79"/>
      <c r="F13" s="2279"/>
      <c r="G13" s="2278"/>
      <c r="H13" s="1321"/>
      <c r="I13" s="1321"/>
      <c r="J13" s="1321"/>
      <c r="K13" s="1321"/>
      <c r="L13" s="1346"/>
      <c r="M13" s="1322"/>
      <c r="N13" s="1322"/>
      <c r="P13" s="1323"/>
      <c r="Q13" s="1324"/>
      <c r="R13" s="1323"/>
      <c r="S13" s="1325"/>
      <c r="T13" s="1326" t="s">
        <v>590</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79"/>
      <c r="F14" s="2278"/>
      <c r="G14" s="1321"/>
      <c r="H14" s="1321"/>
      <c r="I14" s="1321"/>
      <c r="J14" s="1321"/>
      <c r="K14" s="1321"/>
      <c r="L14" s="1346"/>
      <c r="M14" s="1328"/>
      <c r="N14" s="1328"/>
      <c r="P14" s="1323"/>
      <c r="Q14" s="1324"/>
      <c r="R14" s="1323"/>
      <c r="S14" s="1329"/>
      <c r="T14" s="1330" t="s">
        <v>591</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78"/>
      <c r="F15" s="1321"/>
      <c r="G15" s="1321"/>
      <c r="H15" s="1321"/>
      <c r="I15" s="1321"/>
      <c r="J15" s="1321"/>
      <c r="K15" s="1321"/>
      <c r="L15" s="1346"/>
      <c r="M15" s="1328"/>
      <c r="N15" s="1328"/>
      <c r="P15" s="1323"/>
      <c r="Q15" s="1324"/>
      <c r="R15" s="1323"/>
      <c r="S15" s="1329"/>
      <c r="T15" s="1332" t="s">
        <v>592</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87"/>
      <c r="AI17" s="2288" t="s">
        <v>62</v>
      </c>
      <c r="AJ17" s="2287"/>
      <c r="AK17" s="2288" t="s">
        <v>62</v>
      </c>
      <c r="AS17" s="1162">
        <v>0</v>
      </c>
    </row>
    <row customHeight="1" ht="14.25" hidden="1">
      <c r="AD18" s="1367"/>
      <c r="AE18" s="1367"/>
      <c r="AF18" s="1367"/>
      <c r="AG18" s="335" t="str">
        <f>AH17&amp;"-"&amp;AJ17</f>
        <v>-</v>
      </c>
      <c r="AH18" s="2288"/>
      <c r="AI18" s="2288"/>
      <c r="AJ18" s="2288"/>
      <c r="AK18" s="2288"/>
      <c r="AS18" s="1162">
        <v>0</v>
      </c>
    </row>
    <row customHeight="1" ht="14.25" hidden="1">
      <c r="AK19" s="334"/>
      <c r="AS19" s="1162">
        <v>0</v>
      </c>
    </row>
    <row s="1373" customFormat="1" customHeight="1" ht="22.5" hidden="1">
      <c r="L20" s="1336"/>
      <c r="M20" s="1369"/>
      <c r="N20" s="1369"/>
      <c r="O20" s="1374" t="s">
        <v>593</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594</v>
      </c>
      <c r="P22" s="1369"/>
      <c r="Q22" s="1378"/>
      <c r="R22" s="1378"/>
      <c r="S22" s="736"/>
      <c r="T22" s="1167" t="s">
        <v>595</v>
      </c>
      <c r="AA22" s="193" t="s">
        <v>596</v>
      </c>
      <c r="AC22" s="193" t="s">
        <v>597</v>
      </c>
      <c r="AD22" s="1167" t="s">
        <v>595</v>
      </c>
      <c r="AI22" s="193" t="s">
        <v>598</v>
      </c>
      <c r="AK22" s="193" t="s">
        <v>597</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8"/>
      <c r="U26" s="2268"/>
      <c r="V26" s="2268"/>
      <c r="W26" s="2268"/>
      <c r="X26" s="2268"/>
      <c r="Y26" s="2268"/>
      <c r="Z26" s="2268"/>
      <c r="AA26" s="2268"/>
      <c r="AB26" s="2268"/>
      <c r="AC26" s="2268"/>
      <c r="AD26" s="2268"/>
      <c r="AE26" s="2268"/>
      <c r="AF26" s="2268"/>
      <c r="AG26" s="2268"/>
      <c r="AH26" s="2268"/>
      <c r="AI26" s="2268"/>
      <c r="AJ26" s="2268"/>
      <c r="AK26" s="1250"/>
      <c r="AS26" s="1162">
        <v>51</v>
      </c>
    </row>
    <row customHeight="1" ht="14.699999999999998">
      <c r="Q27" s="383"/>
      <c r="R27" s="383"/>
      <c r="S27" s="2269" t="str">
        <f>IF(org=0,"Не определено",org)</f>
        <v>КГУП "Примтеплоэнерго"</v>
      </c>
      <c r="T27" s="2269"/>
      <c r="U27" s="2269"/>
      <c r="V27" s="2269"/>
      <c r="W27" s="2269"/>
      <c r="X27" s="2269"/>
      <c r="Y27" s="2269"/>
      <c r="Z27" s="2269"/>
      <c r="AA27" s="2269"/>
      <c r="AB27" s="2269"/>
      <c r="AC27" s="2269"/>
      <c r="AD27" s="2269"/>
      <c r="AE27" s="2269"/>
      <c r="AF27" s="2269"/>
      <c r="AG27" s="2269"/>
      <c r="AH27" s="2269"/>
      <c r="AI27" s="2269"/>
      <c r="AJ27" s="2269"/>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57" customFormat="1" customHeight="1" ht="25.5" hidden="1">
      <c r="A29" s="1375"/>
      <c r="B29" s="1375"/>
      <c r="C29" s="1375"/>
      <c r="D29" s="1375"/>
      <c r="E29" s="1375"/>
      <c r="F29" s="1375"/>
      <c r="G29" s="1375"/>
      <c r="H29" s="1375"/>
      <c r="I29" s="1375"/>
      <c r="J29" s="1375"/>
      <c r="K29" s="1375"/>
      <c r="L29" s="1376"/>
      <c r="M29" s="1375"/>
      <c r="N29" s="1375"/>
      <c r="O29" s="1375"/>
      <c r="S29" s="2270" t="s">
        <v>41</v>
      </c>
      <c r="T29" s="2270"/>
      <c r="U29" s="1379"/>
      <c r="V29" s="2271" t="str">
        <f>IF(TITLE_NAME_OR_PR_CHANGE="",IF(TITLE_NAME_OR_PR="","",TITLE_NAME_OR_PR),TITLE_NAME_OR_PR_CHANGE)</f>
        <v/>
      </c>
      <c r="W29" s="2271"/>
      <c r="X29" s="2271"/>
      <c r="Y29" s="2271"/>
      <c r="Z29" s="2271"/>
      <c r="AA29" s="2271"/>
      <c r="AB29" s="2271"/>
      <c r="AC29" s="333"/>
      <c r="AD29" s="2271" t="str">
        <f>IF(TITLE_NAME_OR_PR_CHANGE="",IF(TITLE_NAME_OR_PR="","",TITLE_NAME_OR_PR),TITLE_NAME_OR_PR_CHANGE)</f>
        <v/>
      </c>
      <c r="AE29" s="2271"/>
      <c r="AF29" s="2271"/>
      <c r="AG29" s="2271"/>
      <c r="AH29" s="2271"/>
      <c r="AI29" s="2271"/>
      <c r="AJ29" s="2271"/>
      <c r="AK29" s="333"/>
      <c r="AL29" s="333"/>
      <c r="AM29" s="287"/>
      <c r="AN29" s="375"/>
      <c r="AO29" s="375"/>
      <c r="AP29" s="375"/>
      <c r="AQ29" s="375"/>
      <c r="AR29" s="375"/>
      <c r="AS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599</v>
      </c>
      <c r="T30" s="2270"/>
      <c r="U30" s="1379"/>
      <c r="V30" s="2284" t="str">
        <f>IF(TITLE_DATE_PR_CHANGE="",IF(TITLE_DATE_PR="","",TITLE_DATE_PR),TITLE_DATE_PR_CHANGE)</f>
        <v/>
      </c>
      <c r="W30" s="2284"/>
      <c r="X30" s="2284"/>
      <c r="Y30" s="2284"/>
      <c r="Z30" s="2284"/>
      <c r="AA30" s="2284"/>
      <c r="AB30" s="2284"/>
      <c r="AC30" s="333"/>
      <c r="AD30" s="2284" t="str">
        <f>IF(TITLE_DATE_PR_CHANGE="",IF(TITLE_DATE_PR="","",TITLE_DATE_PR),TITLE_DATE_PR_CHANGE)</f>
        <v/>
      </c>
      <c r="AE30" s="2284"/>
      <c r="AF30" s="2284"/>
      <c r="AG30" s="2284"/>
      <c r="AH30" s="2284"/>
      <c r="AI30" s="2284"/>
      <c r="AJ30" s="2284"/>
      <c r="AK30" s="333"/>
      <c r="AL30" s="333"/>
      <c r="AM30" s="287"/>
      <c r="AN30" s="375"/>
      <c r="AO30" s="375"/>
      <c r="AP30" s="375"/>
      <c r="AQ30" s="375"/>
      <c r="AR30" s="375"/>
      <c r="AS30" s="425">
        <v>0</v>
      </c>
    </row>
    <row s="1857" customFormat="1" customHeight="1" ht="18.75" hidden="1">
      <c r="A31" s="1375"/>
      <c r="B31" s="1375"/>
      <c r="C31" s="1375"/>
      <c r="D31" s="1375"/>
      <c r="E31" s="1375"/>
      <c r="F31" s="1375"/>
      <c r="G31" s="1375"/>
      <c r="H31" s="1375"/>
      <c r="I31" s="1375"/>
      <c r="J31" s="1375"/>
      <c r="K31" s="1375"/>
      <c r="L31" s="1376"/>
      <c r="M31" s="1375"/>
      <c r="N31" s="1375"/>
      <c r="O31" s="1375"/>
      <c r="S31" s="2270" t="s">
        <v>600</v>
      </c>
      <c r="T31" s="2270"/>
      <c r="U31" s="1379"/>
      <c r="V31" s="2271" t="str">
        <f>IF(TITLE_NUMBER_PR_CHANGE="",IF(TITLE_NUMBER_PR="","",TITLE_NUMBER_PR),TITLE_NUMBER_PR_CHANGE)</f>
        <v/>
      </c>
      <c r="W31" s="2271"/>
      <c r="X31" s="2271"/>
      <c r="Y31" s="2271"/>
      <c r="Z31" s="2271"/>
      <c r="AA31" s="2271"/>
      <c r="AB31" s="2271"/>
      <c r="AC31" s="333"/>
      <c r="AD31" s="2271" t="str">
        <f>IF(TITLE_NUMBER_PR_CHANGE="",IF(TITLE_NUMBER_PR="","",TITLE_NUMBER_PR),TITLE_NUMBER_PR_CHANGE)</f>
        <v/>
      </c>
      <c r="AE31" s="2271"/>
      <c r="AF31" s="2271"/>
      <c r="AG31" s="2271"/>
      <c r="AH31" s="2271"/>
      <c r="AI31" s="2271"/>
      <c r="AJ31" s="2271"/>
      <c r="AK31" s="333"/>
      <c r="AL31" s="333"/>
      <c r="AM31" s="287"/>
      <c r="AN31" s="375"/>
      <c r="AO31" s="375"/>
      <c r="AP31" s="375"/>
      <c r="AQ31" s="375"/>
      <c r="AR31" s="375"/>
      <c r="AS31" s="425">
        <v>0</v>
      </c>
    </row>
    <row s="1857" customFormat="1" customHeight="1" ht="18.75" hidden="1">
      <c r="A32" s="1375"/>
      <c r="B32" s="1375"/>
      <c r="C32" s="1375"/>
      <c r="D32" s="1375"/>
      <c r="E32" s="1375"/>
      <c r="F32" s="1375"/>
      <c r="G32" s="1375"/>
      <c r="H32" s="1375"/>
      <c r="I32" s="1375"/>
      <c r="J32" s="1375"/>
      <c r="K32" s="1375"/>
      <c r="L32" s="1376"/>
      <c r="M32" s="1375"/>
      <c r="N32" s="1375"/>
      <c r="O32" s="1375"/>
      <c r="S32" s="2270" t="s">
        <v>42</v>
      </c>
      <c r="T32" s="2270"/>
      <c r="U32" s="1379"/>
      <c r="V32" s="2271" t="str">
        <f>IF(TITLE_IST_PUB_CHANGE="",IF(TITLE_IST_PUB="","",TITLE_IST_PUB),TITLE_IST_PUB_CHANGE)</f>
        <v/>
      </c>
      <c r="W32" s="2271"/>
      <c r="X32" s="2271"/>
      <c r="Y32" s="2271"/>
      <c r="Z32" s="2271"/>
      <c r="AA32" s="2271"/>
      <c r="AB32" s="2271"/>
      <c r="AC32" s="333"/>
      <c r="AD32" s="2271" t="str">
        <f>IF(TITLE_IST_PUB_CHANGE="",IF(TITLE_IST_PUB="","",TITLE_IST_PUB),TITLE_IST_PUB_CHANGE)</f>
        <v/>
      </c>
      <c r="AE32" s="2271"/>
      <c r="AF32" s="2271"/>
      <c r="AG32" s="2271"/>
      <c r="AH32" s="2271"/>
      <c r="AI32" s="2271"/>
      <c r="AJ32" s="2271"/>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57" customFormat="1" customHeight="1" ht="18.75" hidden="1">
      <c r="A34" s="1375"/>
      <c r="B34" s="1375"/>
      <c r="C34" s="1375"/>
      <c r="D34" s="1375"/>
      <c r="E34" s="1375"/>
      <c r="F34" s="1375"/>
      <c r="G34" s="1375"/>
      <c r="H34" s="1375"/>
      <c r="I34" s="1375"/>
      <c r="J34" s="1375"/>
      <c r="K34" s="1375"/>
      <c r="L34" s="1376"/>
      <c r="M34" s="1375"/>
      <c r="N34" s="1375"/>
      <c r="O34" s="1375"/>
      <c r="S34" s="2270" t="s">
        <v>601</v>
      </c>
      <c r="T34" s="2270"/>
      <c r="U34" s="1379"/>
      <c r="V34" s="2284" t="str">
        <f>IF(TITLE_DATE_PR_CHANGE="",IF(TITLE_DATE_PR="","",TITLE_DATE_PR),TITLE_DATE_PR_CHANGE)</f>
        <v/>
      </c>
      <c r="W34" s="2284"/>
      <c r="X34" s="2284"/>
      <c r="Y34" s="2284"/>
      <c r="Z34" s="2284"/>
      <c r="AA34" s="2284"/>
      <c r="AB34" s="2284"/>
      <c r="AC34" s="333"/>
      <c r="AD34" s="2284" t="str">
        <f>IF(TITLE_DATE_PR_CHANGE="",IF(TITLE_DATE_PR="","",TITLE_DATE_PR),TITLE_DATE_PR_CHANGE)</f>
        <v/>
      </c>
      <c r="AE34" s="2284"/>
      <c r="AF34" s="2284"/>
      <c r="AG34" s="2284"/>
      <c r="AH34" s="2284"/>
      <c r="AI34" s="2284"/>
      <c r="AJ34" s="2284"/>
      <c r="AK34" s="333"/>
      <c r="AL34" s="333"/>
      <c r="AM34" s="287"/>
      <c r="AN34" s="375"/>
      <c r="AO34" s="375"/>
      <c r="AP34" s="375"/>
      <c r="AQ34" s="375"/>
      <c r="AR34" s="375"/>
      <c r="AS34" s="425">
        <v>0</v>
      </c>
    </row>
    <row s="1857" customFormat="1" customHeight="1" ht="25.5" hidden="1">
      <c r="A35" s="1375"/>
      <c r="B35" s="1375"/>
      <c r="C35" s="1375"/>
      <c r="D35" s="1375"/>
      <c r="E35" s="1375"/>
      <c r="F35" s="1375"/>
      <c r="G35" s="1375"/>
      <c r="H35" s="1375"/>
      <c r="I35" s="1375"/>
      <c r="J35" s="1375"/>
      <c r="K35" s="1375"/>
      <c r="L35" s="1376"/>
      <c r="M35" s="1375"/>
      <c r="N35" s="1375"/>
      <c r="O35" s="1375"/>
      <c r="S35" s="2270" t="s">
        <v>602</v>
      </c>
      <c r="T35" s="2270"/>
      <c r="U35" s="1379"/>
      <c r="V35" s="2271" t="str">
        <f>IF(TITLE_NUMBER_PR_CHANGE="",IF(TITLE_NUMBER_PR="","",TITLE_NUMBER_PR),TITLE_NUMBER_PR_CHANGE)</f>
        <v/>
      </c>
      <c r="W35" s="2271"/>
      <c r="X35" s="2271"/>
      <c r="Y35" s="2271"/>
      <c r="Z35" s="2271"/>
      <c r="AA35" s="2271"/>
      <c r="AB35" s="2271"/>
      <c r="AC35" s="333"/>
      <c r="AD35" s="2271" t="str">
        <f>IF(TITLE_NUMBER_PR_CHANGE="",IF(TITLE_NUMBER_PR="","",TITLE_NUMBER_PR),TITLE_NUMBER_PR_CHANGE)</f>
        <v/>
      </c>
      <c r="AE35" s="2271"/>
      <c r="AF35" s="2271"/>
      <c r="AG35" s="2271"/>
      <c r="AH35" s="2271"/>
      <c r="AI35" s="2271"/>
      <c r="AJ35" s="2271"/>
      <c r="AK35" s="333"/>
      <c r="AL35" s="333"/>
      <c r="AM35" s="287"/>
      <c r="AN35" s="375"/>
      <c r="AO35" s="375"/>
      <c r="AP35" s="375"/>
      <c r="AQ35" s="375"/>
      <c r="AR35" s="375"/>
      <c r="AS35" s="425">
        <v>0</v>
      </c>
    </row>
    <row s="1857"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603</v>
      </c>
      <c r="AD36" s="333"/>
      <c r="AE36" s="333"/>
      <c r="AF36" s="333"/>
      <c r="AG36" s="333"/>
      <c r="AH36" s="333"/>
      <c r="AI36" s="333"/>
      <c r="AJ36" s="333"/>
      <c r="AK36" s="285" t="s">
        <v>603</v>
      </c>
      <c r="AN36" s="375"/>
      <c r="AO36" s="375"/>
      <c r="AP36" s="375"/>
      <c r="AQ36" s="375"/>
      <c r="AR36" s="375"/>
      <c r="AS36" s="425">
        <v>0</v>
      </c>
    </row>
    <row customHeight="1" ht="14.699999999999998">
      <c r="Q37" s="383"/>
      <c r="R37" s="383"/>
      <c r="S37" s="1282"/>
      <c r="T37" s="370"/>
      <c r="U37" s="1251"/>
      <c r="V37" s="2272"/>
      <c r="W37" s="2272"/>
      <c r="X37" s="2272"/>
      <c r="Y37" s="2272"/>
      <c r="Z37" s="2272"/>
      <c r="AA37" s="2272"/>
      <c r="AB37" s="2272"/>
      <c r="AC37" s="2272"/>
      <c r="AD37" s="2272"/>
      <c r="AE37" s="2272"/>
      <c r="AF37" s="2272"/>
      <c r="AG37" s="2272"/>
      <c r="AH37" s="2272"/>
      <c r="AI37" s="2272"/>
      <c r="AJ37" s="2272"/>
      <c r="AK37" s="2272"/>
      <c r="AS37" s="1162">
        <v>14</v>
      </c>
    </row>
    <row customHeight="1" ht="14.699999999999998">
      <c r="Q38" s="383"/>
      <c r="R38" s="383"/>
      <c r="S38" s="2147" t="s">
        <v>476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477</v>
      </c>
      <c r="AS38" s="1162">
        <v>14</v>
      </c>
    </row>
    <row customHeight="1" ht="14.699999999999998">
      <c r="Q39" s="383"/>
      <c r="R39" s="383"/>
      <c r="S39" s="2293" t="s">
        <v>88</v>
      </c>
      <c r="T39" s="2229" t="s">
        <v>604</v>
      </c>
      <c r="U39" s="308"/>
      <c r="V39" s="2294" t="s">
        <v>605</v>
      </c>
      <c r="W39" s="2295"/>
      <c r="X39" s="2295"/>
      <c r="Y39" s="2295"/>
      <c r="Z39" s="2295"/>
      <c r="AA39" s="2295"/>
      <c r="AB39" s="2296"/>
      <c r="AC39" s="2297" t="s">
        <v>606</v>
      </c>
      <c r="AD39" s="2294" t="s">
        <v>605</v>
      </c>
      <c r="AE39" s="2295"/>
      <c r="AF39" s="2295"/>
      <c r="AG39" s="2295"/>
      <c r="AH39" s="2295"/>
      <c r="AI39" s="2295"/>
      <c r="AJ39" s="2296"/>
      <c r="AK39" s="2297" t="s">
        <v>607</v>
      </c>
      <c r="AL39" s="2300" t="s">
        <v>608</v>
      </c>
      <c r="AM39" s="2147"/>
      <c r="AS39" s="1162">
        <v>14</v>
      </c>
    </row>
    <row customHeight="1" ht="35.699999999999996">
      <c r="Q40" s="383"/>
      <c r="R40" s="383"/>
      <c r="S40" s="2293"/>
      <c r="T40" s="2229"/>
      <c r="U40" s="1038"/>
      <c r="V40" s="2280" t="s">
        <v>609</v>
      </c>
      <c r="W40" s="2303"/>
      <c r="X40" s="2282" t="s">
        <v>611</v>
      </c>
      <c r="Y40" s="2283"/>
      <c r="Z40" s="2282" t="s">
        <v>612</v>
      </c>
      <c r="AA40" s="2289"/>
      <c r="AB40" s="2283"/>
      <c r="AC40" s="2298"/>
      <c r="AD40" s="2280" t="s">
        <v>626</v>
      </c>
      <c r="AE40" s="2303"/>
      <c r="AF40" s="2282" t="s">
        <v>611</v>
      </c>
      <c r="AG40" s="2283"/>
      <c r="AH40" s="2282" t="s">
        <v>612</v>
      </c>
      <c r="AI40" s="2289"/>
      <c r="AJ40" s="2283"/>
      <c r="AK40" s="2298"/>
      <c r="AL40" s="2301"/>
      <c r="AM40" s="2147"/>
      <c r="AS40" s="1162">
        <v>34</v>
      </c>
    </row>
    <row customHeight="1" ht="35.699999999999996">
      <c r="A41" s="1377"/>
      <c r="B41" s="1377" t="s">
        <v>319</v>
      </c>
      <c r="C41" s="1377" t="s">
        <v>320</v>
      </c>
      <c r="D41" s="1377" t="s">
        <v>321</v>
      </c>
      <c r="E41" s="1371" t="s">
        <v>613</v>
      </c>
      <c r="F41" s="1371" t="s">
        <v>614</v>
      </c>
      <c r="G41" s="1371" t="s">
        <v>615</v>
      </c>
      <c r="H41" s="1371" t="s">
        <v>616</v>
      </c>
      <c r="I41" s="1371" t="s">
        <v>617</v>
      </c>
      <c r="J41" s="1371" t="s">
        <v>618</v>
      </c>
      <c r="K41" s="1371" t="s">
        <v>619</v>
      </c>
      <c r="L41" s="1371" t="s">
        <v>594</v>
      </c>
      <c r="Q41" s="383"/>
      <c r="R41" s="383"/>
      <c r="S41" s="2293"/>
      <c r="T41" s="2229"/>
      <c r="U41" s="309"/>
      <c r="V41" s="2281"/>
      <c r="W41" s="2304"/>
      <c r="X41" s="1229" t="s">
        <v>620</v>
      </c>
      <c r="Y41" s="1229" t="s">
        <v>621</v>
      </c>
      <c r="Z41" s="1345" t="s">
        <v>622</v>
      </c>
      <c r="AA41" s="2290" t="s">
        <v>623</v>
      </c>
      <c r="AB41" s="2291"/>
      <c r="AC41" s="2299"/>
      <c r="AD41" s="2281"/>
      <c r="AE41" s="2304"/>
      <c r="AF41" s="1229" t="s">
        <v>620</v>
      </c>
      <c r="AG41" s="1229" t="s">
        <v>621</v>
      </c>
      <c r="AH41" s="1345" t="s">
        <v>622</v>
      </c>
      <c r="AI41" s="2290" t="s">
        <v>623</v>
      </c>
      <c r="AJ41" s="2291"/>
      <c r="AK41" s="2299"/>
      <c r="AL41" s="2302"/>
      <c r="AM41" s="2147"/>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137</v>
      </c>
      <c r="T42" s="1262" t="s">
        <v>102</v>
      </c>
      <c r="U42" s="1252" t="str">
        <f>OFFSET(U42,0,-1)</f>
        <v>2</v>
      </c>
      <c r="V42" s="1342">
        <f>OFFSET(V42,0,-1)+1</f>
        <v>3</v>
      </c>
      <c r="W42" s="1342"/>
      <c r="X42" s="1342">
        <f>OFFSET(X42,0,-1)+1</f>
        <v>1</v>
      </c>
      <c r="Y42" s="1342">
        <f>OFFSET(Y42,0,-1)+1</f>
        <v>2</v>
      </c>
      <c r="Z42" s="1342">
        <f>OFFSET(Z42,0,-1)+1</f>
        <v>3</v>
      </c>
      <c r="AA42" s="2292">
        <f>OFFSET(AA42,0,-1)+1</f>
        <v>4</v>
      </c>
      <c r="AB42" s="2292"/>
      <c r="AC42" s="1342">
        <f>OFFSET(AC42,0,-2)+1</f>
        <v>5</v>
      </c>
      <c r="AD42" s="1342">
        <f>OFFSET(AD42,0,-1)+1</f>
        <v>6</v>
      </c>
      <c r="AE42" s="1342"/>
      <c r="AF42" s="1342">
        <f>OFFSET(AF42,0,-1)+1</f>
        <v>1</v>
      </c>
      <c r="AG42" s="1342">
        <f>OFFSET(AG42,0,-1)+1</f>
        <v>2</v>
      </c>
      <c r="AH42" s="1342">
        <f>OFFSET(AH42,0,-1)+1</f>
        <v>3</v>
      </c>
      <c r="AI42" s="2292">
        <f>OFFSET(AI42,0,-1)+1</f>
        <v>4</v>
      </c>
      <c r="AJ42" s="2292"/>
      <c r="AK42" s="1342">
        <f>OFFSET(AK42,0,-2)+1</f>
        <v>5</v>
      </c>
      <c r="AL42" s="1252">
        <f>OFFSET(AL42,0,-1)</f>
        <v>5</v>
      </c>
      <c r="AM42" s="1342">
        <f>OFFSET(AM42,0,-1)+1</f>
        <v>6</v>
      </c>
      <c r="AN42" s="518"/>
      <c r="AO42" s="518"/>
      <c r="AP42" s="518"/>
      <c r="AQ42" s="518"/>
      <c r="AR42" s="518"/>
      <c r="AS42" s="503">
        <v>0</v>
      </c>
    </row>
    <row customHeight="1" ht="22.049999999999997">
      <c r="A43" s="1370" t="s">
        <v>364</v>
      </c>
      <c r="B43" s="1370"/>
      <c r="C43" s="1370"/>
      <c r="D43" s="1370"/>
      <c r="E43" s="2278">
        <v>1</v>
      </c>
      <c r="F43" s="1370"/>
      <c r="G43" s="1370"/>
      <c r="H43" s="1370"/>
      <c r="I43" s="1370"/>
      <c r="J43" s="1370"/>
      <c r="K43" s="1370"/>
      <c r="L43" s="1371"/>
      <c r="M43" s="1372"/>
      <c r="N43" s="1372"/>
      <c r="O43" s="1372"/>
      <c r="P43" s="368"/>
      <c r="Q43" s="367"/>
      <c r="R43" s="362"/>
      <c r="S43" s="1343">
        <f>INDEX(PT_DIFFERENTIATION_NUM_NTAR,MATCH(A43,PT_DIFFERENTIATION_NTAR_ID,0))</f>
        <v>0</v>
      </c>
      <c r="T43" s="305" t="s">
        <v>307</v>
      </c>
      <c r="U43" s="307"/>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364</v>
      </c>
      <c r="B44" s="1370" t="s">
        <v>365</v>
      </c>
      <c r="C44" s="1370"/>
      <c r="D44" s="1370"/>
      <c r="E44" s="2279"/>
      <c r="F44" s="2278">
        <v>1</v>
      </c>
      <c r="G44" s="1370"/>
      <c r="H44" s="1370"/>
      <c r="I44" s="1370"/>
      <c r="J44" s="1370"/>
      <c r="K44" s="1370"/>
      <c r="L44" s="1371"/>
      <c r="M44" s="1372"/>
      <c r="N44" s="1372"/>
      <c r="O44" s="1372"/>
      <c r="P44" s="1339"/>
      <c r="Q44" s="359"/>
      <c r="R44" s="360"/>
      <c r="S44" s="1343" t="str">
        <f>INDEX(PT_DIFFERENTIATION_NUM_TER,MATCH(B44,PT_DIFFERENTIATION_TER_ID,0))</f>
        <v>.</v>
      </c>
      <c r="T44" s="315" t="s">
        <v>573</v>
      </c>
      <c r="U44" s="307"/>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265" t="s">
        <v>574</v>
      </c>
      <c r="AO44" s="507"/>
      <c r="AP44" s="507" t="str">
        <f>IF(T44="","",T44)</f>
        <v>Территория действия тарифа</v>
      </c>
      <c r="AQ44" s="507"/>
      <c r="AR44" s="507"/>
      <c r="AS44" s="1162">
        <v>21</v>
      </c>
    </row>
    <row customHeight="1" ht="24">
      <c r="A45" s="1370" t="s">
        <v>364</v>
      </c>
      <c r="B45" s="1370" t="s">
        <v>365</v>
      </c>
      <c r="C45" s="1370" t="s">
        <v>366</v>
      </c>
      <c r="D45" s="1370"/>
      <c r="E45" s="2279"/>
      <c r="F45" s="2279"/>
      <c r="G45" s="2278">
        <v>1</v>
      </c>
      <c r="H45" s="1370"/>
      <c r="I45" s="1370"/>
      <c r="J45" s="1370"/>
      <c r="K45" s="1370"/>
      <c r="L45" s="1371"/>
      <c r="M45" s="1372"/>
      <c r="N45" s="1372"/>
      <c r="O45" s="1372"/>
      <c r="P45" s="361"/>
      <c r="Q45" s="359"/>
      <c r="R45" s="360"/>
      <c r="S45" s="1343" t="str">
        <f>INDEX(PT_DIFFERENTIATION_NUM_CS,MATCH(C45,PT_DIFFERENTIATION_CS_ID,0))</f>
        <v>..</v>
      </c>
      <c r="T45" s="316" t="s">
        <v>575</v>
      </c>
      <c r="U45" s="307"/>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265" t="s">
        <v>576</v>
      </c>
      <c r="AO45" s="507"/>
      <c r="AP45" s="507" t="str">
        <f>IF(T45="","",T45)</f>
        <v>Наименование системы теплоснабжения </v>
      </c>
      <c r="AQ45" s="507"/>
      <c r="AR45" s="507"/>
      <c r="AS45" s="1162">
        <v>23</v>
      </c>
    </row>
    <row customHeight="1" ht="22.049999999999997">
      <c r="A46" s="1370" t="s">
        <v>364</v>
      </c>
      <c r="B46" s="1370" t="s">
        <v>365</v>
      </c>
      <c r="C46" s="1370" t="s">
        <v>366</v>
      </c>
      <c r="D46" s="1370" t="s">
        <v>367</v>
      </c>
      <c r="E46" s="2279"/>
      <c r="F46" s="2279"/>
      <c r="G46" s="2279"/>
      <c r="H46" s="2278">
        <v>1</v>
      </c>
      <c r="I46" s="1370"/>
      <c r="J46" s="1370"/>
      <c r="K46" s="1370"/>
      <c r="L46" s="1371"/>
      <c r="M46" s="1372"/>
      <c r="N46" s="1372"/>
      <c r="O46" s="1372"/>
      <c r="P46" s="361"/>
      <c r="Q46" s="359"/>
      <c r="R46" s="360"/>
      <c r="S46" s="1343" t="str">
        <f>INDEX(PT_DIFFERENTIATION_NUM_IST_TE,MATCH(D46,PT_DIFFERENTIATION_IST_TE_ID,0))</f>
        <v>...</v>
      </c>
      <c r="T46" s="317" t="s">
        <v>577</v>
      </c>
      <c r="U46" s="307"/>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265" t="s">
        <v>578</v>
      </c>
      <c r="AO46" s="507"/>
      <c r="AP46" s="507" t="str">
        <f>IF(T46="","",T46)</f>
        <v>Источник тепловой энергии  </v>
      </c>
      <c r="AQ46" s="507"/>
      <c r="AR46" s="507"/>
      <c r="AS46" s="1162">
        <v>21</v>
      </c>
    </row>
    <row s="1649" customFormat="1" customHeight="1" ht="0">
      <c r="A47" s="1350" t="s">
        <v>364</v>
      </c>
      <c r="B47" s="1350" t="s">
        <v>365</v>
      </c>
      <c r="C47" s="1350" t="s">
        <v>366</v>
      </c>
      <c r="D47" s="1350" t="s">
        <v>367</v>
      </c>
      <c r="E47" s="2279"/>
      <c r="F47" s="2279"/>
      <c r="G47" s="2279"/>
      <c r="H47" s="2279"/>
      <c r="I47" s="2276" t="str">
        <f>S46&amp;".1"</f>
        <v>....1</v>
      </c>
      <c r="J47" s="1350"/>
      <c r="K47" s="1350"/>
      <c r="L47" s="1353" t="s">
        <v>579</v>
      </c>
      <c r="M47" s="517"/>
      <c r="N47" s="517"/>
      <c r="O47" s="517"/>
      <c r="P47" s="2277">
        <v>1</v>
      </c>
      <c r="Q47" s="1338"/>
      <c r="R47" s="363"/>
      <c r="S47" s="1049"/>
      <c r="T47" s="1390"/>
      <c r="U47" s="1391"/>
      <c r="V47" s="2316"/>
      <c r="W47" s="2317"/>
      <c r="X47" s="2317"/>
      <c r="Y47" s="2317"/>
      <c r="Z47" s="2317"/>
      <c r="AA47" s="2317"/>
      <c r="AB47" s="2317"/>
      <c r="AC47" s="2318"/>
      <c r="AD47" s="2316"/>
      <c r="AE47" s="2317"/>
      <c r="AF47" s="2317"/>
      <c r="AG47" s="2317"/>
      <c r="AH47" s="2317"/>
      <c r="AI47" s="2317"/>
      <c r="AJ47" s="2317"/>
      <c r="AK47" s="2317"/>
      <c r="AL47" s="2318"/>
      <c r="AM47" s="1392"/>
      <c r="AO47" s="507"/>
      <c r="AP47" s="507" t="str">
        <f>IF(T47="","",T47)</f>
        <v/>
      </c>
      <c r="AQ47" s="507"/>
      <c r="AR47" s="507"/>
      <c r="AS47" s="518">
        <v>0</v>
      </c>
    </row>
    <row customHeight="1" ht="22.049999999999997">
      <c r="A48" s="1370" t="s">
        <v>364</v>
      </c>
      <c r="B48" s="1370" t="s">
        <v>365</v>
      </c>
      <c r="C48" s="1370" t="s">
        <v>366</v>
      </c>
      <c r="D48" s="1370" t="s">
        <v>367</v>
      </c>
      <c r="E48" s="2279"/>
      <c r="F48" s="2279"/>
      <c r="G48" s="2279"/>
      <c r="H48" s="2279"/>
      <c r="I48" s="2306"/>
      <c r="J48" s="2276" t="str">
        <f>S46&amp;".1"</f>
        <v>....1</v>
      </c>
      <c r="K48" s="1370"/>
      <c r="L48" s="1371" t="s">
        <v>582</v>
      </c>
      <c r="P48" s="2277"/>
      <c r="Q48" s="2277">
        <v>1</v>
      </c>
      <c r="R48" s="364"/>
      <c r="S48" s="1343" t="str">
        <f>$J48</f>
        <v>....1</v>
      </c>
      <c r="T48" s="293" t="s">
        <v>583</v>
      </c>
      <c r="U48" s="307"/>
      <c r="V48" s="2265"/>
      <c r="W48" s="2266"/>
      <c r="X48" s="2266"/>
      <c r="Y48" s="2266"/>
      <c r="Z48" s="2266"/>
      <c r="AA48" s="2266"/>
      <c r="AB48" s="2266"/>
      <c r="AC48" s="2267"/>
      <c r="AD48" s="2265"/>
      <c r="AE48" s="2266"/>
      <c r="AF48" s="2266"/>
      <c r="AG48" s="2266"/>
      <c r="AH48" s="2266"/>
      <c r="AI48" s="2266"/>
      <c r="AJ48" s="2266"/>
      <c r="AK48" s="2266"/>
      <c r="AL48" s="2267"/>
      <c r="AM48" s="1265" t="s">
        <v>584</v>
      </c>
      <c r="AO48" s="507"/>
      <c r="AP48" s="507" t="str">
        <f>IF(T48="","",T48)</f>
        <v>Группа потребителей</v>
      </c>
      <c r="AQ48" s="507"/>
      <c r="AR48" s="507"/>
      <c r="AS48" s="1162">
        <v>21</v>
      </c>
    </row>
    <row customHeight="1" ht="22.049999999999997">
      <c r="A49" s="1370" t="s">
        <v>364</v>
      </c>
      <c r="B49" s="1370" t="s">
        <v>365</v>
      </c>
      <c r="C49" s="1370" t="s">
        <v>366</v>
      </c>
      <c r="D49" s="1370" t="s">
        <v>367</v>
      </c>
      <c r="E49" s="2279"/>
      <c r="F49" s="2279"/>
      <c r="G49" s="2279"/>
      <c r="H49" s="2279"/>
      <c r="I49" s="2306"/>
      <c r="J49" s="2306"/>
      <c r="K49" s="2276" t="str">
        <f>J48&amp;".1"</f>
        <v>....1.1</v>
      </c>
      <c r="L49" s="1371" t="s">
        <v>585</v>
      </c>
      <c r="P49" s="2277"/>
      <c r="Q49" s="2277"/>
      <c r="R49" s="364">
        <v>1</v>
      </c>
      <c r="S49" s="1343" t="str">
        <f>$K49</f>
        <v>....1.1</v>
      </c>
      <c r="T49" s="1354"/>
      <c r="U49" s="307"/>
      <c r="V49" s="758"/>
      <c r="W49" s="332"/>
      <c r="X49" s="758"/>
      <c r="Y49" s="1264"/>
      <c r="Z49" s="2285"/>
      <c r="AA49" s="2127" t="s">
        <v>62</v>
      </c>
      <c r="AB49" s="2285"/>
      <c r="AC49" s="2127" t="s">
        <v>62</v>
      </c>
      <c r="AD49" s="758"/>
      <c r="AE49" s="332"/>
      <c r="AF49" s="758"/>
      <c r="AG49" s="1264"/>
      <c r="AH49" s="2285"/>
      <c r="AI49" s="2127" t="s">
        <v>62</v>
      </c>
      <c r="AJ49" s="2307"/>
      <c r="AK49" s="2127" t="s">
        <v>62</v>
      </c>
      <c r="AL49" s="1355"/>
      <c r="AM49" s="2273" t="s">
        <v>627</v>
      </c>
      <c r="AN49" s="518">
        <f>STRCHECKDATE(V50:AL50)</f>
      </c>
      <c r="AO49" s="507"/>
      <c r="AP49" s="507" t="str">
        <f>IF(T49="","",T49)</f>
        <v/>
      </c>
      <c r="AQ49" s="507"/>
      <c r="AR49" s="507"/>
      <c r="AS49" s="1162">
        <v>21</v>
      </c>
    </row>
    <row customHeight="1" ht="0">
      <c r="A50" s="1370" t="s">
        <v>364</v>
      </c>
      <c r="B50" s="1370" t="s">
        <v>365</v>
      </c>
      <c r="C50" s="1370" t="s">
        <v>366</v>
      </c>
      <c r="D50" s="1370" t="s">
        <v>367</v>
      </c>
      <c r="E50" s="2279"/>
      <c r="F50" s="2279"/>
      <c r="G50" s="2279"/>
      <c r="H50" s="2279"/>
      <c r="I50" s="2306"/>
      <c r="J50" s="2306"/>
      <c r="K50" s="2276"/>
      <c r="L50" s="1371"/>
      <c r="P50" s="2277"/>
      <c r="Q50" s="2277"/>
      <c r="R50" s="364"/>
      <c r="S50" s="1349"/>
      <c r="T50" s="307"/>
      <c r="U50" s="307"/>
      <c r="V50" s="332"/>
      <c r="W50" s="332"/>
      <c r="X50" s="332"/>
      <c r="Y50" s="335" t="str">
        <f>Z49&amp;"-"&amp;AB49</f>
        <v>-</v>
      </c>
      <c r="Z50" s="2286"/>
      <c r="AA50" s="2127"/>
      <c r="AB50" s="2286"/>
      <c r="AC50" s="2127"/>
      <c r="AD50" s="332"/>
      <c r="AE50" s="332"/>
      <c r="AF50" s="332"/>
      <c r="AG50" s="335" t="str">
        <f>AH49&amp;"-"&amp;AJ49</f>
        <v>-</v>
      </c>
      <c r="AH50" s="2286"/>
      <c r="AI50" s="2127"/>
      <c r="AJ50" s="2308"/>
      <c r="AK50" s="2127"/>
      <c r="AL50" s="1356"/>
      <c r="AM50" s="2274"/>
      <c r="AO50" s="507"/>
      <c r="AP50" s="507" t="str">
        <f>IF(T50="","",T50)</f>
        <v/>
      </c>
      <c r="AQ50" s="507"/>
      <c r="AR50" s="507"/>
      <c r="AS50" s="1162">
        <v>0</v>
      </c>
    </row>
    <row customHeight="1" ht="11.549999999999999">
      <c r="A51" s="1370" t="s">
        <v>364</v>
      </c>
      <c r="B51" s="1370" t="s">
        <v>365</v>
      </c>
      <c r="C51" s="1370" t="s">
        <v>366</v>
      </c>
      <c r="D51" s="1370" t="s">
        <v>367</v>
      </c>
      <c r="E51" s="2279"/>
      <c r="F51" s="2279"/>
      <c r="G51" s="2279"/>
      <c r="H51" s="2279"/>
      <c r="I51" s="2306"/>
      <c r="J51" s="2276"/>
      <c r="K51" s="1370"/>
      <c r="L51" s="1371"/>
      <c r="P51" s="2277"/>
      <c r="Q51" s="2277"/>
      <c r="R51" s="363"/>
      <c r="S51" s="1285"/>
      <c r="T51" s="294" t="s">
        <v>587</v>
      </c>
      <c r="U51" s="374"/>
      <c r="V51" s="374"/>
      <c r="W51" s="374"/>
      <c r="X51" s="374"/>
      <c r="Y51" s="374"/>
      <c r="Z51" s="374"/>
      <c r="AA51" s="374"/>
      <c r="AB51" s="374"/>
      <c r="AC51" s="374"/>
      <c r="AD51" s="374"/>
      <c r="AE51" s="374"/>
      <c r="AF51" s="374"/>
      <c r="AG51" s="374"/>
      <c r="AH51" s="374"/>
      <c r="AI51" s="374"/>
      <c r="AJ51" s="374"/>
      <c r="AK51" s="374"/>
      <c r="AL51" s="331"/>
      <c r="AM51" s="2275"/>
      <c r="AO51" s="507"/>
      <c r="AP51" s="507" t="str">
        <f>IF(T51="","",T51)</f>
        <v>Добавить вид теплоносителя (параметры теплоносителя)</v>
      </c>
      <c r="AQ51" s="507"/>
      <c r="AR51" s="507"/>
      <c r="AS51" s="1162">
        <v>11</v>
      </c>
    </row>
    <row customHeight="1" ht="11.549999999999999">
      <c r="A52" s="1370" t="s">
        <v>364</v>
      </c>
      <c r="B52" s="1370" t="s">
        <v>365</v>
      </c>
      <c r="C52" s="1370" t="s">
        <v>366</v>
      </c>
      <c r="D52" s="1370" t="s">
        <v>367</v>
      </c>
      <c r="E52" s="2279"/>
      <c r="F52" s="2279"/>
      <c r="G52" s="2279"/>
      <c r="H52" s="2279"/>
      <c r="I52" s="2276"/>
      <c r="J52" s="1370"/>
      <c r="K52" s="1370"/>
      <c r="L52" s="1371"/>
      <c r="P52" s="2277"/>
      <c r="Q52" s="1338"/>
      <c r="R52" s="363"/>
      <c r="S52" s="1285"/>
      <c r="T52" s="372" t="s">
        <v>588</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364</v>
      </c>
      <c r="B53" s="1370" t="s">
        <v>365</v>
      </c>
      <c r="C53" s="1370" t="s">
        <v>366</v>
      </c>
      <c r="D53" s="1370" t="s">
        <v>367</v>
      </c>
      <c r="E53" s="2279"/>
      <c r="F53" s="2279"/>
      <c r="G53" s="2279"/>
      <c r="H53" s="2278"/>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364</v>
      </c>
      <c r="B54" s="1350" t="s">
        <v>365</v>
      </c>
      <c r="C54" s="1350" t="s">
        <v>366</v>
      </c>
      <c r="D54" s="1321"/>
      <c r="E54" s="2279"/>
      <c r="F54" s="2279"/>
      <c r="G54" s="2278"/>
      <c r="H54" s="1321"/>
      <c r="I54" s="1321"/>
      <c r="J54" s="1321"/>
      <c r="K54" s="1321"/>
      <c r="L54" s="1346"/>
      <c r="M54" s="1322"/>
      <c r="N54" s="1322"/>
      <c r="P54" s="1323"/>
      <c r="Q54" s="1324"/>
      <c r="R54" s="1323"/>
      <c r="S54" s="1329"/>
      <c r="T54" s="1332" t="s">
        <v>590</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364</v>
      </c>
      <c r="B55" s="1350" t="s">
        <v>365</v>
      </c>
      <c r="C55" s="1321"/>
      <c r="D55" s="1321"/>
      <c r="E55" s="2279"/>
      <c r="F55" s="2278"/>
      <c r="G55" s="1321"/>
      <c r="H55" s="1321"/>
      <c r="I55" s="1321"/>
      <c r="J55" s="1321"/>
      <c r="K55" s="1321"/>
      <c r="L55" s="1346"/>
      <c r="M55" s="1328"/>
      <c r="N55" s="1328"/>
      <c r="P55" s="1323"/>
      <c r="Q55" s="1324"/>
      <c r="R55" s="1323"/>
      <c r="S55" s="1329"/>
      <c r="T55" s="1332" t="s">
        <v>591</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364</v>
      </c>
      <c r="B56" s="1350"/>
      <c r="C56" s="1350"/>
      <c r="D56" s="1350"/>
      <c r="E56" s="2278"/>
      <c r="F56" s="1350"/>
      <c r="G56" s="1350"/>
      <c r="H56" s="1350"/>
      <c r="I56" s="1350"/>
      <c r="J56" s="1350"/>
      <c r="K56" s="1350"/>
      <c r="L56" s="1353"/>
      <c r="M56" s="1328"/>
      <c r="N56" s="1328"/>
      <c r="O56" s="525"/>
      <c r="P56" s="387"/>
      <c r="Q56" s="1351"/>
      <c r="R56" s="387"/>
      <c r="S56" s="1329"/>
      <c r="T56" s="1332" t="s">
        <v>592</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624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305"/>
      <c r="U59" s="2305"/>
      <c r="V59" s="2305"/>
      <c r="W59" s="2305"/>
      <c r="X59" s="2305"/>
      <c r="Y59" s="2305"/>
      <c r="Z59" s="2305"/>
      <c r="AA59" s="2305"/>
      <c r="AB59" s="2305"/>
      <c r="AC59" s="2305"/>
      <c r="AD59" s="2305"/>
      <c r="AE59" s="2305"/>
      <c r="AF59" s="2305"/>
      <c r="AG59" s="2305"/>
      <c r="AH59" s="2305"/>
      <c r="AI59" s="2305"/>
      <c r="AJ59" s="2305"/>
      <c r="AK59" s="2305"/>
      <c r="AL59" s="2305"/>
      <c r="AM59" s="2305"/>
      <c r="AS59" s="1162">
        <v>14</v>
      </c>
    </row>
    <row customHeight="1" ht="14.699999999999998">
      <c r="O60" s="544"/>
      <c r="T60" s="2305"/>
      <c r="U60" s="2305"/>
      <c r="V60" s="2305"/>
      <c r="W60" s="2305"/>
      <c r="X60" s="2305"/>
      <c r="Y60" s="2305"/>
      <c r="Z60" s="2305"/>
      <c r="AA60" s="2305"/>
      <c r="AB60" s="2305"/>
      <c r="AC60" s="2305"/>
      <c r="AD60" s="2305"/>
      <c r="AE60" s="2305"/>
      <c r="AF60" s="2305"/>
      <c r="AG60" s="2305"/>
      <c r="AH60" s="2305"/>
      <c r="AI60" s="2305"/>
      <c r="AJ60" s="2305"/>
      <c r="AK60" s="2305"/>
      <c r="AL60" s="2305"/>
      <c r="AM60" s="2305"/>
      <c r="AS60" s="1162">
        <v>14</v>
      </c>
    </row>
    <row customHeight="1" ht="14.699999999999998">
      <c r="O61" s="544"/>
      <c r="T61" s="2305"/>
      <c r="U61" s="2305"/>
      <c r="V61" s="2305"/>
      <c r="W61" s="2305"/>
      <c r="X61" s="2305"/>
      <c r="Y61" s="2305"/>
      <c r="Z61" s="2305"/>
      <c r="AA61" s="2305"/>
      <c r="AB61" s="2305"/>
      <c r="AC61" s="2305"/>
      <c r="AD61" s="2305"/>
      <c r="AE61" s="2305"/>
      <c r="AF61" s="2305"/>
      <c r="AG61" s="2305"/>
      <c r="AH61" s="2305"/>
      <c r="AI61" s="2305"/>
      <c r="AJ61" s="2305"/>
      <c r="AK61" s="2305"/>
      <c r="AL61" s="2305"/>
      <c r="AM61" s="2305"/>
      <c r="AS61" s="1162">
        <v>14</v>
      </c>
    </row>
    <row customHeight="1" ht="14.699999999999998">
      <c r="O62" s="544"/>
      <c r="AS62" s="1162">
        <v>14</v>
      </c>
    </row>
    <row customHeight="1" ht="14.699999999999998">
      <c r="O63" s="544"/>
      <c r="S63" s="1260"/>
      <c r="T63" s="2319"/>
      <c r="U63" s="2305"/>
      <c r="V63" s="2305"/>
      <c r="W63" s="2305"/>
      <c r="X63" s="2305"/>
      <c r="Y63" s="2305"/>
      <c r="Z63" s="2305"/>
      <c r="AA63" s="2305"/>
      <c r="AB63" s="2305"/>
      <c r="AC63" s="2305"/>
      <c r="AD63" s="2305"/>
      <c r="AE63" s="2305"/>
      <c r="AF63" s="2305"/>
      <c r="AG63" s="2305"/>
      <c r="AH63" s="2305"/>
      <c r="AI63" s="2305"/>
      <c r="AJ63" s="2305"/>
      <c r="AK63" s="2305"/>
      <c r="AL63" s="2305"/>
      <c r="AM63" s="2305"/>
      <c r="AS63" s="1162">
        <v>14</v>
      </c>
    </row>
    <row customHeight="1" ht="14.699999999999998">
      <c r="O64" s="544"/>
      <c r="T64" s="2305"/>
      <c r="U64" s="2305"/>
      <c r="V64" s="2305"/>
      <c r="W64" s="2305"/>
      <c r="X64" s="2305"/>
      <c r="Y64" s="2305"/>
      <c r="Z64" s="2305"/>
      <c r="AA64" s="2305"/>
      <c r="AB64" s="2305"/>
      <c r="AC64" s="2305"/>
      <c r="AD64" s="2305"/>
      <c r="AE64" s="2305"/>
      <c r="AF64" s="2305"/>
      <c r="AG64" s="2305"/>
      <c r="AH64" s="2305"/>
      <c r="AI64" s="2305"/>
      <c r="AJ64" s="2305"/>
      <c r="AK64" s="2305"/>
      <c r="AL64" s="2305"/>
      <c r="AM64" s="2305"/>
      <c r="AS64" s="1162">
        <v>14</v>
      </c>
    </row>
    <row customHeight="1" ht="14.699999999999998">
      <c r="T65" s="2305"/>
      <c r="U65" s="2305"/>
      <c r="V65" s="2305"/>
      <c r="W65" s="2305"/>
      <c r="X65" s="2305"/>
      <c r="Y65" s="2305"/>
      <c r="Z65" s="2305"/>
      <c r="AA65" s="2305"/>
      <c r="AB65" s="2305"/>
      <c r="AC65" s="2305"/>
      <c r="AD65" s="2305"/>
      <c r="AE65" s="2305"/>
      <c r="AF65" s="2305"/>
      <c r="AG65" s="2305"/>
      <c r="AH65" s="2305"/>
      <c r="AI65" s="2305"/>
      <c r="AJ65" s="2305"/>
      <c r="AK65" s="2305"/>
      <c r="AL65" s="2305"/>
      <c r="AM65" s="2305"/>
      <c r="AS65" s="1162">
        <v>14</v>
      </c>
    </row>
    <row customHeight="1" ht="22.5" hidden="1">
      <c r="A66" s="1167" t="s">
        <v>82</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E85C8-FCC8-B9A2-832D-8E1E2FB9EF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45" width="19.140625" hidden="1" customWidth="1"/>
    <col min="14" max="15" style="2417" width="12.28125" hidden="1" customWidth="1"/>
    <col min="16" max="16" style="2417" width="23.421875" hidden="1" customWidth="1"/>
    <col min="17" max="17" style="2417" width="3.7109375" hidden="1" customWidth="1"/>
    <col min="18" max="20" style="351" width="3.00390625" customWidth="1"/>
    <col min="21" max="21" style="2427"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309">
        <v>1</v>
      </c>
      <c r="F2" s="1274"/>
      <c r="G2" s="1274"/>
      <c r="H2" s="1274"/>
      <c r="I2" s="1274"/>
      <c r="J2" s="1274"/>
      <c r="K2" s="1274"/>
      <c r="L2" s="1274"/>
      <c r="M2" s="1317"/>
      <c r="N2" s="695"/>
      <c r="O2" s="695"/>
      <c r="P2" s="695"/>
      <c r="Q2" s="368"/>
      <c r="R2" s="367"/>
      <c r="S2" s="367"/>
      <c r="T2" s="362"/>
      <c r="U2" s="1343">
        <f>INDEX(PT_DIFFERENTIATION_NUM_NTAR,MATCH(A2,PT_DIFFERENTIATION_NTAR_ID,0))</f>
      </c>
      <c r="V2" s="305" t="s">
        <v>307</v>
      </c>
      <c r="W2" s="307"/>
      <c r="X2" s="2262"/>
      <c r="Y2" s="2263"/>
      <c r="Z2" s="2263"/>
      <c r="AA2" s="2263"/>
      <c r="AB2" s="2263"/>
      <c r="AC2" s="2263"/>
      <c r="AD2" s="2263"/>
      <c r="AE2" s="2263"/>
      <c r="AF2" s="2264"/>
      <c r="AG2" s="2262">
        <f>INDEX(PT_DIFFERENTIATION_NTAR,MATCH(A2,PT_DIFFERENTIATION_NTAR_ID,0))</f>
      </c>
      <c r="AH2" s="2263"/>
      <c r="AI2" s="2263"/>
      <c r="AJ2" s="2263"/>
      <c r="AK2" s="2263"/>
      <c r="AL2" s="2263"/>
      <c r="AM2" s="2263"/>
      <c r="AN2" s="2263"/>
      <c r="AO2" s="2263"/>
      <c r="AP2" s="2264"/>
      <c r="AQ2" s="1265" t="s">
        <v>572</v>
      </c>
      <c r="AS2" s="507"/>
      <c r="AT2" s="507" t="str">
        <f>IF(V2="","",V2)</f>
        <v>Наименование тарифа</v>
      </c>
      <c r="AU2" s="507"/>
      <c r="AV2" s="507"/>
      <c r="AW2" s="1162">
        <v>0</v>
      </c>
    </row>
    <row customHeight="1" ht="21" hidden="1">
      <c r="A3" s="1274"/>
      <c r="B3" s="1274"/>
      <c r="C3" s="1274"/>
      <c r="D3" s="1274"/>
      <c r="E3" s="2310"/>
      <c r="F3" s="2309">
        <v>1</v>
      </c>
      <c r="G3" s="1274"/>
      <c r="H3" s="1274"/>
      <c r="I3" s="1274"/>
      <c r="J3" s="1274"/>
      <c r="K3" s="1274"/>
      <c r="L3" s="1274"/>
      <c r="M3" s="1317"/>
      <c r="N3" s="695"/>
      <c r="O3" s="695"/>
      <c r="P3" s="695"/>
      <c r="Q3" s="1339"/>
      <c r="R3" s="359"/>
      <c r="S3" s="516"/>
      <c r="T3" s="360"/>
      <c r="U3" s="1343">
        <f>INDEX(PT_DIFFERENTIATION_NUM_TER,MATCH(B3,PT_DIFFERENTIATION_TER_ID,0))</f>
      </c>
      <c r="V3" s="315" t="s">
        <v>573</v>
      </c>
      <c r="W3" s="307"/>
      <c r="X3" s="2262"/>
      <c r="Y3" s="2263"/>
      <c r="Z3" s="2263"/>
      <c r="AA3" s="2263"/>
      <c r="AB3" s="2263"/>
      <c r="AC3" s="2263"/>
      <c r="AD3" s="2263"/>
      <c r="AE3" s="2263"/>
      <c r="AF3" s="2264"/>
      <c r="AG3" s="2262">
        <f>INDEX(PT_DIFFERENTIATION_TER,MATCH(B3,PT_DIFFERENTIATION_TER_ID,0))</f>
      </c>
      <c r="AH3" s="2263"/>
      <c r="AI3" s="2263"/>
      <c r="AJ3" s="2263"/>
      <c r="AK3" s="2263"/>
      <c r="AL3" s="2263"/>
      <c r="AM3" s="2263"/>
      <c r="AN3" s="2263"/>
      <c r="AO3" s="2263"/>
      <c r="AP3" s="2264"/>
      <c r="AQ3" s="1265" t="s">
        <v>574</v>
      </c>
      <c r="AS3" s="507"/>
      <c r="AT3" s="507" t="str">
        <f>IF(V3="","",V3)</f>
        <v>Территория действия тарифа</v>
      </c>
      <c r="AU3" s="507"/>
      <c r="AV3" s="507"/>
      <c r="AW3" s="1162">
        <v>0</v>
      </c>
    </row>
    <row customHeight="1" ht="22.5" hidden="1">
      <c r="A4" s="1274"/>
      <c r="B4" s="1274"/>
      <c r="C4" s="1274"/>
      <c r="D4" s="1274"/>
      <c r="E4" s="2310"/>
      <c r="F4" s="2310"/>
      <c r="G4" s="2309">
        <v>1</v>
      </c>
      <c r="H4" s="1274"/>
      <c r="I4" s="1274"/>
      <c r="J4" s="1274"/>
      <c r="K4" s="1274"/>
      <c r="L4" s="1274"/>
      <c r="M4" s="1317"/>
      <c r="N4" s="695"/>
      <c r="O4" s="695"/>
      <c r="P4" s="695"/>
      <c r="Q4" s="361"/>
      <c r="R4" s="359"/>
      <c r="S4" s="516"/>
      <c r="T4" s="360"/>
      <c r="U4" s="1343">
        <f>INDEX(PT_DIFFERENTIATION_NUM_CS,MATCH(C4,PT_DIFFERENTIATION_CS_ID,0))</f>
      </c>
      <c r="V4" s="316" t="s">
        <v>575</v>
      </c>
      <c r="W4" s="307"/>
      <c r="X4" s="2262"/>
      <c r="Y4" s="2263"/>
      <c r="Z4" s="2263"/>
      <c r="AA4" s="2263"/>
      <c r="AB4" s="2263"/>
      <c r="AC4" s="2263"/>
      <c r="AD4" s="2263"/>
      <c r="AE4" s="2263"/>
      <c r="AF4" s="2264"/>
      <c r="AG4" s="2262">
        <f>INDEX(PT_DIFFERENTIATION_CS,MATCH(C4,PT_DIFFERENTIATION_CS_ID,0))</f>
      </c>
      <c r="AH4" s="2263"/>
      <c r="AI4" s="2263"/>
      <c r="AJ4" s="2263"/>
      <c r="AK4" s="2263"/>
      <c r="AL4" s="2263"/>
      <c r="AM4" s="2263"/>
      <c r="AN4" s="2263"/>
      <c r="AO4" s="2263"/>
      <c r="AP4" s="2264"/>
      <c r="AQ4" s="1265" t="s">
        <v>576</v>
      </c>
      <c r="AS4" s="507"/>
      <c r="AT4" s="507" t="str">
        <f>IF(V4="","",V4)</f>
        <v>Наименование системы теплоснабжения </v>
      </c>
      <c r="AU4" s="507"/>
      <c r="AV4" s="507"/>
      <c r="AW4" s="1162">
        <v>0</v>
      </c>
    </row>
    <row customHeight="1" ht="21" hidden="1">
      <c r="A5" s="1274"/>
      <c r="B5" s="1274"/>
      <c r="C5" s="1274"/>
      <c r="D5" s="1274"/>
      <c r="E5" s="2310"/>
      <c r="F5" s="2310"/>
      <c r="G5" s="2310"/>
      <c r="H5" s="2309">
        <v>1</v>
      </c>
      <c r="I5" s="1274"/>
      <c r="J5" s="1274"/>
      <c r="K5" s="1274"/>
      <c r="L5" s="1274"/>
      <c r="M5" s="1317"/>
      <c r="N5" s="695"/>
      <c r="O5" s="695"/>
      <c r="P5" s="695"/>
      <c r="Q5" s="361"/>
      <c r="R5" s="359"/>
      <c r="S5" s="516"/>
      <c r="T5" s="360"/>
      <c r="U5" s="1343">
        <f>INDEX(PT_DIFFERENTIATION_NUM_IST_TE,MATCH(D5,PT_DIFFERENTIATION_IST_TE_ID,0))</f>
      </c>
      <c r="V5" s="317" t="s">
        <v>577</v>
      </c>
      <c r="W5" s="307"/>
      <c r="X5" s="2262"/>
      <c r="Y5" s="2263"/>
      <c r="Z5" s="2263"/>
      <c r="AA5" s="2263"/>
      <c r="AB5" s="2263"/>
      <c r="AC5" s="2263"/>
      <c r="AD5" s="2263"/>
      <c r="AE5" s="2263"/>
      <c r="AF5" s="2264"/>
      <c r="AG5" s="2262">
        <f>INDEX(PT_DIFFERENTIATION_IST_TE,MATCH(D5,PT_DIFFERENTIATION_IST_TE_ID,0))</f>
      </c>
      <c r="AH5" s="2263"/>
      <c r="AI5" s="2263"/>
      <c r="AJ5" s="2263"/>
      <c r="AK5" s="2263"/>
      <c r="AL5" s="2263"/>
      <c r="AM5" s="2263"/>
      <c r="AN5" s="2263"/>
      <c r="AO5" s="2263"/>
      <c r="AP5" s="2264"/>
      <c r="AQ5" s="1265" t="s">
        <v>578</v>
      </c>
      <c r="AS5" s="507"/>
      <c r="AT5" s="507" t="str">
        <f>IF(V5="","",V5)</f>
        <v>Источник тепловой энергии  </v>
      </c>
      <c r="AU5" s="507"/>
      <c r="AV5" s="507"/>
      <c r="AW5" s="1162">
        <v>0</v>
      </c>
    </row>
    <row customHeight="1" ht="14.25" hidden="1">
      <c r="A6" s="1274"/>
      <c r="B6" s="1274"/>
      <c r="C6" s="1274"/>
      <c r="D6" s="1274"/>
      <c r="E6" s="2310"/>
      <c r="F6" s="2310"/>
      <c r="G6" s="2310"/>
      <c r="H6" s="2310"/>
      <c r="I6" s="2147">
        <f>U5&amp;".1"</f>
      </c>
      <c r="J6" s="1274"/>
      <c r="K6" s="1274"/>
      <c r="L6" s="1274"/>
      <c r="M6" s="1317" t="s">
        <v>579</v>
      </c>
      <c r="N6" s="516"/>
      <c r="Q6" s="2277">
        <v>1</v>
      </c>
      <c r="R6" s="1338"/>
      <c r="S6" s="1338"/>
      <c r="T6" s="363"/>
      <c r="U6" s="1049"/>
      <c r="V6" s="1390"/>
      <c r="W6" s="1391"/>
      <c r="X6" s="2316"/>
      <c r="Y6" s="2317"/>
      <c r="Z6" s="2317"/>
      <c r="AA6" s="2317"/>
      <c r="AB6" s="2317"/>
      <c r="AC6" s="2317"/>
      <c r="AD6" s="2317"/>
      <c r="AE6" s="2317"/>
      <c r="AF6" s="2318"/>
      <c r="AG6" s="2316"/>
      <c r="AH6" s="2317"/>
      <c r="AI6" s="2317"/>
      <c r="AJ6" s="2317"/>
      <c r="AK6" s="2317"/>
      <c r="AL6" s="2317"/>
      <c r="AM6" s="2317"/>
      <c r="AN6" s="2317"/>
      <c r="AO6" s="2317"/>
      <c r="AP6" s="2318"/>
      <c r="AQ6" s="1392"/>
      <c r="AS6" s="507"/>
      <c r="AT6" s="507" t="str">
        <f>IF(V6="","",V6)</f>
        <v/>
      </c>
      <c r="AU6" s="507"/>
      <c r="AV6" s="507"/>
      <c r="AW6" s="1162">
        <v>0</v>
      </c>
    </row>
    <row customHeight="1" ht="21" hidden="1">
      <c r="A7" s="1274"/>
      <c r="B7" s="1274"/>
      <c r="C7" s="1274"/>
      <c r="D7" s="1274"/>
      <c r="E7" s="2310"/>
      <c r="F7" s="2310"/>
      <c r="G7" s="2310"/>
      <c r="H7" s="2310"/>
      <c r="I7" s="2121"/>
      <c r="J7" s="2147">
        <f>I6&amp;".1"</f>
      </c>
      <c r="K7" s="1274"/>
      <c r="L7" s="1274"/>
      <c r="M7" s="1317" t="s">
        <v>582</v>
      </c>
      <c r="N7" s="516"/>
      <c r="O7" s="334"/>
      <c r="Q7" s="2277"/>
      <c r="R7" s="2277">
        <v>1</v>
      </c>
      <c r="S7" s="525"/>
      <c r="T7" s="364"/>
      <c r="U7" s="1343">
        <f>$J7</f>
      </c>
      <c r="V7" s="293" t="s">
        <v>583</v>
      </c>
      <c r="W7" s="307"/>
      <c r="X7" s="2265"/>
      <c r="Y7" s="2266"/>
      <c r="Z7" s="2266"/>
      <c r="AA7" s="2266"/>
      <c r="AB7" s="2266"/>
      <c r="AC7" s="2255"/>
      <c r="AD7" s="2255"/>
      <c r="AE7" s="2255"/>
      <c r="AF7" s="2328"/>
      <c r="AG7" s="2265"/>
      <c r="AH7" s="2266"/>
      <c r="AI7" s="2266"/>
      <c r="AJ7" s="2266"/>
      <c r="AK7" s="2266"/>
      <c r="AL7" s="2266"/>
      <c r="AM7" s="2266"/>
      <c r="AN7" s="2266"/>
      <c r="AO7" s="2266"/>
      <c r="AP7" s="2267"/>
      <c r="AQ7" s="1265" t="s">
        <v>584</v>
      </c>
      <c r="AS7" s="507"/>
      <c r="AT7" s="507" t="str">
        <f>IF(V7="","",V7)</f>
        <v>Группа потребителей</v>
      </c>
      <c r="AU7" s="507"/>
      <c r="AV7" s="507"/>
      <c r="AW7" s="1162">
        <v>0</v>
      </c>
    </row>
    <row customHeight="1" ht="21" hidden="1">
      <c r="A8" s="1274"/>
      <c r="B8" s="1274"/>
      <c r="C8" s="1274"/>
      <c r="D8" s="1274"/>
      <c r="E8" s="2310"/>
      <c r="F8" s="2310"/>
      <c r="G8" s="2310"/>
      <c r="H8" s="2310"/>
      <c r="I8" s="2121"/>
      <c r="J8" s="2121"/>
      <c r="K8" s="2147">
        <f>J7&amp;".1"</f>
      </c>
      <c r="L8" s="146"/>
      <c r="M8" s="1317" t="s">
        <v>585</v>
      </c>
      <c r="N8" s="516"/>
      <c r="O8" s="334"/>
      <c r="P8" s="334"/>
      <c r="Q8" s="2277"/>
      <c r="R8" s="2277"/>
      <c r="S8" s="2277">
        <v>1</v>
      </c>
      <c r="T8" s="364"/>
      <c r="U8" s="1343">
        <f>$K8</f>
      </c>
      <c r="V8" s="1354"/>
      <c r="W8" s="307"/>
      <c r="X8" s="758"/>
      <c r="Y8" s="758"/>
      <c r="Z8" s="758"/>
      <c r="AA8" s="758"/>
      <c r="AB8" s="1412"/>
      <c r="AC8" s="2285"/>
      <c r="AD8" s="2127" t="s">
        <v>62</v>
      </c>
      <c r="AE8" s="2285"/>
      <c r="AF8" s="2127" t="s">
        <v>62</v>
      </c>
      <c r="AG8" s="1414"/>
      <c r="AH8" s="758"/>
      <c r="AI8" s="758"/>
      <c r="AJ8" s="758"/>
      <c r="AK8" s="1264"/>
      <c r="AL8" s="2285"/>
      <c r="AM8" s="2127" t="s">
        <v>62</v>
      </c>
      <c r="AN8" s="2285"/>
      <c r="AO8" s="2127" t="s">
        <v>62</v>
      </c>
      <c r="AP8" s="332"/>
      <c r="AQ8" s="1314" t="s">
        <v>628</v>
      </c>
      <c r="AR8" s="518">
        <f>STRCHECKDATE(X10:AP10)</f>
      </c>
      <c r="AS8" s="507"/>
      <c r="AT8" s="507" t="str">
        <f>IF(V8="","",V8)</f>
        <v/>
      </c>
      <c r="AU8" s="507"/>
      <c r="AV8" s="507"/>
      <c r="AW8" s="1162">
        <v>0</v>
      </c>
    </row>
    <row customHeight="1" ht="21" hidden="1">
      <c r="A9" s="1274"/>
      <c r="B9" s="1274"/>
      <c r="C9" s="1274"/>
      <c r="D9" s="1274"/>
      <c r="E9" s="2310"/>
      <c r="F9" s="2310"/>
      <c r="G9" s="2310"/>
      <c r="H9" s="2310"/>
      <c r="I9" s="2121"/>
      <c r="J9" s="2121"/>
      <c r="K9" s="2121"/>
      <c r="L9" s="2147">
        <f>K8&amp;".1"</f>
      </c>
      <c r="M9" s="1317"/>
      <c r="N9" s="516"/>
      <c r="O9" s="334"/>
      <c r="P9" s="334"/>
      <c r="Q9" s="2277"/>
      <c r="R9" s="2277"/>
      <c r="S9" s="2277"/>
      <c r="T9" s="364"/>
      <c r="U9" s="1343">
        <f>$L9</f>
      </c>
      <c r="V9" s="1398"/>
      <c r="W9" s="307"/>
      <c r="X9" s="332"/>
      <c r="Y9" s="758"/>
      <c r="Z9" s="758"/>
      <c r="AA9" s="758"/>
      <c r="AB9" s="1412"/>
      <c r="AC9" s="2329"/>
      <c r="AD9" s="2127"/>
      <c r="AE9" s="2329"/>
      <c r="AF9" s="2127"/>
      <c r="AG9" s="1414"/>
      <c r="AH9" s="758"/>
      <c r="AI9" s="758"/>
      <c r="AJ9" s="758"/>
      <c r="AK9" s="1264"/>
      <c r="AL9" s="2329"/>
      <c r="AM9" s="2127"/>
      <c r="AN9" s="2329"/>
      <c r="AO9" s="2127"/>
      <c r="AP9" s="332"/>
      <c r="AQ9" s="2273" t="s">
        <v>629</v>
      </c>
      <c r="AS9" s="507"/>
      <c r="AT9" s="507"/>
      <c r="AU9" s="507"/>
      <c r="AV9" s="507"/>
      <c r="AW9" s="1162">
        <v>0</v>
      </c>
    </row>
    <row customHeight="1" ht="14.25" hidden="1">
      <c r="A10" s="1274"/>
      <c r="B10" s="1274"/>
      <c r="C10" s="1274"/>
      <c r="D10" s="1274"/>
      <c r="E10" s="2310"/>
      <c r="F10" s="2310"/>
      <c r="G10" s="2310"/>
      <c r="H10" s="2310"/>
      <c r="I10" s="2121"/>
      <c r="J10" s="2121"/>
      <c r="K10" s="2121"/>
      <c r="L10" s="2147"/>
      <c r="M10" s="1317"/>
      <c r="N10" s="516"/>
      <c r="O10" s="334"/>
      <c r="P10" s="334"/>
      <c r="Q10" s="2277"/>
      <c r="R10" s="2277"/>
      <c r="S10" s="2277"/>
      <c r="T10" s="364"/>
      <c r="U10" s="1349"/>
      <c r="V10" s="307"/>
      <c r="W10" s="307"/>
      <c r="X10" s="332"/>
      <c r="Y10" s="332"/>
      <c r="Z10" s="332"/>
      <c r="AA10" s="332"/>
      <c r="AB10" s="1413" t="str">
        <f>AC8&amp;"-"&amp;AE8</f>
        <v>-</v>
      </c>
      <c r="AC10" s="2329"/>
      <c r="AD10" s="2127"/>
      <c r="AE10" s="2329"/>
      <c r="AF10" s="2127"/>
      <c r="AG10" s="1389"/>
      <c r="AH10" s="332"/>
      <c r="AI10" s="332"/>
      <c r="AJ10" s="332"/>
      <c r="AK10" s="335" t="str">
        <f>AL8&amp;"-"&amp;AN8</f>
        <v>-</v>
      </c>
      <c r="AL10" s="2329"/>
      <c r="AM10" s="2127"/>
      <c r="AN10" s="2329"/>
      <c r="AO10" s="2127"/>
      <c r="AP10" s="332"/>
      <c r="AQ10" s="2274"/>
      <c r="AS10" s="507"/>
      <c r="AT10" s="507" t="str">
        <f>IF(V10="","",V10)</f>
        <v/>
      </c>
      <c r="AU10" s="507"/>
      <c r="AV10" s="507"/>
      <c r="AW10" s="1162">
        <v>0</v>
      </c>
    </row>
    <row customHeight="1" ht="11.25" hidden="1">
      <c r="A11" s="1274"/>
      <c r="B11" s="1274"/>
      <c r="C11" s="1274"/>
      <c r="D11" s="1274"/>
      <c r="E11" s="2310"/>
      <c r="F11" s="2310"/>
      <c r="G11" s="2310"/>
      <c r="H11" s="2310"/>
      <c r="I11" s="2121"/>
      <c r="J11" s="2121"/>
      <c r="K11" s="2147"/>
      <c r="L11" s="1274"/>
      <c r="M11" s="1317"/>
      <c r="N11" s="516"/>
      <c r="O11" s="334"/>
      <c r="P11" s="334"/>
      <c r="Q11" s="2277"/>
      <c r="R11" s="2277"/>
      <c r="S11" s="2277"/>
      <c r="T11" s="364"/>
      <c r="U11" s="1285"/>
      <c r="V11" s="295" t="s">
        <v>630</v>
      </c>
      <c r="W11" s="1399"/>
      <c r="X11" s="1400"/>
      <c r="Y11" s="1400"/>
      <c r="Z11" s="1400"/>
      <c r="AA11" s="1400"/>
      <c r="AB11" s="1401"/>
      <c r="AC11" s="2329"/>
      <c r="AD11" s="2127"/>
      <c r="AE11" s="2329"/>
      <c r="AF11" s="2127"/>
      <c r="AG11" s="1400"/>
      <c r="AH11" s="1400"/>
      <c r="AI11" s="1400"/>
      <c r="AJ11" s="1400"/>
      <c r="AK11" s="1401"/>
      <c r="AL11" s="2329"/>
      <c r="AM11" s="2127"/>
      <c r="AN11" s="2329"/>
      <c r="AO11" s="2127"/>
      <c r="AP11" s="1402"/>
      <c r="AQ11" s="2274"/>
      <c r="AS11" s="507"/>
      <c r="AT11" s="507"/>
      <c r="AU11" s="507"/>
      <c r="AV11" s="507"/>
      <c r="AW11" s="1162">
        <v>0</v>
      </c>
    </row>
    <row customHeight="1" ht="15" hidden="1">
      <c r="A12" s="1274"/>
      <c r="B12" s="1274"/>
      <c r="C12" s="1274"/>
      <c r="D12" s="1274"/>
      <c r="E12" s="2310"/>
      <c r="F12" s="2310"/>
      <c r="G12" s="2310"/>
      <c r="H12" s="2310"/>
      <c r="I12" s="2121"/>
      <c r="J12" s="2147"/>
      <c r="K12" s="1274"/>
      <c r="L12" s="1274"/>
      <c r="M12" s="1317"/>
      <c r="N12" s="516"/>
      <c r="O12" s="334"/>
      <c r="Q12" s="2277"/>
      <c r="R12" s="2277"/>
      <c r="S12" s="1338"/>
      <c r="T12" s="363"/>
      <c r="U12" s="1285"/>
      <c r="V12" s="294" t="s">
        <v>587</v>
      </c>
      <c r="W12" s="374"/>
      <c r="X12" s="374"/>
      <c r="Y12" s="374"/>
      <c r="Z12" s="374"/>
      <c r="AA12" s="374"/>
      <c r="AB12" s="374"/>
      <c r="AC12" s="1415"/>
      <c r="AD12" s="1415"/>
      <c r="AE12" s="1415"/>
      <c r="AF12" s="1415"/>
      <c r="AG12" s="374"/>
      <c r="AH12" s="374"/>
      <c r="AI12" s="374"/>
      <c r="AJ12" s="374"/>
      <c r="AK12" s="374"/>
      <c r="AL12" s="374"/>
      <c r="AM12" s="374"/>
      <c r="AN12" s="374"/>
      <c r="AO12" s="374"/>
      <c r="AP12" s="331"/>
      <c r="AQ12" s="2275"/>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310"/>
      <c r="F13" s="2310"/>
      <c r="G13" s="2310"/>
      <c r="H13" s="2310"/>
      <c r="I13" s="2147"/>
      <c r="J13" s="1274"/>
      <c r="K13" s="1274"/>
      <c r="L13" s="1274"/>
      <c r="M13" s="1317"/>
      <c r="N13" s="516"/>
      <c r="Q13" s="2277"/>
      <c r="R13" s="1338"/>
      <c r="S13" s="1338"/>
      <c r="T13" s="363"/>
      <c r="U13" s="1285"/>
      <c r="V13" s="372" t="s">
        <v>588</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310"/>
      <c r="F14" s="2310"/>
      <c r="G14" s="2310"/>
      <c r="H14" s="2309"/>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310"/>
      <c r="F15" s="2310"/>
      <c r="G15" s="2309"/>
      <c r="H15" s="1381"/>
      <c r="I15" s="1381"/>
      <c r="J15" s="1381"/>
      <c r="K15" s="1381"/>
      <c r="L15" s="1381"/>
      <c r="M15" s="1384"/>
      <c r="N15" s="1385"/>
      <c r="O15" s="1385"/>
      <c r="P15" s="358"/>
      <c r="Q15" s="1323"/>
      <c r="R15" s="1324"/>
      <c r="S15" s="1323"/>
      <c r="T15" s="1323"/>
      <c r="U15" s="1325"/>
      <c r="V15" s="1326" t="s">
        <v>590</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310"/>
      <c r="F16" s="2309"/>
      <c r="G16" s="1381"/>
      <c r="H16" s="1381"/>
      <c r="I16" s="1381"/>
      <c r="J16" s="1381"/>
      <c r="K16" s="1381"/>
      <c r="L16" s="1381"/>
      <c r="M16" s="1384"/>
      <c r="N16" s="1386"/>
      <c r="O16" s="1386"/>
      <c r="P16" s="358"/>
      <c r="Q16" s="1323"/>
      <c r="R16" s="1324"/>
      <c r="S16" s="1323"/>
      <c r="T16" s="1323"/>
      <c r="U16" s="1329"/>
      <c r="V16" s="1330" t="s">
        <v>591</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309"/>
      <c r="F17" s="1381"/>
      <c r="G17" s="1381"/>
      <c r="H17" s="1381"/>
      <c r="I17" s="1381"/>
      <c r="J17" s="1381"/>
      <c r="K17" s="1381"/>
      <c r="L17" s="1381"/>
      <c r="M17" s="1384"/>
      <c r="N17" s="1386"/>
      <c r="O17" s="1386"/>
      <c r="P17" s="358"/>
      <c r="Q17" s="1323"/>
      <c r="R17" s="1324"/>
      <c r="S17" s="1323"/>
      <c r="T17" s="1323"/>
      <c r="U17" s="1329"/>
      <c r="V17" s="1332" t="s">
        <v>592</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87"/>
      <c r="AM19" s="2288" t="s">
        <v>62</v>
      </c>
      <c r="AN19" s="2287"/>
      <c r="AO19" s="2288" t="s">
        <v>62</v>
      </c>
      <c r="AW19" s="1162">
        <v>0</v>
      </c>
    </row>
    <row customHeight="1" ht="14.25" hidden="1">
      <c r="AG20" s="1367"/>
      <c r="AH20" s="1367"/>
      <c r="AI20" s="1367"/>
      <c r="AJ20" s="1367"/>
      <c r="AK20" s="1368"/>
      <c r="AL20" s="2287"/>
      <c r="AM20" s="2288"/>
      <c r="AN20" s="2287"/>
      <c r="AO20" s="2288"/>
      <c r="AW20" s="1162">
        <v>0</v>
      </c>
    </row>
    <row customHeight="1" ht="14.25" hidden="1">
      <c r="AG21" s="1367"/>
      <c r="AH21" s="1367"/>
      <c r="AI21" s="1367"/>
      <c r="AJ21" s="1367"/>
      <c r="AK21" s="1368"/>
      <c r="AL21" s="2287"/>
      <c r="AM21" s="2288"/>
      <c r="AN21" s="2287"/>
      <c r="AO21" s="2288"/>
      <c r="AW21" s="1162">
        <v>0</v>
      </c>
    </row>
    <row customHeight="1" ht="14.25" hidden="1">
      <c r="AG22" s="1367"/>
      <c r="AH22" s="1367"/>
      <c r="AI22" s="1367"/>
      <c r="AJ22" s="1367"/>
      <c r="AK22" s="335" t="str">
        <f>AL19&amp;"-"&amp;AN19</f>
        <v>-</v>
      </c>
      <c r="AL22" s="2288"/>
      <c r="AM22" s="2288"/>
      <c r="AN22" s="2288"/>
      <c r="AO22" s="2288"/>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593</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594</v>
      </c>
      <c r="Q26" s="1369"/>
      <c r="R26" s="1378"/>
      <c r="S26" s="1378"/>
      <c r="T26" s="1378"/>
      <c r="U26" s="736"/>
      <c r="V26" s="1167" t="s">
        <v>595</v>
      </c>
      <c r="AD26" s="193" t="s">
        <v>596</v>
      </c>
      <c r="AF26" s="193" t="s">
        <v>597</v>
      </c>
      <c r="AG26" s="1167" t="s">
        <v>595</v>
      </c>
      <c r="AM26" s="193" t="s">
        <v>598</v>
      </c>
      <c r="AO26" s="193" t="s">
        <v>597</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8"/>
      <c r="W30" s="2268"/>
      <c r="X30" s="2268"/>
      <c r="Y30" s="2268"/>
      <c r="Z30" s="2268"/>
      <c r="AA30" s="2268"/>
      <c r="AB30" s="2268"/>
      <c r="AC30" s="2268"/>
      <c r="AD30" s="2268"/>
      <c r="AE30" s="2268"/>
      <c r="AF30" s="2268"/>
      <c r="AG30" s="2268"/>
      <c r="AH30" s="2268"/>
      <c r="AI30" s="2268"/>
      <c r="AJ30" s="2268"/>
      <c r="AK30" s="2268"/>
      <c r="AL30" s="2268"/>
      <c r="AM30" s="2268"/>
      <c r="AN30" s="2268"/>
      <c r="AO30" s="1250"/>
      <c r="AW30" s="1162">
        <v>54</v>
      </c>
    </row>
    <row customHeight="1" ht="14.699999999999998">
      <c r="R31" s="383"/>
      <c r="S31" s="383"/>
      <c r="T31" s="383"/>
      <c r="U31" s="2269" t="str">
        <f>IF(org=0,"Не определено",org)</f>
        <v>КГУП "Примтеплоэнерго"</v>
      </c>
      <c r="V31" s="2269"/>
      <c r="W31" s="2269"/>
      <c r="X31" s="2269"/>
      <c r="Y31" s="2269"/>
      <c r="Z31" s="2269"/>
      <c r="AA31" s="2269"/>
      <c r="AB31" s="2269"/>
      <c r="AC31" s="2269"/>
      <c r="AD31" s="2269"/>
      <c r="AE31" s="2269"/>
      <c r="AF31" s="2269"/>
      <c r="AG31" s="2269"/>
      <c r="AH31" s="2269"/>
      <c r="AI31" s="2269"/>
      <c r="AJ31" s="2269"/>
      <c r="AK31" s="2269"/>
      <c r="AL31" s="2269"/>
      <c r="AM31" s="2269"/>
      <c r="AN31" s="2269"/>
      <c r="AO31" s="1250"/>
      <c r="AW31" s="1162">
        <v>14</v>
      </c>
    </row>
    <row customHeight="1" ht="14.25" hidden="1">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57" customFormat="1" customHeight="1" ht="25.5" hidden="1">
      <c r="A33" s="1255"/>
      <c r="B33" s="1255"/>
      <c r="C33" s="1255"/>
      <c r="D33" s="1255"/>
      <c r="E33" s="1255"/>
      <c r="F33" s="1255"/>
      <c r="G33" s="1255"/>
      <c r="H33" s="1255"/>
      <c r="I33" s="1255"/>
      <c r="J33" s="1255"/>
      <c r="K33" s="1255"/>
      <c r="L33" s="1255"/>
      <c r="M33" s="1387"/>
      <c r="N33" s="1255"/>
      <c r="O33" s="1255"/>
      <c r="P33" s="1255"/>
      <c r="U33" s="2270" t="s">
        <v>41</v>
      </c>
      <c r="V33" s="2270"/>
      <c r="W33" s="1379"/>
      <c r="X33" s="2271" t="str">
        <f>IF(TITLE_NAME_OR_PR_CHANGE="",IF(TITLE_NAME_OR_PR="","",TITLE_NAME_OR_PR),TITLE_NAME_OR_PR_CHANGE)</f>
        <v/>
      </c>
      <c r="Y33" s="2271"/>
      <c r="Z33" s="2271"/>
      <c r="AA33" s="2271"/>
      <c r="AB33" s="2271"/>
      <c r="AC33" s="2271"/>
      <c r="AD33" s="2271"/>
      <c r="AE33" s="2271"/>
      <c r="AF33" s="333"/>
      <c r="AG33" s="2271" t="str">
        <f>IF(TITLE_NAME_OR_PR_CHANGE="",IF(TITLE_NAME_OR_PR="","",TITLE_NAME_OR_PR),TITLE_NAME_OR_PR_CHANGE)</f>
        <v/>
      </c>
      <c r="AH33" s="2271"/>
      <c r="AI33" s="2271"/>
      <c r="AJ33" s="2271"/>
      <c r="AK33" s="2271"/>
      <c r="AL33" s="2271"/>
      <c r="AM33" s="2271"/>
      <c r="AN33" s="2271"/>
      <c r="AO33" s="333"/>
      <c r="AP33" s="333"/>
      <c r="AQ33" s="287"/>
      <c r="AR33" s="375"/>
      <c r="AS33" s="375"/>
      <c r="AT33" s="375"/>
      <c r="AU33" s="375"/>
      <c r="AV33" s="375"/>
      <c r="AW33" s="425">
        <v>0</v>
      </c>
    </row>
    <row s="1857" customFormat="1" customHeight="1" ht="18.75" hidden="1">
      <c r="A34" s="1255"/>
      <c r="B34" s="1255"/>
      <c r="C34" s="1255"/>
      <c r="D34" s="1255"/>
      <c r="E34" s="1255"/>
      <c r="F34" s="1255"/>
      <c r="G34" s="1255"/>
      <c r="H34" s="1255"/>
      <c r="I34" s="1255"/>
      <c r="J34" s="1255"/>
      <c r="K34" s="1255"/>
      <c r="L34" s="1255"/>
      <c r="M34" s="1387"/>
      <c r="N34" s="1255"/>
      <c r="O34" s="1255"/>
      <c r="P34" s="1255"/>
      <c r="U34" s="2270" t="s">
        <v>599</v>
      </c>
      <c r="V34" s="2270"/>
      <c r="W34" s="1379"/>
      <c r="X34" s="2284" t="str">
        <f>IF(TITLE_DATE_PR_CHANGE="",IF(TITLE_DATE_PR="","",TITLE_DATE_PR),TITLE_DATE_PR_CHANGE)</f>
        <v/>
      </c>
      <c r="Y34" s="2284"/>
      <c r="Z34" s="2284"/>
      <c r="AA34" s="2284"/>
      <c r="AB34" s="2284"/>
      <c r="AC34" s="2284"/>
      <c r="AD34" s="2284"/>
      <c r="AE34" s="2284"/>
      <c r="AF34" s="333"/>
      <c r="AG34" s="2284" t="str">
        <f>IF(TITLE_DATE_PR_CHANGE="",IF(TITLE_DATE_PR="","",TITLE_DATE_PR),TITLE_DATE_PR_CHANGE)</f>
        <v/>
      </c>
      <c r="AH34" s="2284"/>
      <c r="AI34" s="2284"/>
      <c r="AJ34" s="2284"/>
      <c r="AK34" s="2284"/>
      <c r="AL34" s="2284"/>
      <c r="AM34" s="2284"/>
      <c r="AN34" s="2284"/>
      <c r="AO34" s="333"/>
      <c r="AP34" s="333"/>
      <c r="AQ34" s="287"/>
      <c r="AR34" s="375"/>
      <c r="AS34" s="375"/>
      <c r="AT34" s="375"/>
      <c r="AU34" s="375"/>
      <c r="AV34" s="375"/>
      <c r="AW34" s="425">
        <v>0</v>
      </c>
    </row>
    <row s="1857" customFormat="1" customHeight="1" ht="18.75" hidden="1">
      <c r="A35" s="1255"/>
      <c r="B35" s="1255"/>
      <c r="C35" s="1255"/>
      <c r="D35" s="1255"/>
      <c r="E35" s="1255"/>
      <c r="F35" s="1255"/>
      <c r="G35" s="1255"/>
      <c r="H35" s="1255"/>
      <c r="I35" s="1255"/>
      <c r="J35" s="1255"/>
      <c r="K35" s="1255"/>
      <c r="L35" s="1255"/>
      <c r="M35" s="1387"/>
      <c r="N35" s="1255"/>
      <c r="O35" s="1255"/>
      <c r="P35" s="1255"/>
      <c r="U35" s="2270" t="s">
        <v>600</v>
      </c>
      <c r="V35" s="2270"/>
      <c r="W35" s="1379"/>
      <c r="X35" s="2271" t="str">
        <f>IF(TITLE_NUMBER_PR_CHANGE="",IF(TITLE_NUMBER_PR="","",TITLE_NUMBER_PR),TITLE_NUMBER_PR_CHANGE)</f>
        <v/>
      </c>
      <c r="Y35" s="2271"/>
      <c r="Z35" s="2271"/>
      <c r="AA35" s="2271"/>
      <c r="AB35" s="2271"/>
      <c r="AC35" s="2271"/>
      <c r="AD35" s="2271"/>
      <c r="AE35" s="2271"/>
      <c r="AF35" s="333"/>
      <c r="AG35" s="2271" t="str">
        <f>IF(TITLE_NUMBER_PR_CHANGE="",IF(TITLE_NUMBER_PR="","",TITLE_NUMBER_PR),TITLE_NUMBER_PR_CHANGE)</f>
        <v/>
      </c>
      <c r="AH35" s="2271"/>
      <c r="AI35" s="2271"/>
      <c r="AJ35" s="2271"/>
      <c r="AK35" s="2271"/>
      <c r="AL35" s="2271"/>
      <c r="AM35" s="2271"/>
      <c r="AN35" s="2271"/>
      <c r="AO35" s="333"/>
      <c r="AP35" s="333"/>
      <c r="AQ35" s="287"/>
      <c r="AR35" s="375"/>
      <c r="AS35" s="375"/>
      <c r="AT35" s="375"/>
      <c r="AU35" s="375"/>
      <c r="AV35" s="375"/>
      <c r="AW35" s="425">
        <v>0</v>
      </c>
    </row>
    <row s="1857" customFormat="1" customHeight="1" ht="18.75" hidden="1">
      <c r="A36" s="1255"/>
      <c r="B36" s="1255"/>
      <c r="C36" s="1255"/>
      <c r="D36" s="1255"/>
      <c r="E36" s="1255"/>
      <c r="F36" s="1255"/>
      <c r="G36" s="1255"/>
      <c r="H36" s="1255"/>
      <c r="I36" s="1255"/>
      <c r="J36" s="1255"/>
      <c r="K36" s="1255"/>
      <c r="L36" s="1255"/>
      <c r="M36" s="1387"/>
      <c r="N36" s="1255"/>
      <c r="O36" s="1255"/>
      <c r="P36" s="1255"/>
      <c r="U36" s="2270" t="s">
        <v>42</v>
      </c>
      <c r="V36" s="2270"/>
      <c r="W36" s="1379"/>
      <c r="X36" s="2271" t="str">
        <f>IF(TITLE_IST_PUB_CHANGE="",IF(TITLE_IST_PUB="","",TITLE_IST_PUB),TITLE_IST_PUB_CHANGE)</f>
        <v/>
      </c>
      <c r="Y36" s="2271"/>
      <c r="Z36" s="2271"/>
      <c r="AA36" s="2271"/>
      <c r="AB36" s="2271"/>
      <c r="AC36" s="2271"/>
      <c r="AD36" s="2271"/>
      <c r="AE36" s="2271"/>
      <c r="AF36" s="333"/>
      <c r="AG36" s="2271" t="str">
        <f>IF(TITLE_IST_PUB_CHANGE="",IF(TITLE_IST_PUB="","",TITLE_IST_PUB),TITLE_IST_PUB_CHANGE)</f>
        <v/>
      </c>
      <c r="AH36" s="2271"/>
      <c r="AI36" s="2271"/>
      <c r="AJ36" s="2271"/>
      <c r="AK36" s="2271"/>
      <c r="AL36" s="2271"/>
      <c r="AM36" s="2271"/>
      <c r="AN36" s="2271"/>
      <c r="AO36" s="333"/>
      <c r="AP36" s="333"/>
      <c r="AQ36" s="287"/>
      <c r="AR36" s="375"/>
      <c r="AS36" s="375"/>
      <c r="AT36" s="375"/>
      <c r="AU36" s="375"/>
      <c r="AV36" s="375"/>
      <c r="AW36" s="425">
        <v>0</v>
      </c>
    </row>
    <row customHeight="1" ht="14.25" hidden="1">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57" customFormat="1" customHeight="1" ht="18.75" hidden="1">
      <c r="A38" s="1255"/>
      <c r="B38" s="1255"/>
      <c r="C38" s="1255"/>
      <c r="D38" s="1255"/>
      <c r="E38" s="1255"/>
      <c r="F38" s="1255"/>
      <c r="G38" s="1255"/>
      <c r="H38" s="1255"/>
      <c r="I38" s="1255"/>
      <c r="J38" s="1255"/>
      <c r="K38" s="1255"/>
      <c r="L38" s="1255"/>
      <c r="M38" s="1387"/>
      <c r="N38" s="1255"/>
      <c r="O38" s="1255"/>
      <c r="P38" s="1255"/>
      <c r="U38" s="2270" t="s">
        <v>601</v>
      </c>
      <c r="V38" s="2270"/>
      <c r="W38" s="1379"/>
      <c r="X38" s="2284" t="str">
        <f>IF(TITLE_DATE_PR_CHANGE="",IF(TITLE_DATE_PR="","",TITLE_DATE_PR),TITLE_DATE_PR_CHANGE)</f>
        <v/>
      </c>
      <c r="Y38" s="2284"/>
      <c r="Z38" s="2284"/>
      <c r="AA38" s="2284"/>
      <c r="AB38" s="2284"/>
      <c r="AC38" s="2284"/>
      <c r="AD38" s="2284"/>
      <c r="AE38" s="2284"/>
      <c r="AF38" s="333"/>
      <c r="AG38" s="2284" t="str">
        <f>IF(TITLE_DATE_PR_CHANGE="",IF(TITLE_DATE_PR="","",TITLE_DATE_PR),TITLE_DATE_PR_CHANGE)</f>
        <v/>
      </c>
      <c r="AH38" s="2284"/>
      <c r="AI38" s="2284"/>
      <c r="AJ38" s="2284"/>
      <c r="AK38" s="2284"/>
      <c r="AL38" s="2284"/>
      <c r="AM38" s="2284"/>
      <c r="AN38" s="2284"/>
      <c r="AO38" s="333"/>
      <c r="AP38" s="333"/>
      <c r="AQ38" s="287"/>
      <c r="AR38" s="375"/>
      <c r="AS38" s="375"/>
      <c r="AT38" s="375"/>
      <c r="AU38" s="375"/>
      <c r="AV38" s="375"/>
      <c r="AW38" s="425">
        <v>0</v>
      </c>
    </row>
    <row s="1857" customFormat="1" customHeight="1" ht="18.75" hidden="1">
      <c r="A39" s="1255"/>
      <c r="B39" s="1255"/>
      <c r="C39" s="1255"/>
      <c r="D39" s="1255"/>
      <c r="E39" s="1255"/>
      <c r="F39" s="1255"/>
      <c r="G39" s="1255"/>
      <c r="H39" s="1255"/>
      <c r="I39" s="1255"/>
      <c r="J39" s="1255"/>
      <c r="K39" s="1255"/>
      <c r="L39" s="1255"/>
      <c r="M39" s="1387"/>
      <c r="N39" s="1255"/>
      <c r="O39" s="1255"/>
      <c r="P39" s="1255"/>
      <c r="U39" s="2270" t="s">
        <v>602</v>
      </c>
      <c r="V39" s="2270"/>
      <c r="W39" s="1379"/>
      <c r="X39" s="2271" t="str">
        <f>IF(TITLE_NUMBER_PR_CHANGE="",IF(TITLE_NUMBER_PR="","",TITLE_NUMBER_PR),TITLE_NUMBER_PR_CHANGE)</f>
        <v/>
      </c>
      <c r="Y39" s="2271"/>
      <c r="Z39" s="2271"/>
      <c r="AA39" s="2271"/>
      <c r="AB39" s="2271"/>
      <c r="AC39" s="2271"/>
      <c r="AD39" s="2271"/>
      <c r="AE39" s="2271"/>
      <c r="AF39" s="333"/>
      <c r="AG39" s="2271" t="str">
        <f>IF(TITLE_NUMBER_PR_CHANGE="",IF(TITLE_NUMBER_PR="","",TITLE_NUMBER_PR),TITLE_NUMBER_PR_CHANGE)</f>
        <v/>
      </c>
      <c r="AH39" s="2271"/>
      <c r="AI39" s="2271"/>
      <c r="AJ39" s="2271"/>
      <c r="AK39" s="2271"/>
      <c r="AL39" s="2271"/>
      <c r="AM39" s="2271"/>
      <c r="AN39" s="2271"/>
      <c r="AO39" s="333"/>
      <c r="AP39" s="333"/>
      <c r="AQ39" s="287"/>
      <c r="AR39" s="375"/>
      <c r="AS39" s="375"/>
      <c r="AT39" s="375"/>
      <c r="AU39" s="375"/>
      <c r="AV39" s="375"/>
      <c r="AW39" s="425">
        <v>0</v>
      </c>
    </row>
    <row s="1857"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603</v>
      </c>
      <c r="AG40" s="333"/>
      <c r="AH40" s="333"/>
      <c r="AI40" s="333"/>
      <c r="AJ40" s="333"/>
      <c r="AK40" s="333"/>
      <c r="AL40" s="333"/>
      <c r="AM40" s="333"/>
      <c r="AN40" s="333"/>
      <c r="AO40" s="285" t="s">
        <v>603</v>
      </c>
      <c r="AR40" s="375"/>
      <c r="AS40" s="375"/>
      <c r="AT40" s="375"/>
      <c r="AU40" s="375"/>
      <c r="AV40" s="375"/>
      <c r="AW40" s="425">
        <v>0</v>
      </c>
    </row>
    <row customHeight="1" ht="14.699999999999998">
      <c r="R41" s="383"/>
      <c r="S41" s="383"/>
      <c r="T41" s="383"/>
      <c r="U41" s="1282"/>
      <c r="V41" s="370"/>
      <c r="W41" s="1251"/>
      <c r="X41" s="2272"/>
      <c r="Y41" s="2272"/>
      <c r="Z41" s="2272"/>
      <c r="AA41" s="2272"/>
      <c r="AB41" s="2272"/>
      <c r="AC41" s="2272"/>
      <c r="AD41" s="2272"/>
      <c r="AE41" s="2272"/>
      <c r="AF41" s="2272"/>
      <c r="AG41" s="2272"/>
      <c r="AH41" s="2272"/>
      <c r="AI41" s="2272"/>
      <c r="AJ41" s="2272"/>
      <c r="AK41" s="2272"/>
      <c r="AL41" s="2272"/>
      <c r="AM41" s="2272"/>
      <c r="AN41" s="2272"/>
      <c r="AO41" s="2272"/>
      <c r="AW41" s="1162">
        <v>14</v>
      </c>
    </row>
    <row customHeight="1" ht="14.699999999999998">
      <c r="R42" s="383"/>
      <c r="S42" s="383"/>
      <c r="T42" s="383"/>
      <c r="U42" s="2147" t="s">
        <v>476</v>
      </c>
      <c r="V42" s="2147"/>
      <c r="W42" s="2147"/>
      <c r="X42" s="2147"/>
      <c r="Y42" s="2147"/>
      <c r="Z42" s="2147"/>
      <c r="AA42" s="2147"/>
      <c r="AB42" s="2147"/>
      <c r="AC42" s="2147"/>
      <c r="AD42" s="2147"/>
      <c r="AE42" s="2147"/>
      <c r="AF42" s="2147"/>
      <c r="AG42" s="2147"/>
      <c r="AH42" s="2147"/>
      <c r="AI42" s="2147"/>
      <c r="AJ42" s="2147"/>
      <c r="AK42" s="2147"/>
      <c r="AL42" s="2147"/>
      <c r="AM42" s="2147"/>
      <c r="AN42" s="2147"/>
      <c r="AO42" s="2147"/>
      <c r="AP42" s="2147"/>
      <c r="AQ42" s="2147" t="s">
        <v>477</v>
      </c>
      <c r="AW42" s="1162">
        <v>14</v>
      </c>
    </row>
    <row customHeight="1" ht="14.699999999999998">
      <c r="R43" s="383"/>
      <c r="S43" s="383"/>
      <c r="T43" s="383"/>
      <c r="U43" s="2293" t="s">
        <v>88</v>
      </c>
      <c r="V43" s="2229" t="s">
        <v>604</v>
      </c>
      <c r="W43" s="308"/>
      <c r="X43" s="2294" t="s">
        <v>605</v>
      </c>
      <c r="Y43" s="2311"/>
      <c r="Z43" s="2311"/>
      <c r="AA43" s="2311"/>
      <c r="AB43" s="2311"/>
      <c r="AC43" s="2295"/>
      <c r="AD43" s="2295"/>
      <c r="AE43" s="2296"/>
      <c r="AF43" s="2297" t="s">
        <v>606</v>
      </c>
      <c r="AG43" s="2294" t="s">
        <v>605</v>
      </c>
      <c r="AH43" s="2311"/>
      <c r="AI43" s="2311"/>
      <c r="AJ43" s="2311"/>
      <c r="AK43" s="2311"/>
      <c r="AL43" s="2295"/>
      <c r="AM43" s="2295"/>
      <c r="AN43" s="2296"/>
      <c r="AO43" s="2297" t="s">
        <v>607</v>
      </c>
      <c r="AP43" s="2300" t="s">
        <v>608</v>
      </c>
      <c r="AQ43" s="2147"/>
      <c r="AW43" s="1162">
        <v>14</v>
      </c>
    </row>
    <row customHeight="1" ht="35.699999999999996">
      <c r="R44" s="383"/>
      <c r="S44" s="383"/>
      <c r="T44" s="383"/>
      <c r="U44" s="2293"/>
      <c r="V44" s="2229"/>
      <c r="W44" s="1038"/>
      <c r="X44" s="2314" t="s">
        <v>631</v>
      </c>
      <c r="Y44" s="2332" t="s">
        <v>632</v>
      </c>
      <c r="Z44" s="2332"/>
      <c r="AA44" s="2332"/>
      <c r="AB44" s="2332"/>
      <c r="AC44" s="2314" t="s">
        <v>612</v>
      </c>
      <c r="AD44" s="2632"/>
      <c r="AE44" s="2334"/>
      <c r="AF44" s="2298"/>
      <c r="AG44" s="2314" t="s">
        <v>631</v>
      </c>
      <c r="AH44" s="2332" t="s">
        <v>632</v>
      </c>
      <c r="AI44" s="2332"/>
      <c r="AJ44" s="2332"/>
      <c r="AK44" s="2332"/>
      <c r="AL44" s="2314" t="s">
        <v>612</v>
      </c>
      <c r="AM44" s="2632"/>
      <c r="AN44" s="2334"/>
      <c r="AO44" s="2298"/>
      <c r="AP44" s="2301"/>
      <c r="AQ44" s="2147"/>
      <c r="AW44" s="1162">
        <v>34</v>
      </c>
    </row>
    <row customHeight="1" ht="14.699999999999998">
      <c r="R45" s="383"/>
      <c r="S45" s="383"/>
      <c r="T45" s="383"/>
      <c r="U45" s="2293"/>
      <c r="V45" s="2229"/>
      <c r="W45" s="1038"/>
      <c r="X45" s="2345"/>
      <c r="Y45" s="2337" t="s">
        <v>633</v>
      </c>
      <c r="Z45" s="2290" t="s">
        <v>634</v>
      </c>
      <c r="AA45" s="2340"/>
      <c r="AB45" s="2291"/>
      <c r="AC45" s="2315"/>
      <c r="AD45" s="2633"/>
      <c r="AE45" s="2336"/>
      <c r="AF45" s="2298"/>
      <c r="AG45" s="2345"/>
      <c r="AH45" s="2337" t="s">
        <v>633</v>
      </c>
      <c r="AI45" s="2290" t="s">
        <v>634</v>
      </c>
      <c r="AJ45" s="2340"/>
      <c r="AK45" s="2291"/>
      <c r="AL45" s="2315"/>
      <c r="AM45" s="2633"/>
      <c r="AN45" s="2336"/>
      <c r="AO45" s="2298"/>
      <c r="AP45" s="2301"/>
      <c r="AQ45" s="2147"/>
      <c r="AW45" s="1162">
        <v>14</v>
      </c>
    </row>
    <row customHeight="1" ht="27.299999999999997">
      <c r="R46" s="383"/>
      <c r="S46" s="383"/>
      <c r="T46" s="383"/>
      <c r="U46" s="2293"/>
      <c r="V46" s="2229"/>
      <c r="W46" s="1038"/>
      <c r="X46" s="2345"/>
      <c r="Y46" s="2338"/>
      <c r="Z46" s="2337" t="s">
        <v>635</v>
      </c>
      <c r="AA46" s="2290" t="s">
        <v>636</v>
      </c>
      <c r="AB46" s="2291"/>
      <c r="AC46" s="2337" t="s">
        <v>622</v>
      </c>
      <c r="AD46" s="2341" t="s">
        <v>623</v>
      </c>
      <c r="AE46" s="2342"/>
      <c r="AF46" s="2298"/>
      <c r="AG46" s="2345"/>
      <c r="AH46" s="2338"/>
      <c r="AI46" s="2337" t="s">
        <v>635</v>
      </c>
      <c r="AJ46" s="2290" t="s">
        <v>636</v>
      </c>
      <c r="AK46" s="2291"/>
      <c r="AL46" s="2337" t="s">
        <v>622</v>
      </c>
      <c r="AM46" s="2341" t="s">
        <v>623</v>
      </c>
      <c r="AN46" s="2342"/>
      <c r="AO46" s="2298"/>
      <c r="AP46" s="2301"/>
      <c r="AQ46" s="2147"/>
      <c r="AW46" s="1162">
        <v>26</v>
      </c>
    </row>
    <row customHeight="1" ht="65.25">
      <c r="A47" s="1266"/>
      <c r="B47" s="1266" t="s">
        <v>319</v>
      </c>
      <c r="C47" s="1266" t="s">
        <v>320</v>
      </c>
      <c r="D47" s="1266" t="s">
        <v>321</v>
      </c>
      <c r="E47" s="1317" t="s">
        <v>613</v>
      </c>
      <c r="F47" s="1317" t="s">
        <v>614</v>
      </c>
      <c r="G47" s="1317" t="s">
        <v>615</v>
      </c>
      <c r="H47" s="1317" t="s">
        <v>616</v>
      </c>
      <c r="I47" s="1317" t="s">
        <v>617</v>
      </c>
      <c r="J47" s="1317" t="s">
        <v>618</v>
      </c>
      <c r="K47" s="1317" t="s">
        <v>619</v>
      </c>
      <c r="L47" s="1317" t="s">
        <v>637</v>
      </c>
      <c r="M47" s="1317" t="s">
        <v>594</v>
      </c>
      <c r="R47" s="383"/>
      <c r="S47" s="383"/>
      <c r="T47" s="383"/>
      <c r="U47" s="2293"/>
      <c r="V47" s="2229"/>
      <c r="W47" s="309"/>
      <c r="X47" s="2315"/>
      <c r="Y47" s="2339"/>
      <c r="Z47" s="2339"/>
      <c r="AA47" s="1229" t="s">
        <v>638</v>
      </c>
      <c r="AB47" s="1229" t="s">
        <v>639</v>
      </c>
      <c r="AC47" s="2339"/>
      <c r="AD47" s="2343"/>
      <c r="AE47" s="2344"/>
      <c r="AF47" s="2299"/>
      <c r="AG47" s="2315"/>
      <c r="AH47" s="2339"/>
      <c r="AI47" s="2339"/>
      <c r="AJ47" s="1229" t="s">
        <v>638</v>
      </c>
      <c r="AK47" s="1229" t="s">
        <v>639</v>
      </c>
      <c r="AL47" s="2339"/>
      <c r="AM47" s="2343"/>
      <c r="AN47" s="2344"/>
      <c r="AO47" s="2299"/>
      <c r="AP47" s="2302"/>
      <c r="AQ47" s="2147"/>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137</v>
      </c>
      <c r="V48" s="1262" t="s">
        <v>102</v>
      </c>
      <c r="W48" s="1252" t="str">
        <f>OFFSET(W48,0,-1)</f>
        <v>2</v>
      </c>
      <c r="X48" s="1342">
        <f>OFFSET(X48,0,-1)+1</f>
        <v>3</v>
      </c>
      <c r="Y48" s="1348"/>
      <c r="Z48" s="1348"/>
      <c r="AA48" s="1348">
        <f>OFFSET(AA48,0,-1)+1</f>
        <v>1</v>
      </c>
      <c r="AB48" s="1348">
        <f>OFFSET(AB48,0,-1)+1</f>
        <v>2</v>
      </c>
      <c r="AC48" s="1342">
        <f>OFFSET(AC48,0,-1)+1</f>
        <v>3</v>
      </c>
      <c r="AD48" s="2292">
        <f>OFFSET(AD48,0,-1)+1</f>
        <v>4</v>
      </c>
      <c r="AE48" s="2292"/>
      <c r="AF48" s="1342">
        <f>OFFSET(AF48,0,-2)+1</f>
        <v>5</v>
      </c>
      <c r="AG48" s="1342">
        <f>OFFSET(AG48,0,-1)+1</f>
        <v>6</v>
      </c>
      <c r="AH48" s="1342"/>
      <c r="AI48" s="1342"/>
      <c r="AJ48" s="1342">
        <f>OFFSET(AJ48,0,-1)+1</f>
        <v>1</v>
      </c>
      <c r="AK48" s="1342">
        <f>OFFSET(AK48,0,-1)+1</f>
        <v>2</v>
      </c>
      <c r="AL48" s="1342">
        <f>OFFSET(AL48,0,-1)+1</f>
        <v>3</v>
      </c>
      <c r="AM48" s="2292">
        <f>OFFSET(AM48,0,-1)+1</f>
        <v>4</v>
      </c>
      <c r="AN48" s="2292"/>
      <c r="AO48" s="1342">
        <f>OFFSET(AO48,0,-2)+1</f>
        <v>5</v>
      </c>
      <c r="AP48" s="1252">
        <f>OFFSET(AP48,0,-1)</f>
        <v>5</v>
      </c>
      <c r="AQ48" s="1342">
        <f>OFFSET(AQ48,0,-1)+1</f>
        <v>6</v>
      </c>
      <c r="AR48" s="518"/>
      <c r="AS48" s="518"/>
      <c r="AT48" s="518"/>
      <c r="AU48" s="518"/>
      <c r="AV48" s="518"/>
      <c r="AW48" s="503">
        <v>0</v>
      </c>
    </row>
    <row customHeight="1" ht="22.049999999999997">
      <c r="A49" s="1274" t="s">
        <v>352</v>
      </c>
      <c r="B49" s="1274"/>
      <c r="C49" s="1274"/>
      <c r="D49" s="1274"/>
      <c r="E49" s="2309">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307</v>
      </c>
      <c r="W49" s="307"/>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7"/>
      <c r="AT49" s="507" t="str">
        <f>IF(V49="","",V49)</f>
        <v>Наименование тарифа</v>
      </c>
      <c r="AU49" s="507"/>
      <c r="AV49" s="507"/>
      <c r="AW49" s="1162">
        <v>21</v>
      </c>
    </row>
    <row customHeight="1" ht="22.049999999999997">
      <c r="A50" s="1274" t="s">
        <v>352</v>
      </c>
      <c r="B50" s="1274" t="s">
        <v>353</v>
      </c>
      <c r="C50" s="1274"/>
      <c r="D50" s="1274"/>
      <c r="E50" s="2310"/>
      <c r="F50" s="2309">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573</v>
      </c>
      <c r="W50" s="307"/>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265" t="s">
        <v>574</v>
      </c>
      <c r="AS50" s="507"/>
      <c r="AT50" s="507" t="str">
        <f>IF(V50="","",V50)</f>
        <v>Территория действия тарифа</v>
      </c>
      <c r="AU50" s="507"/>
      <c r="AV50" s="507"/>
      <c r="AW50" s="1162">
        <v>21</v>
      </c>
    </row>
    <row customHeight="1" ht="24">
      <c r="A51" s="1274" t="s">
        <v>352</v>
      </c>
      <c r="B51" s="1274" t="s">
        <v>353</v>
      </c>
      <c r="C51" s="1274" t="s">
        <v>354</v>
      </c>
      <c r="D51" s="1274"/>
      <c r="E51" s="2310"/>
      <c r="F51" s="2310"/>
      <c r="G51" s="2309">
        <v>1</v>
      </c>
      <c r="H51" s="1274"/>
      <c r="I51" s="1274"/>
      <c r="J51" s="1274"/>
      <c r="K51" s="1274"/>
      <c r="L51" s="1274"/>
      <c r="M51" s="1317"/>
      <c r="N51" s="695"/>
      <c r="O51" s="695"/>
      <c r="P51" s="695"/>
      <c r="Q51" s="361"/>
      <c r="R51" s="359"/>
      <c r="S51" s="516"/>
      <c r="T51" s="360"/>
      <c r="U51" s="1343" t="str">
        <f>INDEX(PT_DIFFERENTIATION_NUM_CS,MATCH(C51,PT_DIFFERENTIATION_CS_ID,0))</f>
        <v>..</v>
      </c>
      <c r="V51" s="316" t="s">
        <v>575</v>
      </c>
      <c r="W51" s="307"/>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265" t="s">
        <v>576</v>
      </c>
      <c r="AS51" s="507"/>
      <c r="AT51" s="507" t="str">
        <f>IF(V51="","",V51)</f>
        <v>Наименование системы теплоснабжения </v>
      </c>
      <c r="AU51" s="507"/>
      <c r="AV51" s="507"/>
      <c r="AW51" s="1162">
        <v>23</v>
      </c>
    </row>
    <row customHeight="1" ht="22.049999999999997">
      <c r="A52" s="1274" t="s">
        <v>352</v>
      </c>
      <c r="B52" s="1274" t="s">
        <v>353</v>
      </c>
      <c r="C52" s="1274" t="s">
        <v>354</v>
      </c>
      <c r="D52" s="1274" t="s">
        <v>355</v>
      </c>
      <c r="E52" s="2310"/>
      <c r="F52" s="2310"/>
      <c r="G52" s="2310"/>
      <c r="H52" s="2330">
        <v>1</v>
      </c>
      <c r="I52" s="1274"/>
      <c r="J52" s="1274"/>
      <c r="K52" s="1274"/>
      <c r="L52" s="1274"/>
      <c r="M52" s="1317"/>
      <c r="N52" s="695"/>
      <c r="O52" s="695"/>
      <c r="P52" s="695"/>
      <c r="Q52" s="361"/>
      <c r="R52" s="359"/>
      <c r="S52" s="516"/>
      <c r="T52" s="360"/>
      <c r="U52" s="1343" t="str">
        <f>INDEX(PT_DIFFERENTIATION_NUM_IST_TE,MATCH(D52,PT_DIFFERENTIATION_IST_TE_ID,0))</f>
        <v>...</v>
      </c>
      <c r="V52" s="317" t="s">
        <v>577</v>
      </c>
      <c r="W52" s="307"/>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265" t="s">
        <v>578</v>
      </c>
      <c r="AS52" s="507"/>
      <c r="AT52" s="507" t="str">
        <f>IF(V52="","",V52)</f>
        <v>Источник тепловой энергии  </v>
      </c>
      <c r="AU52" s="507"/>
      <c r="AV52" s="507"/>
      <c r="AW52" s="1162">
        <v>21</v>
      </c>
    </row>
    <row s="1649" customFormat="1" customHeight="1" ht="0">
      <c r="A53" s="1382" t="s">
        <v>352</v>
      </c>
      <c r="B53" s="1382" t="s">
        <v>353</v>
      </c>
      <c r="C53" s="1382" t="s">
        <v>354</v>
      </c>
      <c r="D53" s="1382" t="s">
        <v>355</v>
      </c>
      <c r="E53" s="2310"/>
      <c r="F53" s="2310"/>
      <c r="G53" s="2310"/>
      <c r="H53" s="2331"/>
      <c r="I53" s="2147" t="str">
        <f>U52&amp;".1"</f>
        <v>....1</v>
      </c>
      <c r="J53" s="1382"/>
      <c r="K53" s="1382"/>
      <c r="L53" s="1382"/>
      <c r="M53" s="1388" t="s">
        <v>579</v>
      </c>
      <c r="N53" s="1253"/>
      <c r="O53" s="1253"/>
      <c r="P53" s="1253"/>
      <c r="Q53" s="2277">
        <v>1</v>
      </c>
      <c r="R53" s="1338"/>
      <c r="S53" s="1338"/>
      <c r="T53" s="363"/>
      <c r="U53" s="1049"/>
      <c r="V53" s="1390"/>
      <c r="W53" s="1391"/>
      <c r="X53" s="2316"/>
      <c r="Y53" s="2317"/>
      <c r="Z53" s="2317"/>
      <c r="AA53" s="2317"/>
      <c r="AB53" s="2317"/>
      <c r="AC53" s="2317"/>
      <c r="AD53" s="2317"/>
      <c r="AE53" s="2317"/>
      <c r="AF53" s="2318"/>
      <c r="AG53" s="2316"/>
      <c r="AH53" s="2317"/>
      <c r="AI53" s="2317"/>
      <c r="AJ53" s="2317"/>
      <c r="AK53" s="2317"/>
      <c r="AL53" s="2317"/>
      <c r="AM53" s="2317"/>
      <c r="AN53" s="2317"/>
      <c r="AO53" s="2317"/>
      <c r="AP53" s="2318"/>
      <c r="AQ53" s="1392"/>
      <c r="AS53" s="507"/>
      <c r="AT53" s="507" t="str">
        <f>IF(V53="","",V53)</f>
        <v/>
      </c>
      <c r="AU53" s="507"/>
      <c r="AV53" s="507"/>
      <c r="AW53" s="518">
        <v>0</v>
      </c>
    </row>
    <row customHeight="1" ht="22.049999999999997">
      <c r="A54" s="1274" t="s">
        <v>352</v>
      </c>
      <c r="B54" s="1274" t="s">
        <v>353</v>
      </c>
      <c r="C54" s="1274" t="s">
        <v>354</v>
      </c>
      <c r="D54" s="1274" t="s">
        <v>355</v>
      </c>
      <c r="E54" s="2310"/>
      <c r="F54" s="2310"/>
      <c r="G54" s="2310"/>
      <c r="H54" s="2331"/>
      <c r="I54" s="2121"/>
      <c r="J54" s="2147" t="str">
        <f>I53&amp;".1"</f>
        <v>....1.1</v>
      </c>
      <c r="K54" s="1274"/>
      <c r="L54" s="1274"/>
      <c r="M54" s="1317" t="s">
        <v>582</v>
      </c>
      <c r="Q54" s="2277"/>
      <c r="R54" s="2277">
        <v>1</v>
      </c>
      <c r="S54" s="525"/>
      <c r="T54" s="364"/>
      <c r="U54" s="1343" t="str">
        <f>$J54</f>
        <v>....1.1</v>
      </c>
      <c r="V54" s="293" t="s">
        <v>583</v>
      </c>
      <c r="W54" s="307"/>
      <c r="X54" s="2265"/>
      <c r="Y54" s="2266"/>
      <c r="Z54" s="2266"/>
      <c r="AA54" s="2266"/>
      <c r="AB54" s="2266"/>
      <c r="AC54" s="2255"/>
      <c r="AD54" s="2255"/>
      <c r="AE54" s="2255"/>
      <c r="AF54" s="2328"/>
      <c r="AG54" s="2265"/>
      <c r="AH54" s="2266"/>
      <c r="AI54" s="2266"/>
      <c r="AJ54" s="2266"/>
      <c r="AK54" s="2266"/>
      <c r="AL54" s="2266"/>
      <c r="AM54" s="2266"/>
      <c r="AN54" s="2266"/>
      <c r="AO54" s="2266"/>
      <c r="AP54" s="2267"/>
      <c r="AQ54" s="1265" t="s">
        <v>584</v>
      </c>
      <c r="AS54" s="507"/>
      <c r="AT54" s="507" t="str">
        <f>IF(V54="","",V54)</f>
        <v>Группа потребителей</v>
      </c>
      <c r="AU54" s="507"/>
      <c r="AV54" s="507"/>
      <c r="AW54" s="1162">
        <v>21</v>
      </c>
    </row>
    <row customHeight="1" ht="22.049999999999997">
      <c r="A55" s="1274" t="s">
        <v>352</v>
      </c>
      <c r="B55" s="1274" t="s">
        <v>353</v>
      </c>
      <c r="C55" s="1274" t="s">
        <v>354</v>
      </c>
      <c r="D55" s="1274" t="s">
        <v>355</v>
      </c>
      <c r="E55" s="2310"/>
      <c r="F55" s="2310"/>
      <c r="G55" s="2310"/>
      <c r="H55" s="2331"/>
      <c r="I55" s="2121"/>
      <c r="J55" s="2121"/>
      <c r="K55" s="2147" t="str">
        <f>J54&amp;".1"</f>
        <v>....1.1.1</v>
      </c>
      <c r="L55" s="146"/>
      <c r="M55" s="1317" t="s">
        <v>585</v>
      </c>
      <c r="Q55" s="2277"/>
      <c r="R55" s="2277"/>
      <c r="S55" s="525">
        <v>1</v>
      </c>
      <c r="T55" s="364"/>
      <c r="U55" s="1343" t="str">
        <f>$K55</f>
        <v>....1.1.1</v>
      </c>
      <c r="V55" s="1354"/>
      <c r="W55" s="307"/>
      <c r="X55" s="758"/>
      <c r="Y55" s="758"/>
      <c r="Z55" s="758"/>
      <c r="AA55" s="758"/>
      <c r="AB55" s="1412"/>
      <c r="AC55" s="2285"/>
      <c r="AD55" s="2127" t="s">
        <v>62</v>
      </c>
      <c r="AE55" s="2285"/>
      <c r="AF55" s="2127" t="s">
        <v>62</v>
      </c>
      <c r="AG55" s="1414"/>
      <c r="AH55" s="758"/>
      <c r="AI55" s="758"/>
      <c r="AJ55" s="758"/>
      <c r="AK55" s="1264"/>
      <c r="AL55" s="2285"/>
      <c r="AM55" s="2127" t="s">
        <v>62</v>
      </c>
      <c r="AN55" s="2285"/>
      <c r="AO55" s="2127" t="s">
        <v>62</v>
      </c>
      <c r="AP55" s="1355"/>
      <c r="AQ55" s="1314" t="s">
        <v>628</v>
      </c>
      <c r="AR55" s="518">
        <f>STRCHECKDATE(X57:AP57)</f>
      </c>
      <c r="AS55" s="507"/>
      <c r="AT55" s="507" t="str">
        <f>IF(V55="","",V55)</f>
        <v/>
      </c>
      <c r="AU55" s="507"/>
      <c r="AV55" s="507"/>
      <c r="AW55" s="1162">
        <v>21</v>
      </c>
    </row>
    <row customHeight="1" ht="11.549999999999999">
      <c r="A56" s="1274" t="s">
        <v>352</v>
      </c>
      <c r="B56" s="1274" t="s">
        <v>353</v>
      </c>
      <c r="C56" s="1274" t="s">
        <v>354</v>
      </c>
      <c r="D56" s="1274" t="s">
        <v>355</v>
      </c>
      <c r="E56" s="2310"/>
      <c r="F56" s="2310"/>
      <c r="G56" s="2310"/>
      <c r="H56" s="2331"/>
      <c r="I56" s="2121"/>
      <c r="J56" s="2121"/>
      <c r="K56" s="2121"/>
      <c r="L56" s="2147" t="str">
        <f>K55&amp;".1"</f>
        <v>....1.1.1.1</v>
      </c>
      <c r="M56" s="1317"/>
      <c r="Q56" s="2277"/>
      <c r="R56" s="2277"/>
      <c r="S56" s="525">
        <v>1</v>
      </c>
      <c r="T56" s="364"/>
      <c r="U56" s="1343" t="str">
        <f>$L56</f>
        <v>....1.1.1.1</v>
      </c>
      <c r="V56" s="1398"/>
      <c r="W56" s="307"/>
      <c r="X56" s="332"/>
      <c r="Y56" s="758"/>
      <c r="Z56" s="758"/>
      <c r="AA56" s="758"/>
      <c r="AB56" s="1412"/>
      <c r="AC56" s="2329"/>
      <c r="AD56" s="2127"/>
      <c r="AE56" s="2329"/>
      <c r="AF56" s="2127"/>
      <c r="AG56" s="1414"/>
      <c r="AH56" s="758"/>
      <c r="AI56" s="758"/>
      <c r="AJ56" s="758"/>
      <c r="AK56" s="1264"/>
      <c r="AL56" s="2329"/>
      <c r="AM56" s="2127"/>
      <c r="AN56" s="2329"/>
      <c r="AO56" s="2127"/>
      <c r="AP56" s="1355"/>
      <c r="AQ56" s="2273" t="s">
        <v>629</v>
      </c>
      <c r="AR56" s="518">
        <f>STRCHECKDATE(X58:AP58)</f>
      </c>
      <c r="AS56" s="507"/>
      <c r="AT56" s="507" t="str">
        <f>IF(V56="","",V56)</f>
        <v/>
      </c>
      <c r="AU56" s="507"/>
      <c r="AV56" s="507"/>
      <c r="AW56" s="1162">
        <v>11</v>
      </c>
    </row>
    <row customHeight="1" ht="0">
      <c r="A57" s="1274" t="s">
        <v>352</v>
      </c>
      <c r="B57" s="1274" t="s">
        <v>353</v>
      </c>
      <c r="C57" s="1274" t="s">
        <v>354</v>
      </c>
      <c r="D57" s="1274" t="s">
        <v>355</v>
      </c>
      <c r="E57" s="2310"/>
      <c r="F57" s="2310"/>
      <c r="G57" s="2310"/>
      <c r="H57" s="2331"/>
      <c r="I57" s="2121"/>
      <c r="J57" s="2121"/>
      <c r="K57" s="2121"/>
      <c r="L57" s="2147"/>
      <c r="M57" s="1317"/>
      <c r="Q57" s="2277"/>
      <c r="R57" s="2277"/>
      <c r="S57" s="525"/>
      <c r="T57" s="364"/>
      <c r="U57" s="1349"/>
      <c r="V57" s="307"/>
      <c r="W57" s="307"/>
      <c r="X57" s="332"/>
      <c r="Y57" s="332"/>
      <c r="Z57" s="332"/>
      <c r="AA57" s="332"/>
      <c r="AB57" s="1413" t="str">
        <f>AC55&amp;"-"&amp;AE55</f>
        <v>-</v>
      </c>
      <c r="AC57" s="2329"/>
      <c r="AD57" s="2127"/>
      <c r="AE57" s="2329"/>
      <c r="AF57" s="2127"/>
      <c r="AG57" s="1389"/>
      <c r="AH57" s="332"/>
      <c r="AI57" s="332"/>
      <c r="AJ57" s="332"/>
      <c r="AK57" s="335" t="str">
        <f>AL55&amp;"-"&amp;AN55</f>
        <v>-</v>
      </c>
      <c r="AL57" s="2329"/>
      <c r="AM57" s="2127"/>
      <c r="AN57" s="2329"/>
      <c r="AO57" s="2127"/>
      <c r="AP57" s="1356"/>
      <c r="AQ57" s="2274"/>
      <c r="AS57" s="507"/>
      <c r="AT57" s="507" t="str">
        <f>IF(V57="","",V57)</f>
        <v/>
      </c>
      <c r="AU57" s="507"/>
      <c r="AV57" s="507"/>
      <c r="AW57" s="1162">
        <v>0</v>
      </c>
    </row>
    <row customHeight="1" ht="11.549999999999999">
      <c r="A58" s="1274" t="s">
        <v>352</v>
      </c>
      <c r="B58" s="1274" t="s">
        <v>353</v>
      </c>
      <c r="C58" s="1274" t="s">
        <v>354</v>
      </c>
      <c r="D58" s="1274" t="s">
        <v>355</v>
      </c>
      <c r="E58" s="2310"/>
      <c r="F58" s="2310"/>
      <c r="G58" s="2310"/>
      <c r="H58" s="2331"/>
      <c r="I58" s="2121"/>
      <c r="J58" s="2121"/>
      <c r="K58" s="2147"/>
      <c r="L58" s="1274"/>
      <c r="M58" s="1317"/>
      <c r="Q58" s="2277"/>
      <c r="R58" s="2277"/>
      <c r="S58" s="1338"/>
      <c r="T58" s="363"/>
      <c r="U58" s="1285"/>
      <c r="V58" s="295" t="s">
        <v>630</v>
      </c>
      <c r="W58" s="374"/>
      <c r="X58" s="374"/>
      <c r="Y58" s="374"/>
      <c r="Z58" s="374"/>
      <c r="AA58" s="374"/>
      <c r="AB58" s="374"/>
      <c r="AC58" s="2329"/>
      <c r="AD58" s="2127"/>
      <c r="AE58" s="2329"/>
      <c r="AF58" s="2127"/>
      <c r="AG58" s="374"/>
      <c r="AH58" s="374"/>
      <c r="AI58" s="374"/>
      <c r="AJ58" s="374"/>
      <c r="AK58" s="374"/>
      <c r="AL58" s="2329"/>
      <c r="AM58" s="2127"/>
      <c r="AN58" s="2329"/>
      <c r="AO58" s="2127"/>
      <c r="AP58" s="331"/>
      <c r="AQ58" s="2274"/>
      <c r="AS58" s="507"/>
      <c r="AT58" s="507" t="str">
        <f>IF(V58="","",V58)</f>
        <v>Добавить наименование поставщика</v>
      </c>
      <c r="AU58" s="507"/>
      <c r="AV58" s="507"/>
      <c r="AW58" s="1162">
        <v>11</v>
      </c>
    </row>
    <row customHeight="1" ht="11.549999999999999">
      <c r="A59" s="1274" t="s">
        <v>352</v>
      </c>
      <c r="B59" s="1274" t="s">
        <v>353</v>
      </c>
      <c r="C59" s="1274" t="s">
        <v>354</v>
      </c>
      <c r="D59" s="1274" t="s">
        <v>355</v>
      </c>
      <c r="E59" s="2310"/>
      <c r="F59" s="2310"/>
      <c r="G59" s="2310"/>
      <c r="H59" s="2331"/>
      <c r="I59" s="2121"/>
      <c r="J59" s="2147"/>
      <c r="K59" s="1274"/>
      <c r="L59" s="1274"/>
      <c r="M59" s="1317"/>
      <c r="Q59" s="2277"/>
      <c r="R59" s="2277"/>
      <c r="S59" s="1338"/>
      <c r="T59" s="363"/>
      <c r="U59" s="1285"/>
      <c r="V59" s="294" t="s">
        <v>587</v>
      </c>
      <c r="W59" s="374"/>
      <c r="X59" s="374"/>
      <c r="Y59" s="374"/>
      <c r="Z59" s="374"/>
      <c r="AA59" s="374"/>
      <c r="AB59" s="374"/>
      <c r="AC59" s="1415"/>
      <c r="AD59" s="1415"/>
      <c r="AE59" s="1415"/>
      <c r="AF59" s="1415"/>
      <c r="AG59" s="374"/>
      <c r="AH59" s="374"/>
      <c r="AI59" s="374"/>
      <c r="AJ59" s="374"/>
      <c r="AK59" s="374"/>
      <c r="AL59" s="374"/>
      <c r="AM59" s="374"/>
      <c r="AN59" s="374"/>
      <c r="AO59" s="374"/>
      <c r="AP59" s="331"/>
      <c r="AQ59" s="2275"/>
      <c r="AS59" s="507"/>
      <c r="AT59" s="507" t="str">
        <f>IF(V59="","",V59)</f>
        <v>Добавить вид теплоносителя (параметры теплоносителя)</v>
      </c>
      <c r="AU59" s="507"/>
      <c r="AV59" s="507"/>
      <c r="AW59" s="1162">
        <v>11</v>
      </c>
    </row>
    <row customHeight="1" ht="11.549999999999999">
      <c r="A60" s="1274" t="s">
        <v>352</v>
      </c>
      <c r="B60" s="1274" t="s">
        <v>353</v>
      </c>
      <c r="C60" s="1274" t="s">
        <v>354</v>
      </c>
      <c r="D60" s="1274" t="s">
        <v>355</v>
      </c>
      <c r="E60" s="2310"/>
      <c r="F60" s="2310"/>
      <c r="G60" s="2310"/>
      <c r="H60" s="2331"/>
      <c r="I60" s="2147"/>
      <c r="J60" s="1274"/>
      <c r="K60" s="1274"/>
      <c r="L60" s="1274"/>
      <c r="M60" s="1317"/>
      <c r="Q60" s="2277"/>
      <c r="R60" s="1338"/>
      <c r="S60" s="1338"/>
      <c r="T60" s="363"/>
      <c r="U60" s="1285"/>
      <c r="V60" s="372" t="s">
        <v>588</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352</v>
      </c>
      <c r="B61" s="1274" t="s">
        <v>353</v>
      </c>
      <c r="C61" s="1274" t="s">
        <v>354</v>
      </c>
      <c r="D61" s="1274" t="s">
        <v>355</v>
      </c>
      <c r="E61" s="2310"/>
      <c r="F61" s="2310"/>
      <c r="G61" s="2310"/>
      <c r="H61" s="2330"/>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352</v>
      </c>
      <c r="B62" s="1382" t="s">
        <v>353</v>
      </c>
      <c r="C62" s="1382" t="s">
        <v>354</v>
      </c>
      <c r="D62" s="1381"/>
      <c r="E62" s="2310"/>
      <c r="F62" s="2310"/>
      <c r="G62" s="2309"/>
      <c r="H62" s="1381"/>
      <c r="I62" s="1381"/>
      <c r="J62" s="1381"/>
      <c r="K62" s="1381"/>
      <c r="L62" s="1381"/>
      <c r="M62" s="1384"/>
      <c r="N62" s="1385"/>
      <c r="O62" s="1385"/>
      <c r="P62" s="358"/>
      <c r="Q62" s="1323"/>
      <c r="R62" s="1324"/>
      <c r="S62" s="1323"/>
      <c r="T62" s="1323"/>
      <c r="U62" s="1329"/>
      <c r="V62" s="1332" t="s">
        <v>590</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352</v>
      </c>
      <c r="B63" s="1382" t="s">
        <v>353</v>
      </c>
      <c r="C63" s="1381"/>
      <c r="D63" s="1381"/>
      <c r="E63" s="2310"/>
      <c r="F63" s="2309"/>
      <c r="G63" s="1381"/>
      <c r="H63" s="1381"/>
      <c r="I63" s="1381"/>
      <c r="J63" s="1381"/>
      <c r="K63" s="1381"/>
      <c r="L63" s="1381"/>
      <c r="M63" s="1384"/>
      <c r="N63" s="1386"/>
      <c r="O63" s="1386"/>
      <c r="P63" s="358"/>
      <c r="Q63" s="1323"/>
      <c r="R63" s="1324"/>
      <c r="S63" s="1323"/>
      <c r="T63" s="1323"/>
      <c r="U63" s="1329"/>
      <c r="V63" s="1332" t="s">
        <v>591</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352</v>
      </c>
      <c r="B64" s="1382"/>
      <c r="C64" s="1382"/>
      <c r="D64" s="1382"/>
      <c r="E64" s="2309"/>
      <c r="F64" s="1382"/>
      <c r="G64" s="1382"/>
      <c r="H64" s="1382"/>
      <c r="I64" s="1382"/>
      <c r="J64" s="1382"/>
      <c r="K64" s="1382"/>
      <c r="L64" s="1382"/>
      <c r="M64" s="1388"/>
      <c r="N64" s="1386"/>
      <c r="O64" s="1386"/>
      <c r="P64" s="358"/>
      <c r="Q64" s="387"/>
      <c r="R64" s="1351"/>
      <c r="S64" s="387"/>
      <c r="T64" s="387"/>
      <c r="U64" s="1329"/>
      <c r="V64" s="1332" t="s">
        <v>592</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624</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W67" s="1162">
        <v>34</v>
      </c>
    </row>
    <row customHeight="1" ht="21">
      <c r="P68" s="516"/>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W68" s="1162">
        <v>20</v>
      </c>
    </row>
    <row customHeight="1" ht="14.699999999999998">
      <c r="P69" s="516"/>
      <c r="AW69" s="1162">
        <v>14</v>
      </c>
    </row>
    <row customHeight="1" ht="28.5">
      <c r="P70" s="516"/>
      <c r="V70" s="2305"/>
      <c r="W70" s="2305"/>
      <c r="X70" s="2305"/>
      <c r="Y70" s="2305"/>
      <c r="Z70" s="2305"/>
      <c r="AA70" s="2305"/>
      <c r="AB70" s="2305"/>
      <c r="AC70" s="2305"/>
      <c r="AD70" s="2305"/>
      <c r="AE70" s="2305"/>
      <c r="AF70" s="2305"/>
      <c r="AG70" s="2305"/>
      <c r="AH70" s="2305"/>
      <c r="AI70" s="2305"/>
      <c r="AJ70" s="2305"/>
      <c r="AK70" s="2305"/>
      <c r="AL70" s="2305"/>
      <c r="AM70" s="2305"/>
      <c r="AN70" s="2305"/>
      <c r="AO70" s="2305"/>
      <c r="AP70" s="2305"/>
      <c r="AQ70" s="2305"/>
      <c r="AW70" s="1162">
        <v>27</v>
      </c>
    </row>
    <row customHeight="1" ht="18.75">
      <c r="P71" s="516"/>
      <c r="V71" s="2305"/>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c r="AW71" s="1162">
        <v>18</v>
      </c>
    </row>
    <row customHeight="1" ht="22.5" hidden="1">
      <c r="A72" s="1162" t="s">
        <v>82</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AE55-B988-0DC8-09D3-7F2C30726EF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00390625" customWidth="1"/>
    <col min="17" max="17" style="1378" width="3.00390625" customWidth="1"/>
    <col min="18" max="18" style="351" width="3.00390625" customWidth="1"/>
    <col min="19" max="19" style="2427"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343">
        <f>INDEX(PT_DIFFERENTIATION_NUM_NTAR,MATCH(A2,PT_DIFFERENTIATION_NTAR_ID,0))</f>
      </c>
      <c r="T2" s="305" t="s">
        <v>307</v>
      </c>
      <c r="U2" s="307"/>
      <c r="V2" s="2263"/>
      <c r="W2" s="2263"/>
      <c r="X2" s="2263"/>
      <c r="Y2" s="2263"/>
      <c r="Z2" s="2263"/>
      <c r="AA2" s="2264"/>
      <c r="AB2" s="2262">
        <f>INDEX(PT_DIFFERENTIATION_NTAR,MATCH(A2,PT_DIFFERENTIATION_NTAR_ID,0))</f>
      </c>
      <c r="AC2" s="2263"/>
      <c r="AD2" s="2263"/>
      <c r="AE2" s="2263"/>
      <c r="AF2" s="2263"/>
      <c r="AG2" s="2263"/>
      <c r="AH2" s="2263"/>
      <c r="AI2" s="2263"/>
      <c r="AJ2" s="2263"/>
      <c r="AK2" s="2263"/>
      <c r="AL2" s="2263"/>
      <c r="AM2" s="2263"/>
      <c r="AN2" s="2263"/>
      <c r="AO2" s="2263"/>
      <c r="AP2" s="2263"/>
      <c r="AQ2" s="2263"/>
      <c r="AR2" s="2263"/>
      <c r="AS2" s="2263"/>
      <c r="AT2" s="2264"/>
      <c r="AU2" s="1265" t="s">
        <v>572</v>
      </c>
      <c r="AW2" s="507"/>
      <c r="AX2" s="507" t="str">
        <f>IF(T2="","",T2)</f>
        <v>Наименование тарифа</v>
      </c>
      <c r="AY2" s="507"/>
      <c r="AZ2" s="507"/>
      <c r="BA2" s="1162">
        <v>0</v>
      </c>
    </row>
    <row customHeight="1" ht="21" hidden="1">
      <c r="A3" s="1370"/>
      <c r="B3" s="1370"/>
      <c r="C3" s="1370"/>
      <c r="D3" s="1370"/>
      <c r="E3" s="2279"/>
      <c r="F3" s="2278">
        <v>1</v>
      </c>
      <c r="G3" s="1370"/>
      <c r="H3" s="1370"/>
      <c r="I3" s="1370"/>
      <c r="J3" s="1370"/>
      <c r="K3" s="1370"/>
      <c r="L3" s="1371"/>
      <c r="M3" s="1372"/>
      <c r="N3" s="1372"/>
      <c r="O3" s="1372"/>
      <c r="P3" s="1417"/>
      <c r="Q3" s="1418"/>
      <c r="R3" s="360"/>
      <c r="S3" s="1343">
        <f>INDEX(PT_DIFFERENTIATION_NUM_TER,MATCH(B3,PT_DIFFERENTIATION_TER_ID,0))</f>
      </c>
      <c r="T3" s="315" t="s">
        <v>573</v>
      </c>
      <c r="U3" s="307"/>
      <c r="V3" s="2263"/>
      <c r="W3" s="2263"/>
      <c r="X3" s="2263"/>
      <c r="Y3" s="2263"/>
      <c r="Z3" s="2263"/>
      <c r="AA3" s="2264"/>
      <c r="AB3" s="2262">
        <f>INDEX(PT_DIFFERENTIATION_TER,MATCH(B3,PT_DIFFERENTIATION_TER_ID,0))</f>
      </c>
      <c r="AC3" s="2263"/>
      <c r="AD3" s="2263"/>
      <c r="AE3" s="2263"/>
      <c r="AF3" s="2263"/>
      <c r="AG3" s="2263"/>
      <c r="AH3" s="2263"/>
      <c r="AI3" s="2263"/>
      <c r="AJ3" s="2263"/>
      <c r="AK3" s="2263"/>
      <c r="AL3" s="2263"/>
      <c r="AM3" s="2263"/>
      <c r="AN3" s="2263"/>
      <c r="AO3" s="2263"/>
      <c r="AP3" s="2263"/>
      <c r="AQ3" s="2263"/>
      <c r="AR3" s="2263"/>
      <c r="AS3" s="2263"/>
      <c r="AT3" s="2264"/>
      <c r="AU3" s="1265" t="s">
        <v>574</v>
      </c>
      <c r="AW3" s="507"/>
      <c r="AX3" s="507" t="str">
        <f>IF(T3="","",T3)</f>
        <v>Территория действия тарифа</v>
      </c>
      <c r="AY3" s="507"/>
      <c r="AZ3" s="507"/>
      <c r="BA3" s="1162">
        <v>0</v>
      </c>
    </row>
    <row customHeight="1" ht="22.5" hidden="1">
      <c r="A4" s="1370"/>
      <c r="B4" s="1370"/>
      <c r="C4" s="1370"/>
      <c r="D4" s="1370"/>
      <c r="E4" s="2279"/>
      <c r="F4" s="2279"/>
      <c r="G4" s="2278">
        <v>1</v>
      </c>
      <c r="H4" s="1370"/>
      <c r="I4" s="1370"/>
      <c r="J4" s="1370"/>
      <c r="K4" s="1370"/>
      <c r="L4" s="1371"/>
      <c r="M4" s="1372"/>
      <c r="N4" s="1372"/>
      <c r="O4" s="1372"/>
      <c r="P4" s="1419"/>
      <c r="Q4" s="1418"/>
      <c r="R4" s="360"/>
      <c r="S4" s="1343">
        <f>INDEX(PT_DIFFERENTIATION_NUM_CS,MATCH(C4,PT_DIFFERENTIATION_CS_ID,0))</f>
      </c>
      <c r="T4" s="316" t="s">
        <v>575</v>
      </c>
      <c r="U4" s="307"/>
      <c r="V4" s="2263"/>
      <c r="W4" s="2263"/>
      <c r="X4" s="2263"/>
      <c r="Y4" s="2263"/>
      <c r="Z4" s="2263"/>
      <c r="AA4" s="2264"/>
      <c r="AB4" s="2262">
        <f>INDEX(PT_DIFFERENTIATION_CS,MATCH(C4,PT_DIFFERENTIATION_CS_ID,0))</f>
      </c>
      <c r="AC4" s="2263"/>
      <c r="AD4" s="2263"/>
      <c r="AE4" s="2263"/>
      <c r="AF4" s="2263"/>
      <c r="AG4" s="2263"/>
      <c r="AH4" s="2263"/>
      <c r="AI4" s="2263"/>
      <c r="AJ4" s="2263"/>
      <c r="AK4" s="2263"/>
      <c r="AL4" s="2263"/>
      <c r="AM4" s="2263"/>
      <c r="AN4" s="2263"/>
      <c r="AO4" s="2263"/>
      <c r="AP4" s="2263"/>
      <c r="AQ4" s="2263"/>
      <c r="AR4" s="2263"/>
      <c r="AS4" s="2263"/>
      <c r="AT4" s="2264"/>
      <c r="AU4" s="1265" t="s">
        <v>576</v>
      </c>
      <c r="AW4" s="507"/>
      <c r="AX4" s="507" t="str">
        <f>IF(T4="","",T4)</f>
        <v>Наименование системы теплоснабжения </v>
      </c>
      <c r="AY4" s="507"/>
      <c r="AZ4" s="507"/>
      <c r="BA4" s="1162">
        <v>0</v>
      </c>
    </row>
    <row customHeight="1" ht="21" hidden="1">
      <c r="A5" s="1370"/>
      <c r="B5" s="1370"/>
      <c r="C5" s="1370"/>
      <c r="D5" s="1370"/>
      <c r="E5" s="2279"/>
      <c r="F5" s="2279"/>
      <c r="G5" s="2279"/>
      <c r="H5" s="2278">
        <v>1</v>
      </c>
      <c r="I5" s="1370"/>
      <c r="J5" s="1370"/>
      <c r="K5" s="1370"/>
      <c r="L5" s="1371"/>
      <c r="M5" s="1372"/>
      <c r="N5" s="1372"/>
      <c r="O5" s="1372"/>
      <c r="P5" s="1419"/>
      <c r="Q5" s="1418"/>
      <c r="R5" s="360"/>
      <c r="S5" s="1343">
        <f>INDEX(PT_DIFFERENTIATION_NUM_IST_TE,MATCH(D5,PT_DIFFERENTIATION_IST_TE_ID,0))</f>
      </c>
      <c r="T5" s="317" t="s">
        <v>577</v>
      </c>
      <c r="U5" s="307"/>
      <c r="V5" s="2263"/>
      <c r="W5" s="2263"/>
      <c r="X5" s="2263"/>
      <c r="Y5" s="2263"/>
      <c r="Z5" s="2263"/>
      <c r="AA5" s="2264"/>
      <c r="AB5" s="2262">
        <f>INDEX(PT_DIFFERENTIATION_IST_TE,MATCH(D5,PT_DIFFERENTIATION_IST_TE_ID,0))</f>
      </c>
      <c r="AC5" s="2263"/>
      <c r="AD5" s="2263"/>
      <c r="AE5" s="2263"/>
      <c r="AF5" s="2263"/>
      <c r="AG5" s="2263"/>
      <c r="AH5" s="2263"/>
      <c r="AI5" s="2263"/>
      <c r="AJ5" s="2263"/>
      <c r="AK5" s="2263"/>
      <c r="AL5" s="2263"/>
      <c r="AM5" s="2263"/>
      <c r="AN5" s="2263"/>
      <c r="AO5" s="2263"/>
      <c r="AP5" s="2263"/>
      <c r="AQ5" s="2263"/>
      <c r="AR5" s="2263"/>
      <c r="AS5" s="2263"/>
      <c r="AT5" s="2264"/>
      <c r="AU5" s="1265" t="s">
        <v>578</v>
      </c>
      <c r="AW5" s="507"/>
      <c r="AX5" s="507" t="str">
        <f>IF(T5="","",T5)</f>
        <v>Источник тепловой энергии  </v>
      </c>
      <c r="AY5" s="507"/>
      <c r="AZ5" s="507"/>
      <c r="BA5" s="1162">
        <v>0</v>
      </c>
    </row>
    <row s="1649" customFormat="1" customHeight="1" ht="0.75" hidden="1">
      <c r="A6" s="1350"/>
      <c r="B6" s="1350"/>
      <c r="C6" s="1350"/>
      <c r="D6" s="1350"/>
      <c r="E6" s="2279"/>
      <c r="F6" s="2279"/>
      <c r="G6" s="2279"/>
      <c r="H6" s="2279"/>
      <c r="I6" s="2276">
        <f>S5&amp;".1"</f>
      </c>
      <c r="J6" s="1350"/>
      <c r="K6" s="1350"/>
      <c r="L6" s="1353" t="s">
        <v>579</v>
      </c>
      <c r="M6" s="517"/>
      <c r="N6" s="517"/>
      <c r="O6" s="517"/>
      <c r="P6" s="2277">
        <v>1</v>
      </c>
      <c r="Q6" s="1338"/>
      <c r="R6" s="363"/>
      <c r="S6" s="1049"/>
      <c r="T6" s="1390"/>
      <c r="U6" s="1391"/>
      <c r="V6" s="2317"/>
      <c r="W6" s="2317"/>
      <c r="X6" s="2317"/>
      <c r="Y6" s="2317"/>
      <c r="Z6" s="2317"/>
      <c r="AA6" s="2318"/>
      <c r="AB6" s="2316"/>
      <c r="AC6" s="2317"/>
      <c r="AD6" s="2317"/>
      <c r="AE6" s="2317"/>
      <c r="AF6" s="2317"/>
      <c r="AG6" s="2317"/>
      <c r="AH6" s="2317"/>
      <c r="AI6" s="2317"/>
      <c r="AJ6" s="2317"/>
      <c r="AK6" s="2317"/>
      <c r="AL6" s="2317"/>
      <c r="AM6" s="2317"/>
      <c r="AN6" s="2317"/>
      <c r="AO6" s="2317"/>
      <c r="AP6" s="2317"/>
      <c r="AQ6" s="2317"/>
      <c r="AR6" s="2317"/>
      <c r="AS6" s="2317"/>
      <c r="AT6" s="2318"/>
      <c r="AU6" s="1392"/>
      <c r="AW6" s="507"/>
      <c r="AX6" s="507" t="str">
        <f>IF(T6="","",T6)</f>
        <v/>
      </c>
      <c r="AY6" s="507"/>
      <c r="AZ6" s="507"/>
      <c r="BA6" s="518">
        <v>0</v>
      </c>
    </row>
    <row s="1649" customFormat="1" customHeight="1" ht="0.75" hidden="1">
      <c r="A7" s="1350"/>
      <c r="B7" s="1350"/>
      <c r="C7" s="1350"/>
      <c r="D7" s="1350"/>
      <c r="E7" s="2279"/>
      <c r="F7" s="2279"/>
      <c r="G7" s="2279"/>
      <c r="H7" s="2279"/>
      <c r="I7" s="2306"/>
      <c r="J7" s="2276">
        <f>S5&amp;".1"</f>
      </c>
      <c r="K7" s="1350"/>
      <c r="L7" s="1353"/>
      <c r="M7" s="517"/>
      <c r="N7" s="517"/>
      <c r="O7" s="517"/>
      <c r="P7" s="2277"/>
      <c r="Q7" s="2277">
        <v>1</v>
      </c>
      <c r="R7" s="364"/>
      <c r="S7" s="1049"/>
      <c r="T7" s="1406"/>
      <c r="U7" s="1391"/>
      <c r="V7" s="2317"/>
      <c r="W7" s="2317"/>
      <c r="X7" s="2317"/>
      <c r="Y7" s="2317"/>
      <c r="Z7" s="2317"/>
      <c r="AA7" s="2318"/>
      <c r="AB7" s="2316"/>
      <c r="AC7" s="2317"/>
      <c r="AD7" s="2317"/>
      <c r="AE7" s="2317"/>
      <c r="AF7" s="2317"/>
      <c r="AG7" s="2317"/>
      <c r="AH7" s="2317"/>
      <c r="AI7" s="2317"/>
      <c r="AJ7" s="2317"/>
      <c r="AK7" s="2317"/>
      <c r="AL7" s="2317"/>
      <c r="AM7" s="2317"/>
      <c r="AN7" s="2317"/>
      <c r="AO7" s="2317"/>
      <c r="AP7" s="2317"/>
      <c r="AQ7" s="2317"/>
      <c r="AR7" s="2317"/>
      <c r="AS7" s="2317"/>
      <c r="AT7" s="2318"/>
      <c r="AU7" s="1392"/>
      <c r="AW7" s="507"/>
      <c r="AX7" s="507" t="str">
        <f>IF(T7="","",T7)</f>
        <v/>
      </c>
      <c r="AY7" s="507"/>
      <c r="AZ7" s="507"/>
      <c r="BA7" s="518">
        <v>0</v>
      </c>
    </row>
    <row customHeight="1" ht="21" hidden="1">
      <c r="A8" s="1370"/>
      <c r="B8" s="1370"/>
      <c r="C8" s="1370"/>
      <c r="D8" s="1370"/>
      <c r="E8" s="2279"/>
      <c r="F8" s="2279"/>
      <c r="G8" s="2279"/>
      <c r="H8" s="2279"/>
      <c r="I8" s="2306"/>
      <c r="J8" s="2306"/>
      <c r="K8" s="2276">
        <f>S5&amp;".1"</f>
      </c>
      <c r="L8" s="1371"/>
      <c r="P8" s="2277"/>
      <c r="Q8" s="2277"/>
      <c r="R8" s="2367">
        <v>1</v>
      </c>
      <c r="S8" s="2361">
        <f>$K8</f>
      </c>
      <c r="T8" s="2364"/>
      <c r="U8" s="307"/>
      <c r="V8" s="758"/>
      <c r="W8" s="1264"/>
      <c r="X8" s="2285"/>
      <c r="Y8" s="2127" t="s">
        <v>62</v>
      </c>
      <c r="Z8" s="2285"/>
      <c r="AA8" s="2127" t="s">
        <v>62</v>
      </c>
      <c r="AB8" s="2127" t="s">
        <v>19</v>
      </c>
      <c r="AC8" s="2346"/>
      <c r="AD8" s="2225">
        <v>1</v>
      </c>
      <c r="AE8" s="2347"/>
      <c r="AF8" s="2127" t="s">
        <v>19</v>
      </c>
      <c r="AG8" s="2346"/>
      <c r="AH8" s="2225">
        <v>1</v>
      </c>
      <c r="AI8" s="2347"/>
      <c r="AJ8" s="2127" t="s">
        <v>19</v>
      </c>
      <c r="AK8" s="318"/>
      <c r="AL8" s="1344">
        <v>1</v>
      </c>
      <c r="AM8" s="1405"/>
      <c r="AN8" s="758"/>
      <c r="AO8" s="1264"/>
      <c r="AP8" s="1740"/>
      <c r="AQ8" s="1466" t="s">
        <v>62</v>
      </c>
      <c r="AR8" s="1740"/>
      <c r="AS8" s="1466" t="s">
        <v>62</v>
      </c>
      <c r="AT8" s="1355"/>
      <c r="AU8" s="2273" t="s">
        <v>640</v>
      </c>
      <c r="AV8" s="518">
        <f>STRCHECKDATE(V11:AT11)</f>
      </c>
      <c r="AW8" s="507"/>
      <c r="AX8" s="507" t="str">
        <f>IF(T8="","",T8)</f>
        <v/>
      </c>
      <c r="AY8" s="507"/>
      <c r="AZ8" s="507"/>
      <c r="BA8" s="1162">
        <v>0</v>
      </c>
    </row>
    <row customHeight="1" ht="11.25" hidden="1">
      <c r="A9" s="1370"/>
      <c r="B9" s="1370"/>
      <c r="C9" s="1370"/>
      <c r="D9" s="1370"/>
      <c r="E9" s="2279"/>
      <c r="F9" s="2279"/>
      <c r="G9" s="2279"/>
      <c r="H9" s="2279"/>
      <c r="I9" s="2306"/>
      <c r="J9" s="2306"/>
      <c r="K9" s="2276"/>
      <c r="L9" s="1371"/>
      <c r="P9" s="2277"/>
      <c r="Q9" s="2277"/>
      <c r="R9" s="2367"/>
      <c r="S9" s="2362"/>
      <c r="T9" s="2365"/>
      <c r="U9" s="307"/>
      <c r="V9" s="1400"/>
      <c r="W9" s="1404"/>
      <c r="X9" s="2285"/>
      <c r="Y9" s="2127"/>
      <c r="Z9" s="2285"/>
      <c r="AA9" s="2127"/>
      <c r="AB9" s="2127"/>
      <c r="AC9" s="2346"/>
      <c r="AD9" s="2225"/>
      <c r="AE9" s="2347"/>
      <c r="AF9" s="2127"/>
      <c r="AG9" s="2346"/>
      <c r="AH9" s="2225"/>
      <c r="AI9" s="2347"/>
      <c r="AJ9" s="2127"/>
      <c r="AK9" s="323"/>
      <c r="AL9" s="423"/>
      <c r="AM9" s="422" t="s">
        <v>641</v>
      </c>
      <c r="AN9" s="1400"/>
      <c r="AO9" s="1503"/>
      <c r="AP9" s="1400"/>
      <c r="AQ9" s="1400"/>
      <c r="AR9" s="1400"/>
      <c r="AS9" s="1400"/>
      <c r="AT9" s="1397"/>
      <c r="AU9" s="2274"/>
      <c r="AW9" s="507"/>
      <c r="AX9" s="507"/>
      <c r="AY9" s="507"/>
      <c r="AZ9" s="507"/>
      <c r="BA9" s="1162">
        <v>0</v>
      </c>
    </row>
    <row customHeight="1" ht="11.25" hidden="1">
      <c r="A10" s="1370"/>
      <c r="B10" s="1370"/>
      <c r="C10" s="1370"/>
      <c r="D10" s="1370"/>
      <c r="E10" s="2279"/>
      <c r="F10" s="2279"/>
      <c r="G10" s="2279"/>
      <c r="H10" s="2279"/>
      <c r="I10" s="2306"/>
      <c r="J10" s="2306"/>
      <c r="K10" s="2276"/>
      <c r="L10" s="1371"/>
      <c r="P10" s="2277"/>
      <c r="Q10" s="2277"/>
      <c r="R10" s="2367"/>
      <c r="S10" s="2362"/>
      <c r="T10" s="2365"/>
      <c r="U10" s="307"/>
      <c r="V10" s="1400"/>
      <c r="W10" s="1404"/>
      <c r="X10" s="2285"/>
      <c r="Y10" s="2127"/>
      <c r="Z10" s="2285"/>
      <c r="AA10" s="2127"/>
      <c r="AB10" s="2127"/>
      <c r="AC10" s="2346"/>
      <c r="AD10" s="2225"/>
      <c r="AE10" s="2347"/>
      <c r="AF10" s="2127"/>
      <c r="AG10" s="301"/>
      <c r="AH10" s="422"/>
      <c r="AI10" s="422" t="s">
        <v>642</v>
      </c>
      <c r="AJ10" s="1400"/>
      <c r="AK10" s="1400"/>
      <c r="AL10" s="1400"/>
      <c r="AM10" s="1400"/>
      <c r="AN10" s="1400"/>
      <c r="AO10" s="1503"/>
      <c r="AP10" s="1400"/>
      <c r="AQ10" s="1400"/>
      <c r="AR10" s="1400"/>
      <c r="AS10" s="1400"/>
      <c r="AT10" s="1397"/>
      <c r="AU10" s="2274"/>
      <c r="AW10" s="507"/>
      <c r="AX10" s="507"/>
      <c r="AY10" s="507"/>
      <c r="AZ10" s="507"/>
      <c r="BA10" s="1162">
        <v>0</v>
      </c>
    </row>
    <row customHeight="1" ht="11.25" hidden="1">
      <c r="A11" s="1370"/>
      <c r="B11" s="1370"/>
      <c r="C11" s="1370"/>
      <c r="D11" s="1370"/>
      <c r="E11" s="2279"/>
      <c r="F11" s="2279"/>
      <c r="G11" s="2279"/>
      <c r="H11" s="2279"/>
      <c r="I11" s="2306"/>
      <c r="J11" s="2306"/>
      <c r="K11" s="2276"/>
      <c r="L11" s="1371"/>
      <c r="P11" s="2277"/>
      <c r="Q11" s="2277"/>
      <c r="R11" s="2367"/>
      <c r="S11" s="2363"/>
      <c r="T11" s="2366"/>
      <c r="U11" s="307"/>
      <c r="V11" s="1400"/>
      <c r="W11" s="1403" t="str">
        <f>X8&amp;"-"&amp;Z8</f>
        <v>-</v>
      </c>
      <c r="X11" s="2286"/>
      <c r="Y11" s="2127"/>
      <c r="Z11" s="2286"/>
      <c r="AA11" s="2127"/>
      <c r="AB11" s="2127"/>
      <c r="AC11" s="319"/>
      <c r="AD11" s="321"/>
      <c r="AE11" s="422" t="s">
        <v>643</v>
      </c>
      <c r="AF11" s="1400"/>
      <c r="AG11" s="1400"/>
      <c r="AH11" s="1400"/>
      <c r="AI11" s="1400"/>
      <c r="AJ11" s="1400"/>
      <c r="AK11" s="1400"/>
      <c r="AL11" s="1400"/>
      <c r="AM11" s="1400"/>
      <c r="AN11" s="1400"/>
      <c r="AO11" s="1401" t="str">
        <f>AP8&amp;"-"&amp;AR8</f>
        <v>-</v>
      </c>
      <c r="AP11" s="1400"/>
      <c r="AQ11" s="1400"/>
      <c r="AR11" s="1400"/>
      <c r="AS11" s="1400"/>
      <c r="AT11" s="1356"/>
      <c r="AU11" s="2274"/>
      <c r="AW11" s="507"/>
      <c r="AX11" s="507" t="str">
        <f>IF(T11="","",T11)</f>
        <v/>
      </c>
      <c r="AY11" s="507"/>
      <c r="AZ11" s="507"/>
      <c r="BA11" s="1162">
        <v>0</v>
      </c>
    </row>
    <row customHeight="1" ht="11.25" hidden="1">
      <c r="A12" s="1370"/>
      <c r="B12" s="1370"/>
      <c r="C12" s="1370"/>
      <c r="D12" s="1370"/>
      <c r="E12" s="2279"/>
      <c r="F12" s="2279"/>
      <c r="G12" s="2279"/>
      <c r="H12" s="2279"/>
      <c r="I12" s="2306"/>
      <c r="J12" s="2276"/>
      <c r="K12" s="1370"/>
      <c r="L12" s="1371"/>
      <c r="P12" s="2277"/>
      <c r="Q12" s="2277"/>
      <c r="R12" s="363"/>
      <c r="S12" s="1285"/>
      <c r="T12" s="294" t="s">
        <v>644</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75"/>
      <c r="AW12" s="507"/>
      <c r="AX12" s="507" t="str">
        <f>IF(T12="","",T12)</f>
        <v>Добавить строку</v>
      </c>
      <c r="AY12" s="507"/>
      <c r="AZ12" s="507"/>
      <c r="BA12" s="1162">
        <v>0</v>
      </c>
    </row>
    <row s="1649" customFormat="1" customHeight="1" ht="0.75" hidden="1">
      <c r="A13" s="1350"/>
      <c r="B13" s="1350"/>
      <c r="C13" s="1350"/>
      <c r="D13" s="1350"/>
      <c r="E13" s="2279"/>
      <c r="F13" s="2279"/>
      <c r="G13" s="2279"/>
      <c r="H13" s="2279"/>
      <c r="I13" s="2276"/>
      <c r="J13" s="1350"/>
      <c r="K13" s="1350"/>
      <c r="L13" s="1353"/>
      <c r="M13" s="517"/>
      <c r="N13" s="517"/>
      <c r="O13" s="517"/>
      <c r="P13" s="2277"/>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79"/>
      <c r="F14" s="2279"/>
      <c r="G14" s="2279"/>
      <c r="H14" s="2278"/>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79"/>
      <c r="F15" s="2279"/>
      <c r="G15" s="2278"/>
      <c r="H15" s="1321"/>
      <c r="I15" s="1321"/>
      <c r="J15" s="1321"/>
      <c r="K15" s="1321"/>
      <c r="L15" s="1346"/>
      <c r="M15" s="1322"/>
      <c r="N15" s="1322"/>
      <c r="P15" s="1323"/>
      <c r="Q15" s="1324"/>
      <c r="R15" s="1323"/>
      <c r="S15" s="1329"/>
      <c r="T15" s="1332" t="s">
        <v>590</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79"/>
      <c r="F16" s="2278"/>
      <c r="G16" s="1321"/>
      <c r="H16" s="1321"/>
      <c r="I16" s="1321"/>
      <c r="J16" s="1321"/>
      <c r="K16" s="1321"/>
      <c r="L16" s="1346"/>
      <c r="M16" s="1328"/>
      <c r="N16" s="1328"/>
      <c r="P16" s="1323"/>
      <c r="Q16" s="1324"/>
      <c r="R16" s="1323"/>
      <c r="S16" s="1329"/>
      <c r="T16" s="1332" t="s">
        <v>591</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78"/>
      <c r="F17" s="1350"/>
      <c r="G17" s="1350"/>
      <c r="H17" s="1350"/>
      <c r="I17" s="1350"/>
      <c r="J17" s="1350"/>
      <c r="K17" s="1350"/>
      <c r="L17" s="1353"/>
      <c r="M17" s="1328"/>
      <c r="N17" s="1328"/>
      <c r="O17" s="525"/>
      <c r="P17" s="387"/>
      <c r="Q17" s="1351"/>
      <c r="R17" s="387"/>
      <c r="S17" s="1329"/>
      <c r="T17" s="1332" t="s">
        <v>592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2"/>
      <c r="AQ19" s="1467" t="s">
        <v>62</v>
      </c>
      <c r="AR19" s="1742"/>
      <c r="AS19" s="1467" t="s">
        <v>62</v>
      </c>
      <c r="BA19" s="1162">
        <v>0</v>
      </c>
    </row>
    <row customHeight="1" ht="14.25" hidden="1">
      <c r="AV20" s="503"/>
      <c r="AW20" s="503"/>
      <c r="AX20" s="503"/>
      <c r="AY20" s="503"/>
      <c r="AZ20" s="503"/>
      <c r="BA20" s="1162">
        <v>0</v>
      </c>
    </row>
    <row customHeight="1" ht="14.25" hidden="1">
      <c r="O21" s="1374" t="s">
        <v>593</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594</v>
      </c>
      <c r="P23" s="1515"/>
      <c r="Q23" s="1517"/>
      <c r="R23" s="1517"/>
      <c r="Y23" s="1514" t="s">
        <v>596</v>
      </c>
      <c r="AA23" s="1514" t="s">
        <v>597</v>
      </c>
      <c r="AB23" s="1514" t="s">
        <v>645</v>
      </c>
      <c r="AE23" s="1514" t="s">
        <v>646</v>
      </c>
      <c r="AF23" s="1514" t="s">
        <v>645</v>
      </c>
      <c r="AI23" s="1514" t="s">
        <v>647</v>
      </c>
      <c r="AJ23" s="1514" t="s">
        <v>645</v>
      </c>
      <c r="AM23" s="1514" t="s">
        <v>648</v>
      </c>
      <c r="AQ23" s="1514" t="s">
        <v>596</v>
      </c>
      <c r="AS23" s="1514" t="s">
        <v>597</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1250"/>
      <c r="BA27" s="1162">
        <v>26</v>
      </c>
    </row>
    <row customHeight="1" ht="14.699999999999998">
      <c r="Q28" s="298"/>
      <c r="R28" s="383"/>
      <c r="S28" s="2269" t="str">
        <f>IF(org=0,"Не определено",org)</f>
        <v>КГУП "Примтеплоэнерго"</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1250"/>
      <c r="BA28" s="1162">
        <v>14</v>
      </c>
    </row>
    <row customHeight="1" ht="14.25" hidden="1">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57" customFormat="1" customHeight="1" ht="25.5" hidden="1">
      <c r="A30" s="1375"/>
      <c r="B30" s="1375"/>
      <c r="C30" s="1375"/>
      <c r="D30" s="1375"/>
      <c r="E30" s="1375"/>
      <c r="F30" s="1375"/>
      <c r="G30" s="1375"/>
      <c r="H30" s="1375"/>
      <c r="I30" s="1375"/>
      <c r="J30" s="1375"/>
      <c r="K30" s="1375"/>
      <c r="L30" s="1376"/>
      <c r="M30" s="1375"/>
      <c r="N30" s="1375"/>
      <c r="O30" s="1375"/>
      <c r="P30" s="1375"/>
      <c r="Q30" s="1375"/>
      <c r="S30" s="2270" t="s">
        <v>41</v>
      </c>
      <c r="T30" s="2270"/>
      <c r="U30" s="1379"/>
      <c r="V30" s="2271" t="str">
        <f>IF(TITLE_NAME_OR_PR_CHANGE="",IF(TITLE_NAME_OR_PR="","",TITLE_NAME_OR_PR),TITLE_NAME_OR_PR_CHANGE)</f>
        <v/>
      </c>
      <c r="W30" s="2271"/>
      <c r="X30" s="2271"/>
      <c r="Y30" s="2271"/>
      <c r="Z30" s="2271"/>
      <c r="AA30" s="333"/>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333"/>
      <c r="AT30" s="333"/>
      <c r="AU30" s="287"/>
      <c r="AV30" s="375"/>
      <c r="AW30" s="375"/>
      <c r="AX30" s="375"/>
      <c r="AY30" s="375"/>
      <c r="AZ30" s="375"/>
      <c r="BA30" s="425">
        <v>0</v>
      </c>
    </row>
    <row s="1857" customFormat="1" customHeight="1" ht="18.75" hidden="1">
      <c r="A31" s="1375"/>
      <c r="B31" s="1375"/>
      <c r="C31" s="1375"/>
      <c r="D31" s="1375"/>
      <c r="E31" s="1375"/>
      <c r="F31" s="1375"/>
      <c r="G31" s="1375"/>
      <c r="H31" s="1375"/>
      <c r="I31" s="1375"/>
      <c r="J31" s="1375"/>
      <c r="K31" s="1375"/>
      <c r="L31" s="1376"/>
      <c r="M31" s="1375"/>
      <c r="N31" s="1375"/>
      <c r="O31" s="1375"/>
      <c r="P31" s="1375"/>
      <c r="Q31" s="1375"/>
      <c r="S31" s="2270" t="s">
        <v>599</v>
      </c>
      <c r="T31" s="2270"/>
      <c r="U31" s="1379"/>
      <c r="V31" s="2284" t="str">
        <f>IF(TITLE_DATE_PR_CHANGE="",IF(TITLE_DATE_PR="","",TITLE_DATE_PR),TITLE_DATE_PR_CHANGE)</f>
        <v/>
      </c>
      <c r="W31" s="2284"/>
      <c r="X31" s="2284"/>
      <c r="Y31" s="2284"/>
      <c r="Z31" s="2284"/>
      <c r="AA31" s="333"/>
      <c r="AB31" s="2284" t="str">
        <f>IF(TITLE_DATE_PR_CHANGE="",IF(TITLE_DATE_PR="","",TITLE_DATE_PR),TITLE_DATE_PR_CHANGE)</f>
        <v/>
      </c>
      <c r="AC31" s="2284"/>
      <c r="AD31" s="2284"/>
      <c r="AE31" s="2284"/>
      <c r="AF31" s="2284"/>
      <c r="AG31" s="2284"/>
      <c r="AH31" s="2284"/>
      <c r="AI31" s="2284"/>
      <c r="AJ31" s="2284"/>
      <c r="AK31" s="2284"/>
      <c r="AL31" s="2284"/>
      <c r="AM31" s="2284"/>
      <c r="AN31" s="2284"/>
      <c r="AO31" s="2284"/>
      <c r="AP31" s="2284"/>
      <c r="AQ31" s="2284"/>
      <c r="AR31" s="2284"/>
      <c r="AS31" s="333"/>
      <c r="AT31" s="333"/>
      <c r="AU31" s="287"/>
      <c r="AV31" s="375"/>
      <c r="AW31" s="375"/>
      <c r="AX31" s="375"/>
      <c r="AY31" s="375"/>
      <c r="AZ31" s="375"/>
      <c r="BA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600</v>
      </c>
      <c r="T32" s="2270"/>
      <c r="U32" s="1379"/>
      <c r="V32" s="2271" t="str">
        <f>IF(TITLE_NUMBER_PR_CHANGE="",IF(TITLE_NUMBER_PR="","",TITLE_NUMBER_PR),TITLE_NUMBER_PR_CHANGE)</f>
        <v/>
      </c>
      <c r="W32" s="2271"/>
      <c r="X32" s="2271"/>
      <c r="Y32" s="2271"/>
      <c r="Z32" s="2271"/>
      <c r="AA32" s="333"/>
      <c r="AB32" s="2271" t="str">
        <f>IF(TITLE_NUMBER_PR_CHANGE="",IF(TITLE_NUMBER_PR="","",TITLE_NUMBER_PR),TITLE_NUMBER_PR_CHANGE)</f>
        <v/>
      </c>
      <c r="AC32" s="2271"/>
      <c r="AD32" s="2271"/>
      <c r="AE32" s="2271"/>
      <c r="AF32" s="2271"/>
      <c r="AG32" s="2271"/>
      <c r="AH32" s="2271"/>
      <c r="AI32" s="2271"/>
      <c r="AJ32" s="2271"/>
      <c r="AK32" s="2271"/>
      <c r="AL32" s="2271"/>
      <c r="AM32" s="2271"/>
      <c r="AN32" s="2271"/>
      <c r="AO32" s="2271"/>
      <c r="AP32" s="2271"/>
      <c r="AQ32" s="2271"/>
      <c r="AR32" s="2271"/>
      <c r="AS32" s="333"/>
      <c r="AT32" s="333"/>
      <c r="AU32" s="287"/>
      <c r="AV32" s="375"/>
      <c r="AW32" s="375"/>
      <c r="AX32" s="375"/>
      <c r="AY32" s="375"/>
      <c r="AZ32" s="375"/>
      <c r="BA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42</v>
      </c>
      <c r="T33" s="2270"/>
      <c r="U33" s="1379"/>
      <c r="V33" s="2271" t="str">
        <f>IF(TITLE_IST_PUB_CHANGE="",IF(TITLE_IST_PUB="","",TITLE_IST_PUB),TITLE_IST_PUB_CHANGE)</f>
        <v/>
      </c>
      <c r="W33" s="2271"/>
      <c r="X33" s="2271"/>
      <c r="Y33" s="2271"/>
      <c r="Z33" s="2271"/>
      <c r="AA33" s="333"/>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333"/>
      <c r="AT33" s="333"/>
      <c r="AU33" s="287"/>
      <c r="AV33" s="375"/>
      <c r="AW33" s="375"/>
      <c r="AX33" s="375"/>
      <c r="AY33" s="375"/>
      <c r="AZ33" s="375"/>
      <c r="BA33" s="425">
        <v>0</v>
      </c>
    </row>
    <row customHeight="1" ht="14.25" hidden="1">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57" customFormat="1" customHeight="1" ht="18.75" hidden="1">
      <c r="A35" s="1375"/>
      <c r="B35" s="1375"/>
      <c r="C35" s="1375"/>
      <c r="D35" s="1375"/>
      <c r="E35" s="1375"/>
      <c r="F35" s="1375"/>
      <c r="G35" s="1375"/>
      <c r="H35" s="1375"/>
      <c r="I35" s="1375"/>
      <c r="J35" s="1375"/>
      <c r="K35" s="1375"/>
      <c r="L35" s="1376"/>
      <c r="M35" s="1375"/>
      <c r="N35" s="1375"/>
      <c r="O35" s="1375"/>
      <c r="P35" s="1375"/>
      <c r="Q35" s="1375"/>
      <c r="S35" s="2270" t="s">
        <v>599</v>
      </c>
      <c r="T35" s="2270"/>
      <c r="U35" s="1379"/>
      <c r="V35" s="2284" t="str">
        <f>IF(TITLE_DATE_PR_CHANGE="",IF(TITLE_DATE_PR="","",TITLE_DATE_PR),TITLE_DATE_PR_CHANGE)</f>
        <v/>
      </c>
      <c r="W35" s="2284"/>
      <c r="X35" s="2284"/>
      <c r="Y35" s="2284"/>
      <c r="Z35" s="2284"/>
      <c r="AA35" s="333"/>
      <c r="AB35" s="2284" t="str">
        <f>IF(TITLE_DATE_PR_CHANGE="",IF(TITLE_DATE_PR="","",TITLE_DATE_PR),TITLE_DATE_PR_CHANGE)</f>
        <v/>
      </c>
      <c r="AC35" s="2284"/>
      <c r="AD35" s="2284"/>
      <c r="AE35" s="2284"/>
      <c r="AF35" s="2284"/>
      <c r="AG35" s="2284"/>
      <c r="AH35" s="2284"/>
      <c r="AI35" s="2284"/>
      <c r="AJ35" s="2284"/>
      <c r="AK35" s="2284"/>
      <c r="AL35" s="2284"/>
      <c r="AM35" s="2284"/>
      <c r="AN35" s="2284"/>
      <c r="AO35" s="2284"/>
      <c r="AP35" s="2284"/>
      <c r="AQ35" s="2284"/>
      <c r="AR35" s="2284"/>
      <c r="AS35" s="333"/>
      <c r="AT35" s="333"/>
      <c r="AU35" s="287"/>
      <c r="AV35" s="375"/>
      <c r="AW35" s="375"/>
      <c r="AX35" s="375"/>
      <c r="AY35" s="375"/>
      <c r="AZ35" s="375"/>
      <c r="BA35" s="425">
        <v>0</v>
      </c>
    </row>
    <row s="1857" customFormat="1" customHeight="1" ht="18" hidden="1">
      <c r="A36" s="1375"/>
      <c r="B36" s="1375"/>
      <c r="C36" s="1375"/>
      <c r="D36" s="1375"/>
      <c r="E36" s="1375"/>
      <c r="F36" s="1375"/>
      <c r="G36" s="1375"/>
      <c r="H36" s="1375"/>
      <c r="I36" s="1375"/>
      <c r="J36" s="1375"/>
      <c r="K36" s="1375"/>
      <c r="L36" s="1376"/>
      <c r="M36" s="1375"/>
      <c r="N36" s="1375"/>
      <c r="O36" s="1375"/>
      <c r="P36" s="1375"/>
      <c r="Q36" s="1375"/>
      <c r="S36" s="2270" t="s">
        <v>600</v>
      </c>
      <c r="T36" s="2270"/>
      <c r="U36" s="1379"/>
      <c r="V36" s="2271" t="str">
        <f>IF(TITLE_NUMBER_PR_CHANGE="",IF(TITLE_NUMBER_PR="","",TITLE_NUMBER_PR),TITLE_NUMBER_PR_CHANGE)</f>
        <v/>
      </c>
      <c r="W36" s="2271"/>
      <c r="X36" s="2271"/>
      <c r="Y36" s="2271"/>
      <c r="Z36" s="2271"/>
      <c r="AA36" s="333"/>
      <c r="AB36" s="2271" t="str">
        <f>IF(TITLE_NUMBER_PR_CHANGE="",IF(TITLE_NUMBER_PR="","",TITLE_NUMBER_PR),TITLE_NUMBER_PR_CHANGE)</f>
        <v/>
      </c>
      <c r="AC36" s="2271"/>
      <c r="AD36" s="2271"/>
      <c r="AE36" s="2271"/>
      <c r="AF36" s="2271"/>
      <c r="AG36" s="2271"/>
      <c r="AH36" s="2271"/>
      <c r="AI36" s="2271"/>
      <c r="AJ36" s="2271"/>
      <c r="AK36" s="2271"/>
      <c r="AL36" s="2271"/>
      <c r="AM36" s="2271"/>
      <c r="AN36" s="2271"/>
      <c r="AO36" s="2271"/>
      <c r="AP36" s="2271"/>
      <c r="AQ36" s="2271"/>
      <c r="AR36" s="2271"/>
      <c r="AS36" s="333"/>
      <c r="AT36" s="333"/>
      <c r="AU36" s="287"/>
      <c r="AV36" s="375"/>
      <c r="AW36" s="375"/>
      <c r="AX36" s="375"/>
      <c r="AY36" s="375"/>
      <c r="AZ36" s="375"/>
      <c r="BA36" s="425">
        <v>0</v>
      </c>
    </row>
    <row s="1857"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603</v>
      </c>
      <c r="AB37" s="333"/>
      <c r="AC37" s="333"/>
      <c r="AD37" s="333"/>
      <c r="AE37" s="333"/>
      <c r="AF37" s="333"/>
      <c r="AG37" s="333"/>
      <c r="AH37" s="333"/>
      <c r="AI37" s="333"/>
      <c r="AJ37" s="333"/>
      <c r="AK37" s="333"/>
      <c r="AL37" s="333"/>
      <c r="AM37" s="333"/>
      <c r="AN37" s="333"/>
      <c r="AO37" s="333"/>
      <c r="AP37" s="333"/>
      <c r="AQ37" s="333"/>
      <c r="AR37" s="333"/>
      <c r="AS37" s="285" t="s">
        <v>603</v>
      </c>
      <c r="AV37" s="375"/>
      <c r="AW37" s="375"/>
      <c r="AX37" s="375"/>
      <c r="AY37" s="375"/>
      <c r="AZ37" s="375"/>
      <c r="BA37" s="425">
        <v>1</v>
      </c>
    </row>
    <row customHeight="1" ht="14.699999999999998">
      <c r="Q38" s="298"/>
      <c r="R38" s="383"/>
      <c r="S38" s="1282"/>
      <c r="T38" s="370"/>
      <c r="U38" s="1251"/>
      <c r="V38" s="2272"/>
      <c r="W38" s="2272"/>
      <c r="X38" s="2272"/>
      <c r="Y38" s="2272"/>
      <c r="Z38" s="2272"/>
      <c r="AA38" s="2272"/>
      <c r="AB38" s="2272"/>
      <c r="AC38" s="2272"/>
      <c r="AD38" s="2272"/>
      <c r="AE38" s="2272"/>
      <c r="AF38" s="2272"/>
      <c r="AG38" s="2272"/>
      <c r="AH38" s="2272"/>
      <c r="AI38" s="2272"/>
      <c r="AJ38" s="2272"/>
      <c r="AK38" s="2272"/>
      <c r="AL38" s="2272"/>
      <c r="AM38" s="2272"/>
      <c r="AN38" s="2272"/>
      <c r="AO38" s="2272"/>
      <c r="AP38" s="2272"/>
      <c r="AQ38" s="2272"/>
      <c r="AR38" s="2272"/>
      <c r="AS38" s="2272"/>
      <c r="BA38" s="1162">
        <v>14</v>
      </c>
    </row>
    <row customHeight="1" ht="14.699999999999998">
      <c r="Q39" s="298"/>
      <c r="R39" s="383"/>
      <c r="S39" s="2147" t="s">
        <v>476</v>
      </c>
      <c r="T39" s="2147"/>
      <c r="U39" s="2147"/>
      <c r="V39" s="2147"/>
      <c r="W39" s="2147"/>
      <c r="X39" s="2147"/>
      <c r="Y39" s="2147"/>
      <c r="Z39" s="2147"/>
      <c r="AA39" s="2147"/>
      <c r="AB39" s="2195"/>
      <c r="AC39" s="2195"/>
      <c r="AD39" s="2195"/>
      <c r="AE39" s="2195"/>
      <c r="AF39" s="2147"/>
      <c r="AG39" s="2147"/>
      <c r="AH39" s="2147"/>
      <c r="AI39" s="2147"/>
      <c r="AJ39" s="2147"/>
      <c r="AK39" s="2147"/>
      <c r="AL39" s="2147"/>
      <c r="AM39" s="2147"/>
      <c r="AN39" s="2147"/>
      <c r="AO39" s="2147"/>
      <c r="AP39" s="2147"/>
      <c r="AQ39" s="2147"/>
      <c r="AR39" s="2147"/>
      <c r="AS39" s="2147"/>
      <c r="AT39" s="2147"/>
      <c r="AU39" s="2147" t="s">
        <v>477</v>
      </c>
      <c r="BA39" s="1162">
        <v>14</v>
      </c>
    </row>
    <row customHeight="1" ht="14.699999999999998">
      <c r="Q40" s="298"/>
      <c r="R40" s="383"/>
      <c r="S40" s="2293" t="s">
        <v>88</v>
      </c>
      <c r="T40" s="2229" t="s">
        <v>649</v>
      </c>
      <c r="U40" s="308"/>
      <c r="V40" s="2295"/>
      <c r="W40" s="2295"/>
      <c r="X40" s="2295"/>
      <c r="Y40" s="2295"/>
      <c r="Z40" s="2296"/>
      <c r="AA40" s="2356" t="s">
        <v>606</v>
      </c>
      <c r="AB40" s="2348" t="s">
        <v>650</v>
      </c>
      <c r="AC40" s="2311"/>
      <c r="AD40" s="2311"/>
      <c r="AE40" s="2349"/>
      <c r="AF40" s="2311" t="s">
        <v>651</v>
      </c>
      <c r="AG40" s="2311"/>
      <c r="AH40" s="2311"/>
      <c r="AI40" s="2349"/>
      <c r="AJ40" s="2348" t="s">
        <v>652</v>
      </c>
      <c r="AK40" s="2311"/>
      <c r="AL40" s="2311"/>
      <c r="AM40" s="2349"/>
      <c r="AN40" s="2348" t="s">
        <v>605</v>
      </c>
      <c r="AO40" s="2311"/>
      <c r="AP40" s="2295"/>
      <c r="AQ40" s="2295"/>
      <c r="AR40" s="2296"/>
      <c r="AS40" s="2297" t="s">
        <v>606</v>
      </c>
      <c r="AT40" s="2300" t="s">
        <v>608</v>
      </c>
      <c r="AU40" s="2147"/>
      <c r="BA40" s="1162">
        <v>14</v>
      </c>
    </row>
    <row customHeight="1" ht="35.699999999999996">
      <c r="Q41" s="298"/>
      <c r="R41" s="383"/>
      <c r="S41" s="2293"/>
      <c r="T41" s="2229"/>
      <c r="U41" s="1038"/>
      <c r="V41" s="2147" t="s">
        <v>653</v>
      </c>
      <c r="W41" s="2147"/>
      <c r="X41" s="2314" t="s">
        <v>612</v>
      </c>
      <c r="Y41" s="2333"/>
      <c r="Z41" s="2334"/>
      <c r="AA41" s="2357"/>
      <c r="AB41" s="2350"/>
      <c r="AC41" s="2351"/>
      <c r="AD41" s="2351"/>
      <c r="AE41" s="2352"/>
      <c r="AF41" s="2351"/>
      <c r="AG41" s="2351"/>
      <c r="AH41" s="2351"/>
      <c r="AI41" s="2352"/>
      <c r="AJ41" s="2350"/>
      <c r="AK41" s="2351"/>
      <c r="AL41" s="2351"/>
      <c r="AM41" s="2351"/>
      <c r="AN41" s="2147" t="s">
        <v>653</v>
      </c>
      <c r="AO41" s="2147"/>
      <c r="AP41" s="2333" t="s">
        <v>612</v>
      </c>
      <c r="AQ41" s="2333"/>
      <c r="AR41" s="2334"/>
      <c r="AS41" s="2298"/>
      <c r="AT41" s="2301"/>
      <c r="AU41" s="2147"/>
      <c r="BA41" s="1162">
        <v>34</v>
      </c>
    </row>
    <row customHeight="1" ht="14.699999999999998">
      <c r="Q42" s="298"/>
      <c r="R42" s="383"/>
      <c r="S42" s="2293"/>
      <c r="T42" s="2229"/>
      <c r="U42" s="1038"/>
      <c r="V42" s="2360" t="str">
        <f>IF($AN$42&lt;&gt;"",$AN$42,"")</f>
        <v/>
      </c>
      <c r="W42" s="2360"/>
      <c r="X42" s="2315"/>
      <c r="Y42" s="2335"/>
      <c r="Z42" s="2336"/>
      <c r="AA42" s="2357"/>
      <c r="AB42" s="2350"/>
      <c r="AC42" s="2351"/>
      <c r="AD42" s="2351"/>
      <c r="AE42" s="2352"/>
      <c r="AF42" s="2351"/>
      <c r="AG42" s="2351"/>
      <c r="AH42" s="2351"/>
      <c r="AI42" s="2352"/>
      <c r="AJ42" s="2350"/>
      <c r="AK42" s="2351"/>
      <c r="AL42" s="2351"/>
      <c r="AM42" s="2351"/>
      <c r="AN42" s="2359"/>
      <c r="AO42" s="2359"/>
      <c r="AP42" s="2335"/>
      <c r="AQ42" s="2335"/>
      <c r="AR42" s="2336"/>
      <c r="AS42" s="2298"/>
      <c r="AT42" s="2301"/>
      <c r="AU42" s="2147"/>
      <c r="BA42" s="1162">
        <v>14</v>
      </c>
    </row>
    <row customHeight="1" ht="14.699999999999998">
      <c r="A43" s="1377"/>
      <c r="B43" s="1377" t="s">
        <v>319</v>
      </c>
      <c r="C43" s="1377" t="s">
        <v>320</v>
      </c>
      <c r="D43" s="1377" t="s">
        <v>321</v>
      </c>
      <c r="E43" s="1371" t="s">
        <v>613</v>
      </c>
      <c r="F43" s="1371" t="s">
        <v>614</v>
      </c>
      <c r="G43" s="1371" t="s">
        <v>615</v>
      </c>
      <c r="H43" s="1371" t="s">
        <v>616</v>
      </c>
      <c r="I43" s="1371" t="s">
        <v>617</v>
      </c>
      <c r="J43" s="1371" t="s">
        <v>618</v>
      </c>
      <c r="K43" s="1371" t="s">
        <v>619</v>
      </c>
      <c r="L43" s="1371" t="s">
        <v>594</v>
      </c>
      <c r="Q43" s="298"/>
      <c r="R43" s="383"/>
      <c r="S43" s="2293"/>
      <c r="T43" s="2229"/>
      <c r="U43" s="309"/>
      <c r="V43" s="1337" t="s">
        <v>654</v>
      </c>
      <c r="W43" s="1337" t="s">
        <v>655</v>
      </c>
      <c r="X43" s="1345" t="s">
        <v>622</v>
      </c>
      <c r="Y43" s="2290" t="s">
        <v>623</v>
      </c>
      <c r="Z43" s="2291"/>
      <c r="AA43" s="2358"/>
      <c r="AB43" s="2353"/>
      <c r="AC43" s="2354"/>
      <c r="AD43" s="2354"/>
      <c r="AE43" s="2355"/>
      <c r="AF43" s="2354"/>
      <c r="AG43" s="2354"/>
      <c r="AH43" s="2354"/>
      <c r="AI43" s="2355"/>
      <c r="AJ43" s="2353"/>
      <c r="AK43" s="2354"/>
      <c r="AL43" s="2354"/>
      <c r="AM43" s="2355"/>
      <c r="AN43" s="1864" t="s">
        <v>654</v>
      </c>
      <c r="AO43" s="1864" t="s">
        <v>655</v>
      </c>
      <c r="AP43" s="1345" t="s">
        <v>622</v>
      </c>
      <c r="AQ43" s="2290" t="s">
        <v>623</v>
      </c>
      <c r="AR43" s="2291"/>
      <c r="AS43" s="2299"/>
      <c r="AT43" s="2302"/>
      <c r="AU43" s="2147"/>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137</v>
      </c>
      <c r="T44" s="1262" t="s">
        <v>102</v>
      </c>
      <c r="U44" s="1252" t="str">
        <f>OFFSET(U44,0,-1)</f>
        <v>2</v>
      </c>
      <c r="V44" s="1342">
        <f>OFFSET(V44,0,-1)+1</f>
        <v>3</v>
      </c>
      <c r="W44" s="1342">
        <f>OFFSET(W44,0,-1)+1</f>
        <v>4</v>
      </c>
      <c r="X44" s="1342">
        <f>OFFSET(X44,0,-1)+1</f>
        <v>5</v>
      </c>
      <c r="Y44" s="2292">
        <f>OFFSET(Y44,0,-1)+1</f>
        <v>6</v>
      </c>
      <c r="Z44" s="2292"/>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92">
        <f>OFFSET(AQ44,0,-1)+1</f>
        <v>4</v>
      </c>
      <c r="AR44" s="2292"/>
      <c r="AS44" s="1342">
        <f>OFFSET(AS44,0,-2)+1</f>
        <v>5</v>
      </c>
      <c r="AT44" s="1252">
        <f>OFFSET(AT44,0,-1)</f>
        <v>5</v>
      </c>
      <c r="AU44" s="1342">
        <f>OFFSET(AU44,0,-1)+1</f>
        <v>6</v>
      </c>
      <c r="AV44" s="518"/>
      <c r="AW44" s="518"/>
      <c r="AX44" s="518"/>
      <c r="AY44" s="518"/>
      <c r="AZ44" s="518"/>
      <c r="BA44" s="503">
        <v>0</v>
      </c>
    </row>
    <row customHeight="1" ht="107.25">
      <c r="A45" s="1370" t="s">
        <v>376</v>
      </c>
      <c r="B45" s="1370"/>
      <c r="C45" s="1370"/>
      <c r="D45" s="1370"/>
      <c r="E45" s="2278">
        <v>1</v>
      </c>
      <c r="F45" s="1370"/>
      <c r="G45" s="1370"/>
      <c r="H45" s="1370"/>
      <c r="I45" s="1370"/>
      <c r="J45" s="1370"/>
      <c r="K45" s="1370"/>
      <c r="L45" s="1371"/>
      <c r="M45" s="1372"/>
      <c r="N45" s="1372"/>
      <c r="O45" s="1372"/>
      <c r="P45" s="1416"/>
      <c r="Q45" s="880"/>
      <c r="R45" s="362"/>
      <c r="S45" s="1343">
        <f>INDEX(PT_DIFFERENTIATION_NUM_NTAR,MATCH(A45,PT_DIFFERENTIATION_NTAR_ID,0))</f>
        <v>0</v>
      </c>
      <c r="T45" s="305" t="s">
        <v>307</v>
      </c>
      <c r="U45" s="307"/>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7"/>
      <c r="AX45" s="507" t="str">
        <f>IF(T45="","",T45)</f>
        <v>Наименование тарифа</v>
      </c>
      <c r="AY45" s="507"/>
      <c r="AZ45" s="507"/>
      <c r="BA45" s="1162">
        <v>102</v>
      </c>
    </row>
    <row customHeight="1" ht="22.049999999999997">
      <c r="A46" s="1370" t="s">
        <v>376</v>
      </c>
      <c r="B46" s="1370" t="s">
        <v>377</v>
      </c>
      <c r="C46" s="1370"/>
      <c r="D46" s="1370"/>
      <c r="E46" s="2279"/>
      <c r="F46" s="2278">
        <v>1</v>
      </c>
      <c r="G46" s="1370"/>
      <c r="H46" s="1370"/>
      <c r="I46" s="1370"/>
      <c r="J46" s="1370"/>
      <c r="K46" s="1370"/>
      <c r="L46" s="1371"/>
      <c r="M46" s="1372"/>
      <c r="N46" s="1372"/>
      <c r="O46" s="1372"/>
      <c r="P46" s="1417"/>
      <c r="Q46" s="1418"/>
      <c r="R46" s="360"/>
      <c r="S46" s="1343" t="str">
        <f>INDEX(PT_DIFFERENTIATION_NUM_TER,MATCH(B46,PT_DIFFERENTIATION_TER_ID,0))</f>
        <v>.</v>
      </c>
      <c r="T46" s="315" t="s">
        <v>573</v>
      </c>
      <c r="U46" s="307"/>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265" t="s">
        <v>574</v>
      </c>
      <c r="AW46" s="507"/>
      <c r="AX46" s="507" t="str">
        <f>IF(T46="","",T46)</f>
        <v>Территория действия тарифа</v>
      </c>
      <c r="AY46" s="507"/>
      <c r="AZ46" s="507"/>
      <c r="BA46" s="1162">
        <v>21</v>
      </c>
    </row>
    <row customHeight="1" ht="24">
      <c r="A47" s="1370" t="s">
        <v>376</v>
      </c>
      <c r="B47" s="1370" t="s">
        <v>377</v>
      </c>
      <c r="C47" s="1370" t="s">
        <v>378</v>
      </c>
      <c r="D47" s="1370"/>
      <c r="E47" s="2279"/>
      <c r="F47" s="2279"/>
      <c r="G47" s="2278">
        <v>1</v>
      </c>
      <c r="H47" s="1370"/>
      <c r="I47" s="1370"/>
      <c r="J47" s="1370"/>
      <c r="K47" s="1370"/>
      <c r="L47" s="1371"/>
      <c r="M47" s="1372"/>
      <c r="N47" s="1372"/>
      <c r="O47" s="1372"/>
      <c r="P47" s="1419"/>
      <c r="Q47" s="1418"/>
      <c r="R47" s="360"/>
      <c r="S47" s="1343" t="str">
        <f>INDEX(PT_DIFFERENTIATION_NUM_CS,MATCH(C47,PT_DIFFERENTIATION_CS_ID,0))</f>
        <v>..</v>
      </c>
      <c r="T47" s="316" t="s">
        <v>575</v>
      </c>
      <c r="U47" s="307"/>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265" t="s">
        <v>576</v>
      </c>
      <c r="AW47" s="507"/>
      <c r="AX47" s="507" t="str">
        <f>IF(T47="","",T47)</f>
        <v>Наименование системы теплоснабжения </v>
      </c>
      <c r="AY47" s="507"/>
      <c r="AZ47" s="507"/>
      <c r="BA47" s="1162">
        <v>23</v>
      </c>
    </row>
    <row customHeight="1" ht="21">
      <c r="A48" s="1370" t="s">
        <v>376</v>
      </c>
      <c r="B48" s="1370" t="s">
        <v>377</v>
      </c>
      <c r="C48" s="1370" t="s">
        <v>378</v>
      </c>
      <c r="D48" s="1370" t="s">
        <v>379</v>
      </c>
      <c r="E48" s="2279"/>
      <c r="F48" s="2279"/>
      <c r="G48" s="2279"/>
      <c r="H48" s="2278">
        <v>1</v>
      </c>
      <c r="I48" s="1370"/>
      <c r="J48" s="1370"/>
      <c r="K48" s="1370"/>
      <c r="L48" s="1371"/>
      <c r="M48" s="1372"/>
      <c r="N48" s="1372"/>
      <c r="O48" s="1372"/>
      <c r="P48" s="1419"/>
      <c r="Q48" s="1418"/>
      <c r="R48" s="360"/>
      <c r="S48" s="1343" t="str">
        <f>INDEX(PT_DIFFERENTIATION_NUM_IST_TE,MATCH(D48,PT_DIFFERENTIATION_IST_TE_ID,0))</f>
        <v>...</v>
      </c>
      <c r="T48" s="317" t="s">
        <v>577</v>
      </c>
      <c r="U48" s="307"/>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265" t="s">
        <v>578</v>
      </c>
      <c r="AW48" s="507"/>
      <c r="AX48" s="507" t="str">
        <f>IF(T48="","",T48)</f>
        <v>Источник тепловой энергии  </v>
      </c>
      <c r="AY48" s="507"/>
      <c r="AZ48" s="507"/>
      <c r="BA48" s="1162">
        <v>20</v>
      </c>
    </row>
    <row s="1649" customFormat="1" customHeight="1" ht="1.05">
      <c r="A49" s="1350" t="s">
        <v>376</v>
      </c>
      <c r="B49" s="1350" t="s">
        <v>377</v>
      </c>
      <c r="C49" s="1350" t="s">
        <v>378</v>
      </c>
      <c r="D49" s="1350" t="s">
        <v>379</v>
      </c>
      <c r="E49" s="2279"/>
      <c r="F49" s="2279"/>
      <c r="G49" s="2279"/>
      <c r="H49" s="2279"/>
      <c r="I49" s="2276" t="str">
        <f>S48&amp;".1"</f>
        <v>....1</v>
      </c>
      <c r="J49" s="1350"/>
      <c r="K49" s="1350"/>
      <c r="L49" s="1353" t="s">
        <v>579</v>
      </c>
      <c r="M49" s="517"/>
      <c r="N49" s="517"/>
      <c r="O49" s="517"/>
      <c r="P49" s="2277">
        <v>1</v>
      </c>
      <c r="Q49" s="1338"/>
      <c r="R49" s="363"/>
      <c r="S49" s="1049"/>
      <c r="T49" s="1390"/>
      <c r="U49" s="1391"/>
      <c r="V49" s="2317"/>
      <c r="W49" s="2317"/>
      <c r="X49" s="2317"/>
      <c r="Y49" s="2317"/>
      <c r="Z49" s="2317"/>
      <c r="AA49" s="2318"/>
      <c r="AB49" s="2316"/>
      <c r="AC49" s="2317"/>
      <c r="AD49" s="2317"/>
      <c r="AE49" s="2317"/>
      <c r="AF49" s="2317"/>
      <c r="AG49" s="2317"/>
      <c r="AH49" s="2317"/>
      <c r="AI49" s="2317"/>
      <c r="AJ49" s="2317"/>
      <c r="AK49" s="2317"/>
      <c r="AL49" s="2317"/>
      <c r="AM49" s="2317"/>
      <c r="AN49" s="2317"/>
      <c r="AO49" s="2317"/>
      <c r="AP49" s="2317"/>
      <c r="AQ49" s="2317"/>
      <c r="AR49" s="2317"/>
      <c r="AS49" s="2317"/>
      <c r="AT49" s="2318"/>
      <c r="AU49" s="1392"/>
      <c r="AW49" s="507"/>
      <c r="AX49" s="507" t="str">
        <f>IF(T49="","",T49)</f>
        <v/>
      </c>
      <c r="AY49" s="507"/>
      <c r="AZ49" s="507"/>
      <c r="BA49" s="518">
        <v>1</v>
      </c>
    </row>
    <row s="1649" customFormat="1" customHeight="1" ht="1.05">
      <c r="A50" s="1350" t="s">
        <v>376</v>
      </c>
      <c r="B50" s="1350" t="s">
        <v>377</v>
      </c>
      <c r="C50" s="1350" t="s">
        <v>378</v>
      </c>
      <c r="D50" s="1350" t="s">
        <v>379</v>
      </c>
      <c r="E50" s="2279"/>
      <c r="F50" s="2279"/>
      <c r="G50" s="2279"/>
      <c r="H50" s="2279"/>
      <c r="I50" s="2306"/>
      <c r="J50" s="2276" t="str">
        <f>S48&amp;".1"</f>
        <v>....1</v>
      </c>
      <c r="K50" s="1350"/>
      <c r="L50" s="1353"/>
      <c r="M50" s="517"/>
      <c r="N50" s="517"/>
      <c r="O50" s="517"/>
      <c r="P50" s="2277"/>
      <c r="Q50" s="2277">
        <v>1</v>
      </c>
      <c r="R50" s="364"/>
      <c r="S50" s="1049"/>
      <c r="T50" s="1406"/>
      <c r="U50" s="1391"/>
      <c r="V50" s="2317"/>
      <c r="W50" s="2317"/>
      <c r="X50" s="2317"/>
      <c r="Y50" s="2317"/>
      <c r="Z50" s="2317"/>
      <c r="AA50" s="2318"/>
      <c r="AB50" s="2316"/>
      <c r="AC50" s="2317"/>
      <c r="AD50" s="2317"/>
      <c r="AE50" s="2317"/>
      <c r="AF50" s="2317"/>
      <c r="AG50" s="2317"/>
      <c r="AH50" s="2317"/>
      <c r="AI50" s="2317"/>
      <c r="AJ50" s="2317"/>
      <c r="AK50" s="2317"/>
      <c r="AL50" s="2317"/>
      <c r="AM50" s="2317"/>
      <c r="AN50" s="2317"/>
      <c r="AO50" s="2317"/>
      <c r="AP50" s="2317"/>
      <c r="AQ50" s="2317"/>
      <c r="AR50" s="2317"/>
      <c r="AS50" s="2317"/>
      <c r="AT50" s="2318"/>
      <c r="AU50" s="1392"/>
      <c r="AW50" s="507"/>
      <c r="AX50" s="507" t="str">
        <f>IF(T50="","",T50)</f>
        <v/>
      </c>
      <c r="AY50" s="507"/>
      <c r="AZ50" s="507"/>
      <c r="BA50" s="518">
        <v>1</v>
      </c>
    </row>
    <row customHeight="1" ht="22.049999999999997">
      <c r="A51" s="1370" t="s">
        <v>376</v>
      </c>
      <c r="B51" s="1370" t="s">
        <v>377</v>
      </c>
      <c r="C51" s="1370" t="s">
        <v>378</v>
      </c>
      <c r="D51" s="1370" t="s">
        <v>379</v>
      </c>
      <c r="E51" s="2279"/>
      <c r="F51" s="2279"/>
      <c r="G51" s="2279"/>
      <c r="H51" s="2279"/>
      <c r="I51" s="2306"/>
      <c r="J51" s="2306"/>
      <c r="K51" s="2276" t="str">
        <f>S48&amp;".1"</f>
        <v>....1</v>
      </c>
      <c r="L51" s="1371"/>
      <c r="P51" s="2277"/>
      <c r="Q51" s="2277"/>
      <c r="R51" s="364">
        <v>1</v>
      </c>
      <c r="S51" s="2361" t="str">
        <f>$K51</f>
        <v>....1</v>
      </c>
      <c r="T51" s="2364"/>
      <c r="U51" s="307"/>
      <c r="V51" s="758"/>
      <c r="W51" s="1264"/>
      <c r="X51" s="1740"/>
      <c r="Y51" s="1466" t="s">
        <v>62</v>
      </c>
      <c r="Z51" s="1740"/>
      <c r="AA51" s="1466" t="s">
        <v>62</v>
      </c>
      <c r="AB51" s="2127" t="s">
        <v>19</v>
      </c>
      <c r="AC51" s="2346"/>
      <c r="AD51" s="2225">
        <v>1</v>
      </c>
      <c r="AE51" s="2368" t="s">
        <v>22</v>
      </c>
      <c r="AF51" s="2127" t="s">
        <v>19</v>
      </c>
      <c r="AG51" s="2346"/>
      <c r="AH51" s="2225">
        <v>1</v>
      </c>
      <c r="AI51" s="2368" t="s">
        <v>22</v>
      </c>
      <c r="AJ51" s="2127" t="s">
        <v>19</v>
      </c>
      <c r="AK51" s="318"/>
      <c r="AL51" s="1344">
        <v>1</v>
      </c>
      <c r="AM51" s="1409"/>
      <c r="AN51" s="758"/>
      <c r="AO51" s="1264"/>
      <c r="AP51" s="1740"/>
      <c r="AQ51" s="1466" t="s">
        <v>62</v>
      </c>
      <c r="AR51" s="1740"/>
      <c r="AS51" s="1466" t="s">
        <v>62</v>
      </c>
      <c r="AT51" s="1355"/>
      <c r="AU51" s="2273" t="s">
        <v>656</v>
      </c>
      <c r="AV51" s="518">
        <f>STRCHECKDATE(V54:AT54)</f>
      </c>
      <c r="AW51" s="507"/>
      <c r="AX51" s="507" t="str">
        <f>IF(T51="","",T51)</f>
        <v/>
      </c>
      <c r="AY51" s="507"/>
      <c r="AZ51" s="507"/>
      <c r="BA51" s="1162">
        <v>21</v>
      </c>
    </row>
    <row customHeight="1" ht="11.549999999999999">
      <c r="A52" s="1370" t="s">
        <v>376</v>
      </c>
      <c r="B52" s="1370"/>
      <c r="C52" s="1370"/>
      <c r="D52" s="1370"/>
      <c r="E52" s="2279"/>
      <c r="F52" s="2279"/>
      <c r="G52" s="2279"/>
      <c r="H52" s="2279"/>
      <c r="I52" s="2306"/>
      <c r="J52" s="2306"/>
      <c r="K52" s="2276"/>
      <c r="L52" s="1371"/>
      <c r="P52" s="2277"/>
      <c r="Q52" s="2277"/>
      <c r="R52" s="364"/>
      <c r="S52" s="2362"/>
      <c r="T52" s="2365"/>
      <c r="U52" s="307"/>
      <c r="V52" s="1400"/>
      <c r="W52" s="1503"/>
      <c r="X52" s="1400"/>
      <c r="Y52" s="1400"/>
      <c r="Z52" s="1400"/>
      <c r="AA52" s="1400"/>
      <c r="AB52" s="2127"/>
      <c r="AC52" s="2346"/>
      <c r="AD52" s="2225"/>
      <c r="AE52" s="2368"/>
      <c r="AF52" s="2127"/>
      <c r="AG52" s="2346"/>
      <c r="AH52" s="2225"/>
      <c r="AI52" s="2368"/>
      <c r="AJ52" s="2127"/>
      <c r="AK52" s="323"/>
      <c r="AL52" s="423"/>
      <c r="AM52" s="422" t="s">
        <v>641</v>
      </c>
      <c r="AN52" s="1400"/>
      <c r="AO52" s="1503"/>
      <c r="AP52" s="1400"/>
      <c r="AQ52" s="1400"/>
      <c r="AR52" s="1400"/>
      <c r="AS52" s="1400"/>
      <c r="AT52" s="1397"/>
      <c r="AU52" s="2274"/>
      <c r="AW52" s="507"/>
      <c r="AX52" s="507"/>
      <c r="AY52" s="507"/>
      <c r="AZ52" s="507"/>
      <c r="BA52" s="1162">
        <v>11</v>
      </c>
    </row>
    <row customHeight="1" ht="11.549999999999999">
      <c r="A53" s="1370" t="s">
        <v>376</v>
      </c>
      <c r="B53" s="1370"/>
      <c r="C53" s="1370"/>
      <c r="D53" s="1370"/>
      <c r="E53" s="2279"/>
      <c r="F53" s="2279"/>
      <c r="G53" s="2279"/>
      <c r="H53" s="2279"/>
      <c r="I53" s="2306"/>
      <c r="J53" s="2306"/>
      <c r="K53" s="2276"/>
      <c r="L53" s="1371"/>
      <c r="P53" s="2277"/>
      <c r="Q53" s="2277"/>
      <c r="R53" s="364"/>
      <c r="S53" s="2362"/>
      <c r="T53" s="2365"/>
      <c r="U53" s="307"/>
      <c r="V53" s="1400"/>
      <c r="W53" s="1503"/>
      <c r="X53" s="1400"/>
      <c r="Y53" s="1400"/>
      <c r="Z53" s="1400"/>
      <c r="AA53" s="1400"/>
      <c r="AB53" s="2127"/>
      <c r="AC53" s="2346"/>
      <c r="AD53" s="2225"/>
      <c r="AE53" s="2368"/>
      <c r="AF53" s="2127"/>
      <c r="AG53" s="301"/>
      <c r="AH53" s="422"/>
      <c r="AI53" s="422" t="s">
        <v>642</v>
      </c>
      <c r="AJ53" s="1400"/>
      <c r="AK53" s="1400"/>
      <c r="AL53" s="1400"/>
      <c r="AM53" s="1400"/>
      <c r="AN53" s="1400"/>
      <c r="AO53" s="1503"/>
      <c r="AP53" s="1400"/>
      <c r="AQ53" s="1400"/>
      <c r="AR53" s="1400"/>
      <c r="AS53" s="1400"/>
      <c r="AT53" s="1397"/>
      <c r="AU53" s="2274"/>
      <c r="AW53" s="507"/>
      <c r="AX53" s="507"/>
      <c r="AY53" s="507"/>
      <c r="AZ53" s="507"/>
      <c r="BA53" s="1162">
        <v>11</v>
      </c>
    </row>
    <row customHeight="1" ht="11.549999999999999">
      <c r="A54" s="1370" t="s">
        <v>376</v>
      </c>
      <c r="B54" s="1370" t="s">
        <v>377</v>
      </c>
      <c r="C54" s="1370" t="s">
        <v>378</v>
      </c>
      <c r="D54" s="1370" t="s">
        <v>379</v>
      </c>
      <c r="E54" s="2279"/>
      <c r="F54" s="2279"/>
      <c r="G54" s="2279"/>
      <c r="H54" s="2279"/>
      <c r="I54" s="2306"/>
      <c r="J54" s="2306"/>
      <c r="K54" s="2276"/>
      <c r="L54" s="1371"/>
      <c r="P54" s="2277"/>
      <c r="Q54" s="2277"/>
      <c r="R54" s="364"/>
      <c r="S54" s="2363"/>
      <c r="T54" s="2366"/>
      <c r="U54" s="307"/>
      <c r="V54" s="1400"/>
      <c r="W54" s="1401" t="str">
        <f>X51&amp;"-"&amp;Z51</f>
        <v>-</v>
      </c>
      <c r="X54" s="1400"/>
      <c r="Y54" s="1400"/>
      <c r="Z54" s="1400"/>
      <c r="AA54" s="1400"/>
      <c r="AB54" s="2127"/>
      <c r="AC54" s="319"/>
      <c r="AD54" s="321"/>
      <c r="AE54" s="422" t="s">
        <v>643</v>
      </c>
      <c r="AF54" s="1400"/>
      <c r="AG54" s="1400"/>
      <c r="AH54" s="1400"/>
      <c r="AI54" s="1400"/>
      <c r="AJ54" s="1400"/>
      <c r="AK54" s="1400"/>
      <c r="AL54" s="1400"/>
      <c r="AM54" s="1400"/>
      <c r="AN54" s="1400"/>
      <c r="AO54" s="1401" t="str">
        <f>AP51&amp;"-"&amp;AR51</f>
        <v>-</v>
      </c>
      <c r="AP54" s="1400"/>
      <c r="AQ54" s="1400"/>
      <c r="AR54" s="1400"/>
      <c r="AS54" s="1400"/>
      <c r="AT54" s="1356"/>
      <c r="AU54" s="2274"/>
      <c r="AW54" s="507"/>
      <c r="AX54" s="507" t="str">
        <f>IF(T54="","",T54)</f>
        <v/>
      </c>
      <c r="AY54" s="507"/>
      <c r="AZ54" s="507"/>
      <c r="BA54" s="1162">
        <v>11</v>
      </c>
    </row>
    <row customHeight="1" ht="11.549999999999999">
      <c r="A55" s="1370" t="s">
        <v>376</v>
      </c>
      <c r="B55" s="1370" t="s">
        <v>377</v>
      </c>
      <c r="C55" s="1370" t="s">
        <v>378</v>
      </c>
      <c r="D55" s="1370" t="s">
        <v>379</v>
      </c>
      <c r="E55" s="2279"/>
      <c r="F55" s="2279"/>
      <c r="G55" s="2279"/>
      <c r="H55" s="2279"/>
      <c r="I55" s="2306"/>
      <c r="J55" s="2276"/>
      <c r="K55" s="1370"/>
      <c r="L55" s="1371"/>
      <c r="P55" s="2277"/>
      <c r="Q55" s="2277"/>
      <c r="R55" s="363"/>
      <c r="S55" s="1285"/>
      <c r="T55" s="294" t="s">
        <v>644</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75"/>
      <c r="AW55" s="507"/>
      <c r="AX55" s="507" t="str">
        <f>IF(T55="","",T55)</f>
        <v>Добавить строку</v>
      </c>
      <c r="AY55" s="507"/>
      <c r="AZ55" s="507"/>
      <c r="BA55" s="1162">
        <v>11</v>
      </c>
    </row>
    <row s="1649" customFormat="1" customHeight="1" ht="1.05">
      <c r="A56" s="1350" t="s">
        <v>376</v>
      </c>
      <c r="B56" s="1350" t="s">
        <v>377</v>
      </c>
      <c r="C56" s="1350" t="s">
        <v>378</v>
      </c>
      <c r="D56" s="1350" t="s">
        <v>379</v>
      </c>
      <c r="E56" s="2279"/>
      <c r="F56" s="2279"/>
      <c r="G56" s="2279"/>
      <c r="H56" s="2279"/>
      <c r="I56" s="2276"/>
      <c r="J56" s="1350"/>
      <c r="K56" s="1350"/>
      <c r="L56" s="1353"/>
      <c r="M56" s="517"/>
      <c r="N56" s="517"/>
      <c r="O56" s="517"/>
      <c r="P56" s="2277"/>
      <c r="Q56" s="1338"/>
      <c r="R56" s="363"/>
      <c r="S56" s="1393"/>
      <c r="T56" s="1394" t="s">
        <v>588</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376</v>
      </c>
      <c r="B57" s="1350" t="s">
        <v>377</v>
      </c>
      <c r="C57" s="1350" t="s">
        <v>378</v>
      </c>
      <c r="D57" s="1350" t="s">
        <v>379</v>
      </c>
      <c r="E57" s="2279"/>
      <c r="F57" s="2279"/>
      <c r="G57" s="2279"/>
      <c r="H57" s="2278"/>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376</v>
      </c>
      <c r="B58" s="1350" t="s">
        <v>377</v>
      </c>
      <c r="C58" s="1350" t="s">
        <v>378</v>
      </c>
      <c r="D58" s="1321"/>
      <c r="E58" s="2279"/>
      <c r="F58" s="2279"/>
      <c r="G58" s="2278"/>
      <c r="H58" s="1321"/>
      <c r="I58" s="1321"/>
      <c r="J58" s="1321"/>
      <c r="K58" s="1321"/>
      <c r="L58" s="1346"/>
      <c r="M58" s="1322"/>
      <c r="N58" s="1322"/>
      <c r="P58" s="1323"/>
      <c r="Q58" s="1324"/>
      <c r="R58" s="1323"/>
      <c r="S58" s="1329"/>
      <c r="T58" s="1332" t="s">
        <v>590</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376</v>
      </c>
      <c r="B59" s="1350" t="s">
        <v>377</v>
      </c>
      <c r="C59" s="1321"/>
      <c r="D59" s="1321"/>
      <c r="E59" s="2279"/>
      <c r="F59" s="2278"/>
      <c r="G59" s="1321"/>
      <c r="H59" s="1321"/>
      <c r="I59" s="1321"/>
      <c r="J59" s="1321"/>
      <c r="K59" s="1321"/>
      <c r="L59" s="1346"/>
      <c r="M59" s="1328"/>
      <c r="N59" s="1328"/>
      <c r="P59" s="1323"/>
      <c r="Q59" s="1324"/>
      <c r="R59" s="1323"/>
      <c r="S59" s="1329"/>
      <c r="T59" s="1332" t="s">
        <v>591</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376</v>
      </c>
      <c r="B60" s="1350"/>
      <c r="C60" s="1350"/>
      <c r="D60" s="1350"/>
      <c r="E60" s="2279"/>
      <c r="F60" s="1350"/>
      <c r="G60" s="1350"/>
      <c r="H60" s="1350"/>
      <c r="I60" s="1350"/>
      <c r="J60" s="1350"/>
      <c r="K60" s="1350"/>
      <c r="L60" s="1353"/>
      <c r="M60" s="1328"/>
      <c r="N60" s="1328"/>
      <c r="O60" s="525"/>
      <c r="P60" s="387"/>
      <c r="Q60" s="1351"/>
      <c r="R60" s="387"/>
      <c r="S60" s="1329"/>
      <c r="T60" s="1332" t="s">
        <v>592</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376</v>
      </c>
      <c r="B61" s="1350"/>
      <c r="C61" s="1350"/>
      <c r="D61" s="1350"/>
      <c r="E61" s="2278"/>
      <c r="F61" s="1350"/>
      <c r="G61" s="1350"/>
      <c r="H61" s="1350"/>
      <c r="I61" s="1350"/>
      <c r="J61" s="1350"/>
      <c r="K61" s="1350"/>
      <c r="L61" s="1353"/>
      <c r="M61" s="1328"/>
      <c r="N61" s="1328"/>
      <c r="O61" s="525"/>
      <c r="P61" s="387"/>
      <c r="Q61" s="1351"/>
      <c r="R61" s="387"/>
      <c r="S61" s="1329"/>
      <c r="T61" s="1332" t="s">
        <v>592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624</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c r="BA64" s="1162">
        <v>19</v>
      </c>
    </row>
    <row customHeight="1" ht="21">
      <c r="O65" s="544"/>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BA67" s="1162">
        <v>19</v>
      </c>
    </row>
    <row customHeight="1" ht="16.8">
      <c r="O68" s="544"/>
      <c r="T68" s="2305"/>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c r="BA68" s="1162">
        <v>16</v>
      </c>
    </row>
    <row customHeight="1" ht="14.699999999999998">
      <c r="O69" s="544"/>
      <c r="BA69" s="1162">
        <v>14</v>
      </c>
    </row>
    <row customHeight="1" ht="22.5" hidden="1">
      <c r="A70" s="1167" t="s">
        <v>82</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CBC58-BDC8-D2FD-CC48-D779C91588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32">
        <f>INDEX(PT_DIFFERENTIATION_NUM_NTAR,MATCH(A2,PT_DIFFERENTIATION_NTAR_ID,0))</f>
      </c>
      <c r="T2" s="305" t="s">
        <v>307</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30"/>
      <c r="Q3" s="359"/>
      <c r="R3" s="360"/>
      <c r="S3" s="1432">
        <f>INDEX(PT_DIFFERENTIATION_NUM_TER,MATCH(B3,PT_DIFFERENTIATION_TER_ID,0))</f>
      </c>
      <c r="T3" s="315" t="s">
        <v>573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574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32">
        <f>INDEX(PT_DIFFERENTIATION_NUM_CS,MATCH(C4,PT_DIFFERENTIATION_CS_ID,0))</f>
      </c>
      <c r="T4" s="316" t="s">
        <v>657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658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29"/>
      <c r="R5" s="363"/>
      <c r="S5" s="1432">
        <f>$I5</f>
      </c>
      <c r="T5" s="292" t="s">
        <v>659</v>
      </c>
      <c r="U5" s="307"/>
      <c r="V5" s="2370"/>
      <c r="W5" s="2371"/>
      <c r="X5" s="2371"/>
      <c r="Y5" s="2371"/>
      <c r="Z5" s="2371"/>
      <c r="AA5" s="2371"/>
      <c r="AB5" s="2372"/>
      <c r="AC5" s="2373"/>
      <c r="AD5" s="2374"/>
      <c r="AE5" s="2374"/>
      <c r="AF5" s="2374"/>
      <c r="AG5" s="2374"/>
      <c r="AH5" s="2374"/>
      <c r="AI5" s="2374"/>
      <c r="AJ5" s="2375"/>
      <c r="AK5" s="1265" t="s">
        <v>660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582</v>
      </c>
      <c r="P6" s="2277"/>
      <c r="Q6" s="2277">
        <v>1</v>
      </c>
      <c r="R6" s="364"/>
      <c r="S6" s="1432">
        <f>$J6</f>
      </c>
      <c r="T6" s="293" t="s">
        <v>583</v>
      </c>
      <c r="U6" s="307"/>
      <c r="V6" s="2265"/>
      <c r="W6" s="2266"/>
      <c r="X6" s="2266"/>
      <c r="Y6" s="2266"/>
      <c r="Z6" s="2266"/>
      <c r="AA6" s="2266"/>
      <c r="AB6" s="2267"/>
      <c r="AC6" s="2265"/>
      <c r="AD6" s="2266"/>
      <c r="AE6" s="2266"/>
      <c r="AF6" s="2266"/>
      <c r="AG6" s="2266"/>
      <c r="AH6" s="2266"/>
      <c r="AI6" s="2266"/>
      <c r="AJ6" s="2267"/>
      <c r="AK6" s="1314" t="s">
        <v>661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32">
        <f>$K7</f>
      </c>
      <c r="T7" s="1444"/>
      <c r="U7" s="307"/>
      <c r="V7" s="758"/>
      <c r="W7" s="758"/>
      <c r="X7" s="1264"/>
      <c r="Y7" s="2285"/>
      <c r="Z7" s="2127" t="s">
        <v>62</v>
      </c>
      <c r="AA7" s="2285"/>
      <c r="AB7" s="2127" t="s">
        <v>62</v>
      </c>
      <c r="AC7" s="758"/>
      <c r="AD7" s="758"/>
      <c r="AE7" s="1264"/>
      <c r="AF7" s="2285"/>
      <c r="AG7" s="2127" t="s">
        <v>62</v>
      </c>
      <c r="AH7" s="2307"/>
      <c r="AI7" s="2127" t="s">
        <v>62</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31"/>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374"/>
      <c r="X9" s="374"/>
      <c r="Y9" s="374"/>
      <c r="Z9" s="374"/>
      <c r="AA9" s="374"/>
      <c r="AB9" s="374"/>
      <c r="AC9" s="374"/>
      <c r="AD9" s="374"/>
      <c r="AE9" s="374"/>
      <c r="AF9" s="374"/>
      <c r="AG9" s="374"/>
      <c r="AH9" s="374"/>
      <c r="AI9" s="374"/>
      <c r="AJ9" s="374"/>
      <c r="AK9" s="1265" t="s">
        <v>663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29"/>
      <c r="R10" s="363"/>
      <c r="S10" s="1285"/>
      <c r="T10" s="372" t="s">
        <v>588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33"/>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62</v>
      </c>
      <c r="AH15" s="2287"/>
      <c r="AI15" s="2288" t="s">
        <v>62</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28"/>
      <c r="M18" s="1369"/>
      <c r="N18" s="1369"/>
      <c r="O18" s="1374" t="s">
        <v>593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594</v>
      </c>
      <c r="P20" s="1369"/>
      <c r="Q20" s="1449"/>
      <c r="R20" s="1449"/>
      <c r="S20" s="736"/>
      <c r="T20" s="1167" t="s">
        <v>595</v>
      </c>
      <c r="Z20" s="193" t="s">
        <v>596</v>
      </c>
      <c r="AB20" s="193" t="s">
        <v>597</v>
      </c>
      <c r="AC20" s="1167" t="s">
        <v>595</v>
      </c>
      <c r="AG20" s="193" t="s">
        <v>598</v>
      </c>
      <c r="AI20" s="193" t="s">
        <v>597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603</v>
      </c>
      <c r="AC34" s="333"/>
      <c r="AD34" s="333"/>
      <c r="AE34" s="333"/>
      <c r="AF34" s="333"/>
      <c r="AG34" s="333"/>
      <c r="AH34" s="333"/>
      <c r="AI34" s="285" t="s">
        <v>603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t="s">
        <v>477</v>
      </c>
      <c r="AQ36" s="1162">
        <v>14</v>
      </c>
    </row>
    <row customHeight="1" ht="14.699999999999998">
      <c r="Q37" s="383"/>
      <c r="R37" s="383"/>
      <c r="S37" s="2293" t="s">
        <v>88</v>
      </c>
      <c r="T37" s="2229" t="s">
        <v>604</v>
      </c>
      <c r="U37" s="308"/>
      <c r="V37" s="2294" t="s">
        <v>605</v>
      </c>
      <c r="W37" s="2295"/>
      <c r="X37" s="2295"/>
      <c r="Y37" s="2295"/>
      <c r="Z37" s="2295"/>
      <c r="AA37" s="2296"/>
      <c r="AB37" s="2297" t="s">
        <v>606</v>
      </c>
      <c r="AC37" s="2294" t="s">
        <v>605</v>
      </c>
      <c r="AD37" s="2295"/>
      <c r="AE37" s="2295"/>
      <c r="AF37" s="2295"/>
      <c r="AG37" s="2295"/>
      <c r="AH37" s="2296"/>
      <c r="AI37" s="2297" t="s">
        <v>607</v>
      </c>
      <c r="AJ37" s="2300" t="s">
        <v>608</v>
      </c>
      <c r="AK37" s="2147"/>
      <c r="AQ37" s="1162">
        <v>14</v>
      </c>
    </row>
    <row customHeight="1" ht="35.699999999999996">
      <c r="Q38" s="383"/>
      <c r="R38" s="383"/>
      <c r="S38" s="2293"/>
      <c r="T38" s="2229"/>
      <c r="U38" s="1038"/>
      <c r="V38" s="1359" t="s">
        <v>665</v>
      </c>
      <c r="W38" s="2282" t="s">
        <v>611</v>
      </c>
      <c r="X38" s="2283"/>
      <c r="Y38" s="2282" t="s">
        <v>612</v>
      </c>
      <c r="Z38" s="2289"/>
      <c r="AA38" s="2283"/>
      <c r="AB38" s="2298"/>
      <c r="AC38" s="1359" t="s">
        <v>665</v>
      </c>
      <c r="AD38" s="2282" t="s">
        <v>611</v>
      </c>
      <c r="AE38" s="2283"/>
      <c r="AF38" s="2282" t="s">
        <v>612</v>
      </c>
      <c r="AG38" s="2289"/>
      <c r="AH38" s="2283"/>
      <c r="AI38" s="2298"/>
      <c r="AJ38" s="2301"/>
      <c r="AK38" s="2147"/>
      <c r="AQ38" s="1162">
        <v>34</v>
      </c>
    </row>
    <row customHeight="1" ht="35.699999999999996">
      <c r="A39" s="1377"/>
      <c r="B39" s="1377" t="s">
        <v>319</v>
      </c>
      <c r="C39" s="1377" t="s">
        <v>320</v>
      </c>
      <c r="D39" s="1377" t="s">
        <v>321</v>
      </c>
      <c r="E39" s="1371" t="s">
        <v>613</v>
      </c>
      <c r="F39" s="1371" t="s">
        <v>614</v>
      </c>
      <c r="G39" s="1371" t="s">
        <v>615</v>
      </c>
      <c r="H39" s="1371"/>
      <c r="I39" s="1371" t="s">
        <v>666</v>
      </c>
      <c r="J39" s="1371" t="s">
        <v>618</v>
      </c>
      <c r="K39" s="1371" t="s">
        <v>667</v>
      </c>
      <c r="L39" s="1371" t="s">
        <v>594</v>
      </c>
      <c r="Q39" s="383"/>
      <c r="R39" s="383"/>
      <c r="S39" s="2293"/>
      <c r="T39" s="2229"/>
      <c r="U39" s="309"/>
      <c r="V39" s="1359" t="s">
        <v>668</v>
      </c>
      <c r="W39" s="1229" t="s">
        <v>669</v>
      </c>
      <c r="X39" s="1229" t="s">
        <v>670</v>
      </c>
      <c r="Y39" s="1364" t="s">
        <v>622</v>
      </c>
      <c r="Z39" s="2290" t="s">
        <v>623</v>
      </c>
      <c r="AA39" s="2291"/>
      <c r="AB39" s="2299"/>
      <c r="AC39" s="1359" t="s">
        <v>668</v>
      </c>
      <c r="AD39" s="1229" t="s">
        <v>669</v>
      </c>
      <c r="AE39" s="1229" t="s">
        <v>670</v>
      </c>
      <c r="AF39" s="1364" t="s">
        <v>622</v>
      </c>
      <c r="AG39" s="2290" t="s">
        <v>623</v>
      </c>
      <c r="AH39" s="2291"/>
      <c r="AI39" s="2299"/>
      <c r="AJ39" s="2302"/>
      <c r="AK39" s="2147"/>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137</v>
      </c>
      <c r="T40" s="1262" t="s">
        <v>102</v>
      </c>
      <c r="U40" s="1252" t="str">
        <f>OFFSET(U40,0,-1)</f>
        <v>2</v>
      </c>
      <c r="V40" s="1360">
        <f>OFFSET(V40,0,-1)+1</f>
        <v>3</v>
      </c>
      <c r="W40" s="1360">
        <f>OFFSET(W40,0,-1)+1</f>
        <v>4</v>
      </c>
      <c r="X40" s="1360">
        <f>OFFSET(X40,0,-1)+1</f>
        <v>5</v>
      </c>
      <c r="Y40" s="1360">
        <f>OFFSET(Y40,0,-1)+1</f>
        <v>6</v>
      </c>
      <c r="Z40" s="2292">
        <f>OFFSET(Z40,0,-1)+1</f>
        <v>7</v>
      </c>
      <c r="AA40" s="2292"/>
      <c r="AB40" s="1360">
        <f>OFFSET(AB40,0,-2)+1</f>
        <v>8</v>
      </c>
      <c r="AC40" s="1360">
        <f>OFFSET(AC40,0,-1)+1</f>
        <v>9</v>
      </c>
      <c r="AD40" s="1360">
        <f>OFFSET(AD40,0,-1)+1</f>
        <v>10</v>
      </c>
      <c r="AE40" s="1360">
        <f>OFFSET(AE40,0,-1)+1</f>
        <v>11</v>
      </c>
      <c r="AF40" s="1360">
        <f>OFFSET(AF40,0,-1)+1</f>
        <v>12</v>
      </c>
      <c r="AG40" s="2292">
        <f>OFFSET(AG40,0,-1)+1</f>
        <v>13</v>
      </c>
      <c r="AH40" s="2292"/>
      <c r="AI40" s="1360">
        <f>OFFSET(AI40,0,-2)+1</f>
        <v>14</v>
      </c>
      <c r="AJ40" s="1252">
        <f>OFFSET(AJ40,0,-1)</f>
        <v>14</v>
      </c>
      <c r="AK40" s="1360">
        <f>OFFSET(AK40,0,-1)+1</f>
        <v>15</v>
      </c>
      <c r="AL40" s="518"/>
      <c r="AM40" s="518"/>
      <c r="AN40" s="518"/>
      <c r="AO40" s="518"/>
      <c r="AP40" s="518"/>
      <c r="AQ40" s="503">
        <v>0</v>
      </c>
    </row>
    <row customHeight="1" ht="24">
      <c r="A41" s="1370" t="s">
        <v>402</v>
      </c>
      <c r="B41" s="1370"/>
      <c r="C41" s="1370"/>
      <c r="D41" s="1370"/>
      <c r="E41" s="2278">
        <v>1</v>
      </c>
      <c r="F41" s="1370"/>
      <c r="G41" s="1370"/>
      <c r="H41" s="1370"/>
      <c r="I41" s="1370"/>
      <c r="J41" s="1370"/>
      <c r="K41" s="1370"/>
      <c r="L41" s="1371"/>
      <c r="M41" s="1372"/>
      <c r="N41" s="1372"/>
      <c r="O41" s="1372"/>
      <c r="P41" s="368"/>
      <c r="Q41" s="367"/>
      <c r="R41" s="362"/>
      <c r="S41" s="1365">
        <f>INDEX(PT_DIFFERENTIATION_NUM_NTAR,MATCH(A41,PT_DIFFERENTIATION_NTAR_ID,0))</f>
        <v>0</v>
      </c>
      <c r="T41" s="305" t="s">
        <v>307</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402</v>
      </c>
      <c r="B42" s="1370" t="s">
        <v>403</v>
      </c>
      <c r="C42" s="1370"/>
      <c r="D42" s="1370"/>
      <c r="E42" s="2279"/>
      <c r="F42" s="2278">
        <v>1</v>
      </c>
      <c r="G42" s="1370"/>
      <c r="H42" s="1370"/>
      <c r="I42" s="1370"/>
      <c r="J42" s="1370"/>
      <c r="K42" s="1370"/>
      <c r="L42" s="1371"/>
      <c r="M42" s="1372"/>
      <c r="N42" s="1372"/>
      <c r="O42" s="1372"/>
      <c r="P42" s="1363"/>
      <c r="Q42" s="359"/>
      <c r="R42" s="360"/>
      <c r="S42" s="1365" t="str">
        <f>INDEX(PT_DIFFERENTIATION_NUM_TER,MATCH(B42,PT_DIFFERENTIATION_TER_ID,0))</f>
        <v>.</v>
      </c>
      <c r="T42" s="315" t="s">
        <v>573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574</v>
      </c>
      <c r="AM42" s="507"/>
      <c r="AN42" s="507" t="str">
        <f>IF(T42="","",T42)</f>
        <v>Территория действия тарифа</v>
      </c>
      <c r="AO42" s="507"/>
      <c r="AP42" s="507"/>
      <c r="AQ42" s="1162">
        <v>23</v>
      </c>
    </row>
    <row customHeight="1" ht="24">
      <c r="A43" s="1370" t="s">
        <v>402</v>
      </c>
      <c r="B43" s="1370" t="s">
        <v>403</v>
      </c>
      <c r="C43" s="1370" t="s">
        <v>404</v>
      </c>
      <c r="D43" s="1370"/>
      <c r="E43" s="2279"/>
      <c r="F43" s="2279"/>
      <c r="G43" s="2278">
        <v>1</v>
      </c>
      <c r="H43" s="1370"/>
      <c r="I43" s="1370"/>
      <c r="J43" s="1370"/>
      <c r="K43" s="1370"/>
      <c r="L43" s="1371"/>
      <c r="M43" s="1372"/>
      <c r="N43" s="1372"/>
      <c r="O43" s="1372"/>
      <c r="P43" s="361"/>
      <c r="Q43" s="359"/>
      <c r="R43" s="360"/>
      <c r="S43" s="1365" t="str">
        <f>INDEX(PT_DIFFERENTIATION_NUM_CS,MATCH(C43,PT_DIFFERENTIATION_CS_ID,0))</f>
        <v>..</v>
      </c>
      <c r="T43" s="316" t="s">
        <v>657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658</v>
      </c>
      <c r="AM43" s="507"/>
      <c r="AN43" s="507" t="str">
        <f>IF(T43="","",T43)</f>
        <v>Наименование централизованной системы холодного водоснабжения</v>
      </c>
      <c r="AO43" s="507"/>
      <c r="AP43" s="507"/>
      <c r="AQ43" s="1162">
        <v>23</v>
      </c>
    </row>
    <row customHeight="1" ht="24">
      <c r="A44" s="1370" t="s">
        <v>402</v>
      </c>
      <c r="B44" s="1370" t="s">
        <v>403</v>
      </c>
      <c r="C44" s="1370" t="s">
        <v>404</v>
      </c>
      <c r="D44" s="1370" t="s">
        <v>671</v>
      </c>
      <c r="E44" s="2279"/>
      <c r="F44" s="2279"/>
      <c r="G44" s="2279"/>
      <c r="H44" s="2279"/>
      <c r="I44" s="2276" t="str">
        <f>S43&amp;".1"</f>
        <v>...1</v>
      </c>
      <c r="J44" s="1370"/>
      <c r="K44" s="1370"/>
      <c r="L44" s="1371"/>
      <c r="P44" s="2277">
        <v>1</v>
      </c>
      <c r="Q44" s="1361"/>
      <c r="R44" s="363"/>
      <c r="S44" s="1365" t="str">
        <f>$I44</f>
        <v>...1</v>
      </c>
      <c r="T44" s="292" t="s">
        <v>659</v>
      </c>
      <c r="U44" s="307"/>
      <c r="V44" s="2370"/>
      <c r="W44" s="2371"/>
      <c r="X44" s="2371"/>
      <c r="Y44" s="2371"/>
      <c r="Z44" s="2371"/>
      <c r="AA44" s="2371"/>
      <c r="AB44" s="2372"/>
      <c r="AC44" s="2373"/>
      <c r="AD44" s="2374"/>
      <c r="AE44" s="2374"/>
      <c r="AF44" s="2374"/>
      <c r="AG44" s="2374"/>
      <c r="AH44" s="2374"/>
      <c r="AI44" s="2374"/>
      <c r="AJ44" s="2375"/>
      <c r="AK44" s="1265" t="s">
        <v>660</v>
      </c>
      <c r="AM44" s="507"/>
      <c r="AN44" s="507" t="str">
        <f>IF(T44="","",T44)</f>
        <v>Наименование признака дифференциации</v>
      </c>
      <c r="AO44" s="507"/>
      <c r="AP44" s="507"/>
      <c r="AQ44" s="1162">
        <v>23</v>
      </c>
    </row>
    <row customHeight="1" ht="24">
      <c r="A45" s="1370" t="s">
        <v>402</v>
      </c>
      <c r="B45" s="1370" t="s">
        <v>403</v>
      </c>
      <c r="C45" s="1370" t="s">
        <v>404</v>
      </c>
      <c r="D45" s="1370" t="s">
        <v>671</v>
      </c>
      <c r="E45" s="2279"/>
      <c r="F45" s="2279"/>
      <c r="G45" s="2279"/>
      <c r="H45" s="2279"/>
      <c r="I45" s="2306"/>
      <c r="J45" s="2276" t="str">
        <f>I44&amp;".1"</f>
        <v>...1.1</v>
      </c>
      <c r="K45" s="1370"/>
      <c r="L45" s="1371" t="s">
        <v>582</v>
      </c>
      <c r="P45" s="2277"/>
      <c r="Q45" s="2277">
        <v>1</v>
      </c>
      <c r="R45" s="364"/>
      <c r="S45" s="1365" t="str">
        <f>$J45</f>
        <v>...1.1</v>
      </c>
      <c r="T45" s="293" t="s">
        <v>583</v>
      </c>
      <c r="U45" s="307"/>
      <c r="V45" s="2265"/>
      <c r="W45" s="2266"/>
      <c r="X45" s="2266"/>
      <c r="Y45" s="2266"/>
      <c r="Z45" s="2266"/>
      <c r="AA45" s="2266"/>
      <c r="AB45" s="2267"/>
      <c r="AC45" s="2265"/>
      <c r="AD45" s="2266"/>
      <c r="AE45" s="2266"/>
      <c r="AF45" s="2266"/>
      <c r="AG45" s="2266"/>
      <c r="AH45" s="2266"/>
      <c r="AI45" s="2266"/>
      <c r="AJ45" s="2267"/>
      <c r="AK45" s="1314" t="s">
        <v>661</v>
      </c>
      <c r="AM45" s="507"/>
      <c r="AN45" s="507" t="str">
        <f>IF(T45="","",T45)</f>
        <v>Группа потребителей</v>
      </c>
      <c r="AO45" s="507"/>
      <c r="AP45" s="507"/>
      <c r="AQ45" s="1162">
        <v>23</v>
      </c>
    </row>
    <row customHeight="1" ht="24">
      <c r="A46" s="1370" t="s">
        <v>402</v>
      </c>
      <c r="B46" s="1370" t="s">
        <v>403</v>
      </c>
      <c r="C46" s="1370" t="s">
        <v>404</v>
      </c>
      <c r="D46" s="1370" t="s">
        <v>671</v>
      </c>
      <c r="E46" s="2279"/>
      <c r="F46" s="2279"/>
      <c r="G46" s="2279"/>
      <c r="H46" s="2279"/>
      <c r="I46" s="2306"/>
      <c r="J46" s="2306"/>
      <c r="K46" s="2276" t="str">
        <f>J45&amp;".1"</f>
        <v>...1.1.1</v>
      </c>
      <c r="L46" s="1371"/>
      <c r="P46" s="2277"/>
      <c r="Q46" s="2277"/>
      <c r="R46" s="364">
        <v>1</v>
      </c>
      <c r="S46" s="1365" t="str">
        <f>$K46</f>
        <v>...1.1.1</v>
      </c>
      <c r="T46" s="1444"/>
      <c r="U46" s="307"/>
      <c r="V46" s="1367"/>
      <c r="W46" s="1367"/>
      <c r="X46" s="1368"/>
      <c r="Y46" s="2287"/>
      <c r="Z46" s="2288" t="s">
        <v>62</v>
      </c>
      <c r="AA46" s="2287"/>
      <c r="AB46" s="2288" t="s">
        <v>62</v>
      </c>
      <c r="AC46" s="758"/>
      <c r="AD46" s="758"/>
      <c r="AE46" s="1264"/>
      <c r="AF46" s="2285"/>
      <c r="AG46" s="2127" t="s">
        <v>62</v>
      </c>
      <c r="AH46" s="2307"/>
      <c r="AI46" s="2127" t="s">
        <v>19</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402</v>
      </c>
      <c r="B47" s="1370" t="s">
        <v>403</v>
      </c>
      <c r="C47" s="1370" t="s">
        <v>404</v>
      </c>
      <c r="D47" s="1370" t="s">
        <v>671</v>
      </c>
      <c r="E47" s="2279"/>
      <c r="F47" s="2279"/>
      <c r="G47" s="2279"/>
      <c r="H47" s="2279"/>
      <c r="I47" s="2306"/>
      <c r="J47" s="2306"/>
      <c r="K47" s="2276"/>
      <c r="L47" s="1371"/>
      <c r="P47" s="2277"/>
      <c r="Q47" s="2277"/>
      <c r="R47" s="364"/>
      <c r="S47" s="1366"/>
      <c r="T47" s="307"/>
      <c r="U47" s="307"/>
      <c r="V47" s="1367"/>
      <c r="W47" s="1367"/>
      <c r="X47" s="335" t="str">
        <f>Y46&amp;"-"&amp;AA46</f>
        <v>-</v>
      </c>
      <c r="Y47" s="2288"/>
      <c r="Z47" s="2288"/>
      <c r="AA47" s="2288"/>
      <c r="AB47" s="2288"/>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402</v>
      </c>
      <c r="B48" s="1370" t="s">
        <v>403</v>
      </c>
      <c r="C48" s="1370" t="s">
        <v>404</v>
      </c>
      <c r="D48" s="1370" t="s">
        <v>671</v>
      </c>
      <c r="E48" s="2279"/>
      <c r="F48" s="2279"/>
      <c r="G48" s="2279"/>
      <c r="H48" s="2279"/>
      <c r="I48" s="2306"/>
      <c r="J48" s="2276"/>
      <c r="K48" s="1370"/>
      <c r="L48" s="1371"/>
      <c r="P48" s="2277"/>
      <c r="Q48" s="2277"/>
      <c r="R48" s="363"/>
      <c r="S48" s="1285"/>
      <c r="T48" s="294" t="s">
        <v>662</v>
      </c>
      <c r="U48" s="374"/>
      <c r="V48" s="374"/>
      <c r="W48" s="374"/>
      <c r="X48" s="374"/>
      <c r="Y48" s="374"/>
      <c r="Z48" s="374"/>
      <c r="AA48" s="374"/>
      <c r="AB48" s="374"/>
      <c r="AC48" s="374"/>
      <c r="AD48" s="374"/>
      <c r="AE48" s="374"/>
      <c r="AF48" s="374"/>
      <c r="AG48" s="374"/>
      <c r="AH48" s="374"/>
      <c r="AI48" s="374"/>
      <c r="AJ48" s="374"/>
      <c r="AK48" s="1265" t="s">
        <v>663</v>
      </c>
      <c r="AM48" s="507"/>
      <c r="AN48" s="507" t="str">
        <f>IF(T48="","",T48)</f>
        <v>Добавить значение признака дифференциации</v>
      </c>
      <c r="AO48" s="507"/>
      <c r="AP48" s="507"/>
      <c r="AQ48" s="1162">
        <v>20</v>
      </c>
    </row>
    <row customHeight="1" ht="22.049999999999997">
      <c r="A49" s="1370" t="s">
        <v>402</v>
      </c>
      <c r="B49" s="1370" t="s">
        <v>403</v>
      </c>
      <c r="C49" s="1370" t="s">
        <v>404</v>
      </c>
      <c r="D49" s="1370" t="s">
        <v>671</v>
      </c>
      <c r="E49" s="2279"/>
      <c r="F49" s="2279"/>
      <c r="G49" s="2279"/>
      <c r="H49" s="2279"/>
      <c r="I49" s="2276"/>
      <c r="J49" s="1370"/>
      <c r="K49" s="1370"/>
      <c r="L49" s="1371"/>
      <c r="P49" s="2277"/>
      <c r="Q49" s="1361"/>
      <c r="R49" s="363"/>
      <c r="S49" s="1285"/>
      <c r="T49" s="372" t="s">
        <v>588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402</v>
      </c>
      <c r="B50" s="1370" t="s">
        <v>403</v>
      </c>
      <c r="C50" s="1370" t="s">
        <v>404</v>
      </c>
      <c r="D50" s="1370" t="s">
        <v>671</v>
      </c>
      <c r="E50" s="2279"/>
      <c r="F50" s="2279"/>
      <c r="G50" s="2279"/>
      <c r="H50" s="2278"/>
      <c r="I50" s="1370"/>
      <c r="J50" s="1370"/>
      <c r="K50" s="1370"/>
      <c r="L50" s="1371"/>
      <c r="M50" s="1372"/>
      <c r="N50" s="1372"/>
      <c r="O50" s="544"/>
      <c r="P50" s="367"/>
      <c r="Q50" s="382"/>
      <c r="R50" s="362"/>
      <c r="S50" s="1285"/>
      <c r="T50" s="379" t="s">
        <v>664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402</v>
      </c>
      <c r="B51" s="1350" t="s">
        <v>403</v>
      </c>
      <c r="C51" s="1321"/>
      <c r="D51" s="1321"/>
      <c r="E51" s="2279"/>
      <c r="F51" s="2278"/>
      <c r="G51" s="1321"/>
      <c r="H51" s="1321"/>
      <c r="I51" s="1321"/>
      <c r="J51" s="1321"/>
      <c r="K51" s="1321"/>
      <c r="L51" s="1433"/>
      <c r="M51" s="1328"/>
      <c r="N51" s="1328"/>
      <c r="P51" s="1323"/>
      <c r="Q51" s="1324"/>
      <c r="R51" s="1323"/>
      <c r="S51" s="1329"/>
      <c r="T51" s="1332" t="s">
        <v>591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402</v>
      </c>
      <c r="B52" s="1350"/>
      <c r="C52" s="1350"/>
      <c r="D52" s="1350"/>
      <c r="E52" s="2278"/>
      <c r="F52" s="1350"/>
      <c r="G52" s="1350"/>
      <c r="H52" s="1350"/>
      <c r="I52" s="1350"/>
      <c r="J52" s="1350"/>
      <c r="K52" s="1350"/>
      <c r="L52" s="1353"/>
      <c r="M52" s="1328"/>
      <c r="N52" s="1328"/>
      <c r="O52" s="525"/>
      <c r="P52" s="387"/>
      <c r="Q52" s="1351"/>
      <c r="R52" s="387"/>
      <c r="S52" s="1329"/>
      <c r="T52" s="1332" t="s">
        <v>592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33"/>
      <c r="M53" s="1328"/>
      <c r="N53" s="1328"/>
      <c r="P53" s="1323"/>
      <c r="Q53" s="1324"/>
      <c r="R53" s="1323"/>
      <c r="S53" s="1329"/>
      <c r="T53" s="1332" t="s">
        <v>624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28">
        <v>0</v>
      </c>
      <c r="M58" s="1369">
        <v>0</v>
      </c>
      <c r="N58" s="1369">
        <v>0</v>
      </c>
      <c r="O58" s="1369">
        <v>0</v>
      </c>
      <c r="P58" s="1358">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96C38-2018-DBB6-781E-EDB6721E51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64">
        <f>INDEX(PT_DIFFERENTIATION_NUM_NTAR,MATCH(A2,PT_DIFFERENTIATION_NTAR_ID,0))</f>
      </c>
      <c r="T2" s="305" t="s">
        <v>307</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60"/>
      <c r="Q3" s="359"/>
      <c r="R3" s="360"/>
      <c r="S3" s="1464">
        <f>INDEX(PT_DIFFERENTIATION_NUM_TER,MATCH(B3,PT_DIFFERENTIATION_TER_ID,0))</f>
      </c>
      <c r="T3" s="315" t="s">
        <v>573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574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64">
        <f>INDEX(PT_DIFFERENTIATION_NUM_CS,MATCH(C4,PT_DIFFERENTIATION_CS_ID,0))</f>
      </c>
      <c r="T4" s="316" t="s">
        <v>657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658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57"/>
      <c r="R5" s="363"/>
      <c r="S5" s="1464">
        <f>$I5</f>
      </c>
      <c r="T5" s="292" t="s">
        <v>659</v>
      </c>
      <c r="U5" s="307"/>
      <c r="V5" s="2370"/>
      <c r="W5" s="2371"/>
      <c r="X5" s="2371"/>
      <c r="Y5" s="2371"/>
      <c r="Z5" s="2371"/>
      <c r="AA5" s="2371"/>
      <c r="AB5" s="2372"/>
      <c r="AC5" s="2373"/>
      <c r="AD5" s="2374"/>
      <c r="AE5" s="2374"/>
      <c r="AF5" s="2374"/>
      <c r="AG5" s="2374"/>
      <c r="AH5" s="2374"/>
      <c r="AI5" s="2374"/>
      <c r="AJ5" s="2375"/>
      <c r="AK5" s="1265" t="s">
        <v>660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582</v>
      </c>
      <c r="P6" s="2277"/>
      <c r="Q6" s="2277">
        <v>1</v>
      </c>
      <c r="R6" s="364"/>
      <c r="S6" s="1464">
        <f>$J6</f>
      </c>
      <c r="T6" s="293" t="s">
        <v>583</v>
      </c>
      <c r="U6" s="307"/>
      <c r="V6" s="2265"/>
      <c r="W6" s="2266"/>
      <c r="X6" s="2266"/>
      <c r="Y6" s="2266"/>
      <c r="Z6" s="2266"/>
      <c r="AA6" s="2266"/>
      <c r="AB6" s="2267"/>
      <c r="AC6" s="2265"/>
      <c r="AD6" s="2266"/>
      <c r="AE6" s="2266"/>
      <c r="AF6" s="2266"/>
      <c r="AG6" s="2266"/>
      <c r="AH6" s="2266"/>
      <c r="AI6" s="2266"/>
      <c r="AJ6" s="2267"/>
      <c r="AK6" s="1314" t="s">
        <v>661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64">
        <f>$K7</f>
      </c>
      <c r="T7" s="1444"/>
      <c r="U7" s="307"/>
      <c r="V7" s="758"/>
      <c r="W7" s="758"/>
      <c r="X7" s="1264"/>
      <c r="Y7" s="2285"/>
      <c r="Z7" s="2127" t="s">
        <v>62</v>
      </c>
      <c r="AA7" s="2285"/>
      <c r="AB7" s="2127" t="s">
        <v>62</v>
      </c>
      <c r="AC7" s="758"/>
      <c r="AD7" s="758"/>
      <c r="AE7" s="1264"/>
      <c r="AF7" s="2285"/>
      <c r="AG7" s="2127" t="s">
        <v>62</v>
      </c>
      <c r="AH7" s="2307"/>
      <c r="AI7" s="2127" t="s">
        <v>62</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63"/>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374"/>
      <c r="X9" s="374"/>
      <c r="Y9" s="374"/>
      <c r="Z9" s="374"/>
      <c r="AA9" s="374"/>
      <c r="AB9" s="374"/>
      <c r="AC9" s="374"/>
      <c r="AD9" s="374"/>
      <c r="AE9" s="374"/>
      <c r="AF9" s="374"/>
      <c r="AG9" s="374"/>
      <c r="AH9" s="374"/>
      <c r="AI9" s="374"/>
      <c r="AJ9" s="374"/>
      <c r="AK9" s="1265" t="s">
        <v>663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57"/>
      <c r="R10" s="363"/>
      <c r="S10" s="1285"/>
      <c r="T10" s="372" t="s">
        <v>588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65"/>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62</v>
      </c>
      <c r="AH15" s="2287"/>
      <c r="AI15" s="2288" t="s">
        <v>62</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54"/>
      <c r="M18" s="1369"/>
      <c r="N18" s="1369"/>
      <c r="O18" s="1374" t="s">
        <v>593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594</v>
      </c>
      <c r="P20" s="1369"/>
      <c r="Q20" s="1449"/>
      <c r="R20" s="1449"/>
      <c r="S20" s="736"/>
      <c r="T20" s="1167" t="s">
        <v>595</v>
      </c>
      <c r="Z20" s="193" t="s">
        <v>596</v>
      </c>
      <c r="AB20" s="193" t="s">
        <v>597</v>
      </c>
      <c r="AC20" s="1167" t="s">
        <v>595</v>
      </c>
      <c r="AG20" s="193" t="s">
        <v>598</v>
      </c>
      <c r="AI20" s="193" t="s">
        <v>597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603</v>
      </c>
      <c r="AC34" s="333"/>
      <c r="AD34" s="333"/>
      <c r="AE34" s="333"/>
      <c r="AF34" s="333"/>
      <c r="AG34" s="333"/>
      <c r="AH34" s="333"/>
      <c r="AI34" s="285" t="s">
        <v>603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t="s">
        <v>477</v>
      </c>
      <c r="AQ36" s="1162">
        <v>14</v>
      </c>
    </row>
    <row customHeight="1" ht="14.699999999999998">
      <c r="Q37" s="383"/>
      <c r="R37" s="383"/>
      <c r="S37" s="2293" t="s">
        <v>88</v>
      </c>
      <c r="T37" s="2229" t="s">
        <v>604</v>
      </c>
      <c r="U37" s="308"/>
      <c r="V37" s="2294" t="s">
        <v>605</v>
      </c>
      <c r="W37" s="2295"/>
      <c r="X37" s="2295"/>
      <c r="Y37" s="2295"/>
      <c r="Z37" s="2295"/>
      <c r="AA37" s="2296"/>
      <c r="AB37" s="2297" t="s">
        <v>606</v>
      </c>
      <c r="AC37" s="2294" t="s">
        <v>605</v>
      </c>
      <c r="AD37" s="2295"/>
      <c r="AE37" s="2295"/>
      <c r="AF37" s="2295"/>
      <c r="AG37" s="2295"/>
      <c r="AH37" s="2296"/>
      <c r="AI37" s="2297" t="s">
        <v>607</v>
      </c>
      <c r="AJ37" s="2300" t="s">
        <v>608</v>
      </c>
      <c r="AK37" s="2147"/>
      <c r="AQ37" s="1162">
        <v>14</v>
      </c>
    </row>
    <row customHeight="1" ht="35.699999999999996">
      <c r="Q38" s="383"/>
      <c r="R38" s="383"/>
      <c r="S38" s="2293"/>
      <c r="T38" s="2229"/>
      <c r="U38" s="1038"/>
      <c r="V38" s="1459" t="s">
        <v>665</v>
      </c>
      <c r="W38" s="2282" t="s">
        <v>611</v>
      </c>
      <c r="X38" s="2283"/>
      <c r="Y38" s="2282" t="s">
        <v>612</v>
      </c>
      <c r="Z38" s="2289"/>
      <c r="AA38" s="2283"/>
      <c r="AB38" s="2298"/>
      <c r="AC38" s="1459" t="s">
        <v>665</v>
      </c>
      <c r="AD38" s="2282" t="s">
        <v>611</v>
      </c>
      <c r="AE38" s="2283"/>
      <c r="AF38" s="2282" t="s">
        <v>612</v>
      </c>
      <c r="AG38" s="2289"/>
      <c r="AH38" s="2283"/>
      <c r="AI38" s="2298"/>
      <c r="AJ38" s="2301"/>
      <c r="AK38" s="2147"/>
      <c r="AQ38" s="1162">
        <v>34</v>
      </c>
    </row>
    <row customHeight="1" ht="35.699999999999996">
      <c r="A39" s="1377"/>
      <c r="B39" s="1377" t="s">
        <v>319</v>
      </c>
      <c r="C39" s="1377" t="s">
        <v>320</v>
      </c>
      <c r="D39" s="1377" t="s">
        <v>321</v>
      </c>
      <c r="E39" s="1371" t="s">
        <v>613</v>
      </c>
      <c r="F39" s="1371" t="s">
        <v>614</v>
      </c>
      <c r="G39" s="1371" t="s">
        <v>615</v>
      </c>
      <c r="H39" s="1371"/>
      <c r="I39" s="1371" t="s">
        <v>666</v>
      </c>
      <c r="J39" s="1371" t="s">
        <v>618</v>
      </c>
      <c r="K39" s="1371" t="s">
        <v>667</v>
      </c>
      <c r="L39" s="1371" t="s">
        <v>594</v>
      </c>
      <c r="Q39" s="383"/>
      <c r="R39" s="383"/>
      <c r="S39" s="2293"/>
      <c r="T39" s="2229"/>
      <c r="U39" s="309"/>
      <c r="V39" s="1459" t="s">
        <v>668</v>
      </c>
      <c r="W39" s="1229" t="s">
        <v>669</v>
      </c>
      <c r="X39" s="1229" t="s">
        <v>670</v>
      </c>
      <c r="Y39" s="1462" t="s">
        <v>622</v>
      </c>
      <c r="Z39" s="2290" t="s">
        <v>623</v>
      </c>
      <c r="AA39" s="2291"/>
      <c r="AB39" s="2299"/>
      <c r="AC39" s="1459" t="s">
        <v>668</v>
      </c>
      <c r="AD39" s="1229" t="s">
        <v>669</v>
      </c>
      <c r="AE39" s="1229" t="s">
        <v>670</v>
      </c>
      <c r="AF39" s="1462" t="s">
        <v>622</v>
      </c>
      <c r="AG39" s="2290" t="s">
        <v>623</v>
      </c>
      <c r="AH39" s="2291"/>
      <c r="AI39" s="2299"/>
      <c r="AJ39" s="2302"/>
      <c r="AK39" s="2147"/>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137</v>
      </c>
      <c r="T40" s="1262" t="s">
        <v>102</v>
      </c>
      <c r="U40" s="1252" t="str">
        <f>OFFSET(U40,0,-1)</f>
        <v>2</v>
      </c>
      <c r="V40" s="1458">
        <f>OFFSET(V40,0,-1)+1</f>
        <v>3</v>
      </c>
      <c r="W40" s="1458">
        <f>OFFSET(W40,0,-1)+1</f>
        <v>4</v>
      </c>
      <c r="X40" s="1458">
        <f>OFFSET(X40,0,-1)+1</f>
        <v>5</v>
      </c>
      <c r="Y40" s="1458">
        <f>OFFSET(Y40,0,-1)+1</f>
        <v>6</v>
      </c>
      <c r="Z40" s="2292">
        <f>OFFSET(Z40,0,-1)+1</f>
        <v>7</v>
      </c>
      <c r="AA40" s="2292"/>
      <c r="AB40" s="1458">
        <f>OFFSET(AB40,0,-2)+1</f>
        <v>8</v>
      </c>
      <c r="AC40" s="1458">
        <f>OFFSET(AC40,0,-1)+1</f>
        <v>9</v>
      </c>
      <c r="AD40" s="1458">
        <f>OFFSET(AD40,0,-1)+1</f>
        <v>10</v>
      </c>
      <c r="AE40" s="1458">
        <f>OFFSET(AE40,0,-1)+1</f>
        <v>11</v>
      </c>
      <c r="AF40" s="1458">
        <f>OFFSET(AF40,0,-1)+1</f>
        <v>12</v>
      </c>
      <c r="AG40" s="2292">
        <f>OFFSET(AG40,0,-1)+1</f>
        <v>13</v>
      </c>
      <c r="AH40" s="2292"/>
      <c r="AI40" s="1458">
        <f>OFFSET(AI40,0,-2)+1</f>
        <v>14</v>
      </c>
      <c r="AJ40" s="1252">
        <f>OFFSET(AJ40,0,-1)</f>
        <v>14</v>
      </c>
      <c r="AK40" s="1458">
        <f>OFFSET(AK40,0,-1)+1</f>
        <v>15</v>
      </c>
      <c r="AL40" s="518"/>
      <c r="AM40" s="518"/>
      <c r="AN40" s="518"/>
      <c r="AO40" s="518"/>
      <c r="AP40" s="518"/>
      <c r="AQ40" s="503">
        <v>0</v>
      </c>
    </row>
    <row customHeight="1" ht="24">
      <c r="A41" s="1370" t="s">
        <v>407</v>
      </c>
      <c r="B41" s="1370"/>
      <c r="C41" s="1370"/>
      <c r="D41" s="1370"/>
      <c r="E41" s="2278">
        <v>1</v>
      </c>
      <c r="F41" s="1370"/>
      <c r="G41" s="1370"/>
      <c r="H41" s="1370"/>
      <c r="I41" s="1370"/>
      <c r="J41" s="1370"/>
      <c r="K41" s="1370"/>
      <c r="L41" s="1371"/>
      <c r="M41" s="1372"/>
      <c r="N41" s="1372"/>
      <c r="O41" s="1372"/>
      <c r="P41" s="368"/>
      <c r="Q41" s="367"/>
      <c r="R41" s="362"/>
      <c r="S41" s="1464">
        <f>INDEX(PT_DIFFERENTIATION_NUM_NTAR,MATCH(A41,PT_DIFFERENTIATION_NTAR_ID,0))</f>
        <v>0</v>
      </c>
      <c r="T41" s="305" t="s">
        <v>307</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407</v>
      </c>
      <c r="B42" s="1370" t="s">
        <v>408</v>
      </c>
      <c r="C42" s="1370"/>
      <c r="D42" s="1370"/>
      <c r="E42" s="2279"/>
      <c r="F42" s="2278">
        <v>1</v>
      </c>
      <c r="G42" s="1370"/>
      <c r="H42" s="1370"/>
      <c r="I42" s="1370"/>
      <c r="J42" s="1370"/>
      <c r="K42" s="1370"/>
      <c r="L42" s="1371"/>
      <c r="M42" s="1372"/>
      <c r="N42" s="1372"/>
      <c r="O42" s="1372"/>
      <c r="P42" s="1460"/>
      <c r="Q42" s="359"/>
      <c r="R42" s="360"/>
      <c r="S42" s="1464" t="str">
        <f>INDEX(PT_DIFFERENTIATION_NUM_TER,MATCH(B42,PT_DIFFERENTIATION_TER_ID,0))</f>
        <v>.</v>
      </c>
      <c r="T42" s="315" t="s">
        <v>573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574</v>
      </c>
      <c r="AM42" s="507"/>
      <c r="AN42" s="507" t="str">
        <f>IF(T42="","",T42)</f>
        <v>Территория действия тарифа</v>
      </c>
      <c r="AO42" s="507"/>
      <c r="AP42" s="507"/>
      <c r="AQ42" s="1162">
        <v>23</v>
      </c>
    </row>
    <row customHeight="1" ht="24">
      <c r="A43" s="1370" t="s">
        <v>407</v>
      </c>
      <c r="B43" s="1370" t="s">
        <v>408</v>
      </c>
      <c r="C43" s="1370" t="s">
        <v>409</v>
      </c>
      <c r="D43" s="1370"/>
      <c r="E43" s="2279"/>
      <c r="F43" s="2279"/>
      <c r="G43" s="2278">
        <v>1</v>
      </c>
      <c r="H43" s="1370"/>
      <c r="I43" s="1370"/>
      <c r="J43" s="1370"/>
      <c r="K43" s="1370"/>
      <c r="L43" s="1371"/>
      <c r="M43" s="1372"/>
      <c r="N43" s="1372"/>
      <c r="O43" s="1372"/>
      <c r="P43" s="361"/>
      <c r="Q43" s="359"/>
      <c r="R43" s="360"/>
      <c r="S43" s="1464" t="str">
        <f>INDEX(PT_DIFFERENTIATION_NUM_CS,MATCH(C43,PT_DIFFERENTIATION_CS_ID,0))</f>
        <v>..</v>
      </c>
      <c r="T43" s="316" t="s">
        <v>657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658</v>
      </c>
      <c r="AM43" s="507"/>
      <c r="AN43" s="507" t="str">
        <f>IF(T43="","",T43)</f>
        <v>Наименование централизованной системы холодного водоснабжения</v>
      </c>
      <c r="AO43" s="507"/>
      <c r="AP43" s="507"/>
      <c r="AQ43" s="1162">
        <v>23</v>
      </c>
    </row>
    <row customHeight="1" ht="24">
      <c r="A44" s="1370" t="s">
        <v>407</v>
      </c>
      <c r="B44" s="1370" t="s">
        <v>408</v>
      </c>
      <c r="C44" s="1370" t="s">
        <v>409</v>
      </c>
      <c r="D44" s="1370" t="s">
        <v>672</v>
      </c>
      <c r="E44" s="2279"/>
      <c r="F44" s="2279"/>
      <c r="G44" s="2279"/>
      <c r="H44" s="2279"/>
      <c r="I44" s="2276" t="str">
        <f>S43&amp;".1"</f>
        <v>...1</v>
      </c>
      <c r="J44" s="1370"/>
      <c r="K44" s="1370"/>
      <c r="L44" s="1371"/>
      <c r="P44" s="2277">
        <v>1</v>
      </c>
      <c r="Q44" s="1457"/>
      <c r="R44" s="363"/>
      <c r="S44" s="1464" t="str">
        <f>$I44</f>
        <v>...1</v>
      </c>
      <c r="T44" s="292" t="s">
        <v>659</v>
      </c>
      <c r="U44" s="307"/>
      <c r="V44" s="2370"/>
      <c r="W44" s="2371"/>
      <c r="X44" s="2371"/>
      <c r="Y44" s="2371"/>
      <c r="Z44" s="2371"/>
      <c r="AA44" s="2371"/>
      <c r="AB44" s="2372"/>
      <c r="AC44" s="2373"/>
      <c r="AD44" s="2374"/>
      <c r="AE44" s="2374"/>
      <c r="AF44" s="2374"/>
      <c r="AG44" s="2374"/>
      <c r="AH44" s="2374"/>
      <c r="AI44" s="2374"/>
      <c r="AJ44" s="2375"/>
      <c r="AK44" s="1265" t="s">
        <v>660</v>
      </c>
      <c r="AM44" s="507"/>
      <c r="AN44" s="507" t="str">
        <f>IF(T44="","",T44)</f>
        <v>Наименование признака дифференциации</v>
      </c>
      <c r="AO44" s="507"/>
      <c r="AP44" s="507"/>
      <c r="AQ44" s="1162">
        <v>23</v>
      </c>
    </row>
    <row customHeight="1" ht="24">
      <c r="A45" s="1370" t="s">
        <v>407</v>
      </c>
      <c r="B45" s="1370" t="s">
        <v>408</v>
      </c>
      <c r="C45" s="1370" t="s">
        <v>409</v>
      </c>
      <c r="D45" s="1370" t="s">
        <v>672</v>
      </c>
      <c r="E45" s="2279"/>
      <c r="F45" s="2279"/>
      <c r="G45" s="2279"/>
      <c r="H45" s="2279"/>
      <c r="I45" s="2306"/>
      <c r="J45" s="2276" t="str">
        <f>I44&amp;".1"</f>
        <v>...1.1</v>
      </c>
      <c r="K45" s="1370"/>
      <c r="L45" s="1371" t="s">
        <v>582</v>
      </c>
      <c r="P45" s="2277"/>
      <c r="Q45" s="2277">
        <v>1</v>
      </c>
      <c r="R45" s="364"/>
      <c r="S45" s="1464" t="str">
        <f>$J45</f>
        <v>...1.1</v>
      </c>
      <c r="T45" s="293" t="s">
        <v>583</v>
      </c>
      <c r="U45" s="307"/>
      <c r="V45" s="2265"/>
      <c r="W45" s="2266"/>
      <c r="X45" s="2266"/>
      <c r="Y45" s="2266"/>
      <c r="Z45" s="2266"/>
      <c r="AA45" s="2266"/>
      <c r="AB45" s="2267"/>
      <c r="AC45" s="2265"/>
      <c r="AD45" s="2266"/>
      <c r="AE45" s="2266"/>
      <c r="AF45" s="2266"/>
      <c r="AG45" s="2266"/>
      <c r="AH45" s="2266"/>
      <c r="AI45" s="2266"/>
      <c r="AJ45" s="2267"/>
      <c r="AK45" s="1314" t="s">
        <v>661</v>
      </c>
      <c r="AM45" s="507"/>
      <c r="AN45" s="507" t="str">
        <f>IF(T45="","",T45)</f>
        <v>Группа потребителей</v>
      </c>
      <c r="AO45" s="507"/>
      <c r="AP45" s="507"/>
      <c r="AQ45" s="1162">
        <v>23</v>
      </c>
    </row>
    <row customHeight="1" ht="24">
      <c r="A46" s="1370" t="s">
        <v>407</v>
      </c>
      <c r="B46" s="1370" t="s">
        <v>408</v>
      </c>
      <c r="C46" s="1370" t="s">
        <v>409</v>
      </c>
      <c r="D46" s="1370" t="s">
        <v>672</v>
      </c>
      <c r="E46" s="2279"/>
      <c r="F46" s="2279"/>
      <c r="G46" s="2279"/>
      <c r="H46" s="2279"/>
      <c r="I46" s="2306"/>
      <c r="J46" s="2306"/>
      <c r="K46" s="2276" t="str">
        <f>J45&amp;".1"</f>
        <v>...1.1.1</v>
      </c>
      <c r="L46" s="1371"/>
      <c r="P46" s="2277"/>
      <c r="Q46" s="2277"/>
      <c r="R46" s="364">
        <v>1</v>
      </c>
      <c r="S46" s="1464" t="str">
        <f>$K46</f>
        <v>...1.1.1</v>
      </c>
      <c r="T46" s="1444"/>
      <c r="U46" s="307"/>
      <c r="V46" s="758"/>
      <c r="W46" s="758"/>
      <c r="X46" s="1264"/>
      <c r="Y46" s="2285"/>
      <c r="Z46" s="2127" t="s">
        <v>62</v>
      </c>
      <c r="AA46" s="2285"/>
      <c r="AB46" s="2127" t="s">
        <v>62</v>
      </c>
      <c r="AC46" s="758"/>
      <c r="AD46" s="758"/>
      <c r="AE46" s="1264"/>
      <c r="AF46" s="2285"/>
      <c r="AG46" s="2127" t="s">
        <v>62</v>
      </c>
      <c r="AH46" s="2307"/>
      <c r="AI46" s="2127" t="s">
        <v>62</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407</v>
      </c>
      <c r="B47" s="1370" t="s">
        <v>408</v>
      </c>
      <c r="C47" s="1370" t="s">
        <v>409</v>
      </c>
      <c r="D47" s="1370" t="s">
        <v>672</v>
      </c>
      <c r="E47" s="2279"/>
      <c r="F47" s="2279"/>
      <c r="G47" s="2279"/>
      <c r="H47" s="2279"/>
      <c r="I47" s="2306"/>
      <c r="J47" s="2306"/>
      <c r="K47" s="2276"/>
      <c r="L47" s="1371"/>
      <c r="P47" s="2277"/>
      <c r="Q47" s="2277"/>
      <c r="R47" s="364"/>
      <c r="S47" s="1463"/>
      <c r="T47" s="307"/>
      <c r="U47" s="307"/>
      <c r="V47" s="332"/>
      <c r="W47" s="332"/>
      <c r="X47" s="335" t="str">
        <f>Y46&amp;"-"&amp;AA46</f>
        <v>-</v>
      </c>
      <c r="Y47" s="2286"/>
      <c r="Z47" s="2127"/>
      <c r="AA47" s="2286"/>
      <c r="AB47" s="2127"/>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407</v>
      </c>
      <c r="B48" s="1370" t="s">
        <v>408</v>
      </c>
      <c r="C48" s="1370" t="s">
        <v>409</v>
      </c>
      <c r="D48" s="1370" t="s">
        <v>672</v>
      </c>
      <c r="E48" s="2279"/>
      <c r="F48" s="2279"/>
      <c r="G48" s="2279"/>
      <c r="H48" s="2279"/>
      <c r="I48" s="2306"/>
      <c r="J48" s="2276"/>
      <c r="K48" s="1370"/>
      <c r="L48" s="1371"/>
      <c r="P48" s="2277"/>
      <c r="Q48" s="2277"/>
      <c r="R48" s="363"/>
      <c r="S48" s="1285"/>
      <c r="T48" s="294" t="s">
        <v>662</v>
      </c>
      <c r="U48" s="374"/>
      <c r="V48" s="374"/>
      <c r="W48" s="374"/>
      <c r="X48" s="374"/>
      <c r="Y48" s="374"/>
      <c r="Z48" s="374"/>
      <c r="AA48" s="374"/>
      <c r="AB48" s="374"/>
      <c r="AC48" s="374"/>
      <c r="AD48" s="374"/>
      <c r="AE48" s="374"/>
      <c r="AF48" s="374"/>
      <c r="AG48" s="374"/>
      <c r="AH48" s="374"/>
      <c r="AI48" s="374"/>
      <c r="AJ48" s="374"/>
      <c r="AK48" s="1265" t="s">
        <v>663</v>
      </c>
      <c r="AM48" s="507"/>
      <c r="AN48" s="507" t="str">
        <f>IF(T48="","",T48)</f>
        <v>Добавить значение признака дифференциации</v>
      </c>
      <c r="AO48" s="507"/>
      <c r="AP48" s="507"/>
      <c r="AQ48" s="1162">
        <v>20</v>
      </c>
    </row>
    <row customHeight="1" ht="22.049999999999997">
      <c r="A49" s="1370" t="s">
        <v>407</v>
      </c>
      <c r="B49" s="1370" t="s">
        <v>408</v>
      </c>
      <c r="C49" s="1370" t="s">
        <v>409</v>
      </c>
      <c r="D49" s="1370" t="s">
        <v>672</v>
      </c>
      <c r="E49" s="2279"/>
      <c r="F49" s="2279"/>
      <c r="G49" s="2279"/>
      <c r="H49" s="2279"/>
      <c r="I49" s="2276"/>
      <c r="J49" s="1370"/>
      <c r="K49" s="1370"/>
      <c r="L49" s="1371"/>
      <c r="P49" s="2277"/>
      <c r="Q49" s="1457"/>
      <c r="R49" s="363"/>
      <c r="S49" s="1285"/>
      <c r="T49" s="372" t="s">
        <v>588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407</v>
      </c>
      <c r="B50" s="1370" t="s">
        <v>408</v>
      </c>
      <c r="C50" s="1370" t="s">
        <v>409</v>
      </c>
      <c r="D50" s="1370" t="s">
        <v>672</v>
      </c>
      <c r="E50" s="2279"/>
      <c r="F50" s="2279"/>
      <c r="G50" s="2279"/>
      <c r="H50" s="2278"/>
      <c r="I50" s="1370"/>
      <c r="J50" s="1370"/>
      <c r="K50" s="1370"/>
      <c r="L50" s="1371"/>
      <c r="M50" s="1372"/>
      <c r="N50" s="1372"/>
      <c r="O50" s="544"/>
      <c r="P50" s="367"/>
      <c r="Q50" s="382"/>
      <c r="R50" s="362"/>
      <c r="S50" s="1285"/>
      <c r="T50" s="379" t="s">
        <v>664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407</v>
      </c>
      <c r="B51" s="1350" t="s">
        <v>408</v>
      </c>
      <c r="C51" s="1321"/>
      <c r="D51" s="1321"/>
      <c r="E51" s="2279"/>
      <c r="F51" s="2278"/>
      <c r="G51" s="1321"/>
      <c r="H51" s="1321"/>
      <c r="I51" s="1321"/>
      <c r="J51" s="1321"/>
      <c r="K51" s="1321"/>
      <c r="L51" s="1465"/>
      <c r="M51" s="1328"/>
      <c r="N51" s="1328"/>
      <c r="P51" s="1323"/>
      <c r="Q51" s="1324"/>
      <c r="R51" s="1323"/>
      <c r="S51" s="1329"/>
      <c r="T51" s="1332" t="s">
        <v>591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407</v>
      </c>
      <c r="B52" s="1350"/>
      <c r="C52" s="1350"/>
      <c r="D52" s="1350"/>
      <c r="E52" s="2278"/>
      <c r="F52" s="1350"/>
      <c r="G52" s="1350"/>
      <c r="H52" s="1350"/>
      <c r="I52" s="1350"/>
      <c r="J52" s="1350"/>
      <c r="K52" s="1350"/>
      <c r="L52" s="1353"/>
      <c r="M52" s="1328"/>
      <c r="N52" s="1328"/>
      <c r="O52" s="525"/>
      <c r="P52" s="387"/>
      <c r="Q52" s="1351"/>
      <c r="R52" s="387"/>
      <c r="S52" s="1329"/>
      <c r="T52" s="1332" t="s">
        <v>592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624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91A6E-3478-3A3E-E9B1-991DC5C449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64">
        <f>INDEX(PT_DIFFERENTIATION_NUM_NTAR,MATCH(A2,PT_DIFFERENTIATION_NTAR_ID,0))</f>
      </c>
      <c r="T2" s="305" t="s">
        <v>307</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60"/>
      <c r="Q3" s="359"/>
      <c r="R3" s="360"/>
      <c r="S3" s="1464">
        <f>INDEX(PT_DIFFERENTIATION_NUM_TER,MATCH(B3,PT_DIFFERENTIATION_TER_ID,0))</f>
      </c>
      <c r="T3" s="315" t="s">
        <v>573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574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64">
        <f>INDEX(PT_DIFFERENTIATION_NUM_CS,MATCH(C4,PT_DIFFERENTIATION_CS_ID,0))</f>
      </c>
      <c r="T4" s="316" t="s">
        <v>657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658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57"/>
      <c r="R5" s="363"/>
      <c r="S5" s="1464">
        <f>$I5</f>
      </c>
      <c r="T5" s="292" t="s">
        <v>659</v>
      </c>
      <c r="U5" s="307"/>
      <c r="V5" s="2370"/>
      <c r="W5" s="2371"/>
      <c r="X5" s="2371"/>
      <c r="Y5" s="2371"/>
      <c r="Z5" s="2371"/>
      <c r="AA5" s="2371"/>
      <c r="AB5" s="2372"/>
      <c r="AC5" s="2373"/>
      <c r="AD5" s="2374"/>
      <c r="AE5" s="2374"/>
      <c r="AF5" s="2374"/>
      <c r="AG5" s="2374"/>
      <c r="AH5" s="2374"/>
      <c r="AI5" s="2374"/>
      <c r="AJ5" s="2375"/>
      <c r="AK5" s="1265" t="s">
        <v>660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582</v>
      </c>
      <c r="P6" s="2277"/>
      <c r="Q6" s="2277">
        <v>1</v>
      </c>
      <c r="R6" s="364"/>
      <c r="S6" s="1464">
        <f>$J6</f>
      </c>
      <c r="T6" s="293" t="s">
        <v>583</v>
      </c>
      <c r="U6" s="307"/>
      <c r="V6" s="2265"/>
      <c r="W6" s="2266"/>
      <c r="X6" s="2266"/>
      <c r="Y6" s="2266"/>
      <c r="Z6" s="2266"/>
      <c r="AA6" s="2266"/>
      <c r="AB6" s="2267"/>
      <c r="AC6" s="2265"/>
      <c r="AD6" s="2266"/>
      <c r="AE6" s="2266"/>
      <c r="AF6" s="2266"/>
      <c r="AG6" s="2266"/>
      <c r="AH6" s="2266"/>
      <c r="AI6" s="2266"/>
      <c r="AJ6" s="2267"/>
      <c r="AK6" s="1314" t="s">
        <v>661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64">
        <f>$K7</f>
      </c>
      <c r="T7" s="1444"/>
      <c r="U7" s="307"/>
      <c r="V7" s="758"/>
      <c r="W7" s="758"/>
      <c r="X7" s="1264"/>
      <c r="Y7" s="2285"/>
      <c r="Z7" s="2127" t="s">
        <v>62</v>
      </c>
      <c r="AA7" s="2285"/>
      <c r="AB7" s="2127" t="s">
        <v>62</v>
      </c>
      <c r="AC7" s="758"/>
      <c r="AD7" s="758"/>
      <c r="AE7" s="1264"/>
      <c r="AF7" s="2285"/>
      <c r="AG7" s="2127" t="s">
        <v>62</v>
      </c>
      <c r="AH7" s="2307"/>
      <c r="AI7" s="2127" t="s">
        <v>62</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63"/>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374"/>
      <c r="X9" s="374"/>
      <c r="Y9" s="374"/>
      <c r="Z9" s="374"/>
      <c r="AA9" s="374"/>
      <c r="AB9" s="374"/>
      <c r="AC9" s="374"/>
      <c r="AD9" s="374"/>
      <c r="AE9" s="374"/>
      <c r="AF9" s="374"/>
      <c r="AG9" s="374"/>
      <c r="AH9" s="374"/>
      <c r="AI9" s="374"/>
      <c r="AJ9" s="374"/>
      <c r="AK9" s="1265" t="s">
        <v>663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57"/>
      <c r="R10" s="363"/>
      <c r="S10" s="1285"/>
      <c r="T10" s="372" t="s">
        <v>588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65"/>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62</v>
      </c>
      <c r="AH15" s="2287"/>
      <c r="AI15" s="2288" t="s">
        <v>62</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54"/>
      <c r="M18" s="1369"/>
      <c r="N18" s="1369"/>
      <c r="O18" s="1374" t="s">
        <v>593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594</v>
      </c>
      <c r="P20" s="1369"/>
      <c r="Q20" s="1449"/>
      <c r="R20" s="1449"/>
      <c r="S20" s="736"/>
      <c r="T20" s="1167" t="s">
        <v>595</v>
      </c>
      <c r="Z20" s="193" t="s">
        <v>596</v>
      </c>
      <c r="AB20" s="193" t="s">
        <v>597</v>
      </c>
      <c r="AC20" s="1167" t="s">
        <v>595</v>
      </c>
      <c r="AG20" s="193" t="s">
        <v>598</v>
      </c>
      <c r="AI20" s="193" t="s">
        <v>597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603</v>
      </c>
      <c r="AC34" s="333"/>
      <c r="AD34" s="333"/>
      <c r="AE34" s="333"/>
      <c r="AF34" s="333"/>
      <c r="AG34" s="333"/>
      <c r="AH34" s="333"/>
      <c r="AI34" s="285" t="s">
        <v>603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t="s">
        <v>477</v>
      </c>
      <c r="AQ36" s="1162">
        <v>14</v>
      </c>
    </row>
    <row customHeight="1" ht="14.699999999999998">
      <c r="Q37" s="383"/>
      <c r="R37" s="383"/>
      <c r="S37" s="2293" t="s">
        <v>88</v>
      </c>
      <c r="T37" s="2229" t="s">
        <v>604</v>
      </c>
      <c r="U37" s="308"/>
      <c r="V37" s="2294" t="s">
        <v>605</v>
      </c>
      <c r="W37" s="2295"/>
      <c r="X37" s="2295"/>
      <c r="Y37" s="2295"/>
      <c r="Z37" s="2295"/>
      <c r="AA37" s="2296"/>
      <c r="AB37" s="2297" t="s">
        <v>606</v>
      </c>
      <c r="AC37" s="2294" t="s">
        <v>605</v>
      </c>
      <c r="AD37" s="2295"/>
      <c r="AE37" s="2295"/>
      <c r="AF37" s="2295"/>
      <c r="AG37" s="2295"/>
      <c r="AH37" s="2296"/>
      <c r="AI37" s="2297" t="s">
        <v>607</v>
      </c>
      <c r="AJ37" s="2300" t="s">
        <v>608</v>
      </c>
      <c r="AK37" s="2147"/>
      <c r="AQ37" s="1162">
        <v>14</v>
      </c>
    </row>
    <row customHeight="1" ht="35.699999999999996">
      <c r="Q38" s="383"/>
      <c r="R38" s="383"/>
      <c r="S38" s="2293"/>
      <c r="T38" s="2229"/>
      <c r="U38" s="1038"/>
      <c r="V38" s="1459" t="s">
        <v>665</v>
      </c>
      <c r="W38" s="2282" t="s">
        <v>611</v>
      </c>
      <c r="X38" s="2283"/>
      <c r="Y38" s="2282" t="s">
        <v>612</v>
      </c>
      <c r="Z38" s="2289"/>
      <c r="AA38" s="2283"/>
      <c r="AB38" s="2298"/>
      <c r="AC38" s="1459" t="s">
        <v>665</v>
      </c>
      <c r="AD38" s="2282" t="s">
        <v>611</v>
      </c>
      <c r="AE38" s="2283"/>
      <c r="AF38" s="2282" t="s">
        <v>612</v>
      </c>
      <c r="AG38" s="2289"/>
      <c r="AH38" s="2283"/>
      <c r="AI38" s="2298"/>
      <c r="AJ38" s="2301"/>
      <c r="AK38" s="2147"/>
      <c r="AQ38" s="1162">
        <v>34</v>
      </c>
    </row>
    <row customHeight="1" ht="35.699999999999996">
      <c r="A39" s="1377"/>
      <c r="B39" s="1377" t="s">
        <v>319</v>
      </c>
      <c r="C39" s="1377" t="s">
        <v>320</v>
      </c>
      <c r="D39" s="1377" t="s">
        <v>321</v>
      </c>
      <c r="E39" s="1371" t="s">
        <v>613</v>
      </c>
      <c r="F39" s="1371" t="s">
        <v>614</v>
      </c>
      <c r="G39" s="1371" t="s">
        <v>615</v>
      </c>
      <c r="H39" s="1371"/>
      <c r="I39" s="1371" t="s">
        <v>666</v>
      </c>
      <c r="J39" s="1371" t="s">
        <v>618</v>
      </c>
      <c r="K39" s="1371" t="s">
        <v>667</v>
      </c>
      <c r="L39" s="1371" t="s">
        <v>594</v>
      </c>
      <c r="Q39" s="383"/>
      <c r="R39" s="383"/>
      <c r="S39" s="2293"/>
      <c r="T39" s="2229"/>
      <c r="U39" s="309"/>
      <c r="V39" s="1459" t="s">
        <v>668</v>
      </c>
      <c r="W39" s="1229" t="s">
        <v>669</v>
      </c>
      <c r="X39" s="1229" t="s">
        <v>670</v>
      </c>
      <c r="Y39" s="1462" t="s">
        <v>622</v>
      </c>
      <c r="Z39" s="2290" t="s">
        <v>623</v>
      </c>
      <c r="AA39" s="2291"/>
      <c r="AB39" s="2299"/>
      <c r="AC39" s="1459" t="s">
        <v>668</v>
      </c>
      <c r="AD39" s="1229" t="s">
        <v>669</v>
      </c>
      <c r="AE39" s="1229" t="s">
        <v>670</v>
      </c>
      <c r="AF39" s="1462" t="s">
        <v>622</v>
      </c>
      <c r="AG39" s="2290" t="s">
        <v>623</v>
      </c>
      <c r="AH39" s="2291"/>
      <c r="AI39" s="2299"/>
      <c r="AJ39" s="2302"/>
      <c r="AK39" s="2147"/>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137</v>
      </c>
      <c r="T40" s="1262" t="s">
        <v>102</v>
      </c>
      <c r="U40" s="1252" t="str">
        <f>OFFSET(U40,0,-1)</f>
        <v>2</v>
      </c>
      <c r="V40" s="1458">
        <f>OFFSET(V40,0,-1)+1</f>
        <v>3</v>
      </c>
      <c r="W40" s="1458">
        <f>OFFSET(W40,0,-1)+1</f>
        <v>4</v>
      </c>
      <c r="X40" s="1458">
        <f>OFFSET(X40,0,-1)+1</f>
        <v>5</v>
      </c>
      <c r="Y40" s="1458">
        <f>OFFSET(Y40,0,-1)+1</f>
        <v>6</v>
      </c>
      <c r="Z40" s="2292">
        <f>OFFSET(Z40,0,-1)+1</f>
        <v>7</v>
      </c>
      <c r="AA40" s="2292"/>
      <c r="AB40" s="1458">
        <f>OFFSET(AB40,0,-2)+1</f>
        <v>8</v>
      </c>
      <c r="AC40" s="1458">
        <f>OFFSET(AC40,0,-1)+1</f>
        <v>9</v>
      </c>
      <c r="AD40" s="1458">
        <f>OFFSET(AD40,0,-1)+1</f>
        <v>10</v>
      </c>
      <c r="AE40" s="1458">
        <f>OFFSET(AE40,0,-1)+1</f>
        <v>11</v>
      </c>
      <c r="AF40" s="1458">
        <f>OFFSET(AF40,0,-1)+1</f>
        <v>12</v>
      </c>
      <c r="AG40" s="2292">
        <f>OFFSET(AG40,0,-1)+1</f>
        <v>13</v>
      </c>
      <c r="AH40" s="2292"/>
      <c r="AI40" s="1458">
        <f>OFFSET(AI40,0,-2)+1</f>
        <v>14</v>
      </c>
      <c r="AJ40" s="1252">
        <f>OFFSET(AJ40,0,-1)</f>
        <v>14</v>
      </c>
      <c r="AK40" s="1458">
        <f>OFFSET(AK40,0,-1)+1</f>
        <v>15</v>
      </c>
      <c r="AL40" s="518"/>
      <c r="AM40" s="518"/>
      <c r="AN40" s="518"/>
      <c r="AO40" s="518"/>
      <c r="AP40" s="518"/>
      <c r="AQ40" s="503">
        <v>0</v>
      </c>
    </row>
    <row customHeight="1" ht="24">
      <c r="A41" s="1370" t="s">
        <v>412</v>
      </c>
      <c r="B41" s="1370"/>
      <c r="C41" s="1370"/>
      <c r="D41" s="1370"/>
      <c r="E41" s="2278">
        <v>1</v>
      </c>
      <c r="F41" s="1370"/>
      <c r="G41" s="1370"/>
      <c r="H41" s="1370"/>
      <c r="I41" s="1370"/>
      <c r="J41" s="1370"/>
      <c r="K41" s="1370"/>
      <c r="L41" s="1371"/>
      <c r="M41" s="1372"/>
      <c r="N41" s="1372"/>
      <c r="O41" s="1372"/>
      <c r="P41" s="368"/>
      <c r="Q41" s="367"/>
      <c r="R41" s="362"/>
      <c r="S41" s="1464">
        <f>INDEX(PT_DIFFERENTIATION_NUM_NTAR,MATCH(A41,PT_DIFFERENTIATION_NTAR_ID,0))</f>
        <v>0</v>
      </c>
      <c r="T41" s="305" t="s">
        <v>307</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412</v>
      </c>
      <c r="B42" s="1370" t="s">
        <v>413</v>
      </c>
      <c r="C42" s="1370"/>
      <c r="D42" s="1370"/>
      <c r="E42" s="2279"/>
      <c r="F42" s="2278">
        <v>1</v>
      </c>
      <c r="G42" s="1370"/>
      <c r="H42" s="1370"/>
      <c r="I42" s="1370"/>
      <c r="J42" s="1370"/>
      <c r="K42" s="1370"/>
      <c r="L42" s="1371"/>
      <c r="M42" s="1372"/>
      <c r="N42" s="1372"/>
      <c r="O42" s="1372"/>
      <c r="P42" s="1460"/>
      <c r="Q42" s="359"/>
      <c r="R42" s="360"/>
      <c r="S42" s="1464" t="str">
        <f>INDEX(PT_DIFFERENTIATION_NUM_TER,MATCH(B42,PT_DIFFERENTIATION_TER_ID,0))</f>
        <v>.</v>
      </c>
      <c r="T42" s="315" t="s">
        <v>573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574</v>
      </c>
      <c r="AM42" s="507"/>
      <c r="AN42" s="507" t="str">
        <f>IF(T42="","",T42)</f>
        <v>Территория действия тарифа</v>
      </c>
      <c r="AO42" s="507"/>
      <c r="AP42" s="507"/>
      <c r="AQ42" s="1162">
        <v>23</v>
      </c>
    </row>
    <row customHeight="1" ht="24">
      <c r="A43" s="1370" t="s">
        <v>412</v>
      </c>
      <c r="B43" s="1370" t="s">
        <v>413</v>
      </c>
      <c r="C43" s="1370" t="s">
        <v>414</v>
      </c>
      <c r="D43" s="1370"/>
      <c r="E43" s="2279"/>
      <c r="F43" s="2279"/>
      <c r="G43" s="2278">
        <v>1</v>
      </c>
      <c r="H43" s="1370"/>
      <c r="I43" s="1370"/>
      <c r="J43" s="1370"/>
      <c r="K43" s="1370"/>
      <c r="L43" s="1371"/>
      <c r="M43" s="1372"/>
      <c r="N43" s="1372"/>
      <c r="O43" s="1372"/>
      <c r="P43" s="361"/>
      <c r="Q43" s="359"/>
      <c r="R43" s="360"/>
      <c r="S43" s="1464" t="str">
        <f>INDEX(PT_DIFFERENTIATION_NUM_CS,MATCH(C43,PT_DIFFERENTIATION_CS_ID,0))</f>
        <v>..</v>
      </c>
      <c r="T43" s="316" t="s">
        <v>657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658</v>
      </c>
      <c r="AM43" s="507"/>
      <c r="AN43" s="507" t="str">
        <f>IF(T43="","",T43)</f>
        <v>Наименование централизованной системы холодного водоснабжения</v>
      </c>
      <c r="AO43" s="507"/>
      <c r="AP43" s="507"/>
      <c r="AQ43" s="1162">
        <v>23</v>
      </c>
    </row>
    <row customHeight="1" ht="24">
      <c r="A44" s="1370" t="s">
        <v>412</v>
      </c>
      <c r="B44" s="1370" t="s">
        <v>413</v>
      </c>
      <c r="C44" s="1370" t="s">
        <v>414</v>
      </c>
      <c r="D44" s="1370" t="s">
        <v>673</v>
      </c>
      <c r="E44" s="2279"/>
      <c r="F44" s="2279"/>
      <c r="G44" s="2279"/>
      <c r="H44" s="2279"/>
      <c r="I44" s="2276" t="str">
        <f>S43&amp;".1"</f>
        <v>...1</v>
      </c>
      <c r="J44" s="1370"/>
      <c r="K44" s="1370"/>
      <c r="L44" s="1371"/>
      <c r="P44" s="2277">
        <v>1</v>
      </c>
      <c r="Q44" s="1457"/>
      <c r="R44" s="363"/>
      <c r="S44" s="1464" t="str">
        <f>$I44</f>
        <v>...1</v>
      </c>
      <c r="T44" s="292" t="s">
        <v>659</v>
      </c>
      <c r="U44" s="307"/>
      <c r="V44" s="2370"/>
      <c r="W44" s="2371"/>
      <c r="X44" s="2371"/>
      <c r="Y44" s="2371"/>
      <c r="Z44" s="2371"/>
      <c r="AA44" s="2371"/>
      <c r="AB44" s="2372"/>
      <c r="AC44" s="2373"/>
      <c r="AD44" s="2374"/>
      <c r="AE44" s="2374"/>
      <c r="AF44" s="2374"/>
      <c r="AG44" s="2374"/>
      <c r="AH44" s="2374"/>
      <c r="AI44" s="2374"/>
      <c r="AJ44" s="2375"/>
      <c r="AK44" s="1265" t="s">
        <v>660</v>
      </c>
      <c r="AM44" s="507"/>
      <c r="AN44" s="507" t="str">
        <f>IF(T44="","",T44)</f>
        <v>Наименование признака дифференциации</v>
      </c>
      <c r="AO44" s="507"/>
      <c r="AP44" s="507"/>
      <c r="AQ44" s="1162">
        <v>23</v>
      </c>
    </row>
    <row customHeight="1" ht="24">
      <c r="A45" s="1370" t="s">
        <v>412</v>
      </c>
      <c r="B45" s="1370" t="s">
        <v>413</v>
      </c>
      <c r="C45" s="1370" t="s">
        <v>414</v>
      </c>
      <c r="D45" s="1370" t="s">
        <v>673</v>
      </c>
      <c r="E45" s="2279"/>
      <c r="F45" s="2279"/>
      <c r="G45" s="2279"/>
      <c r="H45" s="2279"/>
      <c r="I45" s="2306"/>
      <c r="J45" s="2276" t="str">
        <f>I44&amp;".1"</f>
        <v>...1.1</v>
      </c>
      <c r="K45" s="1370"/>
      <c r="L45" s="1371" t="s">
        <v>582</v>
      </c>
      <c r="P45" s="2277"/>
      <c r="Q45" s="2277">
        <v>1</v>
      </c>
      <c r="R45" s="364"/>
      <c r="S45" s="1464" t="str">
        <f>$J45</f>
        <v>...1.1</v>
      </c>
      <c r="T45" s="293" t="s">
        <v>583</v>
      </c>
      <c r="U45" s="307"/>
      <c r="V45" s="2265"/>
      <c r="W45" s="2266"/>
      <c r="X45" s="2266"/>
      <c r="Y45" s="2266"/>
      <c r="Z45" s="2266"/>
      <c r="AA45" s="2266"/>
      <c r="AB45" s="2267"/>
      <c r="AC45" s="2265"/>
      <c r="AD45" s="2266"/>
      <c r="AE45" s="2266"/>
      <c r="AF45" s="2266"/>
      <c r="AG45" s="2266"/>
      <c r="AH45" s="2266"/>
      <c r="AI45" s="2266"/>
      <c r="AJ45" s="2267"/>
      <c r="AK45" s="1314" t="s">
        <v>661</v>
      </c>
      <c r="AM45" s="507"/>
      <c r="AN45" s="507" t="str">
        <f>IF(T45="","",T45)</f>
        <v>Группа потребителей</v>
      </c>
      <c r="AO45" s="507"/>
      <c r="AP45" s="507"/>
      <c r="AQ45" s="1162">
        <v>23</v>
      </c>
    </row>
    <row customHeight="1" ht="24">
      <c r="A46" s="1370" t="s">
        <v>412</v>
      </c>
      <c r="B46" s="1370" t="s">
        <v>413</v>
      </c>
      <c r="C46" s="1370" t="s">
        <v>414</v>
      </c>
      <c r="D46" s="1370" t="s">
        <v>673</v>
      </c>
      <c r="E46" s="2279"/>
      <c r="F46" s="2279"/>
      <c r="G46" s="2279"/>
      <c r="H46" s="2279"/>
      <c r="I46" s="2306"/>
      <c r="J46" s="2306"/>
      <c r="K46" s="2276" t="str">
        <f>J45&amp;".1"</f>
        <v>...1.1.1</v>
      </c>
      <c r="L46" s="1371"/>
      <c r="P46" s="2277"/>
      <c r="Q46" s="2277"/>
      <c r="R46" s="364">
        <v>1</v>
      </c>
      <c r="S46" s="1464" t="str">
        <f>$K46</f>
        <v>...1.1.1</v>
      </c>
      <c r="T46" s="1444"/>
      <c r="U46" s="307"/>
      <c r="V46" s="758"/>
      <c r="W46" s="758"/>
      <c r="X46" s="1264"/>
      <c r="Y46" s="2285"/>
      <c r="Z46" s="2127" t="s">
        <v>62</v>
      </c>
      <c r="AA46" s="2285"/>
      <c r="AB46" s="2127" t="s">
        <v>62</v>
      </c>
      <c r="AC46" s="758"/>
      <c r="AD46" s="758"/>
      <c r="AE46" s="1264"/>
      <c r="AF46" s="2285"/>
      <c r="AG46" s="2127" t="s">
        <v>62</v>
      </c>
      <c r="AH46" s="2307"/>
      <c r="AI46" s="2127" t="s">
        <v>62</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412</v>
      </c>
      <c r="B47" s="1370" t="s">
        <v>413</v>
      </c>
      <c r="C47" s="1370" t="s">
        <v>414</v>
      </c>
      <c r="D47" s="1370" t="s">
        <v>673</v>
      </c>
      <c r="E47" s="2279"/>
      <c r="F47" s="2279"/>
      <c r="G47" s="2279"/>
      <c r="H47" s="2279"/>
      <c r="I47" s="2306"/>
      <c r="J47" s="2306"/>
      <c r="K47" s="2276"/>
      <c r="L47" s="1371"/>
      <c r="P47" s="2277"/>
      <c r="Q47" s="2277"/>
      <c r="R47" s="364"/>
      <c r="S47" s="1463"/>
      <c r="T47" s="307"/>
      <c r="U47" s="307"/>
      <c r="V47" s="332"/>
      <c r="W47" s="332"/>
      <c r="X47" s="335" t="str">
        <f>Y46&amp;"-"&amp;AA46</f>
        <v>-</v>
      </c>
      <c r="Y47" s="2286"/>
      <c r="Z47" s="2127"/>
      <c r="AA47" s="2286"/>
      <c r="AB47" s="2127"/>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412</v>
      </c>
      <c r="B48" s="1370" t="s">
        <v>413</v>
      </c>
      <c r="C48" s="1370" t="s">
        <v>414</v>
      </c>
      <c r="D48" s="1370" t="s">
        <v>673</v>
      </c>
      <c r="E48" s="2279"/>
      <c r="F48" s="2279"/>
      <c r="G48" s="2279"/>
      <c r="H48" s="2279"/>
      <c r="I48" s="2306"/>
      <c r="J48" s="2276"/>
      <c r="K48" s="1370"/>
      <c r="L48" s="1371"/>
      <c r="P48" s="2277"/>
      <c r="Q48" s="2277"/>
      <c r="R48" s="363"/>
      <c r="S48" s="1285"/>
      <c r="T48" s="294" t="s">
        <v>662</v>
      </c>
      <c r="U48" s="374"/>
      <c r="V48" s="374"/>
      <c r="W48" s="374"/>
      <c r="X48" s="374"/>
      <c r="Y48" s="374"/>
      <c r="Z48" s="374"/>
      <c r="AA48" s="374"/>
      <c r="AB48" s="374"/>
      <c r="AC48" s="374"/>
      <c r="AD48" s="374"/>
      <c r="AE48" s="374"/>
      <c r="AF48" s="374"/>
      <c r="AG48" s="374"/>
      <c r="AH48" s="374"/>
      <c r="AI48" s="374"/>
      <c r="AJ48" s="374"/>
      <c r="AK48" s="1265" t="s">
        <v>663</v>
      </c>
      <c r="AM48" s="507"/>
      <c r="AN48" s="507" t="str">
        <f>IF(T48="","",T48)</f>
        <v>Добавить значение признака дифференциации</v>
      </c>
      <c r="AO48" s="507"/>
      <c r="AP48" s="507"/>
      <c r="AQ48" s="1162">
        <v>20</v>
      </c>
    </row>
    <row customHeight="1" ht="22.049999999999997">
      <c r="A49" s="1370" t="s">
        <v>412</v>
      </c>
      <c r="B49" s="1370" t="s">
        <v>413</v>
      </c>
      <c r="C49" s="1370" t="s">
        <v>414</v>
      </c>
      <c r="D49" s="1370" t="s">
        <v>673</v>
      </c>
      <c r="E49" s="2279"/>
      <c r="F49" s="2279"/>
      <c r="G49" s="2279"/>
      <c r="H49" s="2279"/>
      <c r="I49" s="2276"/>
      <c r="J49" s="1370"/>
      <c r="K49" s="1370"/>
      <c r="L49" s="1371"/>
      <c r="P49" s="2277"/>
      <c r="Q49" s="1457"/>
      <c r="R49" s="363"/>
      <c r="S49" s="1285"/>
      <c r="T49" s="372" t="s">
        <v>588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412</v>
      </c>
      <c r="B50" s="1370" t="s">
        <v>413</v>
      </c>
      <c r="C50" s="1370" t="s">
        <v>414</v>
      </c>
      <c r="D50" s="1370" t="s">
        <v>673</v>
      </c>
      <c r="E50" s="2279"/>
      <c r="F50" s="2279"/>
      <c r="G50" s="2279"/>
      <c r="H50" s="2278"/>
      <c r="I50" s="1370"/>
      <c r="J50" s="1370"/>
      <c r="K50" s="1370"/>
      <c r="L50" s="1371"/>
      <c r="M50" s="1372"/>
      <c r="N50" s="1372"/>
      <c r="O50" s="544"/>
      <c r="P50" s="367"/>
      <c r="Q50" s="382"/>
      <c r="R50" s="362"/>
      <c r="S50" s="1285"/>
      <c r="T50" s="379" t="s">
        <v>664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412</v>
      </c>
      <c r="B51" s="1350" t="s">
        <v>413</v>
      </c>
      <c r="C51" s="1321"/>
      <c r="D51" s="1321"/>
      <c r="E51" s="2279"/>
      <c r="F51" s="2278"/>
      <c r="G51" s="1321"/>
      <c r="H51" s="1321"/>
      <c r="I51" s="1321"/>
      <c r="J51" s="1321"/>
      <c r="K51" s="1321"/>
      <c r="L51" s="1465"/>
      <c r="M51" s="1328"/>
      <c r="N51" s="1328"/>
      <c r="P51" s="1323"/>
      <c r="Q51" s="1324"/>
      <c r="R51" s="1323"/>
      <c r="S51" s="1329"/>
      <c r="T51" s="1332" t="s">
        <v>591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412</v>
      </c>
      <c r="B52" s="1350"/>
      <c r="C52" s="1350"/>
      <c r="D52" s="1350"/>
      <c r="E52" s="2278"/>
      <c r="F52" s="1350"/>
      <c r="G52" s="1350"/>
      <c r="H52" s="1350"/>
      <c r="I52" s="1350"/>
      <c r="J52" s="1350"/>
      <c r="K52" s="1350"/>
      <c r="L52" s="1353"/>
      <c r="M52" s="1328"/>
      <c r="N52" s="1328"/>
      <c r="O52" s="525"/>
      <c r="P52" s="387"/>
      <c r="Q52" s="1351"/>
      <c r="R52" s="387"/>
      <c r="S52" s="1329"/>
      <c r="T52" s="1332" t="s">
        <v>592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624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64638-218B-B248-84CE-FAE1EA0CE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464">
        <f>INDEX(PT_DIFFERENTIATION_NUM_NTAR,MATCH(A2,PT_DIFFERENTIATION_NTAR_ID,0))</f>
      </c>
      <c r="T2" s="305" t="s">
        <v>307</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60"/>
      <c r="Q3" s="359"/>
      <c r="R3" s="360"/>
      <c r="S3" s="1464">
        <f>INDEX(PT_DIFFERENTIATION_NUM_TER,MATCH(B3,PT_DIFFERENTIATION_TER_ID,0))</f>
      </c>
      <c r="T3" s="315" t="s">
        <v>573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574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464">
        <f>INDEX(PT_DIFFERENTIATION_NUM_CS,MATCH(C4,PT_DIFFERENTIATION_CS_ID,0))</f>
      </c>
      <c r="T4" s="316" t="s">
        <v>657</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658</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79"/>
      <c r="F5" s="2279"/>
      <c r="G5" s="2279"/>
      <c r="H5" s="2279"/>
      <c r="I5" s="2276">
        <f>S4&amp;".1"</f>
      </c>
      <c r="J5" s="1370"/>
      <c r="K5" s="1370"/>
      <c r="L5" s="1371"/>
      <c r="P5" s="2277">
        <v>1</v>
      </c>
      <c r="Q5" s="1457"/>
      <c r="R5" s="363"/>
      <c r="S5" s="1464">
        <f>$I5</f>
      </c>
      <c r="T5" s="292" t="s">
        <v>659</v>
      </c>
      <c r="U5" s="307"/>
      <c r="V5" s="2370"/>
      <c r="W5" s="2371"/>
      <c r="X5" s="2371"/>
      <c r="Y5" s="2371"/>
      <c r="Z5" s="2371"/>
      <c r="AA5" s="2371"/>
      <c r="AB5" s="2372"/>
      <c r="AC5" s="2373"/>
      <c r="AD5" s="2374"/>
      <c r="AE5" s="2374"/>
      <c r="AF5" s="2374"/>
      <c r="AG5" s="2374"/>
      <c r="AH5" s="2374"/>
      <c r="AI5" s="2374"/>
      <c r="AJ5" s="2375"/>
      <c r="AK5" s="1265" t="s">
        <v>660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582</v>
      </c>
      <c r="P6" s="2277"/>
      <c r="Q6" s="2277">
        <v>1</v>
      </c>
      <c r="R6" s="364"/>
      <c r="S6" s="1464">
        <f>$J6</f>
      </c>
      <c r="T6" s="293" t="s">
        <v>583</v>
      </c>
      <c r="U6" s="307"/>
      <c r="V6" s="2265"/>
      <c r="W6" s="2266"/>
      <c r="X6" s="2266"/>
      <c r="Y6" s="2266"/>
      <c r="Z6" s="2266"/>
      <c r="AA6" s="2266"/>
      <c r="AB6" s="2267"/>
      <c r="AC6" s="2265"/>
      <c r="AD6" s="2266"/>
      <c r="AE6" s="2266"/>
      <c r="AF6" s="2266"/>
      <c r="AG6" s="2266"/>
      <c r="AH6" s="2266"/>
      <c r="AI6" s="2266"/>
      <c r="AJ6" s="2267"/>
      <c r="AK6" s="1314" t="s">
        <v>661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464">
        <f>$K7</f>
      </c>
      <c r="T7" s="1444"/>
      <c r="U7" s="307"/>
      <c r="V7" s="758"/>
      <c r="W7" s="758"/>
      <c r="X7" s="1264"/>
      <c r="Y7" s="2285"/>
      <c r="Z7" s="2127" t="s">
        <v>62</v>
      </c>
      <c r="AA7" s="2285"/>
      <c r="AB7" s="2127" t="s">
        <v>62</v>
      </c>
      <c r="AC7" s="758"/>
      <c r="AD7" s="758"/>
      <c r="AE7" s="1264"/>
      <c r="AF7" s="2285"/>
      <c r="AG7" s="2127" t="s">
        <v>62</v>
      </c>
      <c r="AH7" s="2307"/>
      <c r="AI7" s="2127" t="s">
        <v>62</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63"/>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374"/>
      <c r="X9" s="374"/>
      <c r="Y9" s="374"/>
      <c r="Z9" s="374"/>
      <c r="AA9" s="374"/>
      <c r="AB9" s="374"/>
      <c r="AC9" s="374"/>
      <c r="AD9" s="374"/>
      <c r="AE9" s="374"/>
      <c r="AF9" s="374"/>
      <c r="AG9" s="374"/>
      <c r="AH9" s="374"/>
      <c r="AI9" s="374"/>
      <c r="AJ9" s="374"/>
      <c r="AK9" s="1265" t="s">
        <v>663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57"/>
      <c r="R10" s="363"/>
      <c r="S10" s="1285"/>
      <c r="T10" s="372" t="s">
        <v>588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465"/>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62</v>
      </c>
      <c r="AH15" s="2287"/>
      <c r="AI15" s="2288" t="s">
        <v>62</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54"/>
      <c r="M18" s="1369"/>
      <c r="N18" s="1369"/>
      <c r="O18" s="1374" t="s">
        <v>593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594</v>
      </c>
      <c r="P20" s="1369"/>
      <c r="Q20" s="1449"/>
      <c r="R20" s="1449"/>
      <c r="S20" s="736"/>
      <c r="T20" s="1167" t="s">
        <v>595</v>
      </c>
      <c r="Z20" s="193" t="s">
        <v>596</v>
      </c>
      <c r="AB20" s="193" t="s">
        <v>597</v>
      </c>
      <c r="AC20" s="1167" t="s">
        <v>595</v>
      </c>
      <c r="AG20" s="193" t="s">
        <v>598</v>
      </c>
      <c r="AI20" s="193" t="s">
        <v>597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603</v>
      </c>
      <c r="AC34" s="333"/>
      <c r="AD34" s="333"/>
      <c r="AE34" s="333"/>
      <c r="AF34" s="333"/>
      <c r="AG34" s="333"/>
      <c r="AH34" s="333"/>
      <c r="AI34" s="285" t="s">
        <v>603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t="s">
        <v>477</v>
      </c>
      <c r="AQ36" s="1162">
        <v>14</v>
      </c>
    </row>
    <row customHeight="1" ht="14.699999999999998">
      <c r="Q37" s="383"/>
      <c r="R37" s="383"/>
      <c r="S37" s="2293" t="s">
        <v>88</v>
      </c>
      <c r="T37" s="2229" t="s">
        <v>604</v>
      </c>
      <c r="U37" s="308"/>
      <c r="V37" s="2294" t="s">
        <v>605</v>
      </c>
      <c r="W37" s="2295"/>
      <c r="X37" s="2295"/>
      <c r="Y37" s="2295"/>
      <c r="Z37" s="2295"/>
      <c r="AA37" s="2296"/>
      <c r="AB37" s="2297" t="s">
        <v>606</v>
      </c>
      <c r="AC37" s="2294" t="s">
        <v>605</v>
      </c>
      <c r="AD37" s="2295"/>
      <c r="AE37" s="2295"/>
      <c r="AF37" s="2295"/>
      <c r="AG37" s="2295"/>
      <c r="AH37" s="2296"/>
      <c r="AI37" s="2297" t="s">
        <v>607</v>
      </c>
      <c r="AJ37" s="2300" t="s">
        <v>608</v>
      </c>
      <c r="AK37" s="2147"/>
      <c r="AQ37" s="1162">
        <v>14</v>
      </c>
    </row>
    <row customHeight="1" ht="35.699999999999996">
      <c r="Q38" s="383"/>
      <c r="R38" s="383"/>
      <c r="S38" s="2293"/>
      <c r="T38" s="2229"/>
      <c r="U38" s="1038"/>
      <c r="V38" s="1459" t="s">
        <v>665</v>
      </c>
      <c r="W38" s="2282" t="s">
        <v>611</v>
      </c>
      <c r="X38" s="2283"/>
      <c r="Y38" s="2282" t="s">
        <v>612</v>
      </c>
      <c r="Z38" s="2289"/>
      <c r="AA38" s="2283"/>
      <c r="AB38" s="2298"/>
      <c r="AC38" s="1459" t="s">
        <v>665</v>
      </c>
      <c r="AD38" s="2282" t="s">
        <v>611</v>
      </c>
      <c r="AE38" s="2283"/>
      <c r="AF38" s="2282" t="s">
        <v>612</v>
      </c>
      <c r="AG38" s="2289"/>
      <c r="AH38" s="2283"/>
      <c r="AI38" s="2298"/>
      <c r="AJ38" s="2301"/>
      <c r="AK38" s="2147"/>
      <c r="AQ38" s="1162">
        <v>34</v>
      </c>
    </row>
    <row customHeight="1" ht="35.699999999999996">
      <c r="A39" s="1377"/>
      <c r="B39" s="1377" t="s">
        <v>319</v>
      </c>
      <c r="C39" s="1377" t="s">
        <v>320</v>
      </c>
      <c r="D39" s="1377" t="s">
        <v>321</v>
      </c>
      <c r="E39" s="1371" t="s">
        <v>613</v>
      </c>
      <c r="F39" s="1371" t="s">
        <v>614</v>
      </c>
      <c r="G39" s="1371" t="s">
        <v>615</v>
      </c>
      <c r="H39" s="1371"/>
      <c r="I39" s="1371" t="s">
        <v>666</v>
      </c>
      <c r="J39" s="1371" t="s">
        <v>618</v>
      </c>
      <c r="K39" s="1371" t="s">
        <v>667</v>
      </c>
      <c r="L39" s="1371" t="s">
        <v>594</v>
      </c>
      <c r="Q39" s="383"/>
      <c r="R39" s="383"/>
      <c r="S39" s="2293"/>
      <c r="T39" s="2229"/>
      <c r="U39" s="309"/>
      <c r="V39" s="1459" t="s">
        <v>668</v>
      </c>
      <c r="W39" s="1229" t="s">
        <v>669</v>
      </c>
      <c r="X39" s="1229" t="s">
        <v>670</v>
      </c>
      <c r="Y39" s="1462" t="s">
        <v>622</v>
      </c>
      <c r="Z39" s="2290" t="s">
        <v>623</v>
      </c>
      <c r="AA39" s="2291"/>
      <c r="AB39" s="2299"/>
      <c r="AC39" s="1459" t="s">
        <v>668</v>
      </c>
      <c r="AD39" s="1229" t="s">
        <v>669</v>
      </c>
      <c r="AE39" s="1229" t="s">
        <v>670</v>
      </c>
      <c r="AF39" s="1462" t="s">
        <v>622</v>
      </c>
      <c r="AG39" s="2290" t="s">
        <v>623</v>
      </c>
      <c r="AH39" s="2291"/>
      <c r="AI39" s="2299"/>
      <c r="AJ39" s="2302"/>
      <c r="AK39" s="2147"/>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137</v>
      </c>
      <c r="T40" s="1262" t="s">
        <v>102</v>
      </c>
      <c r="U40" s="1252" t="str">
        <f>OFFSET(U40,0,-1)</f>
        <v>2</v>
      </c>
      <c r="V40" s="1458">
        <f>OFFSET(V40,0,-1)+1</f>
        <v>3</v>
      </c>
      <c r="W40" s="1458">
        <f>OFFSET(W40,0,-1)+1</f>
        <v>4</v>
      </c>
      <c r="X40" s="1458">
        <f>OFFSET(X40,0,-1)+1</f>
        <v>5</v>
      </c>
      <c r="Y40" s="1458">
        <f>OFFSET(Y40,0,-1)+1</f>
        <v>6</v>
      </c>
      <c r="Z40" s="2292">
        <f>OFFSET(Z40,0,-1)+1</f>
        <v>7</v>
      </c>
      <c r="AA40" s="2292"/>
      <c r="AB40" s="1458">
        <f>OFFSET(AB40,0,-2)+1</f>
        <v>8</v>
      </c>
      <c r="AC40" s="1458">
        <f>OFFSET(AC40,0,-1)+1</f>
        <v>9</v>
      </c>
      <c r="AD40" s="1458">
        <f>OFFSET(AD40,0,-1)+1</f>
        <v>10</v>
      </c>
      <c r="AE40" s="1458">
        <f>OFFSET(AE40,0,-1)+1</f>
        <v>11</v>
      </c>
      <c r="AF40" s="1458">
        <f>OFFSET(AF40,0,-1)+1</f>
        <v>12</v>
      </c>
      <c r="AG40" s="2292">
        <f>OFFSET(AG40,0,-1)+1</f>
        <v>13</v>
      </c>
      <c r="AH40" s="2292"/>
      <c r="AI40" s="1458">
        <f>OFFSET(AI40,0,-2)+1</f>
        <v>14</v>
      </c>
      <c r="AJ40" s="1252">
        <f>OFFSET(AJ40,0,-1)</f>
        <v>14</v>
      </c>
      <c r="AK40" s="1458">
        <f>OFFSET(AK40,0,-1)+1</f>
        <v>15</v>
      </c>
      <c r="AL40" s="518"/>
      <c r="AM40" s="518"/>
      <c r="AN40" s="518"/>
      <c r="AO40" s="518"/>
      <c r="AP40" s="518"/>
      <c r="AQ40" s="503">
        <v>0</v>
      </c>
    </row>
    <row customHeight="1" ht="24">
      <c r="A41" s="1370" t="s">
        <v>417</v>
      </c>
      <c r="B41" s="1370"/>
      <c r="C41" s="1370"/>
      <c r="D41" s="1370"/>
      <c r="E41" s="2278">
        <v>1</v>
      </c>
      <c r="F41" s="1370"/>
      <c r="G41" s="1370"/>
      <c r="H41" s="1370"/>
      <c r="I41" s="1370"/>
      <c r="J41" s="1370"/>
      <c r="K41" s="1370"/>
      <c r="L41" s="1371"/>
      <c r="M41" s="1372"/>
      <c r="N41" s="1372"/>
      <c r="O41" s="1372"/>
      <c r="P41" s="368"/>
      <c r="Q41" s="367"/>
      <c r="R41" s="362"/>
      <c r="S41" s="1464">
        <f>INDEX(PT_DIFFERENTIATION_NUM_NTAR,MATCH(A41,PT_DIFFERENTIATION_NTAR_ID,0))</f>
        <v>0</v>
      </c>
      <c r="T41" s="305" t="s">
        <v>307</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417</v>
      </c>
      <c r="B42" s="1370" t="s">
        <v>418</v>
      </c>
      <c r="C42" s="1370"/>
      <c r="D42" s="1370"/>
      <c r="E42" s="2279"/>
      <c r="F42" s="2278">
        <v>1</v>
      </c>
      <c r="G42" s="1370"/>
      <c r="H42" s="1370"/>
      <c r="I42" s="1370"/>
      <c r="J42" s="1370"/>
      <c r="K42" s="1370"/>
      <c r="L42" s="1371"/>
      <c r="M42" s="1372"/>
      <c r="N42" s="1372"/>
      <c r="O42" s="1372"/>
      <c r="P42" s="1460"/>
      <c r="Q42" s="359"/>
      <c r="R42" s="360"/>
      <c r="S42" s="1464" t="str">
        <f>INDEX(PT_DIFFERENTIATION_NUM_TER,MATCH(B42,PT_DIFFERENTIATION_TER_ID,0))</f>
        <v>.</v>
      </c>
      <c r="T42" s="315" t="s">
        <v>573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574</v>
      </c>
      <c r="AM42" s="507"/>
      <c r="AN42" s="507" t="str">
        <f>IF(T42="","",T42)</f>
        <v>Территория действия тарифа</v>
      </c>
      <c r="AO42" s="507"/>
      <c r="AP42" s="507"/>
      <c r="AQ42" s="1162">
        <v>23</v>
      </c>
    </row>
    <row customHeight="1" ht="24">
      <c r="A43" s="1370" t="s">
        <v>417</v>
      </c>
      <c r="B43" s="1370" t="s">
        <v>418</v>
      </c>
      <c r="C43" s="1370" t="s">
        <v>419</v>
      </c>
      <c r="D43" s="1370"/>
      <c r="E43" s="2279"/>
      <c r="F43" s="2279"/>
      <c r="G43" s="2278">
        <v>1</v>
      </c>
      <c r="H43" s="1370"/>
      <c r="I43" s="1370"/>
      <c r="J43" s="1370"/>
      <c r="K43" s="1370"/>
      <c r="L43" s="1371"/>
      <c r="M43" s="1372"/>
      <c r="N43" s="1372"/>
      <c r="O43" s="1372"/>
      <c r="P43" s="361"/>
      <c r="Q43" s="359"/>
      <c r="R43" s="360"/>
      <c r="S43" s="1464" t="str">
        <f>INDEX(PT_DIFFERENTIATION_NUM_CS,MATCH(C43,PT_DIFFERENTIATION_CS_ID,0))</f>
        <v>..</v>
      </c>
      <c r="T43" s="316" t="s">
        <v>657</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658</v>
      </c>
      <c r="AM43" s="507"/>
      <c r="AN43" s="507" t="str">
        <f>IF(T43="","",T43)</f>
        <v>Наименование централизованной системы холодного водоснабжения</v>
      </c>
      <c r="AO43" s="507"/>
      <c r="AP43" s="507"/>
      <c r="AQ43" s="1162">
        <v>23</v>
      </c>
    </row>
    <row customHeight="1" ht="24">
      <c r="A44" s="1370" t="s">
        <v>417</v>
      </c>
      <c r="B44" s="1370" t="s">
        <v>418</v>
      </c>
      <c r="C44" s="1370" t="s">
        <v>419</v>
      </c>
      <c r="D44" s="1370" t="s">
        <v>674</v>
      </c>
      <c r="E44" s="2279"/>
      <c r="F44" s="2279"/>
      <c r="G44" s="2279"/>
      <c r="H44" s="2279"/>
      <c r="I44" s="2276" t="str">
        <f>S43&amp;".1"</f>
        <v>...1</v>
      </c>
      <c r="J44" s="1370"/>
      <c r="K44" s="1370"/>
      <c r="L44" s="1371"/>
      <c r="P44" s="2277">
        <v>1</v>
      </c>
      <c r="Q44" s="1457"/>
      <c r="R44" s="363"/>
      <c r="S44" s="1464" t="str">
        <f>$I44</f>
        <v>...1</v>
      </c>
      <c r="T44" s="292" t="s">
        <v>659</v>
      </c>
      <c r="U44" s="307"/>
      <c r="V44" s="2370"/>
      <c r="W44" s="2371"/>
      <c r="X44" s="2371"/>
      <c r="Y44" s="2371"/>
      <c r="Z44" s="2371"/>
      <c r="AA44" s="2371"/>
      <c r="AB44" s="2372"/>
      <c r="AC44" s="2373"/>
      <c r="AD44" s="2374"/>
      <c r="AE44" s="2374"/>
      <c r="AF44" s="2374"/>
      <c r="AG44" s="2374"/>
      <c r="AH44" s="2374"/>
      <c r="AI44" s="2374"/>
      <c r="AJ44" s="2375"/>
      <c r="AK44" s="1265" t="s">
        <v>660</v>
      </c>
      <c r="AM44" s="507"/>
      <c r="AN44" s="507" t="str">
        <f>IF(T44="","",T44)</f>
        <v>Наименование признака дифференциации</v>
      </c>
      <c r="AO44" s="507"/>
      <c r="AP44" s="507"/>
      <c r="AQ44" s="1162">
        <v>23</v>
      </c>
    </row>
    <row customHeight="1" ht="24">
      <c r="A45" s="1370" t="s">
        <v>417</v>
      </c>
      <c r="B45" s="1370" t="s">
        <v>418</v>
      </c>
      <c r="C45" s="1370" t="s">
        <v>419</v>
      </c>
      <c r="D45" s="1370" t="s">
        <v>674</v>
      </c>
      <c r="E45" s="2279"/>
      <c r="F45" s="2279"/>
      <c r="G45" s="2279"/>
      <c r="H45" s="2279"/>
      <c r="I45" s="2306"/>
      <c r="J45" s="2276" t="str">
        <f>I44&amp;".1"</f>
        <v>...1.1</v>
      </c>
      <c r="K45" s="1370"/>
      <c r="L45" s="1371" t="s">
        <v>582</v>
      </c>
      <c r="P45" s="2277"/>
      <c r="Q45" s="2277">
        <v>1</v>
      </c>
      <c r="R45" s="364"/>
      <c r="S45" s="1464" t="str">
        <f>$J45</f>
        <v>...1.1</v>
      </c>
      <c r="T45" s="293" t="s">
        <v>583</v>
      </c>
      <c r="U45" s="307"/>
      <c r="V45" s="2265"/>
      <c r="W45" s="2266"/>
      <c r="X45" s="2266"/>
      <c r="Y45" s="2266"/>
      <c r="Z45" s="2266"/>
      <c r="AA45" s="2266"/>
      <c r="AB45" s="2267"/>
      <c r="AC45" s="2265"/>
      <c r="AD45" s="2266"/>
      <c r="AE45" s="2266"/>
      <c r="AF45" s="2266"/>
      <c r="AG45" s="2266"/>
      <c r="AH45" s="2266"/>
      <c r="AI45" s="2266"/>
      <c r="AJ45" s="2267"/>
      <c r="AK45" s="1314" t="s">
        <v>661</v>
      </c>
      <c r="AM45" s="507"/>
      <c r="AN45" s="507" t="str">
        <f>IF(T45="","",T45)</f>
        <v>Группа потребителей</v>
      </c>
      <c r="AO45" s="507"/>
      <c r="AP45" s="507"/>
      <c r="AQ45" s="1162">
        <v>23</v>
      </c>
    </row>
    <row customHeight="1" ht="24">
      <c r="A46" s="1370" t="s">
        <v>417</v>
      </c>
      <c r="B46" s="1370" t="s">
        <v>418</v>
      </c>
      <c r="C46" s="1370" t="s">
        <v>419</v>
      </c>
      <c r="D46" s="1370" t="s">
        <v>674</v>
      </c>
      <c r="E46" s="2279"/>
      <c r="F46" s="2279"/>
      <c r="G46" s="2279"/>
      <c r="H46" s="2279"/>
      <c r="I46" s="2306"/>
      <c r="J46" s="2306"/>
      <c r="K46" s="2276" t="str">
        <f>J45&amp;".1"</f>
        <v>...1.1.1</v>
      </c>
      <c r="L46" s="1371"/>
      <c r="P46" s="2277"/>
      <c r="Q46" s="2277"/>
      <c r="R46" s="364">
        <v>1</v>
      </c>
      <c r="S46" s="1464" t="str">
        <f>$K46</f>
        <v>...1.1.1</v>
      </c>
      <c r="T46" s="1444"/>
      <c r="U46" s="307"/>
      <c r="V46" s="758"/>
      <c r="W46" s="758"/>
      <c r="X46" s="1264"/>
      <c r="Y46" s="2285"/>
      <c r="Z46" s="2127" t="s">
        <v>62</v>
      </c>
      <c r="AA46" s="2285"/>
      <c r="AB46" s="2127" t="s">
        <v>62</v>
      </c>
      <c r="AC46" s="758"/>
      <c r="AD46" s="758"/>
      <c r="AE46" s="1264"/>
      <c r="AF46" s="2285"/>
      <c r="AG46" s="2127" t="s">
        <v>62</v>
      </c>
      <c r="AH46" s="2307"/>
      <c r="AI46" s="2127" t="s">
        <v>62</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417</v>
      </c>
      <c r="B47" s="1370" t="s">
        <v>418</v>
      </c>
      <c r="C47" s="1370" t="s">
        <v>419</v>
      </c>
      <c r="D47" s="1370" t="s">
        <v>674</v>
      </c>
      <c r="E47" s="2279"/>
      <c r="F47" s="2279"/>
      <c r="G47" s="2279"/>
      <c r="H47" s="2279"/>
      <c r="I47" s="2306"/>
      <c r="J47" s="2306"/>
      <c r="K47" s="2276"/>
      <c r="L47" s="1371"/>
      <c r="P47" s="2277"/>
      <c r="Q47" s="2277"/>
      <c r="R47" s="364"/>
      <c r="S47" s="1463"/>
      <c r="T47" s="307"/>
      <c r="U47" s="307"/>
      <c r="V47" s="332"/>
      <c r="W47" s="332"/>
      <c r="X47" s="335" t="str">
        <f>Y46&amp;"-"&amp;AA46</f>
        <v>-</v>
      </c>
      <c r="Y47" s="2286"/>
      <c r="Z47" s="2127"/>
      <c r="AA47" s="2286"/>
      <c r="AB47" s="2127"/>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417</v>
      </c>
      <c r="B48" s="1370" t="s">
        <v>418</v>
      </c>
      <c r="C48" s="1370" t="s">
        <v>419</v>
      </c>
      <c r="D48" s="1370" t="s">
        <v>674</v>
      </c>
      <c r="E48" s="2279"/>
      <c r="F48" s="2279"/>
      <c r="G48" s="2279"/>
      <c r="H48" s="2279"/>
      <c r="I48" s="2306"/>
      <c r="J48" s="2276"/>
      <c r="K48" s="1370"/>
      <c r="L48" s="1371"/>
      <c r="P48" s="2277"/>
      <c r="Q48" s="2277"/>
      <c r="R48" s="363"/>
      <c r="S48" s="1285"/>
      <c r="T48" s="294" t="s">
        <v>662</v>
      </c>
      <c r="U48" s="374"/>
      <c r="V48" s="374"/>
      <c r="W48" s="374"/>
      <c r="X48" s="374"/>
      <c r="Y48" s="374"/>
      <c r="Z48" s="374"/>
      <c r="AA48" s="374"/>
      <c r="AB48" s="374"/>
      <c r="AC48" s="374"/>
      <c r="AD48" s="374"/>
      <c r="AE48" s="374"/>
      <c r="AF48" s="374"/>
      <c r="AG48" s="374"/>
      <c r="AH48" s="374"/>
      <c r="AI48" s="374"/>
      <c r="AJ48" s="374"/>
      <c r="AK48" s="1265" t="s">
        <v>663</v>
      </c>
      <c r="AM48" s="507"/>
      <c r="AN48" s="507" t="str">
        <f>IF(T48="","",T48)</f>
        <v>Добавить значение признака дифференциации</v>
      </c>
      <c r="AO48" s="507"/>
      <c r="AP48" s="507"/>
      <c r="AQ48" s="1162">
        <v>20</v>
      </c>
    </row>
    <row customHeight="1" ht="22.049999999999997">
      <c r="A49" s="1370" t="s">
        <v>417</v>
      </c>
      <c r="B49" s="1370" t="s">
        <v>418</v>
      </c>
      <c r="C49" s="1370" t="s">
        <v>419</v>
      </c>
      <c r="D49" s="1370" t="s">
        <v>674</v>
      </c>
      <c r="E49" s="2279"/>
      <c r="F49" s="2279"/>
      <c r="G49" s="2279"/>
      <c r="H49" s="2279"/>
      <c r="I49" s="2276"/>
      <c r="J49" s="1370"/>
      <c r="K49" s="1370"/>
      <c r="L49" s="1371"/>
      <c r="P49" s="2277"/>
      <c r="Q49" s="1457"/>
      <c r="R49" s="363"/>
      <c r="S49" s="1285"/>
      <c r="T49" s="372" t="s">
        <v>588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417</v>
      </c>
      <c r="B50" s="1370" t="s">
        <v>418</v>
      </c>
      <c r="C50" s="1370" t="s">
        <v>419</v>
      </c>
      <c r="D50" s="1370" t="s">
        <v>674</v>
      </c>
      <c r="E50" s="2279"/>
      <c r="F50" s="2279"/>
      <c r="G50" s="2279"/>
      <c r="H50" s="2278"/>
      <c r="I50" s="1370"/>
      <c r="J50" s="1370"/>
      <c r="K50" s="1370"/>
      <c r="L50" s="1371"/>
      <c r="M50" s="1372"/>
      <c r="N50" s="1372"/>
      <c r="O50" s="544"/>
      <c r="P50" s="367"/>
      <c r="Q50" s="382"/>
      <c r="R50" s="362"/>
      <c r="S50" s="1285"/>
      <c r="T50" s="379" t="s">
        <v>664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417</v>
      </c>
      <c r="B51" s="1350" t="s">
        <v>418</v>
      </c>
      <c r="C51" s="1321"/>
      <c r="D51" s="1321"/>
      <c r="E51" s="2279"/>
      <c r="F51" s="2278"/>
      <c r="G51" s="1321"/>
      <c r="H51" s="1321"/>
      <c r="I51" s="1321"/>
      <c r="J51" s="1321"/>
      <c r="K51" s="1321"/>
      <c r="L51" s="1465"/>
      <c r="M51" s="1328"/>
      <c r="N51" s="1328"/>
      <c r="P51" s="1323"/>
      <c r="Q51" s="1324"/>
      <c r="R51" s="1323"/>
      <c r="S51" s="1329"/>
      <c r="T51" s="1332" t="s">
        <v>591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417</v>
      </c>
      <c r="B52" s="1350"/>
      <c r="C52" s="1350"/>
      <c r="D52" s="1350"/>
      <c r="E52" s="2278"/>
      <c r="F52" s="1350"/>
      <c r="G52" s="1350"/>
      <c r="H52" s="1350"/>
      <c r="I52" s="1350"/>
      <c r="J52" s="1350"/>
      <c r="K52" s="1350"/>
      <c r="L52" s="1353"/>
      <c r="M52" s="1328"/>
      <c r="N52" s="1328"/>
      <c r="O52" s="525"/>
      <c r="P52" s="387"/>
      <c r="Q52" s="1351"/>
      <c r="R52" s="387"/>
      <c r="S52" s="1329"/>
      <c r="T52" s="1332" t="s">
        <v>592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624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20928-7CB8-47FC-F998-0CFE79B9B8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45" width="10.140625" hidden="1" customWidth="1"/>
    <col min="13" max="15" style="2417" width="10.140625" hidden="1" customWidth="1"/>
    <col min="16" max="16" style="1782" width="3.00390625" customWidth="1"/>
    <col min="17" max="17" style="1378" width="3.00390625" customWidth="1"/>
    <col min="18" max="18" style="351" width="3.00390625" customWidth="1"/>
    <col min="19" max="19" style="2427"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27.00390625" customWidth="1"/>
    <col min="29" max="29" style="1642" width="24.57421875" customWidth="1"/>
    <col min="30" max="31" style="1642" width="21.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309">
        <v>1</v>
      </c>
      <c r="F2" s="1274"/>
      <c r="G2" s="1274"/>
      <c r="H2" s="1274"/>
      <c r="I2" s="1274"/>
      <c r="J2" s="1274"/>
      <c r="K2" s="1274"/>
      <c r="L2" s="1317"/>
      <c r="M2" s="1617"/>
      <c r="N2" s="1617"/>
      <c r="O2" s="1617"/>
      <c r="P2" s="1416"/>
      <c r="Q2" s="880"/>
      <c r="R2" s="362"/>
      <c r="S2" s="1962">
        <f>INDEX(PT_DIFFERENTIATION_NUM_NTAR,MATCH(A2,PT_DIFFERENTIATION_NTAR_ID,0))</f>
      </c>
      <c r="T2" s="1532" t="s">
        <v>307</v>
      </c>
      <c r="U2" s="307"/>
      <c r="V2" s="2263"/>
      <c r="W2" s="2263"/>
      <c r="X2" s="2263"/>
      <c r="Y2" s="2263"/>
      <c r="Z2" s="2263"/>
      <c r="AA2" s="2264"/>
      <c r="AB2" s="1956"/>
      <c r="AC2" s="2263">
        <f>INDEX(PT_DIFFERENTIATION_NTAR,MATCH(A2,PT_DIFFERENTIATION_NTAR_ID,0))</f>
      </c>
      <c r="AD2" s="2263"/>
      <c r="AE2" s="2263"/>
      <c r="AF2" s="2263"/>
      <c r="AG2" s="2263"/>
      <c r="AH2" s="2263"/>
      <c r="AI2" s="2263"/>
      <c r="AJ2" s="2264"/>
      <c r="AK2" s="1265" t="s">
        <v>572</v>
      </c>
      <c r="AM2" s="1631"/>
      <c r="AN2" s="1631" t="str">
        <f>IF(T2="","",T2)</f>
        <v>Наименование тарифа</v>
      </c>
      <c r="AO2" s="1631"/>
      <c r="AP2" s="1631"/>
      <c r="AQ2" s="1638">
        <v>0</v>
      </c>
    </row>
    <row customHeight="1" ht="21" hidden="1">
      <c r="A3" s="1274"/>
      <c r="B3" s="1274"/>
      <c r="C3" s="1274"/>
      <c r="D3" s="1274"/>
      <c r="E3" s="2310"/>
      <c r="F3" s="2309">
        <v>1</v>
      </c>
      <c r="G3" s="1274"/>
      <c r="H3" s="1274"/>
      <c r="I3" s="1274"/>
      <c r="J3" s="1274"/>
      <c r="K3" s="1274"/>
      <c r="L3" s="1317"/>
      <c r="M3" s="1617"/>
      <c r="N3" s="1617"/>
      <c r="O3" s="1617"/>
      <c r="P3" s="1973"/>
      <c r="Q3" s="1418"/>
      <c r="R3" s="360"/>
      <c r="S3" s="1962">
        <f>INDEX(PT_DIFFERENTIATION_NUM_TER,MATCH(B3,PT_DIFFERENTIATION_TER_ID,0))</f>
      </c>
      <c r="T3" s="1529" t="s">
        <v>573</v>
      </c>
      <c r="U3" s="307"/>
      <c r="V3" s="2263"/>
      <c r="W3" s="2263"/>
      <c r="X3" s="2263"/>
      <c r="Y3" s="2263"/>
      <c r="Z3" s="2263"/>
      <c r="AA3" s="2264"/>
      <c r="AB3" s="1956"/>
      <c r="AC3" s="2263">
        <f>INDEX(PT_DIFFERENTIATION_TER,MATCH(B3,PT_DIFFERENTIATION_TER_ID,0))</f>
      </c>
      <c r="AD3" s="2263"/>
      <c r="AE3" s="2263"/>
      <c r="AF3" s="2263"/>
      <c r="AG3" s="2263"/>
      <c r="AH3" s="2263"/>
      <c r="AI3" s="2263"/>
      <c r="AJ3" s="2264"/>
      <c r="AK3" s="1265" t="s">
        <v>574</v>
      </c>
      <c r="AM3" s="1631"/>
      <c r="AN3" s="1631" t="str">
        <f>IF(T3="","",T3)</f>
        <v>Территория действия тарифа</v>
      </c>
      <c r="AO3" s="1631"/>
      <c r="AP3" s="1631"/>
      <c r="AQ3" s="1638">
        <v>0</v>
      </c>
    </row>
    <row customHeight="1" ht="22.5" hidden="1">
      <c r="A4" s="1274"/>
      <c r="B4" s="1274"/>
      <c r="C4" s="1274"/>
      <c r="D4" s="1274"/>
      <c r="E4" s="2310"/>
      <c r="F4" s="2310"/>
      <c r="G4" s="2309">
        <v>1</v>
      </c>
      <c r="H4" s="1274"/>
      <c r="I4" s="1274"/>
      <c r="J4" s="1274"/>
      <c r="K4" s="1274"/>
      <c r="L4" s="1317"/>
      <c r="M4" s="1617"/>
      <c r="N4" s="1617"/>
      <c r="O4" s="1617"/>
      <c r="P4" s="1419"/>
      <c r="Q4" s="1418"/>
      <c r="R4" s="360"/>
      <c r="S4" s="1962">
        <f>INDEX(PT_DIFFERENTIATION_NUM_CS,MATCH(C4,PT_DIFFERENTIATION_CS_ID,0))</f>
      </c>
      <c r="T4" s="316" t="s">
        <v>575</v>
      </c>
      <c r="U4" s="307"/>
      <c r="V4" s="2263"/>
      <c r="W4" s="2263"/>
      <c r="X4" s="2263"/>
      <c r="Y4" s="2263"/>
      <c r="Z4" s="2263"/>
      <c r="AA4" s="2264"/>
      <c r="AB4" s="1956"/>
      <c r="AC4" s="2263">
        <f>INDEX(PT_DIFFERENTIATION_CS,MATCH(C4,PT_DIFFERENTIATION_CS_ID,0))</f>
      </c>
      <c r="AD4" s="2263"/>
      <c r="AE4" s="2263"/>
      <c r="AF4" s="2263"/>
      <c r="AG4" s="2263"/>
      <c r="AH4" s="2263"/>
      <c r="AI4" s="2263"/>
      <c r="AJ4" s="2264"/>
      <c r="AK4" s="1265" t="s">
        <v>576</v>
      </c>
      <c r="AM4" s="1631"/>
      <c r="AN4" s="1631" t="str">
        <f>IF(T4="","",T4)</f>
        <v>Наименование системы теплоснабжения </v>
      </c>
      <c r="AO4" s="1631"/>
      <c r="AP4" s="1631"/>
      <c r="AQ4" s="1638">
        <v>0</v>
      </c>
    </row>
    <row customHeight="1" ht="21" hidden="1">
      <c r="A5" s="1274"/>
      <c r="B5" s="1274"/>
      <c r="C5" s="1274"/>
      <c r="D5" s="1274"/>
      <c r="E5" s="2310"/>
      <c r="F5" s="2310"/>
      <c r="G5" s="2310"/>
      <c r="H5" s="2309">
        <v>1</v>
      </c>
      <c r="I5" s="1274"/>
      <c r="J5" s="1274"/>
      <c r="K5" s="1274"/>
      <c r="L5" s="1317"/>
      <c r="M5" s="1617"/>
      <c r="N5" s="1617"/>
      <c r="O5" s="1617"/>
      <c r="P5" s="1419"/>
      <c r="Q5" s="1418"/>
      <c r="R5" s="360"/>
      <c r="S5" s="1962">
        <f>INDEX(PT_DIFFERENTIATION_NUM_IST_TE,MATCH(D5,PT_DIFFERENTIATION_IST_TE_ID,0))</f>
      </c>
      <c r="T5" s="317" t="s">
        <v>577</v>
      </c>
      <c r="U5" s="307"/>
      <c r="V5" s="2263"/>
      <c r="W5" s="2263"/>
      <c r="X5" s="2263"/>
      <c r="Y5" s="2263"/>
      <c r="Z5" s="2263"/>
      <c r="AA5" s="2264"/>
      <c r="AB5" s="1956"/>
      <c r="AC5" s="2263">
        <f>INDEX(PT_DIFFERENTIATION_IST_TE,MATCH(D5,PT_DIFFERENTIATION_IST_TE_ID,0))</f>
      </c>
      <c r="AD5" s="2263"/>
      <c r="AE5" s="2263"/>
      <c r="AF5" s="2263"/>
      <c r="AG5" s="2263"/>
      <c r="AH5" s="2263"/>
      <c r="AI5" s="2263"/>
      <c r="AJ5" s="2264"/>
      <c r="AK5" s="1265" t="s">
        <v>578</v>
      </c>
      <c r="AM5" s="1631"/>
      <c r="AN5" s="1631" t="str">
        <f>IF(T5="","",T5)</f>
        <v>Источник тепловой энергии  </v>
      </c>
      <c r="AO5" s="1631"/>
      <c r="AP5" s="1631"/>
      <c r="AQ5" s="1638">
        <v>0</v>
      </c>
    </row>
    <row s="1649" customFormat="1" customHeight="1" ht="0.75" hidden="1">
      <c r="A6" s="1382"/>
      <c r="B6" s="1382"/>
      <c r="C6" s="1382"/>
      <c r="D6" s="1382"/>
      <c r="E6" s="2310"/>
      <c r="F6" s="2310"/>
      <c r="G6" s="2310"/>
      <c r="H6" s="2310"/>
      <c r="I6" s="2147">
        <f>S5&amp;".1"</f>
      </c>
      <c r="J6" s="1382"/>
      <c r="K6" s="1382"/>
      <c r="L6" s="1388" t="s">
        <v>579</v>
      </c>
      <c r="M6" s="1253"/>
      <c r="N6" s="1253"/>
      <c r="O6" s="1253"/>
      <c r="P6" s="2277">
        <v>1</v>
      </c>
      <c r="Q6" s="1958"/>
      <c r="R6" s="363"/>
      <c r="S6" s="1049"/>
      <c r="T6" s="1390"/>
      <c r="U6" s="1391"/>
      <c r="V6" s="2317"/>
      <c r="W6" s="2317"/>
      <c r="X6" s="2317"/>
      <c r="Y6" s="2317"/>
      <c r="Z6" s="2317"/>
      <c r="AA6" s="2318"/>
      <c r="AB6" s="1964"/>
      <c r="AC6" s="2317"/>
      <c r="AD6" s="2317"/>
      <c r="AE6" s="2317"/>
      <c r="AF6" s="2317"/>
      <c r="AG6" s="2317"/>
      <c r="AH6" s="2317"/>
      <c r="AI6" s="2317"/>
      <c r="AJ6" s="2318"/>
      <c r="AK6" s="1392"/>
      <c r="AM6" s="1631"/>
      <c r="AN6" s="1631" t="str">
        <f>IF(T6="","",T6)</f>
        <v/>
      </c>
      <c r="AO6" s="1631"/>
      <c r="AP6" s="1631"/>
      <c r="AQ6" s="1643">
        <v>0</v>
      </c>
    </row>
    <row s="1649" customFormat="1" customHeight="1" ht="0.75" hidden="1">
      <c r="A7" s="1382"/>
      <c r="B7" s="1382"/>
      <c r="C7" s="1382"/>
      <c r="D7" s="1382"/>
      <c r="E7" s="2310"/>
      <c r="F7" s="2310"/>
      <c r="G7" s="2310"/>
      <c r="H7" s="2310"/>
      <c r="I7" s="2121"/>
      <c r="J7" s="2147">
        <f>S5&amp;".1"</f>
      </c>
      <c r="K7" s="1382"/>
      <c r="L7" s="1388"/>
      <c r="M7" s="1253"/>
      <c r="N7" s="1253"/>
      <c r="O7" s="1253"/>
      <c r="P7" s="2277"/>
      <c r="Q7" s="2277">
        <v>1</v>
      </c>
      <c r="R7" s="364"/>
      <c r="S7" s="1049"/>
      <c r="T7" s="1406"/>
      <c r="U7" s="1391"/>
      <c r="V7" s="2317"/>
      <c r="W7" s="2317"/>
      <c r="X7" s="2317"/>
      <c r="Y7" s="2317"/>
      <c r="Z7" s="2317"/>
      <c r="AA7" s="2318"/>
      <c r="AB7" s="1964"/>
      <c r="AC7" s="2317"/>
      <c r="AD7" s="2317"/>
      <c r="AE7" s="2317"/>
      <c r="AF7" s="2317"/>
      <c r="AG7" s="2317"/>
      <c r="AH7" s="2317"/>
      <c r="AI7" s="2317"/>
      <c r="AJ7" s="2318"/>
      <c r="AK7" s="1392"/>
      <c r="AM7" s="1631"/>
      <c r="AN7" s="1631" t="str">
        <f>IF(T7="","",T7)</f>
        <v/>
      </c>
      <c r="AO7" s="1631"/>
      <c r="AP7" s="1631"/>
      <c r="AQ7" s="1643">
        <v>0</v>
      </c>
    </row>
    <row customHeight="1" ht="21" hidden="1">
      <c r="A8" s="1274"/>
      <c r="B8" s="1274"/>
      <c r="C8" s="1274"/>
      <c r="D8" s="1274"/>
      <c r="E8" s="2310"/>
      <c r="F8" s="2310"/>
      <c r="G8" s="2310"/>
      <c r="H8" s="2310"/>
      <c r="I8" s="2121"/>
      <c r="J8" s="2121"/>
      <c r="K8" s="1995">
        <f>S5&amp;".1"</f>
      </c>
      <c r="L8" s="1317"/>
      <c r="P8" s="2277"/>
      <c r="Q8" s="2277"/>
      <c r="R8" s="1999">
        <v>1</v>
      </c>
      <c r="S8" s="1997">
        <f>$K8</f>
      </c>
      <c r="T8" s="1998"/>
      <c r="U8" s="307"/>
      <c r="V8" s="758"/>
      <c r="W8" s="1264"/>
      <c r="X8" s="1996"/>
      <c r="Y8" s="1994" t="s">
        <v>62</v>
      </c>
      <c r="Z8" s="1996"/>
      <c r="AA8" s="1994" t="s">
        <v>62</v>
      </c>
      <c r="AB8" s="2000"/>
      <c r="AC8" s="2001" t="s">
        <v>22</v>
      </c>
      <c r="AD8" s="758"/>
      <c r="AE8" s="1264"/>
      <c r="AF8" s="1959"/>
      <c r="AG8" s="1946" t="s">
        <v>62</v>
      </c>
      <c r="AH8" s="1959"/>
      <c r="AI8" s="1946" t="s">
        <v>62</v>
      </c>
      <c r="AJ8" s="1355"/>
      <c r="AK8" s="2273" t="s">
        <v>640</v>
      </c>
      <c r="AL8" s="1643">
        <f>STRCHECKDATE(#REF!)</f>
      </c>
      <c r="AM8" s="1631"/>
      <c r="AN8" s="1631" t="str">
        <f>IF(T8="","",T8)</f>
        <v/>
      </c>
      <c r="AO8" s="1631"/>
      <c r="AP8" s="1631"/>
      <c r="AQ8" s="1638">
        <v>0</v>
      </c>
    </row>
    <row customHeight="1" ht="11.25" hidden="1">
      <c r="A9" s="1274"/>
      <c r="B9" s="1274"/>
      <c r="C9" s="1274"/>
      <c r="D9" s="1274"/>
      <c r="E9" s="2310"/>
      <c r="F9" s="2310"/>
      <c r="G9" s="2310"/>
      <c r="H9" s="2310"/>
      <c r="I9" s="2121"/>
      <c r="J9" s="2147"/>
      <c r="K9" s="1274"/>
      <c r="L9" s="1317"/>
      <c r="P9" s="2277"/>
      <c r="Q9" s="2277"/>
      <c r="R9" s="363"/>
      <c r="S9" s="1285"/>
      <c r="T9" s="294" t="s">
        <v>644</v>
      </c>
      <c r="U9" s="607"/>
      <c r="V9" s="607"/>
      <c r="W9" s="607"/>
      <c r="X9" s="607"/>
      <c r="Y9" s="607"/>
      <c r="Z9" s="607"/>
      <c r="AA9" s="607"/>
      <c r="AB9" s="607"/>
      <c r="AC9" s="607"/>
      <c r="AD9" s="607"/>
      <c r="AE9" s="607"/>
      <c r="AF9" s="607"/>
      <c r="AG9" s="607"/>
      <c r="AH9" s="607"/>
      <c r="AI9" s="607"/>
      <c r="AJ9" s="331"/>
      <c r="AK9" s="2275"/>
      <c r="AM9" s="1631"/>
      <c r="AN9" s="1631" t="str">
        <f>IF(T9="","",T9)</f>
        <v>Добавить строку</v>
      </c>
      <c r="AO9" s="1631"/>
      <c r="AP9" s="1631"/>
      <c r="AQ9" s="1638">
        <v>0</v>
      </c>
    </row>
    <row s="1649" customFormat="1" customHeight="1" ht="0.75" hidden="1">
      <c r="A10" s="1382"/>
      <c r="B10" s="1382"/>
      <c r="C10" s="1382"/>
      <c r="D10" s="1382"/>
      <c r="E10" s="2310"/>
      <c r="F10" s="2310"/>
      <c r="G10" s="2310"/>
      <c r="H10" s="2310"/>
      <c r="I10" s="2147"/>
      <c r="J10" s="1382"/>
      <c r="K10" s="1382"/>
      <c r="L10" s="1388"/>
      <c r="M10" s="1253"/>
      <c r="N10" s="1253"/>
      <c r="O10" s="1253"/>
      <c r="P10" s="2277"/>
      <c r="Q10" s="1958"/>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310"/>
      <c r="F11" s="2310"/>
      <c r="G11" s="2310"/>
      <c r="H11" s="2309"/>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310"/>
      <c r="F12" s="2310"/>
      <c r="G12" s="2309"/>
      <c r="H12" s="1381"/>
      <c r="I12" s="1381"/>
      <c r="J12" s="1381"/>
      <c r="K12" s="1381"/>
      <c r="L12" s="1384"/>
      <c r="M12" s="1385"/>
      <c r="N12" s="1385"/>
      <c r="O12" s="358"/>
      <c r="P12" s="1323"/>
      <c r="Q12" s="1324"/>
      <c r="R12" s="1323"/>
      <c r="S12" s="1329"/>
      <c r="T12" s="1332" t="s">
        <v>590</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310"/>
      <c r="F13" s="2309"/>
      <c r="G13" s="1381"/>
      <c r="H13" s="1381"/>
      <c r="I13" s="1381"/>
      <c r="J13" s="1381"/>
      <c r="K13" s="1381"/>
      <c r="L13" s="1384"/>
      <c r="M13" s="1386"/>
      <c r="N13" s="1386"/>
      <c r="O13" s="358"/>
      <c r="P13" s="1323"/>
      <c r="Q13" s="1324"/>
      <c r="R13" s="1323"/>
      <c r="S13" s="1329"/>
      <c r="T13" s="1332" t="s">
        <v>591</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309"/>
      <c r="F14" s="1382"/>
      <c r="G14" s="1382"/>
      <c r="H14" s="1382"/>
      <c r="I14" s="1382"/>
      <c r="J14" s="1382"/>
      <c r="K14" s="1382"/>
      <c r="L14" s="1388"/>
      <c r="M14" s="1386"/>
      <c r="N14" s="1386"/>
      <c r="O14" s="358"/>
      <c r="P14" s="387"/>
      <c r="Q14" s="1351"/>
      <c r="R14" s="387"/>
      <c r="S14" s="1329"/>
      <c r="T14" s="1332" t="s">
        <v>592</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2"/>
      <c r="AG16" s="1970" t="s">
        <v>62</v>
      </c>
      <c r="AH16" s="1742"/>
      <c r="AI16" s="1970" t="s">
        <v>62</v>
      </c>
      <c r="AQ16" s="1638">
        <v>0</v>
      </c>
    </row>
    <row customHeight="1" ht="14.25" hidden="1">
      <c r="AL17" s="1648"/>
      <c r="AM17" s="1648"/>
      <c r="AN17" s="1648"/>
      <c r="AO17" s="1648"/>
      <c r="AP17" s="1648"/>
      <c r="AQ17" s="1638">
        <v>0</v>
      </c>
    </row>
    <row customHeight="1" ht="14.25" hidden="1">
      <c r="O18" s="1352" t="s">
        <v>593</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5"/>
      <c r="B20" s="1975"/>
      <c r="C20" s="1975"/>
      <c r="D20" s="1975"/>
      <c r="E20" s="1975"/>
      <c r="F20" s="1975"/>
      <c r="G20" s="1975"/>
      <c r="H20" s="1975"/>
      <c r="I20" s="1975"/>
      <c r="J20" s="1975"/>
      <c r="K20" s="1975"/>
      <c r="L20" s="1975"/>
      <c r="M20" s="1976"/>
      <c r="N20" s="1976"/>
      <c r="O20" s="1977" t="s">
        <v>594</v>
      </c>
      <c r="P20" s="1515"/>
      <c r="Q20" s="1517"/>
      <c r="R20" s="1517"/>
      <c r="Y20" s="1514" t="s">
        <v>596</v>
      </c>
      <c r="AA20" s="1514" t="s">
        <v>597</v>
      </c>
      <c r="AC20" s="1514" t="s">
        <v>646</v>
      </c>
      <c r="AG20" s="1514" t="s">
        <v>596</v>
      </c>
      <c r="AI20" s="1514" t="s">
        <v>597</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8"/>
      <c r="U24" s="2268"/>
      <c r="V24" s="2268"/>
      <c r="W24" s="2268"/>
      <c r="X24" s="2268"/>
      <c r="Y24" s="2268"/>
      <c r="Z24" s="2268"/>
      <c r="AA24" s="2268"/>
      <c r="AB24" s="2268"/>
      <c r="AC24" s="2268"/>
      <c r="AD24" s="2268"/>
      <c r="AE24" s="2268"/>
      <c r="AF24" s="2268"/>
      <c r="AG24" s="2268"/>
      <c r="AH24" s="2268"/>
      <c r="AI24" s="1250"/>
      <c r="AQ24" s="1638">
        <v>38</v>
      </c>
    </row>
    <row customHeight="1" ht="14.699999999999998">
      <c r="Q25" s="298"/>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57" customFormat="1" customHeight="1" ht="25.5" hidden="1">
      <c r="A27" s="1255"/>
      <c r="B27" s="1255"/>
      <c r="C27" s="1255"/>
      <c r="D27" s="1255"/>
      <c r="E27" s="1255"/>
      <c r="F27" s="1255"/>
      <c r="G27" s="1255"/>
      <c r="H27" s="1255"/>
      <c r="I27" s="1255"/>
      <c r="J27" s="1255"/>
      <c r="K27" s="1255"/>
      <c r="L27" s="1387"/>
      <c r="M27" s="1255"/>
      <c r="N27" s="1255"/>
      <c r="O27" s="1255"/>
      <c r="P27" s="1375"/>
      <c r="Q27" s="1375"/>
      <c r="S27" s="2270" t="s">
        <v>41</v>
      </c>
      <c r="T27" s="2270"/>
      <c r="U27" s="1379"/>
      <c r="V27" s="2271" t="str">
        <f>IF(TITLE_NAME_OR_PR_CHANGE="",IF(TITLE_NAME_OR_PR="","",TITLE_NAME_OR_PR),TITLE_NAME_OR_PR_CHANGE)</f>
        <v/>
      </c>
      <c r="W27" s="2271"/>
      <c r="X27" s="2271"/>
      <c r="Y27" s="2271"/>
      <c r="Z27" s="2271"/>
      <c r="AA27" s="1642"/>
      <c r="AB27" s="1642"/>
      <c r="AC27" s="2271"/>
      <c r="AD27" s="2271"/>
      <c r="AE27" s="2271"/>
      <c r="AF27" s="2271"/>
      <c r="AG27" s="2271"/>
      <c r="AH27" s="2271"/>
      <c r="AI27" s="1642"/>
      <c r="AJ27" s="1642"/>
      <c r="AK27" s="287"/>
      <c r="AL27" s="375"/>
      <c r="AM27" s="375"/>
      <c r="AN27" s="375"/>
      <c r="AO27" s="375"/>
      <c r="AP27" s="375"/>
      <c r="AQ27" s="425">
        <v>0</v>
      </c>
    </row>
    <row s="1857" customFormat="1" customHeight="1" ht="18.75" hidden="1">
      <c r="A28" s="1255"/>
      <c r="B28" s="1255"/>
      <c r="C28" s="1255"/>
      <c r="D28" s="1255"/>
      <c r="E28" s="1255"/>
      <c r="F28" s="1255"/>
      <c r="G28" s="1255"/>
      <c r="H28" s="1255"/>
      <c r="I28" s="1255"/>
      <c r="J28" s="1255"/>
      <c r="K28" s="1255"/>
      <c r="L28" s="1387"/>
      <c r="M28" s="1255"/>
      <c r="N28" s="1255"/>
      <c r="O28" s="1255"/>
      <c r="P28" s="1375"/>
      <c r="Q28" s="1375"/>
      <c r="S28" s="2270" t="s">
        <v>599</v>
      </c>
      <c r="T28" s="2270"/>
      <c r="U28" s="1379"/>
      <c r="V28" s="2284" t="str">
        <f>IF(TITLE_DATE_PR_CHANGE="",IF(TITLE_DATE_PR="","",TITLE_DATE_PR),TITLE_DATE_PR_CHANGE)</f>
        <v/>
      </c>
      <c r="W28" s="2284"/>
      <c r="X28" s="2284"/>
      <c r="Y28" s="2284"/>
      <c r="Z28" s="2284"/>
      <c r="AA28" s="1642"/>
      <c r="AB28" s="1642"/>
      <c r="AC28" s="2284"/>
      <c r="AD28" s="2284"/>
      <c r="AE28" s="2284"/>
      <c r="AF28" s="2284"/>
      <c r="AG28" s="2284"/>
      <c r="AH28" s="2284"/>
      <c r="AI28" s="1642"/>
      <c r="AJ28" s="1642"/>
      <c r="AK28" s="287"/>
      <c r="AL28" s="375"/>
      <c r="AM28" s="375"/>
      <c r="AN28" s="375"/>
      <c r="AO28" s="375"/>
      <c r="AP28" s="375"/>
      <c r="AQ28" s="425">
        <v>0</v>
      </c>
    </row>
    <row s="1857" customFormat="1" customHeight="1" ht="18.75" hidden="1">
      <c r="A29" s="1255"/>
      <c r="B29" s="1255"/>
      <c r="C29" s="1255"/>
      <c r="D29" s="1255"/>
      <c r="E29" s="1255"/>
      <c r="F29" s="1255"/>
      <c r="G29" s="1255"/>
      <c r="H29" s="1255"/>
      <c r="I29" s="1255"/>
      <c r="J29" s="1255"/>
      <c r="K29" s="1255"/>
      <c r="L29" s="1387"/>
      <c r="M29" s="1255"/>
      <c r="N29" s="1255"/>
      <c r="O29" s="1255"/>
      <c r="P29" s="1375"/>
      <c r="Q29" s="1375"/>
      <c r="S29" s="2270" t="s">
        <v>600</v>
      </c>
      <c r="T29" s="2270"/>
      <c r="U29" s="1379"/>
      <c r="V29" s="2271" t="str">
        <f>IF(TITLE_NUMBER_PR_CHANGE="",IF(TITLE_NUMBER_PR="","",TITLE_NUMBER_PR),TITLE_NUMBER_PR_CHANGE)</f>
        <v/>
      </c>
      <c r="W29" s="2271"/>
      <c r="X29" s="2271"/>
      <c r="Y29" s="2271"/>
      <c r="Z29" s="2271"/>
      <c r="AA29" s="1642"/>
      <c r="AB29" s="1642"/>
      <c r="AC29" s="2271"/>
      <c r="AD29" s="2271"/>
      <c r="AE29" s="2271"/>
      <c r="AF29" s="2271"/>
      <c r="AG29" s="2271"/>
      <c r="AH29" s="2271"/>
      <c r="AI29" s="1642"/>
      <c r="AJ29" s="1642"/>
      <c r="AK29" s="287"/>
      <c r="AL29" s="375"/>
      <c r="AM29" s="375"/>
      <c r="AN29" s="375"/>
      <c r="AO29" s="375"/>
      <c r="AP29" s="375"/>
      <c r="AQ29" s="425">
        <v>0</v>
      </c>
    </row>
    <row s="1857" customFormat="1" customHeight="1" ht="18.75" hidden="1">
      <c r="A30" s="1255"/>
      <c r="B30" s="1255"/>
      <c r="C30" s="1255"/>
      <c r="D30" s="1255"/>
      <c r="E30" s="1255"/>
      <c r="F30" s="1255"/>
      <c r="G30" s="1255"/>
      <c r="H30" s="1255"/>
      <c r="I30" s="1255"/>
      <c r="J30" s="1255"/>
      <c r="K30" s="1255"/>
      <c r="L30" s="1387"/>
      <c r="M30" s="1255"/>
      <c r="N30" s="1255"/>
      <c r="O30" s="1255"/>
      <c r="P30" s="1375"/>
      <c r="Q30" s="1375"/>
      <c r="S30" s="2270" t="s">
        <v>42</v>
      </c>
      <c r="T30" s="2270"/>
      <c r="U30" s="1379"/>
      <c r="V30" s="2271" t="str">
        <f>IF(TITLE_IST_PUB_CHANGE="",IF(TITLE_IST_PUB="","",TITLE_IST_PUB),TITLE_IST_PUB_CHANGE)</f>
        <v/>
      </c>
      <c r="W30" s="2271"/>
      <c r="X30" s="2271"/>
      <c r="Y30" s="2271"/>
      <c r="Z30" s="2271"/>
      <c r="AA30" s="1642"/>
      <c r="AB30" s="1642"/>
      <c r="AC30" s="2271"/>
      <c r="AD30" s="2271"/>
      <c r="AE30" s="2271"/>
      <c r="AF30" s="2271"/>
      <c r="AG30" s="2271"/>
      <c r="AH30" s="2271"/>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57" customFormat="1" customHeight="1" ht="18.75" hidden="1">
      <c r="A32" s="1255"/>
      <c r="B32" s="1255"/>
      <c r="C32" s="1255"/>
      <c r="D32" s="1255"/>
      <c r="E32" s="1255"/>
      <c r="F32" s="1255"/>
      <c r="G32" s="1255"/>
      <c r="H32" s="1255"/>
      <c r="I32" s="1255"/>
      <c r="J32" s="1255"/>
      <c r="K32" s="1255"/>
      <c r="L32" s="1387"/>
      <c r="M32" s="1255"/>
      <c r="N32" s="1255"/>
      <c r="O32" s="1255"/>
      <c r="P32" s="1375"/>
      <c r="Q32" s="1375"/>
      <c r="S32" s="2270" t="s">
        <v>599</v>
      </c>
      <c r="T32" s="2270"/>
      <c r="U32" s="1379"/>
      <c r="V32" s="2284" t="str">
        <f>IF(TITLE_DATE_PR_CHANGE="",IF(TITLE_DATE_PR="","",TITLE_DATE_PR),TITLE_DATE_PR_CHANGE)</f>
        <v/>
      </c>
      <c r="W32" s="2284"/>
      <c r="X32" s="2284"/>
      <c r="Y32" s="2284"/>
      <c r="Z32" s="2284"/>
      <c r="AA32" s="1642"/>
      <c r="AB32" s="1642"/>
      <c r="AC32" s="2284"/>
      <c r="AD32" s="2284"/>
      <c r="AE32" s="2284"/>
      <c r="AF32" s="2284"/>
      <c r="AG32" s="2284"/>
      <c r="AH32" s="2284"/>
      <c r="AI32" s="1642"/>
      <c r="AJ32" s="1642"/>
      <c r="AK32" s="287"/>
      <c r="AL32" s="375"/>
      <c r="AM32" s="375"/>
      <c r="AN32" s="375"/>
      <c r="AO32" s="375"/>
      <c r="AP32" s="375"/>
      <c r="AQ32" s="425">
        <v>0</v>
      </c>
    </row>
    <row s="1857" customFormat="1" customHeight="1" ht="18" hidden="1">
      <c r="A33" s="1255"/>
      <c r="B33" s="1255"/>
      <c r="C33" s="1255"/>
      <c r="D33" s="1255"/>
      <c r="E33" s="1255"/>
      <c r="F33" s="1255"/>
      <c r="G33" s="1255"/>
      <c r="H33" s="1255"/>
      <c r="I33" s="1255"/>
      <c r="J33" s="1255"/>
      <c r="K33" s="1255"/>
      <c r="L33" s="1387"/>
      <c r="M33" s="1255"/>
      <c r="N33" s="1255"/>
      <c r="O33" s="1255"/>
      <c r="P33" s="1375"/>
      <c r="Q33" s="1375"/>
      <c r="S33" s="2270" t="s">
        <v>600</v>
      </c>
      <c r="T33" s="2270"/>
      <c r="U33" s="1379"/>
      <c r="V33" s="2271" t="str">
        <f>IF(TITLE_NUMBER_PR_CHANGE="",IF(TITLE_NUMBER_PR="","",TITLE_NUMBER_PR),TITLE_NUMBER_PR_CHANGE)</f>
        <v/>
      </c>
      <c r="W33" s="2271"/>
      <c r="X33" s="2271"/>
      <c r="Y33" s="2271"/>
      <c r="Z33" s="2271"/>
      <c r="AA33" s="1642"/>
      <c r="AB33" s="1642"/>
      <c r="AC33" s="2271"/>
      <c r="AD33" s="2271"/>
      <c r="AE33" s="2271"/>
      <c r="AF33" s="2271"/>
      <c r="AG33" s="2271"/>
      <c r="AH33" s="2271"/>
      <c r="AI33" s="1642"/>
      <c r="AJ33" s="1642"/>
      <c r="AK33" s="287"/>
      <c r="AL33" s="375"/>
      <c r="AM33" s="375"/>
      <c r="AN33" s="375"/>
      <c r="AO33" s="375"/>
      <c r="AP33" s="375"/>
      <c r="AQ33" s="425">
        <v>0</v>
      </c>
    </row>
    <row s="1857"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4"/>
      <c r="V34" s="1642"/>
      <c r="W34" s="1642"/>
      <c r="X34" s="1642"/>
      <c r="Y34" s="1642"/>
      <c r="Z34" s="1642"/>
      <c r="AA34" s="1649" t="s">
        <v>603</v>
      </c>
      <c r="AB34" s="1649"/>
      <c r="AC34" s="1642"/>
      <c r="AD34" s="1642"/>
      <c r="AE34" s="1642"/>
      <c r="AF34" s="1642"/>
      <c r="AG34" s="1642"/>
      <c r="AH34" s="1642"/>
      <c r="AI34" s="1649" t="s">
        <v>603</v>
      </c>
      <c r="AL34" s="375"/>
      <c r="AM34" s="375"/>
      <c r="AN34" s="375"/>
      <c r="AO34" s="375"/>
      <c r="AP34" s="375"/>
      <c r="AQ34" s="425">
        <v>1</v>
      </c>
    </row>
    <row customHeight="1" ht="14.699999999999998">
      <c r="Q35" s="298"/>
      <c r="R35" s="383"/>
      <c r="S35" s="1282"/>
      <c r="T35" s="464"/>
      <c r="U35" s="1251"/>
      <c r="V35" s="2272"/>
      <c r="W35" s="2272"/>
      <c r="X35" s="2272"/>
      <c r="Y35" s="2272"/>
      <c r="Z35" s="2272"/>
      <c r="AA35" s="2272"/>
      <c r="AB35" s="1961"/>
      <c r="AC35" s="2272"/>
      <c r="AD35" s="2272"/>
      <c r="AE35" s="2272"/>
      <c r="AF35" s="2272"/>
      <c r="AG35" s="2272"/>
      <c r="AH35" s="2272"/>
      <c r="AI35" s="2272"/>
      <c r="AQ35" s="1638">
        <v>14</v>
      </c>
    </row>
    <row customHeight="1" ht="14.699999999999998">
      <c r="Q36" s="298"/>
      <c r="R36" s="383"/>
      <c r="S36" s="2147" t="s">
        <v>476</v>
      </c>
      <c r="T36" s="2147"/>
      <c r="U36" s="2147"/>
      <c r="V36" s="2147"/>
      <c r="W36" s="2147"/>
      <c r="X36" s="2147"/>
      <c r="Y36" s="2147"/>
      <c r="Z36" s="2147"/>
      <c r="AA36" s="2195"/>
      <c r="AB36" s="2195"/>
      <c r="AC36" s="2195"/>
      <c r="AD36" s="2147"/>
      <c r="AE36" s="2147"/>
      <c r="AF36" s="2147"/>
      <c r="AG36" s="2147"/>
      <c r="AH36" s="2147"/>
      <c r="AI36" s="2147"/>
      <c r="AJ36" s="2147"/>
      <c r="AK36" s="2147" t="s">
        <v>477</v>
      </c>
      <c r="AQ36" s="1638">
        <v>14</v>
      </c>
    </row>
    <row customHeight="1" ht="14.699999999999998">
      <c r="Q37" s="298"/>
      <c r="R37" s="383"/>
      <c r="S37" s="2293" t="s">
        <v>88</v>
      </c>
      <c r="T37" s="2229" t="s">
        <v>675</v>
      </c>
      <c r="U37" s="344"/>
      <c r="V37" s="2295"/>
      <c r="W37" s="2295"/>
      <c r="X37" s="2295"/>
      <c r="Y37" s="2295"/>
      <c r="Z37" s="2295"/>
      <c r="AA37" s="2229" t="s">
        <v>606</v>
      </c>
      <c r="AB37" s="2228" t="s">
        <v>676</v>
      </c>
      <c r="AC37" s="2228" t="s">
        <v>650</v>
      </c>
      <c r="AD37" s="2311" t="s">
        <v>605</v>
      </c>
      <c r="AE37" s="2311"/>
      <c r="AF37" s="2295"/>
      <c r="AG37" s="2295"/>
      <c r="AH37" s="2296"/>
      <c r="AI37" s="2297" t="s">
        <v>606</v>
      </c>
      <c r="AJ37" s="2300" t="s">
        <v>608</v>
      </c>
      <c r="AK37" s="2147"/>
      <c r="AQ37" s="1638">
        <v>14</v>
      </c>
    </row>
    <row customHeight="1" ht="35.699999999999996">
      <c r="Q38" s="298"/>
      <c r="R38" s="383"/>
      <c r="S38" s="2293"/>
      <c r="T38" s="2229"/>
      <c r="U38" s="1038"/>
      <c r="V38" s="2123" t="s">
        <v>653</v>
      </c>
      <c r="W38" s="2147"/>
      <c r="X38" s="2314" t="s">
        <v>612</v>
      </c>
      <c r="Y38" s="2333"/>
      <c r="Z38" s="2333"/>
      <c r="AA38" s="2229"/>
      <c r="AB38" s="2228"/>
      <c r="AC38" s="2228"/>
      <c r="AD38" s="2123" t="s">
        <v>653</v>
      </c>
      <c r="AE38" s="2147"/>
      <c r="AF38" s="2333" t="s">
        <v>612</v>
      </c>
      <c r="AG38" s="2333"/>
      <c r="AH38" s="2334"/>
      <c r="AI38" s="2298"/>
      <c r="AJ38" s="2301"/>
      <c r="AK38" s="2147"/>
      <c r="AQ38" s="1638">
        <v>34</v>
      </c>
    </row>
    <row customHeight="1" ht="14.699999999999998">
      <c r="Q39" s="298"/>
      <c r="R39" s="383"/>
      <c r="S39" s="2293"/>
      <c r="T39" s="2229"/>
      <c r="U39" s="1038"/>
      <c r="V39" s="2360" t="str">
        <f>IF($AD$39&lt;&gt;"",$AD$39,"")</f>
        <v/>
      </c>
      <c r="W39" s="2360"/>
      <c r="X39" s="2315"/>
      <c r="Y39" s="2335"/>
      <c r="Z39" s="2335"/>
      <c r="AA39" s="2229"/>
      <c r="AB39" s="2228"/>
      <c r="AC39" s="2228"/>
      <c r="AD39" s="2376"/>
      <c r="AE39" s="2359"/>
      <c r="AF39" s="2335"/>
      <c r="AG39" s="2335"/>
      <c r="AH39" s="2336"/>
      <c r="AI39" s="2298"/>
      <c r="AJ39" s="2301"/>
      <c r="AK39" s="2147"/>
      <c r="AQ39" s="1638">
        <v>14</v>
      </c>
    </row>
    <row customHeight="1" ht="14.699999999999998">
      <c r="A40" s="1273"/>
      <c r="B40" s="1273" t="s">
        <v>319</v>
      </c>
      <c r="C40" s="1273" t="s">
        <v>320</v>
      </c>
      <c r="D40" s="1273" t="s">
        <v>321</v>
      </c>
      <c r="E40" s="1317" t="s">
        <v>613</v>
      </c>
      <c r="F40" s="1317" t="s">
        <v>614</v>
      </c>
      <c r="G40" s="1317" t="s">
        <v>615</v>
      </c>
      <c r="H40" s="1317" t="s">
        <v>616</v>
      </c>
      <c r="I40" s="1317" t="s">
        <v>617</v>
      </c>
      <c r="J40" s="1317" t="s">
        <v>618</v>
      </c>
      <c r="K40" s="1317" t="s">
        <v>619</v>
      </c>
      <c r="L40" s="1317" t="s">
        <v>594</v>
      </c>
      <c r="Q40" s="298"/>
      <c r="R40" s="383"/>
      <c r="S40" s="2293"/>
      <c r="T40" s="2229"/>
      <c r="U40" s="309"/>
      <c r="V40" s="1954" t="s">
        <v>654</v>
      </c>
      <c r="W40" s="1954" t="s">
        <v>655</v>
      </c>
      <c r="X40" s="1942" t="s">
        <v>622</v>
      </c>
      <c r="Y40" s="2290" t="s">
        <v>623</v>
      </c>
      <c r="Z40" s="2340"/>
      <c r="AA40" s="2229"/>
      <c r="AB40" s="2228"/>
      <c r="AC40" s="2228"/>
      <c r="AD40" s="1972" t="s">
        <v>654</v>
      </c>
      <c r="AE40" s="1963" t="s">
        <v>655</v>
      </c>
      <c r="AF40" s="1942" t="s">
        <v>622</v>
      </c>
      <c r="AG40" s="2290" t="s">
        <v>623</v>
      </c>
      <c r="AH40" s="2291"/>
      <c r="AI40" s="2299"/>
      <c r="AJ40" s="2302"/>
      <c r="AK40" s="2147"/>
      <c r="AQ40" s="1638">
        <v>14</v>
      </c>
    </row>
    <row s="1648" customFormat="1" customHeight="1" ht="11.25" hidden="1">
      <c r="A41" s="1273"/>
      <c r="B41" s="1273"/>
      <c r="C41" s="1273"/>
      <c r="D41" s="1273"/>
      <c r="E41" s="1273"/>
      <c r="F41" s="1273"/>
      <c r="G41" s="1273"/>
      <c r="H41" s="1273"/>
      <c r="I41" s="1273"/>
      <c r="J41" s="1273"/>
      <c r="K41" s="1273"/>
      <c r="L41" s="1317"/>
      <c r="M41" s="1969"/>
      <c r="N41" s="1969"/>
      <c r="O41" s="1969"/>
      <c r="P41" s="517"/>
      <c r="Q41" s="1261"/>
      <c r="R41" s="1261">
        <v>1</v>
      </c>
      <c r="S41" s="1284" t="s">
        <v>137</v>
      </c>
      <c r="T41" s="1262" t="s">
        <v>102</v>
      </c>
      <c r="U41" s="1252" t="str">
        <f>OFFSET(U41,0,-1)</f>
        <v>2</v>
      </c>
      <c r="V41" s="1960">
        <f>OFFSET(V41,0,-1)+1</f>
        <v>3</v>
      </c>
      <c r="W41" s="1960">
        <f>OFFSET(W41,0,-1)+1</f>
        <v>4</v>
      </c>
      <c r="X41" s="1960">
        <f>OFFSET(X41,0,-1)+1</f>
        <v>5</v>
      </c>
      <c r="Y41" s="2292">
        <f>OFFSET(Y41,0,-1)+1</f>
        <v>6</v>
      </c>
      <c r="Z41" s="2292"/>
      <c r="AA41" s="1348">
        <f>OFFSET(AA41,0,-2)+1</f>
        <v>7</v>
      </c>
      <c r="AB41" s="1348"/>
      <c r="AC41" s="1348"/>
      <c r="AD41" s="1960">
        <f>OFFSET(AD41,0,-1)+1</f>
        <v>1</v>
      </c>
      <c r="AE41" s="1960">
        <f>OFFSET(AE41,0,-1)+1</f>
        <v>2</v>
      </c>
      <c r="AF41" s="1960">
        <f>OFFSET(AF41,0,-1)+1</f>
        <v>3</v>
      </c>
      <c r="AG41" s="2292">
        <f>OFFSET(AG41,0,-1)+1</f>
        <v>4</v>
      </c>
      <c r="AH41" s="2292"/>
      <c r="AI41" s="1960">
        <f>OFFSET(AI41,0,-2)+1</f>
        <v>5</v>
      </c>
      <c r="AJ41" s="1252">
        <f>OFFSET(AJ41,0,-1)</f>
        <v>5</v>
      </c>
      <c r="AK41" s="1960">
        <f>OFFSET(AK41,0,-1)+1</f>
        <v>6</v>
      </c>
      <c r="AL41" s="1643"/>
      <c r="AM41" s="1643"/>
      <c r="AN41" s="1643"/>
      <c r="AO41" s="1643"/>
      <c r="AP41" s="1643"/>
      <c r="AQ41" s="1648">
        <v>0</v>
      </c>
    </row>
    <row customHeight="1" ht="107.25">
      <c r="A42" s="1274" t="s">
        <v>382</v>
      </c>
      <c r="B42" s="1274"/>
      <c r="C42" s="1274"/>
      <c r="D42" s="1274"/>
      <c r="E42" s="2309">
        <v>1</v>
      </c>
      <c r="F42" s="1274"/>
      <c r="G42" s="1274"/>
      <c r="H42" s="1274"/>
      <c r="I42" s="1274"/>
      <c r="J42" s="1274"/>
      <c r="K42" s="1274"/>
      <c r="L42" s="1317"/>
      <c r="M42" s="1617"/>
      <c r="N42" s="1617"/>
      <c r="O42" s="1617"/>
      <c r="P42" s="1416"/>
      <c r="Q42" s="880"/>
      <c r="R42" s="362"/>
      <c r="S42" s="1962">
        <f>INDEX(PT_DIFFERENTIATION_NUM_NTAR,MATCH(A42,PT_DIFFERENTIATION_NTAR_ID,0))</f>
        <v>0</v>
      </c>
      <c r="T42" s="1532" t="s">
        <v>307</v>
      </c>
      <c r="U42" s="307"/>
      <c r="V42" s="2263"/>
      <c r="W42" s="2263"/>
      <c r="X42" s="2263"/>
      <c r="Y42" s="2263"/>
      <c r="Z42" s="2263"/>
      <c r="AA42" s="2264"/>
      <c r="AB42" s="1956"/>
      <c r="AC42" s="2263" t="str">
        <f>INDEX(PT_DIFFERENTIATION_NTAR,MATCH(A42,PT_DIFFERENTIATION_NTAR_ID,0))</f>
        <v/>
      </c>
      <c r="AD42" s="2263"/>
      <c r="AE42" s="2263"/>
      <c r="AF42" s="2263"/>
      <c r="AG42" s="2263"/>
      <c r="AH42" s="2263"/>
      <c r="AI42" s="2263"/>
      <c r="AJ42" s="2264"/>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1"/>
      <c r="AN42" s="1631" t="str">
        <f>IF(T42="","",T42)</f>
        <v>Наименование тарифа</v>
      </c>
      <c r="AO42" s="1631"/>
      <c r="AP42" s="1631"/>
      <c r="AQ42" s="1638">
        <v>102</v>
      </c>
    </row>
    <row customHeight="1" ht="22.049999999999997">
      <c r="A43" s="1274" t="s">
        <v>382</v>
      </c>
      <c r="B43" s="1274" t="s">
        <v>383</v>
      </c>
      <c r="C43" s="1274"/>
      <c r="D43" s="1274"/>
      <c r="E43" s="2310"/>
      <c r="F43" s="2309">
        <v>1</v>
      </c>
      <c r="G43" s="1274"/>
      <c r="H43" s="1274"/>
      <c r="I43" s="1274"/>
      <c r="J43" s="1274"/>
      <c r="K43" s="1274"/>
      <c r="L43" s="1317"/>
      <c r="M43" s="1617"/>
      <c r="N43" s="1617"/>
      <c r="O43" s="1617"/>
      <c r="P43" s="1973"/>
      <c r="Q43" s="1418"/>
      <c r="R43" s="360"/>
      <c r="S43" s="1962" t="str">
        <f>INDEX(PT_DIFFERENTIATION_NUM_TER,MATCH(B43,PT_DIFFERENTIATION_TER_ID,0))</f>
        <v>.</v>
      </c>
      <c r="T43" s="1529" t="s">
        <v>573</v>
      </c>
      <c r="U43" s="307"/>
      <c r="V43" s="2263"/>
      <c r="W43" s="2263"/>
      <c r="X43" s="2263"/>
      <c r="Y43" s="2263"/>
      <c r="Z43" s="2263"/>
      <c r="AA43" s="2264"/>
      <c r="AB43" s="1956"/>
      <c r="AC43" s="2263" t="str">
        <f>INDEX(PT_DIFFERENTIATION_TER,MATCH(B43,PT_DIFFERENTIATION_TER_ID,0))</f>
        <v/>
      </c>
      <c r="AD43" s="2263"/>
      <c r="AE43" s="2263"/>
      <c r="AF43" s="2263"/>
      <c r="AG43" s="2263"/>
      <c r="AH43" s="2263"/>
      <c r="AI43" s="2263"/>
      <c r="AJ43" s="2264"/>
      <c r="AK43" s="1265" t="s">
        <v>574</v>
      </c>
      <c r="AM43" s="1631"/>
      <c r="AN43" s="1631" t="str">
        <f>IF(T43="","",T43)</f>
        <v>Территория действия тарифа</v>
      </c>
      <c r="AO43" s="1631"/>
      <c r="AP43" s="1631"/>
      <c r="AQ43" s="1638">
        <v>21</v>
      </c>
    </row>
    <row customHeight="1" ht="24">
      <c r="A44" s="1274" t="s">
        <v>382</v>
      </c>
      <c r="B44" s="1274" t="s">
        <v>383</v>
      </c>
      <c r="C44" s="1274" t="s">
        <v>384</v>
      </c>
      <c r="D44" s="1274"/>
      <c r="E44" s="2310"/>
      <c r="F44" s="2310"/>
      <c r="G44" s="2309">
        <v>1</v>
      </c>
      <c r="H44" s="1274"/>
      <c r="I44" s="1274"/>
      <c r="J44" s="1274"/>
      <c r="K44" s="1274"/>
      <c r="L44" s="1317"/>
      <c r="M44" s="1617"/>
      <c r="N44" s="1617"/>
      <c r="O44" s="1617"/>
      <c r="P44" s="1419"/>
      <c r="Q44" s="1418"/>
      <c r="R44" s="360"/>
      <c r="S44" s="1962" t="str">
        <f>INDEX(PT_DIFFERENTIATION_NUM_CS,MATCH(C44,PT_DIFFERENTIATION_CS_ID,0))</f>
        <v>..</v>
      </c>
      <c r="T44" s="316" t="s">
        <v>575</v>
      </c>
      <c r="U44" s="307"/>
      <c r="V44" s="2263"/>
      <c r="W44" s="2263"/>
      <c r="X44" s="2263"/>
      <c r="Y44" s="2263"/>
      <c r="Z44" s="2263"/>
      <c r="AA44" s="2264"/>
      <c r="AB44" s="1956"/>
      <c r="AC44" s="2263" t="str">
        <f>INDEX(PT_DIFFERENTIATION_CS,MATCH(C44,PT_DIFFERENTIATION_CS_ID,0))</f>
        <v/>
      </c>
      <c r="AD44" s="2263"/>
      <c r="AE44" s="2263"/>
      <c r="AF44" s="2263"/>
      <c r="AG44" s="2263"/>
      <c r="AH44" s="2263"/>
      <c r="AI44" s="2263"/>
      <c r="AJ44" s="2264"/>
      <c r="AK44" s="1265" t="s">
        <v>576</v>
      </c>
      <c r="AM44" s="1631"/>
      <c r="AN44" s="1631" t="str">
        <f>IF(T44="","",T44)</f>
        <v>Наименование системы теплоснабжения </v>
      </c>
      <c r="AO44" s="1631"/>
      <c r="AP44" s="1631"/>
      <c r="AQ44" s="1638">
        <v>23</v>
      </c>
    </row>
    <row customHeight="1" ht="22.049999999999997">
      <c r="A45" s="1274" t="s">
        <v>382</v>
      </c>
      <c r="B45" s="1274" t="s">
        <v>383</v>
      </c>
      <c r="C45" s="1274" t="s">
        <v>384</v>
      </c>
      <c r="D45" s="1274" t="s">
        <v>385</v>
      </c>
      <c r="E45" s="2310"/>
      <c r="F45" s="2310"/>
      <c r="G45" s="2310"/>
      <c r="H45" s="2309">
        <v>1</v>
      </c>
      <c r="I45" s="1274"/>
      <c r="J45" s="1274"/>
      <c r="K45" s="1274"/>
      <c r="L45" s="1317"/>
      <c r="M45" s="1617"/>
      <c r="N45" s="1617"/>
      <c r="O45" s="1617"/>
      <c r="P45" s="1419"/>
      <c r="Q45" s="1418"/>
      <c r="R45" s="360"/>
      <c r="S45" s="1962" t="str">
        <f>INDEX(PT_DIFFERENTIATION_NUM_IST_TE,MATCH(D45,PT_DIFFERENTIATION_IST_TE_ID,0))</f>
        <v>...</v>
      </c>
      <c r="T45" s="317" t="s">
        <v>577</v>
      </c>
      <c r="U45" s="307"/>
      <c r="V45" s="2263"/>
      <c r="W45" s="2263"/>
      <c r="X45" s="2263"/>
      <c r="Y45" s="2263"/>
      <c r="Z45" s="2263"/>
      <c r="AA45" s="2264"/>
      <c r="AB45" s="1956"/>
      <c r="AC45" s="2263" t="str">
        <f>INDEX(PT_DIFFERENTIATION_IST_TE,MATCH(D45,PT_DIFFERENTIATION_IST_TE_ID,0))</f>
        <v/>
      </c>
      <c r="AD45" s="2263"/>
      <c r="AE45" s="2263"/>
      <c r="AF45" s="2263"/>
      <c r="AG45" s="2263"/>
      <c r="AH45" s="2263"/>
      <c r="AI45" s="2263"/>
      <c r="AJ45" s="2264"/>
      <c r="AK45" s="1265" t="s">
        <v>578</v>
      </c>
      <c r="AM45" s="1631"/>
      <c r="AN45" s="1631" t="str">
        <f>IF(T45="","",T45)</f>
        <v>Источник тепловой энергии  </v>
      </c>
      <c r="AO45" s="1631"/>
      <c r="AP45" s="1631"/>
      <c r="AQ45" s="1638">
        <v>21</v>
      </c>
    </row>
    <row s="1649" customFormat="1" customHeight="1" ht="0">
      <c r="A46" s="1382" t="s">
        <v>382</v>
      </c>
      <c r="B46" s="1382" t="s">
        <v>383</v>
      </c>
      <c r="C46" s="1382" t="s">
        <v>384</v>
      </c>
      <c r="D46" s="1382" t="s">
        <v>385</v>
      </c>
      <c r="E46" s="2310"/>
      <c r="F46" s="2310"/>
      <c r="G46" s="2310"/>
      <c r="H46" s="2310"/>
      <c r="I46" s="2147" t="str">
        <f>S45&amp;".1"</f>
        <v>....1</v>
      </c>
      <c r="J46" s="1382"/>
      <c r="K46" s="1382"/>
      <c r="L46" s="1388" t="s">
        <v>579</v>
      </c>
      <c r="M46" s="1253"/>
      <c r="N46" s="1253"/>
      <c r="O46" s="1253"/>
      <c r="P46" s="2277">
        <v>1</v>
      </c>
      <c r="Q46" s="1958"/>
      <c r="R46" s="363"/>
      <c r="S46" s="1049"/>
      <c r="T46" s="1390"/>
      <c r="U46" s="1391"/>
      <c r="V46" s="2317"/>
      <c r="W46" s="2317"/>
      <c r="X46" s="2317"/>
      <c r="Y46" s="2317"/>
      <c r="Z46" s="2317"/>
      <c r="AA46" s="2318"/>
      <c r="AB46" s="1964"/>
      <c r="AC46" s="2317"/>
      <c r="AD46" s="2317"/>
      <c r="AE46" s="2317"/>
      <c r="AF46" s="2317"/>
      <c r="AG46" s="2317"/>
      <c r="AH46" s="2317"/>
      <c r="AI46" s="2317"/>
      <c r="AJ46" s="2318"/>
      <c r="AK46" s="1392"/>
      <c r="AM46" s="1631"/>
      <c r="AN46" s="1631" t="str">
        <f>IF(T46="","",T46)</f>
        <v/>
      </c>
      <c r="AO46" s="1631"/>
      <c r="AP46" s="1631"/>
      <c r="AQ46" s="1643">
        <v>0</v>
      </c>
    </row>
    <row s="1649" customFormat="1" customHeight="1" ht="0">
      <c r="A47" s="1382" t="s">
        <v>382</v>
      </c>
      <c r="B47" s="1382" t="s">
        <v>383</v>
      </c>
      <c r="C47" s="1382" t="s">
        <v>384</v>
      </c>
      <c r="D47" s="1382" t="s">
        <v>385</v>
      </c>
      <c r="E47" s="2310"/>
      <c r="F47" s="2310"/>
      <c r="G47" s="2310"/>
      <c r="H47" s="2310"/>
      <c r="I47" s="2121"/>
      <c r="J47" s="2147" t="str">
        <f>S45&amp;".1"</f>
        <v>....1</v>
      </c>
      <c r="K47" s="1382"/>
      <c r="L47" s="1388"/>
      <c r="M47" s="1253"/>
      <c r="N47" s="1253"/>
      <c r="O47" s="1253"/>
      <c r="P47" s="2277"/>
      <c r="Q47" s="2277">
        <v>1</v>
      </c>
      <c r="R47" s="364"/>
      <c r="S47" s="1049"/>
      <c r="T47" s="1406"/>
      <c r="U47" s="1391"/>
      <c r="V47" s="2317"/>
      <c r="W47" s="2317"/>
      <c r="X47" s="2317"/>
      <c r="Y47" s="2317"/>
      <c r="Z47" s="2317"/>
      <c r="AA47" s="2318"/>
      <c r="AB47" s="1964"/>
      <c r="AC47" s="2317"/>
      <c r="AD47" s="2317"/>
      <c r="AE47" s="2317"/>
      <c r="AF47" s="2317"/>
      <c r="AG47" s="2317"/>
      <c r="AH47" s="2317"/>
      <c r="AI47" s="2317"/>
      <c r="AJ47" s="2318"/>
      <c r="AK47" s="1392"/>
      <c r="AM47" s="1631"/>
      <c r="AN47" s="1631" t="str">
        <f>IF(T47="","",T47)</f>
        <v/>
      </c>
      <c r="AO47" s="1631"/>
      <c r="AP47" s="1631"/>
      <c r="AQ47" s="1643">
        <v>0</v>
      </c>
    </row>
    <row customHeight="1" ht="22.049999999999997">
      <c r="A48" s="1274" t="s">
        <v>382</v>
      </c>
      <c r="B48" s="1274" t="s">
        <v>383</v>
      </c>
      <c r="C48" s="1274" t="s">
        <v>384</v>
      </c>
      <c r="D48" s="1274" t="s">
        <v>385</v>
      </c>
      <c r="E48" s="2310"/>
      <c r="F48" s="2310"/>
      <c r="G48" s="2310"/>
      <c r="H48" s="2310"/>
      <c r="I48" s="2121"/>
      <c r="J48" s="2121"/>
      <c r="K48" s="1945" t="str">
        <f>S45&amp;".1"</f>
        <v>....1</v>
      </c>
      <c r="L48" s="1317"/>
      <c r="P48" s="2277"/>
      <c r="Q48" s="2277"/>
      <c r="R48" s="364">
        <v>1</v>
      </c>
      <c r="S48" s="1966" t="str">
        <f>$K48</f>
        <v>....1</v>
      </c>
      <c r="T48" s="1965"/>
      <c r="U48" s="307"/>
      <c r="V48" s="758"/>
      <c r="W48" s="1264"/>
      <c r="X48" s="1959"/>
      <c r="Y48" s="1946" t="s">
        <v>62</v>
      </c>
      <c r="Z48" s="1959"/>
      <c r="AA48" s="1946" t="s">
        <v>62</v>
      </c>
      <c r="AB48" s="1968"/>
      <c r="AC48" s="1967" t="s">
        <v>22</v>
      </c>
      <c r="AD48" s="758"/>
      <c r="AE48" s="1264"/>
      <c r="AF48" s="1959"/>
      <c r="AG48" s="1946" t="s">
        <v>62</v>
      </c>
      <c r="AH48" s="1959"/>
      <c r="AI48" s="1946" t="s">
        <v>62</v>
      </c>
      <c r="AJ48" s="1355"/>
      <c r="AK48" s="2273" t="s">
        <v>656</v>
      </c>
      <c r="AL48" s="1643">
        <f>STRCHECKDATE(#REF!)</f>
      </c>
      <c r="AM48" s="1631"/>
      <c r="AN48" s="1631" t="str">
        <f>IF(T48="","",T48)</f>
        <v/>
      </c>
      <c r="AO48" s="1631"/>
      <c r="AP48" s="1631"/>
      <c r="AQ48" s="1638">
        <v>21</v>
      </c>
    </row>
    <row customHeight="1" ht="11.549999999999999">
      <c r="A49" s="1274" t="s">
        <v>382</v>
      </c>
      <c r="B49" s="1274" t="s">
        <v>383</v>
      </c>
      <c r="C49" s="1274" t="s">
        <v>384</v>
      </c>
      <c r="D49" s="1274" t="s">
        <v>385</v>
      </c>
      <c r="E49" s="2310"/>
      <c r="F49" s="2310"/>
      <c r="G49" s="2310"/>
      <c r="H49" s="2310"/>
      <c r="I49" s="2121"/>
      <c r="J49" s="2147"/>
      <c r="K49" s="1274"/>
      <c r="L49" s="1317"/>
      <c r="P49" s="2277"/>
      <c r="Q49" s="2277"/>
      <c r="R49" s="363"/>
      <c r="S49" s="1285"/>
      <c r="T49" s="294" t="s">
        <v>644</v>
      </c>
      <c r="U49" s="607"/>
      <c r="V49" s="607"/>
      <c r="W49" s="607"/>
      <c r="X49" s="607"/>
      <c r="Y49" s="607"/>
      <c r="Z49" s="607"/>
      <c r="AA49" s="331"/>
      <c r="AB49" s="607"/>
      <c r="AC49" s="607"/>
      <c r="AD49" s="607"/>
      <c r="AE49" s="607"/>
      <c r="AF49" s="607"/>
      <c r="AG49" s="607"/>
      <c r="AH49" s="607"/>
      <c r="AI49" s="607"/>
      <c r="AJ49" s="331"/>
      <c r="AK49" s="2275"/>
      <c r="AM49" s="1631"/>
      <c r="AN49" s="1631" t="str">
        <f>IF(T49="","",T49)</f>
        <v>Добавить строку</v>
      </c>
      <c r="AO49" s="1631"/>
      <c r="AP49" s="1631"/>
      <c r="AQ49" s="1638">
        <v>11</v>
      </c>
    </row>
    <row s="1649" customFormat="1" customHeight="1" ht="1.05">
      <c r="A50" s="1382" t="s">
        <v>382</v>
      </c>
      <c r="B50" s="1382" t="s">
        <v>383</v>
      </c>
      <c r="C50" s="1382" t="s">
        <v>384</v>
      </c>
      <c r="D50" s="1382" t="s">
        <v>385</v>
      </c>
      <c r="E50" s="2310"/>
      <c r="F50" s="2310"/>
      <c r="G50" s="2310"/>
      <c r="H50" s="2310"/>
      <c r="I50" s="2147"/>
      <c r="J50" s="1382"/>
      <c r="K50" s="1382"/>
      <c r="L50" s="1388"/>
      <c r="M50" s="1253"/>
      <c r="N50" s="1253"/>
      <c r="O50" s="1253"/>
      <c r="P50" s="2277"/>
      <c r="Q50" s="1958"/>
      <c r="R50" s="363"/>
      <c r="S50" s="1393"/>
      <c r="T50" s="1394" t="s">
        <v>588</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382</v>
      </c>
      <c r="B51" s="1382" t="s">
        <v>383</v>
      </c>
      <c r="C51" s="1382" t="s">
        <v>384</v>
      </c>
      <c r="D51" s="1382" t="s">
        <v>385</v>
      </c>
      <c r="E51" s="2310"/>
      <c r="F51" s="2310"/>
      <c r="G51" s="2310"/>
      <c r="H51" s="2309"/>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382</v>
      </c>
      <c r="B52" s="1382" t="s">
        <v>383</v>
      </c>
      <c r="C52" s="1382" t="s">
        <v>384</v>
      </c>
      <c r="D52" s="1381"/>
      <c r="E52" s="2310"/>
      <c r="F52" s="2310"/>
      <c r="G52" s="2309"/>
      <c r="H52" s="1381"/>
      <c r="I52" s="1381"/>
      <c r="J52" s="1381"/>
      <c r="K52" s="1381"/>
      <c r="L52" s="1384"/>
      <c r="M52" s="1385"/>
      <c r="N52" s="1385"/>
      <c r="O52" s="358"/>
      <c r="P52" s="1323"/>
      <c r="Q52" s="1324"/>
      <c r="R52" s="1323"/>
      <c r="S52" s="1329"/>
      <c r="T52" s="1332" t="s">
        <v>590</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382</v>
      </c>
      <c r="B53" s="1382" t="s">
        <v>383</v>
      </c>
      <c r="C53" s="1381"/>
      <c r="D53" s="1381"/>
      <c r="E53" s="2310"/>
      <c r="F53" s="2309"/>
      <c r="G53" s="1381"/>
      <c r="H53" s="1381"/>
      <c r="I53" s="1381"/>
      <c r="J53" s="1381"/>
      <c r="K53" s="1381"/>
      <c r="L53" s="1384"/>
      <c r="M53" s="1386"/>
      <c r="N53" s="1386"/>
      <c r="O53" s="358"/>
      <c r="P53" s="1323"/>
      <c r="Q53" s="1324"/>
      <c r="R53" s="1323"/>
      <c r="S53" s="1329"/>
      <c r="T53" s="1332" t="s">
        <v>591</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382</v>
      </c>
      <c r="B54" s="1382"/>
      <c r="C54" s="1382"/>
      <c r="D54" s="1382"/>
      <c r="E54" s="2310"/>
      <c r="F54" s="1382"/>
      <c r="G54" s="1382"/>
      <c r="H54" s="1382"/>
      <c r="I54" s="1382"/>
      <c r="J54" s="1382"/>
      <c r="K54" s="1382"/>
      <c r="L54" s="1388"/>
      <c r="M54" s="1386"/>
      <c r="N54" s="1386"/>
      <c r="O54" s="358"/>
      <c r="P54" s="387"/>
      <c r="Q54" s="1351"/>
      <c r="R54" s="387"/>
      <c r="S54" s="1329"/>
      <c r="T54" s="1332" t="s">
        <v>592</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382</v>
      </c>
      <c r="B55" s="1382"/>
      <c r="C55" s="1382"/>
      <c r="D55" s="1382"/>
      <c r="E55" s="2309"/>
      <c r="F55" s="1382"/>
      <c r="G55" s="1382"/>
      <c r="H55" s="1382"/>
      <c r="I55" s="1382"/>
      <c r="J55" s="1382"/>
      <c r="K55" s="1382"/>
      <c r="L55" s="1388"/>
      <c r="M55" s="1386"/>
      <c r="N55" s="1386"/>
      <c r="O55" s="358"/>
      <c r="P55" s="387"/>
      <c r="Q55" s="1351"/>
      <c r="R55" s="387"/>
      <c r="S55" s="1329"/>
      <c r="T55" s="1332" t="s">
        <v>592</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624</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305"/>
      <c r="U58" s="2305"/>
      <c r="V58" s="2305"/>
      <c r="W58" s="2305"/>
      <c r="X58" s="2305"/>
      <c r="Y58" s="2305"/>
      <c r="Z58" s="2305"/>
      <c r="AA58" s="2305"/>
      <c r="AB58" s="2305"/>
      <c r="AC58" s="2305"/>
      <c r="AD58" s="2305"/>
      <c r="AE58" s="2305"/>
      <c r="AF58" s="2305"/>
      <c r="AG58" s="2305"/>
      <c r="AH58" s="2305"/>
      <c r="AI58" s="2305"/>
      <c r="AJ58" s="2305"/>
      <c r="AK58" s="2305"/>
      <c r="AQ58" s="1638">
        <v>19</v>
      </c>
    </row>
    <row customHeight="1" ht="21">
      <c r="O59" s="1642"/>
      <c r="T59" s="2305"/>
      <c r="U59" s="2305"/>
      <c r="V59" s="2305"/>
      <c r="W59" s="2305"/>
      <c r="X59" s="2305"/>
      <c r="Y59" s="2305"/>
      <c r="Z59" s="2305"/>
      <c r="AA59" s="2305"/>
      <c r="AB59" s="2305"/>
      <c r="AC59" s="2305"/>
      <c r="AD59" s="2305"/>
      <c r="AE59" s="2305"/>
      <c r="AF59" s="2305"/>
      <c r="AG59" s="2305"/>
      <c r="AH59" s="2305"/>
      <c r="AI59" s="2305"/>
      <c r="AJ59" s="2305"/>
      <c r="AK59" s="2305"/>
      <c r="AQ59" s="1638">
        <v>20</v>
      </c>
    </row>
    <row customHeight="1" ht="14.699999999999998">
      <c r="O60" s="1642"/>
      <c r="T60" s="1957"/>
      <c r="U60" s="1957"/>
      <c r="V60" s="1957"/>
      <c r="W60" s="1957"/>
      <c r="X60" s="1957"/>
      <c r="Y60" s="1957"/>
      <c r="Z60" s="1957"/>
      <c r="AA60" s="1957"/>
      <c r="AB60" s="1957"/>
      <c r="AC60" s="1957"/>
      <c r="AD60" s="1957"/>
      <c r="AE60" s="1957"/>
      <c r="AF60" s="1957"/>
      <c r="AG60" s="1957"/>
      <c r="AH60" s="1957"/>
      <c r="AI60" s="1957"/>
      <c r="AJ60" s="1957"/>
      <c r="AK60" s="1957"/>
      <c r="AQ60" s="1638">
        <v>14</v>
      </c>
    </row>
    <row customHeight="1" ht="19.95">
      <c r="O61" s="1642"/>
      <c r="T61" s="2305"/>
      <c r="U61" s="2305"/>
      <c r="V61" s="2305"/>
      <c r="W61" s="2305"/>
      <c r="X61" s="2305"/>
      <c r="Y61" s="2305"/>
      <c r="Z61" s="2305"/>
      <c r="AA61" s="2305"/>
      <c r="AB61" s="2305"/>
      <c r="AC61" s="2305"/>
      <c r="AD61" s="2305"/>
      <c r="AE61" s="2305"/>
      <c r="AF61" s="2305"/>
      <c r="AG61" s="2305"/>
      <c r="AH61" s="2305"/>
      <c r="AI61" s="2305"/>
      <c r="AJ61" s="2305"/>
      <c r="AK61" s="2305"/>
      <c r="AQ61" s="1638">
        <v>19</v>
      </c>
    </row>
    <row customHeight="1" ht="16.8">
      <c r="O62" s="1642"/>
      <c r="T62" s="2305"/>
      <c r="U62" s="2305"/>
      <c r="V62" s="2305"/>
      <c r="W62" s="2305"/>
      <c r="X62" s="2305"/>
      <c r="Y62" s="2305"/>
      <c r="Z62" s="2305"/>
      <c r="AA62" s="2305"/>
      <c r="AB62" s="2305"/>
      <c r="AC62" s="2305"/>
      <c r="AD62" s="2305"/>
      <c r="AE62" s="2305"/>
      <c r="AF62" s="2305"/>
      <c r="AG62" s="2305"/>
      <c r="AH62" s="2305"/>
      <c r="AI62" s="2305"/>
      <c r="AJ62" s="2305"/>
      <c r="AK62" s="2305"/>
      <c r="AQ62" s="1638">
        <v>16</v>
      </c>
    </row>
    <row customHeight="1" ht="14.699999999999998">
      <c r="O63" s="1642"/>
      <c r="AQ63" s="1638">
        <v>14</v>
      </c>
    </row>
    <row customHeight="1" ht="22.5" hidden="1">
      <c r="A64" s="1638" t="s">
        <v>82</v>
      </c>
      <c r="B64" s="1638">
        <v>0</v>
      </c>
      <c r="C64" s="1638">
        <v>0</v>
      </c>
      <c r="D64" s="1638">
        <v>0</v>
      </c>
      <c r="E64" s="1638">
        <v>0</v>
      </c>
      <c r="F64" s="1638">
        <v>0</v>
      </c>
      <c r="G64" s="1638">
        <v>0</v>
      </c>
      <c r="H64" s="1638">
        <v>0</v>
      </c>
      <c r="I64" s="1638">
        <v>0</v>
      </c>
      <c r="J64" s="1638">
        <v>0</v>
      </c>
      <c r="K64" s="1638">
        <v>0</v>
      </c>
      <c r="L64" s="1943">
        <v>0</v>
      </c>
      <c r="M64" s="1969">
        <v>0</v>
      </c>
      <c r="N64" s="1969">
        <v>0</v>
      </c>
      <c r="O64" s="1969">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1128-B5FB-8788-0BE8-D88A1B9C97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7109375" hidden="1" customWidth="1"/>
    <col min="17" max="17" style="1378" width="3.7109375" hidden="1" customWidth="1"/>
    <col min="18" max="18" style="351" width="3.00390625" customWidth="1"/>
    <col min="19" max="19" style="2427"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472">
        <f>INDEX(PT_DIFFERENTIATION_NUM_NTAR,MATCH(A2,PT_DIFFERENTIATION_NTAR_ID,0))</f>
      </c>
      <c r="T2" s="305" t="s">
        <v>307</v>
      </c>
      <c r="U2" s="307"/>
      <c r="V2" s="2263"/>
      <c r="W2" s="2263"/>
      <c r="X2" s="2263"/>
      <c r="Y2" s="2263"/>
      <c r="Z2" s="2263"/>
      <c r="AA2" s="2263"/>
      <c r="AB2" s="2263"/>
      <c r="AC2" s="2264"/>
      <c r="AD2" s="2262">
        <f>INDEX(PT_DIFFERENTIATION_NTAR,MATCH(A2,PT_DIFFERENTIATION_NTAR_ID,0))</f>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79"/>
      <c r="F3" s="2278">
        <v>1</v>
      </c>
      <c r="G3" s="1370"/>
      <c r="H3" s="1370"/>
      <c r="I3" s="1370"/>
      <c r="J3" s="1370"/>
      <c r="K3" s="1370"/>
      <c r="L3" s="1371"/>
      <c r="M3" s="1372"/>
      <c r="N3" s="1372"/>
      <c r="O3" s="1372"/>
      <c r="P3" s="1417"/>
      <c r="Q3" s="1418"/>
      <c r="R3" s="360"/>
      <c r="S3" s="1472">
        <f>INDEX(PT_DIFFERENTIATION_NUM_TER,MATCH(B3,PT_DIFFERENTIATION_TER_ID,0))</f>
      </c>
      <c r="T3" s="315" t="s">
        <v>573</v>
      </c>
      <c r="U3" s="307"/>
      <c r="V3" s="2263"/>
      <c r="W3" s="2263"/>
      <c r="X3" s="2263"/>
      <c r="Y3" s="2263"/>
      <c r="Z3" s="2263"/>
      <c r="AA3" s="2263"/>
      <c r="AB3" s="2263"/>
      <c r="AC3" s="2264"/>
      <c r="AD3" s="2262">
        <f>INDEX(PT_DIFFERENTIATION_TER,MATCH(B3,PT_DIFFERENTIATION_TER_ID,0))</f>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265" t="s">
        <v>574</v>
      </c>
      <c r="BE3" s="507"/>
      <c r="BF3" s="507" t="str">
        <f>IF(T3="","",T3)</f>
        <v>Территория действия тарифа</v>
      </c>
      <c r="BG3" s="507"/>
      <c r="BH3" s="507"/>
      <c r="BI3" s="1162">
        <v>0</v>
      </c>
    </row>
    <row customHeight="1" ht="42" hidden="1">
      <c r="A4" s="1370"/>
      <c r="B4" s="1370"/>
      <c r="C4" s="1370"/>
      <c r="D4" s="1370"/>
      <c r="E4" s="2279"/>
      <c r="F4" s="2279"/>
      <c r="G4" s="2278">
        <v>1</v>
      </c>
      <c r="H4" s="1370"/>
      <c r="I4" s="1370"/>
      <c r="J4" s="1370"/>
      <c r="K4" s="1370"/>
      <c r="L4" s="1371"/>
      <c r="M4" s="1372"/>
      <c r="N4" s="1372"/>
      <c r="O4" s="1372"/>
      <c r="P4" s="1419"/>
      <c r="Q4" s="1418"/>
      <c r="R4" s="360"/>
      <c r="S4" s="1472">
        <f>INDEX(PT_DIFFERENTIATION_NUM_CS,MATCH(C4,PT_DIFFERENTIATION_CS_ID,0))</f>
      </c>
      <c r="T4" s="316" t="s">
        <v>657</v>
      </c>
      <c r="U4" s="307"/>
      <c r="V4" s="2263"/>
      <c r="W4" s="2263"/>
      <c r="X4" s="2263"/>
      <c r="Y4" s="2263"/>
      <c r="Z4" s="2263"/>
      <c r="AA4" s="2263"/>
      <c r="AB4" s="2263"/>
      <c r="AC4" s="2264"/>
      <c r="AD4" s="2262">
        <f>INDEX(PT_DIFFERENTIATION_CS,MATCH(C4,PT_DIFFERENTIATION_CS_ID,0))</f>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265" t="s">
        <v>658</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79"/>
      <c r="F5" s="2279"/>
      <c r="G5" s="2279"/>
      <c r="H5" s="2278">
        <v>1</v>
      </c>
      <c r="I5" s="1350"/>
      <c r="J5" s="1350"/>
      <c r="K5" s="1350"/>
      <c r="L5" s="1353"/>
      <c r="M5" s="1322"/>
      <c r="N5" s="1322"/>
      <c r="O5" s="1322"/>
      <c r="P5" s="1504"/>
      <c r="Q5" s="1505"/>
      <c r="R5" s="364"/>
      <c r="S5" s="1049"/>
      <c r="T5" s="1506"/>
      <c r="U5" s="1391"/>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392" t="s">
        <v>578</v>
      </c>
      <c r="BE5" s="507"/>
      <c r="BF5" s="507" t="str">
        <f>IF(T5="","",T5)</f>
        <v/>
      </c>
      <c r="BG5" s="507"/>
      <c r="BH5" s="507"/>
      <c r="BI5" s="518">
        <v>0</v>
      </c>
    </row>
    <row s="1649" customFormat="1" customHeight="1" ht="14.25" hidden="1">
      <c r="A6" s="1350"/>
      <c r="B6" s="1350"/>
      <c r="C6" s="1350"/>
      <c r="D6" s="1350"/>
      <c r="E6" s="2279"/>
      <c r="F6" s="2279"/>
      <c r="G6" s="2279"/>
      <c r="H6" s="2279"/>
      <c r="I6" s="2276" t="str">
        <f>S5&amp;".1"</f>
        <v>.1</v>
      </c>
      <c r="J6" s="1350"/>
      <c r="K6" s="1350"/>
      <c r="L6" s="1353" t="s">
        <v>579</v>
      </c>
      <c r="M6" s="517"/>
      <c r="N6" s="517"/>
      <c r="O6" s="517"/>
      <c r="P6" s="2277">
        <v>1</v>
      </c>
      <c r="Q6" s="1469"/>
      <c r="R6" s="363"/>
      <c r="S6" s="1049"/>
      <c r="T6" s="1390"/>
      <c r="U6" s="1391"/>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392"/>
      <c r="BE6" s="507"/>
      <c r="BF6" s="507" t="str">
        <f>IF(T6="","",T6)</f>
        <v/>
      </c>
      <c r="BG6" s="507"/>
      <c r="BH6" s="507"/>
      <c r="BI6" s="518">
        <v>0</v>
      </c>
    </row>
    <row s="1649" customFormat="1" customHeight="1" ht="14.25" hidden="1">
      <c r="A7" s="1350"/>
      <c r="B7" s="1350"/>
      <c r="C7" s="1350"/>
      <c r="D7" s="1350"/>
      <c r="E7" s="2279"/>
      <c r="F7" s="2279"/>
      <c r="G7" s="2279"/>
      <c r="H7" s="2279"/>
      <c r="I7" s="2306"/>
      <c r="J7" s="2276" t="str">
        <f>S5&amp;".1"</f>
        <v>.1</v>
      </c>
      <c r="K7" s="1350"/>
      <c r="L7" s="1353"/>
      <c r="M7" s="517"/>
      <c r="N7" s="517"/>
      <c r="O7" s="517"/>
      <c r="P7" s="2277"/>
      <c r="Q7" s="2277">
        <v>1</v>
      </c>
      <c r="R7" s="364"/>
      <c r="S7" s="1049"/>
      <c r="T7" s="1406"/>
      <c r="U7" s="1391"/>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392"/>
      <c r="BE7" s="507"/>
      <c r="BF7" s="507" t="str">
        <f>IF(T7="","",T7)</f>
        <v/>
      </c>
      <c r="BG7" s="507"/>
      <c r="BH7" s="507"/>
      <c r="BI7" s="518">
        <v>0</v>
      </c>
    </row>
    <row customHeight="1" ht="11.25" hidden="1">
      <c r="A8" s="1370"/>
      <c r="B8" s="1370"/>
      <c r="C8" s="1370"/>
      <c r="D8" s="1370"/>
      <c r="E8" s="2279"/>
      <c r="F8" s="2279"/>
      <c r="G8" s="2279"/>
      <c r="H8" s="2279"/>
      <c r="I8" s="2306"/>
      <c r="J8" s="2306"/>
      <c r="K8" s="2276">
        <f>S4&amp;".1"</f>
      </c>
      <c r="L8" s="1371"/>
      <c r="P8" s="2277"/>
      <c r="Q8" s="2277"/>
      <c r="R8" s="2367">
        <v>1</v>
      </c>
      <c r="S8" s="2361">
        <f>$K8</f>
      </c>
      <c r="T8" s="2380"/>
      <c r="U8" s="307"/>
      <c r="V8" s="758"/>
      <c r="W8" s="1264"/>
      <c r="X8" s="758"/>
      <c r="Y8" s="1264"/>
      <c r="Z8" s="1740"/>
      <c r="AA8" s="1466" t="s">
        <v>62</v>
      </c>
      <c r="AB8" s="1740"/>
      <c r="AC8" s="1466" t="s">
        <v>62</v>
      </c>
      <c r="AD8" s="2205" t="s">
        <v>62</v>
      </c>
      <c r="AE8" s="2346"/>
      <c r="AF8" s="2225">
        <v>1</v>
      </c>
      <c r="AG8" s="2383"/>
      <c r="AH8" s="2127" t="s">
        <v>62</v>
      </c>
      <c r="AI8" s="2346"/>
      <c r="AJ8" s="2225">
        <v>1</v>
      </c>
      <c r="AK8" s="2347" t="s">
        <v>22</v>
      </c>
      <c r="AL8" s="2127" t="s">
        <v>62</v>
      </c>
      <c r="AM8" s="2212"/>
      <c r="AN8" s="2225">
        <v>1</v>
      </c>
      <c r="AO8" s="2377"/>
      <c r="AP8" s="2378" t="s">
        <v>62</v>
      </c>
      <c r="AQ8" s="318"/>
      <c r="AR8" s="1470">
        <v>1</v>
      </c>
      <c r="AS8" s="1473" t="s">
        <v>22</v>
      </c>
      <c r="AT8" s="758"/>
      <c r="AU8" s="1264"/>
      <c r="AV8" s="758"/>
      <c r="AW8" s="1264"/>
      <c r="AX8" s="1740"/>
      <c r="AY8" s="1466" t="s">
        <v>62</v>
      </c>
      <c r="AZ8" s="1740"/>
      <c r="BA8" s="1466" t="s">
        <v>62</v>
      </c>
      <c r="BB8" s="1355"/>
      <c r="BC8" s="2273" t="s">
        <v>677</v>
      </c>
      <c r="BE8" s="507"/>
      <c r="BF8" s="507" t="str">
        <f>IF(T8="","",T8)</f>
        <v/>
      </c>
      <c r="BG8" s="507"/>
      <c r="BH8" s="507"/>
      <c r="BI8" s="1162">
        <v>0</v>
      </c>
    </row>
    <row customHeight="1" ht="11.25" hidden="1">
      <c r="A9" s="1370"/>
      <c r="B9" s="1370"/>
      <c r="C9" s="1370"/>
      <c r="D9" s="1370"/>
      <c r="E9" s="2279"/>
      <c r="F9" s="2279"/>
      <c r="G9" s="2279"/>
      <c r="H9" s="2279"/>
      <c r="I9" s="2306"/>
      <c r="J9" s="2306"/>
      <c r="K9" s="2276"/>
      <c r="L9" s="1371"/>
      <c r="P9" s="2277"/>
      <c r="Q9" s="2277"/>
      <c r="R9" s="2367"/>
      <c r="S9" s="2362"/>
      <c r="T9" s="2381"/>
      <c r="U9" s="307"/>
      <c r="V9" s="1400"/>
      <c r="W9" s="1503"/>
      <c r="X9" s="1400"/>
      <c r="Y9" s="1503"/>
      <c r="Z9" s="1400"/>
      <c r="AA9" s="1400"/>
      <c r="AB9" s="1400"/>
      <c r="AC9" s="1400"/>
      <c r="AD9" s="2206"/>
      <c r="AE9" s="2346"/>
      <c r="AF9" s="2225"/>
      <c r="AG9" s="2383"/>
      <c r="AH9" s="2127"/>
      <c r="AI9" s="2346"/>
      <c r="AJ9" s="2225"/>
      <c r="AK9" s="2347"/>
      <c r="AL9" s="2127"/>
      <c r="AM9" s="2220"/>
      <c r="AN9" s="2225"/>
      <c r="AO9" s="2377"/>
      <c r="AP9" s="2379"/>
      <c r="AQ9" s="323"/>
      <c r="AR9" s="423"/>
      <c r="AS9" s="423" t="s">
        <v>678</v>
      </c>
      <c r="AT9" s="1400"/>
      <c r="AU9" s="1503"/>
      <c r="AV9" s="1400"/>
      <c r="AW9" s="1503"/>
      <c r="AX9" s="1400"/>
      <c r="AY9" s="1400"/>
      <c r="AZ9" s="1400"/>
      <c r="BA9" s="1400"/>
      <c r="BB9" s="1404"/>
      <c r="BC9" s="2274"/>
      <c r="BE9" s="507"/>
      <c r="BF9" s="507"/>
      <c r="BG9" s="507"/>
      <c r="BH9" s="507"/>
      <c r="BI9" s="1162">
        <v>0</v>
      </c>
    </row>
    <row customHeight="1" ht="11.25" hidden="1">
      <c r="A10" s="1370"/>
      <c r="B10" s="1370"/>
      <c r="C10" s="1370"/>
      <c r="D10" s="1370"/>
      <c r="E10" s="2279"/>
      <c r="F10" s="2279"/>
      <c r="G10" s="2279"/>
      <c r="H10" s="2279"/>
      <c r="I10" s="2306"/>
      <c r="J10" s="2306"/>
      <c r="K10" s="2276"/>
      <c r="L10" s="1371"/>
      <c r="P10" s="2277"/>
      <c r="Q10" s="2277"/>
      <c r="R10" s="2367"/>
      <c r="S10" s="2362"/>
      <c r="T10" s="2381"/>
      <c r="U10" s="307"/>
      <c r="V10" s="1400"/>
      <c r="W10" s="1503"/>
      <c r="X10" s="1400"/>
      <c r="Y10" s="1503"/>
      <c r="Z10" s="1400"/>
      <c r="AA10" s="1400"/>
      <c r="AB10" s="1400"/>
      <c r="AC10" s="1400"/>
      <c r="AD10" s="2206"/>
      <c r="AE10" s="2346"/>
      <c r="AF10" s="2225"/>
      <c r="AG10" s="2383"/>
      <c r="AH10" s="2127"/>
      <c r="AI10" s="2346"/>
      <c r="AJ10" s="2225"/>
      <c r="AK10" s="2347"/>
      <c r="AL10" s="2127"/>
      <c r="AM10" s="323"/>
      <c r="AN10" s="1507"/>
      <c r="AO10" s="1507" t="s">
        <v>679</v>
      </c>
      <c r="AP10" s="423"/>
      <c r="AQ10" s="423"/>
      <c r="AR10" s="423"/>
      <c r="AS10" s="1400"/>
      <c r="AT10" s="1400"/>
      <c r="AU10" s="1503"/>
      <c r="AV10" s="1400"/>
      <c r="AW10" s="1503"/>
      <c r="AX10" s="1400"/>
      <c r="AY10" s="1400"/>
      <c r="AZ10" s="1400"/>
      <c r="BA10" s="1400"/>
      <c r="BB10" s="1404"/>
      <c r="BC10" s="2274"/>
      <c r="BE10" s="507"/>
      <c r="BF10" s="507"/>
      <c r="BG10" s="507"/>
      <c r="BH10" s="507"/>
      <c r="BI10" s="1162">
        <v>0</v>
      </c>
    </row>
    <row customHeight="1" ht="11.25" hidden="1">
      <c r="A11" s="1370"/>
      <c r="B11" s="1370"/>
      <c r="C11" s="1370"/>
      <c r="D11" s="1370"/>
      <c r="E11" s="2279"/>
      <c r="F11" s="2279"/>
      <c r="G11" s="2279"/>
      <c r="H11" s="2279"/>
      <c r="I11" s="2306"/>
      <c r="J11" s="2306"/>
      <c r="K11" s="2276"/>
      <c r="L11" s="1371"/>
      <c r="P11" s="2277"/>
      <c r="Q11" s="2277"/>
      <c r="R11" s="2367"/>
      <c r="S11" s="2362"/>
      <c r="T11" s="2381"/>
      <c r="U11" s="307"/>
      <c r="V11" s="1400"/>
      <c r="W11" s="1503"/>
      <c r="X11" s="1400"/>
      <c r="Y11" s="1503"/>
      <c r="Z11" s="1400"/>
      <c r="AA11" s="1400"/>
      <c r="AB11" s="1400"/>
      <c r="AC11" s="1400"/>
      <c r="AD11" s="2206"/>
      <c r="AE11" s="2346"/>
      <c r="AF11" s="2225"/>
      <c r="AG11" s="2383"/>
      <c r="AH11" s="2127"/>
      <c r="AI11" s="301"/>
      <c r="AJ11" s="422"/>
      <c r="AK11" s="320" t="s">
        <v>680</v>
      </c>
      <c r="AL11" s="1400"/>
      <c r="AM11" s="1400"/>
      <c r="AN11" s="1400"/>
      <c r="AO11" s="1400"/>
      <c r="AP11" s="1400"/>
      <c r="AQ11" s="1400"/>
      <c r="AR11" s="1400"/>
      <c r="AS11" s="1400"/>
      <c r="AT11" s="1400"/>
      <c r="AU11" s="1503"/>
      <c r="AV11" s="1400"/>
      <c r="AW11" s="1503"/>
      <c r="AX11" s="1400"/>
      <c r="AY11" s="1400"/>
      <c r="AZ11" s="1400"/>
      <c r="BA11" s="1400"/>
      <c r="BB11" s="1404"/>
      <c r="BC11" s="2274"/>
      <c r="BE11" s="507"/>
      <c r="BF11" s="507"/>
      <c r="BG11" s="507"/>
      <c r="BH11" s="507"/>
      <c r="BI11" s="1162">
        <v>0</v>
      </c>
    </row>
    <row customHeight="1" ht="11.25" hidden="1">
      <c r="A12" s="1370"/>
      <c r="B12" s="1370"/>
      <c r="C12" s="1370"/>
      <c r="D12" s="1370"/>
      <c r="E12" s="2279"/>
      <c r="F12" s="2279"/>
      <c r="G12" s="2279"/>
      <c r="H12" s="2279"/>
      <c r="I12" s="2306"/>
      <c r="J12" s="2306"/>
      <c r="K12" s="2276"/>
      <c r="L12" s="1371"/>
      <c r="P12" s="2277"/>
      <c r="Q12" s="2277"/>
      <c r="R12" s="2367"/>
      <c r="S12" s="2363"/>
      <c r="T12" s="2382"/>
      <c r="U12" s="307"/>
      <c r="V12" s="1400"/>
      <c r="W12" s="1401" t="str">
        <f>Z8&amp;"-"&amp;AB8</f>
        <v>-</v>
      </c>
      <c r="X12" s="1400"/>
      <c r="Y12" s="1401" t="str">
        <f>AB8&amp;"-"&amp;AD8</f>
        <v>-да</v>
      </c>
      <c r="Z12" s="1400"/>
      <c r="AA12" s="1400"/>
      <c r="AB12" s="1400"/>
      <c r="AC12" s="1400"/>
      <c r="AD12" s="2132"/>
      <c r="AE12" s="319"/>
      <c r="AF12" s="321"/>
      <c r="AG12" s="423" t="s">
        <v>681</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74"/>
      <c r="BE12" s="507"/>
      <c r="BF12" s="507" t="str">
        <f>IF(T12="","",T12)</f>
        <v/>
      </c>
      <c r="BG12" s="507"/>
      <c r="BH12" s="507"/>
      <c r="BI12" s="1162">
        <v>0</v>
      </c>
    </row>
    <row customHeight="1" ht="11.25" hidden="1">
      <c r="A13" s="1370"/>
      <c r="B13" s="1370"/>
      <c r="C13" s="1370"/>
      <c r="D13" s="1370"/>
      <c r="E13" s="2279"/>
      <c r="F13" s="2279"/>
      <c r="G13" s="2279"/>
      <c r="H13" s="2279"/>
      <c r="I13" s="2306"/>
      <c r="J13" s="2276"/>
      <c r="K13" s="1370"/>
      <c r="L13" s="1371"/>
      <c r="P13" s="2277"/>
      <c r="Q13" s="2277"/>
      <c r="R13" s="363"/>
      <c r="S13" s="1285"/>
      <c r="T13" s="294" t="s">
        <v>644</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75"/>
      <c r="BE13" s="507"/>
      <c r="BF13" s="507" t="str">
        <f>IF(T13="","",T13)</f>
        <v>Добавить строку</v>
      </c>
      <c r="BG13" s="507"/>
      <c r="BH13" s="507"/>
      <c r="BI13" s="1162">
        <v>0</v>
      </c>
    </row>
    <row s="1649" customFormat="1" customHeight="1" ht="14.25" hidden="1">
      <c r="A14" s="1350"/>
      <c r="B14" s="1350"/>
      <c r="C14" s="1350"/>
      <c r="D14" s="1350"/>
      <c r="E14" s="2279"/>
      <c r="F14" s="2279"/>
      <c r="G14" s="2279"/>
      <c r="H14" s="2279"/>
      <c r="I14" s="2276"/>
      <c r="J14" s="1350"/>
      <c r="K14" s="1350"/>
      <c r="L14" s="1353"/>
      <c r="M14" s="517"/>
      <c r="N14" s="517"/>
      <c r="O14" s="517"/>
      <c r="P14" s="2277"/>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79"/>
      <c r="F15" s="2279"/>
      <c r="G15" s="2279"/>
      <c r="H15" s="2278"/>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79"/>
      <c r="F16" s="2279"/>
      <c r="G16" s="2278"/>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79"/>
      <c r="F17" s="2278"/>
      <c r="G17" s="1321"/>
      <c r="H17" s="1321"/>
      <c r="I17" s="1321"/>
      <c r="J17" s="1321"/>
      <c r="K17" s="1321"/>
      <c r="L17" s="1471"/>
      <c r="M17" s="1328"/>
      <c r="N17" s="1328"/>
      <c r="P17" s="1323"/>
      <c r="Q17" s="1324"/>
      <c r="R17" s="1323"/>
      <c r="S17" s="1329"/>
      <c r="T17" s="1332" t="s">
        <v>591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78"/>
      <c r="F18" s="1350"/>
      <c r="G18" s="1350"/>
      <c r="H18" s="1350"/>
      <c r="I18" s="1350"/>
      <c r="J18" s="1350"/>
      <c r="K18" s="1350"/>
      <c r="L18" s="1353"/>
      <c r="M18" s="1328"/>
      <c r="N18" s="1328"/>
      <c r="O18" s="525"/>
      <c r="P18" s="387"/>
      <c r="Q18" s="1351"/>
      <c r="R18" s="387"/>
      <c r="S18" s="1329"/>
      <c r="T18" s="1332" t="s">
        <v>592</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2"/>
      <c r="AY20" s="1467" t="s">
        <v>62</v>
      </c>
      <c r="AZ20" s="1742"/>
      <c r="BA20" s="1467" t="s">
        <v>62</v>
      </c>
      <c r="BI20" s="1162">
        <v>0</v>
      </c>
    </row>
    <row customHeight="1" ht="14.25" hidden="1">
      <c r="BD21" s="503"/>
      <c r="BE21" s="503"/>
      <c r="BF21" s="503"/>
      <c r="BG21" s="503"/>
      <c r="BH21" s="503"/>
      <c r="BI21" s="1162">
        <v>0</v>
      </c>
    </row>
    <row customHeight="1" ht="14.25" hidden="1">
      <c r="O22" s="1374" t="s">
        <v>593</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594</v>
      </c>
      <c r="P24" s="1515"/>
      <c r="Q24" s="1517"/>
      <c r="R24" s="1517"/>
      <c r="AA24" s="1514" t="s">
        <v>596</v>
      </c>
      <c r="AC24" s="1514" t="s">
        <v>597</v>
      </c>
      <c r="AD24" s="1514" t="s">
        <v>645</v>
      </c>
      <c r="AH24" s="1514" t="s">
        <v>645</v>
      </c>
      <c r="AK24" s="1514" t="s">
        <v>682</v>
      </c>
      <c r="AL24" s="1514" t="s">
        <v>645</v>
      </c>
      <c r="AP24" s="1514" t="s">
        <v>645</v>
      </c>
      <c r="AY24" s="1514" t="s">
        <v>596</v>
      </c>
      <c r="BA24" s="1514" t="s">
        <v>597</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250"/>
      <c r="BI28" s="1162">
        <v>14</v>
      </c>
    </row>
    <row customHeight="1" ht="14.699999999999998">
      <c r="Q29" s="298"/>
      <c r="R29" s="383"/>
      <c r="S29" s="2269" t="str">
        <f>IF(org=0,"Не определено",org)</f>
        <v>КГУП "Примтеплоэнерго"</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57" customFormat="1" customHeight="1" ht="25.5" hidden="1">
      <c r="A31" s="1375"/>
      <c r="B31" s="1375"/>
      <c r="C31" s="1375"/>
      <c r="D31" s="1375"/>
      <c r="E31" s="1375"/>
      <c r="F31" s="1375"/>
      <c r="G31" s="1375"/>
      <c r="H31" s="1375"/>
      <c r="I31" s="1375"/>
      <c r="J31" s="1375"/>
      <c r="K31" s="1375"/>
      <c r="L31" s="1376"/>
      <c r="M31" s="1375"/>
      <c r="N31" s="1375"/>
      <c r="O31" s="1375"/>
      <c r="P31" s="1375"/>
      <c r="Q31" s="1375"/>
      <c r="S31" s="2270" t="s">
        <v>41</v>
      </c>
      <c r="T31" s="2270"/>
      <c r="U31" s="1379"/>
      <c r="V31" s="2271" t="str">
        <f>IF(TITLE_NAME_OR_PR_CHANGE="",IF(TITLE_NAME_OR_PR="","",TITLE_NAME_OR_PR),TITLE_NAME_OR_PR_CHANGE)</f>
        <v/>
      </c>
      <c r="W31" s="2271"/>
      <c r="X31" s="2271"/>
      <c r="Y31" s="2271"/>
      <c r="Z31" s="2271"/>
      <c r="AA31" s="2271"/>
      <c r="AB31" s="2271"/>
      <c r="AC31" s="333"/>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333"/>
      <c r="BB31" s="333"/>
      <c r="BC31" s="287"/>
      <c r="BD31" s="375"/>
      <c r="BE31" s="375"/>
      <c r="BF31" s="375"/>
      <c r="BG31" s="375"/>
      <c r="BH31" s="375"/>
      <c r="BI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599</v>
      </c>
      <c r="T32" s="2270"/>
      <c r="U32" s="1379"/>
      <c r="V32" s="2284" t="str">
        <f>IF(TITLE_DATE_PR_CHANGE="",IF(TITLE_DATE_PR="","",TITLE_DATE_PR),TITLE_DATE_PR_CHANGE)</f>
        <v/>
      </c>
      <c r="W32" s="2284"/>
      <c r="X32" s="2284"/>
      <c r="Y32" s="2284"/>
      <c r="Z32" s="2284"/>
      <c r="AA32" s="2284"/>
      <c r="AB32" s="2284"/>
      <c r="AC32" s="333"/>
      <c r="AD32" s="2284" t="str">
        <f>IF(TITLE_DATE_PR_CHANGE="",IF(TITLE_DATE_PR="","",TITLE_DATE_PR),TITLE_DATE_PR_CHANGE)</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333"/>
      <c r="BB32" s="333"/>
      <c r="BC32" s="287"/>
      <c r="BD32" s="375"/>
      <c r="BE32" s="375"/>
      <c r="BF32" s="375"/>
      <c r="BG32" s="375"/>
      <c r="BH32" s="375"/>
      <c r="BI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600</v>
      </c>
      <c r="T33" s="2270"/>
      <c r="U33" s="1379"/>
      <c r="V33" s="2271" t="str">
        <f>IF(TITLE_NUMBER_PR_CHANGE="",IF(TITLE_NUMBER_PR="","",TITLE_NUMBER_PR),TITLE_NUMBER_PR_CHANGE)</f>
        <v/>
      </c>
      <c r="W33" s="2271"/>
      <c r="X33" s="2271"/>
      <c r="Y33" s="2271"/>
      <c r="Z33" s="2271"/>
      <c r="AA33" s="2271"/>
      <c r="AB33" s="2271"/>
      <c r="AC33" s="333"/>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333"/>
      <c r="BB33" s="333"/>
      <c r="BC33" s="287"/>
      <c r="BD33" s="375"/>
      <c r="BE33" s="375"/>
      <c r="BF33" s="375"/>
      <c r="BG33" s="375"/>
      <c r="BH33" s="375"/>
      <c r="BI33" s="425">
        <v>0</v>
      </c>
    </row>
    <row s="1857" customFormat="1" customHeight="1" ht="18.75" hidden="1">
      <c r="A34" s="1375"/>
      <c r="B34" s="1375"/>
      <c r="C34" s="1375"/>
      <c r="D34" s="1375"/>
      <c r="E34" s="1375"/>
      <c r="F34" s="1375"/>
      <c r="G34" s="1375"/>
      <c r="H34" s="1375"/>
      <c r="I34" s="1375"/>
      <c r="J34" s="1375"/>
      <c r="K34" s="1375"/>
      <c r="L34" s="1376"/>
      <c r="M34" s="1375"/>
      <c r="N34" s="1375"/>
      <c r="O34" s="1375"/>
      <c r="P34" s="1375"/>
      <c r="Q34" s="1375"/>
      <c r="S34" s="2270" t="s">
        <v>42</v>
      </c>
      <c r="T34" s="2270"/>
      <c r="U34" s="1379"/>
      <c r="V34" s="2271" t="str">
        <f>IF(TITLE_IST_PUB_CHANGE="",IF(TITLE_IST_PUB="","",TITLE_IST_PUB),TITLE_IST_PUB_CHANGE)</f>
        <v/>
      </c>
      <c r="W34" s="2271"/>
      <c r="X34" s="2271"/>
      <c r="Y34" s="2271"/>
      <c r="Z34" s="2271"/>
      <c r="AA34" s="2271"/>
      <c r="AB34" s="2271"/>
      <c r="AC34" s="333"/>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57" customFormat="1" customHeight="1" ht="18.75" hidden="1">
      <c r="A36" s="1375"/>
      <c r="B36" s="1375"/>
      <c r="C36" s="1375"/>
      <c r="D36" s="1375"/>
      <c r="E36" s="1375"/>
      <c r="F36" s="1375"/>
      <c r="G36" s="1375"/>
      <c r="H36" s="1375"/>
      <c r="I36" s="1375"/>
      <c r="J36" s="1375"/>
      <c r="K36" s="1375"/>
      <c r="L36" s="1376"/>
      <c r="M36" s="1375"/>
      <c r="N36" s="1375"/>
      <c r="O36" s="1375"/>
      <c r="P36" s="1375"/>
      <c r="Q36" s="1375"/>
      <c r="S36" s="2270" t="s">
        <v>599</v>
      </c>
      <c r="T36" s="2270"/>
      <c r="U36" s="1379"/>
      <c r="V36" s="2284" t="str">
        <f>IF(TITLE_DATE_PR_CHANGE="",IF(TITLE_DATE_PR="","",TITLE_DATE_PR),TITLE_DATE_PR_CHANGE)</f>
        <v/>
      </c>
      <c r="W36" s="2284"/>
      <c r="X36" s="2284"/>
      <c r="Y36" s="2284"/>
      <c r="Z36" s="2284"/>
      <c r="AA36" s="2284"/>
      <c r="AB36" s="2284"/>
      <c r="AC36" s="333"/>
      <c r="AD36" s="2284" t="str">
        <f>IF(TITLE_DATE_PR_CHANGE="",IF(TITLE_DATE_PR="","",TITLE_DATE_PR),TITLE_DATE_PR_CHANGE)</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333"/>
      <c r="BB36" s="333"/>
      <c r="BC36" s="287"/>
      <c r="BD36" s="375"/>
      <c r="BE36" s="375"/>
      <c r="BF36" s="375"/>
      <c r="BG36" s="375"/>
      <c r="BH36" s="375"/>
      <c r="BI36" s="425">
        <v>0</v>
      </c>
    </row>
    <row s="1857" customFormat="1" customHeight="1" ht="18.75" hidden="1">
      <c r="A37" s="1375"/>
      <c r="B37" s="1375"/>
      <c r="C37" s="1375"/>
      <c r="D37" s="1375"/>
      <c r="E37" s="1375"/>
      <c r="F37" s="1375"/>
      <c r="G37" s="1375"/>
      <c r="H37" s="1375"/>
      <c r="I37" s="1375"/>
      <c r="J37" s="1375"/>
      <c r="K37" s="1375"/>
      <c r="L37" s="1376"/>
      <c r="M37" s="1375"/>
      <c r="N37" s="1375"/>
      <c r="O37" s="1375"/>
      <c r="P37" s="1375"/>
      <c r="Q37" s="1375"/>
      <c r="S37" s="2270" t="s">
        <v>600</v>
      </c>
      <c r="T37" s="2270"/>
      <c r="U37" s="1379"/>
      <c r="V37" s="2271" t="str">
        <f>IF(TITLE_NUMBER_PR_CHANGE="",IF(TITLE_NUMBER_PR="","",TITLE_NUMBER_PR),TITLE_NUMBER_PR_CHANGE)</f>
        <v/>
      </c>
      <c r="W37" s="2271"/>
      <c r="X37" s="2271"/>
      <c r="Y37" s="2271"/>
      <c r="Z37" s="2271"/>
      <c r="AA37" s="2271"/>
      <c r="AB37" s="2271"/>
      <c r="AC37" s="333"/>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333"/>
      <c r="BB37" s="333"/>
      <c r="BC37" s="287"/>
      <c r="BD37" s="375"/>
      <c r="BE37" s="375"/>
      <c r="BF37" s="375"/>
      <c r="BG37" s="375"/>
      <c r="BH37" s="375"/>
      <c r="BI37" s="425">
        <v>0</v>
      </c>
    </row>
    <row s="1857"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603</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603</v>
      </c>
      <c r="BD38" s="375"/>
      <c r="BE38" s="375"/>
      <c r="BF38" s="375"/>
      <c r="BG38" s="375"/>
      <c r="BH38" s="375"/>
      <c r="BI38" s="425">
        <v>0</v>
      </c>
    </row>
    <row customHeight="1" ht="14.699999999999998">
      <c r="Q39" s="298"/>
      <c r="R39" s="383"/>
      <c r="S39" s="1282"/>
      <c r="T39" s="370"/>
      <c r="U39" s="1251"/>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162">
        <v>14</v>
      </c>
    </row>
    <row customHeight="1" ht="14.699999999999998">
      <c r="Q40" s="298"/>
      <c r="R40" s="383"/>
      <c r="S40" s="2147" t="s">
        <v>476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477</v>
      </c>
      <c r="BI40" s="1162">
        <v>14</v>
      </c>
    </row>
    <row customHeight="1" ht="14.699999999999998">
      <c r="Q41" s="298"/>
      <c r="R41" s="383"/>
      <c r="S41" s="2293" t="s">
        <v>88</v>
      </c>
      <c r="T41" s="2229" t="s">
        <v>683</v>
      </c>
      <c r="U41" s="308"/>
      <c r="V41" s="2294" t="s">
        <v>605</v>
      </c>
      <c r="W41" s="2295"/>
      <c r="X41" s="2295"/>
      <c r="Y41" s="2295"/>
      <c r="Z41" s="2295"/>
      <c r="AA41" s="2295"/>
      <c r="AB41" s="2296"/>
      <c r="AC41" s="2297" t="s">
        <v>606</v>
      </c>
      <c r="AD41" s="2348" t="s">
        <v>684</v>
      </c>
      <c r="AE41" s="2311"/>
      <c r="AF41" s="2311"/>
      <c r="AG41" s="2349"/>
      <c r="AH41" s="2348" t="s">
        <v>685</v>
      </c>
      <c r="AI41" s="2311"/>
      <c r="AJ41" s="2311"/>
      <c r="AK41" s="2349"/>
      <c r="AL41" s="2348" t="s">
        <v>686</v>
      </c>
      <c r="AM41" s="2311"/>
      <c r="AN41" s="2311"/>
      <c r="AO41" s="2349"/>
      <c r="AP41" s="2348" t="s">
        <v>687</v>
      </c>
      <c r="AQ41" s="2311"/>
      <c r="AR41" s="2311"/>
      <c r="AS41" s="2349"/>
      <c r="AT41" s="2294" t="s">
        <v>605</v>
      </c>
      <c r="AU41" s="2295"/>
      <c r="AV41" s="2295"/>
      <c r="AW41" s="2295"/>
      <c r="AX41" s="2295"/>
      <c r="AY41" s="2295"/>
      <c r="AZ41" s="2296"/>
      <c r="BA41" s="2297" t="s">
        <v>606</v>
      </c>
      <c r="BB41" s="2300" t="s">
        <v>608</v>
      </c>
      <c r="BC41" s="2147"/>
      <c r="BI41" s="1162">
        <v>14</v>
      </c>
    </row>
    <row customHeight="1" ht="35.699999999999996">
      <c r="Q42" s="298"/>
      <c r="R42" s="383"/>
      <c r="S42" s="2293"/>
      <c r="T42" s="2229"/>
      <c r="U42" s="1038"/>
      <c r="V42" s="2212" t="s">
        <v>688</v>
      </c>
      <c r="W42" s="2213"/>
      <c r="X42" s="2212" t="s">
        <v>689</v>
      </c>
      <c r="Y42" s="2213"/>
      <c r="Z42" s="2314" t="s">
        <v>690</v>
      </c>
      <c r="AA42" s="2333"/>
      <c r="AB42" s="2334"/>
      <c r="AC42" s="2298"/>
      <c r="AD42" s="2350"/>
      <c r="AE42" s="2351"/>
      <c r="AF42" s="2351"/>
      <c r="AG42" s="2352"/>
      <c r="AH42" s="2350"/>
      <c r="AI42" s="2351"/>
      <c r="AJ42" s="2351"/>
      <c r="AK42" s="2352"/>
      <c r="AL42" s="2350"/>
      <c r="AM42" s="2351"/>
      <c r="AN42" s="2351"/>
      <c r="AO42" s="2352"/>
      <c r="AP42" s="2350"/>
      <c r="AQ42" s="2351"/>
      <c r="AR42" s="2351"/>
      <c r="AS42" s="2352"/>
      <c r="AT42" s="2212" t="s">
        <v>688</v>
      </c>
      <c r="AU42" s="2213"/>
      <c r="AV42" s="2212" t="s">
        <v>689</v>
      </c>
      <c r="AW42" s="2213"/>
      <c r="AX42" s="2314" t="s">
        <v>690</v>
      </c>
      <c r="AY42" s="2333"/>
      <c r="AZ42" s="2334"/>
      <c r="BA42" s="2298"/>
      <c r="BB42" s="2301"/>
      <c r="BC42" s="2147"/>
      <c r="BI42" s="1162">
        <v>34</v>
      </c>
    </row>
    <row customHeight="1" ht="14.699999999999998">
      <c r="Q43" s="298"/>
      <c r="R43" s="383"/>
      <c r="S43" s="2293"/>
      <c r="T43" s="2229"/>
      <c r="U43" s="1038"/>
      <c r="V43" s="2220"/>
      <c r="W43" s="2221"/>
      <c r="X43" s="2220"/>
      <c r="Y43" s="2221"/>
      <c r="Z43" s="2315"/>
      <c r="AA43" s="2335"/>
      <c r="AB43" s="2336"/>
      <c r="AC43" s="2298"/>
      <c r="AD43" s="2350"/>
      <c r="AE43" s="2351"/>
      <c r="AF43" s="2351"/>
      <c r="AG43" s="2352"/>
      <c r="AH43" s="2350"/>
      <c r="AI43" s="2351"/>
      <c r="AJ43" s="2351"/>
      <c r="AK43" s="2352"/>
      <c r="AL43" s="2350"/>
      <c r="AM43" s="2351"/>
      <c r="AN43" s="2351"/>
      <c r="AO43" s="2352"/>
      <c r="AP43" s="2350"/>
      <c r="AQ43" s="2351"/>
      <c r="AR43" s="2351"/>
      <c r="AS43" s="2352"/>
      <c r="AT43" s="2220"/>
      <c r="AU43" s="2221"/>
      <c r="AV43" s="2220"/>
      <c r="AW43" s="2221"/>
      <c r="AX43" s="2315"/>
      <c r="AY43" s="2335"/>
      <c r="AZ43" s="2336"/>
      <c r="BA43" s="2298"/>
      <c r="BB43" s="2301"/>
      <c r="BC43" s="2147"/>
      <c r="BI43" s="1162">
        <v>14</v>
      </c>
    </row>
    <row customHeight="1" ht="14.699999999999998">
      <c r="A44" s="1377"/>
      <c r="B44" s="1377" t="s">
        <v>319</v>
      </c>
      <c r="C44" s="1377" t="s">
        <v>320</v>
      </c>
      <c r="D44" s="1377" t="s">
        <v>321</v>
      </c>
      <c r="E44" s="1371" t="s">
        <v>613</v>
      </c>
      <c r="F44" s="1371" t="s">
        <v>614</v>
      </c>
      <c r="G44" s="1371" t="s">
        <v>615</v>
      </c>
      <c r="H44" s="1371" t="s">
        <v>616</v>
      </c>
      <c r="I44" s="1371" t="s">
        <v>617</v>
      </c>
      <c r="J44" s="1371" t="s">
        <v>618</v>
      </c>
      <c r="K44" s="1371" t="s">
        <v>619</v>
      </c>
      <c r="L44" s="1371" t="s">
        <v>594</v>
      </c>
      <c r="Q44" s="298"/>
      <c r="R44" s="383"/>
      <c r="S44" s="2293"/>
      <c r="T44" s="2229"/>
      <c r="U44" s="309"/>
      <c r="V44" s="1455" t="s">
        <v>654</v>
      </c>
      <c r="W44" s="1455" t="s">
        <v>655</v>
      </c>
      <c r="X44" s="1455" t="s">
        <v>654</v>
      </c>
      <c r="Y44" s="1455" t="s">
        <v>655</v>
      </c>
      <c r="Z44" s="1462" t="s">
        <v>622</v>
      </c>
      <c r="AA44" s="2290" t="s">
        <v>623</v>
      </c>
      <c r="AB44" s="2291"/>
      <c r="AC44" s="2299"/>
      <c r="AD44" s="2353"/>
      <c r="AE44" s="2354"/>
      <c r="AF44" s="2354"/>
      <c r="AG44" s="2355"/>
      <c r="AH44" s="2353"/>
      <c r="AI44" s="2354"/>
      <c r="AJ44" s="2354"/>
      <c r="AK44" s="2355"/>
      <c r="AL44" s="2353"/>
      <c r="AM44" s="2354"/>
      <c r="AN44" s="2354"/>
      <c r="AO44" s="2355"/>
      <c r="AP44" s="2353"/>
      <c r="AQ44" s="2354"/>
      <c r="AR44" s="2354"/>
      <c r="AS44" s="2355"/>
      <c r="AT44" s="1455" t="s">
        <v>654</v>
      </c>
      <c r="AU44" s="1455" t="s">
        <v>655</v>
      </c>
      <c r="AV44" s="1455" t="s">
        <v>654</v>
      </c>
      <c r="AW44" s="1455" t="s">
        <v>655</v>
      </c>
      <c r="AX44" s="1462" t="s">
        <v>622</v>
      </c>
      <c r="AY44" s="2290" t="s">
        <v>623</v>
      </c>
      <c r="AZ44" s="2291"/>
      <c r="BA44" s="2299"/>
      <c r="BB44" s="2302"/>
      <c r="BC44" s="2147"/>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137</v>
      </c>
      <c r="T45" s="1262" t="s">
        <v>102</v>
      </c>
      <c r="U45" s="1252" t="str">
        <f>OFFSET(U45,0,-1)</f>
        <v>2</v>
      </c>
      <c r="V45" s="1458">
        <f>OFFSET(V45,0,-1)+1</f>
        <v>3</v>
      </c>
      <c r="W45" s="1458">
        <f>OFFSET(W45,0,-1)+1</f>
        <v>4</v>
      </c>
      <c r="X45" s="1458">
        <f>OFFSET(X45,0,-1)+1</f>
        <v>5</v>
      </c>
      <c r="Y45" s="1458">
        <f>OFFSET(Y45,0,-1)+1</f>
        <v>6</v>
      </c>
      <c r="Z45" s="1458">
        <f>OFFSET(Z45,0,-1)+1</f>
        <v>7</v>
      </c>
      <c r="AA45" s="2292">
        <f>OFFSET(AA45,0,-1)+1</f>
        <v>8</v>
      </c>
      <c r="AB45" s="2292"/>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92">
        <f>OFFSET(AY45,0,-1)+1</f>
        <v>3</v>
      </c>
      <c r="AZ45" s="2292"/>
      <c r="BA45" s="1458">
        <f>OFFSET(BA45,0,-2)+1</f>
        <v>4</v>
      </c>
      <c r="BB45" s="1252">
        <f>OFFSET(BB45,0,-1)</f>
        <v>4</v>
      </c>
      <c r="BC45" s="1458">
        <f>OFFSET(BC45,0,-1)+1</f>
        <v>5</v>
      </c>
      <c r="BD45" s="518"/>
      <c r="BE45" s="518"/>
      <c r="BF45" s="518"/>
      <c r="BG45" s="518"/>
      <c r="BH45" s="518"/>
      <c r="BI45" s="503">
        <v>0</v>
      </c>
    </row>
    <row customHeight="1" ht="22.049999999999997">
      <c r="A46" s="1370" t="s">
        <v>422</v>
      </c>
      <c r="B46" s="1370"/>
      <c r="C46" s="1370"/>
      <c r="D46" s="1370"/>
      <c r="E46" s="2278">
        <v>1</v>
      </c>
      <c r="F46" s="1370"/>
      <c r="G46" s="1370"/>
      <c r="H46" s="1370"/>
      <c r="I46" s="1370"/>
      <c r="J46" s="1370"/>
      <c r="K46" s="1370"/>
      <c r="L46" s="1371"/>
      <c r="M46" s="1372"/>
      <c r="N46" s="1372"/>
      <c r="O46" s="1372"/>
      <c r="P46" s="1416"/>
      <c r="Q46" s="880"/>
      <c r="R46" s="362"/>
      <c r="S46" s="1464">
        <f>INDEX(PT_DIFFERENTIATION_NUM_NTAR,MATCH(A46,PT_DIFFERENTIATION_NTAR_ID,0))</f>
        <v>0</v>
      </c>
      <c r="T46" s="305" t="s">
        <v>307</v>
      </c>
      <c r="U46" s="30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422</v>
      </c>
      <c r="B47" s="1370" t="s">
        <v>423</v>
      </c>
      <c r="C47" s="1370"/>
      <c r="D47" s="1370"/>
      <c r="E47" s="2279"/>
      <c r="F47" s="2278">
        <v>1</v>
      </c>
      <c r="G47" s="1370"/>
      <c r="H47" s="1370"/>
      <c r="I47" s="1370"/>
      <c r="J47" s="1370"/>
      <c r="K47" s="1370"/>
      <c r="L47" s="1371"/>
      <c r="M47" s="1372"/>
      <c r="N47" s="1372"/>
      <c r="O47" s="1372"/>
      <c r="P47" s="1417"/>
      <c r="Q47" s="1418"/>
      <c r="R47" s="360"/>
      <c r="S47" s="1464" t="str">
        <f>INDEX(PT_DIFFERENTIATION_NUM_TER,MATCH(B47,PT_DIFFERENTIATION_TER_ID,0))</f>
        <v>.</v>
      </c>
      <c r="T47" s="315" t="s">
        <v>573</v>
      </c>
      <c r="U47" s="30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265" t="s">
        <v>574</v>
      </c>
      <c r="BE47" s="507"/>
      <c r="BF47" s="507" t="str">
        <f>IF(T47="","",T47)</f>
        <v>Территория действия тарифа</v>
      </c>
      <c r="BG47" s="507"/>
      <c r="BH47" s="507"/>
      <c r="BI47" s="1162">
        <v>21</v>
      </c>
    </row>
    <row customHeight="1" ht="43.050000000000004">
      <c r="A48" s="1370" t="s">
        <v>422</v>
      </c>
      <c r="B48" s="1370" t="s">
        <v>423</v>
      </c>
      <c r="C48" s="1370" t="s">
        <v>424</v>
      </c>
      <c r="D48" s="1370"/>
      <c r="E48" s="2279"/>
      <c r="F48" s="2279"/>
      <c r="G48" s="2278">
        <v>1</v>
      </c>
      <c r="H48" s="1370"/>
      <c r="I48" s="1370"/>
      <c r="J48" s="1370"/>
      <c r="K48" s="1370"/>
      <c r="L48" s="1371"/>
      <c r="M48" s="1372"/>
      <c r="N48" s="1372"/>
      <c r="O48" s="1372"/>
      <c r="P48" s="1419"/>
      <c r="Q48" s="1418"/>
      <c r="R48" s="360"/>
      <c r="S48" s="1464" t="str">
        <f>INDEX(PT_DIFFERENTIATION_NUM_CS,MATCH(C48,PT_DIFFERENTIATION_CS_ID,0))</f>
        <v>..</v>
      </c>
      <c r="T48" s="316" t="s">
        <v>657</v>
      </c>
      <c r="U48" s="30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265" t="s">
        <v>658</v>
      </c>
      <c r="BE48" s="507"/>
      <c r="BF48" s="507" t="str">
        <f>IF(T48="","",T48)</f>
        <v>Наименование централизованной системы холодного водоснабжения</v>
      </c>
      <c r="BG48" s="507"/>
      <c r="BH48" s="507"/>
      <c r="BI48" s="1162">
        <v>41</v>
      </c>
    </row>
    <row s="1649" customFormat="1" customHeight="1" ht="0">
      <c r="A49" s="1350" t="s">
        <v>422</v>
      </c>
      <c r="B49" s="1350" t="s">
        <v>423</v>
      </c>
      <c r="C49" s="1350" t="s">
        <v>424</v>
      </c>
      <c r="D49" s="1350" t="s">
        <v>691</v>
      </c>
      <c r="E49" s="2279"/>
      <c r="F49" s="2279"/>
      <c r="G49" s="2279"/>
      <c r="H49" s="2278">
        <v>1</v>
      </c>
      <c r="I49" s="1350"/>
      <c r="J49" s="1350"/>
      <c r="K49" s="1350"/>
      <c r="L49" s="1353"/>
      <c r="M49" s="1322"/>
      <c r="N49" s="1322"/>
      <c r="O49" s="1322"/>
      <c r="P49" s="1504"/>
      <c r="Q49" s="1505"/>
      <c r="R49" s="364"/>
      <c r="S49" s="1049"/>
      <c r="T49" s="1506"/>
      <c r="U49" s="1391"/>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392" t="s">
        <v>578</v>
      </c>
      <c r="BE49" s="507"/>
      <c r="BF49" s="507" t="str">
        <f>IF(T49="","",T49)</f>
        <v/>
      </c>
      <c r="BG49" s="507"/>
      <c r="BH49" s="507"/>
      <c r="BI49" s="518">
        <v>0</v>
      </c>
    </row>
    <row s="1649" customFormat="1" customHeight="1" ht="0">
      <c r="A50" s="1350" t="s">
        <v>422</v>
      </c>
      <c r="B50" s="1350" t="s">
        <v>423</v>
      </c>
      <c r="C50" s="1350" t="s">
        <v>424</v>
      </c>
      <c r="D50" s="1350" t="s">
        <v>691</v>
      </c>
      <c r="E50" s="2279"/>
      <c r="F50" s="2279"/>
      <c r="G50" s="2279"/>
      <c r="H50" s="2279"/>
      <c r="I50" s="2276" t="str">
        <f>S49&amp;".1"</f>
        <v>.1</v>
      </c>
      <c r="J50" s="1350"/>
      <c r="K50" s="1350"/>
      <c r="L50" s="1353" t="s">
        <v>579</v>
      </c>
      <c r="M50" s="517"/>
      <c r="N50" s="517"/>
      <c r="O50" s="517"/>
      <c r="P50" s="2277">
        <v>1</v>
      </c>
      <c r="Q50" s="1469"/>
      <c r="R50" s="363"/>
      <c r="S50" s="1049"/>
      <c r="T50" s="1390"/>
      <c r="U50" s="1391"/>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392"/>
      <c r="BE50" s="507"/>
      <c r="BF50" s="507" t="str">
        <f>IF(T50="","",T50)</f>
        <v/>
      </c>
      <c r="BG50" s="507"/>
      <c r="BH50" s="507"/>
      <c r="BI50" s="518">
        <v>0</v>
      </c>
    </row>
    <row s="1649" customFormat="1" customHeight="1" ht="0">
      <c r="A51" s="1350" t="s">
        <v>422</v>
      </c>
      <c r="B51" s="1350" t="s">
        <v>423</v>
      </c>
      <c r="C51" s="1350" t="s">
        <v>424</v>
      </c>
      <c r="D51" s="1350" t="s">
        <v>691</v>
      </c>
      <c r="E51" s="2279"/>
      <c r="F51" s="2279"/>
      <c r="G51" s="2279"/>
      <c r="H51" s="2279"/>
      <c r="I51" s="2306"/>
      <c r="J51" s="2276" t="str">
        <f>S49&amp;".1"</f>
        <v>.1</v>
      </c>
      <c r="K51" s="1350"/>
      <c r="L51" s="1353"/>
      <c r="M51" s="517"/>
      <c r="N51" s="517"/>
      <c r="O51" s="517"/>
      <c r="P51" s="2277"/>
      <c r="Q51" s="2277">
        <v>1</v>
      </c>
      <c r="R51" s="364"/>
      <c r="S51" s="1049"/>
      <c r="T51" s="1406"/>
      <c r="U51" s="1391"/>
      <c r="V51" s="2317"/>
      <c r="W51" s="2317"/>
      <c r="X51" s="2317"/>
      <c r="Y51" s="2317"/>
      <c r="Z51" s="2317"/>
      <c r="AA51" s="2317"/>
      <c r="AB51" s="2317"/>
      <c r="AC51" s="2318"/>
      <c r="AD51" s="2316"/>
      <c r="AE51" s="2317"/>
      <c r="AF51" s="2317"/>
      <c r="AG51" s="2317"/>
      <c r="AH51" s="2317"/>
      <c r="AI51" s="2317"/>
      <c r="AJ51" s="2317"/>
      <c r="AK51" s="2317"/>
      <c r="AL51" s="2317"/>
      <c r="AM51" s="2317"/>
      <c r="AN51" s="2384"/>
      <c r="AO51" s="2384"/>
      <c r="AP51" s="2317"/>
      <c r="AQ51" s="2317"/>
      <c r="AR51" s="2317"/>
      <c r="AS51" s="2317"/>
      <c r="AT51" s="2317"/>
      <c r="AU51" s="2317"/>
      <c r="AV51" s="2317"/>
      <c r="AW51" s="2317"/>
      <c r="AX51" s="2317"/>
      <c r="AY51" s="2317"/>
      <c r="AZ51" s="2317"/>
      <c r="BA51" s="2317"/>
      <c r="BB51" s="2318"/>
      <c r="BC51" s="1392"/>
      <c r="BE51" s="507"/>
      <c r="BF51" s="507" t="str">
        <f>IF(T51="","",T51)</f>
        <v/>
      </c>
      <c r="BG51" s="507"/>
      <c r="BH51" s="507"/>
      <c r="BI51" s="518">
        <v>0</v>
      </c>
    </row>
    <row customHeight="1" ht="11.549999999999999">
      <c r="A52" s="1370" t="s">
        <v>422</v>
      </c>
      <c r="B52" s="1370" t="s">
        <v>423</v>
      </c>
      <c r="C52" s="1370" t="s">
        <v>424</v>
      </c>
      <c r="D52" s="1370" t="s">
        <v>691</v>
      </c>
      <c r="E52" s="2279"/>
      <c r="F52" s="2279"/>
      <c r="G52" s="2279"/>
      <c r="H52" s="2279"/>
      <c r="I52" s="2306"/>
      <c r="J52" s="2306"/>
      <c r="K52" s="2276" t="str">
        <f>S48&amp;".1"</f>
        <v>...1</v>
      </c>
      <c r="L52" s="1371"/>
      <c r="P52" s="2277"/>
      <c r="Q52" s="2277"/>
      <c r="R52" s="364">
        <v>1</v>
      </c>
      <c r="S52" s="2361" t="str">
        <f>$K52</f>
        <v>...1</v>
      </c>
      <c r="T52" s="2380"/>
      <c r="U52" s="307"/>
      <c r="V52" s="758"/>
      <c r="W52" s="1264"/>
      <c r="X52" s="758"/>
      <c r="Y52" s="1264"/>
      <c r="Z52" s="1740"/>
      <c r="AA52" s="1466" t="s">
        <v>62</v>
      </c>
      <c r="AB52" s="1740"/>
      <c r="AC52" s="1466" t="s">
        <v>62</v>
      </c>
      <c r="AD52" s="2205" t="s">
        <v>62</v>
      </c>
      <c r="AE52" s="2346"/>
      <c r="AF52" s="2225">
        <v>1</v>
      </c>
      <c r="AG52" s="2383"/>
      <c r="AH52" s="2127" t="s">
        <v>62</v>
      </c>
      <c r="AI52" s="2346"/>
      <c r="AJ52" s="2225">
        <v>1</v>
      </c>
      <c r="AK52" s="2347" t="s">
        <v>22</v>
      </c>
      <c r="AL52" s="2127" t="s">
        <v>62</v>
      </c>
      <c r="AM52" s="2212"/>
      <c r="AN52" s="2225">
        <v>1</v>
      </c>
      <c r="AO52" s="2377"/>
      <c r="AP52" s="2378" t="s">
        <v>62</v>
      </c>
      <c r="AQ52" s="318"/>
      <c r="AR52" s="1470">
        <v>1</v>
      </c>
      <c r="AS52" s="1473" t="s">
        <v>22</v>
      </c>
      <c r="AT52" s="758"/>
      <c r="AU52" s="1264"/>
      <c r="AV52" s="758"/>
      <c r="AW52" s="1264"/>
      <c r="AX52" s="1740"/>
      <c r="AY52" s="1466" t="s">
        <v>62</v>
      </c>
      <c r="AZ52" s="1740"/>
      <c r="BA52" s="1466" t="s">
        <v>62</v>
      </c>
      <c r="BB52" s="1355"/>
      <c r="BC52" s="2273" t="s">
        <v>677</v>
      </c>
      <c r="BE52" s="507"/>
      <c r="BF52" s="507" t="str">
        <f>IF(T52="","",T52)</f>
        <v/>
      </c>
      <c r="BG52" s="507"/>
      <c r="BH52" s="507"/>
      <c r="BI52" s="1162">
        <v>11</v>
      </c>
    </row>
    <row customHeight="1" ht="11.549999999999999">
      <c r="A53" s="1370"/>
      <c r="B53" s="1370"/>
      <c r="C53" s="1370"/>
      <c r="D53" s="1370"/>
      <c r="E53" s="2279"/>
      <c r="F53" s="2279"/>
      <c r="G53" s="2279"/>
      <c r="H53" s="2279"/>
      <c r="I53" s="2306"/>
      <c r="J53" s="2306"/>
      <c r="K53" s="2276"/>
      <c r="L53" s="1371"/>
      <c r="P53" s="2277"/>
      <c r="Q53" s="2277"/>
      <c r="R53" s="364"/>
      <c r="S53" s="2362"/>
      <c r="T53" s="2381"/>
      <c r="U53" s="307"/>
      <c r="V53" s="1400"/>
      <c r="W53" s="1503"/>
      <c r="X53" s="1400"/>
      <c r="Y53" s="1503"/>
      <c r="Z53" s="1400"/>
      <c r="AA53" s="1400"/>
      <c r="AB53" s="1400"/>
      <c r="AC53" s="1400"/>
      <c r="AD53" s="2206"/>
      <c r="AE53" s="2346"/>
      <c r="AF53" s="2225"/>
      <c r="AG53" s="2383"/>
      <c r="AH53" s="2127"/>
      <c r="AI53" s="2346"/>
      <c r="AJ53" s="2225"/>
      <c r="AK53" s="2347"/>
      <c r="AL53" s="2127"/>
      <c r="AM53" s="2220"/>
      <c r="AN53" s="2225"/>
      <c r="AO53" s="2377"/>
      <c r="AP53" s="2379"/>
      <c r="AQ53" s="323"/>
      <c r="AR53" s="423"/>
      <c r="AS53" s="423" t="s">
        <v>678</v>
      </c>
      <c r="AT53" s="1400"/>
      <c r="AU53" s="1503"/>
      <c r="AV53" s="1400"/>
      <c r="AW53" s="1503"/>
      <c r="AX53" s="1400"/>
      <c r="AY53" s="1400"/>
      <c r="AZ53" s="1400"/>
      <c r="BA53" s="1400"/>
      <c r="BB53" s="1404"/>
      <c r="BC53" s="2274"/>
      <c r="BE53" s="507"/>
      <c r="BF53" s="507"/>
      <c r="BG53" s="507"/>
      <c r="BH53" s="507"/>
      <c r="BI53" s="1162">
        <v>11</v>
      </c>
    </row>
    <row customHeight="1" ht="11.549999999999999">
      <c r="A54" s="1370" t="s">
        <v>422</v>
      </c>
      <c r="B54" s="1370"/>
      <c r="C54" s="1370"/>
      <c r="D54" s="1370"/>
      <c r="E54" s="2279"/>
      <c r="F54" s="2279"/>
      <c r="G54" s="2279"/>
      <c r="H54" s="2279"/>
      <c r="I54" s="2306"/>
      <c r="J54" s="2306"/>
      <c r="K54" s="2276"/>
      <c r="L54" s="1371"/>
      <c r="P54" s="2277"/>
      <c r="Q54" s="2277"/>
      <c r="R54" s="364"/>
      <c r="S54" s="2362"/>
      <c r="T54" s="2381"/>
      <c r="U54" s="307"/>
      <c r="V54" s="1400"/>
      <c r="W54" s="1503"/>
      <c r="X54" s="1400"/>
      <c r="Y54" s="1503"/>
      <c r="Z54" s="1400"/>
      <c r="AA54" s="1400"/>
      <c r="AB54" s="1400"/>
      <c r="AC54" s="1400"/>
      <c r="AD54" s="2206"/>
      <c r="AE54" s="2346"/>
      <c r="AF54" s="2225"/>
      <c r="AG54" s="2383"/>
      <c r="AH54" s="2127"/>
      <c r="AI54" s="2346"/>
      <c r="AJ54" s="2225"/>
      <c r="AK54" s="2347"/>
      <c r="AL54" s="2127"/>
      <c r="AM54" s="323"/>
      <c r="AN54" s="1507"/>
      <c r="AO54" s="1507" t="s">
        <v>679</v>
      </c>
      <c r="AP54" s="423"/>
      <c r="AQ54" s="423"/>
      <c r="AR54" s="423"/>
      <c r="AS54" s="1400"/>
      <c r="AT54" s="1400"/>
      <c r="AU54" s="1503"/>
      <c r="AV54" s="1400"/>
      <c r="AW54" s="1503"/>
      <c r="AX54" s="1400"/>
      <c r="AY54" s="1400"/>
      <c r="AZ54" s="1400"/>
      <c r="BA54" s="1400"/>
      <c r="BB54" s="1404"/>
      <c r="BC54" s="2274"/>
      <c r="BE54" s="507"/>
      <c r="BF54" s="507"/>
      <c r="BG54" s="507"/>
      <c r="BH54" s="507"/>
      <c r="BI54" s="1162">
        <v>11</v>
      </c>
    </row>
    <row customHeight="1" ht="11.549999999999999">
      <c r="A55" s="1370" t="s">
        <v>422</v>
      </c>
      <c r="B55" s="1370"/>
      <c r="C55" s="1370"/>
      <c r="D55" s="1370"/>
      <c r="E55" s="2279"/>
      <c r="F55" s="2279"/>
      <c r="G55" s="2279"/>
      <c r="H55" s="2279"/>
      <c r="I55" s="2306"/>
      <c r="J55" s="2306"/>
      <c r="K55" s="2276"/>
      <c r="L55" s="1371"/>
      <c r="P55" s="2277"/>
      <c r="Q55" s="2277"/>
      <c r="R55" s="364"/>
      <c r="S55" s="2362"/>
      <c r="T55" s="2381"/>
      <c r="U55" s="307"/>
      <c r="V55" s="1400"/>
      <c r="W55" s="1503"/>
      <c r="X55" s="1400"/>
      <c r="Y55" s="1503"/>
      <c r="Z55" s="1400"/>
      <c r="AA55" s="1400"/>
      <c r="AB55" s="1400"/>
      <c r="AC55" s="1400"/>
      <c r="AD55" s="2206"/>
      <c r="AE55" s="2346"/>
      <c r="AF55" s="2225"/>
      <c r="AG55" s="2383"/>
      <c r="AH55" s="2127"/>
      <c r="AI55" s="301"/>
      <c r="AJ55" s="422"/>
      <c r="AK55" s="320" t="s">
        <v>680</v>
      </c>
      <c r="AL55" s="1400"/>
      <c r="AM55" s="1400"/>
      <c r="AN55" s="1400"/>
      <c r="AO55" s="1400"/>
      <c r="AP55" s="1400"/>
      <c r="AQ55" s="1400"/>
      <c r="AR55" s="1400"/>
      <c r="AS55" s="1400"/>
      <c r="AT55" s="1400"/>
      <c r="AU55" s="1503"/>
      <c r="AV55" s="1400"/>
      <c r="AW55" s="1503"/>
      <c r="AX55" s="1400"/>
      <c r="AY55" s="1400"/>
      <c r="AZ55" s="1400"/>
      <c r="BA55" s="1400"/>
      <c r="BB55" s="1404"/>
      <c r="BC55" s="2274"/>
      <c r="BE55" s="507"/>
      <c r="BF55" s="507"/>
      <c r="BG55" s="507"/>
      <c r="BH55" s="507"/>
      <c r="BI55" s="1162">
        <v>11</v>
      </c>
    </row>
    <row customHeight="1" ht="11.549999999999999">
      <c r="A56" s="1370" t="s">
        <v>422</v>
      </c>
      <c r="B56" s="1370" t="s">
        <v>423</v>
      </c>
      <c r="C56" s="1370" t="s">
        <v>424</v>
      </c>
      <c r="D56" s="1370" t="s">
        <v>691</v>
      </c>
      <c r="E56" s="2279"/>
      <c r="F56" s="2279"/>
      <c r="G56" s="2279"/>
      <c r="H56" s="2279"/>
      <c r="I56" s="2306"/>
      <c r="J56" s="2306"/>
      <c r="K56" s="2276"/>
      <c r="L56" s="1371"/>
      <c r="P56" s="2277"/>
      <c r="Q56" s="2277"/>
      <c r="R56" s="364"/>
      <c r="S56" s="2363"/>
      <c r="T56" s="2382"/>
      <c r="U56" s="307"/>
      <c r="V56" s="1400"/>
      <c r="W56" s="1401" t="str">
        <f>Z52&amp;"-"&amp;AB52</f>
        <v>-</v>
      </c>
      <c r="X56" s="1400"/>
      <c r="Y56" s="1401" t="str">
        <f>AB52&amp;"-"&amp;AD52</f>
        <v>-да</v>
      </c>
      <c r="Z56" s="1400"/>
      <c r="AA56" s="1400"/>
      <c r="AB56" s="1400"/>
      <c r="AC56" s="1400"/>
      <c r="AD56" s="2132"/>
      <c r="AE56" s="319"/>
      <c r="AF56" s="321"/>
      <c r="AG56" s="423" t="s">
        <v>681</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74"/>
      <c r="BE56" s="507"/>
      <c r="BF56" s="507" t="str">
        <f>IF(T56="","",T56)</f>
        <v/>
      </c>
      <c r="BG56" s="507"/>
      <c r="BH56" s="507"/>
      <c r="BI56" s="1162">
        <v>11</v>
      </c>
    </row>
    <row customHeight="1" ht="11.549999999999999">
      <c r="A57" s="1370" t="s">
        <v>422</v>
      </c>
      <c r="B57" s="1370" t="s">
        <v>423</v>
      </c>
      <c r="C57" s="1370" t="s">
        <v>424</v>
      </c>
      <c r="D57" s="1370" t="s">
        <v>691</v>
      </c>
      <c r="E57" s="2279"/>
      <c r="F57" s="2279"/>
      <c r="G57" s="2279"/>
      <c r="H57" s="2279"/>
      <c r="I57" s="2306"/>
      <c r="J57" s="2276"/>
      <c r="K57" s="1370"/>
      <c r="L57" s="1371"/>
      <c r="P57" s="2277"/>
      <c r="Q57" s="2277"/>
      <c r="R57" s="363"/>
      <c r="S57" s="1285"/>
      <c r="T57" s="294" t="s">
        <v>644</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75"/>
      <c r="BE57" s="507"/>
      <c r="BF57" s="507" t="str">
        <f>IF(T57="","",T57)</f>
        <v>Добавить строку</v>
      </c>
      <c r="BG57" s="507"/>
      <c r="BH57" s="507"/>
      <c r="BI57" s="1162">
        <v>11</v>
      </c>
    </row>
    <row s="1649" customFormat="1" customHeight="1" ht="0">
      <c r="A58" s="1350" t="s">
        <v>422</v>
      </c>
      <c r="B58" s="1350" t="s">
        <v>423</v>
      </c>
      <c r="C58" s="1350" t="s">
        <v>424</v>
      </c>
      <c r="D58" s="1350" t="s">
        <v>691</v>
      </c>
      <c r="E58" s="2279"/>
      <c r="F58" s="2279"/>
      <c r="G58" s="2279"/>
      <c r="H58" s="2279"/>
      <c r="I58" s="2276"/>
      <c r="J58" s="1350"/>
      <c r="K58" s="1350"/>
      <c r="L58" s="1353"/>
      <c r="M58" s="517"/>
      <c r="N58" s="517"/>
      <c r="O58" s="517"/>
      <c r="P58" s="2277"/>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422</v>
      </c>
      <c r="B59" s="1350" t="s">
        <v>423</v>
      </c>
      <c r="C59" s="1350" t="s">
        <v>424</v>
      </c>
      <c r="D59" s="1350" t="s">
        <v>691</v>
      </c>
      <c r="E59" s="2279"/>
      <c r="F59" s="2279"/>
      <c r="G59" s="2279"/>
      <c r="H59" s="2278"/>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422</v>
      </c>
      <c r="B60" s="1350" t="s">
        <v>423</v>
      </c>
      <c r="C60" s="1350" t="s">
        <v>424</v>
      </c>
      <c r="D60" s="1321"/>
      <c r="E60" s="2279"/>
      <c r="F60" s="2279"/>
      <c r="G60" s="2278"/>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422</v>
      </c>
      <c r="B61" s="1350" t="s">
        <v>423</v>
      </c>
      <c r="C61" s="1321"/>
      <c r="D61" s="1321"/>
      <c r="E61" s="2279"/>
      <c r="F61" s="2278"/>
      <c r="G61" s="1321"/>
      <c r="H61" s="1321"/>
      <c r="I61" s="1321"/>
      <c r="J61" s="1321"/>
      <c r="K61" s="1321"/>
      <c r="L61" s="1471"/>
      <c r="M61" s="1328"/>
      <c r="N61" s="1328"/>
      <c r="P61" s="1323"/>
      <c r="Q61" s="1324"/>
      <c r="R61" s="1323"/>
      <c r="S61" s="1329"/>
      <c r="T61" s="1332" t="s">
        <v>591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422</v>
      </c>
      <c r="B62" s="1350"/>
      <c r="C62" s="1350"/>
      <c r="D62" s="1350"/>
      <c r="E62" s="2278"/>
      <c r="F62" s="1350"/>
      <c r="G62" s="1350"/>
      <c r="H62" s="1350"/>
      <c r="I62" s="1350"/>
      <c r="J62" s="1350"/>
      <c r="K62" s="1350"/>
      <c r="L62" s="1353"/>
      <c r="M62" s="1328"/>
      <c r="N62" s="1328"/>
      <c r="O62" s="525"/>
      <c r="P62" s="387"/>
      <c r="Q62" s="1351"/>
      <c r="R62" s="387"/>
      <c r="S62" s="1329"/>
      <c r="T62" s="1332" t="s">
        <v>592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624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c r="BI67" s="1162">
        <v>19</v>
      </c>
    </row>
    <row customHeight="1" ht="14.699999999999998">
      <c r="O68" s="544"/>
      <c r="BI68" s="1162">
        <v>14</v>
      </c>
    </row>
    <row customHeight="1" ht="14.25" hidden="1">
      <c r="A69" s="1167" t="s">
        <v>82</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EC08C-42FE-1458-9C67-546C9C662D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307</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573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574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692</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693</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659</v>
      </c>
      <c r="U5" s="307"/>
      <c r="V5" s="2370"/>
      <c r="W5" s="2371"/>
      <c r="X5" s="2371"/>
      <c r="Y5" s="2371"/>
      <c r="Z5" s="2371"/>
      <c r="AA5" s="2371"/>
      <c r="AB5" s="2372"/>
      <c r="AC5" s="2373"/>
      <c r="AD5" s="2374"/>
      <c r="AE5" s="2374"/>
      <c r="AF5" s="2374"/>
      <c r="AG5" s="2374"/>
      <c r="AH5" s="2374"/>
      <c r="AI5" s="2374"/>
      <c r="AJ5" s="2375"/>
      <c r="AK5" s="1265" t="s">
        <v>660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582</v>
      </c>
      <c r="P6" s="2277"/>
      <c r="Q6" s="2277">
        <v>1</v>
      </c>
      <c r="R6" s="364"/>
      <c r="S6" s="1500">
        <f>$J6</f>
      </c>
      <c r="T6" s="293" t="s">
        <v>583</v>
      </c>
      <c r="U6" s="307"/>
      <c r="V6" s="2265"/>
      <c r="W6" s="2266"/>
      <c r="X6" s="2266"/>
      <c r="Y6" s="2266"/>
      <c r="Z6" s="2266"/>
      <c r="AA6" s="2266"/>
      <c r="AB6" s="2267"/>
      <c r="AC6" s="2265"/>
      <c r="AD6" s="2266"/>
      <c r="AE6" s="2266"/>
      <c r="AF6" s="2266"/>
      <c r="AG6" s="2266"/>
      <c r="AH6" s="2266"/>
      <c r="AI6" s="2266"/>
      <c r="AJ6" s="2267"/>
      <c r="AK6" s="1314" t="s">
        <v>661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1264"/>
      <c r="Y7" s="2285"/>
      <c r="Z7" s="2127" t="s">
        <v>62</v>
      </c>
      <c r="AA7" s="2285"/>
      <c r="AB7" s="2127" t="s">
        <v>62</v>
      </c>
      <c r="AC7" s="758"/>
      <c r="AD7" s="758"/>
      <c r="AE7" s="1264"/>
      <c r="AF7" s="2285"/>
      <c r="AG7" s="2127" t="s">
        <v>62</v>
      </c>
      <c r="AH7" s="2307"/>
      <c r="AI7" s="2127" t="s">
        <v>62</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374"/>
      <c r="X9" s="374"/>
      <c r="Y9" s="374"/>
      <c r="Z9" s="374"/>
      <c r="AA9" s="374"/>
      <c r="AB9" s="374"/>
      <c r="AC9" s="374"/>
      <c r="AD9" s="374"/>
      <c r="AE9" s="374"/>
      <c r="AF9" s="374"/>
      <c r="AG9" s="374"/>
      <c r="AH9" s="374"/>
      <c r="AI9" s="374"/>
      <c r="AJ9" s="374"/>
      <c r="AK9" s="1265" t="s">
        <v>663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88"/>
      <c r="R10" s="363"/>
      <c r="S10" s="1285"/>
      <c r="T10" s="372" t="s">
        <v>588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62</v>
      </c>
      <c r="AH15" s="2287"/>
      <c r="AI15" s="2288" t="s">
        <v>62</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85"/>
      <c r="M18" s="1369"/>
      <c r="N18" s="1369"/>
      <c r="O18" s="1374" t="s">
        <v>593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594</v>
      </c>
      <c r="P20" s="1369"/>
      <c r="Q20" s="1449"/>
      <c r="R20" s="1449"/>
      <c r="S20" s="736"/>
      <c r="T20" s="1167" t="s">
        <v>595</v>
      </c>
      <c r="Z20" s="193" t="s">
        <v>596</v>
      </c>
      <c r="AB20" s="193" t="s">
        <v>597</v>
      </c>
      <c r="AC20" s="1167" t="s">
        <v>595</v>
      </c>
      <c r="AG20" s="193" t="s">
        <v>598</v>
      </c>
      <c r="AI20" s="193" t="s">
        <v>597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603</v>
      </c>
      <c r="AC34" s="333"/>
      <c r="AD34" s="333"/>
      <c r="AE34" s="333"/>
      <c r="AF34" s="333"/>
      <c r="AG34" s="333"/>
      <c r="AH34" s="333"/>
      <c r="AI34" s="285" t="s">
        <v>603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t="s">
        <v>477</v>
      </c>
      <c r="AQ36" s="1162">
        <v>14</v>
      </c>
    </row>
    <row customHeight="1" ht="14.699999999999998">
      <c r="Q37" s="383"/>
      <c r="R37" s="383"/>
      <c r="S37" s="2293" t="s">
        <v>88</v>
      </c>
      <c r="T37" s="2229" t="s">
        <v>604</v>
      </c>
      <c r="U37" s="308"/>
      <c r="V37" s="2294" t="s">
        <v>605</v>
      </c>
      <c r="W37" s="2295"/>
      <c r="X37" s="2295"/>
      <c r="Y37" s="2295"/>
      <c r="Z37" s="2295"/>
      <c r="AA37" s="2296"/>
      <c r="AB37" s="2297" t="s">
        <v>606</v>
      </c>
      <c r="AC37" s="2294" t="s">
        <v>605</v>
      </c>
      <c r="AD37" s="2295"/>
      <c r="AE37" s="2295"/>
      <c r="AF37" s="2295"/>
      <c r="AG37" s="2295"/>
      <c r="AH37" s="2296"/>
      <c r="AI37" s="2297" t="s">
        <v>607</v>
      </c>
      <c r="AJ37" s="2300" t="s">
        <v>608</v>
      </c>
      <c r="AK37" s="2147"/>
      <c r="AQ37" s="1162">
        <v>14</v>
      </c>
    </row>
    <row customHeight="1" ht="35.699999999999996">
      <c r="Q38" s="383"/>
      <c r="R38" s="383"/>
      <c r="S38" s="2293"/>
      <c r="T38" s="2229"/>
      <c r="U38" s="1038"/>
      <c r="V38" s="1490" t="s">
        <v>665</v>
      </c>
      <c r="W38" s="2282" t="s">
        <v>611</v>
      </c>
      <c r="X38" s="2283"/>
      <c r="Y38" s="2282" t="s">
        <v>612</v>
      </c>
      <c r="Z38" s="2289"/>
      <c r="AA38" s="2283"/>
      <c r="AB38" s="2298"/>
      <c r="AC38" s="1490" t="s">
        <v>665</v>
      </c>
      <c r="AD38" s="2282" t="s">
        <v>611</v>
      </c>
      <c r="AE38" s="2283"/>
      <c r="AF38" s="2282" t="s">
        <v>612</v>
      </c>
      <c r="AG38" s="2289"/>
      <c r="AH38" s="2283"/>
      <c r="AI38" s="2298"/>
      <c r="AJ38" s="2301"/>
      <c r="AK38" s="2147"/>
      <c r="AQ38" s="1162">
        <v>34</v>
      </c>
    </row>
    <row customHeight="1" ht="90.3">
      <c r="A39" s="1377"/>
      <c r="B39" s="1377" t="s">
        <v>319</v>
      </c>
      <c r="C39" s="1377" t="s">
        <v>320</v>
      </c>
      <c r="D39" s="1377" t="s">
        <v>321</v>
      </c>
      <c r="E39" s="1371" t="s">
        <v>613</v>
      </c>
      <c r="F39" s="1371" t="s">
        <v>614</v>
      </c>
      <c r="G39" s="1371" t="s">
        <v>615</v>
      </c>
      <c r="H39" s="1371"/>
      <c r="I39" s="1371" t="s">
        <v>666</v>
      </c>
      <c r="J39" s="1371" t="s">
        <v>618</v>
      </c>
      <c r="K39" s="1371" t="s">
        <v>667</v>
      </c>
      <c r="L39" s="1371" t="s">
        <v>594</v>
      </c>
      <c r="Q39" s="383"/>
      <c r="R39" s="383"/>
      <c r="S39" s="2293"/>
      <c r="T39" s="2229"/>
      <c r="U39" s="309"/>
      <c r="V39" s="1490" t="s">
        <v>694</v>
      </c>
      <c r="W39" s="1229" t="s">
        <v>695</v>
      </c>
      <c r="X39" s="1229" t="s">
        <v>670</v>
      </c>
      <c r="Y39" s="1496" t="s">
        <v>622</v>
      </c>
      <c r="Z39" s="2290" t="s">
        <v>623</v>
      </c>
      <c r="AA39" s="2291"/>
      <c r="AB39" s="2299"/>
      <c r="AC39" s="1490" t="s">
        <v>694</v>
      </c>
      <c r="AD39" s="1229" t="s">
        <v>695</v>
      </c>
      <c r="AE39" s="1229" t="s">
        <v>670</v>
      </c>
      <c r="AF39" s="1496" t="s">
        <v>622</v>
      </c>
      <c r="AG39" s="2290" t="s">
        <v>623</v>
      </c>
      <c r="AH39" s="2291"/>
      <c r="AI39" s="2299"/>
      <c r="AJ39" s="2302"/>
      <c r="AK39" s="2147"/>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137</v>
      </c>
      <c r="T40" s="1262" t="s">
        <v>102</v>
      </c>
      <c r="U40" s="1252" t="str">
        <f>OFFSET(U40,0,-1)</f>
        <v>2</v>
      </c>
      <c r="V40" s="1489">
        <f>OFFSET(V40,0,-1)+1</f>
        <v>3</v>
      </c>
      <c r="W40" s="1489">
        <f>OFFSET(W40,0,-1)+1</f>
        <v>4</v>
      </c>
      <c r="X40" s="1489">
        <f>OFFSET(X40,0,-1)+1</f>
        <v>5</v>
      </c>
      <c r="Y40" s="1489">
        <f>OFFSET(Y40,0,-1)+1</f>
        <v>6</v>
      </c>
      <c r="Z40" s="2292">
        <f>OFFSET(Z40,0,-1)+1</f>
        <v>7</v>
      </c>
      <c r="AA40" s="2292"/>
      <c r="AB40" s="1489">
        <f>OFFSET(AB40,0,-2)+1</f>
        <v>8</v>
      </c>
      <c r="AC40" s="1489">
        <f>OFFSET(AC40,0,-1)+1</f>
        <v>9</v>
      </c>
      <c r="AD40" s="1489">
        <f>OFFSET(AD40,0,-1)+1</f>
        <v>10</v>
      </c>
      <c r="AE40" s="1489">
        <f>OFFSET(AE40,0,-1)+1</f>
        <v>11</v>
      </c>
      <c r="AF40" s="1489">
        <f>OFFSET(AF40,0,-1)+1</f>
        <v>12</v>
      </c>
      <c r="AG40" s="2292">
        <f>OFFSET(AG40,0,-1)+1</f>
        <v>13</v>
      </c>
      <c r="AH40" s="2292"/>
      <c r="AI40" s="1489">
        <f>OFFSET(AI40,0,-2)+1</f>
        <v>14</v>
      </c>
      <c r="AJ40" s="1252">
        <f>OFFSET(AJ40,0,-1)</f>
        <v>14</v>
      </c>
      <c r="AK40" s="1489">
        <f>OFFSET(AK40,0,-1)+1</f>
        <v>15</v>
      </c>
      <c r="AL40" s="518"/>
      <c r="AM40" s="518"/>
      <c r="AN40" s="518"/>
      <c r="AO40" s="518"/>
      <c r="AP40" s="518"/>
      <c r="AQ40" s="503">
        <v>0</v>
      </c>
    </row>
    <row customHeight="1" ht="24">
      <c r="A41" s="1370" t="s">
        <v>442</v>
      </c>
      <c r="B41" s="1370"/>
      <c r="C41" s="1370"/>
      <c r="D41" s="1370"/>
      <c r="E41" s="2278">
        <v>1</v>
      </c>
      <c r="F41" s="1370"/>
      <c r="G41" s="1370"/>
      <c r="H41" s="1370"/>
      <c r="I41" s="1370"/>
      <c r="J41" s="1370"/>
      <c r="K41" s="1370"/>
      <c r="L41" s="1371"/>
      <c r="M41" s="1372"/>
      <c r="N41" s="1372"/>
      <c r="O41" s="1372"/>
      <c r="P41" s="368"/>
      <c r="Q41" s="367"/>
      <c r="R41" s="362"/>
      <c r="S41" s="1500">
        <f>INDEX(PT_DIFFERENTIATION_NUM_NTAR,MATCH(A41,PT_DIFFERENTIATION_NTAR_ID,0))</f>
        <v>0</v>
      </c>
      <c r="T41" s="305" t="s">
        <v>307</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442</v>
      </c>
      <c r="B42" s="1370" t="s">
        <v>443</v>
      </c>
      <c r="C42" s="1370"/>
      <c r="D42" s="1370"/>
      <c r="E42" s="2279"/>
      <c r="F42" s="2278">
        <v>1</v>
      </c>
      <c r="G42" s="1370"/>
      <c r="H42" s="1370"/>
      <c r="I42" s="1370"/>
      <c r="J42" s="1370"/>
      <c r="K42" s="1370"/>
      <c r="L42" s="1371"/>
      <c r="M42" s="1372"/>
      <c r="N42" s="1372"/>
      <c r="O42" s="1372"/>
      <c r="P42" s="1494"/>
      <c r="Q42" s="359"/>
      <c r="R42" s="360"/>
      <c r="S42" s="1500" t="str">
        <f>INDEX(PT_DIFFERENTIATION_NUM_TER,MATCH(B42,PT_DIFFERENTIATION_TER_ID,0))</f>
        <v>.</v>
      </c>
      <c r="T42" s="315" t="s">
        <v>573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574</v>
      </c>
      <c r="AM42" s="507"/>
      <c r="AN42" s="507" t="str">
        <f>IF(T42="","",T42)</f>
        <v>Территория действия тарифа</v>
      </c>
      <c r="AO42" s="507"/>
      <c r="AP42" s="507"/>
      <c r="AQ42" s="1162">
        <v>23</v>
      </c>
    </row>
    <row customHeight="1" ht="24">
      <c r="A43" s="1370" t="s">
        <v>442</v>
      </c>
      <c r="B43" s="1370" t="s">
        <v>443</v>
      </c>
      <c r="C43" s="1370" t="s">
        <v>444</v>
      </c>
      <c r="D43" s="1370"/>
      <c r="E43" s="2279"/>
      <c r="F43" s="2279"/>
      <c r="G43" s="2278">
        <v>1</v>
      </c>
      <c r="H43" s="1370"/>
      <c r="I43" s="1370"/>
      <c r="J43" s="1370"/>
      <c r="K43" s="1370"/>
      <c r="L43" s="1371"/>
      <c r="M43" s="1372"/>
      <c r="N43" s="1372"/>
      <c r="O43" s="1372"/>
      <c r="P43" s="361"/>
      <c r="Q43" s="359"/>
      <c r="R43" s="360"/>
      <c r="S43" s="1500" t="str">
        <f>INDEX(PT_DIFFERENTIATION_NUM_CS,MATCH(C43,PT_DIFFERENTIATION_CS_ID,0))</f>
        <v>..</v>
      </c>
      <c r="T43" s="316" t="s">
        <v>692</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693</v>
      </c>
      <c r="AM43" s="507"/>
      <c r="AN43" s="507" t="str">
        <f>IF(T43="","",T43)</f>
        <v>Наименование централизованной системы водоотведения</v>
      </c>
      <c r="AO43" s="507"/>
      <c r="AP43" s="507"/>
      <c r="AQ43" s="1162">
        <v>23</v>
      </c>
    </row>
    <row customHeight="1" ht="24">
      <c r="A44" s="1370" t="s">
        <v>442</v>
      </c>
      <c r="B44" s="1370" t="s">
        <v>443</v>
      </c>
      <c r="C44" s="1370" t="s">
        <v>444</v>
      </c>
      <c r="D44" s="1370" t="s">
        <v>696</v>
      </c>
      <c r="E44" s="2279"/>
      <c r="F44" s="2279"/>
      <c r="G44" s="2279"/>
      <c r="H44" s="2279"/>
      <c r="I44" s="2276" t="str">
        <f>S43&amp;".1"</f>
        <v>...1</v>
      </c>
      <c r="J44" s="1370"/>
      <c r="K44" s="1370"/>
      <c r="L44" s="1371"/>
      <c r="P44" s="2277">
        <v>1</v>
      </c>
      <c r="Q44" s="1488"/>
      <c r="R44" s="363"/>
      <c r="S44" s="1500" t="str">
        <f>$I44</f>
        <v>...1</v>
      </c>
      <c r="T44" s="292" t="s">
        <v>659</v>
      </c>
      <c r="U44" s="307"/>
      <c r="V44" s="2370"/>
      <c r="W44" s="2371"/>
      <c r="X44" s="2371"/>
      <c r="Y44" s="2371"/>
      <c r="Z44" s="2371"/>
      <c r="AA44" s="2371"/>
      <c r="AB44" s="2372"/>
      <c r="AC44" s="2373"/>
      <c r="AD44" s="2374"/>
      <c r="AE44" s="2374"/>
      <c r="AF44" s="2374"/>
      <c r="AG44" s="2374"/>
      <c r="AH44" s="2374"/>
      <c r="AI44" s="2374"/>
      <c r="AJ44" s="2375"/>
      <c r="AK44" s="1265" t="s">
        <v>660</v>
      </c>
      <c r="AM44" s="507"/>
      <c r="AN44" s="507" t="str">
        <f>IF(T44="","",T44)</f>
        <v>Наименование признака дифференциации</v>
      </c>
      <c r="AO44" s="507"/>
      <c r="AP44" s="507"/>
      <c r="AQ44" s="1162">
        <v>23</v>
      </c>
    </row>
    <row customHeight="1" ht="24">
      <c r="A45" s="1370" t="s">
        <v>442</v>
      </c>
      <c r="B45" s="1370" t="s">
        <v>443</v>
      </c>
      <c r="C45" s="1370" t="s">
        <v>444</v>
      </c>
      <c r="D45" s="1370" t="s">
        <v>696</v>
      </c>
      <c r="E45" s="2279"/>
      <c r="F45" s="2279"/>
      <c r="G45" s="2279"/>
      <c r="H45" s="2279"/>
      <c r="I45" s="2306"/>
      <c r="J45" s="2276" t="str">
        <f>I44&amp;".1"</f>
        <v>...1.1</v>
      </c>
      <c r="K45" s="1370"/>
      <c r="L45" s="1371" t="s">
        <v>582</v>
      </c>
      <c r="P45" s="2277"/>
      <c r="Q45" s="2277">
        <v>1</v>
      </c>
      <c r="R45" s="364"/>
      <c r="S45" s="1500" t="str">
        <f>$J45</f>
        <v>...1.1</v>
      </c>
      <c r="T45" s="293" t="s">
        <v>583</v>
      </c>
      <c r="U45" s="307"/>
      <c r="V45" s="2265"/>
      <c r="W45" s="2266"/>
      <c r="X45" s="2266"/>
      <c r="Y45" s="2266"/>
      <c r="Z45" s="2266"/>
      <c r="AA45" s="2266"/>
      <c r="AB45" s="2267"/>
      <c r="AC45" s="2265"/>
      <c r="AD45" s="2266"/>
      <c r="AE45" s="2266"/>
      <c r="AF45" s="2266"/>
      <c r="AG45" s="2266"/>
      <c r="AH45" s="2266"/>
      <c r="AI45" s="2266"/>
      <c r="AJ45" s="2267"/>
      <c r="AK45" s="1314" t="s">
        <v>661</v>
      </c>
      <c r="AM45" s="507"/>
      <c r="AN45" s="507" t="str">
        <f>IF(T45="","",T45)</f>
        <v>Группа потребителей</v>
      </c>
      <c r="AO45" s="507"/>
      <c r="AP45" s="507"/>
      <c r="AQ45" s="1162">
        <v>23</v>
      </c>
    </row>
    <row customHeight="1" ht="24">
      <c r="A46" s="1370" t="s">
        <v>442</v>
      </c>
      <c r="B46" s="1370" t="s">
        <v>443</v>
      </c>
      <c r="C46" s="1370" t="s">
        <v>444</v>
      </c>
      <c r="D46" s="1370" t="s">
        <v>696</v>
      </c>
      <c r="E46" s="2279"/>
      <c r="F46" s="2279"/>
      <c r="G46" s="2279"/>
      <c r="H46" s="2279"/>
      <c r="I46" s="2306"/>
      <c r="J46" s="2306"/>
      <c r="K46" s="2276" t="str">
        <f>J45&amp;".1"</f>
        <v>...1.1.1</v>
      </c>
      <c r="L46" s="1371"/>
      <c r="P46" s="2277"/>
      <c r="Q46" s="2277"/>
      <c r="R46" s="364">
        <v>1</v>
      </c>
      <c r="S46" s="1500" t="str">
        <f>$K46</f>
        <v>...1.1.1</v>
      </c>
      <c r="T46" s="1444"/>
      <c r="U46" s="307"/>
      <c r="V46" s="1367"/>
      <c r="W46" s="1367"/>
      <c r="X46" s="1368"/>
      <c r="Y46" s="2287"/>
      <c r="Z46" s="2288" t="s">
        <v>62</v>
      </c>
      <c r="AA46" s="2287"/>
      <c r="AB46" s="2288" t="s">
        <v>62</v>
      </c>
      <c r="AC46" s="758"/>
      <c r="AD46" s="758"/>
      <c r="AE46" s="1264"/>
      <c r="AF46" s="2285"/>
      <c r="AG46" s="2127" t="s">
        <v>62</v>
      </c>
      <c r="AH46" s="2307"/>
      <c r="AI46" s="2127" t="s">
        <v>19</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442</v>
      </c>
      <c r="B47" s="1370" t="s">
        <v>443</v>
      </c>
      <c r="C47" s="1370" t="s">
        <v>444</v>
      </c>
      <c r="D47" s="1370" t="s">
        <v>696</v>
      </c>
      <c r="E47" s="2279"/>
      <c r="F47" s="2279"/>
      <c r="G47" s="2279"/>
      <c r="H47" s="2279"/>
      <c r="I47" s="2306"/>
      <c r="J47" s="2306"/>
      <c r="K47" s="2276"/>
      <c r="L47" s="1371"/>
      <c r="P47" s="2277"/>
      <c r="Q47" s="2277"/>
      <c r="R47" s="364"/>
      <c r="S47" s="1497"/>
      <c r="T47" s="307"/>
      <c r="U47" s="307"/>
      <c r="V47" s="1367"/>
      <c r="W47" s="1367"/>
      <c r="X47" s="335" t="str">
        <f>Y46&amp;"-"&amp;AA46</f>
        <v>-</v>
      </c>
      <c r="Y47" s="2288"/>
      <c r="Z47" s="2288"/>
      <c r="AA47" s="2288"/>
      <c r="AB47" s="2288"/>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442</v>
      </c>
      <c r="B48" s="1370" t="s">
        <v>443</v>
      </c>
      <c r="C48" s="1370" t="s">
        <v>444</v>
      </c>
      <c r="D48" s="1370" t="s">
        <v>696</v>
      </c>
      <c r="E48" s="2279"/>
      <c r="F48" s="2279"/>
      <c r="G48" s="2279"/>
      <c r="H48" s="2279"/>
      <c r="I48" s="2306"/>
      <c r="J48" s="2276"/>
      <c r="K48" s="1370"/>
      <c r="L48" s="1371"/>
      <c r="P48" s="2277"/>
      <c r="Q48" s="2277"/>
      <c r="R48" s="363"/>
      <c r="S48" s="1285"/>
      <c r="T48" s="294" t="s">
        <v>662</v>
      </c>
      <c r="U48" s="374"/>
      <c r="V48" s="374"/>
      <c r="W48" s="374"/>
      <c r="X48" s="374"/>
      <c r="Y48" s="374"/>
      <c r="Z48" s="374"/>
      <c r="AA48" s="374"/>
      <c r="AB48" s="374"/>
      <c r="AC48" s="374"/>
      <c r="AD48" s="374"/>
      <c r="AE48" s="374"/>
      <c r="AF48" s="374"/>
      <c r="AG48" s="374"/>
      <c r="AH48" s="374"/>
      <c r="AI48" s="374"/>
      <c r="AJ48" s="374"/>
      <c r="AK48" s="1265" t="s">
        <v>663</v>
      </c>
      <c r="AM48" s="507"/>
      <c r="AN48" s="507" t="str">
        <f>IF(T48="","",T48)</f>
        <v>Добавить значение признака дифференциации</v>
      </c>
      <c r="AO48" s="507"/>
      <c r="AP48" s="507"/>
      <c r="AQ48" s="1162">
        <v>20</v>
      </c>
    </row>
    <row customHeight="1" ht="22.049999999999997">
      <c r="A49" s="1370" t="s">
        <v>442</v>
      </c>
      <c r="B49" s="1370" t="s">
        <v>443</v>
      </c>
      <c r="C49" s="1370" t="s">
        <v>444</v>
      </c>
      <c r="D49" s="1370" t="s">
        <v>696</v>
      </c>
      <c r="E49" s="2279"/>
      <c r="F49" s="2279"/>
      <c r="G49" s="2279"/>
      <c r="H49" s="2279"/>
      <c r="I49" s="2276"/>
      <c r="J49" s="1370"/>
      <c r="K49" s="1370"/>
      <c r="L49" s="1371"/>
      <c r="P49" s="2277"/>
      <c r="Q49" s="1488"/>
      <c r="R49" s="363"/>
      <c r="S49" s="1285"/>
      <c r="T49" s="372" t="s">
        <v>588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442</v>
      </c>
      <c r="B50" s="1370" t="s">
        <v>443</v>
      </c>
      <c r="C50" s="1370" t="s">
        <v>444</v>
      </c>
      <c r="D50" s="1370" t="s">
        <v>696</v>
      </c>
      <c r="E50" s="2279"/>
      <c r="F50" s="2279"/>
      <c r="G50" s="2279"/>
      <c r="H50" s="2278"/>
      <c r="I50" s="1370"/>
      <c r="J50" s="1370"/>
      <c r="K50" s="1370"/>
      <c r="L50" s="1371"/>
      <c r="M50" s="1372"/>
      <c r="N50" s="1372"/>
      <c r="O50" s="544"/>
      <c r="P50" s="367"/>
      <c r="Q50" s="382"/>
      <c r="R50" s="362"/>
      <c r="S50" s="1285"/>
      <c r="T50" s="379" t="s">
        <v>664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442</v>
      </c>
      <c r="B51" s="1350" t="s">
        <v>443</v>
      </c>
      <c r="C51" s="1321"/>
      <c r="D51" s="1321"/>
      <c r="E51" s="2279"/>
      <c r="F51" s="2278"/>
      <c r="G51" s="1321"/>
      <c r="H51" s="1321"/>
      <c r="I51" s="1321"/>
      <c r="J51" s="1321"/>
      <c r="K51" s="1321"/>
      <c r="L51" s="1501"/>
      <c r="M51" s="1328"/>
      <c r="N51" s="1328"/>
      <c r="P51" s="1323"/>
      <c r="Q51" s="1324"/>
      <c r="R51" s="1323"/>
      <c r="S51" s="1329"/>
      <c r="T51" s="1332" t="s">
        <v>591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442</v>
      </c>
      <c r="B52" s="1350"/>
      <c r="C52" s="1350"/>
      <c r="D52" s="1350"/>
      <c r="E52" s="2278"/>
      <c r="F52" s="1350"/>
      <c r="G52" s="1350"/>
      <c r="H52" s="1350"/>
      <c r="I52" s="1350"/>
      <c r="J52" s="1350"/>
      <c r="K52" s="1350"/>
      <c r="L52" s="1353"/>
      <c r="M52" s="1328"/>
      <c r="N52" s="1328"/>
      <c r="O52" s="525"/>
      <c r="P52" s="387"/>
      <c r="Q52" s="1351"/>
      <c r="R52" s="387"/>
      <c r="S52" s="1329"/>
      <c r="T52" s="1332" t="s">
        <v>592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624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0E558-54A8-8348-1E68-0C5668DB68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307</v>
      </c>
      <c r="U2" s="307"/>
      <c r="V2" s="2262"/>
      <c r="W2" s="2263"/>
      <c r="X2" s="2263"/>
      <c r="Y2" s="2263"/>
      <c r="Z2" s="2263"/>
      <c r="AA2" s="2263"/>
      <c r="AB2" s="2264"/>
      <c r="AC2" s="2262">
        <f>INDEX(PT_DIFFERENTIATION_NTAR,MATCH(A2,PT_DIFFERENTIATION_NTAR_ID,0))</f>
      </c>
      <c r="AD2" s="2263"/>
      <c r="AE2" s="2263"/>
      <c r="AF2" s="2263"/>
      <c r="AG2" s="2263"/>
      <c r="AH2" s="2263"/>
      <c r="AI2" s="2263"/>
      <c r="AJ2" s="2264"/>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573</v>
      </c>
      <c r="U3" s="307"/>
      <c r="V3" s="2262"/>
      <c r="W3" s="2263"/>
      <c r="X3" s="2263"/>
      <c r="Y3" s="2263"/>
      <c r="Z3" s="2263"/>
      <c r="AA3" s="2263"/>
      <c r="AB3" s="2264"/>
      <c r="AC3" s="2262">
        <f>INDEX(PT_DIFFERENTIATION_TER,MATCH(B3,PT_DIFFERENTIATION_TER_ID,0))</f>
      </c>
      <c r="AD3" s="2263"/>
      <c r="AE3" s="2263"/>
      <c r="AF3" s="2263"/>
      <c r="AG3" s="2263"/>
      <c r="AH3" s="2263"/>
      <c r="AI3" s="2263"/>
      <c r="AJ3" s="2264"/>
      <c r="AK3" s="1265" t="s">
        <v>574</v>
      </c>
      <c r="AM3" s="507"/>
      <c r="AN3" s="507" t="str">
        <f>IF(T3="","",T3)</f>
        <v>Территория действия тарифа</v>
      </c>
      <c r="AO3" s="507"/>
      <c r="AP3" s="507"/>
      <c r="AQ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692</v>
      </c>
      <c r="U4" s="307"/>
      <c r="V4" s="2262"/>
      <c r="W4" s="2263"/>
      <c r="X4" s="2263"/>
      <c r="Y4" s="2263"/>
      <c r="Z4" s="2263"/>
      <c r="AA4" s="2263"/>
      <c r="AB4" s="2264"/>
      <c r="AC4" s="2262">
        <f>INDEX(PT_DIFFERENTIATION_CS,MATCH(C4,PT_DIFFERENTIATION_CS_ID,0))</f>
      </c>
      <c r="AD4" s="2263"/>
      <c r="AE4" s="2263"/>
      <c r="AF4" s="2263"/>
      <c r="AG4" s="2263"/>
      <c r="AH4" s="2263"/>
      <c r="AI4" s="2263"/>
      <c r="AJ4" s="2264"/>
      <c r="AK4" s="1265" t="s">
        <v>693</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659</v>
      </c>
      <c r="U5" s="307"/>
      <c r="V5" s="2370"/>
      <c r="W5" s="2371"/>
      <c r="X5" s="2371"/>
      <c r="Y5" s="2371"/>
      <c r="Z5" s="2371"/>
      <c r="AA5" s="2371"/>
      <c r="AB5" s="2372"/>
      <c r="AC5" s="2373"/>
      <c r="AD5" s="2374"/>
      <c r="AE5" s="2374"/>
      <c r="AF5" s="2374"/>
      <c r="AG5" s="2374"/>
      <c r="AH5" s="2374"/>
      <c r="AI5" s="2374"/>
      <c r="AJ5" s="2375"/>
      <c r="AK5" s="1265" t="s">
        <v>660</v>
      </c>
      <c r="AM5" s="507"/>
      <c r="AN5" s="507" t="str">
        <f>IF(T5="","",T5)</f>
        <v>Наименование признака дифференциации</v>
      </c>
      <c r="AO5" s="507"/>
      <c r="AP5" s="507"/>
      <c r="AQ5" s="1162">
        <v>0</v>
      </c>
    </row>
    <row customHeight="1" ht="23.25" hidden="1">
      <c r="A6" s="1370"/>
      <c r="B6" s="1370"/>
      <c r="C6" s="1370"/>
      <c r="D6" s="1370"/>
      <c r="E6" s="2279"/>
      <c r="F6" s="2279"/>
      <c r="G6" s="2279"/>
      <c r="H6" s="2279"/>
      <c r="I6" s="2306"/>
      <c r="J6" s="2276">
        <f>I5&amp;".1"</f>
      </c>
      <c r="K6" s="1370"/>
      <c r="L6" s="1371" t="s">
        <v>582</v>
      </c>
      <c r="P6" s="2277"/>
      <c r="Q6" s="2277">
        <v>1</v>
      </c>
      <c r="R6" s="364"/>
      <c r="S6" s="1500">
        <f>$J6</f>
      </c>
      <c r="T6" s="293" t="s">
        <v>583</v>
      </c>
      <c r="U6" s="307"/>
      <c r="V6" s="2265"/>
      <c r="W6" s="2266"/>
      <c r="X6" s="2266"/>
      <c r="Y6" s="2266"/>
      <c r="Z6" s="2266"/>
      <c r="AA6" s="2266"/>
      <c r="AB6" s="2267"/>
      <c r="AC6" s="2265"/>
      <c r="AD6" s="2266"/>
      <c r="AE6" s="2266"/>
      <c r="AF6" s="2266"/>
      <c r="AG6" s="2266"/>
      <c r="AH6" s="2266"/>
      <c r="AI6" s="2266"/>
      <c r="AJ6" s="2267"/>
      <c r="AK6" s="1314" t="s">
        <v>661</v>
      </c>
      <c r="AM6" s="507"/>
      <c r="AN6" s="507" t="str">
        <f>IF(T6="","",T6)</f>
        <v>Группа потребителей</v>
      </c>
      <c r="AO6" s="507"/>
      <c r="AP6" s="507"/>
      <c r="AQ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1264"/>
      <c r="Y7" s="2285"/>
      <c r="Z7" s="2127" t="s">
        <v>62</v>
      </c>
      <c r="AA7" s="2285"/>
      <c r="AB7" s="2127" t="s">
        <v>62</v>
      </c>
      <c r="AC7" s="758"/>
      <c r="AD7" s="758"/>
      <c r="AE7" s="1264"/>
      <c r="AF7" s="2285"/>
      <c r="AG7" s="2127" t="s">
        <v>62</v>
      </c>
      <c r="AH7" s="2307"/>
      <c r="AI7" s="2127" t="s">
        <v>62</v>
      </c>
      <c r="AJ7" s="1445"/>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5" t="str">
        <f>Y7&amp;"-"&amp;AA7</f>
        <v>-</v>
      </c>
      <c r="Y8" s="2286"/>
      <c r="Z8" s="2127"/>
      <c r="AA8" s="2286"/>
      <c r="AB8" s="2127"/>
      <c r="AC8" s="332"/>
      <c r="AD8" s="332"/>
      <c r="AE8" s="335" t="str">
        <f>AF7&amp;"-"&amp;AH7</f>
        <v>-</v>
      </c>
      <c r="AF8" s="2286"/>
      <c r="AG8" s="2127"/>
      <c r="AH8" s="2308"/>
      <c r="AI8" s="2127"/>
      <c r="AJ8" s="1446"/>
      <c r="AK8" s="2369"/>
      <c r="AM8" s="507"/>
      <c r="AN8" s="507" t="str">
        <f>IF(T8="","",T8)</f>
        <v/>
      </c>
      <c r="AO8" s="507"/>
      <c r="AP8" s="507"/>
      <c r="AQ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374"/>
      <c r="X9" s="374"/>
      <c r="Y9" s="374"/>
      <c r="Z9" s="374"/>
      <c r="AA9" s="374"/>
      <c r="AB9" s="374"/>
      <c r="AC9" s="374"/>
      <c r="AD9" s="374"/>
      <c r="AE9" s="374"/>
      <c r="AF9" s="374"/>
      <c r="AG9" s="374"/>
      <c r="AH9" s="374"/>
      <c r="AI9" s="374"/>
      <c r="AJ9" s="374"/>
      <c r="AK9" s="1265" t="s">
        <v>663</v>
      </c>
      <c r="AM9" s="507"/>
      <c r="AN9" s="507" t="str">
        <f>IF(T9="","",T9)</f>
        <v>Добавить значение признака дифференциации</v>
      </c>
      <c r="AO9" s="507"/>
      <c r="AP9" s="507"/>
      <c r="AQ9" s="1162">
        <v>0</v>
      </c>
    </row>
    <row customHeight="1" ht="21" hidden="1">
      <c r="A10" s="1370"/>
      <c r="B10" s="1370"/>
      <c r="C10" s="1370"/>
      <c r="D10" s="1370"/>
      <c r="E10" s="2279"/>
      <c r="F10" s="2279"/>
      <c r="G10" s="2279"/>
      <c r="H10" s="2279"/>
      <c r="I10" s="2276"/>
      <c r="J10" s="1370"/>
      <c r="K10" s="1370"/>
      <c r="L10" s="1371"/>
      <c r="P10" s="2277"/>
      <c r="Q10" s="1488"/>
      <c r="R10" s="363"/>
      <c r="S10" s="1285"/>
      <c r="T10" s="372" t="s">
        <v>588</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87"/>
      <c r="AG15" s="2288" t="s">
        <v>62</v>
      </c>
      <c r="AH15" s="2287"/>
      <c r="AI15" s="2288" t="s">
        <v>62</v>
      </c>
      <c r="AQ15" s="1162">
        <v>0</v>
      </c>
    </row>
    <row customHeight="1" ht="14.25" hidden="1">
      <c r="AC16" s="1367"/>
      <c r="AD16" s="1367"/>
      <c r="AE16" s="335" t="str">
        <f>AF15&amp;"-"&amp;AH15</f>
        <v>-</v>
      </c>
      <c r="AF16" s="2288"/>
      <c r="AG16" s="2288"/>
      <c r="AH16" s="2288"/>
      <c r="AI16" s="2288"/>
      <c r="AQ16" s="1162">
        <v>0</v>
      </c>
    </row>
    <row customHeight="1" ht="14.25" hidden="1">
      <c r="AI17" s="334"/>
      <c r="AQ17" s="1162">
        <v>0</v>
      </c>
    </row>
    <row s="1373" customFormat="1" customHeight="1" ht="22.5" hidden="1">
      <c r="L18" s="1485"/>
      <c r="M18" s="1369"/>
      <c r="N18" s="1369"/>
      <c r="O18" s="1374" t="s">
        <v>593</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594</v>
      </c>
      <c r="P20" s="1369"/>
      <c r="Q20" s="1449"/>
      <c r="R20" s="1449"/>
      <c r="S20" s="736"/>
      <c r="T20" s="1167" t="s">
        <v>595</v>
      </c>
      <c r="Z20" s="193" t="s">
        <v>596</v>
      </c>
      <c r="AB20" s="193" t="s">
        <v>597</v>
      </c>
      <c r="AC20" s="1167" t="s">
        <v>595</v>
      </c>
      <c r="AG20" s="193" t="s">
        <v>598</v>
      </c>
      <c r="AI20" s="193" t="s">
        <v>597</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1250"/>
      <c r="AQ24" s="1162">
        <v>14</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333"/>
      <c r="AC27" s="2271" t="str">
        <f>IF(TITLE_NAME_OR_PR_CHANGE="",IF(TITLE_NAME_OR_PR="","",TITLE_NAME_OR_PR),TITLE_NAME_OR_PR_CHANGE)</f>
        <v/>
      </c>
      <c r="AD27" s="2271"/>
      <c r="AE27" s="2271"/>
      <c r="AF27" s="2271"/>
      <c r="AG27" s="2271"/>
      <c r="AH27" s="2271"/>
      <c r="AI27" s="333"/>
      <c r="AJ27" s="333"/>
      <c r="AK27" s="287"/>
      <c r="AL27" s="375"/>
      <c r="AM27" s="375"/>
      <c r="AN27" s="375"/>
      <c r="AO27" s="375"/>
      <c r="AP27" s="375"/>
      <c r="AQ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333"/>
      <c r="AC28" s="2284" t="str">
        <f>IF(TITLE_DATE_PR_CHANGE="",IF(TITLE_DATE_PR="","",TITLE_DATE_PR),TITLE_DATE_PR_CHANGE)</f>
        <v/>
      </c>
      <c r="AD28" s="2284"/>
      <c r="AE28" s="2284"/>
      <c r="AF28" s="2284"/>
      <c r="AG28" s="2284"/>
      <c r="AH28" s="2284"/>
      <c r="AI28" s="333"/>
      <c r="AJ28" s="333"/>
      <c r="AK28" s="287"/>
      <c r="AL28" s="375"/>
      <c r="AM28" s="375"/>
      <c r="AN28" s="375"/>
      <c r="AO28" s="375"/>
      <c r="AP28" s="375"/>
      <c r="AQ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333"/>
      <c r="AC29" s="2271" t="str">
        <f>IF(TITLE_NUMBER_PR_CHANGE="",IF(TITLE_NUMBER_PR="","",TITLE_NUMBER_PR),TITLE_NUMBER_PR_CHANGE)</f>
        <v/>
      </c>
      <c r="AD29" s="2271"/>
      <c r="AE29" s="2271"/>
      <c r="AF29" s="2271"/>
      <c r="AG29" s="2271"/>
      <c r="AH29" s="2271"/>
      <c r="AI29" s="333"/>
      <c r="AJ29" s="333"/>
      <c r="AK29" s="287"/>
      <c r="AL29" s="375"/>
      <c r="AM29" s="375"/>
      <c r="AN29" s="375"/>
      <c r="AO29" s="375"/>
      <c r="AP29" s="375"/>
      <c r="AQ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333"/>
      <c r="AC30" s="2271" t="str">
        <f>IF(TITLE_IST_PUB_CHANGE="",IF(TITLE_IST_PUB="","",TITLE_IST_PUB),TITLE_IST_PUB_CHANGE)</f>
        <v/>
      </c>
      <c r="AD30" s="2271"/>
      <c r="AE30" s="2271"/>
      <c r="AF30" s="2271"/>
      <c r="AG30" s="2271"/>
      <c r="AH30" s="2271"/>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333"/>
      <c r="AC32" s="2284" t="str">
        <f>IF(TITLE_DATE_PR_CHANGE="",IF(TITLE_DATE_PR="","",TITLE_DATE_PR),TITLE_DATE_PR_CHANGE)</f>
        <v/>
      </c>
      <c r="AD32" s="2284"/>
      <c r="AE32" s="2284"/>
      <c r="AF32" s="2284"/>
      <c r="AG32" s="2284"/>
      <c r="AH32" s="2284"/>
      <c r="AI32" s="333"/>
      <c r="AJ32" s="333"/>
      <c r="AK32" s="287"/>
      <c r="AL32" s="375"/>
      <c r="AM32" s="375"/>
      <c r="AN32" s="375"/>
      <c r="AO32" s="375"/>
      <c r="AP32" s="375"/>
      <c r="AQ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333"/>
      <c r="AC33" s="2271" t="str">
        <f>IF(TITLE_NUMBER_PR_CHANGE="",IF(TITLE_NUMBER_PR="","",TITLE_NUMBER_PR),TITLE_NUMBER_PR_CHANGE)</f>
        <v/>
      </c>
      <c r="AD33" s="2271"/>
      <c r="AE33" s="2271"/>
      <c r="AF33" s="2271"/>
      <c r="AG33" s="2271"/>
      <c r="AH33" s="2271"/>
      <c r="AI33" s="333"/>
      <c r="AJ33" s="333"/>
      <c r="AK33" s="287"/>
      <c r="AL33" s="375"/>
      <c r="AM33" s="375"/>
      <c r="AN33" s="375"/>
      <c r="AO33" s="375"/>
      <c r="AP33" s="375"/>
      <c r="AQ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603</v>
      </c>
      <c r="AC34" s="333"/>
      <c r="AD34" s="333"/>
      <c r="AE34" s="333"/>
      <c r="AF34" s="333"/>
      <c r="AG34" s="333"/>
      <c r="AH34" s="333"/>
      <c r="AI34" s="285" t="s">
        <v>603</v>
      </c>
      <c r="AL34" s="375"/>
      <c r="AM34" s="375"/>
      <c r="AN34" s="375"/>
      <c r="AO34" s="375"/>
      <c r="AP34" s="375"/>
      <c r="AQ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Q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t="s">
        <v>477</v>
      </c>
      <c r="AQ36" s="1162">
        <v>14</v>
      </c>
    </row>
    <row customHeight="1" ht="14.699999999999998">
      <c r="Q37" s="383"/>
      <c r="R37" s="383"/>
      <c r="S37" s="2293" t="s">
        <v>88</v>
      </c>
      <c r="T37" s="2229" t="s">
        <v>604</v>
      </c>
      <c r="U37" s="308"/>
      <c r="V37" s="2294" t="s">
        <v>605</v>
      </c>
      <c r="W37" s="2295"/>
      <c r="X37" s="2295"/>
      <c r="Y37" s="2295"/>
      <c r="Z37" s="2295"/>
      <c r="AA37" s="2296"/>
      <c r="AB37" s="2297" t="s">
        <v>606</v>
      </c>
      <c r="AC37" s="2294" t="s">
        <v>605</v>
      </c>
      <c r="AD37" s="2295"/>
      <c r="AE37" s="2295"/>
      <c r="AF37" s="2295"/>
      <c r="AG37" s="2295"/>
      <c r="AH37" s="2296"/>
      <c r="AI37" s="2297" t="s">
        <v>607</v>
      </c>
      <c r="AJ37" s="2300" t="s">
        <v>608</v>
      </c>
      <c r="AK37" s="2147"/>
      <c r="AQ37" s="1162">
        <v>14</v>
      </c>
    </row>
    <row customHeight="1" ht="35.699999999999996">
      <c r="Q38" s="383"/>
      <c r="R38" s="383"/>
      <c r="S38" s="2293"/>
      <c r="T38" s="2229"/>
      <c r="U38" s="1038"/>
      <c r="V38" s="1490" t="s">
        <v>665</v>
      </c>
      <c r="W38" s="2282" t="s">
        <v>611</v>
      </c>
      <c r="X38" s="2283"/>
      <c r="Y38" s="2282" t="s">
        <v>612</v>
      </c>
      <c r="Z38" s="2289"/>
      <c r="AA38" s="2283"/>
      <c r="AB38" s="2298"/>
      <c r="AC38" s="1490" t="s">
        <v>665</v>
      </c>
      <c r="AD38" s="2282" t="s">
        <v>611</v>
      </c>
      <c r="AE38" s="2283"/>
      <c r="AF38" s="2282" t="s">
        <v>612</v>
      </c>
      <c r="AG38" s="2289"/>
      <c r="AH38" s="2283"/>
      <c r="AI38" s="2298"/>
      <c r="AJ38" s="2301"/>
      <c r="AK38" s="2147"/>
      <c r="AQ38" s="1162">
        <v>34</v>
      </c>
    </row>
    <row customHeight="1" ht="90.3">
      <c r="A39" s="1377"/>
      <c r="B39" s="1377" t="s">
        <v>319</v>
      </c>
      <c r="C39" s="1377" t="s">
        <v>320</v>
      </c>
      <c r="D39" s="1377" t="s">
        <v>321</v>
      </c>
      <c r="E39" s="1371" t="s">
        <v>613</v>
      </c>
      <c r="F39" s="1371" t="s">
        <v>614</v>
      </c>
      <c r="G39" s="1371" t="s">
        <v>615</v>
      </c>
      <c r="H39" s="1371"/>
      <c r="I39" s="1371" t="s">
        <v>666</v>
      </c>
      <c r="J39" s="1371" t="s">
        <v>618</v>
      </c>
      <c r="K39" s="1371" t="s">
        <v>667</v>
      </c>
      <c r="L39" s="1371" t="s">
        <v>594</v>
      </c>
      <c r="Q39" s="383"/>
      <c r="R39" s="383"/>
      <c r="S39" s="2293"/>
      <c r="T39" s="2229"/>
      <c r="U39" s="309"/>
      <c r="V39" s="1490" t="s">
        <v>694</v>
      </c>
      <c r="W39" s="1229" t="s">
        <v>695</v>
      </c>
      <c r="X39" s="1229" t="s">
        <v>670</v>
      </c>
      <c r="Y39" s="1496" t="s">
        <v>622</v>
      </c>
      <c r="Z39" s="2290" t="s">
        <v>623</v>
      </c>
      <c r="AA39" s="2291"/>
      <c r="AB39" s="2299"/>
      <c r="AC39" s="1490" t="s">
        <v>694</v>
      </c>
      <c r="AD39" s="1229" t="s">
        <v>695</v>
      </c>
      <c r="AE39" s="1229" t="s">
        <v>670</v>
      </c>
      <c r="AF39" s="1496" t="s">
        <v>622</v>
      </c>
      <c r="AG39" s="2290" t="s">
        <v>623</v>
      </c>
      <c r="AH39" s="2291"/>
      <c r="AI39" s="2299"/>
      <c r="AJ39" s="2302"/>
      <c r="AK39" s="2147"/>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137</v>
      </c>
      <c r="T40" s="1262" t="s">
        <v>102</v>
      </c>
      <c r="U40" s="1252" t="str">
        <f>OFFSET(U40,0,-1)</f>
        <v>2</v>
      </c>
      <c r="V40" s="1489">
        <f>OFFSET(V40,0,-1)+1</f>
        <v>3</v>
      </c>
      <c r="W40" s="1489">
        <f>OFFSET(W40,0,-1)+1</f>
        <v>4</v>
      </c>
      <c r="X40" s="1489">
        <f>OFFSET(X40,0,-1)+1</f>
        <v>5</v>
      </c>
      <c r="Y40" s="1489">
        <f>OFFSET(Y40,0,-1)+1</f>
        <v>6</v>
      </c>
      <c r="Z40" s="2292">
        <f>OFFSET(Z40,0,-1)+1</f>
        <v>7</v>
      </c>
      <c r="AA40" s="2292"/>
      <c r="AB40" s="1489">
        <f>OFFSET(AB40,0,-2)+1</f>
        <v>8</v>
      </c>
      <c r="AC40" s="1489">
        <f>OFFSET(AC40,0,-1)+1</f>
        <v>9</v>
      </c>
      <c r="AD40" s="1489">
        <f>OFFSET(AD40,0,-1)+1</f>
        <v>10</v>
      </c>
      <c r="AE40" s="1489">
        <f>OFFSET(AE40,0,-1)+1</f>
        <v>11</v>
      </c>
      <c r="AF40" s="1489">
        <f>OFFSET(AF40,0,-1)+1</f>
        <v>12</v>
      </c>
      <c r="AG40" s="2292">
        <f>OFFSET(AG40,0,-1)+1</f>
        <v>13</v>
      </c>
      <c r="AH40" s="2292"/>
      <c r="AI40" s="1489">
        <f>OFFSET(AI40,0,-2)+1</f>
        <v>14</v>
      </c>
      <c r="AJ40" s="1252">
        <f>OFFSET(AJ40,0,-1)</f>
        <v>14</v>
      </c>
      <c r="AK40" s="1489">
        <f>OFFSET(AK40,0,-1)+1</f>
        <v>15</v>
      </c>
      <c r="AL40" s="518"/>
      <c r="AM40" s="518"/>
      <c r="AN40" s="518"/>
      <c r="AO40" s="518"/>
      <c r="AP40" s="518"/>
      <c r="AQ40" s="503">
        <v>0</v>
      </c>
    </row>
    <row customHeight="1" ht="24">
      <c r="A41" s="1370" t="s">
        <v>447</v>
      </c>
      <c r="B41" s="1370"/>
      <c r="C41" s="1370"/>
      <c r="D41" s="1370"/>
      <c r="E41" s="2278">
        <v>1</v>
      </c>
      <c r="F41" s="1370"/>
      <c r="G41" s="1370"/>
      <c r="H41" s="1370"/>
      <c r="I41" s="1370"/>
      <c r="J41" s="1370"/>
      <c r="K41" s="1370"/>
      <c r="L41" s="1371"/>
      <c r="M41" s="1372"/>
      <c r="N41" s="1372"/>
      <c r="O41" s="1372"/>
      <c r="P41" s="368"/>
      <c r="Q41" s="367"/>
      <c r="R41" s="362"/>
      <c r="S41" s="1500">
        <f>INDEX(PT_DIFFERENTIATION_NUM_NTAR,MATCH(A41,PT_DIFFERENTIATION_NTAR_ID,0))</f>
        <v>0</v>
      </c>
      <c r="T41" s="305" t="s">
        <v>307</v>
      </c>
      <c r="U41" s="307"/>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447</v>
      </c>
      <c r="B42" s="1370" t="s">
        <v>448</v>
      </c>
      <c r="C42" s="1370"/>
      <c r="D42" s="1370"/>
      <c r="E42" s="2279"/>
      <c r="F42" s="2278">
        <v>1</v>
      </c>
      <c r="G42" s="1370"/>
      <c r="H42" s="1370"/>
      <c r="I42" s="1370"/>
      <c r="J42" s="1370"/>
      <c r="K42" s="1370"/>
      <c r="L42" s="1371"/>
      <c r="M42" s="1372"/>
      <c r="N42" s="1372"/>
      <c r="O42" s="1372"/>
      <c r="P42" s="1494"/>
      <c r="Q42" s="359"/>
      <c r="R42" s="360"/>
      <c r="S42" s="1500" t="str">
        <f>INDEX(PT_DIFFERENTIATION_NUM_TER,MATCH(B42,PT_DIFFERENTIATION_TER_ID,0))</f>
        <v>.</v>
      </c>
      <c r="T42" s="315" t="s">
        <v>573</v>
      </c>
      <c r="U42" s="307"/>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265" t="s">
        <v>574</v>
      </c>
      <c r="AM42" s="507"/>
      <c r="AN42" s="507" t="str">
        <f>IF(T42="","",T42)</f>
        <v>Территория действия тарифа</v>
      </c>
      <c r="AO42" s="507"/>
      <c r="AP42" s="507"/>
      <c r="AQ42" s="1162">
        <v>23</v>
      </c>
    </row>
    <row customHeight="1" ht="24">
      <c r="A43" s="1370" t="s">
        <v>447</v>
      </c>
      <c r="B43" s="1370" t="s">
        <v>448</v>
      </c>
      <c r="C43" s="1370" t="s">
        <v>449</v>
      </c>
      <c r="D43" s="1370"/>
      <c r="E43" s="2279"/>
      <c r="F43" s="2279"/>
      <c r="G43" s="2278">
        <v>1</v>
      </c>
      <c r="H43" s="1370"/>
      <c r="I43" s="1370"/>
      <c r="J43" s="1370"/>
      <c r="K43" s="1370"/>
      <c r="L43" s="1371"/>
      <c r="M43" s="1372"/>
      <c r="N43" s="1372"/>
      <c r="O43" s="1372"/>
      <c r="P43" s="361"/>
      <c r="Q43" s="359"/>
      <c r="R43" s="360"/>
      <c r="S43" s="1500" t="str">
        <f>INDEX(PT_DIFFERENTIATION_NUM_CS,MATCH(C43,PT_DIFFERENTIATION_CS_ID,0))</f>
        <v>..</v>
      </c>
      <c r="T43" s="316" t="s">
        <v>692</v>
      </c>
      <c r="U43" s="307"/>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265" t="s">
        <v>693</v>
      </c>
      <c r="AM43" s="507"/>
      <c r="AN43" s="507" t="str">
        <f>IF(T43="","",T43)</f>
        <v>Наименование централизованной системы водоотведения</v>
      </c>
      <c r="AO43" s="507"/>
      <c r="AP43" s="507"/>
      <c r="AQ43" s="1162">
        <v>23</v>
      </c>
    </row>
    <row customHeight="1" ht="24">
      <c r="A44" s="1370" t="s">
        <v>447</v>
      </c>
      <c r="B44" s="1370" t="s">
        <v>448</v>
      </c>
      <c r="C44" s="1370" t="s">
        <v>449</v>
      </c>
      <c r="D44" s="1370" t="s">
        <v>697</v>
      </c>
      <c r="E44" s="2279"/>
      <c r="F44" s="2279"/>
      <c r="G44" s="2279"/>
      <c r="H44" s="2279"/>
      <c r="I44" s="2276" t="str">
        <f>S43&amp;".1"</f>
        <v>...1</v>
      </c>
      <c r="J44" s="1370"/>
      <c r="K44" s="1370"/>
      <c r="L44" s="1371"/>
      <c r="P44" s="2277">
        <v>1</v>
      </c>
      <c r="Q44" s="1488"/>
      <c r="R44" s="363"/>
      <c r="S44" s="1500" t="str">
        <f>$I44</f>
        <v>...1</v>
      </c>
      <c r="T44" s="292" t="s">
        <v>659</v>
      </c>
      <c r="U44" s="307"/>
      <c r="V44" s="2370"/>
      <c r="W44" s="2371"/>
      <c r="X44" s="2371"/>
      <c r="Y44" s="2371"/>
      <c r="Z44" s="2371"/>
      <c r="AA44" s="2371"/>
      <c r="AB44" s="2372"/>
      <c r="AC44" s="2373"/>
      <c r="AD44" s="2374"/>
      <c r="AE44" s="2374"/>
      <c r="AF44" s="2374"/>
      <c r="AG44" s="2374"/>
      <c r="AH44" s="2374"/>
      <c r="AI44" s="2374"/>
      <c r="AJ44" s="2375"/>
      <c r="AK44" s="1265" t="s">
        <v>660</v>
      </c>
      <c r="AM44" s="507"/>
      <c r="AN44" s="507" t="str">
        <f>IF(T44="","",T44)</f>
        <v>Наименование признака дифференциации</v>
      </c>
      <c r="AO44" s="507"/>
      <c r="AP44" s="507"/>
      <c r="AQ44" s="1162">
        <v>23</v>
      </c>
    </row>
    <row customHeight="1" ht="24">
      <c r="A45" s="1370" t="s">
        <v>447</v>
      </c>
      <c r="B45" s="1370" t="s">
        <v>448</v>
      </c>
      <c r="C45" s="1370" t="s">
        <v>449</v>
      </c>
      <c r="D45" s="1370" t="s">
        <v>697</v>
      </c>
      <c r="E45" s="2279"/>
      <c r="F45" s="2279"/>
      <c r="G45" s="2279"/>
      <c r="H45" s="2279"/>
      <c r="I45" s="2306"/>
      <c r="J45" s="2276" t="str">
        <f>I44&amp;".1"</f>
        <v>...1.1</v>
      </c>
      <c r="K45" s="1370"/>
      <c r="L45" s="1371" t="s">
        <v>582</v>
      </c>
      <c r="P45" s="2277"/>
      <c r="Q45" s="2277">
        <v>1</v>
      </c>
      <c r="R45" s="364"/>
      <c r="S45" s="1500" t="str">
        <f>$J45</f>
        <v>...1.1</v>
      </c>
      <c r="T45" s="293" t="s">
        <v>583</v>
      </c>
      <c r="U45" s="307"/>
      <c r="V45" s="2265"/>
      <c r="W45" s="2266"/>
      <c r="X45" s="2266"/>
      <c r="Y45" s="2266"/>
      <c r="Z45" s="2266"/>
      <c r="AA45" s="2266"/>
      <c r="AB45" s="2267"/>
      <c r="AC45" s="2265"/>
      <c r="AD45" s="2266"/>
      <c r="AE45" s="2266"/>
      <c r="AF45" s="2266"/>
      <c r="AG45" s="2266"/>
      <c r="AH45" s="2266"/>
      <c r="AI45" s="2266"/>
      <c r="AJ45" s="2267"/>
      <c r="AK45" s="1314" t="s">
        <v>661</v>
      </c>
      <c r="AM45" s="507"/>
      <c r="AN45" s="507" t="str">
        <f>IF(T45="","",T45)</f>
        <v>Группа потребителей</v>
      </c>
      <c r="AO45" s="507"/>
      <c r="AP45" s="507"/>
      <c r="AQ45" s="1162">
        <v>23</v>
      </c>
    </row>
    <row customHeight="1" ht="24">
      <c r="A46" s="1370" t="s">
        <v>447</v>
      </c>
      <c r="B46" s="1370" t="s">
        <v>448</v>
      </c>
      <c r="C46" s="1370" t="s">
        <v>449</v>
      </c>
      <c r="D46" s="1370" t="s">
        <v>697</v>
      </c>
      <c r="E46" s="2279"/>
      <c r="F46" s="2279"/>
      <c r="G46" s="2279"/>
      <c r="H46" s="2279"/>
      <c r="I46" s="2306"/>
      <c r="J46" s="2306"/>
      <c r="K46" s="2276" t="str">
        <f>J45&amp;".1"</f>
        <v>...1.1.1</v>
      </c>
      <c r="L46" s="1371"/>
      <c r="P46" s="2277"/>
      <c r="Q46" s="2277"/>
      <c r="R46" s="364">
        <v>1</v>
      </c>
      <c r="S46" s="1500" t="str">
        <f>$K46</f>
        <v>...1.1.1</v>
      </c>
      <c r="T46" s="1444"/>
      <c r="U46" s="307"/>
      <c r="V46" s="1367"/>
      <c r="W46" s="1367"/>
      <c r="X46" s="1368"/>
      <c r="Y46" s="2287"/>
      <c r="Z46" s="2288" t="s">
        <v>62</v>
      </c>
      <c r="AA46" s="2287"/>
      <c r="AB46" s="2288" t="s">
        <v>62</v>
      </c>
      <c r="AC46" s="758"/>
      <c r="AD46" s="758"/>
      <c r="AE46" s="1264"/>
      <c r="AF46" s="2285"/>
      <c r="AG46" s="2127" t="s">
        <v>62</v>
      </c>
      <c r="AH46" s="2307"/>
      <c r="AI46" s="2127" t="s">
        <v>19</v>
      </c>
      <c r="AJ46" s="1445"/>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447</v>
      </c>
      <c r="B47" s="1370" t="s">
        <v>448</v>
      </c>
      <c r="C47" s="1370" t="s">
        <v>449</v>
      </c>
      <c r="D47" s="1370" t="s">
        <v>697</v>
      </c>
      <c r="E47" s="2279"/>
      <c r="F47" s="2279"/>
      <c r="G47" s="2279"/>
      <c r="H47" s="2279"/>
      <c r="I47" s="2306"/>
      <c r="J47" s="2306"/>
      <c r="K47" s="2276"/>
      <c r="L47" s="1371"/>
      <c r="P47" s="2277"/>
      <c r="Q47" s="2277"/>
      <c r="R47" s="364"/>
      <c r="S47" s="1497"/>
      <c r="T47" s="307"/>
      <c r="U47" s="307"/>
      <c r="V47" s="1367"/>
      <c r="W47" s="1367"/>
      <c r="X47" s="335" t="str">
        <f>Y46&amp;"-"&amp;AA46</f>
        <v>-</v>
      </c>
      <c r="Y47" s="2288"/>
      <c r="Z47" s="2288"/>
      <c r="AA47" s="2288"/>
      <c r="AB47" s="2288"/>
      <c r="AC47" s="332"/>
      <c r="AD47" s="332"/>
      <c r="AE47" s="335" t="str">
        <f>AF46&amp;"-"&amp;AH46</f>
        <v>-</v>
      </c>
      <c r="AF47" s="2286"/>
      <c r="AG47" s="2127"/>
      <c r="AH47" s="2308"/>
      <c r="AI47" s="2127"/>
      <c r="AJ47" s="1446"/>
      <c r="AK47" s="2369"/>
      <c r="AM47" s="507"/>
      <c r="AN47" s="507" t="str">
        <f>IF(T47="","",T47)</f>
        <v/>
      </c>
      <c r="AO47" s="507"/>
      <c r="AP47" s="507"/>
      <c r="AQ47" s="1162">
        <v>0</v>
      </c>
    </row>
    <row customHeight="1" ht="21">
      <c r="A48" s="1370" t="s">
        <v>447</v>
      </c>
      <c r="B48" s="1370" t="s">
        <v>448</v>
      </c>
      <c r="C48" s="1370" t="s">
        <v>449</v>
      </c>
      <c r="D48" s="1370" t="s">
        <v>697</v>
      </c>
      <c r="E48" s="2279"/>
      <c r="F48" s="2279"/>
      <c r="G48" s="2279"/>
      <c r="H48" s="2279"/>
      <c r="I48" s="2306"/>
      <c r="J48" s="2276"/>
      <c r="K48" s="1370"/>
      <c r="L48" s="1371"/>
      <c r="P48" s="2277"/>
      <c r="Q48" s="2277"/>
      <c r="R48" s="363"/>
      <c r="S48" s="1285"/>
      <c r="T48" s="294" t="s">
        <v>662</v>
      </c>
      <c r="U48" s="374"/>
      <c r="V48" s="374"/>
      <c r="W48" s="374"/>
      <c r="X48" s="374"/>
      <c r="Y48" s="374"/>
      <c r="Z48" s="374"/>
      <c r="AA48" s="374"/>
      <c r="AB48" s="374"/>
      <c r="AC48" s="374"/>
      <c r="AD48" s="374"/>
      <c r="AE48" s="374"/>
      <c r="AF48" s="374"/>
      <c r="AG48" s="374"/>
      <c r="AH48" s="374"/>
      <c r="AI48" s="374"/>
      <c r="AJ48" s="374"/>
      <c r="AK48" s="1265" t="s">
        <v>663</v>
      </c>
      <c r="AM48" s="507"/>
      <c r="AN48" s="507" t="str">
        <f>IF(T48="","",T48)</f>
        <v>Добавить значение признака дифференциации</v>
      </c>
      <c r="AO48" s="507"/>
      <c r="AP48" s="507"/>
      <c r="AQ48" s="1162">
        <v>20</v>
      </c>
    </row>
    <row customHeight="1" ht="22.049999999999997">
      <c r="A49" s="1370" t="s">
        <v>447</v>
      </c>
      <c r="B49" s="1370" t="s">
        <v>448</v>
      </c>
      <c r="C49" s="1370" t="s">
        <v>449</v>
      </c>
      <c r="D49" s="1370" t="s">
        <v>697</v>
      </c>
      <c r="E49" s="2279"/>
      <c r="F49" s="2279"/>
      <c r="G49" s="2279"/>
      <c r="H49" s="2279"/>
      <c r="I49" s="2276"/>
      <c r="J49" s="1370"/>
      <c r="K49" s="1370"/>
      <c r="L49" s="1371"/>
      <c r="P49" s="2277"/>
      <c r="Q49" s="1488"/>
      <c r="R49" s="363"/>
      <c r="S49" s="1285"/>
      <c r="T49" s="372" t="s">
        <v>588</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447</v>
      </c>
      <c r="B50" s="1370" t="s">
        <v>448</v>
      </c>
      <c r="C50" s="1370" t="s">
        <v>449</v>
      </c>
      <c r="D50" s="1370" t="s">
        <v>697</v>
      </c>
      <c r="E50" s="2279"/>
      <c r="F50" s="2279"/>
      <c r="G50" s="2279"/>
      <c r="H50" s="2278"/>
      <c r="I50" s="1370"/>
      <c r="J50" s="1370"/>
      <c r="K50" s="1370"/>
      <c r="L50" s="1371"/>
      <c r="M50" s="1372"/>
      <c r="N50" s="1372"/>
      <c r="O50" s="544"/>
      <c r="P50" s="367"/>
      <c r="Q50" s="382"/>
      <c r="R50" s="362"/>
      <c r="S50" s="1285"/>
      <c r="T50" s="379" t="s">
        <v>664</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447</v>
      </c>
      <c r="B51" s="1350" t="s">
        <v>448</v>
      </c>
      <c r="C51" s="1321"/>
      <c r="D51" s="1321"/>
      <c r="E51" s="2279"/>
      <c r="F51" s="2278"/>
      <c r="G51" s="1321"/>
      <c r="H51" s="1321"/>
      <c r="I51" s="1321"/>
      <c r="J51" s="1321"/>
      <c r="K51" s="1321"/>
      <c r="L51" s="1501"/>
      <c r="M51" s="1328"/>
      <c r="N51" s="1328"/>
      <c r="P51" s="1323"/>
      <c r="Q51" s="1324"/>
      <c r="R51" s="1323"/>
      <c r="S51" s="1329"/>
      <c r="T51" s="1332" t="s">
        <v>591</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447</v>
      </c>
      <c r="B52" s="1350"/>
      <c r="C52" s="1350"/>
      <c r="D52" s="1350"/>
      <c r="E52" s="2278"/>
      <c r="F52" s="1350"/>
      <c r="G52" s="1350"/>
      <c r="H52" s="1350"/>
      <c r="I52" s="1350"/>
      <c r="J52" s="1350"/>
      <c r="K52" s="1350"/>
      <c r="L52" s="1353"/>
      <c r="M52" s="1328"/>
      <c r="N52" s="1328"/>
      <c r="O52" s="525"/>
      <c r="P52" s="387"/>
      <c r="Q52" s="1351"/>
      <c r="R52" s="387"/>
      <c r="S52" s="1329"/>
      <c r="T52" s="1332" t="s">
        <v>592</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624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305"/>
      <c r="U55" s="2305"/>
      <c r="V55" s="2305"/>
      <c r="W55" s="2305"/>
      <c r="X55" s="2305"/>
      <c r="Y55" s="2305"/>
      <c r="Z55" s="2305"/>
      <c r="AA55" s="2305"/>
      <c r="AB55" s="2305"/>
      <c r="AC55" s="2305"/>
      <c r="AD55" s="2305"/>
      <c r="AE55" s="2305"/>
      <c r="AF55" s="2305"/>
      <c r="AG55" s="2305"/>
      <c r="AH55" s="2305"/>
      <c r="AI55" s="2305"/>
      <c r="AJ55" s="2305"/>
      <c r="AK55" s="2305"/>
      <c r="AQ55" s="1162">
        <v>14</v>
      </c>
    </row>
    <row customHeight="1" ht="14.699999999999998">
      <c r="O56" s="544"/>
      <c r="AQ56" s="1162">
        <v>14</v>
      </c>
    </row>
    <row customHeight="1" ht="14.699999999999998">
      <c r="O57" s="544"/>
      <c r="S57" s="1260"/>
      <c r="T57" s="2305"/>
      <c r="U57" s="2305"/>
      <c r="V57" s="2305"/>
      <c r="W57" s="2305"/>
      <c r="X57" s="2305"/>
      <c r="Y57" s="2305"/>
      <c r="Z57" s="2305"/>
      <c r="AA57" s="2305"/>
      <c r="AB57" s="2305"/>
      <c r="AC57" s="2305"/>
      <c r="AD57" s="2305"/>
      <c r="AE57" s="2305"/>
      <c r="AF57" s="2305"/>
      <c r="AG57" s="2305"/>
      <c r="AH57" s="2305"/>
      <c r="AI57" s="2305"/>
      <c r="AJ57" s="2305"/>
      <c r="AK57" s="2305"/>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0E09-5A88-7538-A3D8-27522230B8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7109375" hidden="1" customWidth="1"/>
    <col min="17" max="17" style="1378" width="3.7109375" hidden="1" customWidth="1"/>
    <col min="18" max="18" style="351" width="3.00390625" customWidth="1"/>
    <col min="19" max="19" style="2427"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500">
        <f>INDEX(PT_DIFFERENTIATION_NUM_NTAR,MATCH(A2,PT_DIFFERENTIATION_NTAR_ID,0))</f>
      </c>
      <c r="T2" s="305" t="s">
        <v>307</v>
      </c>
      <c r="U2" s="307"/>
      <c r="V2" s="2263"/>
      <c r="W2" s="2263"/>
      <c r="X2" s="2263"/>
      <c r="Y2" s="2263"/>
      <c r="Z2" s="2263"/>
      <c r="AA2" s="2263"/>
      <c r="AB2" s="2263"/>
      <c r="AC2" s="2264"/>
      <c r="AD2" s="2262">
        <f>INDEX(PT_DIFFERENTIATION_NTAR,MATCH(A2,PT_DIFFERENTIATION_NTAR_ID,0))</f>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79"/>
      <c r="F3" s="2278">
        <v>1</v>
      </c>
      <c r="G3" s="1370"/>
      <c r="H3" s="1370"/>
      <c r="I3" s="1370"/>
      <c r="J3" s="1370"/>
      <c r="K3" s="1370"/>
      <c r="L3" s="1371"/>
      <c r="M3" s="1372"/>
      <c r="N3" s="1372"/>
      <c r="O3" s="1372"/>
      <c r="P3" s="1417"/>
      <c r="Q3" s="1418"/>
      <c r="R3" s="360"/>
      <c r="S3" s="1500">
        <f>INDEX(PT_DIFFERENTIATION_NUM_TER,MATCH(B3,PT_DIFFERENTIATION_TER_ID,0))</f>
      </c>
      <c r="T3" s="315" t="s">
        <v>573</v>
      </c>
      <c r="U3" s="307"/>
      <c r="V3" s="2263"/>
      <c r="W3" s="2263"/>
      <c r="X3" s="2263"/>
      <c r="Y3" s="2263"/>
      <c r="Z3" s="2263"/>
      <c r="AA3" s="2263"/>
      <c r="AB3" s="2263"/>
      <c r="AC3" s="2264"/>
      <c r="AD3" s="2262">
        <f>INDEX(PT_DIFFERENTIATION_TER,MATCH(B3,PT_DIFFERENTIATION_TER_ID,0))</f>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265" t="s">
        <v>574</v>
      </c>
      <c r="BE3" s="507"/>
      <c r="BF3" s="507" t="str">
        <f>IF(T3="","",T3)</f>
        <v>Территория действия тарифа</v>
      </c>
      <c r="BG3" s="507"/>
      <c r="BH3" s="507"/>
      <c r="BI3" s="1162">
        <v>0</v>
      </c>
    </row>
    <row customHeight="1" ht="33.75" hidden="1">
      <c r="A4" s="1370"/>
      <c r="B4" s="1370"/>
      <c r="C4" s="1370"/>
      <c r="D4" s="1370"/>
      <c r="E4" s="2279"/>
      <c r="F4" s="2279"/>
      <c r="G4" s="2278">
        <v>1</v>
      </c>
      <c r="H4" s="1370"/>
      <c r="I4" s="1370"/>
      <c r="J4" s="1370"/>
      <c r="K4" s="1370"/>
      <c r="L4" s="1371"/>
      <c r="M4" s="1372"/>
      <c r="N4" s="1372"/>
      <c r="O4" s="1372"/>
      <c r="P4" s="1419"/>
      <c r="Q4" s="1418"/>
      <c r="R4" s="360"/>
      <c r="S4" s="1500">
        <f>INDEX(PT_DIFFERENTIATION_NUM_CS,MATCH(C4,PT_DIFFERENTIATION_CS_ID,0))</f>
      </c>
      <c r="T4" s="316" t="s">
        <v>692</v>
      </c>
      <c r="U4" s="307"/>
      <c r="V4" s="2263"/>
      <c r="W4" s="2263"/>
      <c r="X4" s="2263"/>
      <c r="Y4" s="2263"/>
      <c r="Z4" s="2263"/>
      <c r="AA4" s="2263"/>
      <c r="AB4" s="2263"/>
      <c r="AC4" s="2264"/>
      <c r="AD4" s="2262">
        <f>INDEX(PT_DIFFERENTIATION_CS,MATCH(C4,PT_DIFFERENTIATION_CS_ID,0))</f>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265" t="s">
        <v>693</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79"/>
      <c r="F5" s="2279"/>
      <c r="G5" s="2279"/>
      <c r="H5" s="2278">
        <v>1</v>
      </c>
      <c r="I5" s="1350"/>
      <c r="J5" s="1350"/>
      <c r="K5" s="1350"/>
      <c r="L5" s="1353"/>
      <c r="M5" s="1322"/>
      <c r="N5" s="1322"/>
      <c r="O5" s="1322"/>
      <c r="P5" s="1504"/>
      <c r="Q5" s="1505"/>
      <c r="R5" s="364"/>
      <c r="S5" s="1049"/>
      <c r="T5" s="1506"/>
      <c r="U5" s="1391"/>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392" t="s">
        <v>578</v>
      </c>
      <c r="BE5" s="507"/>
      <c r="BF5" s="507" t="str">
        <f>IF(T5="","",T5)</f>
        <v/>
      </c>
      <c r="BG5" s="507"/>
      <c r="BH5" s="507"/>
      <c r="BI5" s="518">
        <v>0</v>
      </c>
    </row>
    <row s="1649" customFormat="1" customHeight="1" ht="14.25" hidden="1">
      <c r="A6" s="1350"/>
      <c r="B6" s="1350"/>
      <c r="C6" s="1350"/>
      <c r="D6" s="1350"/>
      <c r="E6" s="2279"/>
      <c r="F6" s="2279"/>
      <c r="G6" s="2279"/>
      <c r="H6" s="2279"/>
      <c r="I6" s="2276" t="str">
        <f>S5&amp;".1"</f>
        <v>.1</v>
      </c>
      <c r="J6" s="1350"/>
      <c r="K6" s="1350"/>
      <c r="L6" s="1353" t="s">
        <v>579</v>
      </c>
      <c r="M6" s="517"/>
      <c r="N6" s="517"/>
      <c r="O6" s="517"/>
      <c r="P6" s="2277">
        <v>1</v>
      </c>
      <c r="Q6" s="1488"/>
      <c r="R6" s="363"/>
      <c r="S6" s="1049"/>
      <c r="T6" s="1390"/>
      <c r="U6" s="1391"/>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392"/>
      <c r="BE6" s="507"/>
      <c r="BF6" s="507" t="str">
        <f>IF(T6="","",T6)</f>
        <v/>
      </c>
      <c r="BG6" s="507"/>
      <c r="BH6" s="507"/>
      <c r="BI6" s="518">
        <v>0</v>
      </c>
    </row>
    <row s="1649" customFormat="1" customHeight="1" ht="14.25" hidden="1">
      <c r="A7" s="1350"/>
      <c r="B7" s="1350"/>
      <c r="C7" s="1350"/>
      <c r="D7" s="1350"/>
      <c r="E7" s="2279"/>
      <c r="F7" s="2279"/>
      <c r="G7" s="2279"/>
      <c r="H7" s="2279"/>
      <c r="I7" s="2306"/>
      <c r="J7" s="2276" t="str">
        <f>S5&amp;".1"</f>
        <v>.1</v>
      </c>
      <c r="K7" s="1350"/>
      <c r="L7" s="1353"/>
      <c r="M7" s="517"/>
      <c r="N7" s="517"/>
      <c r="O7" s="517"/>
      <c r="P7" s="2277"/>
      <c r="Q7" s="2277">
        <v>1</v>
      </c>
      <c r="R7" s="364"/>
      <c r="S7" s="1049"/>
      <c r="T7" s="1406"/>
      <c r="U7" s="1391"/>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392"/>
      <c r="BE7" s="507"/>
      <c r="BF7" s="507" t="str">
        <f>IF(T7="","",T7)</f>
        <v/>
      </c>
      <c r="BG7" s="507"/>
      <c r="BH7" s="507"/>
      <c r="BI7" s="518">
        <v>0</v>
      </c>
    </row>
    <row customHeight="1" ht="11.25" hidden="1">
      <c r="A8" s="1370"/>
      <c r="B8" s="1370"/>
      <c r="C8" s="1370"/>
      <c r="D8" s="1370"/>
      <c r="E8" s="2279"/>
      <c r="F8" s="2279"/>
      <c r="G8" s="2279"/>
      <c r="H8" s="2279"/>
      <c r="I8" s="2306"/>
      <c r="J8" s="2306"/>
      <c r="K8" s="2276">
        <f>S4&amp;".1"</f>
      </c>
      <c r="L8" s="1371"/>
      <c r="P8" s="2277"/>
      <c r="Q8" s="2277"/>
      <c r="R8" s="2367">
        <v>1</v>
      </c>
      <c r="S8" s="2361">
        <f>$K8</f>
      </c>
      <c r="T8" s="2380"/>
      <c r="U8" s="307"/>
      <c r="V8" s="758"/>
      <c r="W8" s="1264"/>
      <c r="X8" s="758"/>
      <c r="Y8" s="1264"/>
      <c r="Z8" s="1740"/>
      <c r="AA8" s="1476" t="s">
        <v>62</v>
      </c>
      <c r="AB8" s="1740"/>
      <c r="AC8" s="1476" t="s">
        <v>62</v>
      </c>
      <c r="AD8" s="2205" t="s">
        <v>62</v>
      </c>
      <c r="AE8" s="2346"/>
      <c r="AF8" s="2225">
        <v>1</v>
      </c>
      <c r="AG8" s="2383"/>
      <c r="AH8" s="2127" t="s">
        <v>62</v>
      </c>
      <c r="AI8" s="2346"/>
      <c r="AJ8" s="2225">
        <v>1</v>
      </c>
      <c r="AK8" s="2347" t="s">
        <v>22</v>
      </c>
      <c r="AL8" s="2127" t="s">
        <v>62</v>
      </c>
      <c r="AM8" s="2212"/>
      <c r="AN8" s="2225">
        <v>1</v>
      </c>
      <c r="AO8" s="2377"/>
      <c r="AP8" s="2378" t="s">
        <v>62</v>
      </c>
      <c r="AQ8" s="318"/>
      <c r="AR8" s="1493">
        <v>1</v>
      </c>
      <c r="AS8" s="1499" t="s">
        <v>22</v>
      </c>
      <c r="AT8" s="758"/>
      <c r="AU8" s="1264"/>
      <c r="AV8" s="758"/>
      <c r="AW8" s="1264"/>
      <c r="AX8" s="1740"/>
      <c r="AY8" s="1476" t="s">
        <v>62</v>
      </c>
      <c r="AZ8" s="1740"/>
      <c r="BA8" s="1476" t="s">
        <v>62</v>
      </c>
      <c r="BB8" s="1355"/>
      <c r="BC8" s="2273" t="s">
        <v>677</v>
      </c>
      <c r="BE8" s="507"/>
      <c r="BF8" s="507" t="str">
        <f>IF(T8="","",T8)</f>
        <v/>
      </c>
      <c r="BG8" s="507"/>
      <c r="BH8" s="507"/>
      <c r="BI8" s="1162">
        <v>0</v>
      </c>
    </row>
    <row customHeight="1" ht="11.25" hidden="1">
      <c r="A9" s="1370"/>
      <c r="B9" s="1370"/>
      <c r="C9" s="1370"/>
      <c r="D9" s="1370"/>
      <c r="E9" s="2279"/>
      <c r="F9" s="2279"/>
      <c r="G9" s="2279"/>
      <c r="H9" s="2279"/>
      <c r="I9" s="2306"/>
      <c r="J9" s="2306"/>
      <c r="K9" s="2276"/>
      <c r="L9" s="1371"/>
      <c r="P9" s="2277"/>
      <c r="Q9" s="2277"/>
      <c r="R9" s="2367"/>
      <c r="S9" s="2362"/>
      <c r="T9" s="2381"/>
      <c r="U9" s="307"/>
      <c r="V9" s="1400"/>
      <c r="W9" s="1503"/>
      <c r="X9" s="1400"/>
      <c r="Y9" s="1503"/>
      <c r="Z9" s="1400"/>
      <c r="AA9" s="1400"/>
      <c r="AB9" s="1400"/>
      <c r="AC9" s="1400"/>
      <c r="AD9" s="2206"/>
      <c r="AE9" s="2346"/>
      <c r="AF9" s="2225"/>
      <c r="AG9" s="2383"/>
      <c r="AH9" s="2127"/>
      <c r="AI9" s="2346"/>
      <c r="AJ9" s="2225"/>
      <c r="AK9" s="2347"/>
      <c r="AL9" s="2127"/>
      <c r="AM9" s="2220"/>
      <c r="AN9" s="2225"/>
      <c r="AO9" s="2377"/>
      <c r="AP9" s="2379"/>
      <c r="AQ9" s="323"/>
      <c r="AR9" s="423"/>
      <c r="AS9" s="423" t="s">
        <v>678</v>
      </c>
      <c r="AT9" s="1400"/>
      <c r="AU9" s="1503"/>
      <c r="AV9" s="1400"/>
      <c r="AW9" s="1503"/>
      <c r="AX9" s="1400"/>
      <c r="AY9" s="1400"/>
      <c r="AZ9" s="1400"/>
      <c r="BA9" s="1400"/>
      <c r="BB9" s="1404"/>
      <c r="BC9" s="2274"/>
      <c r="BE9" s="507"/>
      <c r="BF9" s="507"/>
      <c r="BG9" s="507"/>
      <c r="BH9" s="507"/>
      <c r="BI9" s="1162">
        <v>0</v>
      </c>
    </row>
    <row customHeight="1" ht="11.25" hidden="1">
      <c r="A10" s="1370"/>
      <c r="B10" s="1370"/>
      <c r="C10" s="1370"/>
      <c r="D10" s="1370"/>
      <c r="E10" s="2279"/>
      <c r="F10" s="2279"/>
      <c r="G10" s="2279"/>
      <c r="H10" s="2279"/>
      <c r="I10" s="2306"/>
      <c r="J10" s="2306"/>
      <c r="K10" s="2276"/>
      <c r="L10" s="1371"/>
      <c r="P10" s="2277"/>
      <c r="Q10" s="2277"/>
      <c r="R10" s="2367"/>
      <c r="S10" s="2362"/>
      <c r="T10" s="2381"/>
      <c r="U10" s="307"/>
      <c r="V10" s="1400"/>
      <c r="W10" s="1503"/>
      <c r="X10" s="1400"/>
      <c r="Y10" s="1503"/>
      <c r="Z10" s="1400"/>
      <c r="AA10" s="1400"/>
      <c r="AB10" s="1400"/>
      <c r="AC10" s="1400"/>
      <c r="AD10" s="2206"/>
      <c r="AE10" s="2346"/>
      <c r="AF10" s="2225"/>
      <c r="AG10" s="2383"/>
      <c r="AH10" s="2127"/>
      <c r="AI10" s="2346"/>
      <c r="AJ10" s="2225"/>
      <c r="AK10" s="2347"/>
      <c r="AL10" s="2127"/>
      <c r="AM10" s="323"/>
      <c r="AN10" s="1507"/>
      <c r="AO10" s="1507" t="s">
        <v>698</v>
      </c>
      <c r="AP10" s="423"/>
      <c r="AQ10" s="423"/>
      <c r="AR10" s="423"/>
      <c r="AS10" s="1400"/>
      <c r="AT10" s="1400"/>
      <c r="AU10" s="1503"/>
      <c r="AV10" s="1400"/>
      <c r="AW10" s="1503"/>
      <c r="AX10" s="1400"/>
      <c r="AY10" s="1400"/>
      <c r="AZ10" s="1400"/>
      <c r="BA10" s="1400"/>
      <c r="BB10" s="1404"/>
      <c r="BC10" s="2274"/>
      <c r="BE10" s="507"/>
      <c r="BF10" s="507"/>
      <c r="BG10" s="507"/>
      <c r="BH10" s="507"/>
      <c r="BI10" s="1162">
        <v>0</v>
      </c>
    </row>
    <row customHeight="1" ht="11.25" hidden="1">
      <c r="A11" s="1370"/>
      <c r="B11" s="1370"/>
      <c r="C11" s="1370"/>
      <c r="D11" s="1370"/>
      <c r="E11" s="2279"/>
      <c r="F11" s="2279"/>
      <c r="G11" s="2279"/>
      <c r="H11" s="2279"/>
      <c r="I11" s="2306"/>
      <c r="J11" s="2306"/>
      <c r="K11" s="2276"/>
      <c r="L11" s="1371"/>
      <c r="P11" s="2277"/>
      <c r="Q11" s="2277"/>
      <c r="R11" s="2367"/>
      <c r="S11" s="2362"/>
      <c r="T11" s="2381"/>
      <c r="U11" s="307"/>
      <c r="V11" s="1400"/>
      <c r="W11" s="1503"/>
      <c r="X11" s="1400"/>
      <c r="Y11" s="1503"/>
      <c r="Z11" s="1400"/>
      <c r="AA11" s="1400"/>
      <c r="AB11" s="1400"/>
      <c r="AC11" s="1400"/>
      <c r="AD11" s="2206"/>
      <c r="AE11" s="2346"/>
      <c r="AF11" s="2225"/>
      <c r="AG11" s="2383"/>
      <c r="AH11" s="2127"/>
      <c r="AI11" s="301"/>
      <c r="AJ11" s="422"/>
      <c r="AK11" s="320" t="s">
        <v>699</v>
      </c>
      <c r="AL11" s="1400"/>
      <c r="AM11" s="1400"/>
      <c r="AN11" s="1400"/>
      <c r="AO11" s="1400"/>
      <c r="AP11" s="1400"/>
      <c r="AQ11" s="1400"/>
      <c r="AR11" s="1400"/>
      <c r="AS11" s="1400"/>
      <c r="AT11" s="1400"/>
      <c r="AU11" s="1503"/>
      <c r="AV11" s="1400"/>
      <c r="AW11" s="1503"/>
      <c r="AX11" s="1400"/>
      <c r="AY11" s="1400"/>
      <c r="AZ11" s="1400"/>
      <c r="BA11" s="1400"/>
      <c r="BB11" s="1404"/>
      <c r="BC11" s="2274"/>
      <c r="BE11" s="507"/>
      <c r="BF11" s="507"/>
      <c r="BG11" s="507"/>
      <c r="BH11" s="507"/>
      <c r="BI11" s="1162">
        <v>0</v>
      </c>
    </row>
    <row customHeight="1" ht="11.25" hidden="1">
      <c r="A12" s="1370"/>
      <c r="B12" s="1370"/>
      <c r="C12" s="1370"/>
      <c r="D12" s="1370"/>
      <c r="E12" s="2279"/>
      <c r="F12" s="2279"/>
      <c r="G12" s="2279"/>
      <c r="H12" s="2279"/>
      <c r="I12" s="2306"/>
      <c r="J12" s="2306"/>
      <c r="K12" s="2276"/>
      <c r="L12" s="1371"/>
      <c r="P12" s="2277"/>
      <c r="Q12" s="2277"/>
      <c r="R12" s="2367"/>
      <c r="S12" s="2363"/>
      <c r="T12" s="2382"/>
      <c r="U12" s="307"/>
      <c r="V12" s="1400"/>
      <c r="W12" s="1401" t="str">
        <f>Z8&amp;"-"&amp;AB8</f>
        <v>-</v>
      </c>
      <c r="X12" s="1400"/>
      <c r="Y12" s="1401" t="str">
        <f>AB8&amp;"-"&amp;AD8</f>
        <v>-да</v>
      </c>
      <c r="Z12" s="1400"/>
      <c r="AA12" s="1400"/>
      <c r="AB12" s="1400"/>
      <c r="AC12" s="1400"/>
      <c r="AD12" s="2132"/>
      <c r="AE12" s="319"/>
      <c r="AF12" s="321"/>
      <c r="AG12" s="423" t="s">
        <v>681</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74"/>
      <c r="BE12" s="507"/>
      <c r="BF12" s="507" t="str">
        <f>IF(T12="","",T12)</f>
        <v/>
      </c>
      <c r="BG12" s="507"/>
      <c r="BH12" s="507"/>
      <c r="BI12" s="1162">
        <v>0</v>
      </c>
    </row>
    <row customHeight="1" ht="11.25" hidden="1">
      <c r="A13" s="1370"/>
      <c r="B13" s="1370"/>
      <c r="C13" s="1370"/>
      <c r="D13" s="1370"/>
      <c r="E13" s="2279"/>
      <c r="F13" s="2279"/>
      <c r="G13" s="2279"/>
      <c r="H13" s="2279"/>
      <c r="I13" s="2306"/>
      <c r="J13" s="2276"/>
      <c r="K13" s="1370"/>
      <c r="L13" s="1371"/>
      <c r="P13" s="2277"/>
      <c r="Q13" s="2277"/>
      <c r="R13" s="363"/>
      <c r="S13" s="1285"/>
      <c r="T13" s="294" t="s">
        <v>644</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75"/>
      <c r="BE13" s="507"/>
      <c r="BF13" s="507" t="str">
        <f>IF(T13="","",T13)</f>
        <v>Добавить строку</v>
      </c>
      <c r="BG13" s="507"/>
      <c r="BH13" s="507"/>
      <c r="BI13" s="1162">
        <v>0</v>
      </c>
    </row>
    <row s="1649" customFormat="1" customHeight="1" ht="14.25" hidden="1">
      <c r="A14" s="1350"/>
      <c r="B14" s="1350"/>
      <c r="C14" s="1350"/>
      <c r="D14" s="1350"/>
      <c r="E14" s="2279"/>
      <c r="F14" s="2279"/>
      <c r="G14" s="2279"/>
      <c r="H14" s="2279"/>
      <c r="I14" s="2276"/>
      <c r="J14" s="1350"/>
      <c r="K14" s="1350"/>
      <c r="L14" s="1353"/>
      <c r="M14" s="517"/>
      <c r="N14" s="517"/>
      <c r="O14" s="517"/>
      <c r="P14" s="2277"/>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79"/>
      <c r="F15" s="2279"/>
      <c r="G15" s="2279"/>
      <c r="H15" s="2278"/>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79"/>
      <c r="F16" s="2279"/>
      <c r="G16" s="2278"/>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79"/>
      <c r="F17" s="2278"/>
      <c r="G17" s="1321"/>
      <c r="H17" s="1321"/>
      <c r="I17" s="1321"/>
      <c r="J17" s="1321"/>
      <c r="K17" s="1321"/>
      <c r="L17" s="1501"/>
      <c r="M17" s="1328"/>
      <c r="N17" s="1328"/>
      <c r="P17" s="1323"/>
      <c r="Q17" s="1324"/>
      <c r="R17" s="1323"/>
      <c r="S17" s="1329"/>
      <c r="T17" s="1332" t="s">
        <v>591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78"/>
      <c r="F18" s="1350"/>
      <c r="G18" s="1350"/>
      <c r="H18" s="1350"/>
      <c r="I18" s="1350"/>
      <c r="J18" s="1350"/>
      <c r="K18" s="1350"/>
      <c r="L18" s="1353"/>
      <c r="M18" s="1328"/>
      <c r="N18" s="1328"/>
      <c r="O18" s="525"/>
      <c r="P18" s="387"/>
      <c r="Q18" s="1351"/>
      <c r="R18" s="387"/>
      <c r="S18" s="1329"/>
      <c r="T18" s="1332" t="s">
        <v>592</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2"/>
      <c r="AY20" s="1492" t="s">
        <v>62</v>
      </c>
      <c r="AZ20" s="1742"/>
      <c r="BA20" s="1492" t="s">
        <v>62</v>
      </c>
      <c r="BI20" s="1162">
        <v>0</v>
      </c>
    </row>
    <row customHeight="1" ht="14.25" hidden="1">
      <c r="BD21" s="503"/>
      <c r="BE21" s="503"/>
      <c r="BF21" s="503"/>
      <c r="BG21" s="503"/>
      <c r="BH21" s="503"/>
      <c r="BI21" s="1162">
        <v>0</v>
      </c>
    </row>
    <row customHeight="1" ht="14.25" hidden="1">
      <c r="O22" s="1374" t="s">
        <v>593</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594</v>
      </c>
      <c r="P24" s="1515"/>
      <c r="Q24" s="1517"/>
      <c r="R24" s="1517"/>
      <c r="AA24" s="1514" t="s">
        <v>596</v>
      </c>
      <c r="AC24" s="1514" t="s">
        <v>597</v>
      </c>
      <c r="AD24" s="1514" t="s">
        <v>645</v>
      </c>
      <c r="AH24" s="1514" t="s">
        <v>645</v>
      </c>
      <c r="AK24" s="1514" t="s">
        <v>682</v>
      </c>
      <c r="AL24" s="1514" t="s">
        <v>645</v>
      </c>
      <c r="AP24" s="1514" t="s">
        <v>645</v>
      </c>
      <c r="AY24" s="1514" t="s">
        <v>596</v>
      </c>
      <c r="BA24" s="1514" t="s">
        <v>597</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250"/>
      <c r="BI28" s="1162">
        <v>14</v>
      </c>
    </row>
    <row customHeight="1" ht="14.699999999999998">
      <c r="Q29" s="298"/>
      <c r="R29" s="383"/>
      <c r="S29" s="2269" t="str">
        <f>IF(org=0,"Не определено",org)</f>
        <v>КГУП "Примтеплоэнерго"</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57" customFormat="1" customHeight="1" ht="25.5" hidden="1">
      <c r="A31" s="1375"/>
      <c r="B31" s="1375"/>
      <c r="C31" s="1375"/>
      <c r="D31" s="1375"/>
      <c r="E31" s="1375"/>
      <c r="F31" s="1375"/>
      <c r="G31" s="1375"/>
      <c r="H31" s="1375"/>
      <c r="I31" s="1375"/>
      <c r="J31" s="1375"/>
      <c r="K31" s="1375"/>
      <c r="L31" s="1376"/>
      <c r="M31" s="1375"/>
      <c r="N31" s="1375"/>
      <c r="O31" s="1375"/>
      <c r="P31" s="1375"/>
      <c r="Q31" s="1375"/>
      <c r="S31" s="2270" t="s">
        <v>41</v>
      </c>
      <c r="T31" s="2270"/>
      <c r="U31" s="1379"/>
      <c r="V31" s="2271" t="str">
        <f>IF(TITLE_NAME_OR_PR_CHANGE="",IF(TITLE_NAME_OR_PR="","",TITLE_NAME_OR_PR),TITLE_NAME_OR_PR_CHANGE)</f>
        <v/>
      </c>
      <c r="W31" s="2271"/>
      <c r="X31" s="2271"/>
      <c r="Y31" s="2271"/>
      <c r="Z31" s="2271"/>
      <c r="AA31" s="2271"/>
      <c r="AB31" s="2271"/>
      <c r="AC31" s="333"/>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333"/>
      <c r="BB31" s="333"/>
      <c r="BC31" s="287"/>
      <c r="BD31" s="375"/>
      <c r="BE31" s="375"/>
      <c r="BF31" s="375"/>
      <c r="BG31" s="375"/>
      <c r="BH31" s="375"/>
      <c r="BI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599</v>
      </c>
      <c r="T32" s="2270"/>
      <c r="U32" s="1379"/>
      <c r="V32" s="2284" t="str">
        <f>IF(TITLE_DATE_PR_CHANGE="",IF(TITLE_DATE_PR="","",TITLE_DATE_PR),TITLE_DATE_PR_CHANGE)</f>
        <v/>
      </c>
      <c r="W32" s="2284"/>
      <c r="X32" s="2284"/>
      <c r="Y32" s="2284"/>
      <c r="Z32" s="2284"/>
      <c r="AA32" s="2284"/>
      <c r="AB32" s="2284"/>
      <c r="AC32" s="333"/>
      <c r="AD32" s="2284" t="str">
        <f>IF(TITLE_DATE_PR_CHANGE="",IF(TITLE_DATE_PR="","",TITLE_DATE_PR),TITLE_DATE_PR_CHANGE)</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333"/>
      <c r="BB32" s="333"/>
      <c r="BC32" s="287"/>
      <c r="BD32" s="375"/>
      <c r="BE32" s="375"/>
      <c r="BF32" s="375"/>
      <c r="BG32" s="375"/>
      <c r="BH32" s="375"/>
      <c r="BI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600</v>
      </c>
      <c r="T33" s="2270"/>
      <c r="U33" s="1379"/>
      <c r="V33" s="2271" t="str">
        <f>IF(TITLE_NUMBER_PR_CHANGE="",IF(TITLE_NUMBER_PR="","",TITLE_NUMBER_PR),TITLE_NUMBER_PR_CHANGE)</f>
        <v/>
      </c>
      <c r="W33" s="2271"/>
      <c r="X33" s="2271"/>
      <c r="Y33" s="2271"/>
      <c r="Z33" s="2271"/>
      <c r="AA33" s="2271"/>
      <c r="AB33" s="2271"/>
      <c r="AC33" s="333"/>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333"/>
      <c r="BB33" s="333"/>
      <c r="BC33" s="287"/>
      <c r="BD33" s="375"/>
      <c r="BE33" s="375"/>
      <c r="BF33" s="375"/>
      <c r="BG33" s="375"/>
      <c r="BH33" s="375"/>
      <c r="BI33" s="425">
        <v>0</v>
      </c>
    </row>
    <row s="1857" customFormat="1" customHeight="1" ht="18.75" hidden="1">
      <c r="A34" s="1375"/>
      <c r="B34" s="1375"/>
      <c r="C34" s="1375"/>
      <c r="D34" s="1375"/>
      <c r="E34" s="1375"/>
      <c r="F34" s="1375"/>
      <c r="G34" s="1375"/>
      <c r="H34" s="1375"/>
      <c r="I34" s="1375"/>
      <c r="J34" s="1375"/>
      <c r="K34" s="1375"/>
      <c r="L34" s="1376"/>
      <c r="M34" s="1375"/>
      <c r="N34" s="1375"/>
      <c r="O34" s="1375"/>
      <c r="P34" s="1375"/>
      <c r="Q34" s="1375"/>
      <c r="S34" s="2270" t="s">
        <v>42</v>
      </c>
      <c r="T34" s="2270"/>
      <c r="U34" s="1379"/>
      <c r="V34" s="2271" t="str">
        <f>IF(TITLE_IST_PUB_CHANGE="",IF(TITLE_IST_PUB="","",TITLE_IST_PUB),TITLE_IST_PUB_CHANGE)</f>
        <v/>
      </c>
      <c r="W34" s="2271"/>
      <c r="X34" s="2271"/>
      <c r="Y34" s="2271"/>
      <c r="Z34" s="2271"/>
      <c r="AA34" s="2271"/>
      <c r="AB34" s="2271"/>
      <c r="AC34" s="333"/>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57" customFormat="1" customHeight="1" ht="18.75" hidden="1">
      <c r="A36" s="1375"/>
      <c r="B36" s="1375"/>
      <c r="C36" s="1375"/>
      <c r="D36" s="1375"/>
      <c r="E36" s="1375"/>
      <c r="F36" s="1375"/>
      <c r="G36" s="1375"/>
      <c r="H36" s="1375"/>
      <c r="I36" s="1375"/>
      <c r="J36" s="1375"/>
      <c r="K36" s="1375"/>
      <c r="L36" s="1376"/>
      <c r="M36" s="1375"/>
      <c r="N36" s="1375"/>
      <c r="O36" s="1375"/>
      <c r="P36" s="1375"/>
      <c r="Q36" s="1375"/>
      <c r="S36" s="2270" t="s">
        <v>599</v>
      </c>
      <c r="T36" s="2270"/>
      <c r="U36" s="1379"/>
      <c r="V36" s="2284" t="str">
        <f>IF(TITLE_DATE_PR_CHANGE="",IF(TITLE_DATE_PR="","",TITLE_DATE_PR),TITLE_DATE_PR_CHANGE)</f>
        <v/>
      </c>
      <c r="W36" s="2284"/>
      <c r="X36" s="2284"/>
      <c r="Y36" s="2284"/>
      <c r="Z36" s="2284"/>
      <c r="AA36" s="2284"/>
      <c r="AB36" s="2284"/>
      <c r="AC36" s="333"/>
      <c r="AD36" s="2284" t="str">
        <f>IF(TITLE_DATE_PR_CHANGE="",IF(TITLE_DATE_PR="","",TITLE_DATE_PR),TITLE_DATE_PR_CHANGE)</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333"/>
      <c r="BB36" s="333"/>
      <c r="BC36" s="287"/>
      <c r="BD36" s="375"/>
      <c r="BE36" s="375"/>
      <c r="BF36" s="375"/>
      <c r="BG36" s="375"/>
      <c r="BH36" s="375"/>
      <c r="BI36" s="425">
        <v>0</v>
      </c>
    </row>
    <row s="1857" customFormat="1" customHeight="1" ht="18.75" hidden="1">
      <c r="A37" s="1375"/>
      <c r="B37" s="1375"/>
      <c r="C37" s="1375"/>
      <c r="D37" s="1375"/>
      <c r="E37" s="1375"/>
      <c r="F37" s="1375"/>
      <c r="G37" s="1375"/>
      <c r="H37" s="1375"/>
      <c r="I37" s="1375"/>
      <c r="J37" s="1375"/>
      <c r="K37" s="1375"/>
      <c r="L37" s="1376"/>
      <c r="M37" s="1375"/>
      <c r="N37" s="1375"/>
      <c r="O37" s="1375"/>
      <c r="P37" s="1375"/>
      <c r="Q37" s="1375"/>
      <c r="S37" s="2270" t="s">
        <v>600</v>
      </c>
      <c r="T37" s="2270"/>
      <c r="U37" s="1379"/>
      <c r="V37" s="2271" t="str">
        <f>IF(TITLE_NUMBER_PR_CHANGE="",IF(TITLE_NUMBER_PR="","",TITLE_NUMBER_PR),TITLE_NUMBER_PR_CHANGE)</f>
        <v/>
      </c>
      <c r="W37" s="2271"/>
      <c r="X37" s="2271"/>
      <c r="Y37" s="2271"/>
      <c r="Z37" s="2271"/>
      <c r="AA37" s="2271"/>
      <c r="AB37" s="2271"/>
      <c r="AC37" s="333"/>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333"/>
      <c r="BB37" s="333"/>
      <c r="BC37" s="287"/>
      <c r="BD37" s="375"/>
      <c r="BE37" s="375"/>
      <c r="BF37" s="375"/>
      <c r="BG37" s="375"/>
      <c r="BH37" s="375"/>
      <c r="BI37" s="425">
        <v>0</v>
      </c>
    </row>
    <row s="1857"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603</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603</v>
      </c>
      <c r="BD38" s="375"/>
      <c r="BE38" s="375"/>
      <c r="BF38" s="375"/>
      <c r="BG38" s="375"/>
      <c r="BH38" s="375"/>
      <c r="BI38" s="425">
        <v>0</v>
      </c>
    </row>
    <row customHeight="1" ht="14.699999999999998">
      <c r="Q39" s="298"/>
      <c r="R39" s="383"/>
      <c r="S39" s="1282"/>
      <c r="T39" s="370"/>
      <c r="U39" s="1251"/>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162">
        <v>14</v>
      </c>
    </row>
    <row customHeight="1" ht="14.699999999999998">
      <c r="Q40" s="298"/>
      <c r="R40" s="383"/>
      <c r="S40" s="2147" t="s">
        <v>476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477</v>
      </c>
      <c r="BI40" s="1162">
        <v>14</v>
      </c>
    </row>
    <row customHeight="1" ht="14.699999999999998">
      <c r="Q41" s="298"/>
      <c r="R41" s="383"/>
      <c r="S41" s="2293" t="s">
        <v>88</v>
      </c>
      <c r="T41" s="2229" t="s">
        <v>683</v>
      </c>
      <c r="U41" s="308"/>
      <c r="V41" s="2294" t="s">
        <v>605</v>
      </c>
      <c r="W41" s="2295"/>
      <c r="X41" s="2295"/>
      <c r="Y41" s="2295"/>
      <c r="Z41" s="2295"/>
      <c r="AA41" s="2295"/>
      <c r="AB41" s="2296"/>
      <c r="AC41" s="2297" t="s">
        <v>606</v>
      </c>
      <c r="AD41" s="2348" t="s">
        <v>700</v>
      </c>
      <c r="AE41" s="2311"/>
      <c r="AF41" s="2311"/>
      <c r="AG41" s="2349"/>
      <c r="AH41" s="2348" t="s">
        <v>701</v>
      </c>
      <c r="AI41" s="2311"/>
      <c r="AJ41" s="2311"/>
      <c r="AK41" s="2349"/>
      <c r="AL41" s="2348" t="s">
        <v>702</v>
      </c>
      <c r="AM41" s="2311"/>
      <c r="AN41" s="2311"/>
      <c r="AO41" s="2349"/>
      <c r="AP41" s="2348" t="s">
        <v>687</v>
      </c>
      <c r="AQ41" s="2311"/>
      <c r="AR41" s="2311"/>
      <c r="AS41" s="2349"/>
      <c r="AT41" s="2294" t="s">
        <v>605</v>
      </c>
      <c r="AU41" s="2295"/>
      <c r="AV41" s="2295"/>
      <c r="AW41" s="2295"/>
      <c r="AX41" s="2295"/>
      <c r="AY41" s="2295"/>
      <c r="AZ41" s="2296"/>
      <c r="BA41" s="2297" t="s">
        <v>606</v>
      </c>
      <c r="BB41" s="2300" t="s">
        <v>608</v>
      </c>
      <c r="BC41" s="2147"/>
      <c r="BI41" s="1162">
        <v>14</v>
      </c>
    </row>
    <row customHeight="1" ht="35.699999999999996">
      <c r="Q42" s="298"/>
      <c r="R42" s="383"/>
      <c r="S42" s="2293"/>
      <c r="T42" s="2229"/>
      <c r="U42" s="1038"/>
      <c r="V42" s="2212" t="s">
        <v>688</v>
      </c>
      <c r="W42" s="2213"/>
      <c r="X42" s="2212" t="s">
        <v>689</v>
      </c>
      <c r="Y42" s="2213"/>
      <c r="Z42" s="2314" t="s">
        <v>690</v>
      </c>
      <c r="AA42" s="2333"/>
      <c r="AB42" s="2334"/>
      <c r="AC42" s="2298"/>
      <c r="AD42" s="2350"/>
      <c r="AE42" s="2351"/>
      <c r="AF42" s="2351"/>
      <c r="AG42" s="2352"/>
      <c r="AH42" s="2350"/>
      <c r="AI42" s="2351"/>
      <c r="AJ42" s="2351"/>
      <c r="AK42" s="2352"/>
      <c r="AL42" s="2350"/>
      <c r="AM42" s="2351"/>
      <c r="AN42" s="2351"/>
      <c r="AO42" s="2352"/>
      <c r="AP42" s="2350"/>
      <c r="AQ42" s="2351"/>
      <c r="AR42" s="2351"/>
      <c r="AS42" s="2352"/>
      <c r="AT42" s="2212" t="s">
        <v>703</v>
      </c>
      <c r="AU42" s="2213"/>
      <c r="AV42" s="2212" t="s">
        <v>704</v>
      </c>
      <c r="AW42" s="2213"/>
      <c r="AX42" s="2314" t="s">
        <v>690</v>
      </c>
      <c r="AY42" s="2333"/>
      <c r="AZ42" s="2334"/>
      <c r="BA42" s="2298"/>
      <c r="BB42" s="2301"/>
      <c r="BC42" s="2147"/>
      <c r="BI42" s="1162">
        <v>34</v>
      </c>
    </row>
    <row customHeight="1" ht="14.699999999999998">
      <c r="Q43" s="298"/>
      <c r="R43" s="383"/>
      <c r="S43" s="2293"/>
      <c r="T43" s="2229"/>
      <c r="U43" s="1038"/>
      <c r="V43" s="2220"/>
      <c r="W43" s="2221"/>
      <c r="X43" s="2220"/>
      <c r="Y43" s="2221"/>
      <c r="Z43" s="2315"/>
      <c r="AA43" s="2335"/>
      <c r="AB43" s="2336"/>
      <c r="AC43" s="2298"/>
      <c r="AD43" s="2350"/>
      <c r="AE43" s="2351"/>
      <c r="AF43" s="2351"/>
      <c r="AG43" s="2352"/>
      <c r="AH43" s="2350"/>
      <c r="AI43" s="2351"/>
      <c r="AJ43" s="2351"/>
      <c r="AK43" s="2352"/>
      <c r="AL43" s="2350"/>
      <c r="AM43" s="2351"/>
      <c r="AN43" s="2351"/>
      <c r="AO43" s="2352"/>
      <c r="AP43" s="2350"/>
      <c r="AQ43" s="2351"/>
      <c r="AR43" s="2351"/>
      <c r="AS43" s="2352"/>
      <c r="AT43" s="2220"/>
      <c r="AU43" s="2221"/>
      <c r="AV43" s="2220"/>
      <c r="AW43" s="2221"/>
      <c r="AX43" s="2315"/>
      <c r="AY43" s="2335"/>
      <c r="AZ43" s="2336"/>
      <c r="BA43" s="2298"/>
      <c r="BB43" s="2301"/>
      <c r="BC43" s="2147"/>
      <c r="BI43" s="1162">
        <v>14</v>
      </c>
    </row>
    <row customHeight="1" ht="14.699999999999998">
      <c r="A44" s="1377"/>
      <c r="B44" s="1377" t="s">
        <v>319</v>
      </c>
      <c r="C44" s="1377" t="s">
        <v>320</v>
      </c>
      <c r="D44" s="1377" t="s">
        <v>321</v>
      </c>
      <c r="E44" s="1371" t="s">
        <v>613</v>
      </c>
      <c r="F44" s="1371" t="s">
        <v>614</v>
      </c>
      <c r="G44" s="1371" t="s">
        <v>615</v>
      </c>
      <c r="H44" s="1371" t="s">
        <v>616</v>
      </c>
      <c r="I44" s="1371" t="s">
        <v>617</v>
      </c>
      <c r="J44" s="1371" t="s">
        <v>618</v>
      </c>
      <c r="K44" s="1371" t="s">
        <v>619</v>
      </c>
      <c r="L44" s="1371" t="s">
        <v>594</v>
      </c>
      <c r="Q44" s="298"/>
      <c r="R44" s="383"/>
      <c r="S44" s="2293"/>
      <c r="T44" s="2229"/>
      <c r="U44" s="309"/>
      <c r="V44" s="1486" t="s">
        <v>654</v>
      </c>
      <c r="W44" s="1486" t="s">
        <v>655</v>
      </c>
      <c r="X44" s="1486" t="s">
        <v>654</v>
      </c>
      <c r="Y44" s="1486" t="s">
        <v>655</v>
      </c>
      <c r="Z44" s="1496" t="s">
        <v>622</v>
      </c>
      <c r="AA44" s="2290" t="s">
        <v>623</v>
      </c>
      <c r="AB44" s="2291"/>
      <c r="AC44" s="2299"/>
      <c r="AD44" s="2353"/>
      <c r="AE44" s="2354"/>
      <c r="AF44" s="2354"/>
      <c r="AG44" s="2355"/>
      <c r="AH44" s="2353"/>
      <c r="AI44" s="2354"/>
      <c r="AJ44" s="2354"/>
      <c r="AK44" s="2355"/>
      <c r="AL44" s="2353"/>
      <c r="AM44" s="2354"/>
      <c r="AN44" s="2354"/>
      <c r="AO44" s="2355"/>
      <c r="AP44" s="2353"/>
      <c r="AQ44" s="2354"/>
      <c r="AR44" s="2354"/>
      <c r="AS44" s="2355"/>
      <c r="AT44" s="1486" t="s">
        <v>654</v>
      </c>
      <c r="AU44" s="1486" t="s">
        <v>655</v>
      </c>
      <c r="AV44" s="1486" t="s">
        <v>654</v>
      </c>
      <c r="AW44" s="1486" t="s">
        <v>655</v>
      </c>
      <c r="AX44" s="1496" t="s">
        <v>622</v>
      </c>
      <c r="AY44" s="2290" t="s">
        <v>623</v>
      </c>
      <c r="AZ44" s="2291"/>
      <c r="BA44" s="2299"/>
      <c r="BB44" s="2302"/>
      <c r="BC44" s="2147"/>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137</v>
      </c>
      <c r="T45" s="1262" t="s">
        <v>102</v>
      </c>
      <c r="U45" s="1252" t="str">
        <f>OFFSET(U45,0,-1)</f>
        <v>2</v>
      </c>
      <c r="V45" s="1489">
        <f>OFFSET(V45,0,-1)+1</f>
        <v>3</v>
      </c>
      <c r="W45" s="1489">
        <f>OFFSET(W45,0,-1)+1</f>
        <v>4</v>
      </c>
      <c r="X45" s="1489">
        <f>OFFSET(X45,0,-1)+1</f>
        <v>5</v>
      </c>
      <c r="Y45" s="1489">
        <f>OFFSET(Y45,0,-1)+1</f>
        <v>6</v>
      </c>
      <c r="Z45" s="1489">
        <f>OFFSET(Z45,0,-1)+1</f>
        <v>7</v>
      </c>
      <c r="AA45" s="2292">
        <f>OFFSET(AA45,0,-1)+1</f>
        <v>8</v>
      </c>
      <c r="AB45" s="2292"/>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92">
        <f>OFFSET(AY45,0,-1)+1</f>
        <v>3</v>
      </c>
      <c r="AZ45" s="2292"/>
      <c r="BA45" s="1489">
        <f>OFFSET(BA45,0,-2)+1</f>
        <v>4</v>
      </c>
      <c r="BB45" s="1252">
        <f>OFFSET(BB45,0,-1)</f>
        <v>4</v>
      </c>
      <c r="BC45" s="1489">
        <f>OFFSET(BC45,0,-1)+1</f>
        <v>5</v>
      </c>
      <c r="BD45" s="518"/>
      <c r="BE45" s="518"/>
      <c r="BF45" s="518"/>
      <c r="BG45" s="518"/>
      <c r="BH45" s="518"/>
      <c r="BI45" s="503">
        <v>0</v>
      </c>
    </row>
    <row customHeight="1" ht="22.049999999999997">
      <c r="A46" s="1370" t="s">
        <v>452</v>
      </c>
      <c r="B46" s="1370"/>
      <c r="C46" s="1370"/>
      <c r="D46" s="1370"/>
      <c r="E46" s="2278">
        <v>1</v>
      </c>
      <c r="F46" s="1370"/>
      <c r="G46" s="1370"/>
      <c r="H46" s="1370"/>
      <c r="I46" s="1370"/>
      <c r="J46" s="1370"/>
      <c r="K46" s="1370"/>
      <c r="L46" s="1371"/>
      <c r="M46" s="1372"/>
      <c r="N46" s="1372"/>
      <c r="O46" s="1372"/>
      <c r="P46" s="1416"/>
      <c r="Q46" s="880"/>
      <c r="R46" s="362"/>
      <c r="S46" s="1500">
        <f>INDEX(PT_DIFFERENTIATION_NUM_NTAR,MATCH(A46,PT_DIFFERENTIATION_NTAR_ID,0))</f>
        <v>0</v>
      </c>
      <c r="T46" s="305" t="s">
        <v>307</v>
      </c>
      <c r="U46" s="30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452</v>
      </c>
      <c r="B47" s="1370" t="s">
        <v>453</v>
      </c>
      <c r="C47" s="1370"/>
      <c r="D47" s="1370"/>
      <c r="E47" s="2279"/>
      <c r="F47" s="2278">
        <v>1</v>
      </c>
      <c r="G47" s="1370"/>
      <c r="H47" s="1370"/>
      <c r="I47" s="1370"/>
      <c r="J47" s="1370"/>
      <c r="K47" s="1370"/>
      <c r="L47" s="1371"/>
      <c r="M47" s="1372"/>
      <c r="N47" s="1372"/>
      <c r="O47" s="1372"/>
      <c r="P47" s="1417"/>
      <c r="Q47" s="1418"/>
      <c r="R47" s="360"/>
      <c r="S47" s="1500" t="str">
        <f>INDEX(PT_DIFFERENTIATION_NUM_TER,MATCH(B47,PT_DIFFERENTIATION_TER_ID,0))</f>
        <v>.</v>
      </c>
      <c r="T47" s="315" t="s">
        <v>573</v>
      </c>
      <c r="U47" s="30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265" t="s">
        <v>574</v>
      </c>
      <c r="BE47" s="507"/>
      <c r="BF47" s="507" t="str">
        <f>IF(T47="","",T47)</f>
        <v>Территория действия тарифа</v>
      </c>
      <c r="BG47" s="507"/>
      <c r="BH47" s="507"/>
      <c r="BI47" s="1162">
        <v>21</v>
      </c>
    </row>
    <row customHeight="1" ht="35.699999999999996">
      <c r="A48" s="1370" t="s">
        <v>452</v>
      </c>
      <c r="B48" s="1370" t="s">
        <v>453</v>
      </c>
      <c r="C48" s="1370" t="s">
        <v>454</v>
      </c>
      <c r="D48" s="1370"/>
      <c r="E48" s="2279"/>
      <c r="F48" s="2279"/>
      <c r="G48" s="2278">
        <v>1</v>
      </c>
      <c r="H48" s="1370"/>
      <c r="I48" s="1370"/>
      <c r="J48" s="1370"/>
      <c r="K48" s="1370"/>
      <c r="L48" s="1371"/>
      <c r="M48" s="1372"/>
      <c r="N48" s="1372"/>
      <c r="O48" s="1372"/>
      <c r="P48" s="1419"/>
      <c r="Q48" s="1418"/>
      <c r="R48" s="360"/>
      <c r="S48" s="1500" t="str">
        <f>INDEX(PT_DIFFERENTIATION_NUM_CS,MATCH(C48,PT_DIFFERENTIATION_CS_ID,0))</f>
        <v>..</v>
      </c>
      <c r="T48" s="316" t="s">
        <v>692</v>
      </c>
      <c r="U48" s="30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265" t="s">
        <v>693</v>
      </c>
      <c r="BE48" s="507"/>
      <c r="BF48" s="507" t="str">
        <f>IF(T48="","",T48)</f>
        <v>Наименование централизованной системы водоотведения</v>
      </c>
      <c r="BG48" s="507"/>
      <c r="BH48" s="507"/>
      <c r="BI48" s="1162">
        <v>34</v>
      </c>
    </row>
    <row s="1649" customFormat="1" customHeight="1" ht="0">
      <c r="A49" s="1350" t="s">
        <v>452</v>
      </c>
      <c r="B49" s="1350" t="s">
        <v>453</v>
      </c>
      <c r="C49" s="1350" t="s">
        <v>454</v>
      </c>
      <c r="D49" s="1350" t="s">
        <v>705</v>
      </c>
      <c r="E49" s="2279"/>
      <c r="F49" s="2279"/>
      <c r="G49" s="2279"/>
      <c r="H49" s="2278">
        <v>1</v>
      </c>
      <c r="I49" s="1350"/>
      <c r="J49" s="1350"/>
      <c r="K49" s="1350"/>
      <c r="L49" s="1353"/>
      <c r="M49" s="1322"/>
      <c r="N49" s="1322"/>
      <c r="O49" s="1322"/>
      <c r="P49" s="1504"/>
      <c r="Q49" s="1505"/>
      <c r="R49" s="364"/>
      <c r="S49" s="1049"/>
      <c r="T49" s="1506"/>
      <c r="U49" s="1391"/>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392" t="s">
        <v>578</v>
      </c>
      <c r="BE49" s="507"/>
      <c r="BF49" s="507" t="str">
        <f>IF(T49="","",T49)</f>
        <v/>
      </c>
      <c r="BG49" s="507"/>
      <c r="BH49" s="507"/>
      <c r="BI49" s="518">
        <v>0</v>
      </c>
    </row>
    <row s="1649" customFormat="1" customHeight="1" ht="0">
      <c r="A50" s="1350" t="s">
        <v>452</v>
      </c>
      <c r="B50" s="1350" t="s">
        <v>453</v>
      </c>
      <c r="C50" s="1350" t="s">
        <v>454</v>
      </c>
      <c r="D50" s="1350" t="s">
        <v>705</v>
      </c>
      <c r="E50" s="2279"/>
      <c r="F50" s="2279"/>
      <c r="G50" s="2279"/>
      <c r="H50" s="2279"/>
      <c r="I50" s="2276" t="str">
        <f>S49&amp;".1"</f>
        <v>.1</v>
      </c>
      <c r="J50" s="1350"/>
      <c r="K50" s="1350"/>
      <c r="L50" s="1353" t="s">
        <v>579</v>
      </c>
      <c r="M50" s="517"/>
      <c r="N50" s="517"/>
      <c r="O50" s="517"/>
      <c r="P50" s="2277">
        <v>1</v>
      </c>
      <c r="Q50" s="1488"/>
      <c r="R50" s="363"/>
      <c r="S50" s="1049"/>
      <c r="T50" s="1390"/>
      <c r="U50" s="1391"/>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392"/>
      <c r="BE50" s="507"/>
      <c r="BF50" s="507" t="str">
        <f>IF(T50="","",T50)</f>
        <v/>
      </c>
      <c r="BG50" s="507"/>
      <c r="BH50" s="507"/>
      <c r="BI50" s="518">
        <v>0</v>
      </c>
    </row>
    <row s="1649" customFormat="1" customHeight="1" ht="0">
      <c r="A51" s="1350" t="s">
        <v>452</v>
      </c>
      <c r="B51" s="1350" t="s">
        <v>453</v>
      </c>
      <c r="C51" s="1350" t="s">
        <v>454</v>
      </c>
      <c r="D51" s="1350" t="s">
        <v>705</v>
      </c>
      <c r="E51" s="2279"/>
      <c r="F51" s="2279"/>
      <c r="G51" s="2279"/>
      <c r="H51" s="2279"/>
      <c r="I51" s="2306"/>
      <c r="J51" s="2276" t="str">
        <f>S49&amp;".1"</f>
        <v>.1</v>
      </c>
      <c r="K51" s="1350"/>
      <c r="L51" s="1353"/>
      <c r="M51" s="517"/>
      <c r="N51" s="517"/>
      <c r="O51" s="517"/>
      <c r="P51" s="2277"/>
      <c r="Q51" s="2277">
        <v>1</v>
      </c>
      <c r="R51" s="364"/>
      <c r="S51" s="1049"/>
      <c r="T51" s="1406"/>
      <c r="U51" s="1391"/>
      <c r="V51" s="2317"/>
      <c r="W51" s="2317"/>
      <c r="X51" s="2317"/>
      <c r="Y51" s="2317"/>
      <c r="Z51" s="2317"/>
      <c r="AA51" s="2317"/>
      <c r="AB51" s="2317"/>
      <c r="AC51" s="2318"/>
      <c r="AD51" s="2316"/>
      <c r="AE51" s="2317"/>
      <c r="AF51" s="2317"/>
      <c r="AG51" s="2317"/>
      <c r="AH51" s="2317"/>
      <c r="AI51" s="2317"/>
      <c r="AJ51" s="2317"/>
      <c r="AK51" s="2317"/>
      <c r="AL51" s="2317"/>
      <c r="AM51" s="2317"/>
      <c r="AN51" s="2384"/>
      <c r="AO51" s="2384"/>
      <c r="AP51" s="2317"/>
      <c r="AQ51" s="2317"/>
      <c r="AR51" s="2317"/>
      <c r="AS51" s="2317"/>
      <c r="AT51" s="2317"/>
      <c r="AU51" s="2317"/>
      <c r="AV51" s="2317"/>
      <c r="AW51" s="2317"/>
      <c r="AX51" s="2317"/>
      <c r="AY51" s="2317"/>
      <c r="AZ51" s="2317"/>
      <c r="BA51" s="2317"/>
      <c r="BB51" s="2318"/>
      <c r="BC51" s="1392"/>
      <c r="BE51" s="507"/>
      <c r="BF51" s="507" t="str">
        <f>IF(T51="","",T51)</f>
        <v/>
      </c>
      <c r="BG51" s="507"/>
      <c r="BH51" s="507"/>
      <c r="BI51" s="518">
        <v>0</v>
      </c>
    </row>
    <row customHeight="1" ht="11.549999999999999">
      <c r="A52" s="1370" t="s">
        <v>452</v>
      </c>
      <c r="B52" s="1370" t="s">
        <v>453</v>
      </c>
      <c r="C52" s="1370" t="s">
        <v>454</v>
      </c>
      <c r="D52" s="1370" t="s">
        <v>705</v>
      </c>
      <c r="E52" s="2279"/>
      <c r="F52" s="2279"/>
      <c r="G52" s="2279"/>
      <c r="H52" s="2279"/>
      <c r="I52" s="2306"/>
      <c r="J52" s="2306"/>
      <c r="K52" s="2276" t="str">
        <f>S48&amp;".1"</f>
        <v>...1</v>
      </c>
      <c r="L52" s="1371"/>
      <c r="P52" s="2277"/>
      <c r="Q52" s="2277"/>
      <c r="R52" s="364">
        <v>1</v>
      </c>
      <c r="S52" s="2361" t="str">
        <f>$K52</f>
        <v>...1</v>
      </c>
      <c r="T52" s="2380"/>
      <c r="U52" s="307"/>
      <c r="V52" s="758"/>
      <c r="W52" s="1264"/>
      <c r="X52" s="758"/>
      <c r="Y52" s="1264"/>
      <c r="Z52" s="1740"/>
      <c r="AA52" s="1476" t="s">
        <v>62</v>
      </c>
      <c r="AB52" s="1740"/>
      <c r="AC52" s="1476" t="s">
        <v>62</v>
      </c>
      <c r="AD52" s="2205" t="s">
        <v>62</v>
      </c>
      <c r="AE52" s="2346"/>
      <c r="AF52" s="2225">
        <v>1</v>
      </c>
      <c r="AG52" s="2383"/>
      <c r="AH52" s="2127" t="s">
        <v>62</v>
      </c>
      <c r="AI52" s="2346"/>
      <c r="AJ52" s="2225">
        <v>1</v>
      </c>
      <c r="AK52" s="2347" t="s">
        <v>22</v>
      </c>
      <c r="AL52" s="2127" t="s">
        <v>62</v>
      </c>
      <c r="AM52" s="2212"/>
      <c r="AN52" s="2225">
        <v>1</v>
      </c>
      <c r="AO52" s="2377"/>
      <c r="AP52" s="2378" t="s">
        <v>62</v>
      </c>
      <c r="AQ52" s="318"/>
      <c r="AR52" s="1493">
        <v>1</v>
      </c>
      <c r="AS52" s="1499" t="s">
        <v>22</v>
      </c>
      <c r="AT52" s="758"/>
      <c r="AU52" s="1264"/>
      <c r="AV52" s="758"/>
      <c r="AW52" s="1264"/>
      <c r="AX52" s="1740"/>
      <c r="AY52" s="1476" t="s">
        <v>62</v>
      </c>
      <c r="AZ52" s="1740"/>
      <c r="BA52" s="1476" t="s">
        <v>62</v>
      </c>
      <c r="BB52" s="1355"/>
      <c r="BC52" s="2273" t="s">
        <v>677</v>
      </c>
      <c r="BE52" s="507"/>
      <c r="BF52" s="507" t="str">
        <f>IF(T52="","",T52)</f>
        <v/>
      </c>
      <c r="BG52" s="507"/>
      <c r="BH52" s="507"/>
      <c r="BI52" s="1162">
        <v>11</v>
      </c>
    </row>
    <row customHeight="1" ht="11.549999999999999">
      <c r="A53" s="1370"/>
      <c r="B53" s="1370"/>
      <c r="C53" s="1370"/>
      <c r="D53" s="1370"/>
      <c r="E53" s="2279"/>
      <c r="F53" s="2279"/>
      <c r="G53" s="2279"/>
      <c r="H53" s="2279"/>
      <c r="I53" s="2306"/>
      <c r="J53" s="2306"/>
      <c r="K53" s="2276"/>
      <c r="L53" s="1371"/>
      <c r="P53" s="2277"/>
      <c r="Q53" s="2277"/>
      <c r="R53" s="364"/>
      <c r="S53" s="2362"/>
      <c r="T53" s="2381"/>
      <c r="U53" s="307"/>
      <c r="V53" s="1400"/>
      <c r="W53" s="1503"/>
      <c r="X53" s="1400"/>
      <c r="Y53" s="1503"/>
      <c r="Z53" s="1400"/>
      <c r="AA53" s="1400"/>
      <c r="AB53" s="1400"/>
      <c r="AC53" s="1400"/>
      <c r="AD53" s="2206"/>
      <c r="AE53" s="2346"/>
      <c r="AF53" s="2225"/>
      <c r="AG53" s="2383"/>
      <c r="AH53" s="2127"/>
      <c r="AI53" s="2346"/>
      <c r="AJ53" s="2225"/>
      <c r="AK53" s="2347"/>
      <c r="AL53" s="2127"/>
      <c r="AM53" s="2220"/>
      <c r="AN53" s="2225"/>
      <c r="AO53" s="2377"/>
      <c r="AP53" s="2379"/>
      <c r="AQ53" s="323"/>
      <c r="AR53" s="423"/>
      <c r="AS53" s="423" t="s">
        <v>678</v>
      </c>
      <c r="AT53" s="1400"/>
      <c r="AU53" s="1503"/>
      <c r="AV53" s="1400"/>
      <c r="AW53" s="1503"/>
      <c r="AX53" s="1400"/>
      <c r="AY53" s="1400"/>
      <c r="AZ53" s="1400"/>
      <c r="BA53" s="1400"/>
      <c r="BB53" s="1404"/>
      <c r="BC53" s="2274"/>
      <c r="BE53" s="507"/>
      <c r="BF53" s="507"/>
      <c r="BG53" s="507"/>
      <c r="BH53" s="507"/>
      <c r="BI53" s="1162">
        <v>11</v>
      </c>
    </row>
    <row customHeight="1" ht="11.549999999999999">
      <c r="A54" s="1370" t="s">
        <v>452</v>
      </c>
      <c r="B54" s="1370"/>
      <c r="C54" s="1370"/>
      <c r="D54" s="1370"/>
      <c r="E54" s="2279"/>
      <c r="F54" s="2279"/>
      <c r="G54" s="2279"/>
      <c r="H54" s="2279"/>
      <c r="I54" s="2306"/>
      <c r="J54" s="2306"/>
      <c r="K54" s="2276"/>
      <c r="L54" s="1371"/>
      <c r="P54" s="2277"/>
      <c r="Q54" s="2277"/>
      <c r="R54" s="364"/>
      <c r="S54" s="2362"/>
      <c r="T54" s="2381"/>
      <c r="U54" s="307"/>
      <c r="V54" s="1400"/>
      <c r="W54" s="1503"/>
      <c r="X54" s="1400"/>
      <c r="Y54" s="1503"/>
      <c r="Z54" s="1400"/>
      <c r="AA54" s="1400"/>
      <c r="AB54" s="1400"/>
      <c r="AC54" s="1400"/>
      <c r="AD54" s="2206"/>
      <c r="AE54" s="2346"/>
      <c r="AF54" s="2225"/>
      <c r="AG54" s="2383"/>
      <c r="AH54" s="2127"/>
      <c r="AI54" s="2346"/>
      <c r="AJ54" s="2225"/>
      <c r="AK54" s="2347"/>
      <c r="AL54" s="2127"/>
      <c r="AM54" s="323"/>
      <c r="AN54" s="1507"/>
      <c r="AO54" s="1507" t="s">
        <v>698</v>
      </c>
      <c r="AP54" s="423"/>
      <c r="AQ54" s="423"/>
      <c r="AR54" s="423"/>
      <c r="AS54" s="1400"/>
      <c r="AT54" s="1400"/>
      <c r="AU54" s="1503"/>
      <c r="AV54" s="1400"/>
      <c r="AW54" s="1503"/>
      <c r="AX54" s="1400"/>
      <c r="AY54" s="1400"/>
      <c r="AZ54" s="1400"/>
      <c r="BA54" s="1400"/>
      <c r="BB54" s="1404"/>
      <c r="BC54" s="2274"/>
      <c r="BE54" s="507"/>
      <c r="BF54" s="507"/>
      <c r="BG54" s="507"/>
      <c r="BH54" s="507"/>
      <c r="BI54" s="1162">
        <v>11</v>
      </c>
    </row>
    <row customHeight="1" ht="11.549999999999999">
      <c r="A55" s="1370" t="s">
        <v>452</v>
      </c>
      <c r="B55" s="1370"/>
      <c r="C55" s="1370"/>
      <c r="D55" s="1370"/>
      <c r="E55" s="2279"/>
      <c r="F55" s="2279"/>
      <c r="G55" s="2279"/>
      <c r="H55" s="2279"/>
      <c r="I55" s="2306"/>
      <c r="J55" s="2306"/>
      <c r="K55" s="2276"/>
      <c r="L55" s="1371"/>
      <c r="P55" s="2277"/>
      <c r="Q55" s="2277"/>
      <c r="R55" s="364"/>
      <c r="S55" s="2362"/>
      <c r="T55" s="2381"/>
      <c r="U55" s="307"/>
      <c r="V55" s="1400"/>
      <c r="W55" s="1503"/>
      <c r="X55" s="1400"/>
      <c r="Y55" s="1503"/>
      <c r="Z55" s="1400"/>
      <c r="AA55" s="1400"/>
      <c r="AB55" s="1400"/>
      <c r="AC55" s="1400"/>
      <c r="AD55" s="2206"/>
      <c r="AE55" s="2346"/>
      <c r="AF55" s="2225"/>
      <c r="AG55" s="2383"/>
      <c r="AH55" s="2127"/>
      <c r="AI55" s="301"/>
      <c r="AJ55" s="422"/>
      <c r="AK55" s="320" t="s">
        <v>699</v>
      </c>
      <c r="AL55" s="1400"/>
      <c r="AM55" s="1400"/>
      <c r="AN55" s="1400"/>
      <c r="AO55" s="1400"/>
      <c r="AP55" s="1400"/>
      <c r="AQ55" s="1400"/>
      <c r="AR55" s="1400"/>
      <c r="AS55" s="1400"/>
      <c r="AT55" s="1400"/>
      <c r="AU55" s="1503"/>
      <c r="AV55" s="1400"/>
      <c r="AW55" s="1503"/>
      <c r="AX55" s="1400"/>
      <c r="AY55" s="1400"/>
      <c r="AZ55" s="1400"/>
      <c r="BA55" s="1400"/>
      <c r="BB55" s="1404"/>
      <c r="BC55" s="2274"/>
      <c r="BE55" s="507"/>
      <c r="BF55" s="507"/>
      <c r="BG55" s="507"/>
      <c r="BH55" s="507"/>
      <c r="BI55" s="1162">
        <v>11</v>
      </c>
    </row>
    <row customHeight="1" ht="11.549999999999999">
      <c r="A56" s="1370" t="s">
        <v>452</v>
      </c>
      <c r="B56" s="1370" t="s">
        <v>453</v>
      </c>
      <c r="C56" s="1370" t="s">
        <v>454</v>
      </c>
      <c r="D56" s="1370" t="s">
        <v>705</v>
      </c>
      <c r="E56" s="2279"/>
      <c r="F56" s="2279"/>
      <c r="G56" s="2279"/>
      <c r="H56" s="2279"/>
      <c r="I56" s="2306"/>
      <c r="J56" s="2306"/>
      <c r="K56" s="2276"/>
      <c r="L56" s="1371"/>
      <c r="P56" s="2277"/>
      <c r="Q56" s="2277"/>
      <c r="R56" s="364"/>
      <c r="S56" s="2363"/>
      <c r="T56" s="2382"/>
      <c r="U56" s="307"/>
      <c r="V56" s="1400"/>
      <c r="W56" s="1401" t="str">
        <f>Z52&amp;"-"&amp;AB52</f>
        <v>-</v>
      </c>
      <c r="X56" s="1400"/>
      <c r="Y56" s="1401" t="str">
        <f>AB52&amp;"-"&amp;AD52</f>
        <v>-да</v>
      </c>
      <c r="Z56" s="1400"/>
      <c r="AA56" s="1400"/>
      <c r="AB56" s="1400"/>
      <c r="AC56" s="1400"/>
      <c r="AD56" s="2132"/>
      <c r="AE56" s="319"/>
      <c r="AF56" s="321"/>
      <c r="AG56" s="423" t="s">
        <v>681</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74"/>
      <c r="BE56" s="507"/>
      <c r="BF56" s="507" t="str">
        <f>IF(T56="","",T56)</f>
        <v/>
      </c>
      <c r="BG56" s="507"/>
      <c r="BH56" s="507"/>
      <c r="BI56" s="1162">
        <v>11</v>
      </c>
    </row>
    <row customHeight="1" ht="11.549999999999999">
      <c r="A57" s="1370" t="s">
        <v>452</v>
      </c>
      <c r="B57" s="1370" t="s">
        <v>453</v>
      </c>
      <c r="C57" s="1370" t="s">
        <v>454</v>
      </c>
      <c r="D57" s="1370" t="s">
        <v>705</v>
      </c>
      <c r="E57" s="2279"/>
      <c r="F57" s="2279"/>
      <c r="G57" s="2279"/>
      <c r="H57" s="2279"/>
      <c r="I57" s="2306"/>
      <c r="J57" s="2276"/>
      <c r="K57" s="1370"/>
      <c r="L57" s="1371"/>
      <c r="P57" s="2277"/>
      <c r="Q57" s="2277"/>
      <c r="R57" s="363"/>
      <c r="S57" s="1285"/>
      <c r="T57" s="294" t="s">
        <v>644</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75"/>
      <c r="BE57" s="507"/>
      <c r="BF57" s="507" t="str">
        <f>IF(T57="","",T57)</f>
        <v>Добавить строку</v>
      </c>
      <c r="BG57" s="507"/>
      <c r="BH57" s="507"/>
      <c r="BI57" s="1162">
        <v>11</v>
      </c>
    </row>
    <row s="1649" customFormat="1" customHeight="1" ht="0">
      <c r="A58" s="1350" t="s">
        <v>452</v>
      </c>
      <c r="B58" s="1350" t="s">
        <v>453</v>
      </c>
      <c r="C58" s="1350" t="s">
        <v>454</v>
      </c>
      <c r="D58" s="1350" t="s">
        <v>705</v>
      </c>
      <c r="E58" s="2279"/>
      <c r="F58" s="2279"/>
      <c r="G58" s="2279"/>
      <c r="H58" s="2279"/>
      <c r="I58" s="2276"/>
      <c r="J58" s="1350"/>
      <c r="K58" s="1350"/>
      <c r="L58" s="1353"/>
      <c r="M58" s="517"/>
      <c r="N58" s="517"/>
      <c r="O58" s="517"/>
      <c r="P58" s="2277"/>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452</v>
      </c>
      <c r="B59" s="1350" t="s">
        <v>453</v>
      </c>
      <c r="C59" s="1350" t="s">
        <v>454</v>
      </c>
      <c r="D59" s="1350" t="s">
        <v>705</v>
      </c>
      <c r="E59" s="2279"/>
      <c r="F59" s="2279"/>
      <c r="G59" s="2279"/>
      <c r="H59" s="2278"/>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452</v>
      </c>
      <c r="B60" s="1350" t="s">
        <v>453</v>
      </c>
      <c r="C60" s="1350" t="s">
        <v>454</v>
      </c>
      <c r="D60" s="1321"/>
      <c r="E60" s="2279"/>
      <c r="F60" s="2279"/>
      <c r="G60" s="2278"/>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452</v>
      </c>
      <c r="B61" s="1350" t="s">
        <v>453</v>
      </c>
      <c r="C61" s="1321"/>
      <c r="D61" s="1321"/>
      <c r="E61" s="2279"/>
      <c r="F61" s="2278"/>
      <c r="G61" s="1321"/>
      <c r="H61" s="1321"/>
      <c r="I61" s="1321"/>
      <c r="J61" s="1321"/>
      <c r="K61" s="1321"/>
      <c r="L61" s="1501"/>
      <c r="M61" s="1328"/>
      <c r="N61" s="1328"/>
      <c r="P61" s="1323"/>
      <c r="Q61" s="1324"/>
      <c r="R61" s="1323"/>
      <c r="S61" s="1329"/>
      <c r="T61" s="1332" t="s">
        <v>591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452</v>
      </c>
      <c r="B62" s="1350"/>
      <c r="C62" s="1350"/>
      <c r="D62" s="1350"/>
      <c r="E62" s="2278"/>
      <c r="F62" s="1350"/>
      <c r="G62" s="1350"/>
      <c r="H62" s="1350"/>
      <c r="I62" s="1350"/>
      <c r="J62" s="1350"/>
      <c r="K62" s="1350"/>
      <c r="L62" s="1353"/>
      <c r="M62" s="1328"/>
      <c r="N62" s="1328"/>
      <c r="O62" s="525"/>
      <c r="P62" s="387"/>
      <c r="Q62" s="1351"/>
      <c r="R62" s="387"/>
      <c r="S62" s="1329"/>
      <c r="T62" s="1332" t="s">
        <v>592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624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c r="BI67" s="1162">
        <v>14</v>
      </c>
    </row>
    <row customHeight="1" ht="14.699999999999998">
      <c r="O68" s="544"/>
      <c r="BI68" s="1162">
        <v>14</v>
      </c>
    </row>
    <row customHeight="1" ht="14.25" hidden="1">
      <c r="A69" s="1167" t="s">
        <v>82</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ED3BB-B768-9AE2-36D8-F191235971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307</v>
      </c>
      <c r="U2" s="307"/>
      <c r="V2" s="2262"/>
      <c r="W2" s="2263"/>
      <c r="X2" s="2263"/>
      <c r="Y2" s="2263"/>
      <c r="Z2" s="2263"/>
      <c r="AA2" s="2263"/>
      <c r="AB2" s="2263"/>
      <c r="AC2" s="2263"/>
      <c r="AD2" s="2263"/>
      <c r="AE2" s="2263"/>
      <c r="AF2" s="2264"/>
      <c r="AG2" s="2262">
        <f>INDEX(PT_DIFFERENTIATION_NTAR,MATCH(A2,PT_DIFFERENTIATION_NTAR_ID,0))</f>
      </c>
      <c r="AH2" s="2263"/>
      <c r="AI2" s="2263"/>
      <c r="AJ2" s="2263"/>
      <c r="AK2" s="2263"/>
      <c r="AL2" s="2263"/>
      <c r="AM2" s="2263"/>
      <c r="AN2" s="2263"/>
      <c r="AO2" s="2263"/>
      <c r="AP2" s="2263"/>
      <c r="AQ2" s="2263"/>
      <c r="AR2" s="2264"/>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573</v>
      </c>
      <c r="U3" s="307"/>
      <c r="V3" s="2262"/>
      <c r="W3" s="2263"/>
      <c r="X3" s="2263"/>
      <c r="Y3" s="2263"/>
      <c r="Z3" s="2263"/>
      <c r="AA3" s="2263"/>
      <c r="AB3" s="2263"/>
      <c r="AC3" s="2263"/>
      <c r="AD3" s="2263"/>
      <c r="AE3" s="2263"/>
      <c r="AF3" s="2264"/>
      <c r="AG3" s="2262">
        <f>INDEX(PT_DIFFERENTIATION_TER,MATCH(B3,PT_DIFFERENTIATION_TER_ID,0))</f>
      </c>
      <c r="AH3" s="2263"/>
      <c r="AI3" s="2263"/>
      <c r="AJ3" s="2263"/>
      <c r="AK3" s="2263"/>
      <c r="AL3" s="2263"/>
      <c r="AM3" s="2263"/>
      <c r="AN3" s="2263"/>
      <c r="AO3" s="2263"/>
      <c r="AP3" s="2263"/>
      <c r="AQ3" s="2263"/>
      <c r="AR3" s="2264"/>
      <c r="AS3" s="1265" t="s">
        <v>574</v>
      </c>
      <c r="AU3" s="507"/>
      <c r="AV3" s="507" t="str">
        <f>IF(T3="","",T3)</f>
        <v>Территория действия тарифа</v>
      </c>
      <c r="AW3" s="507"/>
      <c r="AX3" s="507"/>
      <c r="AY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706</v>
      </c>
      <c r="U4" s="307"/>
      <c r="V4" s="2262"/>
      <c r="W4" s="2263"/>
      <c r="X4" s="2263"/>
      <c r="Y4" s="2263"/>
      <c r="Z4" s="2263"/>
      <c r="AA4" s="2263"/>
      <c r="AB4" s="2263"/>
      <c r="AC4" s="2263"/>
      <c r="AD4" s="2263"/>
      <c r="AE4" s="2263"/>
      <c r="AF4" s="2264"/>
      <c r="AG4" s="2262">
        <f>INDEX(PT_DIFFERENTIATION_CS,MATCH(C4,PT_DIFFERENTIATION_CS_ID,0))</f>
      </c>
      <c r="AH4" s="2263"/>
      <c r="AI4" s="2263"/>
      <c r="AJ4" s="2263"/>
      <c r="AK4" s="2263"/>
      <c r="AL4" s="2263"/>
      <c r="AM4" s="2263"/>
      <c r="AN4" s="2263"/>
      <c r="AO4" s="2263"/>
      <c r="AP4" s="2263"/>
      <c r="AQ4" s="2263"/>
      <c r="AR4" s="2264"/>
      <c r="AS4" s="1265" t="s">
        <v>707</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659</v>
      </c>
      <c r="U5" s="307"/>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265" t="s">
        <v>660</v>
      </c>
      <c r="AU5" s="507"/>
      <c r="AV5" s="507" t="str">
        <f>IF(T5="","",T5)</f>
        <v>Наименование признака дифференциации</v>
      </c>
      <c r="AW5" s="507"/>
      <c r="AX5" s="507"/>
      <c r="AY5" s="1162">
        <v>0</v>
      </c>
    </row>
    <row customHeight="1" ht="23.25" hidden="1">
      <c r="A6" s="1370"/>
      <c r="B6" s="1370"/>
      <c r="C6" s="1370"/>
      <c r="D6" s="1370"/>
      <c r="E6" s="2279"/>
      <c r="F6" s="2279"/>
      <c r="G6" s="2279"/>
      <c r="H6" s="2279"/>
      <c r="I6" s="2306"/>
      <c r="J6" s="2276">
        <f>I5&amp;".1"</f>
      </c>
      <c r="K6" s="1370"/>
      <c r="L6" s="1371" t="s">
        <v>582</v>
      </c>
      <c r="P6" s="2277"/>
      <c r="Q6" s="2277">
        <v>1</v>
      </c>
      <c r="R6" s="364"/>
      <c r="S6" s="1500">
        <f>$J6</f>
      </c>
      <c r="T6" s="293" t="s">
        <v>583</v>
      </c>
      <c r="U6" s="307"/>
      <c r="V6" s="2265"/>
      <c r="W6" s="2266"/>
      <c r="X6" s="2266"/>
      <c r="Y6" s="2266"/>
      <c r="Z6" s="2266"/>
      <c r="AA6" s="2266"/>
      <c r="AB6" s="2266"/>
      <c r="AC6" s="2266"/>
      <c r="AD6" s="2266"/>
      <c r="AE6" s="2266"/>
      <c r="AF6" s="2267"/>
      <c r="AG6" s="2265"/>
      <c r="AH6" s="2266"/>
      <c r="AI6" s="2266"/>
      <c r="AJ6" s="2266"/>
      <c r="AK6" s="2266"/>
      <c r="AL6" s="2266"/>
      <c r="AM6" s="2266"/>
      <c r="AN6" s="2266"/>
      <c r="AO6" s="2266"/>
      <c r="AP6" s="2266"/>
      <c r="AQ6" s="2266"/>
      <c r="AR6" s="2267"/>
      <c r="AS6" s="1314" t="s">
        <v>661</v>
      </c>
      <c r="AU6" s="507"/>
      <c r="AV6" s="507" t="str">
        <f>IF(T6="","",T6)</f>
        <v>Группа потребителей</v>
      </c>
      <c r="AW6" s="507"/>
      <c r="AX6" s="507"/>
      <c r="AY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758"/>
      <c r="Y7" s="758"/>
      <c r="Z7" s="758"/>
      <c r="AA7" s="758"/>
      <c r="AB7" s="758"/>
      <c r="AC7" s="2285"/>
      <c r="AD7" s="2127" t="s">
        <v>62</v>
      </c>
      <c r="AE7" s="2285"/>
      <c r="AF7" s="2127" t="s">
        <v>62</v>
      </c>
      <c r="AG7" s="758"/>
      <c r="AH7" s="758"/>
      <c r="AI7" s="758"/>
      <c r="AJ7" s="758"/>
      <c r="AK7" s="758"/>
      <c r="AL7" s="758"/>
      <c r="AM7" s="758"/>
      <c r="AN7" s="2285"/>
      <c r="AO7" s="2127" t="s">
        <v>62</v>
      </c>
      <c r="AP7" s="2307"/>
      <c r="AQ7" s="2127" t="s">
        <v>62</v>
      </c>
      <c r="AR7" s="1445"/>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2"/>
      <c r="Y8" s="332"/>
      <c r="Z8" s="332"/>
      <c r="AA8" s="332"/>
      <c r="AB8" s="332"/>
      <c r="AC8" s="2286"/>
      <c r="AD8" s="2127"/>
      <c r="AE8" s="2286"/>
      <c r="AF8" s="2127"/>
      <c r="AG8" s="332"/>
      <c r="AH8" s="332"/>
      <c r="AI8" s="332"/>
      <c r="AJ8" s="332"/>
      <c r="AK8" s="332"/>
      <c r="AL8" s="332"/>
      <c r="AM8" s="332"/>
      <c r="AN8" s="2286"/>
      <c r="AO8" s="2127"/>
      <c r="AP8" s="2308"/>
      <c r="AQ8" s="2127"/>
      <c r="AR8" s="1446"/>
      <c r="AS8" s="2369"/>
      <c r="AU8" s="507"/>
      <c r="AV8" s="507" t="str">
        <f>IF(T8="","",T8)</f>
        <v/>
      </c>
      <c r="AW8" s="507"/>
      <c r="AX8" s="507"/>
      <c r="AY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663</v>
      </c>
      <c r="AU9" s="507"/>
      <c r="AV9" s="507" t="str">
        <f>IF(T9="","",T9)</f>
        <v>Добавить значение признака дифференциации</v>
      </c>
      <c r="AW9" s="507"/>
      <c r="AX9" s="507"/>
      <c r="AY9" s="1162">
        <v>0</v>
      </c>
    </row>
    <row customHeight="1" ht="21" hidden="1">
      <c r="A10" s="1370"/>
      <c r="B10" s="1370"/>
      <c r="C10" s="1370"/>
      <c r="D10" s="1370"/>
      <c r="E10" s="2279"/>
      <c r="F10" s="2279"/>
      <c r="G10" s="2279"/>
      <c r="H10" s="2279"/>
      <c r="I10" s="2276"/>
      <c r="J10" s="1370"/>
      <c r="K10" s="1370"/>
      <c r="L10" s="1371"/>
      <c r="P10" s="2277"/>
      <c r="Q10" s="1488"/>
      <c r="R10" s="363"/>
      <c r="S10" s="1285"/>
      <c r="T10" s="372" t="s">
        <v>588</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87"/>
      <c r="AO15" s="2288" t="s">
        <v>62</v>
      </c>
      <c r="AP15" s="2287"/>
      <c r="AQ15" s="2288" t="s">
        <v>62</v>
      </c>
      <c r="AY15" s="1162">
        <v>0</v>
      </c>
    </row>
    <row customHeight="1" ht="14.25" hidden="1">
      <c r="AG16" s="1367"/>
      <c r="AH16" s="1367"/>
      <c r="AI16" s="1367"/>
      <c r="AJ16" s="1367"/>
      <c r="AK16" s="1367"/>
      <c r="AL16" s="1367"/>
      <c r="AM16" s="1367"/>
      <c r="AN16" s="2288"/>
      <c r="AO16" s="2288"/>
      <c r="AP16" s="2288"/>
      <c r="AQ16" s="2288"/>
      <c r="AY16" s="1162">
        <v>0</v>
      </c>
    </row>
    <row customHeight="1" ht="14.25" hidden="1">
      <c r="AQ17" s="334"/>
      <c r="AY17" s="1162">
        <v>0</v>
      </c>
    </row>
    <row s="1373" customFormat="1" customHeight="1" ht="22.5" hidden="1">
      <c r="L18" s="1485"/>
      <c r="M18" s="1369"/>
      <c r="N18" s="1369"/>
      <c r="O18" s="1374" t="s">
        <v>593</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594</v>
      </c>
      <c r="P20" s="1369"/>
      <c r="Q20" s="1449"/>
      <c r="R20" s="1449"/>
      <c r="S20" s="736"/>
      <c r="T20" s="1167" t="s">
        <v>595</v>
      </c>
      <c r="W20" s="1373"/>
      <c r="X20" s="1373"/>
      <c r="Y20" s="1373"/>
      <c r="Z20" s="1373"/>
      <c r="AA20" s="1373"/>
      <c r="AB20" s="1373"/>
      <c r="AD20" s="193" t="s">
        <v>596</v>
      </c>
      <c r="AF20" s="193" t="s">
        <v>597</v>
      </c>
      <c r="AG20" s="1167" t="s">
        <v>595</v>
      </c>
      <c r="AH20" s="1373"/>
      <c r="AI20" s="1373"/>
      <c r="AJ20" s="1373"/>
      <c r="AK20" s="1373"/>
      <c r="AL20" s="1373"/>
      <c r="AO20" s="193" t="s">
        <v>598</v>
      </c>
      <c r="AQ20" s="193" t="s">
        <v>597</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250"/>
      <c r="AY24" s="1162">
        <v>25</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2269"/>
      <c r="AJ25" s="2269"/>
      <c r="AK25" s="2269"/>
      <c r="AL25" s="2269"/>
      <c r="AM25" s="2269"/>
      <c r="AN25" s="2269"/>
      <c r="AO25" s="2269"/>
      <c r="AP25" s="2269"/>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2271"/>
      <c r="AC27" s="2271"/>
      <c r="AD27" s="2271"/>
      <c r="AE27" s="2271"/>
      <c r="AF27" s="333"/>
      <c r="AG27" s="2271" t="str">
        <f>IF(TITLE_NAME_OR_PR_CHANGE="",IF(TITLE_NAME_OR_PR="","",TITLE_NAME_OR_PR),TITLE_NAME_OR_PR_CHANGE)</f>
        <v/>
      </c>
      <c r="AH27" s="2271"/>
      <c r="AI27" s="2271"/>
      <c r="AJ27" s="2271"/>
      <c r="AK27" s="2271"/>
      <c r="AL27" s="2271"/>
      <c r="AM27" s="2271"/>
      <c r="AN27" s="2271"/>
      <c r="AO27" s="2271"/>
      <c r="AP27" s="2271"/>
      <c r="AQ27" s="333"/>
      <c r="AR27" s="333"/>
      <c r="AS27" s="287"/>
      <c r="AT27" s="375"/>
      <c r="AU27" s="375"/>
      <c r="AV27" s="375"/>
      <c r="AW27" s="375"/>
      <c r="AX27" s="375"/>
      <c r="AY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2284"/>
      <c r="AC28" s="2284"/>
      <c r="AD28" s="2284"/>
      <c r="AE28" s="2284"/>
      <c r="AF28" s="333"/>
      <c r="AG28" s="2284" t="str">
        <f>IF(TITLE_DATE_PR_CHANGE="",IF(TITLE_DATE_PR="","",TITLE_DATE_PR),TITLE_DATE_PR_CHANGE)</f>
        <v/>
      </c>
      <c r="AH28" s="2284"/>
      <c r="AI28" s="2284"/>
      <c r="AJ28" s="2284"/>
      <c r="AK28" s="2284"/>
      <c r="AL28" s="2284"/>
      <c r="AM28" s="2284"/>
      <c r="AN28" s="2284"/>
      <c r="AO28" s="2284"/>
      <c r="AP28" s="2284"/>
      <c r="AQ28" s="333"/>
      <c r="AR28" s="333"/>
      <c r="AS28" s="287"/>
      <c r="AT28" s="375"/>
      <c r="AU28" s="375"/>
      <c r="AV28" s="375"/>
      <c r="AW28" s="375"/>
      <c r="AX28" s="375"/>
      <c r="AY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2271"/>
      <c r="AC29" s="2271"/>
      <c r="AD29" s="2271"/>
      <c r="AE29" s="2271"/>
      <c r="AF29" s="333"/>
      <c r="AG29" s="2271" t="str">
        <f>IF(TITLE_NUMBER_PR_CHANGE="",IF(TITLE_NUMBER_PR="","",TITLE_NUMBER_PR),TITLE_NUMBER_PR_CHANGE)</f>
        <v/>
      </c>
      <c r="AH29" s="2271"/>
      <c r="AI29" s="2271"/>
      <c r="AJ29" s="2271"/>
      <c r="AK29" s="2271"/>
      <c r="AL29" s="2271"/>
      <c r="AM29" s="2271"/>
      <c r="AN29" s="2271"/>
      <c r="AO29" s="2271"/>
      <c r="AP29" s="2271"/>
      <c r="AQ29" s="333"/>
      <c r="AR29" s="333"/>
      <c r="AS29" s="287"/>
      <c r="AT29" s="375"/>
      <c r="AU29" s="375"/>
      <c r="AV29" s="375"/>
      <c r="AW29" s="375"/>
      <c r="AX29" s="375"/>
      <c r="AY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2271"/>
      <c r="AC30" s="2271"/>
      <c r="AD30" s="2271"/>
      <c r="AE30" s="2271"/>
      <c r="AF30" s="333"/>
      <c r="AG30" s="2271" t="str">
        <f>IF(TITLE_IST_PUB_CHANGE="",IF(TITLE_IST_PUB="","",TITLE_IST_PUB),TITLE_IST_PUB_CHANGE)</f>
        <v/>
      </c>
      <c r="AH30" s="2271"/>
      <c r="AI30" s="2271"/>
      <c r="AJ30" s="2271"/>
      <c r="AK30" s="2271"/>
      <c r="AL30" s="2271"/>
      <c r="AM30" s="2271"/>
      <c r="AN30" s="2271"/>
      <c r="AO30" s="2271"/>
      <c r="AP30" s="2271"/>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2284"/>
      <c r="AC32" s="2284"/>
      <c r="AD32" s="2284"/>
      <c r="AE32" s="2284"/>
      <c r="AF32" s="333"/>
      <c r="AG32" s="2284" t="str">
        <f>IF(TITLE_DATE_PR_CHANGE="",IF(TITLE_DATE_PR="","",TITLE_DATE_PR),TITLE_DATE_PR_CHANGE)</f>
        <v/>
      </c>
      <c r="AH32" s="2284"/>
      <c r="AI32" s="2284"/>
      <c r="AJ32" s="2284"/>
      <c r="AK32" s="2284"/>
      <c r="AL32" s="2284"/>
      <c r="AM32" s="2284"/>
      <c r="AN32" s="2284"/>
      <c r="AO32" s="2284"/>
      <c r="AP32" s="2284"/>
      <c r="AQ32" s="333"/>
      <c r="AR32" s="333"/>
      <c r="AS32" s="287"/>
      <c r="AT32" s="375"/>
      <c r="AU32" s="375"/>
      <c r="AV32" s="375"/>
      <c r="AW32" s="375"/>
      <c r="AX32" s="375"/>
      <c r="AY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2271"/>
      <c r="AC33" s="2271"/>
      <c r="AD33" s="2271"/>
      <c r="AE33" s="2271"/>
      <c r="AF33" s="333"/>
      <c r="AG33" s="2271" t="str">
        <f>IF(TITLE_NUMBER_PR_CHANGE="",IF(TITLE_NUMBER_PR="","",TITLE_NUMBER_PR),TITLE_NUMBER_PR_CHANGE)</f>
        <v/>
      </c>
      <c r="AH33" s="2271"/>
      <c r="AI33" s="2271"/>
      <c r="AJ33" s="2271"/>
      <c r="AK33" s="2271"/>
      <c r="AL33" s="2271"/>
      <c r="AM33" s="2271"/>
      <c r="AN33" s="2271"/>
      <c r="AO33" s="2271"/>
      <c r="AP33" s="2271"/>
      <c r="AQ33" s="333"/>
      <c r="AR33" s="333"/>
      <c r="AS33" s="287"/>
      <c r="AT33" s="375"/>
      <c r="AU33" s="375"/>
      <c r="AV33" s="375"/>
      <c r="AW33" s="375"/>
      <c r="AX33" s="375"/>
      <c r="AY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603</v>
      </c>
      <c r="AG34" s="333"/>
      <c r="AH34" s="1642"/>
      <c r="AI34" s="1642"/>
      <c r="AJ34" s="1642"/>
      <c r="AK34" s="1642"/>
      <c r="AL34" s="1642"/>
      <c r="AM34" s="333"/>
      <c r="AN34" s="333"/>
      <c r="AO34" s="333"/>
      <c r="AP34" s="333"/>
      <c r="AQ34" s="285" t="s">
        <v>603</v>
      </c>
      <c r="AT34" s="375"/>
      <c r="AU34" s="375"/>
      <c r="AV34" s="375"/>
      <c r="AW34" s="375"/>
      <c r="AX34" s="375"/>
      <c r="AY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c r="AL36" s="2147"/>
      <c r="AM36" s="2147"/>
      <c r="AN36" s="2147"/>
      <c r="AO36" s="2147"/>
      <c r="AP36" s="2147"/>
      <c r="AQ36" s="2147"/>
      <c r="AR36" s="2147"/>
      <c r="AS36" s="2147" t="s">
        <v>477</v>
      </c>
      <c r="AY36" s="1162">
        <v>14</v>
      </c>
    </row>
    <row customHeight="1" ht="14.699999999999998">
      <c r="Q37" s="383"/>
      <c r="R37" s="383"/>
      <c r="S37" s="2293" t="s">
        <v>88</v>
      </c>
      <c r="T37" s="2229" t="s">
        <v>604</v>
      </c>
      <c r="U37" s="308"/>
      <c r="V37" s="2294" t="s">
        <v>605</v>
      </c>
      <c r="W37" s="2311"/>
      <c r="X37" s="2311"/>
      <c r="Y37" s="2311"/>
      <c r="Z37" s="2311"/>
      <c r="AA37" s="2311"/>
      <c r="AB37" s="2311"/>
      <c r="AC37" s="2295"/>
      <c r="AD37" s="2295"/>
      <c r="AE37" s="2296"/>
      <c r="AF37" s="2297" t="s">
        <v>606</v>
      </c>
      <c r="AG37" s="2294" t="s">
        <v>605</v>
      </c>
      <c r="AH37" s="2295"/>
      <c r="AI37" s="2295"/>
      <c r="AJ37" s="2295"/>
      <c r="AK37" s="2295"/>
      <c r="AL37" s="2295"/>
      <c r="AM37" s="2295"/>
      <c r="AN37" s="2295"/>
      <c r="AO37" s="2295"/>
      <c r="AP37" s="2296"/>
      <c r="AQ37" s="2297" t="s">
        <v>607</v>
      </c>
      <c r="AR37" s="2300" t="s">
        <v>608</v>
      </c>
      <c r="AS37" s="2147"/>
      <c r="AY37" s="1162">
        <v>14</v>
      </c>
    </row>
    <row customHeight="1" ht="19.95">
      <c r="Q38" s="383"/>
      <c r="R38" s="383"/>
      <c r="S38" s="2293"/>
      <c r="T38" s="2229"/>
      <c r="U38" s="1038"/>
      <c r="V38" s="2386" t="s">
        <v>708</v>
      </c>
      <c r="W38" s="2385" t="s">
        <v>709</v>
      </c>
      <c r="X38" s="2385"/>
      <c r="Y38" s="2385"/>
      <c r="Z38" s="2385" t="s">
        <v>710</v>
      </c>
      <c r="AA38" s="2385"/>
      <c r="AB38" s="2385"/>
      <c r="AC38" s="2314" t="s">
        <v>612</v>
      </c>
      <c r="AD38" s="2333"/>
      <c r="AE38" s="2334"/>
      <c r="AF38" s="2298"/>
      <c r="AG38" s="2386" t="s">
        <v>708</v>
      </c>
      <c r="AH38" s="2385" t="s">
        <v>709</v>
      </c>
      <c r="AI38" s="2385"/>
      <c r="AJ38" s="2385"/>
      <c r="AK38" s="2385" t="s">
        <v>710</v>
      </c>
      <c r="AL38" s="2385"/>
      <c r="AM38" s="2385"/>
      <c r="AN38" s="2314" t="s">
        <v>612</v>
      </c>
      <c r="AO38" s="2333"/>
      <c r="AP38" s="2334"/>
      <c r="AQ38" s="2298"/>
      <c r="AR38" s="2301"/>
      <c r="AS38" s="2147"/>
      <c r="AY38" s="1162">
        <v>19</v>
      </c>
    </row>
    <row s="1642" customFormat="1" customHeight="1" ht="19.95">
      <c r="A39" s="1373"/>
      <c r="B39" s="1373"/>
      <c r="C39" s="1373"/>
      <c r="D39" s="1373"/>
      <c r="E39" s="1373"/>
      <c r="F39" s="1373"/>
      <c r="G39" s="1373"/>
      <c r="H39" s="1373"/>
      <c r="I39" s="1373"/>
      <c r="J39" s="1373"/>
      <c r="K39" s="1373"/>
      <c r="L39" s="1955"/>
      <c r="M39" s="1369"/>
      <c r="N39" s="1369"/>
      <c r="O39" s="1369"/>
      <c r="P39" s="1969"/>
      <c r="Q39" s="383"/>
      <c r="R39" s="383"/>
      <c r="S39" s="2293"/>
      <c r="T39" s="2229"/>
      <c r="U39" s="1038"/>
      <c r="V39" s="2386"/>
      <c r="W39" s="2385" t="s">
        <v>711</v>
      </c>
      <c r="X39" s="2385" t="s">
        <v>712</v>
      </c>
      <c r="Y39" s="2385"/>
      <c r="Z39" s="2385" t="s">
        <v>713</v>
      </c>
      <c r="AA39" s="2385" t="s">
        <v>712</v>
      </c>
      <c r="AB39" s="2385"/>
      <c r="AC39" s="2315"/>
      <c r="AD39" s="2335"/>
      <c r="AE39" s="2336"/>
      <c r="AF39" s="2298"/>
      <c r="AG39" s="2386"/>
      <c r="AH39" s="2385" t="s">
        <v>711</v>
      </c>
      <c r="AI39" s="2385" t="s">
        <v>712</v>
      </c>
      <c r="AJ39" s="2385"/>
      <c r="AK39" s="2385" t="s">
        <v>713</v>
      </c>
      <c r="AL39" s="2385" t="s">
        <v>712</v>
      </c>
      <c r="AM39" s="2385"/>
      <c r="AN39" s="2315"/>
      <c r="AO39" s="2335"/>
      <c r="AP39" s="2336"/>
      <c r="AQ39" s="2298"/>
      <c r="AR39" s="2301"/>
      <c r="AS39" s="2147"/>
      <c r="AT39" s="1643"/>
      <c r="AU39" s="1643"/>
      <c r="AV39" s="1643"/>
      <c r="AW39" s="1643"/>
      <c r="AX39" s="1643"/>
      <c r="AY39" s="1638">
        <v>19</v>
      </c>
    </row>
    <row customHeight="1" ht="61.949999999999996">
      <c r="A40" s="1377"/>
      <c r="B40" s="1377" t="s">
        <v>319</v>
      </c>
      <c r="C40" s="1377" t="s">
        <v>320</v>
      </c>
      <c r="D40" s="1377" t="s">
        <v>321</v>
      </c>
      <c r="E40" s="1371" t="s">
        <v>613</v>
      </c>
      <c r="F40" s="1371" t="s">
        <v>614</v>
      </c>
      <c r="G40" s="1371" t="s">
        <v>615</v>
      </c>
      <c r="H40" s="1371"/>
      <c r="I40" s="1371" t="s">
        <v>666</v>
      </c>
      <c r="J40" s="1371" t="s">
        <v>618</v>
      </c>
      <c r="K40" s="1371" t="s">
        <v>667</v>
      </c>
      <c r="L40" s="1371" t="s">
        <v>594</v>
      </c>
      <c r="Q40" s="383"/>
      <c r="R40" s="383"/>
      <c r="S40" s="2293"/>
      <c r="T40" s="2229"/>
      <c r="U40" s="309"/>
      <c r="V40" s="2386"/>
      <c r="W40" s="2385"/>
      <c r="X40" s="1987" t="s">
        <v>714</v>
      </c>
      <c r="Y40" s="1987" t="s">
        <v>715</v>
      </c>
      <c r="Z40" s="2385"/>
      <c r="AA40" s="1987" t="s">
        <v>716</v>
      </c>
      <c r="AB40" s="1987" t="s">
        <v>717</v>
      </c>
      <c r="AC40" s="1496" t="s">
        <v>622</v>
      </c>
      <c r="AD40" s="2290" t="s">
        <v>623</v>
      </c>
      <c r="AE40" s="2291"/>
      <c r="AF40" s="2299"/>
      <c r="AG40" s="2386"/>
      <c r="AH40" s="2385"/>
      <c r="AI40" s="1987" t="s">
        <v>714</v>
      </c>
      <c r="AJ40" s="1987" t="s">
        <v>715</v>
      </c>
      <c r="AK40" s="2385"/>
      <c r="AL40" s="1987" t="s">
        <v>716</v>
      </c>
      <c r="AM40" s="1987" t="s">
        <v>717</v>
      </c>
      <c r="AN40" s="1496" t="s">
        <v>622</v>
      </c>
      <c r="AO40" s="2290" t="s">
        <v>623</v>
      </c>
      <c r="AP40" s="2291"/>
      <c r="AQ40" s="2299"/>
      <c r="AR40" s="2302"/>
      <c r="AS40" s="2147"/>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137</v>
      </c>
      <c r="T41" s="1262" t="s">
        <v>102</v>
      </c>
      <c r="U41" s="1252" t="str">
        <f>OFFSET(U41,0,-1)</f>
        <v>2</v>
      </c>
      <c r="V41" s="1489">
        <f>OFFSET(V41,0,-1)+1</f>
        <v>3</v>
      </c>
      <c r="W41" s="1348"/>
      <c r="X41" s="1348"/>
      <c r="Y41" s="1348"/>
      <c r="Z41" s="1348"/>
      <c r="AA41" s="1348"/>
      <c r="AB41" s="1348"/>
      <c r="AC41" s="1489">
        <f>OFFSET(AC41,0,-1)+1</f>
        <v>1</v>
      </c>
      <c r="AD41" s="2292">
        <f>OFFSET(AD41,0,-1)+1</f>
        <v>2</v>
      </c>
      <c r="AE41" s="2292"/>
      <c r="AF41" s="1489">
        <f>OFFSET(AF41,0,-2)+1</f>
        <v>3</v>
      </c>
      <c r="AG41" s="1489">
        <f>OFFSET(AG41,0,-1)+1</f>
        <v>4</v>
      </c>
      <c r="AH41" s="1960"/>
      <c r="AI41" s="1960"/>
      <c r="AJ41" s="1960"/>
      <c r="AK41" s="1960"/>
      <c r="AL41" s="1960"/>
      <c r="AM41" s="1489">
        <f>OFFSET(AM41,0,-1)+1</f>
        <v>1</v>
      </c>
      <c r="AN41" s="1489">
        <f>OFFSET(AN41,0,-1)+1</f>
        <v>2</v>
      </c>
      <c r="AO41" s="2292">
        <f>OFFSET(AO41,0,-1)+1</f>
        <v>3</v>
      </c>
      <c r="AP41" s="2292"/>
      <c r="AQ41" s="1489">
        <f>OFFSET(AQ41,0,-2)+1</f>
        <v>4</v>
      </c>
      <c r="AR41" s="1252">
        <f>OFFSET(AR41,0,-1)</f>
        <v>4</v>
      </c>
      <c r="AS41" s="1489">
        <f>OFFSET(AS41,0,-1)+1</f>
        <v>5</v>
      </c>
      <c r="AT41" s="518"/>
      <c r="AU41" s="518"/>
      <c r="AV41" s="518"/>
      <c r="AW41" s="518"/>
      <c r="AX41" s="518"/>
      <c r="AY41" s="503">
        <v>0</v>
      </c>
    </row>
    <row customHeight="1" ht="24">
      <c r="A42" s="1370" t="s">
        <v>427</v>
      </c>
      <c r="B42" s="1370"/>
      <c r="C42" s="1370"/>
      <c r="D42" s="1370"/>
      <c r="E42" s="2278">
        <v>1</v>
      </c>
      <c r="F42" s="1370"/>
      <c r="G42" s="1370"/>
      <c r="H42" s="1370"/>
      <c r="I42" s="1370"/>
      <c r="J42" s="1370"/>
      <c r="K42" s="1370"/>
      <c r="L42" s="1371"/>
      <c r="M42" s="1372"/>
      <c r="N42" s="1372"/>
      <c r="O42" s="1372"/>
      <c r="P42" s="368"/>
      <c r="Q42" s="367"/>
      <c r="R42" s="362"/>
      <c r="S42" s="1500">
        <f>INDEX(PT_DIFFERENTIATION_NUM_NTAR,MATCH(A42,PT_DIFFERENTIATION_NTAR_ID,0))</f>
        <v>0</v>
      </c>
      <c r="T42" s="305" t="s">
        <v>307</v>
      </c>
      <c r="U42" s="30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427</v>
      </c>
      <c r="B43" s="1370" t="s">
        <v>428</v>
      </c>
      <c r="C43" s="1370"/>
      <c r="D43" s="1370"/>
      <c r="E43" s="2279"/>
      <c r="F43" s="2278">
        <v>1</v>
      </c>
      <c r="G43" s="1370"/>
      <c r="H43" s="1370"/>
      <c r="I43" s="1370"/>
      <c r="J43" s="1370"/>
      <c r="K43" s="1370"/>
      <c r="L43" s="1371"/>
      <c r="M43" s="1372"/>
      <c r="N43" s="1372"/>
      <c r="O43" s="1372"/>
      <c r="P43" s="1494"/>
      <c r="Q43" s="359"/>
      <c r="R43" s="360"/>
      <c r="S43" s="1500" t="str">
        <f>INDEX(PT_DIFFERENTIATION_NUM_TER,MATCH(B43,PT_DIFFERENTIATION_TER_ID,0))</f>
        <v>.</v>
      </c>
      <c r="T43" s="315" t="s">
        <v>573</v>
      </c>
      <c r="U43" s="30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265" t="s">
        <v>574</v>
      </c>
      <c r="AU43" s="507"/>
      <c r="AV43" s="507" t="str">
        <f>IF(T43="","",T43)</f>
        <v>Территория действия тарифа</v>
      </c>
      <c r="AW43" s="507"/>
      <c r="AX43" s="507"/>
      <c r="AY43" s="1162">
        <v>23</v>
      </c>
    </row>
    <row customHeight="1" ht="24">
      <c r="A44" s="1370" t="s">
        <v>427</v>
      </c>
      <c r="B44" s="1370" t="s">
        <v>428</v>
      </c>
      <c r="C44" s="1370" t="s">
        <v>429</v>
      </c>
      <c r="D44" s="1370"/>
      <c r="E44" s="2279"/>
      <c r="F44" s="2279"/>
      <c r="G44" s="2278">
        <v>1</v>
      </c>
      <c r="H44" s="1370"/>
      <c r="I44" s="1370"/>
      <c r="J44" s="1370"/>
      <c r="K44" s="1370"/>
      <c r="L44" s="1371"/>
      <c r="M44" s="1372"/>
      <c r="N44" s="1372"/>
      <c r="O44" s="1372"/>
      <c r="P44" s="361"/>
      <c r="Q44" s="359"/>
      <c r="R44" s="360"/>
      <c r="S44" s="1500" t="str">
        <f>INDEX(PT_DIFFERENTIATION_NUM_CS,MATCH(C44,PT_DIFFERENTIATION_CS_ID,0))</f>
        <v>..</v>
      </c>
      <c r="T44" s="316" t="s">
        <v>706</v>
      </c>
      <c r="U44" s="30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265" t="s">
        <v>707</v>
      </c>
      <c r="AU44" s="507"/>
      <c r="AV44" s="507" t="str">
        <f>IF(T44="","",T44)</f>
        <v>Наименование централизованной системы горячего водоснабжения</v>
      </c>
      <c r="AW44" s="507"/>
      <c r="AX44" s="507"/>
      <c r="AY44" s="1162">
        <v>23</v>
      </c>
    </row>
    <row customHeight="1" ht="24">
      <c r="A45" s="1370" t="s">
        <v>427</v>
      </c>
      <c r="B45" s="1370" t="s">
        <v>428</v>
      </c>
      <c r="C45" s="1370" t="s">
        <v>429</v>
      </c>
      <c r="D45" s="1370" t="s">
        <v>718</v>
      </c>
      <c r="E45" s="2279"/>
      <c r="F45" s="2279"/>
      <c r="G45" s="2279"/>
      <c r="H45" s="2279"/>
      <c r="I45" s="2276" t="str">
        <f>S44&amp;".1"</f>
        <v>...1</v>
      </c>
      <c r="J45" s="1370"/>
      <c r="K45" s="1370"/>
      <c r="L45" s="1371"/>
      <c r="P45" s="2277">
        <v>1</v>
      </c>
      <c r="Q45" s="1488"/>
      <c r="R45" s="363"/>
      <c r="S45" s="1500" t="str">
        <f>$I45</f>
        <v>...1</v>
      </c>
      <c r="T45" s="292" t="s">
        <v>659</v>
      </c>
      <c r="U45" s="307"/>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265" t="s">
        <v>660</v>
      </c>
      <c r="AU45" s="507"/>
      <c r="AV45" s="507" t="str">
        <f>IF(T45="","",T45)</f>
        <v>Наименование признака дифференциации</v>
      </c>
      <c r="AW45" s="507"/>
      <c r="AX45" s="507"/>
      <c r="AY45" s="1162">
        <v>23</v>
      </c>
    </row>
    <row customHeight="1" ht="24">
      <c r="A46" s="1370" t="s">
        <v>427</v>
      </c>
      <c r="B46" s="1370" t="s">
        <v>428</v>
      </c>
      <c r="C46" s="1370" t="s">
        <v>429</v>
      </c>
      <c r="D46" s="1370" t="s">
        <v>718</v>
      </c>
      <c r="E46" s="2279"/>
      <c r="F46" s="2279"/>
      <c r="G46" s="2279"/>
      <c r="H46" s="2279"/>
      <c r="I46" s="2306"/>
      <c r="J46" s="2276" t="str">
        <f>I45&amp;".1"</f>
        <v>...1.1</v>
      </c>
      <c r="K46" s="1370"/>
      <c r="L46" s="1371" t="s">
        <v>582</v>
      </c>
      <c r="P46" s="2277"/>
      <c r="Q46" s="2277">
        <v>1</v>
      </c>
      <c r="R46" s="364"/>
      <c r="S46" s="1500" t="str">
        <f>$J46</f>
        <v>...1.1</v>
      </c>
      <c r="T46" s="293" t="s">
        <v>583</v>
      </c>
      <c r="U46" s="307"/>
      <c r="V46" s="2265"/>
      <c r="W46" s="2266"/>
      <c r="X46" s="2266"/>
      <c r="Y46" s="2266"/>
      <c r="Z46" s="2266"/>
      <c r="AA46" s="2266"/>
      <c r="AB46" s="2266"/>
      <c r="AC46" s="2266"/>
      <c r="AD46" s="2266"/>
      <c r="AE46" s="2266"/>
      <c r="AF46" s="2267"/>
      <c r="AG46" s="2265"/>
      <c r="AH46" s="2266"/>
      <c r="AI46" s="2266"/>
      <c r="AJ46" s="2266"/>
      <c r="AK46" s="2266"/>
      <c r="AL46" s="2266"/>
      <c r="AM46" s="2266"/>
      <c r="AN46" s="2266"/>
      <c r="AO46" s="2266"/>
      <c r="AP46" s="2266"/>
      <c r="AQ46" s="2266"/>
      <c r="AR46" s="2267"/>
      <c r="AS46" s="1314" t="s">
        <v>661</v>
      </c>
      <c r="AU46" s="507"/>
      <c r="AV46" s="507" t="str">
        <f>IF(T46="","",T46)</f>
        <v>Группа потребителей</v>
      </c>
      <c r="AW46" s="507"/>
      <c r="AX46" s="507"/>
      <c r="AY46" s="1162">
        <v>23</v>
      </c>
    </row>
    <row customHeight="1" ht="24">
      <c r="A47" s="1370" t="s">
        <v>427</v>
      </c>
      <c r="B47" s="1370" t="s">
        <v>428</v>
      </c>
      <c r="C47" s="1370" t="s">
        <v>429</v>
      </c>
      <c r="D47" s="1370" t="s">
        <v>718</v>
      </c>
      <c r="E47" s="2279"/>
      <c r="F47" s="2279"/>
      <c r="G47" s="2279"/>
      <c r="H47" s="2279"/>
      <c r="I47" s="2306"/>
      <c r="J47" s="2306"/>
      <c r="K47" s="2276" t="str">
        <f>J46&amp;".1"</f>
        <v>...1.1.1</v>
      </c>
      <c r="L47" s="1371"/>
      <c r="P47" s="2277"/>
      <c r="Q47" s="2277"/>
      <c r="R47" s="364">
        <v>1</v>
      </c>
      <c r="S47" s="1500" t="str">
        <f>$K47</f>
        <v>...1.1.1</v>
      </c>
      <c r="T47" s="1444"/>
      <c r="U47" s="307"/>
      <c r="V47" s="758"/>
      <c r="W47" s="758"/>
      <c r="X47" s="758"/>
      <c r="Y47" s="758"/>
      <c r="Z47" s="758"/>
      <c r="AA47" s="758"/>
      <c r="AB47" s="758"/>
      <c r="AC47" s="2287"/>
      <c r="AD47" s="2288" t="s">
        <v>62</v>
      </c>
      <c r="AE47" s="2287"/>
      <c r="AF47" s="2288" t="s">
        <v>62</v>
      </c>
      <c r="AG47" s="758"/>
      <c r="AH47" s="758"/>
      <c r="AI47" s="758"/>
      <c r="AJ47" s="758"/>
      <c r="AK47" s="758"/>
      <c r="AL47" s="758"/>
      <c r="AM47" s="758"/>
      <c r="AN47" s="2285"/>
      <c r="AO47" s="2127" t="s">
        <v>62</v>
      </c>
      <c r="AP47" s="2307"/>
      <c r="AQ47" s="2127" t="s">
        <v>19</v>
      </c>
      <c r="AR47" s="1445"/>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427</v>
      </c>
      <c r="B48" s="1370" t="s">
        <v>428</v>
      </c>
      <c r="C48" s="1370" t="s">
        <v>429</v>
      </c>
      <c r="D48" s="1370" t="s">
        <v>718</v>
      </c>
      <c r="E48" s="2279"/>
      <c r="F48" s="2279"/>
      <c r="G48" s="2279"/>
      <c r="H48" s="2279"/>
      <c r="I48" s="2306"/>
      <c r="J48" s="2306"/>
      <c r="K48" s="2276"/>
      <c r="L48" s="1371"/>
      <c r="P48" s="2277"/>
      <c r="Q48" s="2277"/>
      <c r="R48" s="364"/>
      <c r="S48" s="1497"/>
      <c r="T48" s="307"/>
      <c r="U48" s="307"/>
      <c r="V48" s="1367"/>
      <c r="W48" s="1367"/>
      <c r="X48" s="1367"/>
      <c r="Y48" s="1367"/>
      <c r="Z48" s="1367"/>
      <c r="AA48" s="1367"/>
      <c r="AB48" s="1367"/>
      <c r="AC48" s="2288"/>
      <c r="AD48" s="2288"/>
      <c r="AE48" s="2288"/>
      <c r="AF48" s="2288"/>
      <c r="AG48" s="332"/>
      <c r="AH48" s="332"/>
      <c r="AI48" s="332"/>
      <c r="AJ48" s="332"/>
      <c r="AK48" s="332"/>
      <c r="AL48" s="332"/>
      <c r="AM48" s="332"/>
      <c r="AN48" s="2286"/>
      <c r="AO48" s="2127"/>
      <c r="AP48" s="2308"/>
      <c r="AQ48" s="2127"/>
      <c r="AR48" s="1446"/>
      <c r="AS48" s="2369"/>
      <c r="AU48" s="507"/>
      <c r="AV48" s="507" t="str">
        <f>IF(T48="","",T48)</f>
        <v/>
      </c>
      <c r="AW48" s="507"/>
      <c r="AX48" s="507"/>
      <c r="AY48" s="1162">
        <v>0</v>
      </c>
    </row>
    <row customHeight="1" ht="21">
      <c r="A49" s="1370" t="s">
        <v>427</v>
      </c>
      <c r="B49" s="1370" t="s">
        <v>428</v>
      </c>
      <c r="C49" s="1370" t="s">
        <v>429</v>
      </c>
      <c r="D49" s="1370" t="s">
        <v>718</v>
      </c>
      <c r="E49" s="2279"/>
      <c r="F49" s="2279"/>
      <c r="G49" s="2279"/>
      <c r="H49" s="2279"/>
      <c r="I49" s="2306"/>
      <c r="J49" s="2276"/>
      <c r="K49" s="1370"/>
      <c r="L49" s="1371"/>
      <c r="P49" s="2277"/>
      <c r="Q49" s="2277"/>
      <c r="R49" s="363"/>
      <c r="S49" s="1285"/>
      <c r="T49" s="294" t="s">
        <v>662</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663</v>
      </c>
      <c r="AU49" s="507"/>
      <c r="AV49" s="507" t="str">
        <f>IF(T49="","",T49)</f>
        <v>Добавить значение признака дифференциации</v>
      </c>
      <c r="AW49" s="507"/>
      <c r="AX49" s="507"/>
      <c r="AY49" s="1162">
        <v>20</v>
      </c>
    </row>
    <row customHeight="1" ht="22.049999999999997">
      <c r="A50" s="1370" t="s">
        <v>427</v>
      </c>
      <c r="B50" s="1370" t="s">
        <v>428</v>
      </c>
      <c r="C50" s="1370" t="s">
        <v>429</v>
      </c>
      <c r="D50" s="1370" t="s">
        <v>718</v>
      </c>
      <c r="E50" s="2279"/>
      <c r="F50" s="2279"/>
      <c r="G50" s="2279"/>
      <c r="H50" s="2279"/>
      <c r="I50" s="2276"/>
      <c r="J50" s="1370"/>
      <c r="K50" s="1370"/>
      <c r="L50" s="1371"/>
      <c r="P50" s="2277"/>
      <c r="Q50" s="1488"/>
      <c r="R50" s="363"/>
      <c r="S50" s="1285"/>
      <c r="T50" s="372" t="s">
        <v>588</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427</v>
      </c>
      <c r="B51" s="1370" t="s">
        <v>428</v>
      </c>
      <c r="C51" s="1370" t="s">
        <v>429</v>
      </c>
      <c r="D51" s="1370" t="s">
        <v>718</v>
      </c>
      <c r="E51" s="2279"/>
      <c r="F51" s="2279"/>
      <c r="G51" s="2279"/>
      <c r="H51" s="2278"/>
      <c r="I51" s="1370"/>
      <c r="J51" s="1370"/>
      <c r="K51" s="1370"/>
      <c r="L51" s="1371"/>
      <c r="M51" s="1372"/>
      <c r="N51" s="1372"/>
      <c r="O51" s="544"/>
      <c r="P51" s="367"/>
      <c r="Q51" s="382"/>
      <c r="R51" s="362"/>
      <c r="S51" s="1285"/>
      <c r="T51" s="379" t="s">
        <v>664</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427</v>
      </c>
      <c r="B52" s="1350" t="s">
        <v>428</v>
      </c>
      <c r="C52" s="1321"/>
      <c r="D52" s="1321"/>
      <c r="E52" s="2279"/>
      <c r="F52" s="2278"/>
      <c r="G52" s="1321"/>
      <c r="H52" s="1321"/>
      <c r="I52" s="1321"/>
      <c r="J52" s="1321"/>
      <c r="K52" s="1321"/>
      <c r="L52" s="1501"/>
      <c r="M52" s="1328"/>
      <c r="N52" s="1328"/>
      <c r="P52" s="1323"/>
      <c r="Q52" s="1324"/>
      <c r="R52" s="1323"/>
      <c r="S52" s="1329"/>
      <c r="T52" s="1332" t="s">
        <v>591</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427</v>
      </c>
      <c r="B53" s="1350"/>
      <c r="C53" s="1350"/>
      <c r="D53" s="1350"/>
      <c r="E53" s="2278"/>
      <c r="F53" s="1350"/>
      <c r="G53" s="1350"/>
      <c r="H53" s="1350"/>
      <c r="I53" s="1350"/>
      <c r="J53" s="1350"/>
      <c r="K53" s="1350"/>
      <c r="L53" s="1353"/>
      <c r="M53" s="1328"/>
      <c r="N53" s="1328"/>
      <c r="O53" s="525"/>
      <c r="P53" s="387"/>
      <c r="Q53" s="1351"/>
      <c r="R53" s="387"/>
      <c r="S53" s="1329"/>
      <c r="T53" s="1332" t="s">
        <v>592</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624</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c r="AY56" s="1162">
        <v>14</v>
      </c>
    </row>
    <row customHeight="1" ht="14.699999999999998">
      <c r="O57" s="544"/>
      <c r="AY57" s="1162">
        <v>14</v>
      </c>
    </row>
    <row customHeight="1" ht="14.699999999999998">
      <c r="O58" s="544"/>
      <c r="S58" s="1260"/>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Y58" s="1162">
        <v>14</v>
      </c>
    </row>
    <row customHeight="1" ht="22.5" hidden="1">
      <c r="A59" s="1167" t="s">
        <v>82</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84AC8-F4C8-9467-EA88-7EC9805E40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27" width="19.140625" hidden="1" customWidth="1"/>
    <col min="13" max="14" style="1782" width="12.28125" hidden="1" customWidth="1"/>
    <col min="15" max="15" style="1782" width="23.421875" hidden="1" customWidth="1"/>
    <col min="16" max="16" style="2417" width="3.00390625" customWidth="1"/>
    <col min="17" max="18" style="351" width="3.00390625" customWidth="1"/>
    <col min="19" max="19" style="2427"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78">
        <v>1</v>
      </c>
      <c r="F2" s="1370"/>
      <c r="G2" s="1370"/>
      <c r="H2" s="1370"/>
      <c r="I2" s="1370"/>
      <c r="J2" s="1370"/>
      <c r="K2" s="1370"/>
      <c r="L2" s="1371"/>
      <c r="M2" s="1372"/>
      <c r="N2" s="1372"/>
      <c r="O2" s="1372"/>
      <c r="P2" s="368"/>
      <c r="Q2" s="367"/>
      <c r="R2" s="362"/>
      <c r="S2" s="1500">
        <f>INDEX(PT_DIFFERENTIATION_NUM_NTAR,MATCH(A2,PT_DIFFERENTIATION_NTAR_ID,0))</f>
      </c>
      <c r="T2" s="305" t="s">
        <v>307</v>
      </c>
      <c r="U2" s="307"/>
      <c r="V2" s="2262"/>
      <c r="W2" s="2263"/>
      <c r="X2" s="2263"/>
      <c r="Y2" s="2263"/>
      <c r="Z2" s="2263"/>
      <c r="AA2" s="2263"/>
      <c r="AB2" s="2263"/>
      <c r="AC2" s="2263"/>
      <c r="AD2" s="2263"/>
      <c r="AE2" s="2263"/>
      <c r="AF2" s="2264"/>
      <c r="AG2" s="2262">
        <f>INDEX(PT_DIFFERENTIATION_NTAR,MATCH(A2,PT_DIFFERENTIATION_NTAR_ID,0))</f>
      </c>
      <c r="AH2" s="2263"/>
      <c r="AI2" s="2263"/>
      <c r="AJ2" s="2263"/>
      <c r="AK2" s="2263"/>
      <c r="AL2" s="2263"/>
      <c r="AM2" s="2263"/>
      <c r="AN2" s="2263"/>
      <c r="AO2" s="2263"/>
      <c r="AP2" s="2263"/>
      <c r="AQ2" s="2263"/>
      <c r="AR2" s="2264"/>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79"/>
      <c r="F3" s="2278">
        <v>1</v>
      </c>
      <c r="G3" s="1370"/>
      <c r="H3" s="1370"/>
      <c r="I3" s="1370"/>
      <c r="J3" s="1370"/>
      <c r="K3" s="1370"/>
      <c r="L3" s="1371"/>
      <c r="M3" s="1372"/>
      <c r="N3" s="1372"/>
      <c r="O3" s="1372"/>
      <c r="P3" s="1494"/>
      <c r="Q3" s="359"/>
      <c r="R3" s="360"/>
      <c r="S3" s="1500">
        <f>INDEX(PT_DIFFERENTIATION_NUM_TER,MATCH(B3,PT_DIFFERENTIATION_TER_ID,0))</f>
      </c>
      <c r="T3" s="315" t="s">
        <v>573</v>
      </c>
      <c r="U3" s="307"/>
      <c r="V3" s="2262"/>
      <c r="W3" s="2263"/>
      <c r="X3" s="2263"/>
      <c r="Y3" s="2263"/>
      <c r="Z3" s="2263"/>
      <c r="AA3" s="2263"/>
      <c r="AB3" s="2263"/>
      <c r="AC3" s="2263"/>
      <c r="AD3" s="2263"/>
      <c r="AE3" s="2263"/>
      <c r="AF3" s="2264"/>
      <c r="AG3" s="2262">
        <f>INDEX(PT_DIFFERENTIATION_TER,MATCH(B3,PT_DIFFERENTIATION_TER_ID,0))</f>
      </c>
      <c r="AH3" s="2263"/>
      <c r="AI3" s="2263"/>
      <c r="AJ3" s="2263"/>
      <c r="AK3" s="2263"/>
      <c r="AL3" s="2263"/>
      <c r="AM3" s="2263"/>
      <c r="AN3" s="2263"/>
      <c r="AO3" s="2263"/>
      <c r="AP3" s="2263"/>
      <c r="AQ3" s="2263"/>
      <c r="AR3" s="2264"/>
      <c r="AS3" s="1265" t="s">
        <v>574</v>
      </c>
      <c r="AU3" s="507"/>
      <c r="AV3" s="507" t="str">
        <f>IF(T3="","",T3)</f>
        <v>Территория действия тарифа</v>
      </c>
      <c r="AW3" s="507"/>
      <c r="AX3" s="507"/>
      <c r="AY3" s="1162">
        <v>0</v>
      </c>
    </row>
    <row customHeight="1" ht="23.25" hidden="1">
      <c r="A4" s="1370"/>
      <c r="B4" s="1370"/>
      <c r="C4" s="1370"/>
      <c r="D4" s="1370"/>
      <c r="E4" s="2279"/>
      <c r="F4" s="2279"/>
      <c r="G4" s="2278">
        <v>1</v>
      </c>
      <c r="H4" s="1370"/>
      <c r="I4" s="1370"/>
      <c r="J4" s="1370"/>
      <c r="K4" s="1370"/>
      <c r="L4" s="1371"/>
      <c r="M4" s="1372"/>
      <c r="N4" s="1372"/>
      <c r="O4" s="1372"/>
      <c r="P4" s="361"/>
      <c r="Q4" s="359"/>
      <c r="R4" s="360"/>
      <c r="S4" s="1500">
        <f>INDEX(PT_DIFFERENTIATION_NUM_CS,MATCH(C4,PT_DIFFERENTIATION_CS_ID,0))</f>
      </c>
      <c r="T4" s="316" t="s">
        <v>706</v>
      </c>
      <c r="U4" s="307"/>
      <c r="V4" s="2262"/>
      <c r="W4" s="2263"/>
      <c r="X4" s="2263"/>
      <c r="Y4" s="2263"/>
      <c r="Z4" s="2263"/>
      <c r="AA4" s="2263"/>
      <c r="AB4" s="2263"/>
      <c r="AC4" s="2263"/>
      <c r="AD4" s="2263"/>
      <c r="AE4" s="2263"/>
      <c r="AF4" s="2264"/>
      <c r="AG4" s="2262">
        <f>INDEX(PT_DIFFERENTIATION_CS,MATCH(C4,PT_DIFFERENTIATION_CS_ID,0))</f>
      </c>
      <c r="AH4" s="2263"/>
      <c r="AI4" s="2263"/>
      <c r="AJ4" s="2263"/>
      <c r="AK4" s="2263"/>
      <c r="AL4" s="2263"/>
      <c r="AM4" s="2263"/>
      <c r="AN4" s="2263"/>
      <c r="AO4" s="2263"/>
      <c r="AP4" s="2263"/>
      <c r="AQ4" s="2263"/>
      <c r="AR4" s="2264"/>
      <c r="AS4" s="1265" t="s">
        <v>707</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79"/>
      <c r="F5" s="2279"/>
      <c r="G5" s="2279"/>
      <c r="H5" s="2279"/>
      <c r="I5" s="2276">
        <f>S4&amp;".1"</f>
      </c>
      <c r="J5" s="1370"/>
      <c r="K5" s="1370"/>
      <c r="L5" s="1371"/>
      <c r="P5" s="2277">
        <v>1</v>
      </c>
      <c r="Q5" s="1488"/>
      <c r="R5" s="363"/>
      <c r="S5" s="1500">
        <f>$I5</f>
      </c>
      <c r="T5" s="292" t="s">
        <v>659</v>
      </c>
      <c r="U5" s="307"/>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265" t="s">
        <v>660</v>
      </c>
      <c r="AU5" s="507"/>
      <c r="AV5" s="507" t="str">
        <f>IF(T5="","",T5)</f>
        <v>Наименование признака дифференциации</v>
      </c>
      <c r="AW5" s="507"/>
      <c r="AX5" s="507"/>
      <c r="AY5" s="1162">
        <v>0</v>
      </c>
    </row>
    <row customHeight="1" ht="23.25" hidden="1">
      <c r="A6" s="1370"/>
      <c r="B6" s="1370"/>
      <c r="C6" s="1370"/>
      <c r="D6" s="1370"/>
      <c r="E6" s="2279"/>
      <c r="F6" s="2279"/>
      <c r="G6" s="2279"/>
      <c r="H6" s="2279"/>
      <c r="I6" s="2306"/>
      <c r="J6" s="2276">
        <f>I5&amp;".1"</f>
      </c>
      <c r="K6" s="1370"/>
      <c r="L6" s="1371" t="s">
        <v>582</v>
      </c>
      <c r="P6" s="2277"/>
      <c r="Q6" s="2277">
        <v>1</v>
      </c>
      <c r="R6" s="364"/>
      <c r="S6" s="1500">
        <f>$J6</f>
      </c>
      <c r="T6" s="293" t="s">
        <v>583</v>
      </c>
      <c r="U6" s="307"/>
      <c r="V6" s="2265"/>
      <c r="W6" s="2266"/>
      <c r="X6" s="2266"/>
      <c r="Y6" s="2266"/>
      <c r="Z6" s="2266"/>
      <c r="AA6" s="2266"/>
      <c r="AB6" s="2266"/>
      <c r="AC6" s="2266"/>
      <c r="AD6" s="2266"/>
      <c r="AE6" s="2266"/>
      <c r="AF6" s="2267"/>
      <c r="AG6" s="2265"/>
      <c r="AH6" s="2266"/>
      <c r="AI6" s="2266"/>
      <c r="AJ6" s="2266"/>
      <c r="AK6" s="2266"/>
      <c r="AL6" s="2266"/>
      <c r="AM6" s="2266"/>
      <c r="AN6" s="2266"/>
      <c r="AO6" s="2266"/>
      <c r="AP6" s="2266"/>
      <c r="AQ6" s="2266"/>
      <c r="AR6" s="2267"/>
      <c r="AS6" s="1314" t="s">
        <v>661</v>
      </c>
      <c r="AU6" s="507"/>
      <c r="AV6" s="507" t="str">
        <f>IF(T6="","",T6)</f>
        <v>Группа потребителей</v>
      </c>
      <c r="AW6" s="507"/>
      <c r="AX6" s="507"/>
      <c r="AY6" s="1162">
        <v>0</v>
      </c>
    </row>
    <row customHeight="1" ht="23.25" hidden="1">
      <c r="A7" s="1370"/>
      <c r="B7" s="1370"/>
      <c r="C7" s="1370"/>
      <c r="D7" s="1370"/>
      <c r="E7" s="2279"/>
      <c r="F7" s="2279"/>
      <c r="G7" s="2279"/>
      <c r="H7" s="2279"/>
      <c r="I7" s="2306"/>
      <c r="J7" s="2306"/>
      <c r="K7" s="2276">
        <f>J6&amp;".1"</f>
      </c>
      <c r="L7" s="1371"/>
      <c r="P7" s="2277"/>
      <c r="Q7" s="2277"/>
      <c r="R7" s="364">
        <v>1</v>
      </c>
      <c r="S7" s="1500">
        <f>$K7</f>
      </c>
      <c r="T7" s="1444"/>
      <c r="U7" s="307"/>
      <c r="V7" s="758"/>
      <c r="W7" s="758"/>
      <c r="X7" s="758"/>
      <c r="Y7" s="758"/>
      <c r="Z7" s="758"/>
      <c r="AA7" s="758"/>
      <c r="AB7" s="1264"/>
      <c r="AC7" s="2285"/>
      <c r="AD7" s="2127" t="s">
        <v>62</v>
      </c>
      <c r="AE7" s="2285"/>
      <c r="AF7" s="2127" t="s">
        <v>62</v>
      </c>
      <c r="AG7" s="758"/>
      <c r="AH7" s="758"/>
      <c r="AI7" s="758"/>
      <c r="AJ7" s="758"/>
      <c r="AK7" s="758"/>
      <c r="AL7" s="758"/>
      <c r="AM7" s="1264"/>
      <c r="AN7" s="2285"/>
      <c r="AO7" s="2127" t="s">
        <v>62</v>
      </c>
      <c r="AP7" s="2307"/>
      <c r="AQ7" s="2127" t="s">
        <v>62</v>
      </c>
      <c r="AR7" s="1445"/>
      <c r="AS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79"/>
      <c r="F8" s="2279"/>
      <c r="G8" s="2279"/>
      <c r="H8" s="2279"/>
      <c r="I8" s="2306"/>
      <c r="J8" s="2306"/>
      <c r="K8" s="2276"/>
      <c r="L8" s="1371"/>
      <c r="P8" s="2277"/>
      <c r="Q8" s="2277"/>
      <c r="R8" s="364"/>
      <c r="S8" s="1497"/>
      <c r="T8" s="307"/>
      <c r="U8" s="307"/>
      <c r="V8" s="332"/>
      <c r="W8" s="332"/>
      <c r="X8" s="332"/>
      <c r="Y8" s="332"/>
      <c r="Z8" s="332"/>
      <c r="AA8" s="332"/>
      <c r="AB8" s="335" t="str">
        <f>AC7&amp;"-"&amp;AE7</f>
        <v>-</v>
      </c>
      <c r="AC8" s="2286"/>
      <c r="AD8" s="2127"/>
      <c r="AE8" s="2286"/>
      <c r="AF8" s="2127"/>
      <c r="AG8" s="332"/>
      <c r="AH8" s="332"/>
      <c r="AI8" s="332"/>
      <c r="AJ8" s="332"/>
      <c r="AK8" s="332"/>
      <c r="AL8" s="332"/>
      <c r="AM8" s="335" t="str">
        <f>AN7&amp;"-"&amp;AP7</f>
        <v>-</v>
      </c>
      <c r="AN8" s="2286"/>
      <c r="AO8" s="2127"/>
      <c r="AP8" s="2308"/>
      <c r="AQ8" s="2127"/>
      <c r="AR8" s="1446"/>
      <c r="AS8" s="2369"/>
      <c r="AU8" s="507"/>
      <c r="AV8" s="507" t="str">
        <f>IF(T8="","",T8)</f>
        <v/>
      </c>
      <c r="AW8" s="507"/>
      <c r="AX8" s="507"/>
      <c r="AY8" s="1162">
        <v>0</v>
      </c>
    </row>
    <row customHeight="1" ht="21" hidden="1">
      <c r="A9" s="1370"/>
      <c r="B9" s="1370"/>
      <c r="C9" s="1370"/>
      <c r="D9" s="1370"/>
      <c r="E9" s="2279"/>
      <c r="F9" s="2279"/>
      <c r="G9" s="2279"/>
      <c r="H9" s="2279"/>
      <c r="I9" s="2306"/>
      <c r="J9" s="2276"/>
      <c r="K9" s="1370"/>
      <c r="L9" s="1371"/>
      <c r="P9" s="2277"/>
      <c r="Q9" s="2277"/>
      <c r="R9" s="363"/>
      <c r="S9" s="1285"/>
      <c r="T9" s="294" t="s">
        <v>662</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663</v>
      </c>
      <c r="AU9" s="507"/>
      <c r="AV9" s="507" t="str">
        <f>IF(T9="","",T9)</f>
        <v>Добавить значение признака дифференциации</v>
      </c>
      <c r="AW9" s="507"/>
      <c r="AX9" s="507"/>
      <c r="AY9" s="1162">
        <v>0</v>
      </c>
    </row>
    <row customHeight="1" ht="21" hidden="1">
      <c r="A10" s="1370"/>
      <c r="B10" s="1370"/>
      <c r="C10" s="1370"/>
      <c r="D10" s="1370"/>
      <c r="E10" s="2279"/>
      <c r="F10" s="2279"/>
      <c r="G10" s="2279"/>
      <c r="H10" s="2279"/>
      <c r="I10" s="2276"/>
      <c r="J10" s="1370"/>
      <c r="K10" s="1370"/>
      <c r="L10" s="1371"/>
      <c r="P10" s="2277"/>
      <c r="Q10" s="1488"/>
      <c r="R10" s="363"/>
      <c r="S10" s="1285"/>
      <c r="T10" s="372" t="s">
        <v>588</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79"/>
      <c r="F11" s="2279"/>
      <c r="G11" s="2279"/>
      <c r="H11" s="2278"/>
      <c r="I11" s="1370"/>
      <c r="J11" s="1370"/>
      <c r="K11" s="1370"/>
      <c r="L11" s="1371"/>
      <c r="M11" s="1372"/>
      <c r="N11" s="1372"/>
      <c r="O11" s="544"/>
      <c r="P11" s="367"/>
      <c r="Q11" s="382"/>
      <c r="R11" s="362"/>
      <c r="S11" s="1285"/>
      <c r="T11" s="379" t="s">
        <v>664</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79"/>
      <c r="F12" s="2278"/>
      <c r="G12" s="1321"/>
      <c r="H12" s="1321"/>
      <c r="I12" s="1321"/>
      <c r="J12" s="1321"/>
      <c r="K12" s="1321"/>
      <c r="L12" s="1501"/>
      <c r="M12" s="1328"/>
      <c r="N12" s="1328"/>
      <c r="P12" s="1323"/>
      <c r="Q12" s="1324"/>
      <c r="R12" s="1323"/>
      <c r="S12" s="1329"/>
      <c r="T12" s="1332" t="s">
        <v>591</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78"/>
      <c r="F13" s="1350"/>
      <c r="G13" s="1350"/>
      <c r="H13" s="1350"/>
      <c r="I13" s="1350"/>
      <c r="J13" s="1350"/>
      <c r="K13" s="1350"/>
      <c r="L13" s="1353"/>
      <c r="M13" s="1328"/>
      <c r="N13" s="1328"/>
      <c r="O13" s="525"/>
      <c r="P13" s="387"/>
      <c r="Q13" s="1351"/>
      <c r="R13" s="387"/>
      <c r="S13" s="1329"/>
      <c r="T13" s="1332" t="s">
        <v>592</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87"/>
      <c r="AO15" s="2288" t="s">
        <v>62</v>
      </c>
      <c r="AP15" s="2287"/>
      <c r="AQ15" s="2288" t="s">
        <v>62</v>
      </c>
      <c r="AY15" s="1162">
        <v>0</v>
      </c>
    </row>
    <row customHeight="1" ht="14.25" hidden="1">
      <c r="AG16" s="1367"/>
      <c r="AH16" s="1367"/>
      <c r="AI16" s="1367"/>
      <c r="AJ16" s="1367"/>
      <c r="AK16" s="1367"/>
      <c r="AL16" s="1367"/>
      <c r="AM16" s="335" t="str">
        <f>AN15&amp;"-"&amp;AP15</f>
        <v>-</v>
      </c>
      <c r="AN16" s="2288"/>
      <c r="AO16" s="2288"/>
      <c r="AP16" s="2288"/>
      <c r="AQ16" s="2288"/>
      <c r="AY16" s="1162">
        <v>0</v>
      </c>
    </row>
    <row customHeight="1" ht="14.25" hidden="1">
      <c r="AQ17" s="334"/>
      <c r="AY17" s="1162">
        <v>0</v>
      </c>
    </row>
    <row s="1373" customFormat="1" customHeight="1" ht="22.5" hidden="1">
      <c r="L18" s="1485"/>
      <c r="M18" s="1369"/>
      <c r="N18" s="1369"/>
      <c r="O18" s="1374" t="s">
        <v>593</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594</v>
      </c>
      <c r="P20" s="1369"/>
      <c r="Q20" s="1449"/>
      <c r="R20" s="1449"/>
      <c r="S20" s="736"/>
      <c r="T20" s="1167" t="s">
        <v>595</v>
      </c>
      <c r="W20" s="1373"/>
      <c r="X20" s="1373"/>
      <c r="Y20" s="1373"/>
      <c r="Z20" s="1373"/>
      <c r="AA20" s="1373"/>
      <c r="AD20" s="193" t="s">
        <v>596</v>
      </c>
      <c r="AF20" s="193" t="s">
        <v>597</v>
      </c>
      <c r="AG20" s="1167" t="s">
        <v>595</v>
      </c>
      <c r="AH20" s="1373"/>
      <c r="AI20" s="1373"/>
      <c r="AJ20" s="1373"/>
      <c r="AK20" s="1373"/>
      <c r="AL20" s="1373"/>
      <c r="AO20" s="193" t="s">
        <v>598</v>
      </c>
      <c r="AQ20" s="193" t="s">
        <v>597</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1250"/>
      <c r="AY24" s="1162">
        <v>25</v>
      </c>
    </row>
    <row customHeight="1" ht="14.699999999999998">
      <c r="Q25" s="383"/>
      <c r="R25" s="383"/>
      <c r="S25" s="2269" t="str">
        <f>IF(org=0,"Не определено",org)</f>
        <v>КГУП "Примтеплоэнерго"</v>
      </c>
      <c r="T25" s="2269"/>
      <c r="U25" s="2269"/>
      <c r="V25" s="2269"/>
      <c r="W25" s="2269"/>
      <c r="X25" s="2269"/>
      <c r="Y25" s="2269"/>
      <c r="Z25" s="2269"/>
      <c r="AA25" s="2269"/>
      <c r="AB25" s="2269"/>
      <c r="AC25" s="2269"/>
      <c r="AD25" s="2269"/>
      <c r="AE25" s="2269"/>
      <c r="AF25" s="2269"/>
      <c r="AG25" s="2269"/>
      <c r="AH25" s="2269"/>
      <c r="AI25" s="2269"/>
      <c r="AJ25" s="2269"/>
      <c r="AK25" s="2269"/>
      <c r="AL25" s="2269"/>
      <c r="AM25" s="2269"/>
      <c r="AN25" s="2269"/>
      <c r="AO25" s="2269"/>
      <c r="AP25" s="2269"/>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57" customFormat="1" customHeight="1" ht="25.5" hidden="1">
      <c r="A27" s="1375"/>
      <c r="B27" s="1375"/>
      <c r="C27" s="1375"/>
      <c r="D27" s="1375"/>
      <c r="E27" s="1375"/>
      <c r="F27" s="1375"/>
      <c r="G27" s="1375"/>
      <c r="H27" s="1375"/>
      <c r="I27" s="1375"/>
      <c r="J27" s="1375"/>
      <c r="K27" s="1375"/>
      <c r="L27" s="1376"/>
      <c r="M27" s="1375"/>
      <c r="N27" s="1375"/>
      <c r="O27" s="1375"/>
      <c r="S27" s="2270" t="s">
        <v>41</v>
      </c>
      <c r="T27" s="2270"/>
      <c r="U27" s="1379"/>
      <c r="V27" s="2271" t="str">
        <f>IF(TITLE_NAME_OR_PR_CHANGE="",IF(TITLE_NAME_OR_PR="","",TITLE_NAME_OR_PR),TITLE_NAME_OR_PR_CHANGE)</f>
        <v/>
      </c>
      <c r="W27" s="2271"/>
      <c r="X27" s="2271"/>
      <c r="Y27" s="2271"/>
      <c r="Z27" s="2271"/>
      <c r="AA27" s="2271"/>
      <c r="AB27" s="2271"/>
      <c r="AC27" s="2271"/>
      <c r="AD27" s="2271"/>
      <c r="AE27" s="2271"/>
      <c r="AF27" s="333"/>
      <c r="AG27" s="2271" t="str">
        <f>IF(TITLE_NAME_OR_PR_CHANGE="",IF(TITLE_NAME_OR_PR="","",TITLE_NAME_OR_PR),TITLE_NAME_OR_PR_CHANGE)</f>
        <v/>
      </c>
      <c r="AH27" s="2271"/>
      <c r="AI27" s="2271"/>
      <c r="AJ27" s="2271"/>
      <c r="AK27" s="2271"/>
      <c r="AL27" s="2271"/>
      <c r="AM27" s="2271"/>
      <c r="AN27" s="2271"/>
      <c r="AO27" s="2271"/>
      <c r="AP27" s="2271"/>
      <c r="AQ27" s="333"/>
      <c r="AR27" s="333"/>
      <c r="AS27" s="287"/>
      <c r="AT27" s="375"/>
      <c r="AU27" s="375"/>
      <c r="AV27" s="375"/>
      <c r="AW27" s="375"/>
      <c r="AX27" s="375"/>
      <c r="AY27" s="425">
        <v>0</v>
      </c>
    </row>
    <row s="1857" customFormat="1" customHeight="1" ht="18.75" hidden="1">
      <c r="A28" s="1375"/>
      <c r="B28" s="1375"/>
      <c r="C28" s="1375"/>
      <c r="D28" s="1375"/>
      <c r="E28" s="1375"/>
      <c r="F28" s="1375"/>
      <c r="G28" s="1375"/>
      <c r="H28" s="1375"/>
      <c r="I28" s="1375"/>
      <c r="J28" s="1375"/>
      <c r="K28" s="1375"/>
      <c r="L28" s="1376"/>
      <c r="M28" s="1375"/>
      <c r="N28" s="1375"/>
      <c r="O28" s="1375"/>
      <c r="S28" s="2270" t="s">
        <v>599</v>
      </c>
      <c r="T28" s="2270"/>
      <c r="U28" s="1379"/>
      <c r="V28" s="2284" t="str">
        <f>IF(TITLE_DATE_PR_CHANGE="",IF(TITLE_DATE_PR="","",TITLE_DATE_PR),TITLE_DATE_PR_CHANGE)</f>
        <v/>
      </c>
      <c r="W28" s="2284"/>
      <c r="X28" s="2284"/>
      <c r="Y28" s="2284"/>
      <c r="Z28" s="2284"/>
      <c r="AA28" s="2284"/>
      <c r="AB28" s="2284"/>
      <c r="AC28" s="2284"/>
      <c r="AD28" s="2284"/>
      <c r="AE28" s="2284"/>
      <c r="AF28" s="333"/>
      <c r="AG28" s="2284" t="str">
        <f>IF(TITLE_DATE_PR_CHANGE="",IF(TITLE_DATE_PR="","",TITLE_DATE_PR),TITLE_DATE_PR_CHANGE)</f>
        <v/>
      </c>
      <c r="AH28" s="2284"/>
      <c r="AI28" s="2284"/>
      <c r="AJ28" s="2284"/>
      <c r="AK28" s="2284"/>
      <c r="AL28" s="2284"/>
      <c r="AM28" s="2284"/>
      <c r="AN28" s="2284"/>
      <c r="AO28" s="2284"/>
      <c r="AP28" s="2284"/>
      <c r="AQ28" s="333"/>
      <c r="AR28" s="333"/>
      <c r="AS28" s="287"/>
      <c r="AT28" s="375"/>
      <c r="AU28" s="375"/>
      <c r="AV28" s="375"/>
      <c r="AW28" s="375"/>
      <c r="AX28" s="375"/>
      <c r="AY28" s="425">
        <v>0</v>
      </c>
    </row>
    <row s="1857" customFormat="1" customHeight="1" ht="18.75" hidden="1">
      <c r="A29" s="1375"/>
      <c r="B29" s="1375"/>
      <c r="C29" s="1375"/>
      <c r="D29" s="1375"/>
      <c r="E29" s="1375"/>
      <c r="F29" s="1375"/>
      <c r="G29" s="1375"/>
      <c r="H29" s="1375"/>
      <c r="I29" s="1375"/>
      <c r="J29" s="1375"/>
      <c r="K29" s="1375"/>
      <c r="L29" s="1376"/>
      <c r="M29" s="1375"/>
      <c r="N29" s="1375"/>
      <c r="O29" s="1375"/>
      <c r="S29" s="2270" t="s">
        <v>600</v>
      </c>
      <c r="T29" s="2270"/>
      <c r="U29" s="1379"/>
      <c r="V29" s="2271" t="str">
        <f>IF(TITLE_NUMBER_PR_CHANGE="",IF(TITLE_NUMBER_PR="","",TITLE_NUMBER_PR),TITLE_NUMBER_PR_CHANGE)</f>
        <v/>
      </c>
      <c r="W29" s="2271"/>
      <c r="X29" s="2271"/>
      <c r="Y29" s="2271"/>
      <c r="Z29" s="2271"/>
      <c r="AA29" s="2271"/>
      <c r="AB29" s="2271"/>
      <c r="AC29" s="2271"/>
      <c r="AD29" s="2271"/>
      <c r="AE29" s="2271"/>
      <c r="AF29" s="333"/>
      <c r="AG29" s="2271" t="str">
        <f>IF(TITLE_NUMBER_PR_CHANGE="",IF(TITLE_NUMBER_PR="","",TITLE_NUMBER_PR),TITLE_NUMBER_PR_CHANGE)</f>
        <v/>
      </c>
      <c r="AH29" s="2271"/>
      <c r="AI29" s="2271"/>
      <c r="AJ29" s="2271"/>
      <c r="AK29" s="2271"/>
      <c r="AL29" s="2271"/>
      <c r="AM29" s="2271"/>
      <c r="AN29" s="2271"/>
      <c r="AO29" s="2271"/>
      <c r="AP29" s="2271"/>
      <c r="AQ29" s="333"/>
      <c r="AR29" s="333"/>
      <c r="AS29" s="287"/>
      <c r="AT29" s="375"/>
      <c r="AU29" s="375"/>
      <c r="AV29" s="375"/>
      <c r="AW29" s="375"/>
      <c r="AX29" s="375"/>
      <c r="AY29" s="425">
        <v>0</v>
      </c>
    </row>
    <row s="1857" customFormat="1" customHeight="1" ht="18.75" hidden="1">
      <c r="A30" s="1375"/>
      <c r="B30" s="1375"/>
      <c r="C30" s="1375"/>
      <c r="D30" s="1375"/>
      <c r="E30" s="1375"/>
      <c r="F30" s="1375"/>
      <c r="G30" s="1375"/>
      <c r="H30" s="1375"/>
      <c r="I30" s="1375"/>
      <c r="J30" s="1375"/>
      <c r="K30" s="1375"/>
      <c r="L30" s="1376"/>
      <c r="M30" s="1375"/>
      <c r="N30" s="1375"/>
      <c r="O30" s="1375"/>
      <c r="S30" s="2270" t="s">
        <v>42</v>
      </c>
      <c r="T30" s="2270"/>
      <c r="U30" s="1379"/>
      <c r="V30" s="2271" t="str">
        <f>IF(TITLE_IST_PUB_CHANGE="",IF(TITLE_IST_PUB="","",TITLE_IST_PUB),TITLE_IST_PUB_CHANGE)</f>
        <v/>
      </c>
      <c r="W30" s="2271"/>
      <c r="X30" s="2271"/>
      <c r="Y30" s="2271"/>
      <c r="Z30" s="2271"/>
      <c r="AA30" s="2271"/>
      <c r="AB30" s="2271"/>
      <c r="AC30" s="2271"/>
      <c r="AD30" s="2271"/>
      <c r="AE30" s="2271"/>
      <c r="AF30" s="333"/>
      <c r="AG30" s="2271" t="str">
        <f>IF(TITLE_IST_PUB_CHANGE="",IF(TITLE_IST_PUB="","",TITLE_IST_PUB),TITLE_IST_PUB_CHANGE)</f>
        <v/>
      </c>
      <c r="AH30" s="2271"/>
      <c r="AI30" s="2271"/>
      <c r="AJ30" s="2271"/>
      <c r="AK30" s="2271"/>
      <c r="AL30" s="2271"/>
      <c r="AM30" s="2271"/>
      <c r="AN30" s="2271"/>
      <c r="AO30" s="2271"/>
      <c r="AP30" s="2271"/>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57" customFormat="1" customHeight="1" ht="18.75" hidden="1">
      <c r="A32" s="1375"/>
      <c r="B32" s="1375"/>
      <c r="C32" s="1375"/>
      <c r="D32" s="1375"/>
      <c r="E32" s="1375"/>
      <c r="F32" s="1375"/>
      <c r="G32" s="1375"/>
      <c r="H32" s="1375"/>
      <c r="I32" s="1375"/>
      <c r="J32" s="1375"/>
      <c r="K32" s="1375"/>
      <c r="L32" s="1376"/>
      <c r="M32" s="1375"/>
      <c r="N32" s="1375"/>
      <c r="O32" s="1375"/>
      <c r="S32" s="2270" t="s">
        <v>601</v>
      </c>
      <c r="T32" s="2270"/>
      <c r="U32" s="1379"/>
      <c r="V32" s="2284" t="str">
        <f>IF(TITLE_DATE_PR_CHANGE="",IF(TITLE_DATE_PR="","",TITLE_DATE_PR),TITLE_DATE_PR_CHANGE)</f>
        <v/>
      </c>
      <c r="W32" s="2284"/>
      <c r="X32" s="2284"/>
      <c r="Y32" s="2284"/>
      <c r="Z32" s="2284"/>
      <c r="AA32" s="2284"/>
      <c r="AB32" s="2284"/>
      <c r="AC32" s="2284"/>
      <c r="AD32" s="2284"/>
      <c r="AE32" s="2284"/>
      <c r="AF32" s="333"/>
      <c r="AG32" s="2284" t="str">
        <f>IF(TITLE_DATE_PR_CHANGE="",IF(TITLE_DATE_PR="","",TITLE_DATE_PR),TITLE_DATE_PR_CHANGE)</f>
        <v/>
      </c>
      <c r="AH32" s="2284"/>
      <c r="AI32" s="2284"/>
      <c r="AJ32" s="2284"/>
      <c r="AK32" s="2284"/>
      <c r="AL32" s="2284"/>
      <c r="AM32" s="2284"/>
      <c r="AN32" s="2284"/>
      <c r="AO32" s="2284"/>
      <c r="AP32" s="2284"/>
      <c r="AQ32" s="333"/>
      <c r="AR32" s="333"/>
      <c r="AS32" s="287"/>
      <c r="AT32" s="375"/>
      <c r="AU32" s="375"/>
      <c r="AV32" s="375"/>
      <c r="AW32" s="375"/>
      <c r="AX32" s="375"/>
      <c r="AY32" s="425">
        <v>0</v>
      </c>
    </row>
    <row s="1857" customFormat="1" customHeight="1" ht="18.75" hidden="1">
      <c r="A33" s="1375"/>
      <c r="B33" s="1375"/>
      <c r="C33" s="1375"/>
      <c r="D33" s="1375"/>
      <c r="E33" s="1375"/>
      <c r="F33" s="1375"/>
      <c r="G33" s="1375"/>
      <c r="H33" s="1375"/>
      <c r="I33" s="1375"/>
      <c r="J33" s="1375"/>
      <c r="K33" s="1375"/>
      <c r="L33" s="1376"/>
      <c r="M33" s="1375"/>
      <c r="N33" s="1375"/>
      <c r="O33" s="1375"/>
      <c r="S33" s="2270" t="s">
        <v>602</v>
      </c>
      <c r="T33" s="2270"/>
      <c r="U33" s="1379"/>
      <c r="V33" s="2271" t="str">
        <f>IF(TITLE_NUMBER_PR_CHANGE="",IF(TITLE_NUMBER_PR="","",TITLE_NUMBER_PR),TITLE_NUMBER_PR_CHANGE)</f>
        <v/>
      </c>
      <c r="W33" s="2271"/>
      <c r="X33" s="2271"/>
      <c r="Y33" s="2271"/>
      <c r="Z33" s="2271"/>
      <c r="AA33" s="2271"/>
      <c r="AB33" s="2271"/>
      <c r="AC33" s="2271"/>
      <c r="AD33" s="2271"/>
      <c r="AE33" s="2271"/>
      <c r="AF33" s="333"/>
      <c r="AG33" s="2271" t="str">
        <f>IF(TITLE_NUMBER_PR_CHANGE="",IF(TITLE_NUMBER_PR="","",TITLE_NUMBER_PR),TITLE_NUMBER_PR_CHANGE)</f>
        <v/>
      </c>
      <c r="AH33" s="2271"/>
      <c r="AI33" s="2271"/>
      <c r="AJ33" s="2271"/>
      <c r="AK33" s="2271"/>
      <c r="AL33" s="2271"/>
      <c r="AM33" s="2271"/>
      <c r="AN33" s="2271"/>
      <c r="AO33" s="2271"/>
      <c r="AP33" s="2271"/>
      <c r="AQ33" s="333"/>
      <c r="AR33" s="333"/>
      <c r="AS33" s="287"/>
      <c r="AT33" s="375"/>
      <c r="AU33" s="375"/>
      <c r="AV33" s="375"/>
      <c r="AW33" s="375"/>
      <c r="AX33" s="375"/>
      <c r="AY33" s="425">
        <v>0</v>
      </c>
    </row>
    <row s="1857"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603</v>
      </c>
      <c r="AG34" s="333"/>
      <c r="AH34" s="1642"/>
      <c r="AI34" s="1642"/>
      <c r="AJ34" s="1642"/>
      <c r="AK34" s="1642"/>
      <c r="AL34" s="1642"/>
      <c r="AM34" s="333"/>
      <c r="AN34" s="333"/>
      <c r="AO34" s="333"/>
      <c r="AP34" s="333"/>
      <c r="AQ34" s="285" t="s">
        <v>603</v>
      </c>
      <c r="AT34" s="375"/>
      <c r="AU34" s="375"/>
      <c r="AV34" s="375"/>
      <c r="AW34" s="375"/>
      <c r="AX34" s="375"/>
      <c r="AY34" s="425">
        <v>1</v>
      </c>
    </row>
    <row customHeight="1" ht="14.699999999999998">
      <c r="Q35" s="383"/>
      <c r="R35" s="383"/>
      <c r="S35" s="1282"/>
      <c r="T35" s="370"/>
      <c r="U35" s="1251"/>
      <c r="V35" s="2272"/>
      <c r="W35" s="2272"/>
      <c r="X35" s="2272"/>
      <c r="Y35" s="2272"/>
      <c r="Z35" s="2272"/>
      <c r="AA35" s="2272"/>
      <c r="AB35" s="2272"/>
      <c r="AC35" s="2272"/>
      <c r="AD35" s="2272"/>
      <c r="AE35" s="2272"/>
      <c r="AF35" s="2272"/>
      <c r="AG35" s="2272"/>
      <c r="AH35" s="2272"/>
      <c r="AI35" s="2272"/>
      <c r="AJ35" s="2272"/>
      <c r="AK35" s="2272"/>
      <c r="AL35" s="2272"/>
      <c r="AM35" s="2272"/>
      <c r="AN35" s="2272"/>
      <c r="AO35" s="2272"/>
      <c r="AP35" s="2272"/>
      <c r="AQ35" s="2272"/>
      <c r="AY35" s="1162">
        <v>14</v>
      </c>
    </row>
    <row customHeight="1" ht="14.699999999999998">
      <c r="Q36" s="383"/>
      <c r="R36" s="383"/>
      <c r="S36" s="2147" t="s">
        <v>476</v>
      </c>
      <c r="T36" s="2147"/>
      <c r="U36" s="2147"/>
      <c r="V36" s="2147"/>
      <c r="W36" s="2147"/>
      <c r="X36" s="2147"/>
      <c r="Y36" s="2147"/>
      <c r="Z36" s="2147"/>
      <c r="AA36" s="2147"/>
      <c r="AB36" s="2147"/>
      <c r="AC36" s="2147"/>
      <c r="AD36" s="2147"/>
      <c r="AE36" s="2147"/>
      <c r="AF36" s="2147"/>
      <c r="AG36" s="2147"/>
      <c r="AH36" s="2147"/>
      <c r="AI36" s="2147"/>
      <c r="AJ36" s="2147"/>
      <c r="AK36" s="2147"/>
      <c r="AL36" s="2147"/>
      <c r="AM36" s="2147"/>
      <c r="AN36" s="2147"/>
      <c r="AO36" s="2147"/>
      <c r="AP36" s="2147"/>
      <c r="AQ36" s="2147"/>
      <c r="AR36" s="2147"/>
      <c r="AS36" s="2147" t="s">
        <v>477</v>
      </c>
      <c r="AY36" s="1162">
        <v>14</v>
      </c>
    </row>
    <row customHeight="1" ht="14.699999999999998">
      <c r="Q37" s="383"/>
      <c r="R37" s="383"/>
      <c r="S37" s="2293" t="s">
        <v>88</v>
      </c>
      <c r="T37" s="2229" t="s">
        <v>604</v>
      </c>
      <c r="U37" s="308"/>
      <c r="V37" s="2294" t="s">
        <v>605</v>
      </c>
      <c r="W37" s="2295"/>
      <c r="X37" s="2295"/>
      <c r="Y37" s="2295"/>
      <c r="Z37" s="2295"/>
      <c r="AA37" s="2295"/>
      <c r="AB37" s="2295"/>
      <c r="AC37" s="2295"/>
      <c r="AD37" s="2295"/>
      <c r="AE37" s="2296"/>
      <c r="AF37" s="2297" t="s">
        <v>606</v>
      </c>
      <c r="AG37" s="2294" t="s">
        <v>605</v>
      </c>
      <c r="AH37" s="2295"/>
      <c r="AI37" s="2295"/>
      <c r="AJ37" s="2295"/>
      <c r="AK37" s="2295"/>
      <c r="AL37" s="2295"/>
      <c r="AM37" s="2295"/>
      <c r="AN37" s="2295"/>
      <c r="AO37" s="2295"/>
      <c r="AP37" s="2296"/>
      <c r="AQ37" s="2297" t="s">
        <v>607</v>
      </c>
      <c r="AR37" s="2300" t="s">
        <v>608</v>
      </c>
      <c r="AS37" s="2147"/>
      <c r="AY37" s="1162">
        <v>14</v>
      </c>
    </row>
    <row s="1642" customFormat="1" customHeight="1" ht="19.95">
      <c r="A38" s="1373"/>
      <c r="B38" s="1373"/>
      <c r="C38" s="1373"/>
      <c r="D38" s="1373"/>
      <c r="E38" s="1373"/>
      <c r="F38" s="1373"/>
      <c r="G38" s="1373"/>
      <c r="H38" s="1373"/>
      <c r="I38" s="1373"/>
      <c r="J38" s="1373"/>
      <c r="K38" s="1373"/>
      <c r="L38" s="1984"/>
      <c r="M38" s="1369"/>
      <c r="N38" s="1369"/>
      <c r="O38" s="1369"/>
      <c r="P38" s="1985"/>
      <c r="Q38" s="383"/>
      <c r="R38" s="383"/>
      <c r="S38" s="2293"/>
      <c r="T38" s="2229"/>
      <c r="U38" s="1038"/>
      <c r="V38" s="2386" t="s">
        <v>708</v>
      </c>
      <c r="W38" s="2385" t="s">
        <v>709</v>
      </c>
      <c r="X38" s="2385"/>
      <c r="Y38" s="2385"/>
      <c r="Z38" s="2385" t="s">
        <v>710</v>
      </c>
      <c r="AA38" s="2385"/>
      <c r="AB38" s="2385"/>
      <c r="AC38" s="2314" t="s">
        <v>612</v>
      </c>
      <c r="AD38" s="2333"/>
      <c r="AE38" s="2334"/>
      <c r="AF38" s="2298"/>
      <c r="AG38" s="2386" t="s">
        <v>708</v>
      </c>
      <c r="AH38" s="2385" t="s">
        <v>709</v>
      </c>
      <c r="AI38" s="2385"/>
      <c r="AJ38" s="2385"/>
      <c r="AK38" s="2385" t="s">
        <v>710</v>
      </c>
      <c r="AL38" s="2385"/>
      <c r="AM38" s="2385"/>
      <c r="AN38" s="2314" t="s">
        <v>612</v>
      </c>
      <c r="AO38" s="2333"/>
      <c r="AP38" s="2334"/>
      <c r="AQ38" s="2298"/>
      <c r="AR38" s="2301"/>
      <c r="AS38" s="2147"/>
      <c r="AT38" s="1643"/>
      <c r="AU38" s="1643"/>
      <c r="AV38" s="1643"/>
      <c r="AW38" s="1643"/>
      <c r="AX38" s="1643"/>
      <c r="AY38" s="1638">
        <v>19</v>
      </c>
    </row>
    <row customHeight="1" ht="19.95">
      <c r="Q39" s="383"/>
      <c r="R39" s="383"/>
      <c r="S39" s="2293"/>
      <c r="T39" s="2229"/>
      <c r="U39" s="1038"/>
      <c r="V39" s="2386"/>
      <c r="W39" s="2385" t="s">
        <v>711</v>
      </c>
      <c r="X39" s="2385" t="s">
        <v>712</v>
      </c>
      <c r="Y39" s="2385"/>
      <c r="Z39" s="2385" t="s">
        <v>713</v>
      </c>
      <c r="AA39" s="2385" t="s">
        <v>712</v>
      </c>
      <c r="AB39" s="2385"/>
      <c r="AC39" s="2315"/>
      <c r="AD39" s="2335"/>
      <c r="AE39" s="2336"/>
      <c r="AF39" s="2298"/>
      <c r="AG39" s="2386"/>
      <c r="AH39" s="2385" t="s">
        <v>711</v>
      </c>
      <c r="AI39" s="2385" t="s">
        <v>712</v>
      </c>
      <c r="AJ39" s="2385"/>
      <c r="AK39" s="2385" t="s">
        <v>713</v>
      </c>
      <c r="AL39" s="2385" t="s">
        <v>712</v>
      </c>
      <c r="AM39" s="2385"/>
      <c r="AN39" s="2315"/>
      <c r="AO39" s="2335"/>
      <c r="AP39" s="2336"/>
      <c r="AQ39" s="2298"/>
      <c r="AR39" s="2301"/>
      <c r="AS39" s="2147"/>
      <c r="AY39" s="1162">
        <v>19</v>
      </c>
    </row>
    <row customHeight="1" ht="61.949999999999996">
      <c r="A40" s="1377"/>
      <c r="B40" s="1377" t="s">
        <v>319</v>
      </c>
      <c r="C40" s="1377" t="s">
        <v>320</v>
      </c>
      <c r="D40" s="1377" t="s">
        <v>321</v>
      </c>
      <c r="E40" s="1371" t="s">
        <v>613</v>
      </c>
      <c r="F40" s="1371" t="s">
        <v>614</v>
      </c>
      <c r="G40" s="1371" t="s">
        <v>615</v>
      </c>
      <c r="H40" s="1371"/>
      <c r="I40" s="1371" t="s">
        <v>666</v>
      </c>
      <c r="J40" s="1371" t="s">
        <v>618</v>
      </c>
      <c r="K40" s="1371" t="s">
        <v>667</v>
      </c>
      <c r="L40" s="1371" t="s">
        <v>594</v>
      </c>
      <c r="Q40" s="383"/>
      <c r="R40" s="383"/>
      <c r="S40" s="2293"/>
      <c r="T40" s="2229"/>
      <c r="U40" s="309"/>
      <c r="V40" s="2386"/>
      <c r="W40" s="2385"/>
      <c r="X40" s="1987" t="s">
        <v>714</v>
      </c>
      <c r="Y40" s="1987" t="s">
        <v>715</v>
      </c>
      <c r="Z40" s="2385"/>
      <c r="AA40" s="1987" t="s">
        <v>716</v>
      </c>
      <c r="AB40" s="1987" t="s">
        <v>717</v>
      </c>
      <c r="AC40" s="1496" t="s">
        <v>622</v>
      </c>
      <c r="AD40" s="2290" t="s">
        <v>623</v>
      </c>
      <c r="AE40" s="2291"/>
      <c r="AF40" s="2299"/>
      <c r="AG40" s="2386"/>
      <c r="AH40" s="2385"/>
      <c r="AI40" s="1987" t="s">
        <v>714</v>
      </c>
      <c r="AJ40" s="1987" t="s">
        <v>715</v>
      </c>
      <c r="AK40" s="2385"/>
      <c r="AL40" s="1987" t="s">
        <v>716</v>
      </c>
      <c r="AM40" s="1987" t="s">
        <v>717</v>
      </c>
      <c r="AN40" s="1496" t="s">
        <v>622</v>
      </c>
      <c r="AO40" s="2290" t="s">
        <v>623</v>
      </c>
      <c r="AP40" s="2291"/>
      <c r="AQ40" s="2299"/>
      <c r="AR40" s="2302"/>
      <c r="AS40" s="2147"/>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137</v>
      </c>
      <c r="T41" s="1262" t="s">
        <v>102</v>
      </c>
      <c r="U41" s="1252" t="str">
        <f>OFFSET(U41,0,-1)</f>
        <v>2</v>
      </c>
      <c r="V41" s="1489">
        <f>OFFSET(V41,0,-1)+1</f>
        <v>3</v>
      </c>
      <c r="W41" s="1983"/>
      <c r="X41" s="1983"/>
      <c r="Y41" s="1983"/>
      <c r="Z41" s="1983"/>
      <c r="AA41" s="1983"/>
      <c r="AB41" s="1489">
        <f>OFFSET(AB41,0,-1)+1</f>
        <v>1</v>
      </c>
      <c r="AC41" s="1489">
        <f>OFFSET(AC41,0,-1)+1</f>
        <v>2</v>
      </c>
      <c r="AD41" s="2292">
        <f>OFFSET(AD41,0,-1)+1</f>
        <v>3</v>
      </c>
      <c r="AE41" s="2292"/>
      <c r="AF41" s="1489">
        <f>OFFSET(AF41,0,-2)+1</f>
        <v>4</v>
      </c>
      <c r="AG41" s="1489">
        <f>OFFSET(AG41,0,-1)+1</f>
        <v>5</v>
      </c>
      <c r="AH41" s="1983"/>
      <c r="AI41" s="1983"/>
      <c r="AJ41" s="1983"/>
      <c r="AK41" s="1983"/>
      <c r="AL41" s="1983"/>
      <c r="AM41" s="1489">
        <f>OFFSET(AM41,0,-1)+1</f>
        <v>1</v>
      </c>
      <c r="AN41" s="1489">
        <f>OFFSET(AN41,0,-1)+1</f>
        <v>2</v>
      </c>
      <c r="AO41" s="2292">
        <f>OFFSET(AO41,0,-1)+1</f>
        <v>3</v>
      </c>
      <c r="AP41" s="2292"/>
      <c r="AQ41" s="1489">
        <f>OFFSET(AQ41,0,-2)+1</f>
        <v>4</v>
      </c>
      <c r="AR41" s="1252">
        <f>OFFSET(AR41,0,-1)</f>
        <v>4</v>
      </c>
      <c r="AS41" s="1489">
        <f>OFFSET(AS41,0,-1)+1</f>
        <v>5</v>
      </c>
      <c r="AT41" s="518"/>
      <c r="AU41" s="518"/>
      <c r="AV41" s="518"/>
      <c r="AW41" s="518"/>
      <c r="AX41" s="518"/>
      <c r="AY41" s="503">
        <v>0</v>
      </c>
    </row>
    <row customHeight="1" ht="24">
      <c r="A42" s="1370" t="s">
        <v>432</v>
      </c>
      <c r="B42" s="1370"/>
      <c r="C42" s="1370"/>
      <c r="D42" s="1370"/>
      <c r="E42" s="2278">
        <v>1</v>
      </c>
      <c r="F42" s="1370"/>
      <c r="G42" s="1370"/>
      <c r="H42" s="1370"/>
      <c r="I42" s="1370"/>
      <c r="J42" s="1370"/>
      <c r="K42" s="1370"/>
      <c r="L42" s="1371"/>
      <c r="M42" s="1372"/>
      <c r="N42" s="1372"/>
      <c r="O42" s="1372"/>
      <c r="P42" s="368"/>
      <c r="Q42" s="367"/>
      <c r="R42" s="362"/>
      <c r="S42" s="1500">
        <f>INDEX(PT_DIFFERENTIATION_NUM_NTAR,MATCH(A42,PT_DIFFERENTIATION_NTAR_ID,0))</f>
        <v>0</v>
      </c>
      <c r="T42" s="305" t="s">
        <v>307</v>
      </c>
      <c r="U42" s="307"/>
      <c r="V42" s="2262"/>
      <c r="W42" s="2263"/>
      <c r="X42" s="2263"/>
      <c r="Y42" s="2263"/>
      <c r="Z42" s="2263"/>
      <c r="AA42" s="2263"/>
      <c r="AB42" s="2263"/>
      <c r="AC42" s="2263"/>
      <c r="AD42" s="2263"/>
      <c r="AE42" s="2263"/>
      <c r="AF42" s="2264"/>
      <c r="AG42" s="2262" t="str">
        <f>INDEX(PT_DIFFERENTIATION_NTAR,MATCH(A42,PT_DIFFERENTIATION_NTAR_ID,0))</f>
        <v/>
      </c>
      <c r="AH42" s="2263"/>
      <c r="AI42" s="2263"/>
      <c r="AJ42" s="2263"/>
      <c r="AK42" s="2263"/>
      <c r="AL42" s="2263"/>
      <c r="AM42" s="2263"/>
      <c r="AN42" s="2263"/>
      <c r="AO42" s="2263"/>
      <c r="AP42" s="2263"/>
      <c r="AQ42" s="2263"/>
      <c r="AR42" s="2264"/>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432</v>
      </c>
      <c r="B43" s="1370" t="s">
        <v>433</v>
      </c>
      <c r="C43" s="1370"/>
      <c r="D43" s="1370"/>
      <c r="E43" s="2279"/>
      <c r="F43" s="2278">
        <v>1</v>
      </c>
      <c r="G43" s="1370"/>
      <c r="H43" s="1370"/>
      <c r="I43" s="1370"/>
      <c r="J43" s="1370"/>
      <c r="K43" s="1370"/>
      <c r="L43" s="1371"/>
      <c r="M43" s="1372"/>
      <c r="N43" s="1372"/>
      <c r="O43" s="1372"/>
      <c r="P43" s="1494"/>
      <c r="Q43" s="359"/>
      <c r="R43" s="360"/>
      <c r="S43" s="1500" t="str">
        <f>INDEX(PT_DIFFERENTIATION_NUM_TER,MATCH(B43,PT_DIFFERENTIATION_TER_ID,0))</f>
        <v>.</v>
      </c>
      <c r="T43" s="315" t="s">
        <v>573</v>
      </c>
      <c r="U43" s="307"/>
      <c r="V43" s="2262"/>
      <c r="W43" s="2263"/>
      <c r="X43" s="2263"/>
      <c r="Y43" s="2263"/>
      <c r="Z43" s="2263"/>
      <c r="AA43" s="2263"/>
      <c r="AB43" s="2263"/>
      <c r="AC43" s="2263"/>
      <c r="AD43" s="2263"/>
      <c r="AE43" s="2263"/>
      <c r="AF43" s="2264"/>
      <c r="AG43" s="2262" t="str">
        <f>INDEX(PT_DIFFERENTIATION_TER,MATCH(B43,PT_DIFFERENTIATION_TER_ID,0))</f>
        <v/>
      </c>
      <c r="AH43" s="2263"/>
      <c r="AI43" s="2263"/>
      <c r="AJ43" s="2263"/>
      <c r="AK43" s="2263"/>
      <c r="AL43" s="2263"/>
      <c r="AM43" s="2263"/>
      <c r="AN43" s="2263"/>
      <c r="AO43" s="2263"/>
      <c r="AP43" s="2263"/>
      <c r="AQ43" s="2263"/>
      <c r="AR43" s="2264"/>
      <c r="AS43" s="1265" t="s">
        <v>574</v>
      </c>
      <c r="AU43" s="507"/>
      <c r="AV43" s="507" t="str">
        <f>IF(T43="","",T43)</f>
        <v>Территория действия тарифа</v>
      </c>
      <c r="AW43" s="507"/>
      <c r="AX43" s="507"/>
      <c r="AY43" s="1162">
        <v>23</v>
      </c>
    </row>
    <row customHeight="1" ht="24">
      <c r="A44" s="1370" t="s">
        <v>432</v>
      </c>
      <c r="B44" s="1370" t="s">
        <v>433</v>
      </c>
      <c r="C44" s="1370" t="s">
        <v>434</v>
      </c>
      <c r="D44" s="1370"/>
      <c r="E44" s="2279"/>
      <c r="F44" s="2279"/>
      <c r="G44" s="2278">
        <v>1</v>
      </c>
      <c r="H44" s="1370"/>
      <c r="I44" s="1370"/>
      <c r="J44" s="1370"/>
      <c r="K44" s="1370"/>
      <c r="L44" s="1371"/>
      <c r="M44" s="1372"/>
      <c r="N44" s="1372"/>
      <c r="O44" s="1372"/>
      <c r="P44" s="361"/>
      <c r="Q44" s="359"/>
      <c r="R44" s="360"/>
      <c r="S44" s="1500" t="str">
        <f>INDEX(PT_DIFFERENTIATION_NUM_CS,MATCH(C44,PT_DIFFERENTIATION_CS_ID,0))</f>
        <v>..</v>
      </c>
      <c r="T44" s="316" t="s">
        <v>706</v>
      </c>
      <c r="U44" s="307"/>
      <c r="V44" s="2262"/>
      <c r="W44" s="2263"/>
      <c r="X44" s="2263"/>
      <c r="Y44" s="2263"/>
      <c r="Z44" s="2263"/>
      <c r="AA44" s="2263"/>
      <c r="AB44" s="2263"/>
      <c r="AC44" s="2263"/>
      <c r="AD44" s="2263"/>
      <c r="AE44" s="2263"/>
      <c r="AF44" s="2264"/>
      <c r="AG44" s="2262" t="str">
        <f>INDEX(PT_DIFFERENTIATION_CS,MATCH(C44,PT_DIFFERENTIATION_CS_ID,0))</f>
        <v/>
      </c>
      <c r="AH44" s="2263"/>
      <c r="AI44" s="2263"/>
      <c r="AJ44" s="2263"/>
      <c r="AK44" s="2263"/>
      <c r="AL44" s="2263"/>
      <c r="AM44" s="2263"/>
      <c r="AN44" s="2263"/>
      <c r="AO44" s="2263"/>
      <c r="AP44" s="2263"/>
      <c r="AQ44" s="2263"/>
      <c r="AR44" s="2264"/>
      <c r="AS44" s="1265" t="s">
        <v>707</v>
      </c>
      <c r="AU44" s="507"/>
      <c r="AV44" s="507" t="str">
        <f>IF(T44="","",T44)</f>
        <v>Наименование централизованной системы горячего водоснабжения</v>
      </c>
      <c r="AW44" s="507"/>
      <c r="AX44" s="507"/>
      <c r="AY44" s="1162">
        <v>23</v>
      </c>
    </row>
    <row customHeight="1" ht="24">
      <c r="A45" s="1370" t="s">
        <v>432</v>
      </c>
      <c r="B45" s="1370" t="s">
        <v>433</v>
      </c>
      <c r="C45" s="1370" t="s">
        <v>434</v>
      </c>
      <c r="D45" s="1370" t="s">
        <v>719</v>
      </c>
      <c r="E45" s="2279"/>
      <c r="F45" s="2279"/>
      <c r="G45" s="2279"/>
      <c r="H45" s="2279"/>
      <c r="I45" s="2276" t="str">
        <f>S44&amp;".1"</f>
        <v>...1</v>
      </c>
      <c r="J45" s="1370"/>
      <c r="K45" s="1370"/>
      <c r="L45" s="1371"/>
      <c r="P45" s="2277">
        <v>1</v>
      </c>
      <c r="Q45" s="1488"/>
      <c r="R45" s="363"/>
      <c r="S45" s="1500" t="str">
        <f>$I45</f>
        <v>...1</v>
      </c>
      <c r="T45" s="292" t="s">
        <v>659</v>
      </c>
      <c r="U45" s="307"/>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265" t="s">
        <v>660</v>
      </c>
      <c r="AU45" s="507"/>
      <c r="AV45" s="507" t="str">
        <f>IF(T45="","",T45)</f>
        <v>Наименование признака дифференциации</v>
      </c>
      <c r="AW45" s="507"/>
      <c r="AX45" s="507"/>
      <c r="AY45" s="1162">
        <v>23</v>
      </c>
    </row>
    <row customHeight="1" ht="24">
      <c r="A46" s="1370" t="s">
        <v>432</v>
      </c>
      <c r="B46" s="1370" t="s">
        <v>433</v>
      </c>
      <c r="C46" s="1370" t="s">
        <v>434</v>
      </c>
      <c r="D46" s="1370" t="s">
        <v>719</v>
      </c>
      <c r="E46" s="2279"/>
      <c r="F46" s="2279"/>
      <c r="G46" s="2279"/>
      <c r="H46" s="2279"/>
      <c r="I46" s="2306"/>
      <c r="J46" s="2276" t="str">
        <f>I45&amp;".1"</f>
        <v>...1.1</v>
      </c>
      <c r="K46" s="1370"/>
      <c r="L46" s="1371" t="s">
        <v>582</v>
      </c>
      <c r="P46" s="2277"/>
      <c r="Q46" s="2277">
        <v>1</v>
      </c>
      <c r="R46" s="364"/>
      <c r="S46" s="1500" t="str">
        <f>$J46</f>
        <v>...1.1</v>
      </c>
      <c r="T46" s="293" t="s">
        <v>583</v>
      </c>
      <c r="U46" s="307"/>
      <c r="V46" s="2265"/>
      <c r="W46" s="2266"/>
      <c r="X46" s="2266"/>
      <c r="Y46" s="2266"/>
      <c r="Z46" s="2266"/>
      <c r="AA46" s="2266"/>
      <c r="AB46" s="2266"/>
      <c r="AC46" s="2266"/>
      <c r="AD46" s="2266"/>
      <c r="AE46" s="2266"/>
      <c r="AF46" s="2267"/>
      <c r="AG46" s="2265"/>
      <c r="AH46" s="2266"/>
      <c r="AI46" s="2266"/>
      <c r="AJ46" s="2266"/>
      <c r="AK46" s="2266"/>
      <c r="AL46" s="2266"/>
      <c r="AM46" s="2266"/>
      <c r="AN46" s="2266"/>
      <c r="AO46" s="2266"/>
      <c r="AP46" s="2266"/>
      <c r="AQ46" s="2266"/>
      <c r="AR46" s="2267"/>
      <c r="AS46" s="1314" t="s">
        <v>661</v>
      </c>
      <c r="AU46" s="507"/>
      <c r="AV46" s="507" t="str">
        <f>IF(T46="","",T46)</f>
        <v>Группа потребителей</v>
      </c>
      <c r="AW46" s="507"/>
      <c r="AX46" s="507"/>
      <c r="AY46" s="1162">
        <v>23</v>
      </c>
    </row>
    <row customHeight="1" ht="24">
      <c r="A47" s="1370" t="s">
        <v>432</v>
      </c>
      <c r="B47" s="1370" t="s">
        <v>433</v>
      </c>
      <c r="C47" s="1370" t="s">
        <v>434</v>
      </c>
      <c r="D47" s="1370" t="s">
        <v>719</v>
      </c>
      <c r="E47" s="2279"/>
      <c r="F47" s="2279"/>
      <c r="G47" s="2279"/>
      <c r="H47" s="2279"/>
      <c r="I47" s="2306"/>
      <c r="J47" s="2306"/>
      <c r="K47" s="2276" t="str">
        <f>J46&amp;".1"</f>
        <v>...1.1.1</v>
      </c>
      <c r="L47" s="1371"/>
      <c r="P47" s="2277"/>
      <c r="Q47" s="2277"/>
      <c r="R47" s="364">
        <v>1</v>
      </c>
      <c r="S47" s="1500" t="str">
        <f>$K47</f>
        <v>...1.1.1</v>
      </c>
      <c r="T47" s="1444"/>
      <c r="U47" s="307"/>
      <c r="V47" s="1367"/>
      <c r="W47" s="1367"/>
      <c r="X47" s="1367"/>
      <c r="Y47" s="1367"/>
      <c r="Z47" s="1367"/>
      <c r="AA47" s="1367"/>
      <c r="AB47" s="1368"/>
      <c r="AC47" s="2287"/>
      <c r="AD47" s="2288" t="s">
        <v>62</v>
      </c>
      <c r="AE47" s="2287"/>
      <c r="AF47" s="2288" t="s">
        <v>62</v>
      </c>
      <c r="AG47" s="758"/>
      <c r="AH47" s="758"/>
      <c r="AI47" s="758"/>
      <c r="AJ47" s="758"/>
      <c r="AK47" s="758"/>
      <c r="AL47" s="758"/>
      <c r="AM47" s="1264"/>
      <c r="AN47" s="2285"/>
      <c r="AO47" s="2127" t="s">
        <v>62</v>
      </c>
      <c r="AP47" s="2307"/>
      <c r="AQ47" s="2127" t="s">
        <v>19</v>
      </c>
      <c r="AR47" s="1445"/>
      <c r="AS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432</v>
      </c>
      <c r="B48" s="1370" t="s">
        <v>433</v>
      </c>
      <c r="C48" s="1370" t="s">
        <v>434</v>
      </c>
      <c r="D48" s="1370" t="s">
        <v>719</v>
      </c>
      <c r="E48" s="2279"/>
      <c r="F48" s="2279"/>
      <c r="G48" s="2279"/>
      <c r="H48" s="2279"/>
      <c r="I48" s="2306"/>
      <c r="J48" s="2306"/>
      <c r="K48" s="2276"/>
      <c r="L48" s="1371"/>
      <c r="P48" s="2277"/>
      <c r="Q48" s="2277"/>
      <c r="R48" s="364"/>
      <c r="S48" s="1497"/>
      <c r="T48" s="307"/>
      <c r="U48" s="307"/>
      <c r="V48" s="1367"/>
      <c r="W48" s="1367"/>
      <c r="X48" s="1367"/>
      <c r="Y48" s="1367"/>
      <c r="Z48" s="1367"/>
      <c r="AA48" s="1367"/>
      <c r="AB48" s="335" t="str">
        <f>AC47&amp;"-"&amp;AE47</f>
        <v>-</v>
      </c>
      <c r="AC48" s="2288"/>
      <c r="AD48" s="2288"/>
      <c r="AE48" s="2288"/>
      <c r="AF48" s="2288"/>
      <c r="AG48" s="332"/>
      <c r="AH48" s="332"/>
      <c r="AI48" s="332"/>
      <c r="AJ48" s="332"/>
      <c r="AK48" s="332"/>
      <c r="AL48" s="332"/>
      <c r="AM48" s="335" t="str">
        <f>AN47&amp;"-"&amp;AP47</f>
        <v>-</v>
      </c>
      <c r="AN48" s="2286"/>
      <c r="AO48" s="2127"/>
      <c r="AP48" s="2308"/>
      <c r="AQ48" s="2127"/>
      <c r="AR48" s="1446"/>
      <c r="AS48" s="2369"/>
      <c r="AU48" s="507"/>
      <c r="AV48" s="507" t="str">
        <f>IF(T48="","",T48)</f>
        <v/>
      </c>
      <c r="AW48" s="507"/>
      <c r="AX48" s="507"/>
      <c r="AY48" s="1162">
        <v>0</v>
      </c>
    </row>
    <row customHeight="1" ht="21">
      <c r="A49" s="1370" t="s">
        <v>432</v>
      </c>
      <c r="B49" s="1370" t="s">
        <v>433</v>
      </c>
      <c r="C49" s="1370" t="s">
        <v>434</v>
      </c>
      <c r="D49" s="1370" t="s">
        <v>719</v>
      </c>
      <c r="E49" s="2279"/>
      <c r="F49" s="2279"/>
      <c r="G49" s="2279"/>
      <c r="H49" s="2279"/>
      <c r="I49" s="2306"/>
      <c r="J49" s="2276"/>
      <c r="K49" s="1370"/>
      <c r="L49" s="1371"/>
      <c r="P49" s="2277"/>
      <c r="Q49" s="2277"/>
      <c r="R49" s="363"/>
      <c r="S49" s="1285"/>
      <c r="T49" s="294" t="s">
        <v>662</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663</v>
      </c>
      <c r="AU49" s="507"/>
      <c r="AV49" s="507" t="str">
        <f>IF(T49="","",T49)</f>
        <v>Добавить значение признака дифференциации</v>
      </c>
      <c r="AW49" s="507"/>
      <c r="AX49" s="507"/>
      <c r="AY49" s="1162">
        <v>20</v>
      </c>
    </row>
    <row customHeight="1" ht="22.049999999999997">
      <c r="A50" s="1370" t="s">
        <v>432</v>
      </c>
      <c r="B50" s="1370" t="s">
        <v>433</v>
      </c>
      <c r="C50" s="1370" t="s">
        <v>434</v>
      </c>
      <c r="D50" s="1370" t="s">
        <v>719</v>
      </c>
      <c r="E50" s="2279"/>
      <c r="F50" s="2279"/>
      <c r="G50" s="2279"/>
      <c r="H50" s="2279"/>
      <c r="I50" s="2276"/>
      <c r="J50" s="1370"/>
      <c r="K50" s="1370"/>
      <c r="L50" s="1371"/>
      <c r="P50" s="2277"/>
      <c r="Q50" s="1488"/>
      <c r="R50" s="363"/>
      <c r="S50" s="1285"/>
      <c r="T50" s="372" t="s">
        <v>588</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432</v>
      </c>
      <c r="B51" s="1370" t="s">
        <v>433</v>
      </c>
      <c r="C51" s="1370" t="s">
        <v>434</v>
      </c>
      <c r="D51" s="1370" t="s">
        <v>719</v>
      </c>
      <c r="E51" s="2279"/>
      <c r="F51" s="2279"/>
      <c r="G51" s="2279"/>
      <c r="H51" s="2278"/>
      <c r="I51" s="1370"/>
      <c r="J51" s="1370"/>
      <c r="K51" s="1370"/>
      <c r="L51" s="1371"/>
      <c r="M51" s="1372"/>
      <c r="N51" s="1372"/>
      <c r="O51" s="544"/>
      <c r="P51" s="367"/>
      <c r="Q51" s="382"/>
      <c r="R51" s="362"/>
      <c r="S51" s="1285"/>
      <c r="T51" s="379" t="s">
        <v>664</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432</v>
      </c>
      <c r="B52" s="1350" t="s">
        <v>433</v>
      </c>
      <c r="C52" s="1321"/>
      <c r="D52" s="1321"/>
      <c r="E52" s="2279"/>
      <c r="F52" s="2278"/>
      <c r="G52" s="1321"/>
      <c r="H52" s="1321"/>
      <c r="I52" s="1321"/>
      <c r="J52" s="1321"/>
      <c r="K52" s="1321"/>
      <c r="L52" s="1501"/>
      <c r="M52" s="1328"/>
      <c r="N52" s="1328"/>
      <c r="P52" s="1323"/>
      <c r="Q52" s="1324"/>
      <c r="R52" s="1323"/>
      <c r="S52" s="1329"/>
      <c r="T52" s="1332" t="s">
        <v>591</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432</v>
      </c>
      <c r="B53" s="1350"/>
      <c r="C53" s="1350"/>
      <c r="D53" s="1350"/>
      <c r="E53" s="2278"/>
      <c r="F53" s="1350"/>
      <c r="G53" s="1350"/>
      <c r="H53" s="1350"/>
      <c r="I53" s="1350"/>
      <c r="J53" s="1350"/>
      <c r="K53" s="1350"/>
      <c r="L53" s="1353"/>
      <c r="M53" s="1328"/>
      <c r="N53" s="1328"/>
      <c r="O53" s="525"/>
      <c r="P53" s="387"/>
      <c r="Q53" s="1351"/>
      <c r="R53" s="387"/>
      <c r="S53" s="1329"/>
      <c r="T53" s="1332" t="s">
        <v>592</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624</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305"/>
      <c r="U56" s="2305"/>
      <c r="V56" s="2305"/>
      <c r="W56" s="2305"/>
      <c r="X56" s="2305"/>
      <c r="Y56" s="2305"/>
      <c r="Z56" s="2305"/>
      <c r="AA56" s="2305"/>
      <c r="AB56" s="2305"/>
      <c r="AC56" s="2305"/>
      <c r="AD56" s="2305"/>
      <c r="AE56" s="2305"/>
      <c r="AF56" s="2305"/>
      <c r="AG56" s="2305"/>
      <c r="AH56" s="2305"/>
      <c r="AI56" s="2305"/>
      <c r="AJ56" s="2305"/>
      <c r="AK56" s="2305"/>
      <c r="AL56" s="2305"/>
      <c r="AM56" s="2305"/>
      <c r="AN56" s="2305"/>
      <c r="AO56" s="2305"/>
      <c r="AP56" s="2305"/>
      <c r="AQ56" s="2305"/>
      <c r="AR56" s="2305"/>
      <c r="AS56" s="2305"/>
      <c r="AY56" s="1162">
        <v>14</v>
      </c>
    </row>
    <row customHeight="1" ht="14.699999999999998">
      <c r="O57" s="544"/>
      <c r="AY57" s="1162">
        <v>14</v>
      </c>
    </row>
    <row customHeight="1" ht="14.699999999999998">
      <c r="O58" s="544"/>
      <c r="S58" s="1260"/>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Y58" s="1162">
        <v>14</v>
      </c>
    </row>
    <row customHeight="1" ht="22.5" hidden="1">
      <c r="A59" s="1167" t="s">
        <v>82</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CD09C-BAA8-0D28-5328-8185435250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27" width="19.140625" hidden="1" customWidth="1"/>
    <col min="13" max="14" style="1782" width="12.28125" hidden="1" customWidth="1"/>
    <col min="15" max="15" style="1782" width="23.421875" hidden="1" customWidth="1"/>
    <col min="16" max="16" style="1782" width="3.7109375" hidden="1" customWidth="1"/>
    <col min="17" max="17" style="1378" width="3.7109375" hidden="1" customWidth="1"/>
    <col min="18" max="18" style="351" width="3.00390625" customWidth="1"/>
    <col min="19" max="19" style="2427"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78">
        <v>1</v>
      </c>
      <c r="F2" s="1370"/>
      <c r="G2" s="1370"/>
      <c r="H2" s="1370"/>
      <c r="I2" s="1370"/>
      <c r="J2" s="1370"/>
      <c r="K2" s="1370"/>
      <c r="L2" s="1371"/>
      <c r="M2" s="1372"/>
      <c r="N2" s="1372"/>
      <c r="O2" s="1372"/>
      <c r="P2" s="1416"/>
      <c r="Q2" s="880"/>
      <c r="R2" s="362"/>
      <c r="S2" s="1500">
        <f>INDEX(PT_DIFFERENTIATION_NUM_NTAR,MATCH(A2,PT_DIFFERENTIATION_NTAR_ID,0))</f>
      </c>
      <c r="T2" s="305" t="s">
        <v>307</v>
      </c>
      <c r="U2" s="307"/>
      <c r="V2" s="2263"/>
      <c r="W2" s="2263"/>
      <c r="X2" s="2263"/>
      <c r="Y2" s="2263"/>
      <c r="Z2" s="2263"/>
      <c r="AA2" s="2263"/>
      <c r="AB2" s="2263"/>
      <c r="AC2" s="2264"/>
      <c r="AD2" s="2262">
        <f>INDEX(PT_DIFFERENTIATION_NTAR,MATCH(A2,PT_DIFFERENTIATION_NTAR_ID,0))</f>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79"/>
      <c r="F3" s="2278">
        <v>1</v>
      </c>
      <c r="G3" s="1370"/>
      <c r="H3" s="1370"/>
      <c r="I3" s="1370"/>
      <c r="J3" s="1370"/>
      <c r="K3" s="1370"/>
      <c r="L3" s="1371"/>
      <c r="M3" s="1372"/>
      <c r="N3" s="1372"/>
      <c r="O3" s="1372"/>
      <c r="P3" s="1417"/>
      <c r="Q3" s="1418"/>
      <c r="R3" s="360"/>
      <c r="S3" s="1500">
        <f>INDEX(PT_DIFFERENTIATION_NUM_TER,MATCH(B3,PT_DIFFERENTIATION_TER_ID,0))</f>
      </c>
      <c r="T3" s="315" t="s">
        <v>573</v>
      </c>
      <c r="U3" s="307"/>
      <c r="V3" s="2263"/>
      <c r="W3" s="2263"/>
      <c r="X3" s="2263"/>
      <c r="Y3" s="2263"/>
      <c r="Z3" s="2263"/>
      <c r="AA3" s="2263"/>
      <c r="AB3" s="2263"/>
      <c r="AC3" s="2264"/>
      <c r="AD3" s="2262">
        <f>INDEX(PT_DIFFERENTIATION_TER,MATCH(B3,PT_DIFFERENTIATION_TER_ID,0))</f>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265" t="s">
        <v>574</v>
      </c>
      <c r="BE3" s="507"/>
      <c r="BF3" s="507" t="str">
        <f>IF(T3="","",T3)</f>
        <v>Территория действия тарифа</v>
      </c>
      <c r="BG3" s="507"/>
      <c r="BH3" s="507"/>
      <c r="BI3" s="1162">
        <v>0</v>
      </c>
    </row>
    <row customHeight="1" ht="33.75" hidden="1">
      <c r="A4" s="1370"/>
      <c r="B4" s="1370"/>
      <c r="C4" s="1370"/>
      <c r="D4" s="1370"/>
      <c r="E4" s="2279"/>
      <c r="F4" s="2279"/>
      <c r="G4" s="2278">
        <v>1</v>
      </c>
      <c r="H4" s="1370"/>
      <c r="I4" s="1370"/>
      <c r="J4" s="1370"/>
      <c r="K4" s="1370"/>
      <c r="L4" s="1371"/>
      <c r="M4" s="1372"/>
      <c r="N4" s="1372"/>
      <c r="O4" s="1372"/>
      <c r="P4" s="1419"/>
      <c r="Q4" s="1418"/>
      <c r="R4" s="360"/>
      <c r="S4" s="1500">
        <f>INDEX(PT_DIFFERENTIATION_NUM_CS,MATCH(C4,PT_DIFFERENTIATION_CS_ID,0))</f>
      </c>
      <c r="T4" s="316" t="s">
        <v>706</v>
      </c>
      <c r="U4" s="307"/>
      <c r="V4" s="2263"/>
      <c r="W4" s="2263"/>
      <c r="X4" s="2263"/>
      <c r="Y4" s="2263"/>
      <c r="Z4" s="2263"/>
      <c r="AA4" s="2263"/>
      <c r="AB4" s="2263"/>
      <c r="AC4" s="2264"/>
      <c r="AD4" s="2262">
        <f>INDEX(PT_DIFFERENTIATION_CS,MATCH(C4,PT_DIFFERENTIATION_CS_ID,0))</f>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265" t="s">
        <v>707</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79"/>
      <c r="F5" s="2279"/>
      <c r="G5" s="2279"/>
      <c r="H5" s="2278">
        <v>1</v>
      </c>
      <c r="I5" s="1350"/>
      <c r="J5" s="1350"/>
      <c r="K5" s="1350"/>
      <c r="L5" s="1353"/>
      <c r="M5" s="1322"/>
      <c r="N5" s="1322"/>
      <c r="O5" s="1322"/>
      <c r="P5" s="1504"/>
      <c r="Q5" s="1505"/>
      <c r="R5" s="364"/>
      <c r="S5" s="1049"/>
      <c r="T5" s="1506"/>
      <c r="U5" s="1391"/>
      <c r="V5" s="2317"/>
      <c r="W5" s="2317"/>
      <c r="X5" s="2317"/>
      <c r="Y5" s="2317"/>
      <c r="Z5" s="2317"/>
      <c r="AA5" s="2317"/>
      <c r="AB5" s="2317"/>
      <c r="AC5" s="2318"/>
      <c r="AD5" s="2316"/>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8"/>
      <c r="BC5" s="1392" t="s">
        <v>578</v>
      </c>
      <c r="BE5" s="507"/>
      <c r="BF5" s="507" t="str">
        <f>IF(T5="","",T5)</f>
        <v/>
      </c>
      <c r="BG5" s="507"/>
      <c r="BH5" s="507"/>
      <c r="BI5" s="518">
        <v>0</v>
      </c>
    </row>
    <row s="1649" customFormat="1" customHeight="1" ht="14.25" hidden="1">
      <c r="A6" s="1350"/>
      <c r="B6" s="1350"/>
      <c r="C6" s="1350"/>
      <c r="D6" s="1350"/>
      <c r="E6" s="2279"/>
      <c r="F6" s="2279"/>
      <c r="G6" s="2279"/>
      <c r="H6" s="2279"/>
      <c r="I6" s="2276" t="str">
        <f>S5&amp;".1"</f>
        <v>.1</v>
      </c>
      <c r="J6" s="1350"/>
      <c r="K6" s="1350"/>
      <c r="L6" s="1353" t="s">
        <v>579</v>
      </c>
      <c r="M6" s="517"/>
      <c r="N6" s="517"/>
      <c r="O6" s="517"/>
      <c r="P6" s="2277">
        <v>1</v>
      </c>
      <c r="Q6" s="1488"/>
      <c r="R6" s="363"/>
      <c r="S6" s="1049"/>
      <c r="T6" s="1390"/>
      <c r="U6" s="1391"/>
      <c r="V6" s="2317"/>
      <c r="W6" s="2317"/>
      <c r="X6" s="2317"/>
      <c r="Y6" s="2317"/>
      <c r="Z6" s="2317"/>
      <c r="AA6" s="2317"/>
      <c r="AB6" s="2317"/>
      <c r="AC6" s="2318"/>
      <c r="AD6" s="2316"/>
      <c r="AE6" s="2317"/>
      <c r="AF6" s="2317"/>
      <c r="AG6" s="2317"/>
      <c r="AH6" s="2317"/>
      <c r="AI6" s="2317"/>
      <c r="AJ6" s="2317"/>
      <c r="AK6" s="2317"/>
      <c r="AL6" s="2317"/>
      <c r="AM6" s="2317"/>
      <c r="AN6" s="2317"/>
      <c r="AO6" s="2317"/>
      <c r="AP6" s="2317"/>
      <c r="AQ6" s="2317"/>
      <c r="AR6" s="2317"/>
      <c r="AS6" s="2317"/>
      <c r="AT6" s="2317"/>
      <c r="AU6" s="2317"/>
      <c r="AV6" s="2317"/>
      <c r="AW6" s="2317"/>
      <c r="AX6" s="2317"/>
      <c r="AY6" s="2317"/>
      <c r="AZ6" s="2317"/>
      <c r="BA6" s="2317"/>
      <c r="BB6" s="2318"/>
      <c r="BC6" s="1392"/>
      <c r="BE6" s="507"/>
      <c r="BF6" s="507" t="str">
        <f>IF(T6="","",T6)</f>
        <v/>
      </c>
      <c r="BG6" s="507"/>
      <c r="BH6" s="507"/>
      <c r="BI6" s="518">
        <v>0</v>
      </c>
    </row>
    <row s="1649" customFormat="1" customHeight="1" ht="14.25" hidden="1">
      <c r="A7" s="1350"/>
      <c r="B7" s="1350"/>
      <c r="C7" s="1350"/>
      <c r="D7" s="1350"/>
      <c r="E7" s="2279"/>
      <c r="F7" s="2279"/>
      <c r="G7" s="2279"/>
      <c r="H7" s="2279"/>
      <c r="I7" s="2306"/>
      <c r="J7" s="2276" t="str">
        <f>S5&amp;".1"</f>
        <v>.1</v>
      </c>
      <c r="K7" s="1350"/>
      <c r="L7" s="1353"/>
      <c r="M7" s="517"/>
      <c r="N7" s="517"/>
      <c r="O7" s="517"/>
      <c r="P7" s="2277"/>
      <c r="Q7" s="2277">
        <v>1</v>
      </c>
      <c r="R7" s="364"/>
      <c r="S7" s="1049"/>
      <c r="T7" s="1406"/>
      <c r="U7" s="1391"/>
      <c r="V7" s="2317"/>
      <c r="W7" s="2317"/>
      <c r="X7" s="2317"/>
      <c r="Y7" s="2317"/>
      <c r="Z7" s="2317"/>
      <c r="AA7" s="2317"/>
      <c r="AB7" s="2317"/>
      <c r="AC7" s="2318"/>
      <c r="AD7" s="2316"/>
      <c r="AE7" s="2317"/>
      <c r="AF7" s="2317"/>
      <c r="AG7" s="2317"/>
      <c r="AH7" s="2317"/>
      <c r="AI7" s="2317"/>
      <c r="AJ7" s="2317"/>
      <c r="AK7" s="2317"/>
      <c r="AL7" s="2317"/>
      <c r="AM7" s="2317"/>
      <c r="AN7" s="2317"/>
      <c r="AO7" s="2317"/>
      <c r="AP7" s="2317"/>
      <c r="AQ7" s="2317"/>
      <c r="AR7" s="2317"/>
      <c r="AS7" s="2317"/>
      <c r="AT7" s="2317"/>
      <c r="AU7" s="2317"/>
      <c r="AV7" s="2317"/>
      <c r="AW7" s="2317"/>
      <c r="AX7" s="2317"/>
      <c r="AY7" s="2317"/>
      <c r="AZ7" s="2317"/>
      <c r="BA7" s="2317"/>
      <c r="BB7" s="2318"/>
      <c r="BC7" s="1392"/>
      <c r="BE7" s="507"/>
      <c r="BF7" s="507" t="str">
        <f>IF(T7="","",T7)</f>
        <v/>
      </c>
      <c r="BG7" s="507"/>
      <c r="BH7" s="507"/>
      <c r="BI7" s="518">
        <v>0</v>
      </c>
    </row>
    <row customHeight="1" ht="11.25" hidden="1">
      <c r="A8" s="1370"/>
      <c r="B8" s="1370"/>
      <c r="C8" s="1370"/>
      <c r="D8" s="1370"/>
      <c r="E8" s="2279"/>
      <c r="F8" s="2279"/>
      <c r="G8" s="2279"/>
      <c r="H8" s="2279"/>
      <c r="I8" s="2306"/>
      <c r="J8" s="2306"/>
      <c r="K8" s="2276">
        <f>S4&amp;".1"</f>
      </c>
      <c r="L8" s="1371"/>
      <c r="P8" s="2277"/>
      <c r="Q8" s="2277"/>
      <c r="R8" s="2367">
        <v>1</v>
      </c>
      <c r="S8" s="2361">
        <f>$K8</f>
      </c>
      <c r="T8" s="2380"/>
      <c r="U8" s="307"/>
      <c r="V8" s="758"/>
      <c r="W8" s="1264"/>
      <c r="X8" s="758"/>
      <c r="Y8" s="1264"/>
      <c r="Z8" s="1740"/>
      <c r="AA8" s="1476" t="s">
        <v>62</v>
      </c>
      <c r="AB8" s="1740"/>
      <c r="AC8" s="1476" t="s">
        <v>62</v>
      </c>
      <c r="AD8" s="2205" t="s">
        <v>62</v>
      </c>
      <c r="AE8" s="2346"/>
      <c r="AF8" s="2225">
        <v>1</v>
      </c>
      <c r="AG8" s="2383"/>
      <c r="AH8" s="2127" t="s">
        <v>62</v>
      </c>
      <c r="AI8" s="2346"/>
      <c r="AJ8" s="2225">
        <v>1</v>
      </c>
      <c r="AK8" s="2347" t="s">
        <v>22</v>
      </c>
      <c r="AL8" s="2127" t="s">
        <v>62</v>
      </c>
      <c r="AM8" s="2212"/>
      <c r="AN8" s="2225">
        <v>1</v>
      </c>
      <c r="AO8" s="2377"/>
      <c r="AP8" s="2378" t="s">
        <v>62</v>
      </c>
      <c r="AQ8" s="318"/>
      <c r="AR8" s="1493">
        <v>1</v>
      </c>
      <c r="AS8" s="1499" t="s">
        <v>22</v>
      </c>
      <c r="AT8" s="758"/>
      <c r="AU8" s="1264"/>
      <c r="AV8" s="758"/>
      <c r="AW8" s="1264"/>
      <c r="AX8" s="1740"/>
      <c r="AY8" s="1476" t="s">
        <v>62</v>
      </c>
      <c r="AZ8" s="1740"/>
      <c r="BA8" s="1476" t="s">
        <v>62</v>
      </c>
      <c r="BB8" s="1355"/>
      <c r="BC8" s="2273" t="s">
        <v>677</v>
      </c>
      <c r="BE8" s="507"/>
      <c r="BF8" s="507" t="str">
        <f>IF(T8="","",T8)</f>
        <v/>
      </c>
      <c r="BG8" s="507"/>
      <c r="BH8" s="507"/>
      <c r="BI8" s="1162">
        <v>0</v>
      </c>
    </row>
    <row customHeight="1" ht="11.25" hidden="1">
      <c r="A9" s="1370"/>
      <c r="B9" s="1370"/>
      <c r="C9" s="1370"/>
      <c r="D9" s="1370"/>
      <c r="E9" s="2279"/>
      <c r="F9" s="2279"/>
      <c r="G9" s="2279"/>
      <c r="H9" s="2279"/>
      <c r="I9" s="2306"/>
      <c r="J9" s="2306"/>
      <c r="K9" s="2276"/>
      <c r="L9" s="1371"/>
      <c r="P9" s="2277"/>
      <c r="Q9" s="2277"/>
      <c r="R9" s="2367"/>
      <c r="S9" s="2362"/>
      <c r="T9" s="2381"/>
      <c r="U9" s="307"/>
      <c r="V9" s="1400"/>
      <c r="W9" s="1503"/>
      <c r="X9" s="1400"/>
      <c r="Y9" s="1503"/>
      <c r="Z9" s="1400"/>
      <c r="AA9" s="1400"/>
      <c r="AB9" s="1400"/>
      <c r="AC9" s="1400"/>
      <c r="AD9" s="2206"/>
      <c r="AE9" s="2346"/>
      <c r="AF9" s="2225"/>
      <c r="AG9" s="2383"/>
      <c r="AH9" s="2127"/>
      <c r="AI9" s="2346"/>
      <c r="AJ9" s="2225"/>
      <c r="AK9" s="2347"/>
      <c r="AL9" s="2127"/>
      <c r="AM9" s="2220"/>
      <c r="AN9" s="2225"/>
      <c r="AO9" s="2377"/>
      <c r="AP9" s="2379"/>
      <c r="AQ9" s="323"/>
      <c r="AR9" s="423"/>
      <c r="AS9" s="423" t="s">
        <v>678</v>
      </c>
      <c r="AT9" s="1400"/>
      <c r="AU9" s="1503"/>
      <c r="AV9" s="1400"/>
      <c r="AW9" s="1503"/>
      <c r="AX9" s="1400"/>
      <c r="AY9" s="1400"/>
      <c r="AZ9" s="1400"/>
      <c r="BA9" s="1400"/>
      <c r="BB9" s="1404"/>
      <c r="BC9" s="2274"/>
      <c r="BE9" s="507"/>
      <c r="BF9" s="507"/>
      <c r="BG9" s="507"/>
      <c r="BH9" s="507"/>
      <c r="BI9" s="1162">
        <v>0</v>
      </c>
    </row>
    <row customHeight="1" ht="11.25" hidden="1">
      <c r="A10" s="1370"/>
      <c r="B10" s="1370"/>
      <c r="C10" s="1370"/>
      <c r="D10" s="1370"/>
      <c r="E10" s="2279"/>
      <c r="F10" s="2279"/>
      <c r="G10" s="2279"/>
      <c r="H10" s="2279"/>
      <c r="I10" s="2306"/>
      <c r="J10" s="2306"/>
      <c r="K10" s="2276"/>
      <c r="L10" s="1371"/>
      <c r="P10" s="2277"/>
      <c r="Q10" s="2277"/>
      <c r="R10" s="2367"/>
      <c r="S10" s="2362"/>
      <c r="T10" s="2381"/>
      <c r="U10" s="307"/>
      <c r="V10" s="1400"/>
      <c r="W10" s="1503"/>
      <c r="X10" s="1400"/>
      <c r="Y10" s="1503"/>
      <c r="Z10" s="1400"/>
      <c r="AA10" s="1400"/>
      <c r="AB10" s="1400"/>
      <c r="AC10" s="1400"/>
      <c r="AD10" s="2206"/>
      <c r="AE10" s="2346"/>
      <c r="AF10" s="2225"/>
      <c r="AG10" s="2383"/>
      <c r="AH10" s="2127"/>
      <c r="AI10" s="2346"/>
      <c r="AJ10" s="2225"/>
      <c r="AK10" s="2347"/>
      <c r="AL10" s="2127"/>
      <c r="AM10" s="323"/>
      <c r="AN10" s="1507"/>
      <c r="AO10" s="1507" t="s">
        <v>679</v>
      </c>
      <c r="AP10" s="423"/>
      <c r="AQ10" s="423"/>
      <c r="AR10" s="423"/>
      <c r="AS10" s="1400"/>
      <c r="AT10" s="1400"/>
      <c r="AU10" s="1503"/>
      <c r="AV10" s="1400"/>
      <c r="AW10" s="1503"/>
      <c r="AX10" s="1400"/>
      <c r="AY10" s="1400"/>
      <c r="AZ10" s="1400"/>
      <c r="BA10" s="1400"/>
      <c r="BB10" s="1404"/>
      <c r="BC10" s="2274"/>
      <c r="BE10" s="507"/>
      <c r="BF10" s="507"/>
      <c r="BG10" s="507"/>
      <c r="BH10" s="507"/>
      <c r="BI10" s="1162">
        <v>0</v>
      </c>
    </row>
    <row customHeight="1" ht="11.25" hidden="1">
      <c r="A11" s="1370"/>
      <c r="B11" s="1370"/>
      <c r="C11" s="1370"/>
      <c r="D11" s="1370"/>
      <c r="E11" s="2279"/>
      <c r="F11" s="2279"/>
      <c r="G11" s="2279"/>
      <c r="H11" s="2279"/>
      <c r="I11" s="2306"/>
      <c r="J11" s="2306"/>
      <c r="K11" s="2276"/>
      <c r="L11" s="1371"/>
      <c r="P11" s="2277"/>
      <c r="Q11" s="2277"/>
      <c r="R11" s="2367"/>
      <c r="S11" s="2362"/>
      <c r="T11" s="2381"/>
      <c r="U11" s="307"/>
      <c r="V11" s="1400"/>
      <c r="W11" s="1503"/>
      <c r="X11" s="1400"/>
      <c r="Y11" s="1503"/>
      <c r="Z11" s="1400"/>
      <c r="AA11" s="1400"/>
      <c r="AB11" s="1400"/>
      <c r="AC11" s="1400"/>
      <c r="AD11" s="2206"/>
      <c r="AE11" s="2346"/>
      <c r="AF11" s="2225"/>
      <c r="AG11" s="2383"/>
      <c r="AH11" s="2127"/>
      <c r="AI11" s="301"/>
      <c r="AJ11" s="422"/>
      <c r="AK11" s="320" t="s">
        <v>680</v>
      </c>
      <c r="AL11" s="1400"/>
      <c r="AM11" s="1400"/>
      <c r="AN11" s="1400"/>
      <c r="AO11" s="1400"/>
      <c r="AP11" s="1400"/>
      <c r="AQ11" s="1400"/>
      <c r="AR11" s="1400"/>
      <c r="AS11" s="1400"/>
      <c r="AT11" s="1400"/>
      <c r="AU11" s="1503"/>
      <c r="AV11" s="1400"/>
      <c r="AW11" s="1503"/>
      <c r="AX11" s="1400"/>
      <c r="AY11" s="1400"/>
      <c r="AZ11" s="1400"/>
      <c r="BA11" s="1400"/>
      <c r="BB11" s="1404"/>
      <c r="BC11" s="2274"/>
      <c r="BE11" s="507"/>
      <c r="BF11" s="507"/>
      <c r="BG11" s="507"/>
      <c r="BH11" s="507"/>
      <c r="BI11" s="1162">
        <v>0</v>
      </c>
    </row>
    <row customHeight="1" ht="11.25" hidden="1">
      <c r="A12" s="1370"/>
      <c r="B12" s="1370"/>
      <c r="C12" s="1370"/>
      <c r="D12" s="1370"/>
      <c r="E12" s="2279"/>
      <c r="F12" s="2279"/>
      <c r="G12" s="2279"/>
      <c r="H12" s="2279"/>
      <c r="I12" s="2306"/>
      <c r="J12" s="2306"/>
      <c r="K12" s="2276"/>
      <c r="L12" s="1371"/>
      <c r="P12" s="2277"/>
      <c r="Q12" s="2277"/>
      <c r="R12" s="2367"/>
      <c r="S12" s="2363"/>
      <c r="T12" s="2382"/>
      <c r="U12" s="307"/>
      <c r="V12" s="1400"/>
      <c r="W12" s="1401" t="str">
        <f>Z8&amp;"-"&amp;AB8</f>
        <v>-</v>
      </c>
      <c r="X12" s="1400"/>
      <c r="Y12" s="1401" t="str">
        <f>AB8&amp;"-"&amp;AD8</f>
        <v>-да</v>
      </c>
      <c r="Z12" s="1400"/>
      <c r="AA12" s="1400"/>
      <c r="AB12" s="1400"/>
      <c r="AC12" s="1400"/>
      <c r="AD12" s="2132"/>
      <c r="AE12" s="319"/>
      <c r="AF12" s="321"/>
      <c r="AG12" s="423" t="s">
        <v>681</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74"/>
      <c r="BE12" s="507"/>
      <c r="BF12" s="507" t="str">
        <f>IF(T12="","",T12)</f>
        <v/>
      </c>
      <c r="BG12" s="507"/>
      <c r="BH12" s="507"/>
      <c r="BI12" s="1162">
        <v>0</v>
      </c>
    </row>
    <row customHeight="1" ht="11.25" hidden="1">
      <c r="A13" s="1370"/>
      <c r="B13" s="1370"/>
      <c r="C13" s="1370"/>
      <c r="D13" s="1370"/>
      <c r="E13" s="2279"/>
      <c r="F13" s="2279"/>
      <c r="G13" s="2279"/>
      <c r="H13" s="2279"/>
      <c r="I13" s="2306"/>
      <c r="J13" s="2276"/>
      <c r="K13" s="1370"/>
      <c r="L13" s="1371"/>
      <c r="P13" s="2277"/>
      <c r="Q13" s="2277"/>
      <c r="R13" s="363"/>
      <c r="S13" s="1285"/>
      <c r="T13" s="294" t="s">
        <v>644</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75"/>
      <c r="BE13" s="507"/>
      <c r="BF13" s="507" t="str">
        <f>IF(T13="","",T13)</f>
        <v>Добавить строку</v>
      </c>
      <c r="BG13" s="507"/>
      <c r="BH13" s="507"/>
      <c r="BI13" s="1162">
        <v>0</v>
      </c>
    </row>
    <row s="1649" customFormat="1" customHeight="1" ht="14.25" hidden="1">
      <c r="A14" s="1350"/>
      <c r="B14" s="1350"/>
      <c r="C14" s="1350"/>
      <c r="D14" s="1350"/>
      <c r="E14" s="2279"/>
      <c r="F14" s="2279"/>
      <c r="G14" s="2279"/>
      <c r="H14" s="2279"/>
      <c r="I14" s="2276"/>
      <c r="J14" s="1350"/>
      <c r="K14" s="1350"/>
      <c r="L14" s="1353"/>
      <c r="M14" s="517"/>
      <c r="N14" s="517"/>
      <c r="O14" s="517"/>
      <c r="P14" s="2277"/>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79"/>
      <c r="F15" s="2279"/>
      <c r="G15" s="2279"/>
      <c r="H15" s="2278"/>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79"/>
      <c r="F16" s="2279"/>
      <c r="G16" s="2278"/>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79"/>
      <c r="F17" s="2278"/>
      <c r="G17" s="1321"/>
      <c r="H17" s="1321"/>
      <c r="I17" s="1321"/>
      <c r="J17" s="1321"/>
      <c r="K17" s="1321"/>
      <c r="L17" s="1501"/>
      <c r="M17" s="1328"/>
      <c r="N17" s="1328"/>
      <c r="P17" s="1323"/>
      <c r="Q17" s="1324"/>
      <c r="R17" s="1323"/>
      <c r="S17" s="1329"/>
      <c r="T17" s="1332" t="s">
        <v>591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78"/>
      <c r="F18" s="1350"/>
      <c r="G18" s="1350"/>
      <c r="H18" s="1350"/>
      <c r="I18" s="1350"/>
      <c r="J18" s="1350"/>
      <c r="K18" s="1350"/>
      <c r="L18" s="1353"/>
      <c r="M18" s="1328"/>
      <c r="N18" s="1328"/>
      <c r="O18" s="525"/>
      <c r="P18" s="387"/>
      <c r="Q18" s="1351"/>
      <c r="R18" s="387"/>
      <c r="S18" s="1329"/>
      <c r="T18" s="1332" t="s">
        <v>592</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2"/>
      <c r="AY20" s="1492" t="s">
        <v>62</v>
      </c>
      <c r="AZ20" s="1742"/>
      <c r="BA20" s="1492" t="s">
        <v>62</v>
      </c>
      <c r="BI20" s="1162">
        <v>0</v>
      </c>
    </row>
    <row customHeight="1" ht="14.25" hidden="1">
      <c r="BD21" s="503"/>
      <c r="BE21" s="503"/>
      <c r="BF21" s="503"/>
      <c r="BG21" s="503"/>
      <c r="BH21" s="503"/>
      <c r="BI21" s="1162">
        <v>0</v>
      </c>
    </row>
    <row customHeight="1" ht="14.25" hidden="1">
      <c r="O22" s="1374" t="s">
        <v>593</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594</v>
      </c>
      <c r="P24" s="1515"/>
      <c r="Q24" s="1517"/>
      <c r="R24" s="1517"/>
      <c r="AA24" s="1514" t="s">
        <v>596</v>
      </c>
      <c r="AC24" s="1514" t="s">
        <v>597</v>
      </c>
      <c r="AD24" s="1514" t="s">
        <v>645</v>
      </c>
      <c r="AH24" s="1514" t="s">
        <v>645</v>
      </c>
      <c r="AK24" s="1514" t="s">
        <v>682</v>
      </c>
      <c r="AL24" s="1514" t="s">
        <v>645</v>
      </c>
      <c r="AP24" s="1514" t="s">
        <v>645</v>
      </c>
      <c r="AY24" s="1514" t="s">
        <v>596</v>
      </c>
      <c r="BA24" s="1514" t="s">
        <v>597</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68"/>
      <c r="AT28" s="2268"/>
      <c r="AU28" s="2268"/>
      <c r="AV28" s="2268"/>
      <c r="AW28" s="2268"/>
      <c r="AX28" s="2268"/>
      <c r="AY28" s="2268"/>
      <c r="AZ28" s="2268"/>
      <c r="BA28" s="1250"/>
      <c r="BI28" s="1162">
        <v>14</v>
      </c>
    </row>
    <row customHeight="1" ht="14.699999999999998">
      <c r="Q29" s="298"/>
      <c r="R29" s="383"/>
      <c r="S29" s="2269" t="str">
        <f>IF(org=0,"Не определено",org)</f>
        <v>КГУП "Примтеплоэнерго"</v>
      </c>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69"/>
      <c r="AT29" s="2269"/>
      <c r="AU29" s="2269"/>
      <c r="AV29" s="2269"/>
      <c r="AW29" s="2269"/>
      <c r="AX29" s="2269"/>
      <c r="AY29" s="2269"/>
      <c r="AZ29" s="2269"/>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57" customFormat="1" customHeight="1" ht="25.5" hidden="1">
      <c r="A31" s="1375"/>
      <c r="B31" s="1375"/>
      <c r="C31" s="1375"/>
      <c r="D31" s="1375"/>
      <c r="E31" s="1375"/>
      <c r="F31" s="1375"/>
      <c r="G31" s="1375"/>
      <c r="H31" s="1375"/>
      <c r="I31" s="1375"/>
      <c r="J31" s="1375"/>
      <c r="K31" s="1375"/>
      <c r="L31" s="1376"/>
      <c r="M31" s="1375"/>
      <c r="N31" s="1375"/>
      <c r="O31" s="1375"/>
      <c r="P31" s="1375"/>
      <c r="Q31" s="1375"/>
      <c r="S31" s="2270" t="s">
        <v>41</v>
      </c>
      <c r="T31" s="2270"/>
      <c r="U31" s="1379"/>
      <c r="V31" s="2271" t="str">
        <f>IF(TITLE_NAME_OR_PR_CHANGE="",IF(TITLE_NAME_OR_PR="","",TITLE_NAME_OR_PR),TITLE_NAME_OR_PR_CHANGE)</f>
        <v/>
      </c>
      <c r="W31" s="2271"/>
      <c r="X31" s="2271"/>
      <c r="Y31" s="2271"/>
      <c r="Z31" s="2271"/>
      <c r="AA31" s="2271"/>
      <c r="AB31" s="2271"/>
      <c r="AC31" s="333"/>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333"/>
      <c r="BB31" s="333"/>
      <c r="BC31" s="287"/>
      <c r="BD31" s="375"/>
      <c r="BE31" s="375"/>
      <c r="BF31" s="375"/>
      <c r="BG31" s="375"/>
      <c r="BH31" s="375"/>
      <c r="BI31" s="425">
        <v>0</v>
      </c>
    </row>
    <row s="1857" customFormat="1" customHeight="1" ht="18.75" hidden="1">
      <c r="A32" s="1375"/>
      <c r="B32" s="1375"/>
      <c r="C32" s="1375"/>
      <c r="D32" s="1375"/>
      <c r="E32" s="1375"/>
      <c r="F32" s="1375"/>
      <c r="G32" s="1375"/>
      <c r="H32" s="1375"/>
      <c r="I32" s="1375"/>
      <c r="J32" s="1375"/>
      <c r="K32" s="1375"/>
      <c r="L32" s="1376"/>
      <c r="M32" s="1375"/>
      <c r="N32" s="1375"/>
      <c r="O32" s="1375"/>
      <c r="P32" s="1375"/>
      <c r="Q32" s="1375"/>
      <c r="S32" s="2270" t="s">
        <v>599</v>
      </c>
      <c r="T32" s="2270"/>
      <c r="U32" s="1379"/>
      <c r="V32" s="2284" t="str">
        <f>IF(TITLE_DATE_PR_CHANGE="",IF(TITLE_DATE_PR="","",TITLE_DATE_PR),TITLE_DATE_PR_CHANGE)</f>
        <v/>
      </c>
      <c r="W32" s="2284"/>
      <c r="X32" s="2284"/>
      <c r="Y32" s="2284"/>
      <c r="Z32" s="2284"/>
      <c r="AA32" s="2284"/>
      <c r="AB32" s="2284"/>
      <c r="AC32" s="333"/>
      <c r="AD32" s="2284" t="str">
        <f>IF(TITLE_DATE_PR_CHANGE="",IF(TITLE_DATE_PR="","",TITLE_DATE_PR),TITLE_DATE_PR_CHANGE)</f>
        <v/>
      </c>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284"/>
      <c r="BA32" s="333"/>
      <c r="BB32" s="333"/>
      <c r="BC32" s="287"/>
      <c r="BD32" s="375"/>
      <c r="BE32" s="375"/>
      <c r="BF32" s="375"/>
      <c r="BG32" s="375"/>
      <c r="BH32" s="375"/>
      <c r="BI32" s="425">
        <v>0</v>
      </c>
    </row>
    <row s="1857" customFormat="1" customHeight="1" ht="18.75" hidden="1">
      <c r="A33" s="1375"/>
      <c r="B33" s="1375"/>
      <c r="C33" s="1375"/>
      <c r="D33" s="1375"/>
      <c r="E33" s="1375"/>
      <c r="F33" s="1375"/>
      <c r="G33" s="1375"/>
      <c r="H33" s="1375"/>
      <c r="I33" s="1375"/>
      <c r="J33" s="1375"/>
      <c r="K33" s="1375"/>
      <c r="L33" s="1376"/>
      <c r="M33" s="1375"/>
      <c r="N33" s="1375"/>
      <c r="O33" s="1375"/>
      <c r="P33" s="1375"/>
      <c r="Q33" s="1375"/>
      <c r="S33" s="2270" t="s">
        <v>600</v>
      </c>
      <c r="T33" s="2270"/>
      <c r="U33" s="1379"/>
      <c r="V33" s="2271" t="str">
        <f>IF(TITLE_NUMBER_PR_CHANGE="",IF(TITLE_NUMBER_PR="","",TITLE_NUMBER_PR),TITLE_NUMBER_PR_CHANGE)</f>
        <v/>
      </c>
      <c r="W33" s="2271"/>
      <c r="X33" s="2271"/>
      <c r="Y33" s="2271"/>
      <c r="Z33" s="2271"/>
      <c r="AA33" s="2271"/>
      <c r="AB33" s="2271"/>
      <c r="AC33" s="333"/>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333"/>
      <c r="BB33" s="333"/>
      <c r="BC33" s="287"/>
      <c r="BD33" s="375"/>
      <c r="BE33" s="375"/>
      <c r="BF33" s="375"/>
      <c r="BG33" s="375"/>
      <c r="BH33" s="375"/>
      <c r="BI33" s="425">
        <v>0</v>
      </c>
    </row>
    <row s="1857" customFormat="1" customHeight="1" ht="18.75" hidden="1">
      <c r="A34" s="1375"/>
      <c r="B34" s="1375"/>
      <c r="C34" s="1375"/>
      <c r="D34" s="1375"/>
      <c r="E34" s="1375"/>
      <c r="F34" s="1375"/>
      <c r="G34" s="1375"/>
      <c r="H34" s="1375"/>
      <c r="I34" s="1375"/>
      <c r="J34" s="1375"/>
      <c r="K34" s="1375"/>
      <c r="L34" s="1376"/>
      <c r="M34" s="1375"/>
      <c r="N34" s="1375"/>
      <c r="O34" s="1375"/>
      <c r="P34" s="1375"/>
      <c r="Q34" s="1375"/>
      <c r="S34" s="2270" t="s">
        <v>42</v>
      </c>
      <c r="T34" s="2270"/>
      <c r="U34" s="1379"/>
      <c r="V34" s="2271" t="str">
        <f>IF(TITLE_IST_PUB_CHANGE="",IF(TITLE_IST_PUB="","",TITLE_IST_PUB),TITLE_IST_PUB_CHANGE)</f>
        <v/>
      </c>
      <c r="W34" s="2271"/>
      <c r="X34" s="2271"/>
      <c r="Y34" s="2271"/>
      <c r="Z34" s="2271"/>
      <c r="AA34" s="2271"/>
      <c r="AB34" s="2271"/>
      <c r="AC34" s="333"/>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57" customFormat="1" customHeight="1" ht="18.75" hidden="1">
      <c r="A36" s="1375"/>
      <c r="B36" s="1375"/>
      <c r="C36" s="1375"/>
      <c r="D36" s="1375"/>
      <c r="E36" s="1375"/>
      <c r="F36" s="1375"/>
      <c r="G36" s="1375"/>
      <c r="H36" s="1375"/>
      <c r="I36" s="1375"/>
      <c r="J36" s="1375"/>
      <c r="K36" s="1375"/>
      <c r="L36" s="1376"/>
      <c r="M36" s="1375"/>
      <c r="N36" s="1375"/>
      <c r="O36" s="1375"/>
      <c r="P36" s="1375"/>
      <c r="Q36" s="1375"/>
      <c r="S36" s="2270" t="s">
        <v>599</v>
      </c>
      <c r="T36" s="2270"/>
      <c r="U36" s="1379"/>
      <c r="V36" s="2284" t="str">
        <f>IF(TITLE_DATE_PR_CHANGE="",IF(TITLE_DATE_PR="","",TITLE_DATE_PR),TITLE_DATE_PR_CHANGE)</f>
        <v/>
      </c>
      <c r="W36" s="2284"/>
      <c r="X36" s="2284"/>
      <c r="Y36" s="2284"/>
      <c r="Z36" s="2284"/>
      <c r="AA36" s="2284"/>
      <c r="AB36" s="2284"/>
      <c r="AC36" s="333"/>
      <c r="AD36" s="2284" t="str">
        <f>IF(TITLE_DATE_PR_CHANGE="",IF(TITLE_DATE_PR="","",TITLE_DATE_PR),TITLE_DATE_PR_CHANGE)</f>
        <v/>
      </c>
      <c r="AE36" s="2284"/>
      <c r="AF36" s="2284"/>
      <c r="AG36" s="2284"/>
      <c r="AH36" s="2284"/>
      <c r="AI36" s="2284"/>
      <c r="AJ36" s="2284"/>
      <c r="AK36" s="2284"/>
      <c r="AL36" s="2284"/>
      <c r="AM36" s="2284"/>
      <c r="AN36" s="2284"/>
      <c r="AO36" s="2284"/>
      <c r="AP36" s="2284"/>
      <c r="AQ36" s="2284"/>
      <c r="AR36" s="2284"/>
      <c r="AS36" s="2284"/>
      <c r="AT36" s="2284"/>
      <c r="AU36" s="2284"/>
      <c r="AV36" s="2284"/>
      <c r="AW36" s="2284"/>
      <c r="AX36" s="2284"/>
      <c r="AY36" s="2284"/>
      <c r="AZ36" s="2284"/>
      <c r="BA36" s="333"/>
      <c r="BB36" s="333"/>
      <c r="BC36" s="287"/>
      <c r="BD36" s="375"/>
      <c r="BE36" s="375"/>
      <c r="BF36" s="375"/>
      <c r="BG36" s="375"/>
      <c r="BH36" s="375"/>
      <c r="BI36" s="425">
        <v>0</v>
      </c>
    </row>
    <row s="1857" customFormat="1" customHeight="1" ht="18.75" hidden="1">
      <c r="A37" s="1375"/>
      <c r="B37" s="1375"/>
      <c r="C37" s="1375"/>
      <c r="D37" s="1375"/>
      <c r="E37" s="1375"/>
      <c r="F37" s="1375"/>
      <c r="G37" s="1375"/>
      <c r="H37" s="1375"/>
      <c r="I37" s="1375"/>
      <c r="J37" s="1375"/>
      <c r="K37" s="1375"/>
      <c r="L37" s="1376"/>
      <c r="M37" s="1375"/>
      <c r="N37" s="1375"/>
      <c r="O37" s="1375"/>
      <c r="P37" s="1375"/>
      <c r="Q37" s="1375"/>
      <c r="S37" s="2270" t="s">
        <v>600</v>
      </c>
      <c r="T37" s="2270"/>
      <c r="U37" s="1379"/>
      <c r="V37" s="2271" t="str">
        <f>IF(TITLE_NUMBER_PR_CHANGE="",IF(TITLE_NUMBER_PR="","",TITLE_NUMBER_PR),TITLE_NUMBER_PR_CHANGE)</f>
        <v/>
      </c>
      <c r="W37" s="2271"/>
      <c r="X37" s="2271"/>
      <c r="Y37" s="2271"/>
      <c r="Z37" s="2271"/>
      <c r="AA37" s="2271"/>
      <c r="AB37" s="2271"/>
      <c r="AC37" s="333"/>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333"/>
      <c r="BB37" s="333"/>
      <c r="BC37" s="287"/>
      <c r="BD37" s="375"/>
      <c r="BE37" s="375"/>
      <c r="BF37" s="375"/>
      <c r="BG37" s="375"/>
      <c r="BH37" s="375"/>
      <c r="BI37" s="425">
        <v>0</v>
      </c>
    </row>
    <row s="1857"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603</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603</v>
      </c>
      <c r="BD38" s="375"/>
      <c r="BE38" s="375"/>
      <c r="BF38" s="375"/>
      <c r="BG38" s="375"/>
      <c r="BH38" s="375"/>
      <c r="BI38" s="425">
        <v>0</v>
      </c>
    </row>
    <row customHeight="1" ht="14.699999999999998">
      <c r="Q39" s="298"/>
      <c r="R39" s="383"/>
      <c r="S39" s="1282"/>
      <c r="T39" s="370"/>
      <c r="U39" s="1251"/>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I39" s="1162">
        <v>14</v>
      </c>
    </row>
    <row customHeight="1" ht="14.699999999999998">
      <c r="Q40" s="298"/>
      <c r="R40" s="383"/>
      <c r="S40" s="2147" t="s">
        <v>476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477</v>
      </c>
      <c r="BI40" s="1162">
        <v>14</v>
      </c>
    </row>
    <row customHeight="1" ht="14.699999999999998">
      <c r="Q41" s="298"/>
      <c r="R41" s="383"/>
      <c r="S41" s="2293" t="s">
        <v>88</v>
      </c>
      <c r="T41" s="2229" t="s">
        <v>683</v>
      </c>
      <c r="U41" s="308"/>
      <c r="V41" s="2294" t="s">
        <v>605</v>
      </c>
      <c r="W41" s="2295"/>
      <c r="X41" s="2295"/>
      <c r="Y41" s="2295"/>
      <c r="Z41" s="2295"/>
      <c r="AA41" s="2295"/>
      <c r="AB41" s="2296"/>
      <c r="AC41" s="2297" t="s">
        <v>606</v>
      </c>
      <c r="AD41" s="2348" t="s">
        <v>684</v>
      </c>
      <c r="AE41" s="2311"/>
      <c r="AF41" s="2311"/>
      <c r="AG41" s="2349"/>
      <c r="AH41" s="2348" t="s">
        <v>685</v>
      </c>
      <c r="AI41" s="2311"/>
      <c r="AJ41" s="2311"/>
      <c r="AK41" s="2349"/>
      <c r="AL41" s="2348" t="s">
        <v>686</v>
      </c>
      <c r="AM41" s="2311"/>
      <c r="AN41" s="2311"/>
      <c r="AO41" s="2349"/>
      <c r="AP41" s="2348" t="s">
        <v>687</v>
      </c>
      <c r="AQ41" s="2311"/>
      <c r="AR41" s="2311"/>
      <c r="AS41" s="2349"/>
      <c r="AT41" s="2294" t="s">
        <v>605</v>
      </c>
      <c r="AU41" s="2295"/>
      <c r="AV41" s="2295"/>
      <c r="AW41" s="2295"/>
      <c r="AX41" s="2295"/>
      <c r="AY41" s="2295"/>
      <c r="AZ41" s="2296"/>
      <c r="BA41" s="2297" t="s">
        <v>606</v>
      </c>
      <c r="BB41" s="2300" t="s">
        <v>608</v>
      </c>
      <c r="BC41" s="2147"/>
      <c r="BI41" s="1162">
        <v>14</v>
      </c>
    </row>
    <row customHeight="1" ht="35.699999999999996">
      <c r="Q42" s="298"/>
      <c r="R42" s="383"/>
      <c r="S42" s="2293"/>
      <c r="T42" s="2229"/>
      <c r="U42" s="1038"/>
      <c r="V42" s="2212" t="s">
        <v>688</v>
      </c>
      <c r="W42" s="2213"/>
      <c r="X42" s="2212" t="s">
        <v>689</v>
      </c>
      <c r="Y42" s="2213"/>
      <c r="Z42" s="2314" t="s">
        <v>690</v>
      </c>
      <c r="AA42" s="2333"/>
      <c r="AB42" s="2334"/>
      <c r="AC42" s="2298"/>
      <c r="AD42" s="2350"/>
      <c r="AE42" s="2351"/>
      <c r="AF42" s="2351"/>
      <c r="AG42" s="2352"/>
      <c r="AH42" s="2350"/>
      <c r="AI42" s="2351"/>
      <c r="AJ42" s="2351"/>
      <c r="AK42" s="2352"/>
      <c r="AL42" s="2350"/>
      <c r="AM42" s="2351"/>
      <c r="AN42" s="2351"/>
      <c r="AO42" s="2352"/>
      <c r="AP42" s="2350"/>
      <c r="AQ42" s="2351"/>
      <c r="AR42" s="2351"/>
      <c r="AS42" s="2352"/>
      <c r="AT42" s="2212" t="s">
        <v>688</v>
      </c>
      <c r="AU42" s="2213"/>
      <c r="AV42" s="2212" t="s">
        <v>689</v>
      </c>
      <c r="AW42" s="2213"/>
      <c r="AX42" s="2314" t="s">
        <v>690</v>
      </c>
      <c r="AY42" s="2333"/>
      <c r="AZ42" s="2334"/>
      <c r="BA42" s="2298"/>
      <c r="BB42" s="2301"/>
      <c r="BC42" s="2147"/>
      <c r="BI42" s="1162">
        <v>34</v>
      </c>
    </row>
    <row customHeight="1" ht="14.699999999999998">
      <c r="Q43" s="298"/>
      <c r="R43" s="383"/>
      <c r="S43" s="2293"/>
      <c r="T43" s="2229"/>
      <c r="U43" s="1038"/>
      <c r="V43" s="2220"/>
      <c r="W43" s="2221"/>
      <c r="X43" s="2220"/>
      <c r="Y43" s="2221"/>
      <c r="Z43" s="2315"/>
      <c r="AA43" s="2335"/>
      <c r="AB43" s="2336"/>
      <c r="AC43" s="2298"/>
      <c r="AD43" s="2350"/>
      <c r="AE43" s="2351"/>
      <c r="AF43" s="2351"/>
      <c r="AG43" s="2352"/>
      <c r="AH43" s="2350"/>
      <c r="AI43" s="2351"/>
      <c r="AJ43" s="2351"/>
      <c r="AK43" s="2352"/>
      <c r="AL43" s="2350"/>
      <c r="AM43" s="2351"/>
      <c r="AN43" s="2351"/>
      <c r="AO43" s="2352"/>
      <c r="AP43" s="2350"/>
      <c r="AQ43" s="2351"/>
      <c r="AR43" s="2351"/>
      <c r="AS43" s="2352"/>
      <c r="AT43" s="2220"/>
      <c r="AU43" s="2221"/>
      <c r="AV43" s="2220"/>
      <c r="AW43" s="2221"/>
      <c r="AX43" s="2315"/>
      <c r="AY43" s="2335"/>
      <c r="AZ43" s="2336"/>
      <c r="BA43" s="2298"/>
      <c r="BB43" s="2301"/>
      <c r="BC43" s="2147"/>
      <c r="BI43" s="1162">
        <v>14</v>
      </c>
    </row>
    <row customHeight="1" ht="14.699999999999998">
      <c r="A44" s="1377"/>
      <c r="B44" s="1377" t="s">
        <v>319</v>
      </c>
      <c r="C44" s="1377" t="s">
        <v>320</v>
      </c>
      <c r="D44" s="1377" t="s">
        <v>321</v>
      </c>
      <c r="E44" s="1371" t="s">
        <v>613</v>
      </c>
      <c r="F44" s="1371" t="s">
        <v>614</v>
      </c>
      <c r="G44" s="1371" t="s">
        <v>615</v>
      </c>
      <c r="H44" s="1371" t="s">
        <v>616</v>
      </c>
      <c r="I44" s="1371" t="s">
        <v>617</v>
      </c>
      <c r="J44" s="1371" t="s">
        <v>618</v>
      </c>
      <c r="K44" s="1371" t="s">
        <v>619</v>
      </c>
      <c r="L44" s="1371" t="s">
        <v>594</v>
      </c>
      <c r="Q44" s="298"/>
      <c r="R44" s="383"/>
      <c r="S44" s="2293"/>
      <c r="T44" s="2229"/>
      <c r="U44" s="309"/>
      <c r="V44" s="1486" t="s">
        <v>654</v>
      </c>
      <c r="W44" s="1486" t="s">
        <v>655</v>
      </c>
      <c r="X44" s="1486" t="s">
        <v>654</v>
      </c>
      <c r="Y44" s="1486" t="s">
        <v>655</v>
      </c>
      <c r="Z44" s="1496" t="s">
        <v>622</v>
      </c>
      <c r="AA44" s="2290" t="s">
        <v>623</v>
      </c>
      <c r="AB44" s="2291"/>
      <c r="AC44" s="2299"/>
      <c r="AD44" s="2353"/>
      <c r="AE44" s="2354"/>
      <c r="AF44" s="2354"/>
      <c r="AG44" s="2355"/>
      <c r="AH44" s="2353"/>
      <c r="AI44" s="2354"/>
      <c r="AJ44" s="2354"/>
      <c r="AK44" s="2355"/>
      <c r="AL44" s="2353"/>
      <c r="AM44" s="2354"/>
      <c r="AN44" s="2354"/>
      <c r="AO44" s="2355"/>
      <c r="AP44" s="2353"/>
      <c r="AQ44" s="2354"/>
      <c r="AR44" s="2354"/>
      <c r="AS44" s="2355"/>
      <c r="AT44" s="1486" t="s">
        <v>654</v>
      </c>
      <c r="AU44" s="1486" t="s">
        <v>655</v>
      </c>
      <c r="AV44" s="1486" t="s">
        <v>654</v>
      </c>
      <c r="AW44" s="1486" t="s">
        <v>655</v>
      </c>
      <c r="AX44" s="1496" t="s">
        <v>622</v>
      </c>
      <c r="AY44" s="2290" t="s">
        <v>623</v>
      </c>
      <c r="AZ44" s="2291"/>
      <c r="BA44" s="2299"/>
      <c r="BB44" s="2302"/>
      <c r="BC44" s="2147"/>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137</v>
      </c>
      <c r="T45" s="1262" t="s">
        <v>102</v>
      </c>
      <c r="U45" s="1252" t="str">
        <f>OFFSET(U45,0,-1)</f>
        <v>2</v>
      </c>
      <c r="V45" s="1489">
        <f>OFFSET(V45,0,-1)+1</f>
        <v>3</v>
      </c>
      <c r="W45" s="1489">
        <f>OFFSET(W45,0,-1)+1</f>
        <v>4</v>
      </c>
      <c r="X45" s="1489">
        <f>OFFSET(X45,0,-1)+1</f>
        <v>5</v>
      </c>
      <c r="Y45" s="1489">
        <f>OFFSET(Y45,0,-1)+1</f>
        <v>6</v>
      </c>
      <c r="Z45" s="1489">
        <f>OFFSET(Z45,0,-1)+1</f>
        <v>7</v>
      </c>
      <c r="AA45" s="2292">
        <f>OFFSET(AA45,0,-1)+1</f>
        <v>8</v>
      </c>
      <c r="AB45" s="2292"/>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92">
        <f>OFFSET(AY45,0,-1)+1</f>
        <v>3</v>
      </c>
      <c r="AZ45" s="2292"/>
      <c r="BA45" s="1489">
        <f>OFFSET(BA45,0,-2)+1</f>
        <v>4</v>
      </c>
      <c r="BB45" s="1252">
        <f>OFFSET(BB45,0,-1)</f>
        <v>4</v>
      </c>
      <c r="BC45" s="1489">
        <f>OFFSET(BC45,0,-1)+1</f>
        <v>5</v>
      </c>
      <c r="BD45" s="518"/>
      <c r="BE45" s="518"/>
      <c r="BF45" s="518"/>
      <c r="BG45" s="518"/>
      <c r="BH45" s="518"/>
      <c r="BI45" s="503">
        <v>0</v>
      </c>
    </row>
    <row customHeight="1" ht="22.049999999999997">
      <c r="A46" s="1370" t="s">
        <v>437</v>
      </c>
      <c r="B46" s="1370"/>
      <c r="C46" s="1370"/>
      <c r="D46" s="1370"/>
      <c r="E46" s="2278">
        <v>1</v>
      </c>
      <c r="F46" s="1370"/>
      <c r="G46" s="1370"/>
      <c r="H46" s="1370"/>
      <c r="I46" s="1370"/>
      <c r="J46" s="1370"/>
      <c r="K46" s="1370"/>
      <c r="L46" s="1371"/>
      <c r="M46" s="1372"/>
      <c r="N46" s="1372"/>
      <c r="O46" s="1372"/>
      <c r="P46" s="1416"/>
      <c r="Q46" s="880"/>
      <c r="R46" s="362"/>
      <c r="S46" s="1500">
        <f>INDEX(PT_DIFFERENTIATION_NUM_NTAR,MATCH(A46,PT_DIFFERENTIATION_NTAR_ID,0))</f>
        <v>0</v>
      </c>
      <c r="T46" s="305" t="s">
        <v>307</v>
      </c>
      <c r="U46" s="307"/>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437</v>
      </c>
      <c r="B47" s="1370" t="s">
        <v>438</v>
      </c>
      <c r="C47" s="1370"/>
      <c r="D47" s="1370"/>
      <c r="E47" s="2279"/>
      <c r="F47" s="2278">
        <v>1</v>
      </c>
      <c r="G47" s="1370"/>
      <c r="H47" s="1370"/>
      <c r="I47" s="1370"/>
      <c r="J47" s="1370"/>
      <c r="K47" s="1370"/>
      <c r="L47" s="1371"/>
      <c r="M47" s="1372"/>
      <c r="N47" s="1372"/>
      <c r="O47" s="1372"/>
      <c r="P47" s="1417"/>
      <c r="Q47" s="1418"/>
      <c r="R47" s="360"/>
      <c r="S47" s="1500" t="str">
        <f>INDEX(PT_DIFFERENTIATION_NUM_TER,MATCH(B47,PT_DIFFERENTIATION_TER_ID,0))</f>
        <v>.</v>
      </c>
      <c r="T47" s="315" t="s">
        <v>573</v>
      </c>
      <c r="U47" s="307"/>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265" t="s">
        <v>574</v>
      </c>
      <c r="BE47" s="507"/>
      <c r="BF47" s="507" t="str">
        <f>IF(T47="","",T47)</f>
        <v>Территория действия тарифа</v>
      </c>
      <c r="BG47" s="507"/>
      <c r="BH47" s="507"/>
      <c r="BI47" s="1162">
        <v>21</v>
      </c>
    </row>
    <row customHeight="1" ht="35.699999999999996">
      <c r="A48" s="1370" t="s">
        <v>437</v>
      </c>
      <c r="B48" s="1370" t="s">
        <v>438</v>
      </c>
      <c r="C48" s="1370" t="s">
        <v>439</v>
      </c>
      <c r="D48" s="1370"/>
      <c r="E48" s="2279"/>
      <c r="F48" s="2279"/>
      <c r="G48" s="2278">
        <v>1</v>
      </c>
      <c r="H48" s="1370"/>
      <c r="I48" s="1370"/>
      <c r="J48" s="1370"/>
      <c r="K48" s="1370"/>
      <c r="L48" s="1371"/>
      <c r="M48" s="1372"/>
      <c r="N48" s="1372"/>
      <c r="O48" s="1372"/>
      <c r="P48" s="1419"/>
      <c r="Q48" s="1418"/>
      <c r="R48" s="360"/>
      <c r="S48" s="1500" t="str">
        <f>INDEX(PT_DIFFERENTIATION_NUM_CS,MATCH(C48,PT_DIFFERENTIATION_CS_ID,0))</f>
        <v>..</v>
      </c>
      <c r="T48" s="316" t="s">
        <v>706</v>
      </c>
      <c r="U48" s="307"/>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265" t="s">
        <v>707</v>
      </c>
      <c r="BE48" s="507"/>
      <c r="BF48" s="507" t="str">
        <f>IF(T48="","",T48)</f>
        <v>Наименование централизованной системы горячего водоснабжения</v>
      </c>
      <c r="BG48" s="507"/>
      <c r="BH48" s="507"/>
      <c r="BI48" s="1162">
        <v>34</v>
      </c>
    </row>
    <row s="1649" customFormat="1" customHeight="1" ht="0">
      <c r="A49" s="1350" t="s">
        <v>437</v>
      </c>
      <c r="B49" s="1350" t="s">
        <v>438</v>
      </c>
      <c r="C49" s="1350" t="s">
        <v>439</v>
      </c>
      <c r="D49" s="1350" t="s">
        <v>720</v>
      </c>
      <c r="E49" s="2279"/>
      <c r="F49" s="2279"/>
      <c r="G49" s="2279"/>
      <c r="H49" s="2278">
        <v>1</v>
      </c>
      <c r="I49" s="1350"/>
      <c r="J49" s="1350"/>
      <c r="K49" s="1350"/>
      <c r="L49" s="1353"/>
      <c r="M49" s="1322"/>
      <c r="N49" s="1322"/>
      <c r="O49" s="1322"/>
      <c r="P49" s="1504"/>
      <c r="Q49" s="1505"/>
      <c r="R49" s="364"/>
      <c r="S49" s="1049"/>
      <c r="T49" s="1506"/>
      <c r="U49" s="1391"/>
      <c r="V49" s="2317"/>
      <c r="W49" s="2317"/>
      <c r="X49" s="2317"/>
      <c r="Y49" s="2317"/>
      <c r="Z49" s="2317"/>
      <c r="AA49" s="2317"/>
      <c r="AB49" s="2317"/>
      <c r="AC49" s="2318"/>
      <c r="AD49" s="2316"/>
      <c r="AE49" s="2317"/>
      <c r="AF49" s="2317"/>
      <c r="AG49" s="2317"/>
      <c r="AH49" s="2317"/>
      <c r="AI49" s="2317"/>
      <c r="AJ49" s="2317"/>
      <c r="AK49" s="2317"/>
      <c r="AL49" s="2317"/>
      <c r="AM49" s="2317"/>
      <c r="AN49" s="2317"/>
      <c r="AO49" s="2317"/>
      <c r="AP49" s="2317"/>
      <c r="AQ49" s="2317"/>
      <c r="AR49" s="2317"/>
      <c r="AS49" s="2317"/>
      <c r="AT49" s="2317"/>
      <c r="AU49" s="2317"/>
      <c r="AV49" s="2317"/>
      <c r="AW49" s="2317"/>
      <c r="AX49" s="2317"/>
      <c r="AY49" s="2317"/>
      <c r="AZ49" s="2317"/>
      <c r="BA49" s="2317"/>
      <c r="BB49" s="2318"/>
      <c r="BC49" s="1392" t="s">
        <v>578</v>
      </c>
      <c r="BE49" s="507"/>
      <c r="BF49" s="507" t="str">
        <f>IF(T49="","",T49)</f>
        <v/>
      </c>
      <c r="BG49" s="507"/>
      <c r="BH49" s="507"/>
      <c r="BI49" s="518">
        <v>0</v>
      </c>
    </row>
    <row s="1649" customFormat="1" customHeight="1" ht="0">
      <c r="A50" s="1350" t="s">
        <v>437</v>
      </c>
      <c r="B50" s="1350" t="s">
        <v>438</v>
      </c>
      <c r="C50" s="1350" t="s">
        <v>439</v>
      </c>
      <c r="D50" s="1350" t="s">
        <v>720</v>
      </c>
      <c r="E50" s="2279"/>
      <c r="F50" s="2279"/>
      <c r="G50" s="2279"/>
      <c r="H50" s="2279"/>
      <c r="I50" s="2276" t="str">
        <f>S49&amp;".1"</f>
        <v>.1</v>
      </c>
      <c r="J50" s="1350"/>
      <c r="K50" s="1350"/>
      <c r="L50" s="1353" t="s">
        <v>579</v>
      </c>
      <c r="M50" s="517"/>
      <c r="N50" s="517"/>
      <c r="O50" s="517"/>
      <c r="P50" s="2277">
        <v>1</v>
      </c>
      <c r="Q50" s="1488"/>
      <c r="R50" s="363"/>
      <c r="S50" s="1049"/>
      <c r="T50" s="1390"/>
      <c r="U50" s="1391"/>
      <c r="V50" s="2317"/>
      <c r="W50" s="2317"/>
      <c r="X50" s="2317"/>
      <c r="Y50" s="2317"/>
      <c r="Z50" s="2317"/>
      <c r="AA50" s="2317"/>
      <c r="AB50" s="2317"/>
      <c r="AC50" s="2318"/>
      <c r="AD50" s="2316"/>
      <c r="AE50" s="2317"/>
      <c r="AF50" s="2317"/>
      <c r="AG50" s="2317"/>
      <c r="AH50" s="2317"/>
      <c r="AI50" s="2317"/>
      <c r="AJ50" s="2317"/>
      <c r="AK50" s="2317"/>
      <c r="AL50" s="2317"/>
      <c r="AM50" s="2317"/>
      <c r="AN50" s="2317"/>
      <c r="AO50" s="2317"/>
      <c r="AP50" s="2317"/>
      <c r="AQ50" s="2317"/>
      <c r="AR50" s="2317"/>
      <c r="AS50" s="2317"/>
      <c r="AT50" s="2317"/>
      <c r="AU50" s="2317"/>
      <c r="AV50" s="2317"/>
      <c r="AW50" s="2317"/>
      <c r="AX50" s="2317"/>
      <c r="AY50" s="2317"/>
      <c r="AZ50" s="2317"/>
      <c r="BA50" s="2317"/>
      <c r="BB50" s="2318"/>
      <c r="BC50" s="1392"/>
      <c r="BE50" s="507"/>
      <c r="BF50" s="507" t="str">
        <f>IF(T50="","",T50)</f>
        <v/>
      </c>
      <c r="BG50" s="507"/>
      <c r="BH50" s="507"/>
      <c r="BI50" s="518">
        <v>0</v>
      </c>
    </row>
    <row s="1649" customFormat="1" customHeight="1" ht="0">
      <c r="A51" s="1350" t="s">
        <v>437</v>
      </c>
      <c r="B51" s="1350" t="s">
        <v>438</v>
      </c>
      <c r="C51" s="1350" t="s">
        <v>439</v>
      </c>
      <c r="D51" s="1350" t="s">
        <v>720</v>
      </c>
      <c r="E51" s="2279"/>
      <c r="F51" s="2279"/>
      <c r="G51" s="2279"/>
      <c r="H51" s="2279"/>
      <c r="I51" s="2306"/>
      <c r="J51" s="2276" t="str">
        <f>S49&amp;".1"</f>
        <v>.1</v>
      </c>
      <c r="K51" s="1350"/>
      <c r="L51" s="1353"/>
      <c r="M51" s="517"/>
      <c r="N51" s="517"/>
      <c r="O51" s="517"/>
      <c r="P51" s="2277"/>
      <c r="Q51" s="2277">
        <v>1</v>
      </c>
      <c r="R51" s="364"/>
      <c r="S51" s="1049"/>
      <c r="T51" s="1406"/>
      <c r="U51" s="1391"/>
      <c r="V51" s="2317"/>
      <c r="W51" s="2317"/>
      <c r="X51" s="2317"/>
      <c r="Y51" s="2317"/>
      <c r="Z51" s="2317"/>
      <c r="AA51" s="2317"/>
      <c r="AB51" s="2317"/>
      <c r="AC51" s="2318"/>
      <c r="AD51" s="2316"/>
      <c r="AE51" s="2317"/>
      <c r="AF51" s="2317"/>
      <c r="AG51" s="2317"/>
      <c r="AH51" s="2317"/>
      <c r="AI51" s="2317"/>
      <c r="AJ51" s="2317"/>
      <c r="AK51" s="2317"/>
      <c r="AL51" s="2317"/>
      <c r="AM51" s="2317"/>
      <c r="AN51" s="2384"/>
      <c r="AO51" s="2384"/>
      <c r="AP51" s="2317"/>
      <c r="AQ51" s="2317"/>
      <c r="AR51" s="2317"/>
      <c r="AS51" s="2317"/>
      <c r="AT51" s="2317"/>
      <c r="AU51" s="2317"/>
      <c r="AV51" s="2317"/>
      <c r="AW51" s="2317"/>
      <c r="AX51" s="2317"/>
      <c r="AY51" s="2317"/>
      <c r="AZ51" s="2317"/>
      <c r="BA51" s="2317"/>
      <c r="BB51" s="2318"/>
      <c r="BC51" s="1392"/>
      <c r="BE51" s="507"/>
      <c r="BF51" s="507" t="str">
        <f>IF(T51="","",T51)</f>
        <v/>
      </c>
      <c r="BG51" s="507"/>
      <c r="BH51" s="507"/>
      <c r="BI51" s="518">
        <v>0</v>
      </c>
    </row>
    <row customHeight="1" ht="11.549999999999999">
      <c r="A52" s="1370" t="s">
        <v>437</v>
      </c>
      <c r="B52" s="1370" t="s">
        <v>438</v>
      </c>
      <c r="C52" s="1370" t="s">
        <v>439</v>
      </c>
      <c r="D52" s="1370" t="s">
        <v>720</v>
      </c>
      <c r="E52" s="2279"/>
      <c r="F52" s="2279"/>
      <c r="G52" s="2279"/>
      <c r="H52" s="2279"/>
      <c r="I52" s="2306"/>
      <c r="J52" s="2306"/>
      <c r="K52" s="2276" t="str">
        <f>S48&amp;".1"</f>
        <v>...1</v>
      </c>
      <c r="L52" s="1371"/>
      <c r="P52" s="2277"/>
      <c r="Q52" s="2277"/>
      <c r="R52" s="364">
        <v>1</v>
      </c>
      <c r="S52" s="2361" t="str">
        <f>$K52</f>
        <v>...1</v>
      </c>
      <c r="T52" s="2380"/>
      <c r="U52" s="307"/>
      <c r="V52" s="758"/>
      <c r="W52" s="1264"/>
      <c r="X52" s="758"/>
      <c r="Y52" s="1264"/>
      <c r="Z52" s="1740"/>
      <c r="AA52" s="1476" t="s">
        <v>62</v>
      </c>
      <c r="AB52" s="1740"/>
      <c r="AC52" s="1476" t="s">
        <v>62</v>
      </c>
      <c r="AD52" s="2205" t="s">
        <v>62</v>
      </c>
      <c r="AE52" s="2346"/>
      <c r="AF52" s="2225">
        <v>1</v>
      </c>
      <c r="AG52" s="2383"/>
      <c r="AH52" s="2127" t="s">
        <v>62</v>
      </c>
      <c r="AI52" s="2346"/>
      <c r="AJ52" s="2225">
        <v>1</v>
      </c>
      <c r="AK52" s="2347" t="s">
        <v>22</v>
      </c>
      <c r="AL52" s="2127" t="s">
        <v>62</v>
      </c>
      <c r="AM52" s="2212"/>
      <c r="AN52" s="2225">
        <v>1</v>
      </c>
      <c r="AO52" s="2377"/>
      <c r="AP52" s="2378" t="s">
        <v>62</v>
      </c>
      <c r="AQ52" s="318"/>
      <c r="AR52" s="1493">
        <v>1</v>
      </c>
      <c r="AS52" s="1499" t="s">
        <v>22</v>
      </c>
      <c r="AT52" s="758"/>
      <c r="AU52" s="1264"/>
      <c r="AV52" s="758"/>
      <c r="AW52" s="1264"/>
      <c r="AX52" s="1740"/>
      <c r="AY52" s="1476" t="s">
        <v>62</v>
      </c>
      <c r="AZ52" s="1740"/>
      <c r="BA52" s="1476" t="s">
        <v>62</v>
      </c>
      <c r="BB52" s="1355"/>
      <c r="BC52" s="2273" t="s">
        <v>677</v>
      </c>
      <c r="BE52" s="507"/>
      <c r="BF52" s="507" t="str">
        <f>IF(T52="","",T52)</f>
        <v/>
      </c>
      <c r="BG52" s="507"/>
      <c r="BH52" s="507"/>
      <c r="BI52" s="1162">
        <v>11</v>
      </c>
    </row>
    <row customHeight="1" ht="11.549999999999999">
      <c r="A53" s="1370"/>
      <c r="B53" s="1370"/>
      <c r="C53" s="1370"/>
      <c r="D53" s="1370"/>
      <c r="E53" s="2279"/>
      <c r="F53" s="2279"/>
      <c r="G53" s="2279"/>
      <c r="H53" s="2279"/>
      <c r="I53" s="2306"/>
      <c r="J53" s="2306"/>
      <c r="K53" s="2276"/>
      <c r="L53" s="1371"/>
      <c r="P53" s="2277"/>
      <c r="Q53" s="2277"/>
      <c r="R53" s="364"/>
      <c r="S53" s="2362"/>
      <c r="T53" s="2381"/>
      <c r="U53" s="307"/>
      <c r="V53" s="1400"/>
      <c r="W53" s="1503"/>
      <c r="X53" s="1400"/>
      <c r="Y53" s="1503"/>
      <c r="Z53" s="1400"/>
      <c r="AA53" s="1400"/>
      <c r="AB53" s="1400"/>
      <c r="AC53" s="1400"/>
      <c r="AD53" s="2206"/>
      <c r="AE53" s="2346"/>
      <c r="AF53" s="2225"/>
      <c r="AG53" s="2383"/>
      <c r="AH53" s="2127"/>
      <c r="AI53" s="2346"/>
      <c r="AJ53" s="2225"/>
      <c r="AK53" s="2347"/>
      <c r="AL53" s="2127"/>
      <c r="AM53" s="2220"/>
      <c r="AN53" s="2225"/>
      <c r="AO53" s="2377"/>
      <c r="AP53" s="2379"/>
      <c r="AQ53" s="323"/>
      <c r="AR53" s="423"/>
      <c r="AS53" s="423" t="s">
        <v>678</v>
      </c>
      <c r="AT53" s="1400"/>
      <c r="AU53" s="1503"/>
      <c r="AV53" s="1400"/>
      <c r="AW53" s="1503"/>
      <c r="AX53" s="1400"/>
      <c r="AY53" s="1400"/>
      <c r="AZ53" s="1400"/>
      <c r="BA53" s="1400"/>
      <c r="BB53" s="1404"/>
      <c r="BC53" s="2274"/>
      <c r="BE53" s="507"/>
      <c r="BF53" s="507"/>
      <c r="BG53" s="507"/>
      <c r="BH53" s="507"/>
      <c r="BI53" s="1162">
        <v>11</v>
      </c>
    </row>
    <row customHeight="1" ht="11.549999999999999">
      <c r="A54" s="1370" t="s">
        <v>437</v>
      </c>
      <c r="B54" s="1370"/>
      <c r="C54" s="1370"/>
      <c r="D54" s="1370"/>
      <c r="E54" s="2279"/>
      <c r="F54" s="2279"/>
      <c r="G54" s="2279"/>
      <c r="H54" s="2279"/>
      <c r="I54" s="2306"/>
      <c r="J54" s="2306"/>
      <c r="K54" s="2276"/>
      <c r="L54" s="1371"/>
      <c r="P54" s="2277"/>
      <c r="Q54" s="2277"/>
      <c r="R54" s="364"/>
      <c r="S54" s="2362"/>
      <c r="T54" s="2381"/>
      <c r="U54" s="307"/>
      <c r="V54" s="1400"/>
      <c r="W54" s="1503"/>
      <c r="X54" s="1400"/>
      <c r="Y54" s="1503"/>
      <c r="Z54" s="1400"/>
      <c r="AA54" s="1400"/>
      <c r="AB54" s="1400"/>
      <c r="AC54" s="1400"/>
      <c r="AD54" s="2206"/>
      <c r="AE54" s="2346"/>
      <c r="AF54" s="2225"/>
      <c r="AG54" s="2383"/>
      <c r="AH54" s="2127"/>
      <c r="AI54" s="2346"/>
      <c r="AJ54" s="2225"/>
      <c r="AK54" s="2347"/>
      <c r="AL54" s="2127"/>
      <c r="AM54" s="323"/>
      <c r="AN54" s="1507"/>
      <c r="AO54" s="1507" t="s">
        <v>679</v>
      </c>
      <c r="AP54" s="423"/>
      <c r="AQ54" s="423"/>
      <c r="AR54" s="423"/>
      <c r="AS54" s="1400"/>
      <c r="AT54" s="1400"/>
      <c r="AU54" s="1503"/>
      <c r="AV54" s="1400"/>
      <c r="AW54" s="1503"/>
      <c r="AX54" s="1400"/>
      <c r="AY54" s="1400"/>
      <c r="AZ54" s="1400"/>
      <c r="BA54" s="1400"/>
      <c r="BB54" s="1404"/>
      <c r="BC54" s="2274"/>
      <c r="BE54" s="507"/>
      <c r="BF54" s="507"/>
      <c r="BG54" s="507"/>
      <c r="BH54" s="507"/>
      <c r="BI54" s="1162">
        <v>11</v>
      </c>
    </row>
    <row customHeight="1" ht="11.549999999999999">
      <c r="A55" s="1370" t="s">
        <v>437</v>
      </c>
      <c r="B55" s="1370"/>
      <c r="C55" s="1370"/>
      <c r="D55" s="1370"/>
      <c r="E55" s="2279"/>
      <c r="F55" s="2279"/>
      <c r="G55" s="2279"/>
      <c r="H55" s="2279"/>
      <c r="I55" s="2306"/>
      <c r="J55" s="2306"/>
      <c r="K55" s="2276"/>
      <c r="L55" s="1371"/>
      <c r="P55" s="2277"/>
      <c r="Q55" s="2277"/>
      <c r="R55" s="364"/>
      <c r="S55" s="2362"/>
      <c r="T55" s="2381"/>
      <c r="U55" s="307"/>
      <c r="V55" s="1400"/>
      <c r="W55" s="1503"/>
      <c r="X55" s="1400"/>
      <c r="Y55" s="1503"/>
      <c r="Z55" s="1400"/>
      <c r="AA55" s="1400"/>
      <c r="AB55" s="1400"/>
      <c r="AC55" s="1400"/>
      <c r="AD55" s="2206"/>
      <c r="AE55" s="2346"/>
      <c r="AF55" s="2225"/>
      <c r="AG55" s="2383"/>
      <c r="AH55" s="2127"/>
      <c r="AI55" s="301"/>
      <c r="AJ55" s="422"/>
      <c r="AK55" s="320" t="s">
        <v>680</v>
      </c>
      <c r="AL55" s="1400"/>
      <c r="AM55" s="1400"/>
      <c r="AN55" s="1400"/>
      <c r="AO55" s="1400"/>
      <c r="AP55" s="1400"/>
      <c r="AQ55" s="1400"/>
      <c r="AR55" s="1400"/>
      <c r="AS55" s="1400"/>
      <c r="AT55" s="1400"/>
      <c r="AU55" s="1503"/>
      <c r="AV55" s="1400"/>
      <c r="AW55" s="1503"/>
      <c r="AX55" s="1400"/>
      <c r="AY55" s="1400"/>
      <c r="AZ55" s="1400"/>
      <c r="BA55" s="1400"/>
      <c r="BB55" s="1404"/>
      <c r="BC55" s="2274"/>
      <c r="BE55" s="507"/>
      <c r="BF55" s="507"/>
      <c r="BG55" s="507"/>
      <c r="BH55" s="507"/>
      <c r="BI55" s="1162">
        <v>11</v>
      </c>
    </row>
    <row customHeight="1" ht="11.549999999999999">
      <c r="A56" s="1370" t="s">
        <v>437</v>
      </c>
      <c r="B56" s="1370" t="s">
        <v>438</v>
      </c>
      <c r="C56" s="1370" t="s">
        <v>439</v>
      </c>
      <c r="D56" s="1370" t="s">
        <v>720</v>
      </c>
      <c r="E56" s="2279"/>
      <c r="F56" s="2279"/>
      <c r="G56" s="2279"/>
      <c r="H56" s="2279"/>
      <c r="I56" s="2306"/>
      <c r="J56" s="2306"/>
      <c r="K56" s="2276"/>
      <c r="L56" s="1371"/>
      <c r="P56" s="2277"/>
      <c r="Q56" s="2277"/>
      <c r="R56" s="364"/>
      <c r="S56" s="2363"/>
      <c r="T56" s="2382"/>
      <c r="U56" s="307"/>
      <c r="V56" s="1400"/>
      <c r="W56" s="1401" t="str">
        <f>Z52&amp;"-"&amp;AB52</f>
        <v>-</v>
      </c>
      <c r="X56" s="1400"/>
      <c r="Y56" s="1401" t="str">
        <f>AB52&amp;"-"&amp;AD52</f>
        <v>-да</v>
      </c>
      <c r="Z56" s="1400"/>
      <c r="AA56" s="1400"/>
      <c r="AB56" s="1400"/>
      <c r="AC56" s="1400"/>
      <c r="AD56" s="2132"/>
      <c r="AE56" s="319"/>
      <c r="AF56" s="321"/>
      <c r="AG56" s="423" t="s">
        <v>681</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74"/>
      <c r="BE56" s="507"/>
      <c r="BF56" s="507" t="str">
        <f>IF(T56="","",T56)</f>
        <v/>
      </c>
      <c r="BG56" s="507"/>
      <c r="BH56" s="507"/>
      <c r="BI56" s="1162">
        <v>11</v>
      </c>
    </row>
    <row customHeight="1" ht="11.549999999999999">
      <c r="A57" s="1370" t="s">
        <v>437</v>
      </c>
      <c r="B57" s="1370" t="s">
        <v>438</v>
      </c>
      <c r="C57" s="1370" t="s">
        <v>439</v>
      </c>
      <c r="D57" s="1370" t="s">
        <v>720</v>
      </c>
      <c r="E57" s="2279"/>
      <c r="F57" s="2279"/>
      <c r="G57" s="2279"/>
      <c r="H57" s="2279"/>
      <c r="I57" s="2306"/>
      <c r="J57" s="2276"/>
      <c r="K57" s="1370"/>
      <c r="L57" s="1371"/>
      <c r="P57" s="2277"/>
      <c r="Q57" s="2277"/>
      <c r="R57" s="363"/>
      <c r="S57" s="1285"/>
      <c r="T57" s="294" t="s">
        <v>644</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75"/>
      <c r="BE57" s="507"/>
      <c r="BF57" s="507" t="str">
        <f>IF(T57="","",T57)</f>
        <v>Добавить строку</v>
      </c>
      <c r="BG57" s="507"/>
      <c r="BH57" s="507"/>
      <c r="BI57" s="1162">
        <v>11</v>
      </c>
    </row>
    <row s="1649" customFormat="1" customHeight="1" ht="0">
      <c r="A58" s="1350" t="s">
        <v>437</v>
      </c>
      <c r="B58" s="1350" t="s">
        <v>438</v>
      </c>
      <c r="C58" s="1350" t="s">
        <v>439</v>
      </c>
      <c r="D58" s="1350" t="s">
        <v>720</v>
      </c>
      <c r="E58" s="2279"/>
      <c r="F58" s="2279"/>
      <c r="G58" s="2279"/>
      <c r="H58" s="2279"/>
      <c r="I58" s="2276"/>
      <c r="J58" s="1350"/>
      <c r="K58" s="1350"/>
      <c r="L58" s="1353"/>
      <c r="M58" s="517"/>
      <c r="N58" s="517"/>
      <c r="O58" s="517"/>
      <c r="P58" s="2277"/>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437</v>
      </c>
      <c r="B59" s="1350" t="s">
        <v>438</v>
      </c>
      <c r="C59" s="1350" t="s">
        <v>439</v>
      </c>
      <c r="D59" s="1350" t="s">
        <v>720</v>
      </c>
      <c r="E59" s="2279"/>
      <c r="F59" s="2279"/>
      <c r="G59" s="2279"/>
      <c r="H59" s="2278"/>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437</v>
      </c>
      <c r="B60" s="1350" t="s">
        <v>438</v>
      </c>
      <c r="C60" s="1350" t="s">
        <v>439</v>
      </c>
      <c r="D60" s="1321"/>
      <c r="E60" s="2279"/>
      <c r="F60" s="2279"/>
      <c r="G60" s="2278"/>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437</v>
      </c>
      <c r="B61" s="1350" t="s">
        <v>438</v>
      </c>
      <c r="C61" s="1321"/>
      <c r="D61" s="1321"/>
      <c r="E61" s="2279"/>
      <c r="F61" s="2278"/>
      <c r="G61" s="1321"/>
      <c r="H61" s="1321"/>
      <c r="I61" s="1321"/>
      <c r="J61" s="1321"/>
      <c r="K61" s="1321"/>
      <c r="L61" s="1501"/>
      <c r="M61" s="1328"/>
      <c r="N61" s="1328"/>
      <c r="P61" s="1323"/>
      <c r="Q61" s="1324"/>
      <c r="R61" s="1323"/>
      <c r="S61" s="1329"/>
      <c r="T61" s="1332" t="s">
        <v>591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437</v>
      </c>
      <c r="B62" s="1350"/>
      <c r="C62" s="1350"/>
      <c r="D62" s="1350"/>
      <c r="E62" s="2278"/>
      <c r="F62" s="1350"/>
      <c r="G62" s="1350"/>
      <c r="H62" s="1350"/>
      <c r="I62" s="1350"/>
      <c r="J62" s="1350"/>
      <c r="K62" s="1350"/>
      <c r="L62" s="1353"/>
      <c r="M62" s="1328"/>
      <c r="N62" s="1328"/>
      <c r="O62" s="525"/>
      <c r="P62" s="387"/>
      <c r="Q62" s="1351"/>
      <c r="R62" s="387"/>
      <c r="S62" s="1329"/>
      <c r="T62" s="1332" t="s">
        <v>592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624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2305"/>
      <c r="BB65" s="2305"/>
      <c r="BC65" s="2305"/>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2305"/>
      <c r="BB67" s="2305"/>
      <c r="BC67" s="2305"/>
      <c r="BI67" s="1162">
        <v>19</v>
      </c>
    </row>
    <row customHeight="1" ht="14.699999999999998">
      <c r="O68" s="544"/>
      <c r="BI68" s="1162">
        <v>14</v>
      </c>
    </row>
    <row customHeight="1" ht="14.25" hidden="1">
      <c r="A69" s="1167" t="s">
        <v>82</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0B159-70F8-2608-4E98-EB0804C107C8}" mc:Ignorable="x14ac xr xr2 xr3">
  <sheetPr>
    <tabColor theme="9" tint="-0.25"/>
  </sheetPr>
  <dimension ref="A1:BE2230"/>
  <sheetViews>
    <sheetView showGridLines="0" zoomScale="90" workbookViewId="0" tabSelected="1">
      <pane xSplit="8" ySplit="29" topLeftCell="I129" activePane="bottomRight" state="frozen"/>
      <selection pane="bottomLeft" activeCell="A30" sqref="A30"/>
      <selection pane="topRight" activeCell="I1" sqref="I1"/>
      <selection pane="bottomRight" activeCell="K159" sqref="K159"/>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26.34375" customWidth="1"/>
    <col min="10" max="10" style="1642" width="17.4609375" customWidth="1"/>
    <col min="11" max="11" style="1642" width="20.6328125" customWidth="1"/>
    <col min="12" max="12" style="1642" width="25.23046875" customWidth="1"/>
    <col min="13" max="13" style="1642" width="26.98046875" customWidth="1"/>
    <col min="14" max="34" style="1642" width="40.7109375" customWidth="1"/>
    <col min="35" max="35" style="1642" width="102.00390625" customWidth="1"/>
    <col min="36" max="36" style="1373" width="9.00390625" customWidth="1"/>
    <col min="37" max="37" style="1649" width="5.00390625" customWidth="1"/>
    <col min="38" max="38" style="1649" width="3.00390625" customWidth="1"/>
    <col min="39" max="42" style="1373" width="3.00390625" customWidth="1"/>
    <col min="43" max="43" style="1649" width="10.00390625" customWidth="1"/>
    <col min="44" max="44" style="1373" width="34.00390625" customWidth="1"/>
    <col min="45" max="45" style="1373" width="9.00390625" customWidth="1"/>
    <col min="46" max="46" style="743" width="8.00390625" customWidth="1"/>
    <col min="47" max="51" style="1373" width="8.00390625" customWidth="1"/>
    <col min="52" max="56" style="1639" width="8.00390625" customWidth="1"/>
    <col min="57" max="57" style="1642" width="9.140625" hidden="1"/>
  </cols>
  <sheetData>
    <row customHeight="1" ht="22.5" hidden="1">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BE1" s="1638" t="s">
        <v>14</v>
      </c>
    </row>
    <row customHeight="1" ht="23.25" hidden="1">
      <c r="B2" s="2119"/>
      <c r="C2" s="1174" t="s">
        <v>721</v>
      </c>
      <c r="D2" s="1645"/>
      <c r="E2" s="553">
        <f>B2</f>
        <v>0</v>
      </c>
      <c r="F2" s="554"/>
      <c r="G2" s="1653" t="s">
        <v>722</v>
      </c>
      <c r="H2" s="1653" t="s">
        <v>722</v>
      </c>
      <c r="I2" s="1653" t="s">
        <v>722</v>
      </c>
      <c r="J2" s="2386" t="s">
        <v>722</v>
      </c>
      <c r="K2" s="2386" t="s">
        <v>722</v>
      </c>
      <c r="L2" s="2386" t="s">
        <v>722</v>
      </c>
      <c r="M2" s="2386" t="s">
        <v>722</v>
      </c>
      <c r="N2" s="2386" t="s">
        <v>722</v>
      </c>
      <c r="O2" s="2386" t="s">
        <v>722</v>
      </c>
      <c r="P2" s="2386" t="s">
        <v>722</v>
      </c>
      <c r="Q2" s="2386" t="s">
        <v>722</v>
      </c>
      <c r="R2" s="2386" t="s">
        <v>722</v>
      </c>
      <c r="S2" s="2386" t="s">
        <v>722</v>
      </c>
      <c r="T2" s="2386" t="s">
        <v>722</v>
      </c>
      <c r="U2" s="2386" t="s">
        <v>722</v>
      </c>
      <c r="V2" s="2386" t="s">
        <v>722</v>
      </c>
      <c r="W2" s="2386" t="s">
        <v>722</v>
      </c>
      <c r="X2" s="2386" t="s">
        <v>722</v>
      </c>
      <c r="Y2" s="2386" t="s">
        <v>722</v>
      </c>
      <c r="Z2" s="2386" t="s">
        <v>722</v>
      </c>
      <c r="AA2" s="2386" t="s">
        <v>722</v>
      </c>
      <c r="AB2" s="2386" t="s">
        <v>722</v>
      </c>
      <c r="AC2" s="2386" t="s">
        <v>722</v>
      </c>
      <c r="AD2" s="2386" t="s">
        <v>722</v>
      </c>
      <c r="AE2" s="2386" t="s">
        <v>722</v>
      </c>
      <c r="AF2" s="2386" t="s">
        <v>722</v>
      </c>
      <c r="AG2" s="2386" t="s">
        <v>722</v>
      </c>
      <c r="AH2" s="2386" t="s">
        <v>722</v>
      </c>
      <c r="AI2" s="296" t="s">
        <v>723</v>
      </c>
      <c r="AJ2" s="550"/>
      <c r="BE2" s="1638">
        <v>0</v>
      </c>
    </row>
    <row s="1649" customFormat="1" customHeight="1" ht="0.75" hidden="1">
      <c r="B3" s="2119"/>
      <c r="C3" s="1174"/>
      <c r="D3" s="555"/>
      <c r="E3" s="556"/>
      <c r="F3" s="557" t="s">
        <v>724</v>
      </c>
      <c r="G3" s="558"/>
      <c r="H3" s="1020">
        <f>H4*H5+H6</f>
        <v>0</v>
      </c>
      <c r="I3" s="558">
        <f>I4*I5+I6</f>
        <v>0</v>
      </c>
      <c r="J3" s="1380">
        <f>J4*J5+J6</f>
        <v>0</v>
      </c>
      <c r="K3" s="1380">
        <f>K4*K5+K6</f>
        <v>0</v>
      </c>
      <c r="L3" s="1380">
        <f>L4*L5+L6</f>
        <v>0</v>
      </c>
      <c r="M3" s="1380">
        <f>M4*M5+M6</f>
        <v>0</v>
      </c>
      <c r="N3" s="1380">
        <f>N4*N5+N6</f>
        <v>0</v>
      </c>
      <c r="O3" s="1380">
        <f>O4*O5+O6</f>
        <v>0</v>
      </c>
      <c r="P3" s="1380">
        <f>P4*P5+P6</f>
        <v>0</v>
      </c>
      <c r="Q3" s="1380">
        <f>Q4*Q5+Q6</f>
        <v>0</v>
      </c>
      <c r="R3" s="1380">
        <f>R4*R5+R6</f>
        <v>0</v>
      </c>
      <c r="S3" s="1380">
        <f>S4*S5+S6</f>
        <v>0</v>
      </c>
      <c r="T3" s="1380">
        <f>T4*T5+T6</f>
        <v>0</v>
      </c>
      <c r="U3" s="1380">
        <f>U4*U5+U6</f>
        <v>0</v>
      </c>
      <c r="V3" s="1380">
        <f>V4*V5+V6</f>
        <v>0</v>
      </c>
      <c r="W3" s="1380">
        <f>W4*W5+W6</f>
        <v>0</v>
      </c>
      <c r="X3" s="1380">
        <f>X4*X5+X6</f>
        <v>0</v>
      </c>
      <c r="Y3" s="1380">
        <f>Y4*Y5+Y6</f>
        <v>0</v>
      </c>
      <c r="Z3" s="1380">
        <f>Z4*Z5+Z6</f>
        <v>0</v>
      </c>
      <c r="AA3" s="1380">
        <f>AA4*AA5+AA6</f>
        <v>0</v>
      </c>
      <c r="AB3" s="1380">
        <f>AB4*AB5+AB6</f>
        <v>0</v>
      </c>
      <c r="AC3" s="1380">
        <f>AC4*AC5+AC6</f>
        <v>0</v>
      </c>
      <c r="AD3" s="1380">
        <f>AD4*AD5+AD6</f>
        <v>0</v>
      </c>
      <c r="AE3" s="1380">
        <f>AE4*AE5+AE6</f>
        <v>0</v>
      </c>
      <c r="AF3" s="1380">
        <f>AF4*AF5+AF6</f>
        <v>0</v>
      </c>
      <c r="AG3" s="1380">
        <f>AG4*AG5+AG6</f>
        <v>0</v>
      </c>
      <c r="AH3" s="1380">
        <f>AH4*AH5+AH6</f>
        <v>0</v>
      </c>
      <c r="AI3" s="559"/>
      <c r="BE3" s="1643">
        <v>0</v>
      </c>
    </row>
    <row customHeight="1" ht="23.25" hidden="1">
      <c r="B4" s="2119"/>
      <c r="C4" s="1174"/>
      <c r="D4" s="1645"/>
      <c r="E4" s="553" t="str">
        <f>B2&amp;".1"</f>
        <v>.1</v>
      </c>
      <c r="F4" s="560" t="s">
        <v>725</v>
      </c>
      <c r="G4" s="561"/>
      <c r="H4" s="548"/>
      <c r="I4" s="54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296" t="s">
        <v>726</v>
      </c>
      <c r="AJ4" s="550"/>
      <c r="BE4" s="1638">
        <v>0</v>
      </c>
    </row>
    <row customHeight="1" ht="18.75" hidden="1">
      <c r="B5" s="2119"/>
      <c r="C5" s="1174"/>
      <c r="D5" s="1645"/>
      <c r="E5" s="553" t="str">
        <f>B2&amp;".2"</f>
        <v>.2</v>
      </c>
      <c r="F5" s="560" t="s">
        <v>727</v>
      </c>
      <c r="G5" s="1653" t="s">
        <v>728</v>
      </c>
      <c r="H5" s="548"/>
      <c r="I5" s="54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296"/>
      <c r="AJ5" s="550"/>
      <c r="BE5" s="1638">
        <v>0</v>
      </c>
    </row>
    <row customHeight="1" ht="18.75" hidden="1">
      <c r="B6" s="2119"/>
      <c r="C6" s="1174"/>
      <c r="D6" s="1645"/>
      <c r="E6" s="553" t="str">
        <f>B2&amp;".3"</f>
        <v>.3</v>
      </c>
      <c r="F6" s="560" t="s">
        <v>729</v>
      </c>
      <c r="G6" s="1653" t="s">
        <v>728</v>
      </c>
      <c r="H6" s="548"/>
      <c r="I6" s="54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296"/>
      <c r="AJ6" s="550"/>
      <c r="BE6" s="1638">
        <v>0</v>
      </c>
    </row>
    <row customHeight="1" ht="18.75" hidden="1">
      <c r="B7" s="2119"/>
      <c r="C7" s="1174"/>
      <c r="D7" s="1645"/>
      <c r="E7" s="553" t="str">
        <f>B2&amp;".4"</f>
        <v>.4</v>
      </c>
      <c r="F7" s="560" t="s">
        <v>730</v>
      </c>
      <c r="G7" s="1653" t="s">
        <v>722</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296"/>
      <c r="AJ7" s="550"/>
      <c r="BE7" s="1638">
        <v>0</v>
      </c>
    </row>
    <row s="1373" customFormat="1" customHeight="1" ht="11.25" hidden="1">
      <c r="A8" s="994"/>
      <c r="C8" s="1643"/>
      <c r="D8" s="544"/>
      <c r="H8" s="1167">
        <v>4</v>
      </c>
      <c r="I8" s="1167">
        <v>4</v>
      </c>
      <c r="J8" s="1373">
        <v>4</v>
      </c>
      <c r="K8" s="1373">
        <v>4</v>
      </c>
      <c r="L8" s="1373">
        <v>4</v>
      </c>
      <c r="M8" s="1373">
        <v>4</v>
      </c>
      <c r="N8" s="1373">
        <v>4</v>
      </c>
      <c r="O8" s="1373">
        <v>4</v>
      </c>
      <c r="P8" s="1373">
        <v>4</v>
      </c>
      <c r="Q8" s="1373">
        <v>4</v>
      </c>
      <c r="R8" s="1373">
        <v>4</v>
      </c>
      <c r="S8" s="1373">
        <v>4</v>
      </c>
      <c r="T8" s="1373">
        <v>4</v>
      </c>
      <c r="U8" s="1373">
        <v>4</v>
      </c>
      <c r="V8" s="1373">
        <v>4</v>
      </c>
      <c r="W8" s="1373">
        <v>4</v>
      </c>
      <c r="X8" s="1373">
        <v>4</v>
      </c>
      <c r="Y8" s="1373">
        <v>4</v>
      </c>
      <c r="Z8" s="1373">
        <v>4</v>
      </c>
      <c r="AA8" s="1373">
        <v>4</v>
      </c>
      <c r="AB8" s="1373">
        <v>4</v>
      </c>
      <c r="AC8" s="1373">
        <v>4</v>
      </c>
      <c r="AD8" s="1373">
        <v>4</v>
      </c>
      <c r="AE8" s="1373">
        <v>4</v>
      </c>
      <c r="AF8" s="1373">
        <v>4</v>
      </c>
      <c r="AG8" s="1373">
        <v>4</v>
      </c>
      <c r="AH8" s="1373">
        <v>4</v>
      </c>
      <c r="AK8" s="1643"/>
      <c r="AL8" s="1643"/>
      <c r="AQ8" s="1643"/>
      <c r="BE8" s="1167">
        <v>0</v>
      </c>
    </row>
    <row s="1373" customFormat="1" customHeight="1" ht="22.5" hidden="1">
      <c r="A9" s="994"/>
      <c r="C9" s="1643"/>
      <c r="D9" s="545"/>
      <c r="E9" s="1655"/>
      <c r="F9" s="547"/>
      <c r="G9" s="1653" t="s">
        <v>728</v>
      </c>
      <c r="H9" s="548"/>
      <c r="I9" s="54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549" t="s">
        <v>731</v>
      </c>
      <c r="AJ9" s="550"/>
      <c r="AK9" s="1643"/>
      <c r="AL9" s="1643"/>
      <c r="AQ9" s="1643"/>
      <c r="AT9" s="551"/>
      <c r="AZ9" s="1639"/>
      <c r="BA9" s="1639"/>
      <c r="BB9" s="1639"/>
      <c r="BC9" s="1639"/>
      <c r="BD9" s="1639"/>
      <c r="BE9" s="1167">
        <v>0</v>
      </c>
    </row>
    <row customHeight="1" ht="11.25" hidden="1">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BE10" s="1638">
        <v>0</v>
      </c>
    </row>
    <row customHeight="1" ht="18.75" hidden="1">
      <c r="D11" s="1645"/>
      <c r="E11" s="553"/>
      <c r="F11" s="547"/>
      <c r="G11" s="1653" t="s">
        <v>732</v>
      </c>
      <c r="H11" s="548"/>
      <c r="I11" s="54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296" t="s">
        <v>733</v>
      </c>
      <c r="AJ11" s="550"/>
      <c r="BE11" s="1638">
        <v>0</v>
      </c>
    </row>
    <row customHeight="1" ht="11.25" hidden="1">
      <c r="J12" s="1642"/>
      <c r="K12" s="1642"/>
      <c r="L12" s="1642"/>
      <c r="M12" s="1642"/>
      <c r="N12" s="1642"/>
      <c r="O12" s="1642"/>
      <c r="P12" s="1642"/>
      <c r="Q12" s="1642"/>
      <c r="R12" s="1642"/>
      <c r="S12" s="1642"/>
      <c r="T12" s="1642"/>
      <c r="U12" s="1642"/>
      <c r="V12" s="1642"/>
      <c r="W12" s="1642"/>
      <c r="X12" s="1642"/>
      <c r="Y12" s="1642"/>
      <c r="Z12" s="1642"/>
      <c r="AA12" s="1642"/>
      <c r="AB12" s="1642"/>
      <c r="AC12" s="1642"/>
      <c r="AD12" s="1642"/>
      <c r="AE12" s="1642"/>
      <c r="AF12" s="1642"/>
      <c r="AG12" s="1642"/>
      <c r="AH12" s="1642"/>
      <c r="BE12" s="1638">
        <v>0</v>
      </c>
    </row>
    <row customHeight="1" ht="22.5" hidden="1">
      <c r="D13" s="1645"/>
      <c r="E13" s="553"/>
      <c r="F13" s="547"/>
      <c r="G13" s="976" t="s">
        <v>734</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752" t="s">
        <v>735</v>
      </c>
      <c r="AJ13" s="550"/>
      <c r="BE13" s="1638">
        <v>0</v>
      </c>
    </row>
    <row customHeight="1" ht="11.25" hidden="1">
      <c r="J14" s="1642"/>
      <c r="K14" s="1642"/>
      <c r="L14" s="1642"/>
      <c r="M14" s="1642"/>
      <c r="N14" s="1642"/>
      <c r="O14" s="1642"/>
      <c r="P14" s="1642"/>
      <c r="Q14" s="1642"/>
      <c r="R14" s="1642"/>
      <c r="S14" s="1642"/>
      <c r="T14" s="1642"/>
      <c r="U14" s="1642"/>
      <c r="V14" s="1642"/>
      <c r="W14" s="1642"/>
      <c r="X14" s="1642"/>
      <c r="Y14" s="1642"/>
      <c r="Z14" s="1642"/>
      <c r="AA14" s="1642"/>
      <c r="AB14" s="1642"/>
      <c r="AC14" s="1642"/>
      <c r="AD14" s="1642"/>
      <c r="AE14" s="1642"/>
      <c r="AF14" s="1642"/>
      <c r="AG14" s="1642"/>
      <c r="AH14" s="1642"/>
      <c r="BE14" s="1638">
        <v>0</v>
      </c>
    </row>
    <row customHeight="1" ht="22.5" hidden="1">
      <c r="D15" s="1645"/>
      <c r="E15" s="553"/>
      <c r="F15" s="547"/>
      <c r="G15" s="1653" t="s">
        <v>736</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296" t="s">
        <v>737</v>
      </c>
      <c r="AJ15" s="550"/>
      <c r="BE15" s="1638">
        <v>0</v>
      </c>
    </row>
    <row customHeight="1" ht="11.25" hidden="1">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BE16" s="1638">
        <v>0</v>
      </c>
    </row>
    <row customHeight="1" ht="22.5" hidden="1">
      <c r="D17" s="1645"/>
      <c r="E17" s="553"/>
      <c r="F17" s="547"/>
      <c r="G17" s="1653" t="s">
        <v>738</v>
      </c>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296" t="s">
        <v>739</v>
      </c>
      <c r="AJ17" s="550"/>
      <c r="BE17" s="1638">
        <v>0</v>
      </c>
    </row>
    <row customHeight="1" ht="11.25" hidden="1">
      <c r="J18" s="1642"/>
      <c r="K18" s="1642"/>
      <c r="L18" s="1642"/>
      <c r="M18" s="1642"/>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BE18" s="1638">
        <v>0</v>
      </c>
    </row>
    <row s="1639" customFormat="1" customHeight="1" ht="11.25" hidden="1">
      <c r="A19" s="994"/>
      <c r="B19" s="1167"/>
      <c r="C19" s="1643"/>
      <c r="D19" s="369"/>
      <c r="J19" s="1639"/>
      <c r="K19" s="1639"/>
      <c r="L19" s="1639"/>
      <c r="M19" s="1639"/>
      <c r="N19" s="1639"/>
      <c r="O19" s="1639"/>
      <c r="P19" s="1639"/>
      <c r="Q19" s="1639"/>
      <c r="R19" s="1639"/>
      <c r="S19" s="1639"/>
      <c r="T19" s="1639"/>
      <c r="U19" s="1639"/>
      <c r="V19" s="1639"/>
      <c r="W19" s="1639"/>
      <c r="X19" s="1639"/>
      <c r="Y19" s="1639"/>
      <c r="Z19" s="1639"/>
      <c r="AA19" s="1639"/>
      <c r="AB19" s="1639"/>
      <c r="AC19" s="1639"/>
      <c r="AD19" s="1639"/>
      <c r="AE19" s="1639"/>
      <c r="AF19" s="1639"/>
      <c r="AG19" s="1639"/>
      <c r="AH19" s="1639"/>
      <c r="AI19" s="1639">
        <v>4</v>
      </c>
      <c r="AJ19" s="1167"/>
      <c r="AK19" s="1643"/>
      <c r="AL19" s="1643"/>
      <c r="AM19" s="1167"/>
      <c r="AN19" s="1167"/>
      <c r="AO19" s="1167"/>
      <c r="AP19" s="1167"/>
      <c r="AQ19" s="1643"/>
      <c r="AR19" s="1167"/>
      <c r="AS19" s="1167"/>
      <c r="AT19" s="551"/>
      <c r="AU19" s="1167"/>
      <c r="AV19" s="1167"/>
      <c r="AW19" s="1167"/>
      <c r="AX19" s="1167"/>
      <c r="AY19" s="1167"/>
      <c r="BE19" s="1639">
        <v>0</v>
      </c>
    </row>
    <row customHeight="1" ht="11.549999999999999">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BE20" s="1638">
        <v>11</v>
      </c>
    </row>
    <row customHeight="1" ht="25.2">
      <c r="E21" s="226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8"/>
      <c r="G21" s="2268"/>
      <c r="H21" s="2268"/>
      <c r="I21" s="2268"/>
      <c r="J21" s="2268"/>
      <c r="K21" s="2268"/>
      <c r="L21" s="2268"/>
      <c r="M21" s="2268"/>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563"/>
      <c r="BE21" s="1638">
        <v>24</v>
      </c>
    </row>
    <row customHeight="1" ht="25.2">
      <c r="E22" s="2269" t="str">
        <f>IF(org=0,"Не определено",org)</f>
        <v>КГУП "Примтеплоэнерго"</v>
      </c>
      <c r="F22" s="2269"/>
      <c r="G22" s="2269"/>
      <c r="H22" s="2269"/>
      <c r="I22" s="2269"/>
      <c r="J22" s="2269"/>
      <c r="K22" s="2269"/>
      <c r="L22" s="2269"/>
      <c r="M22" s="2269"/>
      <c r="N22" s="2269"/>
      <c r="O22" s="2269"/>
      <c r="P22" s="2269"/>
      <c r="Q22" s="2269"/>
      <c r="R22" s="2269"/>
      <c r="S22" s="2269"/>
      <c r="T22" s="2269"/>
      <c r="U22" s="2269"/>
      <c r="V22" s="2269"/>
      <c r="W22" s="2269"/>
      <c r="X22" s="2269"/>
      <c r="Y22" s="2269"/>
      <c r="Z22" s="2269"/>
      <c r="AA22" s="2269"/>
      <c r="AB22" s="2269"/>
      <c r="AC22" s="2269"/>
      <c r="AD22" s="2269"/>
      <c r="AE22" s="2269"/>
      <c r="AF22" s="2269"/>
      <c r="AG22" s="2269"/>
      <c r="AH22" s="2269"/>
      <c r="BE22" s="1638">
        <v>24</v>
      </c>
    </row>
    <row customHeight="1" ht="11.549999999999999">
      <c r="E23" s="1142"/>
      <c r="F23" s="1142"/>
      <c r="G23" s="1142"/>
      <c r="H23" s="1142"/>
      <c r="I23" s="1142"/>
      <c r="J23" s="1143" t="s">
        <v>22</v>
      </c>
      <c r="K23" s="1143" t="s">
        <v>22</v>
      </c>
      <c r="L23" s="1143" t="s">
        <v>22</v>
      </c>
      <c r="M23" s="1143" t="s">
        <v>22</v>
      </c>
      <c r="N23" s="1143" t="s">
        <v>22</v>
      </c>
      <c r="O23" s="1143" t="s">
        <v>22</v>
      </c>
      <c r="P23" s="1143" t="s">
        <v>22</v>
      </c>
      <c r="Q23" s="1143" t="s">
        <v>22</v>
      </c>
      <c r="R23" s="1143" t="s">
        <v>22</v>
      </c>
      <c r="S23" s="1143" t="s">
        <v>22</v>
      </c>
      <c r="T23" s="1143" t="s">
        <v>22</v>
      </c>
      <c r="U23" s="1143" t="s">
        <v>22</v>
      </c>
      <c r="V23" s="1143" t="s">
        <v>22</v>
      </c>
      <c r="W23" s="1143" t="s">
        <v>22</v>
      </c>
      <c r="X23" s="1143" t="s">
        <v>22</v>
      </c>
      <c r="Y23" s="1143" t="s">
        <v>22</v>
      </c>
      <c r="Z23" s="1143" t="s">
        <v>22</v>
      </c>
      <c r="AA23" s="1143" t="s">
        <v>22</v>
      </c>
      <c r="AB23" s="1143" t="s">
        <v>22</v>
      </c>
      <c r="AC23" s="1143" t="s">
        <v>22</v>
      </c>
      <c r="AD23" s="1143" t="s">
        <v>22</v>
      </c>
      <c r="AE23" s="1143" t="s">
        <v>22</v>
      </c>
      <c r="AF23" s="1143" t="s">
        <v>22</v>
      </c>
      <c r="AG23" s="1143" t="s">
        <v>22</v>
      </c>
      <c r="AH23" s="1143" t="s">
        <v>22</v>
      </c>
      <c r="BE23" s="1638">
        <v>11</v>
      </c>
    </row>
    <row s="1649" customFormat="1" customHeight="1" ht="1.05">
      <c r="A24" s="1174"/>
      <c r="D24" s="1649"/>
      <c r="H24" s="896"/>
      <c r="I24" s="896" t="s">
        <v>254</v>
      </c>
      <c r="J24" s="896" t="s">
        <v>287</v>
      </c>
      <c r="K24" s="896" t="s">
        <v>303</v>
      </c>
      <c r="L24" s="896" t="s">
        <v>258</v>
      </c>
      <c r="M24" s="896" t="s">
        <v>260</v>
      </c>
      <c r="N24" s="896" t="s">
        <v>262</v>
      </c>
      <c r="O24" s="896" t="s">
        <v>264</v>
      </c>
      <c r="P24" s="896" t="s">
        <v>266</v>
      </c>
      <c r="Q24" s="896" t="s">
        <v>268</v>
      </c>
      <c r="R24" s="896" t="s">
        <v>270</v>
      </c>
      <c r="S24" s="896" t="s">
        <v>272</v>
      </c>
      <c r="T24" s="896" t="s">
        <v>274</v>
      </c>
      <c r="U24" s="896" t="s">
        <v>276</v>
      </c>
      <c r="V24" s="896" t="s">
        <v>278</v>
      </c>
      <c r="W24" s="896" t="s">
        <v>280</v>
      </c>
      <c r="X24" s="896" t="s">
        <v>282</v>
      </c>
      <c r="Y24" s="896" t="s">
        <v>284</v>
      </c>
      <c r="Z24" s="896" t="s">
        <v>290</v>
      </c>
      <c r="AA24" s="896" t="s">
        <v>292</v>
      </c>
      <c r="AB24" s="896" t="s">
        <v>293</v>
      </c>
      <c r="AC24" s="896" t="s">
        <v>294</v>
      </c>
      <c r="AD24" s="896" t="s">
        <v>296</v>
      </c>
      <c r="AE24" s="896" t="s">
        <v>297</v>
      </c>
      <c r="AF24" s="896" t="s">
        <v>299</v>
      </c>
      <c r="AG24" s="896" t="s">
        <v>300</v>
      </c>
      <c r="AH24" s="896" t="s">
        <v>301</v>
      </c>
      <c r="BE24" s="1643">
        <v>1</v>
      </c>
    </row>
    <row customHeight="1" ht="11.549999999999999">
      <c r="E25" s="718"/>
      <c r="F25" s="2387" t="s">
        <v>245</v>
      </c>
      <c r="G25" s="2388"/>
      <c r="H25" s="1659" t="str">
        <f>IF(H24="","",INDEX(DIFFERENTIATION_UNMERGE_VD,MATCH(H24,DIFFERENTIATION_ID_DIFF,0)))</f>
        <v/>
      </c>
      <c r="I25" s="1659" t="str">
        <f>IF(I24="","",INDEX(DIFFERENTIATION_UNMERGE_VD,MATCH(I24,DIFFERENTIATION_ID_DIFF,0)))</f>
        <v>Производство тепловой энергии. Некомбинированная выработка</v>
      </c>
      <c r="J25" s="2413" t="str">
        <f>IF(J24="","",INDEX(DIFFERENTIATION_UNMERGE_VD,MATCH(J24,DIFFERENTIATION_ID_DIFF,0)))</f>
        <v>Подключение (технологическое присоединение) к системе теплоснабжения</v>
      </c>
      <c r="K25" s="2413" t="str">
        <f>IF(K24="","",INDEX(DIFFERENTIATION_UNMERGE_VD,MATCH(K24,DIFFERENTIATION_ID_DIFF,0)))</f>
        <v>Передача. Тепловая энергия</v>
      </c>
      <c r="L25" s="2413" t="str">
        <f>IF(L24="","",INDEX(DIFFERENTIATION_UNMERGE_VD,MATCH(L24,DIFFERENTIATION_ID_DIFF,0)))</f>
        <v>Производство тепловой энергии. Некомбинированная выработка</v>
      </c>
      <c r="M25" s="2413" t="str">
        <f>IF(M24="","",INDEX(DIFFERENTIATION_UNMERGE_VD,MATCH(M24,DIFFERENTIATION_ID_DIFF,0)))</f>
        <v>Производство тепловой энергии. Некомбинированная выработка</v>
      </c>
      <c r="N25" s="2413" t="str">
        <f>IF(N24="","",INDEX(DIFFERENTIATION_UNMERGE_VD,MATCH(N24,DIFFERENTIATION_ID_DIFF,0)))</f>
        <v>Производство тепловой энергии. Некомбинированная выработка</v>
      </c>
      <c r="O25" s="2413" t="str">
        <f>IF(O24="","",INDEX(DIFFERENTIATION_UNMERGE_VD,MATCH(O24,DIFFERENTIATION_ID_DIFF,0)))</f>
        <v>Производство тепловой энергии. Некомбинированная выработка</v>
      </c>
      <c r="P25" s="2413" t="str">
        <f>IF(P24="","",INDEX(DIFFERENTIATION_UNMERGE_VD,MATCH(P24,DIFFERENTIATION_ID_DIFF,0)))</f>
        <v>Производство тепловой энергии. Некомбинированная выработка</v>
      </c>
      <c r="Q25" s="2413" t="str">
        <f>IF(Q24="","",INDEX(DIFFERENTIATION_UNMERGE_VD,MATCH(Q24,DIFFERENTIATION_ID_DIFF,0)))</f>
        <v>Производство тепловой энергии. Некомбинированная выработка</v>
      </c>
      <c r="R25" s="2413" t="str">
        <f>IF(R24="","",INDEX(DIFFERENTIATION_UNMERGE_VD,MATCH(R24,DIFFERENTIATION_ID_DIFF,0)))</f>
        <v>Производство тепловой энергии. Некомбинированная выработка</v>
      </c>
      <c r="S25" s="2413" t="str">
        <f>IF(S24="","",INDEX(DIFFERENTIATION_UNMERGE_VD,MATCH(S24,DIFFERENTIATION_ID_DIFF,0)))</f>
        <v>Производство тепловой энергии. Некомбинированная выработка</v>
      </c>
      <c r="T25" s="2413" t="str">
        <f>IF(T24="","",INDEX(DIFFERENTIATION_UNMERGE_VD,MATCH(T24,DIFFERENTIATION_ID_DIFF,0)))</f>
        <v>Производство тепловой энергии. Некомбинированная выработка</v>
      </c>
      <c r="U25" s="2413" t="str">
        <f>IF(U24="","",INDEX(DIFFERENTIATION_UNMERGE_VD,MATCH(U24,DIFFERENTIATION_ID_DIFF,0)))</f>
        <v>Производство тепловой энергии. Некомбинированная выработка</v>
      </c>
      <c r="V25" s="2413" t="str">
        <f>IF(V24="","",INDEX(DIFFERENTIATION_UNMERGE_VD,MATCH(V24,DIFFERENTIATION_ID_DIFF,0)))</f>
        <v>Производство тепловой энергии. Некомбинированная выработка</v>
      </c>
      <c r="W25" s="2413" t="str">
        <f>IF(W24="","",INDEX(DIFFERENTIATION_UNMERGE_VD,MATCH(W24,DIFFERENTIATION_ID_DIFF,0)))</f>
        <v>Производство тепловой энергии. Некомбинированная выработка</v>
      </c>
      <c r="X25" s="2413" t="str">
        <f>IF(X24="","",INDEX(DIFFERENTIATION_UNMERGE_VD,MATCH(X24,DIFFERENTIATION_ID_DIFF,0)))</f>
        <v>Производство тепловой энергии. Некомбинированная выработка</v>
      </c>
      <c r="Y25" s="2413" t="str">
        <f>IF(Y24="","",INDEX(DIFFERENTIATION_UNMERGE_VD,MATCH(Y24,DIFFERENTIATION_ID_DIFF,0)))</f>
        <v>Производство тепловой энергии. Некомбинированная выработка</v>
      </c>
      <c r="Z25" s="2413" t="str">
        <f>IF(Z24="","",INDEX(DIFFERENTIATION_UNMERGE_VD,MATCH(Z24,DIFFERENTIATION_ID_DIFF,0)))</f>
        <v>Подключение (технологическое присоединение) к системе теплоснабжения</v>
      </c>
      <c r="AA25" s="2413" t="str">
        <f>IF(AA24="","",INDEX(DIFFERENTIATION_UNMERGE_VD,MATCH(AA24,DIFFERENTIATION_ID_DIFF,0)))</f>
        <v>Подключение (технологическое присоединение) к системе теплоснабжения</v>
      </c>
      <c r="AB25" s="2413" t="str">
        <f>IF(AB24="","",INDEX(DIFFERENTIATION_UNMERGE_VD,MATCH(AB24,DIFFERENTIATION_ID_DIFF,0)))</f>
        <v>Подключение (технологическое присоединение) к системе теплоснабжения</v>
      </c>
      <c r="AC25" s="2413" t="str">
        <f>IF(AC24="","",INDEX(DIFFERENTIATION_UNMERGE_VD,MATCH(AC24,DIFFERENTIATION_ID_DIFF,0)))</f>
        <v>Подключение (технологическое присоединение) к системе теплоснабжения</v>
      </c>
      <c r="AD25" s="2413" t="str">
        <f>IF(AD24="","",INDEX(DIFFERENTIATION_UNMERGE_VD,MATCH(AD24,DIFFERENTIATION_ID_DIFF,0)))</f>
        <v>Подключение (технологическое присоединение) к системе теплоснабжения</v>
      </c>
      <c r="AE25" s="2413" t="str">
        <f>IF(AE24="","",INDEX(DIFFERENTIATION_UNMERGE_VD,MATCH(AE24,DIFFERENTIATION_ID_DIFF,0)))</f>
        <v>Подключение (технологическое присоединение) к системе теплоснабжения</v>
      </c>
      <c r="AF25" s="2413" t="str">
        <f>IF(AF24="","",INDEX(DIFFERENTIATION_UNMERGE_VD,MATCH(AF24,DIFFERENTIATION_ID_DIFF,0)))</f>
        <v>Подключение (технологическое присоединение) к системе теплоснабжения</v>
      </c>
      <c r="AG25" s="2413" t="str">
        <f>IF(AG24="","",INDEX(DIFFERENTIATION_UNMERGE_VD,MATCH(AG24,DIFFERENTIATION_ID_DIFF,0)))</f>
        <v>Подключение (технологическое присоединение) к системе теплоснабжения</v>
      </c>
      <c r="AH25" s="2413" t="str">
        <f>IF(AH24="","",INDEX(DIFFERENTIATION_UNMERGE_VD,MATCH(AH24,DIFFERENTIATION_ID_DIFF,0)))</f>
        <v>Подключение (технологическое присоединение) к системе теплоснабжения</v>
      </c>
      <c r="AI25" s="2147"/>
      <c r="BE25" s="1638">
        <v>11</v>
      </c>
    </row>
    <row customHeight="1" ht="11.549999999999999">
      <c r="E26" s="718"/>
      <c r="F26" s="2387" t="s">
        <v>740</v>
      </c>
      <c r="G26" s="2388"/>
      <c r="H26" s="1659" t="str">
        <f>IF(H24="","",INDEX(DIFFERENTIATION_UNMERGE_AREA,MATCH(H24,DIFFERENTIATION_ID_DIFF,0)))</f>
        <v/>
      </c>
      <c r="I26" s="1659" t="str">
        <f>IF(I24="","",INDEX(DIFFERENTIATION_UNMERGE_AREA,MATCH(I24,DIFFERENTIATION_ID_DIFF,0)))</f>
        <v>без дифференциации</v>
      </c>
      <c r="J26" s="2413" t="str">
        <f>IF(J24="","",INDEX(DIFFERENTIATION_UNMERGE_AREA,MATCH(J24,DIFFERENTIATION_ID_DIFF,0)))</f>
        <v>Территория 28</v>
      </c>
      <c r="K26" s="2413" t="str">
        <f>IF(K24="","",INDEX(DIFFERENTIATION_UNMERGE_AREA,MATCH(K24,DIFFERENTIATION_ID_DIFF,0)))</f>
        <v>Территория 3</v>
      </c>
      <c r="L26" s="2413" t="str">
        <f>IF(L24="","",INDEX(DIFFERENTIATION_UNMERGE_AREA,MATCH(L24,DIFFERENTIATION_ID_DIFF,0)))</f>
        <v>без дифференциации</v>
      </c>
      <c r="M26" s="2413" t="str">
        <f>IF(M24="","",INDEX(DIFFERENTIATION_UNMERGE_AREA,MATCH(M24,DIFFERENTIATION_ID_DIFF,0)))</f>
        <v>без дифференциации</v>
      </c>
      <c r="N26" s="2413" t="str">
        <f>IF(N24="","",INDEX(DIFFERENTIATION_UNMERGE_AREA,MATCH(N24,DIFFERENTIATION_ID_DIFF,0)))</f>
        <v>без дифференциации</v>
      </c>
      <c r="O26" s="2413" t="str">
        <f>IF(O24="","",INDEX(DIFFERENTIATION_UNMERGE_AREA,MATCH(O24,DIFFERENTIATION_ID_DIFF,0)))</f>
        <v>без дифференциации</v>
      </c>
      <c r="P26" s="2413" t="str">
        <f>IF(P24="","",INDEX(DIFFERENTIATION_UNMERGE_AREA,MATCH(P24,DIFFERENTIATION_ID_DIFF,0)))</f>
        <v>без дифференциации</v>
      </c>
      <c r="Q26" s="2413" t="str">
        <f>IF(Q24="","",INDEX(DIFFERENTIATION_UNMERGE_AREA,MATCH(Q24,DIFFERENTIATION_ID_DIFF,0)))</f>
        <v>без дифференциации</v>
      </c>
      <c r="R26" s="2413" t="str">
        <f>IF(R24="","",INDEX(DIFFERENTIATION_UNMERGE_AREA,MATCH(R24,DIFFERENTIATION_ID_DIFF,0)))</f>
        <v>без дифференциации</v>
      </c>
      <c r="S26" s="2413" t="str">
        <f>IF(S24="","",INDEX(DIFFERENTIATION_UNMERGE_AREA,MATCH(S24,DIFFERENTIATION_ID_DIFF,0)))</f>
        <v>без дифференциации</v>
      </c>
      <c r="T26" s="2413" t="str">
        <f>IF(T24="","",INDEX(DIFFERENTIATION_UNMERGE_AREA,MATCH(T24,DIFFERENTIATION_ID_DIFF,0)))</f>
        <v>без дифференциации</v>
      </c>
      <c r="U26" s="2413" t="str">
        <f>IF(U24="","",INDEX(DIFFERENTIATION_UNMERGE_AREA,MATCH(U24,DIFFERENTIATION_ID_DIFF,0)))</f>
        <v>без дифференциации</v>
      </c>
      <c r="V26" s="2413" t="str">
        <f>IF(V24="","",INDEX(DIFFERENTIATION_UNMERGE_AREA,MATCH(V24,DIFFERENTIATION_ID_DIFF,0)))</f>
        <v>без дифференциации</v>
      </c>
      <c r="W26" s="2413" t="str">
        <f>IF(W24="","",INDEX(DIFFERENTIATION_UNMERGE_AREA,MATCH(W24,DIFFERENTIATION_ID_DIFF,0)))</f>
        <v>без дифференциации</v>
      </c>
      <c r="X26" s="2413" t="str">
        <f>IF(X24="","",INDEX(DIFFERENTIATION_UNMERGE_AREA,MATCH(X24,DIFFERENTIATION_ID_DIFF,0)))</f>
        <v>без дифференциации</v>
      </c>
      <c r="Y26" s="2413" t="str">
        <f>IF(Y24="","",INDEX(DIFFERENTIATION_UNMERGE_AREA,MATCH(Y24,DIFFERENTIATION_ID_DIFF,0)))</f>
        <v>без дифференциации</v>
      </c>
      <c r="Z26" s="2413" t="str">
        <f>IF(Z24="","",INDEX(DIFFERENTIATION_UNMERGE_AREA,MATCH(Z24,DIFFERENTIATION_ID_DIFF,0)))</f>
        <v>Территория 18</v>
      </c>
      <c r="AA26" s="2413" t="str">
        <f>IF(AA24="","",INDEX(DIFFERENTIATION_UNMERGE_AREA,MATCH(AA24,DIFFERENTIATION_ID_DIFF,0)))</f>
        <v>Территория 7</v>
      </c>
      <c r="AB26" s="2413" t="str">
        <f>IF(AB24="","",INDEX(DIFFERENTIATION_UNMERGE_AREA,MATCH(AB24,DIFFERENTIATION_ID_DIFF,0)))</f>
        <v>Территория 2</v>
      </c>
      <c r="AC26" s="2413" t="str">
        <f>IF(AC24="","",INDEX(DIFFERENTIATION_UNMERGE_AREA,MATCH(AC24,DIFFERENTIATION_ID_DIFF,0)))</f>
        <v>Территория 14</v>
      </c>
      <c r="AD26" s="2413" t="str">
        <f>IF(AD24="","",INDEX(DIFFERENTIATION_UNMERGE_AREA,MATCH(AD24,DIFFERENTIATION_ID_DIFF,0)))</f>
        <v>Территория 25</v>
      </c>
      <c r="AE26" s="2413" t="str">
        <f>IF(AE24="","",INDEX(DIFFERENTIATION_UNMERGE_AREA,MATCH(AE24,DIFFERENTIATION_ID_DIFF,0)))</f>
        <v>Территория 4</v>
      </c>
      <c r="AF26" s="2413" t="str">
        <f>IF(AF24="","",INDEX(DIFFERENTIATION_UNMERGE_AREA,MATCH(AF24,DIFFERENTIATION_ID_DIFF,0)))</f>
        <v>Территория 13</v>
      </c>
      <c r="AG26" s="2413" t="str">
        <f>IF(AG24="","",INDEX(DIFFERENTIATION_UNMERGE_AREA,MATCH(AG24,DIFFERENTIATION_ID_DIFF,0)))</f>
        <v>Территория 1</v>
      </c>
      <c r="AH26" s="2413" t="str">
        <f>IF(AH24="","",INDEX(DIFFERENTIATION_UNMERGE_AREA,MATCH(AH24,DIFFERENTIATION_ID_DIFF,0)))</f>
        <v>Территория 5</v>
      </c>
      <c r="AI26" s="2147"/>
      <c r="BE26" s="1638">
        <v>11</v>
      </c>
    </row>
    <row customHeight="1" ht="42.75">
      <c r="E27" s="718"/>
      <c r="F27" s="2387" t="s">
        <v>741</v>
      </c>
      <c r="G27" s="2388"/>
      <c r="H27" s="1659" t="str">
        <f>IF(H24="","",INDEX(DIFFERENTIATION_UNMERGE_SYSTEM,MATCH(H24,DIFFERENTIATION_ID_DIFF,0)))</f>
        <v/>
      </c>
      <c r="I27" s="1659" t="str">
        <f>IF(I24="","",INDEX(DIFFERENTIATION_UNMERGE_SYSTEM,MATCH(I24,DIFFERENTIATION_ID_DIFF,0)))</f>
        <v>Единый тариф на тепловую энергию по Приморскому краю</v>
      </c>
      <c r="J27" s="2413" t="str">
        <f>IF(J24="","",INDEX(DIFFERENTIATION_UNMERGE_SYSTEM,MATCH(J24,DIFFERENTIATION_ID_DIFF,0)))</f>
        <v>Владивостокский городской округ</v>
      </c>
      <c r="K27" s="2413" t="str">
        <f>IF(K24="","",INDEX(DIFFERENTIATION_UNMERGE_SYSTEM,MATCH(K24,DIFFERENTIATION_ID_DIFF,0)))</f>
        <v>"Лесозаводский городской округ, Лесозаводский городской округ (05711000);
</v>
      </c>
      <c r="L27" s="2413" t="str">
        <f>IF(L24="","",INDEX(DIFFERENTIATION_UNMERGE_SYSTEM,MATCH(L24,DIFFERENTIATION_ID_DIFF,0)))</f>
        <v>Тариф на тепловую энергию по Арсеньевскому ГО</v>
      </c>
      <c r="M27" s="2413" t="str">
        <f>IF(M24="","",INDEX(DIFFERENTIATION_UNMERGE_SYSTEM,MATCH(M24,DIFFERENTIATION_ID_DIFF,0)))</f>
        <v>Тариф на тепловую энергию по городскому округгу Большой Камень</v>
      </c>
      <c r="N27" s="2413" t="str">
        <f>IF(N24="","",INDEX(DIFFERENTIATION_UNMERGE_SYSTEM,MATCH(N24,DIFFERENTIATION_ID_DIFF,0)))</f>
        <v>ГВС-открытая система на территории Артемовский городской округ</v>
      </c>
      <c r="O27" s="2413" t="str">
        <f>IF(O24="","",INDEX(DIFFERENTIATION_UNMERGE_SYSTEM,MATCH(O24,DIFFERENTIATION_ID_DIFF,0)))</f>
        <v>ГВС-открытая система на территории Дальнегорский городской округ</v>
      </c>
      <c r="P27" s="2413" t="str">
        <f>IF(P24="","",INDEX(DIFFERENTIATION_UNMERGE_SYSTEM,MATCH(P24,DIFFERENTIATION_ID_DIFF,0)))</f>
        <v>ГВС-открытая система на территории Кавалеровский муниципальный район</v>
      </c>
      <c r="Q27" s="2413" t="str">
        <f>IF(Q24="","",INDEX(DIFFERENTIATION_UNMERGE_SYSTEM,MATCH(Q24,DIFFERENTIATION_ID_DIFF,0)))</f>
        <v>ГВС-открытая система на территории Кировский муниципальный район, Горноключевское гороское поселение (05612154); </v>
      </c>
      <c r="R27" s="2413" t="str">
        <f>IF(R24="","",INDEX(DIFFERENTIATION_UNMERGE_SYSTEM,MATCH(R24,DIFFERENTIATION_ID_DIFF,0)))</f>
        <v>ГВС-открытая система на территории Михайловский муниципальный район, Новошахтинское городское поселение (05620154); </v>
      </c>
      <c r="S27" s="2413" t="str">
        <f>IF(S24="","",INDEX(DIFFERENTIATION_UNMERGE_SYSTEM,MATCH(S24,DIFFERENTIATION_ID_DIFF,0)))</f>
        <v>ГВС-открытая система на территории Пожарский муниципальный район, Губеровское сельское поселение (05634407); </v>
      </c>
      <c r="T27" s="2413" t="str">
        <f>IF(T24="","",INDEX(DIFFERENTIATION_UNMERGE_SYSTEM,MATCH(T24,DIFFERENTIATION_ID_DIFF,0)))</f>
        <v>ГВС-открытая система на территории Пожарский муниципальный район, Нагорненское сельское поселение (05634418); </v>
      </c>
      <c r="U27" s="2413" t="str">
        <f>IF(U24="","",INDEX(DIFFERENTIATION_UNMERGE_SYSTEM,MATCH(U24,DIFFERENTIATION_ID_DIFF,0)))</f>
        <v>ГВС-открытая система на территории Хасанский муниципальный район, Зарубинское городское поселение (05648153); </v>
      </c>
      <c r="V27" s="2413" t="str">
        <f>IF(V24="","",INDEX(DIFFERENTIATION_UNMERGE_SYSTEM,MATCH(V24,DIFFERENTIATION_ID_DIFF,0)))</f>
        <v>ГВС-открытая система на территории Хасанский муниципальный район, Славянское городское поселение (05648151); </v>
      </c>
      <c r="W27" s="2413" t="str">
        <f>IF(W24="","",INDEX(DIFFERENTIATION_UNMERGE_SYSTEM,MATCH(W24,DIFFERENTIATION_ID_DIFF,0)))</f>
        <v>ГВС-открытая система на территории Хорольский муниципальный район, Ярославское городское поселение (05650156); </v>
      </c>
      <c r="X27" s="2413" t="str">
        <f>IF(X24="","",INDEX(DIFFERENTIATION_UNMERGE_SYSTEM,MATCH(X24,DIFFERENTIATION_ID_DIFF,0)))</f>
        <v>ГВС-открытая система на территории Владивостокского городского округа (05701000).</v>
      </c>
      <c r="Y27" s="2413" t="str">
        <f>IF(Y24="","",INDEX(DIFFERENTIATION_UNMERGE_SYSTEM,MATCH(Y24,DIFFERENTIATION_ID_DIFF,0)))</f>
        <v>ГВС-открытая система на территории Арсеньевский городской округ, (05703000);</v>
      </c>
      <c r="Z27" s="2413" t="str">
        <f>IF(Z24="","",INDEX(DIFFERENTIATION_UNMERGE_SYSTEM,MATCH(Z24,DIFFERENTIATION_ID_DIFF,0)))</f>
        <v>Черниговский муниципальный район</v>
      </c>
      <c r="AA27" s="2413" t="str">
        <f>IF(AA24="","",INDEX(DIFFERENTIATION_UNMERGE_SYSTEM,MATCH(AA24,DIFFERENTIATION_ID_DIFF,0)))</f>
        <v>Спасское ГО</v>
      </c>
      <c r="AB27" s="2413" t="str">
        <f>IF(AB24="","",INDEX(DIFFERENTIATION_UNMERGE_SYSTEM,MATCH(AB24,DIFFERENTIATION_ID_DIFF,0)))</f>
        <v>Дальнегорский городской округ</v>
      </c>
      <c r="AC27" s="2413" t="str">
        <f>IF(AC24="","",INDEX(DIFFERENTIATION_UNMERGE_SYSTEM,MATCH(AC24,DIFFERENTIATION_ID_DIFF,0)))</f>
        <v>Михайловский муниципальный район</v>
      </c>
      <c r="AD27" s="2413" t="str">
        <f>IF(AD24="","",INDEX(DIFFERENTIATION_UNMERGE_SYSTEM,MATCH(AD24,DIFFERENTIATION_ID_DIFF,0)))</f>
        <v>Ханкайский муниципальный район</v>
      </c>
      <c r="AE27" s="2413" t="str">
        <f>IF(AE24="","",INDEX(DIFFERENTIATION_UNMERGE_SYSTEM,MATCH(AE24,DIFFERENTIATION_ID_DIFF,0)))</f>
        <v>Находкинский городской округ</v>
      </c>
      <c r="AF27" s="2413" t="str">
        <f>IF(AF24="","",INDEX(DIFFERENTIATION_UNMERGE_SYSTEM,MATCH(AF24,DIFFERENTIATION_ID_DIFF,0)))</f>
        <v>Лазовский МО</v>
      </c>
      <c r="AG27" s="2413" t="str">
        <f>IF(AG24="","",INDEX(DIFFERENTIATION_UNMERGE_SYSTEM,MATCH(AG24,DIFFERENTIATION_ID_DIFF,0)))</f>
        <v>Артемовский городской округ</v>
      </c>
      <c r="AH27" s="2413" t="str">
        <f>IF(AH24="","",INDEX(DIFFERENTIATION_UNMERGE_SYSTEM,MATCH(AH24,DIFFERENTIATION_ID_DIFF,0)))</f>
        <v>Дальнереченский городской округ</v>
      </c>
      <c r="AI27" s="2147"/>
      <c r="BE27" s="1638">
        <v>11</v>
      </c>
    </row>
    <row customHeight="1" ht="11.549999999999999">
      <c r="E28" s="2389" t="s">
        <v>476</v>
      </c>
      <c r="F28" s="2390"/>
      <c r="G28" s="2390"/>
      <c r="H28" s="1652"/>
      <c r="I28" s="1652"/>
      <c r="J28" s="2387"/>
      <c r="K28" s="2387"/>
      <c r="L28" s="2387"/>
      <c r="M28" s="2387"/>
      <c r="N28" s="2387"/>
      <c r="O28" s="2387"/>
      <c r="P28" s="2387"/>
      <c r="Q28" s="2387"/>
      <c r="R28" s="2387"/>
      <c r="S28" s="2387"/>
      <c r="T28" s="2387"/>
      <c r="U28" s="2387"/>
      <c r="V28" s="2387"/>
      <c r="W28" s="2387"/>
      <c r="X28" s="2387"/>
      <c r="Y28" s="2387"/>
      <c r="Z28" s="2387"/>
      <c r="AA28" s="2387"/>
      <c r="AB28" s="2387"/>
      <c r="AC28" s="2387"/>
      <c r="AD28" s="2387"/>
      <c r="AE28" s="2387"/>
      <c r="AF28" s="2387"/>
      <c r="AG28" s="2387"/>
      <c r="AH28" s="2387"/>
      <c r="AI28" s="2147"/>
      <c r="BE28" s="1638">
        <v>11</v>
      </c>
    </row>
    <row customHeight="1" ht="24">
      <c r="E29" s="1653" t="s">
        <v>88</v>
      </c>
      <c r="F29" s="1660" t="s">
        <v>478</v>
      </c>
      <c r="G29" s="1660" t="s">
        <v>742</v>
      </c>
      <c r="H29" s="1660" t="s">
        <v>479</v>
      </c>
      <c r="I29" s="1660" t="s">
        <v>479</v>
      </c>
      <c r="J29" s="2386" t="s">
        <v>479</v>
      </c>
      <c r="K29" s="2386" t="s">
        <v>479</v>
      </c>
      <c r="L29" s="2386" t="s">
        <v>479</v>
      </c>
      <c r="M29" s="2386" t="s">
        <v>479</v>
      </c>
      <c r="N29" s="2386" t="s">
        <v>479</v>
      </c>
      <c r="O29" s="2386" t="s">
        <v>479</v>
      </c>
      <c r="P29" s="2386" t="s">
        <v>479</v>
      </c>
      <c r="Q29" s="2386" t="s">
        <v>479</v>
      </c>
      <c r="R29" s="2386" t="s">
        <v>479</v>
      </c>
      <c r="S29" s="2386" t="s">
        <v>479</v>
      </c>
      <c r="T29" s="2386" t="s">
        <v>479</v>
      </c>
      <c r="U29" s="2386" t="s">
        <v>479</v>
      </c>
      <c r="V29" s="2386" t="s">
        <v>479</v>
      </c>
      <c r="W29" s="2386" t="s">
        <v>479</v>
      </c>
      <c r="X29" s="2386" t="s">
        <v>479</v>
      </c>
      <c r="Y29" s="2386" t="s">
        <v>479</v>
      </c>
      <c r="Z29" s="2386" t="s">
        <v>479</v>
      </c>
      <c r="AA29" s="2386" t="s">
        <v>479</v>
      </c>
      <c r="AB29" s="2386" t="s">
        <v>479</v>
      </c>
      <c r="AC29" s="2386" t="s">
        <v>479</v>
      </c>
      <c r="AD29" s="2386" t="s">
        <v>479</v>
      </c>
      <c r="AE29" s="2386" t="s">
        <v>479</v>
      </c>
      <c r="AF29" s="2386" t="s">
        <v>479</v>
      </c>
      <c r="AG29" s="2386" t="s">
        <v>479</v>
      </c>
      <c r="AH29" s="2386" t="s">
        <v>479</v>
      </c>
      <c r="AI29" s="2147"/>
      <c r="BE29" s="1638">
        <v>23</v>
      </c>
    </row>
    <row customHeight="1" ht="35">
      <c r="D30" s="1645"/>
      <c r="E30" s="553">
        <f>FHD_NUM_P_1</f>
        <v>1</v>
      </c>
      <c r="F30" s="1884" t="str">
        <f>FHD_P_1</f>
        <v>Выручка от регулируемого вида деятельности с распределением по видам деятельности</v>
      </c>
      <c r="G30" s="1882" t="s">
        <v>728</v>
      </c>
      <c r="H30" s="564"/>
      <c r="I30" s="564">
        <v>6742961.23</v>
      </c>
      <c r="J30" s="564">
        <v>2268.13</v>
      </c>
      <c r="K30" s="564">
        <v>340.05</v>
      </c>
      <c r="L30" s="564">
        <v>812878.79</v>
      </c>
      <c r="M30" s="564">
        <v>35623.53</v>
      </c>
      <c r="N30" s="564">
        <v>517.52</v>
      </c>
      <c r="O30" s="564">
        <v>90018.25</v>
      </c>
      <c r="P30" s="564">
        <v>6182.18</v>
      </c>
      <c r="Q30" s="564">
        <v>14721.96</v>
      </c>
      <c r="R30" s="564">
        <v>7331.08</v>
      </c>
      <c r="S30" s="564">
        <v>1283.49</v>
      </c>
      <c r="T30" s="564">
        <v>22.17</v>
      </c>
      <c r="U30" s="564">
        <v>1519.77</v>
      </c>
      <c r="V30" s="564">
        <v>5523.18</v>
      </c>
      <c r="W30" s="564">
        <v>6916.17</v>
      </c>
      <c r="X30" s="564">
        <v>4470.94</v>
      </c>
      <c r="Y30" s="564">
        <v>55469.08</v>
      </c>
      <c r="Z30" s="564">
        <v>2.44</v>
      </c>
      <c r="AA30" s="564">
        <v>2.01</v>
      </c>
      <c r="AB30" s="564">
        <v>0.71</v>
      </c>
      <c r="AC30" s="564">
        <v>21.42</v>
      </c>
      <c r="AD30" s="564">
        <v>7.41</v>
      </c>
      <c r="AE30" s="564">
        <v>6592.87</v>
      </c>
      <c r="AF30" s="564">
        <v>15764.51</v>
      </c>
      <c r="AG30" s="564">
        <v>609.33</v>
      </c>
      <c r="AH30" s="564">
        <v>2.34</v>
      </c>
      <c r="AI30" s="296" t="str">
        <f>FHD_NOTE_P_1</f>
        <v>Указывается выручка от регулируемого вида деятельности с распределением по видам деятельности.</v>
      </c>
      <c r="AJ30" s="550"/>
      <c r="BE30" s="1638">
        <v>19</v>
      </c>
    </row>
    <row customHeight="1" ht="35">
      <c r="D31" s="1645"/>
      <c r="E31" s="553">
        <f>FHD_NUM_P_2</f>
        <v>2</v>
      </c>
      <c r="F31" s="1884" t="str">
        <f>FHD_P_2</f>
        <v>Себестоимость производимых товаров (оказываемых услуг) по регулируемому виду деятельности, включая:</v>
      </c>
      <c r="G31" s="1882" t="s">
        <v>728</v>
      </c>
      <c r="H31" s="565">
        <f>SUMIF($AJ32:$AJ129,$AJ31,H32:H129)</f>
        <v>0</v>
      </c>
      <c r="I31" s="565">
        <f>SUMIF($AJ32:$AJ129,$AJ31,I32:I129)</f>
        <v>17739358.6386192</v>
      </c>
      <c r="J31" s="565">
        <f>SUMIF($AJ32:$AJ129,$AJ31,J32:J129)</f>
        <v>0</v>
      </c>
      <c r="K31" s="565">
        <f>SUMIF($AJ32:$AJ129,$AJ31,K32:K129)</f>
        <v>523.55</v>
      </c>
      <c r="L31" s="565">
        <f>SUMIF($AJ32:$AJ129,$AJ31,L32:L129)</f>
        <v>1290479.2757</v>
      </c>
      <c r="M31" s="565">
        <f>SUMIF($AJ32:$AJ129,$AJ31,M32:M129)</f>
        <v>78820.2296</v>
      </c>
      <c r="N31" s="565">
        <f>SUMIF($AJ32:$AJ129,$AJ31,N32:N129)</f>
        <v>517.334</v>
      </c>
      <c r="O31" s="565">
        <f>SUMIF($AJ32:$AJ129,$AJ31,O32:O129)</f>
        <v>167091.3968</v>
      </c>
      <c r="P31" s="565">
        <f>SUMIF($AJ32:$AJ129,$AJ31,P32:P129)</f>
        <v>10768.2527</v>
      </c>
      <c r="Q31" s="565">
        <f>SUMIF($AJ32:$AJ129,$AJ31,Q32:Q129)</f>
        <v>23821.828</v>
      </c>
      <c r="R31" s="565">
        <f>SUMIF($AJ32:$AJ129,$AJ31,R32:R129)</f>
        <v>13770.2122</v>
      </c>
      <c r="S31" s="565">
        <f>SUMIF($AJ32:$AJ129,$AJ31,S32:S129)</f>
        <v>2088.413</v>
      </c>
      <c r="T31" s="565">
        <f>SUMIF($AJ32:$AJ129,$AJ31,T32:T129)</f>
        <v>42.8228</v>
      </c>
      <c r="U31" s="565">
        <f>SUMIF($AJ32:$AJ129,$AJ31,U32:U129)</f>
        <v>4301.7236</v>
      </c>
      <c r="V31" s="565">
        <f>SUMIF($AJ32:$AJ129,$AJ31,V32:V129)</f>
        <v>14109.48</v>
      </c>
      <c r="W31" s="565">
        <f>SUMIF($AJ32:$AJ129,$AJ31,W32:W129)</f>
        <v>13092.2788</v>
      </c>
      <c r="X31" s="565">
        <f>SUMIF($AJ32:$AJ129,$AJ31,X32:X129)</f>
        <v>7686.2547</v>
      </c>
      <c r="Y31" s="565">
        <f>SUMIF($AJ32:$AJ129,$AJ31,Y32:Y129)</f>
        <v>79438.3412</v>
      </c>
      <c r="Z31" s="565">
        <f>SUMIF($AJ32:$AJ129,$AJ31,Z32:Z129)</f>
        <v>1.18</v>
      </c>
      <c r="AA31" s="565">
        <f>SUMIF($AJ32:$AJ129,$AJ31,AA32:AA129)</f>
        <v>0</v>
      </c>
      <c r="AB31" s="565">
        <f>SUMIF($AJ32:$AJ129,$AJ31,AB32:AB129)</f>
        <v>0</v>
      </c>
      <c r="AC31" s="565">
        <f>SUMIF($AJ32:$AJ129,$AJ31,AC32:AC129)</f>
        <v>15.4</v>
      </c>
      <c r="AD31" s="565">
        <f>SUMIF($AJ32:$AJ129,$AJ31,AD32:AD129)</f>
        <v>5.72</v>
      </c>
      <c r="AE31" s="565">
        <f>SUMIF($AJ32:$AJ129,$AJ31,AE32:AE129)</f>
        <v>2064.16</v>
      </c>
      <c r="AF31" s="565">
        <f>SUMIF($AJ32:$AJ129,$AJ31,AF32:AF129)</f>
        <v>20.19</v>
      </c>
      <c r="AG31" s="565">
        <f>SUMIF($AJ32:$AJ129,$AJ31,AG32:AG129)</f>
        <v>0</v>
      </c>
      <c r="AH31" s="565">
        <f>SUMIF($AJ32:$AJ129,$AJ31,AH32:AH129)</f>
        <v>2.34</v>
      </c>
      <c r="AI31" s="296" t="str">
        <f>FHD_NOTE_P_2</f>
        <v>Указывается суммарная себестоимость производимых товаров.</v>
      </c>
      <c r="AJ31" s="1643" t="s">
        <v>743</v>
      </c>
      <c r="BE31" s="1638">
        <v>11</v>
      </c>
    </row>
    <row customHeight="1" ht="35">
      <c r="D32" s="1645"/>
      <c r="E32" s="553" t="str">
        <f>FHD_NUM_P_3</f>
        <v>2.1</v>
      </c>
      <c r="F32" s="1531" t="str">
        <f>FHD_P_3</f>
        <v>Расходы на приобретаемую тепловую энергию (мощность), теплоноситель</v>
      </c>
      <c r="G32" s="1882" t="s">
        <v>728</v>
      </c>
      <c r="H32" s="564"/>
      <c r="I32" s="564">
        <v>1059840.22</v>
      </c>
      <c r="J32" s="564">
        <v>0</v>
      </c>
      <c r="K32" s="564">
        <v>0</v>
      </c>
      <c r="L32" s="564">
        <v>0</v>
      </c>
      <c r="M32" s="564">
        <v>0</v>
      </c>
      <c r="N32" s="564">
        <v>0</v>
      </c>
      <c r="O32" s="564">
        <v>0</v>
      </c>
      <c r="P32" s="564">
        <v>0</v>
      </c>
      <c r="Q32" s="564">
        <v>0</v>
      </c>
      <c r="R32" s="564">
        <v>0</v>
      </c>
      <c r="S32" s="564">
        <v>0</v>
      </c>
      <c r="T32" s="564">
        <v>0</v>
      </c>
      <c r="U32" s="564">
        <v>0</v>
      </c>
      <c r="V32" s="564">
        <v>12859.91</v>
      </c>
      <c r="W32" s="564">
        <v>0</v>
      </c>
      <c r="X32" s="564">
        <v>0</v>
      </c>
      <c r="Y32" s="564">
        <v>0</v>
      </c>
      <c r="Z32" s="564">
        <v>0</v>
      </c>
      <c r="AA32" s="564">
        <v>0</v>
      </c>
      <c r="AB32" s="564">
        <v>0</v>
      </c>
      <c r="AC32" s="564">
        <v>0</v>
      </c>
      <c r="AD32" s="564">
        <v>0</v>
      </c>
      <c r="AE32" s="564">
        <v>0</v>
      </c>
      <c r="AF32" s="564">
        <v>0</v>
      </c>
      <c r="AG32" s="564">
        <v>0</v>
      </c>
      <c r="AH32" s="564">
        <v>0</v>
      </c>
      <c r="AI32" s="296" t="str">
        <f>FHD_NOTE_P_3</f>
        <v/>
      </c>
      <c r="AJ32" s="1643" t="str">
        <f>IF((LEN(E32)-LEN(SUBSTITUTE(E32,".","")))/LEN(".")=1,"p","")</f>
        <v>p</v>
      </c>
      <c r="BE32" s="1638">
        <v>11</v>
      </c>
    </row>
    <row customHeight="1" ht="35">
      <c r="A33" s="2391" t="s">
        <v>744</v>
      </c>
      <c r="D33" s="1645"/>
      <c r="E33" s="553" t="str">
        <f>FHD_NUM_P_4</f>
        <v>2.2</v>
      </c>
      <c r="F33" s="15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728</v>
      </c>
      <c r="H33" s="565">
        <f>SUMIF($F34:$F88,$F3,H34:H88)</f>
        <v>0</v>
      </c>
      <c r="I33" s="565">
        <f>SUMIF($F34:$F88,$F3,I34:I88)</f>
        <v>8930409.43241917</v>
      </c>
      <c r="J33" s="565">
        <f>SUMIF($F34:$F88,$F3,J34:J88)</f>
        <v>0</v>
      </c>
      <c r="K33" s="565">
        <f>SUMIF($F34:$F88,$F3,K34:K88)</f>
        <v>0</v>
      </c>
      <c r="L33" s="565">
        <f>SUMIF($F34:$F88,$F3,L34:L88)</f>
        <v>631783.2234</v>
      </c>
      <c r="M33" s="565">
        <f>SUMIF($F34:$F88,$F3,M34:M88)</f>
        <v>14251.5029</v>
      </c>
      <c r="N33" s="565">
        <f>SUMIF($F34:$F88,$F3,N34:N88)</f>
        <v>283.974</v>
      </c>
      <c r="O33" s="565">
        <f>SUMIF($F34:$F88,$F3,O34:O88)</f>
        <v>100151.7661</v>
      </c>
      <c r="P33" s="565">
        <f>SUMIF($F34:$F88,$F3,P34:P88)</f>
        <v>6981.6537</v>
      </c>
      <c r="Q33" s="565">
        <f>SUMIF($F34:$F88,$F3,Q34:Q88)</f>
        <v>15037.7064</v>
      </c>
      <c r="R33" s="565">
        <f>SUMIF($F34:$F88,$F3,R34:R88)</f>
        <v>6044.8101</v>
      </c>
      <c r="S33" s="565">
        <f>SUMIF($F34:$F88,$F3,S34:S88)</f>
        <v>858.213</v>
      </c>
      <c r="T33" s="565">
        <f>SUMIF($F34:$F88,$F3,T34:T88)</f>
        <v>16.7328</v>
      </c>
      <c r="U33" s="565">
        <f>SUMIF($F34:$F88,$F3,U34:U88)</f>
        <v>3277.5836</v>
      </c>
      <c r="V33" s="565">
        <f>SUMIF($F34:$F88,$F3,V34:V88)</f>
        <v>0</v>
      </c>
      <c r="W33" s="565">
        <f>SUMIF($F34:$F88,$F3,W34:W88)</f>
        <v>4735.332</v>
      </c>
      <c r="X33" s="565">
        <f>SUMIF($F34:$F88,$F3,X34:X88)</f>
        <v>3842.4747</v>
      </c>
      <c r="Y33" s="565">
        <f>SUMIF($F34:$F88,$F3,Y34:Y88)</f>
        <v>32750.4472</v>
      </c>
      <c r="Z33" s="565">
        <f>SUMIF($F34:$F88,$F3,Z34:Z88)</f>
        <v>0</v>
      </c>
      <c r="AA33" s="565">
        <f>SUMIF($F34:$F88,$F3,AA34:AA88)</f>
        <v>0</v>
      </c>
      <c r="AB33" s="565">
        <f>SUMIF($F34:$F88,$F3,AB34:AB88)</f>
        <v>0</v>
      </c>
      <c r="AC33" s="565">
        <f>SUMIF($F34:$F88,$F3,AC34:AC88)</f>
        <v>0</v>
      </c>
      <c r="AD33" s="565">
        <f>SUMIF($F34:$F88,$F3,AD34:AD88)</f>
        <v>0</v>
      </c>
      <c r="AE33" s="565">
        <f>SUMIF($F34:$F88,$F3,AE34:AE88)</f>
        <v>0</v>
      </c>
      <c r="AF33" s="565">
        <f>SUMIF($F34:$F88,$F3,AF34:AF88)</f>
        <v>0</v>
      </c>
      <c r="AG33" s="565">
        <f>SUMIF($F34:$F88,$F3,AG34:AG88)</f>
        <v>0</v>
      </c>
      <c r="AH33" s="565">
        <f>SUMIF($F34:$F88,$F3,AH34:AH88)</f>
        <v>0</v>
      </c>
      <c r="AI33" s="296" t="str">
        <f>FHD_NOTE_P_4</f>
        <v>Указываются суммарные расходы на приобретение топлива всех видов.</v>
      </c>
      <c r="AJ33" s="1643" t="str">
        <f>IF((LEN(E33)-LEN(SUBSTITUTE(E33,".","")))/LEN(".")=1,"p","")</f>
        <v>p</v>
      </c>
      <c r="BE33" s="1638">
        <v>0</v>
      </c>
    </row>
    <row s="1648" customFormat="1" customHeight="1" ht="0.75">
      <c r="A34" s="2391"/>
      <c r="B34" s="2392" t="str">
        <f>E33&amp;".0"</f>
        <v>2.2.0</v>
      </c>
      <c r="C34" s="1174"/>
      <c r="D34" s="567"/>
      <c r="E34" s="568"/>
      <c r="F34" s="569"/>
      <c r="G34" s="570"/>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71"/>
      <c r="AJ34" s="1643" t="str">
        <f>IF((LEN(E34)-LEN(SUBSTITUTE(E34,".","")))/LEN(".")=1,"p","")</f>
        <v/>
      </c>
      <c r="AK34" s="1643"/>
      <c r="AL34" s="1643"/>
      <c r="AM34" s="1643"/>
      <c r="AN34" s="1643"/>
      <c r="AO34" s="1643"/>
      <c r="AP34" s="1643"/>
      <c r="AQ34" s="1643"/>
      <c r="AR34" s="1643"/>
      <c r="AS34" s="1643"/>
      <c r="AT34" s="572"/>
      <c r="AU34" s="1643"/>
      <c r="AV34" s="1643"/>
      <c r="AW34" s="1643"/>
      <c r="AX34" s="1643"/>
      <c r="AY34" s="1643"/>
      <c r="AZ34" s="573"/>
      <c r="BA34" s="573"/>
      <c r="BB34" s="573"/>
      <c r="BC34" s="573"/>
      <c r="BD34" s="573"/>
      <c r="BE34" s="1648">
        <v>0</v>
      </c>
    </row>
    <row s="1648" customFormat="1" customHeight="1" ht="0.75">
      <c r="A35" s="2391"/>
      <c r="B35" s="2392"/>
      <c r="C35" s="1174"/>
      <c r="D35" s="567"/>
      <c r="E35" s="574"/>
      <c r="F35" s="575"/>
      <c r="G35" s="570"/>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1"/>
      <c r="AJ35" s="1643" t="str">
        <f>IF((LEN(E35)-LEN(SUBSTITUTE(E35,".","")))/LEN(".")=1,"p","")</f>
        <v/>
      </c>
      <c r="AK35" s="1643"/>
      <c r="AL35" s="1643"/>
      <c r="AM35" s="1643"/>
      <c r="AN35" s="1643"/>
      <c r="AO35" s="1643"/>
      <c r="AP35" s="1643"/>
      <c r="AQ35" s="1643"/>
      <c r="AR35" s="1643"/>
      <c r="AS35" s="1643"/>
      <c r="AT35" s="572"/>
      <c r="AU35" s="1643"/>
      <c r="AV35" s="1643"/>
      <c r="AW35" s="1643"/>
      <c r="AX35" s="1643"/>
      <c r="AY35" s="1643"/>
      <c r="AZ35" s="573"/>
      <c r="BA35" s="573"/>
      <c r="BB35" s="573"/>
      <c r="BC35" s="573"/>
      <c r="BD35" s="573"/>
      <c r="BE35" s="1648">
        <v>0</v>
      </c>
    </row>
    <row s="1648" customFormat="1" customHeight="1" ht="0.75">
      <c r="A36" s="2391"/>
      <c r="B36" s="2392"/>
      <c r="C36" s="1174"/>
      <c r="D36" s="567"/>
      <c r="E36" s="574"/>
      <c r="F36" s="575"/>
      <c r="G36" s="570"/>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1"/>
      <c r="AJ36" s="1643" t="str">
        <f>IF((LEN(E36)-LEN(SUBSTITUTE(E36,".","")))/LEN(".")=1,"p","")</f>
        <v/>
      </c>
      <c r="AK36" s="1643"/>
      <c r="AL36" s="1643"/>
      <c r="AM36" s="1643"/>
      <c r="AN36" s="1643"/>
      <c r="AO36" s="1643"/>
      <c r="AP36" s="1643"/>
      <c r="AQ36" s="1643"/>
      <c r="AR36" s="1643"/>
      <c r="AS36" s="1643"/>
      <c r="AT36" s="572"/>
      <c r="AU36" s="1643"/>
      <c r="AV36" s="1643"/>
      <c r="AW36" s="1643"/>
      <c r="AX36" s="1643"/>
      <c r="AY36" s="1643"/>
      <c r="AZ36" s="573"/>
      <c r="BA36" s="573"/>
      <c r="BB36" s="573"/>
      <c r="BC36" s="573"/>
      <c r="BD36" s="573"/>
      <c r="BE36" s="1648">
        <v>0</v>
      </c>
    </row>
    <row s="1648" customFormat="1" customHeight="1" ht="0.75">
      <c r="A37" s="2391"/>
      <c r="B37" s="2392"/>
      <c r="C37" s="1174"/>
      <c r="D37" s="567"/>
      <c r="E37" s="574"/>
      <c r="F37" s="575"/>
      <c r="G37" s="570"/>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1"/>
      <c r="AJ37" s="1643" t="str">
        <f>IF((LEN(E37)-LEN(SUBSTITUTE(E37,".","")))/LEN(".")=1,"p","")</f>
        <v/>
      </c>
      <c r="AK37" s="1643"/>
      <c r="AL37" s="1643"/>
      <c r="AM37" s="1643"/>
      <c r="AN37" s="1643"/>
      <c r="AO37" s="1643"/>
      <c r="AP37" s="1643"/>
      <c r="AQ37" s="1643"/>
      <c r="AR37" s="1643"/>
      <c r="AS37" s="1643"/>
      <c r="AT37" s="572"/>
      <c r="AU37" s="1643"/>
      <c r="AV37" s="1643"/>
      <c r="AW37" s="1643"/>
      <c r="AX37" s="1643"/>
      <c r="AY37" s="1643"/>
      <c r="AZ37" s="573"/>
      <c r="BA37" s="573"/>
      <c r="BB37" s="573"/>
      <c r="BC37" s="573"/>
      <c r="BD37" s="573"/>
      <c r="BE37" s="1648">
        <v>0</v>
      </c>
    </row>
    <row s="1648" customFormat="1" customHeight="1" ht="0.75">
      <c r="A38" s="2391"/>
      <c r="B38" s="2392"/>
      <c r="C38" s="1174"/>
      <c r="D38" s="567"/>
      <c r="E38" s="574"/>
      <c r="F38" s="575"/>
      <c r="G38" s="570"/>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1"/>
      <c r="AJ38" s="1643" t="str">
        <f>IF((LEN(E38)-LEN(SUBSTITUTE(E38,".","")))/LEN(".")=1,"p","")</f>
        <v/>
      </c>
      <c r="AK38" s="1643"/>
      <c r="AL38" s="1643"/>
      <c r="AM38" s="1643"/>
      <c r="AN38" s="1643"/>
      <c r="AO38" s="1643"/>
      <c r="AP38" s="1643"/>
      <c r="AQ38" s="1643"/>
      <c r="AR38" s="1643"/>
      <c r="AS38" s="1643"/>
      <c r="AT38" s="572"/>
      <c r="AU38" s="1643"/>
      <c r="AV38" s="1643"/>
      <c r="AW38" s="1643"/>
      <c r="AX38" s="1643"/>
      <c r="AY38" s="1643"/>
      <c r="AZ38" s="573"/>
      <c r="BA38" s="573"/>
      <c r="BB38" s="573"/>
      <c r="BC38" s="573"/>
      <c r="BD38" s="573"/>
      <c r="BE38" s="1648">
        <v>0</v>
      </c>
    </row>
    <row s="1648" customFormat="1" customHeight="1" ht="0.75">
      <c r="A39" s="2391"/>
      <c r="B39" s="2392"/>
      <c r="C39" s="1174"/>
      <c r="D39" s="567"/>
      <c r="E39" s="574"/>
      <c r="F39" s="575"/>
      <c r="G39" s="570"/>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71"/>
      <c r="AJ39" s="1643" t="str">
        <f>IF((LEN(E39)-LEN(SUBSTITUTE(E39,".","")))/LEN(".")=1,"p","")</f>
        <v/>
      </c>
      <c r="AK39" s="1643"/>
      <c r="AL39" s="1643"/>
      <c r="AM39" s="1643"/>
      <c r="AN39" s="1643"/>
      <c r="AO39" s="1643"/>
      <c r="AP39" s="1643"/>
      <c r="AQ39" s="1643"/>
      <c r="AR39" s="1643"/>
      <c r="AS39" s="1643"/>
      <c r="AT39" s="572"/>
      <c r="AU39" s="1643"/>
      <c r="AV39" s="1643"/>
      <c r="AW39" s="1643"/>
      <c r="AX39" s="1643"/>
      <c r="AY39" s="1643"/>
      <c r="AZ39" s="573"/>
      <c r="BA39" s="573"/>
      <c r="BB39" s="573"/>
      <c r="BC39" s="573"/>
      <c r="BD39" s="573"/>
      <c r="BE39" s="1648">
        <v>0</v>
      </c>
    </row>
    <row s="1854" customFormat="1" customHeight="1" ht="23.25">
      <c r="A40" s="994"/>
      <c r="B40" s="2145" t="str">
        <f>E33&amp;".1"</f>
        <v>2.2.1</v>
      </c>
      <c r="C40" s="1331" t="s">
        <v>721</v>
      </c>
      <c r="D40" s="690" t="s">
        <v>103</v>
      </c>
      <c r="E40" s="553" t="str">
        <f>B40</f>
        <v>2.2.1</v>
      </c>
      <c r="F40" s="554" t="s">
        <v>745</v>
      </c>
      <c r="G40" s="2386" t="s">
        <v>722</v>
      </c>
      <c r="H40" s="2386" t="s">
        <v>722</v>
      </c>
      <c r="I40" s="2386" t="s">
        <v>722</v>
      </c>
      <c r="J40" s="2386" t="s">
        <v>722</v>
      </c>
      <c r="K40" s="2386" t="s">
        <v>722</v>
      </c>
      <c r="L40" s="2386" t="s">
        <v>722</v>
      </c>
      <c r="M40" s="2386" t="s">
        <v>722</v>
      </c>
      <c r="N40" s="2386" t="s">
        <v>722</v>
      </c>
      <c r="O40" s="2386" t="s">
        <v>722</v>
      </c>
      <c r="P40" s="2386" t="s">
        <v>722</v>
      </c>
      <c r="Q40" s="2386" t="s">
        <v>722</v>
      </c>
      <c r="R40" s="2386" t="s">
        <v>722</v>
      </c>
      <c r="S40" s="2386" t="s">
        <v>722</v>
      </c>
      <c r="T40" s="2386" t="s">
        <v>722</v>
      </c>
      <c r="U40" s="2386" t="s">
        <v>722</v>
      </c>
      <c r="V40" s="2386" t="s">
        <v>722</v>
      </c>
      <c r="W40" s="2386" t="s">
        <v>722</v>
      </c>
      <c r="X40" s="2386" t="s">
        <v>722</v>
      </c>
      <c r="Y40" s="2386" t="s">
        <v>722</v>
      </c>
      <c r="Z40" s="2386" t="s">
        <v>722</v>
      </c>
      <c r="AA40" s="2386" t="s">
        <v>722</v>
      </c>
      <c r="AB40" s="2386" t="s">
        <v>722</v>
      </c>
      <c r="AC40" s="2386" t="s">
        <v>722</v>
      </c>
      <c r="AD40" s="2386" t="s">
        <v>722</v>
      </c>
      <c r="AE40" s="2386" t="s">
        <v>722</v>
      </c>
      <c r="AF40" s="2386" t="s">
        <v>722</v>
      </c>
      <c r="AG40" s="2386" t="s">
        <v>722</v>
      </c>
      <c r="AH40" s="2386" t="s">
        <v>722</v>
      </c>
      <c r="AI40" s="1532" t="s">
        <v>723</v>
      </c>
      <c r="AJ40" s="741"/>
      <c r="AK40" s="1649"/>
      <c r="AL40" s="1649"/>
      <c r="AM40" s="1373"/>
      <c r="AN40" s="1373"/>
      <c r="AO40" s="1373"/>
      <c r="AP40" s="1373"/>
      <c r="AQ40" s="1649"/>
      <c r="AR40" s="1373"/>
      <c r="AS40" s="1373"/>
      <c r="AT40" s="743"/>
      <c r="AU40" s="1373"/>
      <c r="AV40" s="1373"/>
      <c r="AW40" s="1373"/>
      <c r="AX40" s="1373"/>
      <c r="AY40" s="1373"/>
      <c r="AZ40" s="1639"/>
      <c r="BA40" s="1639"/>
      <c r="BB40" s="1639"/>
      <c r="BC40" s="1639"/>
      <c r="BD40" s="1639"/>
      <c r="BE40" s="1642">
        <v>0</v>
      </c>
    </row>
    <row s="629" customFormat="1" customHeight="1" ht="0.75" hidden="1">
      <c r="A41" s="1649"/>
      <c r="B41" s="2145" t="str">
        <f>E33&amp;".0"</f>
        <v>2.2.0</v>
      </c>
      <c r="C41" s="1331"/>
      <c r="D41" s="1331"/>
      <c r="E41" s="556"/>
      <c r="F41" s="557" t="s">
        <v>724</v>
      </c>
      <c r="G41" s="1380"/>
      <c r="H41" s="1380">
        <f>H42*H43+H44</f>
        <v>0</v>
      </c>
      <c r="I41" s="1380">
        <f>I42*I43+I44</f>
        <v>29112.99990332</v>
      </c>
      <c r="J41" s="1380">
        <f>J42*J43+J44</f>
        <v>0</v>
      </c>
      <c r="K41" s="1380">
        <f>K42*K43+K44</f>
        <v>0</v>
      </c>
      <c r="L41" s="1380">
        <f>L42*L43+L44</f>
        <v>369.6792</v>
      </c>
      <c r="M41" s="1380">
        <f>M42*M43+M44</f>
        <v>0</v>
      </c>
      <c r="N41" s="1380">
        <f>N42*N43+N44</f>
        <v>0</v>
      </c>
      <c r="O41" s="1380">
        <f>O42*O43+O44</f>
        <v>32.8492</v>
      </c>
      <c r="P41" s="1380">
        <f>P42*P43+P44</f>
        <v>0</v>
      </c>
      <c r="Q41" s="1380">
        <f>Q42*Q43+Q44</f>
        <v>0</v>
      </c>
      <c r="R41" s="1380">
        <f>R42*R43+R44</f>
        <v>16.1712</v>
      </c>
      <c r="S41" s="1380">
        <f>S42*S43+S44</f>
        <v>0</v>
      </c>
      <c r="T41" s="1380">
        <f>T42*T43+T44</f>
        <v>0</v>
      </c>
      <c r="U41" s="1380">
        <f>U42*U43+U44</f>
        <v>0</v>
      </c>
      <c r="V41" s="1380">
        <f>V42*V43+V44</f>
        <v>0</v>
      </c>
      <c r="W41" s="1380">
        <f>W42*W43+W44</f>
        <v>0</v>
      </c>
      <c r="X41" s="1380">
        <f>X42*X43+X44</f>
        <v>1.578</v>
      </c>
      <c r="Y41" s="1380">
        <f>Y42*Y43+Y44</f>
        <v>33.1056</v>
      </c>
      <c r="Z41" s="1380">
        <f>Z42*Z43+Z44</f>
        <v>0</v>
      </c>
      <c r="AA41" s="1380">
        <f>AA42*AA43+AA44</f>
        <v>0</v>
      </c>
      <c r="AB41" s="1380">
        <f>AB42*AB43+AB44</f>
        <v>0</v>
      </c>
      <c r="AC41" s="1380">
        <f>AC42*AC43+AC44</f>
        <v>0</v>
      </c>
      <c r="AD41" s="1380">
        <f>AD42*AD43+AD44</f>
        <v>0</v>
      </c>
      <c r="AE41" s="1380">
        <f>AE42*AE43+AE44</f>
        <v>0</v>
      </c>
      <c r="AF41" s="1380">
        <f>AF42*AF43+AF44</f>
        <v>0</v>
      </c>
      <c r="AG41" s="1380">
        <f>AG42*AG43+AG44</f>
        <v>0</v>
      </c>
      <c r="AH41" s="1380">
        <f>AH42*AH43+AH44</f>
        <v>0</v>
      </c>
      <c r="AI41" s="1383"/>
      <c r="AJ41" s="1649"/>
      <c r="AK41" s="1649"/>
      <c r="AL41" s="1649"/>
      <c r="AM41" s="1649"/>
      <c r="AN41" s="1649"/>
      <c r="AO41" s="1649"/>
      <c r="AP41" s="1649"/>
      <c r="AQ41" s="1649"/>
      <c r="AR41" s="1649"/>
      <c r="AS41" s="1649"/>
      <c r="AT41" s="1649"/>
      <c r="AU41" s="1649"/>
      <c r="AV41" s="1649"/>
      <c r="AW41" s="1649"/>
      <c r="AX41" s="1649"/>
      <c r="AY41" s="1649"/>
      <c r="AZ41" s="1649"/>
      <c r="BA41" s="1649"/>
      <c r="BB41" s="1649"/>
      <c r="BC41" s="1649"/>
      <c r="BD41" s="1649"/>
      <c r="BE41" s="1649">
        <v>0</v>
      </c>
    </row>
    <row s="1854" customFormat="1" customHeight="1" ht="23.25">
      <c r="A42" s="994"/>
      <c r="B42" s="2145" t="str">
        <f>E33&amp;".0"</f>
        <v>2.2.0</v>
      </c>
      <c r="C42" s="1331"/>
      <c r="D42" s="2158"/>
      <c r="E42" s="553" t="str">
        <f>B40&amp;".1"</f>
        <v>2.2.1.1</v>
      </c>
      <c r="F42" s="560" t="s">
        <v>725</v>
      </c>
      <c r="G42" s="561" t="s">
        <v>746</v>
      </c>
      <c r="H42" s="758"/>
      <c r="I42" s="758">
        <v>373.903</v>
      </c>
      <c r="J42" s="758">
        <v>0</v>
      </c>
      <c r="K42" s="758">
        <v>0</v>
      </c>
      <c r="L42" s="758">
        <v>4.02</v>
      </c>
      <c r="M42" s="758">
        <v>0</v>
      </c>
      <c r="N42" s="758">
        <v>0</v>
      </c>
      <c r="O42" s="758">
        <v>0.41</v>
      </c>
      <c r="P42" s="758">
        <v>0</v>
      </c>
      <c r="Q42" s="758">
        <v>0</v>
      </c>
      <c r="R42" s="758">
        <v>0.24</v>
      </c>
      <c r="S42" s="758">
        <v>0</v>
      </c>
      <c r="T42" s="758">
        <v>0</v>
      </c>
      <c r="U42" s="758">
        <v>0</v>
      </c>
      <c r="V42" s="758">
        <v>0</v>
      </c>
      <c r="W42" s="758">
        <v>0</v>
      </c>
      <c r="X42" s="758">
        <v>0.04</v>
      </c>
      <c r="Y42" s="758">
        <v>0.36</v>
      </c>
      <c r="Z42" s="758">
        <v>0</v>
      </c>
      <c r="AA42" s="758">
        <v>0</v>
      </c>
      <c r="AB42" s="758">
        <v>0</v>
      </c>
      <c r="AC42" s="758">
        <v>0</v>
      </c>
      <c r="AD42" s="758">
        <v>0</v>
      </c>
      <c r="AE42" s="758">
        <v>0</v>
      </c>
      <c r="AF42" s="758">
        <v>0</v>
      </c>
      <c r="AG42" s="758">
        <v>0</v>
      </c>
      <c r="AH42" s="758">
        <v>0</v>
      </c>
      <c r="AI42" s="1532" t="s">
        <v>726</v>
      </c>
      <c r="AJ42" s="741"/>
      <c r="AK42" s="1649"/>
      <c r="AL42" s="1649"/>
      <c r="AM42" s="1373"/>
      <c r="AN42" s="1373"/>
      <c r="AO42" s="1373"/>
      <c r="AP42" s="1373"/>
      <c r="AQ42" s="1649"/>
      <c r="AR42" s="1373"/>
      <c r="AS42" s="1373"/>
      <c r="AT42" s="743"/>
      <c r="AU42" s="1373"/>
      <c r="AV42" s="1373"/>
      <c r="AW42" s="1373"/>
      <c r="AX42" s="1373"/>
      <c r="AY42" s="1373"/>
      <c r="AZ42" s="1639"/>
      <c r="BA42" s="1639"/>
      <c r="BB42" s="1639"/>
      <c r="BC42" s="1639"/>
      <c r="BD42" s="1639"/>
      <c r="BE42" s="1642">
        <v>0</v>
      </c>
    </row>
    <row s="1854" customFormat="1" customHeight="1" ht="18.75">
      <c r="A43" s="994"/>
      <c r="B43" s="2145" t="str">
        <f>E33&amp;".0"</f>
        <v>2.2.0</v>
      </c>
      <c r="C43" s="1331"/>
      <c r="D43" s="2158"/>
      <c r="E43" s="553" t="str">
        <f>B40&amp;".2"</f>
        <v>2.2.1.2</v>
      </c>
      <c r="F43" s="560" t="s">
        <v>727</v>
      </c>
      <c r="G43" s="2386" t="s">
        <v>728</v>
      </c>
      <c r="H43" s="758"/>
      <c r="I43" s="758">
        <v>77.86244</v>
      </c>
      <c r="J43" s="758">
        <v>0</v>
      </c>
      <c r="K43" s="758">
        <v>0</v>
      </c>
      <c r="L43" s="758">
        <v>91.96</v>
      </c>
      <c r="M43" s="758">
        <v>0</v>
      </c>
      <c r="N43" s="758">
        <v>0</v>
      </c>
      <c r="O43" s="758">
        <v>80.12</v>
      </c>
      <c r="P43" s="758">
        <v>0</v>
      </c>
      <c r="Q43" s="758">
        <v>0</v>
      </c>
      <c r="R43" s="758">
        <v>67.38</v>
      </c>
      <c r="S43" s="758">
        <v>0</v>
      </c>
      <c r="T43" s="758">
        <v>0</v>
      </c>
      <c r="U43" s="758">
        <v>0</v>
      </c>
      <c r="V43" s="758">
        <v>0</v>
      </c>
      <c r="W43" s="758">
        <v>0</v>
      </c>
      <c r="X43" s="758">
        <v>39.45</v>
      </c>
      <c r="Y43" s="758">
        <v>91.96</v>
      </c>
      <c r="Z43" s="758">
        <v>0</v>
      </c>
      <c r="AA43" s="758">
        <v>0</v>
      </c>
      <c r="AB43" s="758">
        <v>0</v>
      </c>
      <c r="AC43" s="758">
        <v>0</v>
      </c>
      <c r="AD43" s="758">
        <v>0</v>
      </c>
      <c r="AE43" s="758">
        <v>0</v>
      </c>
      <c r="AF43" s="758">
        <v>0</v>
      </c>
      <c r="AG43" s="758">
        <v>0</v>
      </c>
      <c r="AH43" s="758">
        <v>0</v>
      </c>
      <c r="AI43" s="1532"/>
      <c r="AJ43" s="741"/>
      <c r="AK43" s="1649"/>
      <c r="AL43" s="1649"/>
      <c r="AM43" s="1373"/>
      <c r="AN43" s="1373"/>
      <c r="AO43" s="1373"/>
      <c r="AP43" s="1373"/>
      <c r="AQ43" s="1649"/>
      <c r="AR43" s="1373"/>
      <c r="AS43" s="1373"/>
      <c r="AT43" s="743"/>
      <c r="AU43" s="1373"/>
      <c r="AV43" s="1373"/>
      <c r="AW43" s="1373"/>
      <c r="AX43" s="1373"/>
      <c r="AY43" s="1373"/>
      <c r="AZ43" s="1639"/>
      <c r="BA43" s="1639"/>
      <c r="BB43" s="1639"/>
      <c r="BC43" s="1639"/>
      <c r="BD43" s="1639"/>
      <c r="BE43" s="1642">
        <v>0</v>
      </c>
    </row>
    <row s="1854" customFormat="1" customHeight="1" ht="18.75">
      <c r="A44" s="994"/>
      <c r="B44" s="2145" t="str">
        <f>E33&amp;".0"</f>
        <v>2.2.0</v>
      </c>
      <c r="C44" s="1331"/>
      <c r="D44" s="2158"/>
      <c r="E44" s="553" t="str">
        <f>B40&amp;".3"</f>
        <v>2.2.1.3</v>
      </c>
      <c r="F44" s="560" t="s">
        <v>729</v>
      </c>
      <c r="G44" s="2386" t="s">
        <v>728</v>
      </c>
      <c r="H44" s="758"/>
      <c r="I44" s="758">
        <v>0</v>
      </c>
      <c r="J44" s="758">
        <v>0</v>
      </c>
      <c r="K44" s="758">
        <v>0</v>
      </c>
      <c r="L44" s="758">
        <v>0</v>
      </c>
      <c r="M44" s="758">
        <v>0</v>
      </c>
      <c r="N44" s="758">
        <v>0</v>
      </c>
      <c r="O44" s="758">
        <v>0</v>
      </c>
      <c r="P44" s="758">
        <v>0</v>
      </c>
      <c r="Q44" s="758">
        <v>0</v>
      </c>
      <c r="R44" s="758">
        <v>0</v>
      </c>
      <c r="S44" s="758">
        <v>0</v>
      </c>
      <c r="T44" s="758">
        <v>0</v>
      </c>
      <c r="U44" s="758">
        <v>0</v>
      </c>
      <c r="V44" s="758">
        <v>0</v>
      </c>
      <c r="W44" s="758">
        <v>0</v>
      </c>
      <c r="X44" s="758">
        <v>0</v>
      </c>
      <c r="Y44" s="758">
        <v>0</v>
      </c>
      <c r="Z44" s="758">
        <v>0</v>
      </c>
      <c r="AA44" s="758">
        <v>0</v>
      </c>
      <c r="AB44" s="758">
        <v>0</v>
      </c>
      <c r="AC44" s="758">
        <v>0</v>
      </c>
      <c r="AD44" s="758">
        <v>0</v>
      </c>
      <c r="AE44" s="758">
        <v>0</v>
      </c>
      <c r="AF44" s="758">
        <v>0</v>
      </c>
      <c r="AG44" s="758">
        <v>0</v>
      </c>
      <c r="AH44" s="758">
        <v>0</v>
      </c>
      <c r="AI44" s="1532"/>
      <c r="AJ44" s="741"/>
      <c r="AK44" s="1649"/>
      <c r="AL44" s="1649"/>
      <c r="AM44" s="1373"/>
      <c r="AN44" s="1373"/>
      <c r="AO44" s="1373"/>
      <c r="AP44" s="1373"/>
      <c r="AQ44" s="1649"/>
      <c r="AR44" s="1373"/>
      <c r="AS44" s="1373"/>
      <c r="AT44" s="743"/>
      <c r="AU44" s="1373"/>
      <c r="AV44" s="1373"/>
      <c r="AW44" s="1373"/>
      <c r="AX44" s="1373"/>
      <c r="AY44" s="1373"/>
      <c r="AZ44" s="1639"/>
      <c r="BA44" s="1639"/>
      <c r="BB44" s="1639"/>
      <c r="BC44" s="1639"/>
      <c r="BD44" s="1639"/>
      <c r="BE44" s="1642">
        <v>0</v>
      </c>
    </row>
    <row s="1854" customFormat="1" customHeight="1" ht="18.75">
      <c r="A45" s="994"/>
      <c r="B45" s="2145" t="str">
        <f>E33&amp;".0"</f>
        <v>2.2.0</v>
      </c>
      <c r="C45" s="1331"/>
      <c r="D45" s="2158"/>
      <c r="E45" s="553" t="str">
        <f>B40&amp;".4"</f>
        <v>2.2.1.4</v>
      </c>
      <c r="F45" s="560" t="s">
        <v>730</v>
      </c>
      <c r="G45" s="2386" t="s">
        <v>722</v>
      </c>
      <c r="H45" s="562"/>
      <c r="I45" s="562" t="s">
        <v>747</v>
      </c>
      <c r="J45" s="562" t="s">
        <v>747</v>
      </c>
      <c r="K45" s="562" t="s">
        <v>747</v>
      </c>
      <c r="L45" s="562" t="s">
        <v>747</v>
      </c>
      <c r="M45" s="562" t="s">
        <v>747</v>
      </c>
      <c r="N45" s="562" t="s">
        <v>747</v>
      </c>
      <c r="O45" s="562" t="s">
        <v>747</v>
      </c>
      <c r="P45" s="562" t="s">
        <v>747</v>
      </c>
      <c r="Q45" s="562" t="s">
        <v>747</v>
      </c>
      <c r="R45" s="562" t="s">
        <v>747</v>
      </c>
      <c r="S45" s="562" t="s">
        <v>747</v>
      </c>
      <c r="T45" s="562" t="s">
        <v>747</v>
      </c>
      <c r="U45" s="562" t="s">
        <v>747</v>
      </c>
      <c r="V45" s="562" t="s">
        <v>747</v>
      </c>
      <c r="W45" s="562" t="s">
        <v>747</v>
      </c>
      <c r="X45" s="562" t="s">
        <v>747</v>
      </c>
      <c r="Y45" s="562" t="s">
        <v>747</v>
      </c>
      <c r="Z45" s="562" t="s">
        <v>747</v>
      </c>
      <c r="AA45" s="562" t="s">
        <v>747</v>
      </c>
      <c r="AB45" s="562" t="s">
        <v>747</v>
      </c>
      <c r="AC45" s="562" t="s">
        <v>747</v>
      </c>
      <c r="AD45" s="562" t="s">
        <v>747</v>
      </c>
      <c r="AE45" s="562" t="s">
        <v>747</v>
      </c>
      <c r="AF45" s="562" t="s">
        <v>747</v>
      </c>
      <c r="AG45" s="562" t="s">
        <v>747</v>
      </c>
      <c r="AH45" s="562" t="s">
        <v>747</v>
      </c>
      <c r="AI45" s="1532"/>
      <c r="AJ45" s="741"/>
      <c r="AK45" s="1649"/>
      <c r="AL45" s="1649"/>
      <c r="AM45" s="1373"/>
      <c r="AN45" s="1373"/>
      <c r="AO45" s="1373"/>
      <c r="AP45" s="1373"/>
      <c r="AQ45" s="1649"/>
      <c r="AR45" s="1373"/>
      <c r="AS45" s="1373"/>
      <c r="AT45" s="743"/>
      <c r="AU45" s="1373"/>
      <c r="AV45" s="1373"/>
      <c r="AW45" s="1373"/>
      <c r="AX45" s="1373"/>
      <c r="AY45" s="1373"/>
      <c r="AZ45" s="1639"/>
      <c r="BA45" s="1639"/>
      <c r="BB45" s="1639"/>
      <c r="BC45" s="1639"/>
      <c r="BD45" s="1639"/>
      <c r="BE45" s="1642">
        <v>0</v>
      </c>
    </row>
    <row s="1854" customFormat="1" customHeight="1" ht="23.25">
      <c r="A46" s="994"/>
      <c r="B46" s="2145" t="str">
        <f>E33&amp;".2"</f>
        <v>2.2.2</v>
      </c>
      <c r="C46" s="1331" t="s">
        <v>721</v>
      </c>
      <c r="D46" s="690" t="s">
        <v>103</v>
      </c>
      <c r="E46" s="553" t="str">
        <f>B46</f>
        <v>2.2.2</v>
      </c>
      <c r="F46" s="554" t="s">
        <v>748</v>
      </c>
      <c r="G46" s="2386" t="s">
        <v>722</v>
      </c>
      <c r="H46" s="2386" t="s">
        <v>722</v>
      </c>
      <c r="I46" s="2386" t="s">
        <v>722</v>
      </c>
      <c r="J46" s="2386" t="s">
        <v>722</v>
      </c>
      <c r="K46" s="2386" t="s">
        <v>722</v>
      </c>
      <c r="L46" s="2386" t="s">
        <v>722</v>
      </c>
      <c r="M46" s="2386" t="s">
        <v>722</v>
      </c>
      <c r="N46" s="2386" t="s">
        <v>722</v>
      </c>
      <c r="O46" s="2386" t="s">
        <v>722</v>
      </c>
      <c r="P46" s="2386" t="s">
        <v>722</v>
      </c>
      <c r="Q46" s="2386" t="s">
        <v>722</v>
      </c>
      <c r="R46" s="2386" t="s">
        <v>722</v>
      </c>
      <c r="S46" s="2386" t="s">
        <v>722</v>
      </c>
      <c r="T46" s="2386" t="s">
        <v>722</v>
      </c>
      <c r="U46" s="2386" t="s">
        <v>722</v>
      </c>
      <c r="V46" s="2386" t="s">
        <v>722</v>
      </c>
      <c r="W46" s="2386" t="s">
        <v>722</v>
      </c>
      <c r="X46" s="2386" t="s">
        <v>722</v>
      </c>
      <c r="Y46" s="2386" t="s">
        <v>722</v>
      </c>
      <c r="Z46" s="2386" t="s">
        <v>722</v>
      </c>
      <c r="AA46" s="2386" t="s">
        <v>722</v>
      </c>
      <c r="AB46" s="2386" t="s">
        <v>722</v>
      </c>
      <c r="AC46" s="2386" t="s">
        <v>722</v>
      </c>
      <c r="AD46" s="2386" t="s">
        <v>722</v>
      </c>
      <c r="AE46" s="2386" t="s">
        <v>722</v>
      </c>
      <c r="AF46" s="2386" t="s">
        <v>722</v>
      </c>
      <c r="AG46" s="2386" t="s">
        <v>722</v>
      </c>
      <c r="AH46" s="2386" t="s">
        <v>722</v>
      </c>
      <c r="AI46" s="1532" t="s">
        <v>723</v>
      </c>
      <c r="AJ46" s="741"/>
      <c r="AK46" s="1649"/>
      <c r="AL46" s="1649"/>
      <c r="AM46" s="1373"/>
      <c r="AN46" s="1373"/>
      <c r="AO46" s="1373"/>
      <c r="AP46" s="1373"/>
      <c r="AQ46" s="1649"/>
      <c r="AR46" s="1373"/>
      <c r="AS46" s="1373"/>
      <c r="AT46" s="743"/>
      <c r="AU46" s="1373"/>
      <c r="AV46" s="1373"/>
      <c r="AW46" s="1373"/>
      <c r="AX46" s="1373"/>
      <c r="AY46" s="1373"/>
      <c r="AZ46" s="1639"/>
      <c r="BA46" s="1639"/>
      <c r="BB46" s="1639"/>
      <c r="BC46" s="1639"/>
      <c r="BD46" s="1639"/>
      <c r="BE46" s="1642">
        <v>0</v>
      </c>
    </row>
    <row s="629" customFormat="1" customHeight="1" ht="0.75" hidden="1">
      <c r="A47" s="1649"/>
      <c r="B47" s="2145" t="str">
        <f>E33&amp;".1"</f>
        <v>2.2.1</v>
      </c>
      <c r="C47" s="1331"/>
      <c r="D47" s="1331"/>
      <c r="E47" s="556"/>
      <c r="F47" s="557" t="s">
        <v>724</v>
      </c>
      <c r="G47" s="1380"/>
      <c r="H47" s="1380">
        <f>H48*H49+H50</f>
        <v>0</v>
      </c>
      <c r="I47" s="1380">
        <f>I48*I49+I50</f>
        <v>1965169.94322637</v>
      </c>
      <c r="J47" s="1380">
        <f>J48*J49+J50</f>
        <v>0</v>
      </c>
      <c r="K47" s="1380">
        <f>K48*K49+K50</f>
        <v>0</v>
      </c>
      <c r="L47" s="1380">
        <f>L48*L49+L50</f>
        <v>395790.6762</v>
      </c>
      <c r="M47" s="1380">
        <f>M48*M49+M50</f>
        <v>685.2571</v>
      </c>
      <c r="N47" s="1380">
        <f>N48*N49+N50</f>
        <v>0</v>
      </c>
      <c r="O47" s="1380">
        <f>O48*O49+O50</f>
        <v>17528.238</v>
      </c>
      <c r="P47" s="1380">
        <f>P48*P49+P50</f>
        <v>97.846</v>
      </c>
      <c r="Q47" s="1380">
        <f>Q48*Q49+Q50</f>
        <v>0</v>
      </c>
      <c r="R47" s="1380">
        <f>R48*R49+R50</f>
        <v>6028.6389</v>
      </c>
      <c r="S47" s="1380">
        <f>S48*S49+S50</f>
        <v>858.213</v>
      </c>
      <c r="T47" s="1380">
        <f>T48*T49+T50</f>
        <v>16.7328</v>
      </c>
      <c r="U47" s="1380">
        <f>U48*U49+U50</f>
        <v>0</v>
      </c>
      <c r="V47" s="1380">
        <f>V48*V49+V50</f>
        <v>0</v>
      </c>
      <c r="W47" s="1380">
        <f>W48*W49+W50</f>
        <v>4735.332</v>
      </c>
      <c r="X47" s="1380">
        <f>X48*X49+X50</f>
        <v>1346.5392</v>
      </c>
      <c r="Y47" s="1380">
        <f>Y48*Y49+Y50</f>
        <v>31763.5306</v>
      </c>
      <c r="Z47" s="1380">
        <f>Z48*Z49+Z50</f>
        <v>0</v>
      </c>
      <c r="AA47" s="1380">
        <f>AA48*AA49+AA50</f>
        <v>0</v>
      </c>
      <c r="AB47" s="1380">
        <f>AB48*AB49+AB50</f>
        <v>0</v>
      </c>
      <c r="AC47" s="1380">
        <f>AC48*AC49+AC50</f>
        <v>0</v>
      </c>
      <c r="AD47" s="1380">
        <f>AD48*AD49+AD50</f>
        <v>0</v>
      </c>
      <c r="AE47" s="1380">
        <f>AE48*AE49+AE50</f>
        <v>0</v>
      </c>
      <c r="AF47" s="1380">
        <f>AF48*AF49+AF50</f>
        <v>0</v>
      </c>
      <c r="AG47" s="1380">
        <f>AG48*AG49+AG50</f>
        <v>0</v>
      </c>
      <c r="AH47" s="1380">
        <f>AH48*AH49+AH50</f>
        <v>0</v>
      </c>
      <c r="AI47" s="1383"/>
      <c r="AJ47" s="1649"/>
      <c r="AK47" s="1649"/>
      <c r="AL47" s="1649"/>
      <c r="AM47" s="1649"/>
      <c r="AN47" s="1649"/>
      <c r="AO47" s="1649"/>
      <c r="AP47" s="1649"/>
      <c r="AQ47" s="1649"/>
      <c r="AR47" s="1649"/>
      <c r="AS47" s="1649"/>
      <c r="AT47" s="1649"/>
      <c r="AU47" s="1649"/>
      <c r="AV47" s="1649"/>
      <c r="AW47" s="1649"/>
      <c r="AX47" s="1649"/>
      <c r="AY47" s="1649"/>
      <c r="AZ47" s="1649"/>
      <c r="BA47" s="1649"/>
      <c r="BB47" s="1649"/>
      <c r="BC47" s="1649"/>
      <c r="BD47" s="1649"/>
      <c r="BE47" s="1649">
        <v>0</v>
      </c>
    </row>
    <row s="1854" customFormat="1" customHeight="1" ht="23.25">
      <c r="A48" s="994"/>
      <c r="B48" s="2145" t="str">
        <f>E33&amp;".1"</f>
        <v>2.2.1</v>
      </c>
      <c r="C48" s="1331"/>
      <c r="D48" s="2158"/>
      <c r="E48" s="553" t="str">
        <f>B46&amp;".1"</f>
        <v>2.2.2.1</v>
      </c>
      <c r="F48" s="560" t="s">
        <v>725</v>
      </c>
      <c r="G48" s="561" t="s">
        <v>746</v>
      </c>
      <c r="H48" s="758"/>
      <c r="I48" s="758">
        <v>516733.434</v>
      </c>
      <c r="J48" s="758">
        <v>0</v>
      </c>
      <c r="K48" s="758">
        <v>0</v>
      </c>
      <c r="L48" s="758">
        <v>146048.22</v>
      </c>
      <c r="M48" s="758">
        <v>120.01</v>
      </c>
      <c r="N48" s="758">
        <v>0</v>
      </c>
      <c r="O48" s="758">
        <v>4815.45</v>
      </c>
      <c r="P48" s="758">
        <v>16.87</v>
      </c>
      <c r="Q48" s="758">
        <v>0</v>
      </c>
      <c r="R48" s="758">
        <v>2224.59</v>
      </c>
      <c r="S48" s="758">
        <v>171.3</v>
      </c>
      <c r="T48" s="758">
        <v>3.36</v>
      </c>
      <c r="U48" s="758">
        <v>0</v>
      </c>
      <c r="V48" s="758">
        <v>0</v>
      </c>
      <c r="W48" s="758">
        <v>2076.9</v>
      </c>
      <c r="X48" s="758">
        <v>669.92</v>
      </c>
      <c r="Y48" s="758">
        <v>11720.86</v>
      </c>
      <c r="Z48" s="758">
        <v>0</v>
      </c>
      <c r="AA48" s="758">
        <v>0</v>
      </c>
      <c r="AB48" s="758">
        <v>0</v>
      </c>
      <c r="AC48" s="758">
        <v>0</v>
      </c>
      <c r="AD48" s="758">
        <v>0</v>
      </c>
      <c r="AE48" s="758">
        <v>0</v>
      </c>
      <c r="AF48" s="758">
        <v>0</v>
      </c>
      <c r="AG48" s="758">
        <v>0</v>
      </c>
      <c r="AH48" s="758">
        <v>0</v>
      </c>
      <c r="AI48" s="1532" t="s">
        <v>726</v>
      </c>
      <c r="AJ48" s="741"/>
      <c r="AK48" s="1649"/>
      <c r="AL48" s="1649"/>
      <c r="AM48" s="1373"/>
      <c r="AN48" s="1373"/>
      <c r="AO48" s="1373"/>
      <c r="AP48" s="1373"/>
      <c r="AQ48" s="1649"/>
      <c r="AR48" s="1373"/>
      <c r="AS48" s="1373"/>
      <c r="AT48" s="743"/>
      <c r="AU48" s="1373"/>
      <c r="AV48" s="1373"/>
      <c r="AW48" s="1373"/>
      <c r="AX48" s="1373"/>
      <c r="AY48" s="1373"/>
      <c r="AZ48" s="1639"/>
      <c r="BA48" s="1639"/>
      <c r="BB48" s="1639"/>
      <c r="BC48" s="1639"/>
      <c r="BD48" s="1639"/>
      <c r="BE48" s="1642">
        <v>0</v>
      </c>
    </row>
    <row s="1854" customFormat="1" customHeight="1" ht="18.75">
      <c r="A49" s="994"/>
      <c r="B49" s="2145" t="str">
        <f>E33&amp;".1"</f>
        <v>2.2.1</v>
      </c>
      <c r="C49" s="1331"/>
      <c r="D49" s="2158"/>
      <c r="E49" s="553" t="str">
        <f>B46&amp;".2"</f>
        <v>2.2.2.2</v>
      </c>
      <c r="F49" s="560" t="s">
        <v>727</v>
      </c>
      <c r="G49" s="2386" t="s">
        <v>728</v>
      </c>
      <c r="H49" s="758"/>
      <c r="I49" s="758">
        <v>3.80306327</v>
      </c>
      <c r="J49" s="758">
        <v>0</v>
      </c>
      <c r="K49" s="758">
        <v>0</v>
      </c>
      <c r="L49" s="758">
        <v>2.71</v>
      </c>
      <c r="M49" s="758">
        <v>5.71</v>
      </c>
      <c r="N49" s="758">
        <v>0</v>
      </c>
      <c r="O49" s="758">
        <v>3.64</v>
      </c>
      <c r="P49" s="758">
        <v>5.8</v>
      </c>
      <c r="Q49" s="758">
        <v>0</v>
      </c>
      <c r="R49" s="758">
        <v>2.71</v>
      </c>
      <c r="S49" s="758">
        <v>5.01</v>
      </c>
      <c r="T49" s="758">
        <v>4.98</v>
      </c>
      <c r="U49" s="758">
        <v>0</v>
      </c>
      <c r="V49" s="758">
        <v>0</v>
      </c>
      <c r="W49" s="758">
        <v>2.28</v>
      </c>
      <c r="X49" s="758">
        <v>2.01</v>
      </c>
      <c r="Y49" s="758">
        <v>2.71</v>
      </c>
      <c r="Z49" s="758">
        <v>0</v>
      </c>
      <c r="AA49" s="758">
        <v>0</v>
      </c>
      <c r="AB49" s="758">
        <v>0</v>
      </c>
      <c r="AC49" s="758">
        <v>0</v>
      </c>
      <c r="AD49" s="758">
        <v>0</v>
      </c>
      <c r="AE49" s="758">
        <v>0</v>
      </c>
      <c r="AF49" s="758">
        <v>0</v>
      </c>
      <c r="AG49" s="758">
        <v>0</v>
      </c>
      <c r="AH49" s="758">
        <v>0</v>
      </c>
      <c r="AI49" s="1532"/>
      <c r="AJ49" s="741"/>
      <c r="AK49" s="1649"/>
      <c r="AL49" s="1649"/>
      <c r="AM49" s="1373"/>
      <c r="AN49" s="1373"/>
      <c r="AO49" s="1373"/>
      <c r="AP49" s="1373"/>
      <c r="AQ49" s="1649"/>
      <c r="AR49" s="1373"/>
      <c r="AS49" s="1373"/>
      <c r="AT49" s="743"/>
      <c r="AU49" s="1373"/>
      <c r="AV49" s="1373"/>
      <c r="AW49" s="1373"/>
      <c r="AX49" s="1373"/>
      <c r="AY49" s="1373"/>
      <c r="AZ49" s="1639"/>
      <c r="BA49" s="1639"/>
      <c r="BB49" s="1639"/>
      <c r="BC49" s="1639"/>
      <c r="BD49" s="1639"/>
      <c r="BE49" s="1642">
        <v>0</v>
      </c>
    </row>
    <row s="1854" customFormat="1" customHeight="1" ht="18.75">
      <c r="A50" s="994"/>
      <c r="B50" s="2145" t="str">
        <f>E33&amp;".1"</f>
        <v>2.2.1</v>
      </c>
      <c r="C50" s="1331"/>
      <c r="D50" s="2158"/>
      <c r="E50" s="553" t="str">
        <f>B46&amp;".3"</f>
        <v>2.2.2.3</v>
      </c>
      <c r="F50" s="560" t="s">
        <v>729</v>
      </c>
      <c r="G50" s="2386" t="s">
        <v>728</v>
      </c>
      <c r="H50" s="758"/>
      <c r="I50" s="758">
        <v>0</v>
      </c>
      <c r="J50" s="758">
        <v>0</v>
      </c>
      <c r="K50" s="758">
        <v>0</v>
      </c>
      <c r="L50" s="758">
        <v>0</v>
      </c>
      <c r="M50" s="758">
        <v>0</v>
      </c>
      <c r="N50" s="758">
        <v>0</v>
      </c>
      <c r="O50" s="758">
        <v>0</v>
      </c>
      <c r="P50" s="758">
        <v>0</v>
      </c>
      <c r="Q50" s="758">
        <v>0</v>
      </c>
      <c r="R50" s="758">
        <v>0</v>
      </c>
      <c r="S50" s="758">
        <v>0</v>
      </c>
      <c r="T50" s="758">
        <v>0</v>
      </c>
      <c r="U50" s="758">
        <v>0</v>
      </c>
      <c r="V50" s="758">
        <v>0</v>
      </c>
      <c r="W50" s="758">
        <v>0</v>
      </c>
      <c r="X50" s="758">
        <v>0</v>
      </c>
      <c r="Y50" s="758">
        <v>0</v>
      </c>
      <c r="Z50" s="758">
        <v>0</v>
      </c>
      <c r="AA50" s="758">
        <v>0</v>
      </c>
      <c r="AB50" s="758">
        <v>0</v>
      </c>
      <c r="AC50" s="758">
        <v>0</v>
      </c>
      <c r="AD50" s="758">
        <v>0</v>
      </c>
      <c r="AE50" s="758">
        <v>0</v>
      </c>
      <c r="AF50" s="758">
        <v>0</v>
      </c>
      <c r="AG50" s="758">
        <v>0</v>
      </c>
      <c r="AH50" s="758">
        <v>0</v>
      </c>
      <c r="AI50" s="1532"/>
      <c r="AJ50" s="741"/>
      <c r="AK50" s="1649"/>
      <c r="AL50" s="1649"/>
      <c r="AM50" s="1373"/>
      <c r="AN50" s="1373"/>
      <c r="AO50" s="1373"/>
      <c r="AP50" s="1373"/>
      <c r="AQ50" s="1649"/>
      <c r="AR50" s="1373"/>
      <c r="AS50" s="1373"/>
      <c r="AT50" s="743"/>
      <c r="AU50" s="1373"/>
      <c r="AV50" s="1373"/>
      <c r="AW50" s="1373"/>
      <c r="AX50" s="1373"/>
      <c r="AY50" s="1373"/>
      <c r="AZ50" s="1639"/>
      <c r="BA50" s="1639"/>
      <c r="BB50" s="1639"/>
      <c r="BC50" s="1639"/>
      <c r="BD50" s="1639"/>
      <c r="BE50" s="1642">
        <v>0</v>
      </c>
    </row>
    <row s="1854" customFormat="1" customHeight="1" ht="18.75">
      <c r="A51" s="994"/>
      <c r="B51" s="2145" t="str">
        <f>E33&amp;".1"</f>
        <v>2.2.1</v>
      </c>
      <c r="C51" s="1331"/>
      <c r="D51" s="2158"/>
      <c r="E51" s="553" t="str">
        <f>B46&amp;".4"</f>
        <v>2.2.2.4</v>
      </c>
      <c r="F51" s="560" t="s">
        <v>730</v>
      </c>
      <c r="G51" s="2386" t="s">
        <v>722</v>
      </c>
      <c r="H51" s="562"/>
      <c r="I51" s="562" t="s">
        <v>747</v>
      </c>
      <c r="J51" s="562" t="s">
        <v>747</v>
      </c>
      <c r="K51" s="562" t="s">
        <v>747</v>
      </c>
      <c r="L51" s="562" t="s">
        <v>747</v>
      </c>
      <c r="M51" s="562" t="s">
        <v>747</v>
      </c>
      <c r="N51" s="562" t="s">
        <v>747</v>
      </c>
      <c r="O51" s="562" t="s">
        <v>747</v>
      </c>
      <c r="P51" s="562" t="s">
        <v>747</v>
      </c>
      <c r="Q51" s="562" t="s">
        <v>747</v>
      </c>
      <c r="R51" s="562" t="s">
        <v>747</v>
      </c>
      <c r="S51" s="562" t="s">
        <v>747</v>
      </c>
      <c r="T51" s="562" t="s">
        <v>747</v>
      </c>
      <c r="U51" s="562" t="s">
        <v>747</v>
      </c>
      <c r="V51" s="562" t="s">
        <v>747</v>
      </c>
      <c r="W51" s="562" t="s">
        <v>747</v>
      </c>
      <c r="X51" s="562" t="s">
        <v>747</v>
      </c>
      <c r="Y51" s="562" t="s">
        <v>747</v>
      </c>
      <c r="Z51" s="562" t="s">
        <v>747</v>
      </c>
      <c r="AA51" s="562" t="s">
        <v>747</v>
      </c>
      <c r="AB51" s="562" t="s">
        <v>747</v>
      </c>
      <c r="AC51" s="562" t="s">
        <v>747</v>
      </c>
      <c r="AD51" s="562" t="s">
        <v>747</v>
      </c>
      <c r="AE51" s="562" t="s">
        <v>747</v>
      </c>
      <c r="AF51" s="562" t="s">
        <v>747</v>
      </c>
      <c r="AG51" s="562" t="s">
        <v>747</v>
      </c>
      <c r="AH51" s="562" t="s">
        <v>747</v>
      </c>
      <c r="AI51" s="1532"/>
      <c r="AJ51" s="741"/>
      <c r="AK51" s="1649"/>
      <c r="AL51" s="1649"/>
      <c r="AM51" s="1373"/>
      <c r="AN51" s="1373"/>
      <c r="AO51" s="1373"/>
      <c r="AP51" s="1373"/>
      <c r="AQ51" s="1649"/>
      <c r="AR51" s="1373"/>
      <c r="AS51" s="1373"/>
      <c r="AT51" s="743"/>
      <c r="AU51" s="1373"/>
      <c r="AV51" s="1373"/>
      <c r="AW51" s="1373"/>
      <c r="AX51" s="1373"/>
      <c r="AY51" s="1373"/>
      <c r="AZ51" s="1639"/>
      <c r="BA51" s="1639"/>
      <c r="BB51" s="1639"/>
      <c r="BC51" s="1639"/>
      <c r="BD51" s="1639"/>
      <c r="BE51" s="1642">
        <v>0</v>
      </c>
    </row>
    <row s="1854" customFormat="1" customHeight="1" ht="23.25">
      <c r="A52" s="994"/>
      <c r="B52" s="2145" t="str">
        <f>E33&amp;".3"</f>
        <v>2.2.3</v>
      </c>
      <c r="C52" s="1331" t="s">
        <v>721</v>
      </c>
      <c r="D52" s="690" t="s">
        <v>103</v>
      </c>
      <c r="E52" s="553" t="str">
        <f>B52</f>
        <v>2.2.3</v>
      </c>
      <c r="F52" s="554" t="s">
        <v>749</v>
      </c>
      <c r="G52" s="2386" t="s">
        <v>722</v>
      </c>
      <c r="H52" s="2386" t="s">
        <v>722</v>
      </c>
      <c r="I52" s="2386" t="s">
        <v>722</v>
      </c>
      <c r="J52" s="2386" t="s">
        <v>722</v>
      </c>
      <c r="K52" s="2386" t="s">
        <v>722</v>
      </c>
      <c r="L52" s="2386" t="s">
        <v>722</v>
      </c>
      <c r="M52" s="2386" t="s">
        <v>722</v>
      </c>
      <c r="N52" s="2386" t="s">
        <v>722</v>
      </c>
      <c r="O52" s="2386" t="s">
        <v>722</v>
      </c>
      <c r="P52" s="2386" t="s">
        <v>722</v>
      </c>
      <c r="Q52" s="2386" t="s">
        <v>722</v>
      </c>
      <c r="R52" s="2386" t="s">
        <v>722</v>
      </c>
      <c r="S52" s="2386" t="s">
        <v>722</v>
      </c>
      <c r="T52" s="2386" t="s">
        <v>722</v>
      </c>
      <c r="U52" s="2386" t="s">
        <v>722</v>
      </c>
      <c r="V52" s="2386" t="s">
        <v>722</v>
      </c>
      <c r="W52" s="2386" t="s">
        <v>722</v>
      </c>
      <c r="X52" s="2386" t="s">
        <v>722</v>
      </c>
      <c r="Y52" s="2386" t="s">
        <v>722</v>
      </c>
      <c r="Z52" s="2386" t="s">
        <v>722</v>
      </c>
      <c r="AA52" s="2386" t="s">
        <v>722</v>
      </c>
      <c r="AB52" s="2386" t="s">
        <v>722</v>
      </c>
      <c r="AC52" s="2386" t="s">
        <v>722</v>
      </c>
      <c r="AD52" s="2386" t="s">
        <v>722</v>
      </c>
      <c r="AE52" s="2386" t="s">
        <v>722</v>
      </c>
      <c r="AF52" s="2386" t="s">
        <v>722</v>
      </c>
      <c r="AG52" s="2386" t="s">
        <v>722</v>
      </c>
      <c r="AH52" s="2386" t="s">
        <v>722</v>
      </c>
      <c r="AI52" s="1532" t="s">
        <v>723</v>
      </c>
      <c r="AJ52" s="741"/>
      <c r="AK52" s="1649"/>
      <c r="AL52" s="1649"/>
      <c r="AM52" s="1373"/>
      <c r="AN52" s="1373"/>
      <c r="AO52" s="1373"/>
      <c r="AP52" s="1373"/>
      <c r="AQ52" s="1649"/>
      <c r="AR52" s="1373"/>
      <c r="AS52" s="1373"/>
      <c r="AT52" s="743"/>
      <c r="AU52" s="1373"/>
      <c r="AV52" s="1373"/>
      <c r="AW52" s="1373"/>
      <c r="AX52" s="1373"/>
      <c r="AY52" s="1373"/>
      <c r="AZ52" s="1639"/>
      <c r="BA52" s="1639"/>
      <c r="BB52" s="1639"/>
      <c r="BC52" s="1639"/>
      <c r="BD52" s="1639"/>
      <c r="BE52" s="1642">
        <v>0</v>
      </c>
    </row>
    <row s="629" customFormat="1" customHeight="1" ht="0.75" hidden="1">
      <c r="A53" s="1649"/>
      <c r="B53" s="2145" t="str">
        <f>E33&amp;".2"</f>
        <v>2.2.2</v>
      </c>
      <c r="C53" s="1331"/>
      <c r="D53" s="1331"/>
      <c r="E53" s="556"/>
      <c r="F53" s="557" t="s">
        <v>724</v>
      </c>
      <c r="G53" s="1380"/>
      <c r="H53" s="1380">
        <f>H54*H55+H56</f>
        <v>0</v>
      </c>
      <c r="I53" s="1380">
        <f>I54*I55+I56</f>
        <v>231355.363365687</v>
      </c>
      <c r="J53" s="1380">
        <f>J54*J55+J56</f>
        <v>0</v>
      </c>
      <c r="K53" s="1380">
        <f>K54*K55+K56</f>
        <v>0</v>
      </c>
      <c r="L53" s="1380">
        <f>L54*L55+L56</f>
        <v>0</v>
      </c>
      <c r="M53" s="1380">
        <f>M54*M55+M56</f>
        <v>0</v>
      </c>
      <c r="N53" s="1380">
        <f>N54*N55+N56</f>
        <v>0</v>
      </c>
      <c r="O53" s="1380">
        <f>O54*O55+O56</f>
        <v>0</v>
      </c>
      <c r="P53" s="1380">
        <f>P54*P55+P56</f>
        <v>0</v>
      </c>
      <c r="Q53" s="1380">
        <f>Q54*Q55+Q56</f>
        <v>0</v>
      </c>
      <c r="R53" s="1380">
        <f>R54*R55+R56</f>
        <v>0</v>
      </c>
      <c r="S53" s="1380">
        <f>S54*S55+S56</f>
        <v>0</v>
      </c>
      <c r="T53" s="1380">
        <f>T54*T55+T56</f>
        <v>0</v>
      </c>
      <c r="U53" s="1380">
        <f>U54*U55+U56</f>
        <v>0</v>
      </c>
      <c r="V53" s="1380">
        <f>V54*V55+V56</f>
        <v>0</v>
      </c>
      <c r="W53" s="1380">
        <f>W54*W55+W56</f>
        <v>0</v>
      </c>
      <c r="X53" s="1380">
        <f>X54*X55+X56</f>
        <v>0</v>
      </c>
      <c r="Y53" s="1380">
        <f>Y54*Y55+Y56</f>
        <v>0</v>
      </c>
      <c r="Z53" s="1380">
        <f>Z54*Z55+Z56</f>
        <v>0</v>
      </c>
      <c r="AA53" s="1380">
        <f>AA54*AA55+AA56</f>
        <v>0</v>
      </c>
      <c r="AB53" s="1380">
        <f>AB54*AB55+AB56</f>
        <v>0</v>
      </c>
      <c r="AC53" s="1380">
        <f>AC54*AC55+AC56</f>
        <v>0</v>
      </c>
      <c r="AD53" s="1380">
        <f>AD54*AD55+AD56</f>
        <v>0</v>
      </c>
      <c r="AE53" s="1380">
        <f>AE54*AE55+AE56</f>
        <v>0</v>
      </c>
      <c r="AF53" s="1380">
        <f>AF54*AF55+AF56</f>
        <v>0</v>
      </c>
      <c r="AG53" s="1380">
        <f>AG54*AG55+AG56</f>
        <v>0</v>
      </c>
      <c r="AH53" s="1380">
        <f>AH54*AH55+AH56</f>
        <v>0</v>
      </c>
      <c r="AI53" s="1383"/>
      <c r="AJ53" s="1649"/>
      <c r="AK53" s="1649"/>
      <c r="AL53" s="1649"/>
      <c r="AM53" s="1649"/>
      <c r="AN53" s="1649"/>
      <c r="AO53" s="1649"/>
      <c r="AP53" s="1649"/>
      <c r="AQ53" s="1649"/>
      <c r="AR53" s="1649"/>
      <c r="AS53" s="1649"/>
      <c r="AT53" s="1649"/>
      <c r="AU53" s="1649"/>
      <c r="AV53" s="1649"/>
      <c r="AW53" s="1649"/>
      <c r="AX53" s="1649"/>
      <c r="AY53" s="1649"/>
      <c r="AZ53" s="1649"/>
      <c r="BA53" s="1649"/>
      <c r="BB53" s="1649"/>
      <c r="BC53" s="1649"/>
      <c r="BD53" s="1649"/>
      <c r="BE53" s="1649">
        <v>0</v>
      </c>
    </row>
    <row s="1854" customFormat="1" customHeight="1" ht="23.25">
      <c r="A54" s="994"/>
      <c r="B54" s="2145" t="str">
        <f>E33&amp;".2"</f>
        <v>2.2.2</v>
      </c>
      <c r="C54" s="1331"/>
      <c r="D54" s="2158"/>
      <c r="E54" s="553" t="str">
        <f>B52&amp;".1"</f>
        <v>2.2.3.1</v>
      </c>
      <c r="F54" s="560" t="s">
        <v>725</v>
      </c>
      <c r="G54" s="561" t="s">
        <v>746</v>
      </c>
      <c r="H54" s="758"/>
      <c r="I54" s="758">
        <v>33452.43</v>
      </c>
      <c r="J54" s="758">
        <v>0</v>
      </c>
      <c r="K54" s="758">
        <v>0</v>
      </c>
      <c r="L54" s="758">
        <v>0</v>
      </c>
      <c r="M54" s="758">
        <v>0</v>
      </c>
      <c r="N54" s="758">
        <v>0</v>
      </c>
      <c r="O54" s="758">
        <v>0</v>
      </c>
      <c r="P54" s="758">
        <v>0</v>
      </c>
      <c r="Q54" s="758">
        <v>0</v>
      </c>
      <c r="R54" s="758">
        <v>0</v>
      </c>
      <c r="S54" s="758">
        <v>0</v>
      </c>
      <c r="T54" s="758">
        <v>0</v>
      </c>
      <c r="U54" s="758">
        <v>0</v>
      </c>
      <c r="V54" s="758">
        <v>0</v>
      </c>
      <c r="W54" s="758">
        <v>0</v>
      </c>
      <c r="X54" s="758">
        <v>0</v>
      </c>
      <c r="Y54" s="758">
        <v>0</v>
      </c>
      <c r="Z54" s="758">
        <v>0</v>
      </c>
      <c r="AA54" s="758">
        <v>0</v>
      </c>
      <c r="AB54" s="758">
        <v>0</v>
      </c>
      <c r="AC54" s="758">
        <v>0</v>
      </c>
      <c r="AD54" s="758">
        <v>0</v>
      </c>
      <c r="AE54" s="758">
        <v>0</v>
      </c>
      <c r="AF54" s="758">
        <v>0</v>
      </c>
      <c r="AG54" s="758">
        <v>0</v>
      </c>
      <c r="AH54" s="758">
        <v>0</v>
      </c>
      <c r="AI54" s="1532" t="s">
        <v>726</v>
      </c>
      <c r="AJ54" s="741"/>
      <c r="AK54" s="1649"/>
      <c r="AL54" s="1649"/>
      <c r="AM54" s="1373"/>
      <c r="AN54" s="1373"/>
      <c r="AO54" s="1373"/>
      <c r="AP54" s="1373"/>
      <c r="AQ54" s="1649"/>
      <c r="AR54" s="1373"/>
      <c r="AS54" s="1373"/>
      <c r="AT54" s="743"/>
      <c r="AU54" s="1373"/>
      <c r="AV54" s="1373"/>
      <c r="AW54" s="1373"/>
      <c r="AX54" s="1373"/>
      <c r="AY54" s="1373"/>
      <c r="AZ54" s="1639"/>
      <c r="BA54" s="1639"/>
      <c r="BB54" s="1639"/>
      <c r="BC54" s="1639"/>
      <c r="BD54" s="1639"/>
      <c r="BE54" s="1642">
        <v>0</v>
      </c>
    </row>
    <row s="1854" customFormat="1" customHeight="1" ht="18.75">
      <c r="A55" s="994"/>
      <c r="B55" s="2145" t="str">
        <f>E33&amp;".2"</f>
        <v>2.2.2</v>
      </c>
      <c r="C55" s="1331"/>
      <c r="D55" s="2158"/>
      <c r="E55" s="553" t="str">
        <f>B52&amp;".2"</f>
        <v>2.2.3.2</v>
      </c>
      <c r="F55" s="560" t="s">
        <v>727</v>
      </c>
      <c r="G55" s="2386" t="s">
        <v>728</v>
      </c>
      <c r="H55" s="758"/>
      <c r="I55" s="758">
        <v>6.9159509</v>
      </c>
      <c r="J55" s="758">
        <v>0</v>
      </c>
      <c r="K55" s="758">
        <v>0</v>
      </c>
      <c r="L55" s="758">
        <v>0</v>
      </c>
      <c r="M55" s="758">
        <v>0</v>
      </c>
      <c r="N55" s="758">
        <v>0</v>
      </c>
      <c r="O55" s="758">
        <v>0</v>
      </c>
      <c r="P55" s="758">
        <v>0</v>
      </c>
      <c r="Q55" s="758">
        <v>0</v>
      </c>
      <c r="R55" s="758">
        <v>0</v>
      </c>
      <c r="S55" s="758">
        <v>0</v>
      </c>
      <c r="T55" s="758">
        <v>0</v>
      </c>
      <c r="U55" s="758">
        <v>0</v>
      </c>
      <c r="V55" s="758">
        <v>0</v>
      </c>
      <c r="W55" s="758">
        <v>0</v>
      </c>
      <c r="X55" s="758">
        <v>0</v>
      </c>
      <c r="Y55" s="758">
        <v>0</v>
      </c>
      <c r="Z55" s="758">
        <v>0</v>
      </c>
      <c r="AA55" s="758">
        <v>0</v>
      </c>
      <c r="AB55" s="758">
        <v>0</v>
      </c>
      <c r="AC55" s="758">
        <v>0</v>
      </c>
      <c r="AD55" s="758">
        <v>0</v>
      </c>
      <c r="AE55" s="758">
        <v>0</v>
      </c>
      <c r="AF55" s="758">
        <v>0</v>
      </c>
      <c r="AG55" s="758">
        <v>0</v>
      </c>
      <c r="AH55" s="758">
        <v>0</v>
      </c>
      <c r="AI55" s="1532"/>
      <c r="AJ55" s="741"/>
      <c r="AK55" s="1649"/>
      <c r="AL55" s="1649"/>
      <c r="AM55" s="1373"/>
      <c r="AN55" s="1373"/>
      <c r="AO55" s="1373"/>
      <c r="AP55" s="1373"/>
      <c r="AQ55" s="1649"/>
      <c r="AR55" s="1373"/>
      <c r="AS55" s="1373"/>
      <c r="AT55" s="743"/>
      <c r="AU55" s="1373"/>
      <c r="AV55" s="1373"/>
      <c r="AW55" s="1373"/>
      <c r="AX55" s="1373"/>
      <c r="AY55" s="1373"/>
      <c r="AZ55" s="1639"/>
      <c r="BA55" s="1639"/>
      <c r="BB55" s="1639"/>
      <c r="BC55" s="1639"/>
      <c r="BD55" s="1639"/>
      <c r="BE55" s="1642">
        <v>0</v>
      </c>
    </row>
    <row s="1854" customFormat="1" customHeight="1" ht="18.75">
      <c r="A56" s="994"/>
      <c r="B56" s="2145" t="str">
        <f>E33&amp;".2"</f>
        <v>2.2.2</v>
      </c>
      <c r="C56" s="1331"/>
      <c r="D56" s="2158"/>
      <c r="E56" s="553" t="str">
        <f>B52&amp;".3"</f>
        <v>2.2.3.3</v>
      </c>
      <c r="F56" s="560" t="s">
        <v>729</v>
      </c>
      <c r="G56" s="2386" t="s">
        <v>728</v>
      </c>
      <c r="H56" s="758"/>
      <c r="I56" s="758">
        <v>0</v>
      </c>
      <c r="J56" s="758">
        <v>0</v>
      </c>
      <c r="K56" s="758">
        <v>0</v>
      </c>
      <c r="L56" s="758">
        <v>0</v>
      </c>
      <c r="M56" s="758">
        <v>0</v>
      </c>
      <c r="N56" s="758">
        <v>0</v>
      </c>
      <c r="O56" s="758">
        <v>0</v>
      </c>
      <c r="P56" s="758">
        <v>0</v>
      </c>
      <c r="Q56" s="758">
        <v>0</v>
      </c>
      <c r="R56" s="758">
        <v>0</v>
      </c>
      <c r="S56" s="758">
        <v>0</v>
      </c>
      <c r="T56" s="758">
        <v>0</v>
      </c>
      <c r="U56" s="758">
        <v>0</v>
      </c>
      <c r="V56" s="758">
        <v>0</v>
      </c>
      <c r="W56" s="758">
        <v>0</v>
      </c>
      <c r="X56" s="758">
        <v>0</v>
      </c>
      <c r="Y56" s="758">
        <v>0</v>
      </c>
      <c r="Z56" s="758">
        <v>0</v>
      </c>
      <c r="AA56" s="758">
        <v>0</v>
      </c>
      <c r="AB56" s="758">
        <v>0</v>
      </c>
      <c r="AC56" s="758">
        <v>0</v>
      </c>
      <c r="AD56" s="758">
        <v>0</v>
      </c>
      <c r="AE56" s="758">
        <v>0</v>
      </c>
      <c r="AF56" s="758">
        <v>0</v>
      </c>
      <c r="AG56" s="758">
        <v>0</v>
      </c>
      <c r="AH56" s="758">
        <v>0</v>
      </c>
      <c r="AI56" s="1532"/>
      <c r="AJ56" s="741"/>
      <c r="AK56" s="1649"/>
      <c r="AL56" s="1649"/>
      <c r="AM56" s="1373"/>
      <c r="AN56" s="1373"/>
      <c r="AO56" s="1373"/>
      <c r="AP56" s="1373"/>
      <c r="AQ56" s="1649"/>
      <c r="AR56" s="1373"/>
      <c r="AS56" s="1373"/>
      <c r="AT56" s="743"/>
      <c r="AU56" s="1373"/>
      <c r="AV56" s="1373"/>
      <c r="AW56" s="1373"/>
      <c r="AX56" s="1373"/>
      <c r="AY56" s="1373"/>
      <c r="AZ56" s="1639"/>
      <c r="BA56" s="1639"/>
      <c r="BB56" s="1639"/>
      <c r="BC56" s="1639"/>
      <c r="BD56" s="1639"/>
      <c r="BE56" s="1642">
        <v>0</v>
      </c>
    </row>
    <row s="1854" customFormat="1" customHeight="1" ht="18.75">
      <c r="A57" s="994"/>
      <c r="B57" s="2145" t="str">
        <f>E33&amp;".2"</f>
        <v>2.2.2</v>
      </c>
      <c r="C57" s="1331"/>
      <c r="D57" s="2158"/>
      <c r="E57" s="553" t="str">
        <f>B52&amp;".4"</f>
        <v>2.2.3.4</v>
      </c>
      <c r="F57" s="560" t="s">
        <v>730</v>
      </c>
      <c r="G57" s="2386" t="s">
        <v>722</v>
      </c>
      <c r="H57" s="562"/>
      <c r="I57" s="562" t="s">
        <v>747</v>
      </c>
      <c r="J57" s="562" t="s">
        <v>747</v>
      </c>
      <c r="K57" s="562" t="s">
        <v>747</v>
      </c>
      <c r="L57" s="562" t="s">
        <v>747</v>
      </c>
      <c r="M57" s="562" t="s">
        <v>747</v>
      </c>
      <c r="N57" s="562" t="s">
        <v>747</v>
      </c>
      <c r="O57" s="562" t="s">
        <v>747</v>
      </c>
      <c r="P57" s="562" t="s">
        <v>747</v>
      </c>
      <c r="Q57" s="562" t="s">
        <v>747</v>
      </c>
      <c r="R57" s="562" t="s">
        <v>747</v>
      </c>
      <c r="S57" s="562" t="s">
        <v>747</v>
      </c>
      <c r="T57" s="562" t="s">
        <v>747</v>
      </c>
      <c r="U57" s="562" t="s">
        <v>747</v>
      </c>
      <c r="V57" s="562" t="s">
        <v>747</v>
      </c>
      <c r="W57" s="562" t="s">
        <v>747</v>
      </c>
      <c r="X57" s="562" t="s">
        <v>747</v>
      </c>
      <c r="Y57" s="562" t="s">
        <v>747</v>
      </c>
      <c r="Z57" s="562" t="s">
        <v>747</v>
      </c>
      <c r="AA57" s="562" t="s">
        <v>747</v>
      </c>
      <c r="AB57" s="562" t="s">
        <v>747</v>
      </c>
      <c r="AC57" s="562" t="s">
        <v>747</v>
      </c>
      <c r="AD57" s="562" t="s">
        <v>747</v>
      </c>
      <c r="AE57" s="562" t="s">
        <v>747</v>
      </c>
      <c r="AF57" s="562" t="s">
        <v>747</v>
      </c>
      <c r="AG57" s="562" t="s">
        <v>747</v>
      </c>
      <c r="AH57" s="562" t="s">
        <v>747</v>
      </c>
      <c r="AI57" s="1532"/>
      <c r="AJ57" s="741"/>
      <c r="AK57" s="1649"/>
      <c r="AL57" s="1649"/>
      <c r="AM57" s="1373"/>
      <c r="AN57" s="1373"/>
      <c r="AO57" s="1373"/>
      <c r="AP57" s="1373"/>
      <c r="AQ57" s="1649"/>
      <c r="AR57" s="1373"/>
      <c r="AS57" s="1373"/>
      <c r="AT57" s="743"/>
      <c r="AU57" s="1373"/>
      <c r="AV57" s="1373"/>
      <c r="AW57" s="1373"/>
      <c r="AX57" s="1373"/>
      <c r="AY57" s="1373"/>
      <c r="AZ57" s="1639"/>
      <c r="BA57" s="1639"/>
      <c r="BB57" s="1639"/>
      <c r="BC57" s="1639"/>
      <c r="BD57" s="1639"/>
      <c r="BE57" s="1642">
        <v>0</v>
      </c>
    </row>
    <row s="1854" customFormat="1" customHeight="1" ht="23.25">
      <c r="A58" s="994"/>
      <c r="B58" s="2145" t="str">
        <f>E33&amp;".4"</f>
        <v>2.2.4</v>
      </c>
      <c r="C58" s="1331" t="s">
        <v>721</v>
      </c>
      <c r="D58" s="690" t="s">
        <v>103</v>
      </c>
      <c r="E58" s="553" t="str">
        <f>B58</f>
        <v>2.2.4</v>
      </c>
      <c r="F58" s="554" t="s">
        <v>750</v>
      </c>
      <c r="G58" s="2386" t="s">
        <v>722</v>
      </c>
      <c r="H58" s="2386" t="s">
        <v>722</v>
      </c>
      <c r="I58" s="2386" t="s">
        <v>722</v>
      </c>
      <c r="J58" s="2386" t="s">
        <v>722</v>
      </c>
      <c r="K58" s="2386" t="s">
        <v>722</v>
      </c>
      <c r="L58" s="2386" t="s">
        <v>722</v>
      </c>
      <c r="M58" s="2386" t="s">
        <v>722</v>
      </c>
      <c r="N58" s="2386" t="s">
        <v>722</v>
      </c>
      <c r="O58" s="2386" t="s">
        <v>722</v>
      </c>
      <c r="P58" s="2386" t="s">
        <v>722</v>
      </c>
      <c r="Q58" s="2386" t="s">
        <v>722</v>
      </c>
      <c r="R58" s="2386" t="s">
        <v>722</v>
      </c>
      <c r="S58" s="2386" t="s">
        <v>722</v>
      </c>
      <c r="T58" s="2386" t="s">
        <v>722</v>
      </c>
      <c r="U58" s="2386" t="s">
        <v>722</v>
      </c>
      <c r="V58" s="2386" t="s">
        <v>722</v>
      </c>
      <c r="W58" s="2386" t="s">
        <v>722</v>
      </c>
      <c r="X58" s="2386" t="s">
        <v>722</v>
      </c>
      <c r="Y58" s="2386" t="s">
        <v>722</v>
      </c>
      <c r="Z58" s="2386" t="s">
        <v>722</v>
      </c>
      <c r="AA58" s="2386" t="s">
        <v>722</v>
      </c>
      <c r="AB58" s="2386" t="s">
        <v>722</v>
      </c>
      <c r="AC58" s="2386" t="s">
        <v>722</v>
      </c>
      <c r="AD58" s="2386" t="s">
        <v>722</v>
      </c>
      <c r="AE58" s="2386" t="s">
        <v>722</v>
      </c>
      <c r="AF58" s="2386" t="s">
        <v>722</v>
      </c>
      <c r="AG58" s="2386" t="s">
        <v>722</v>
      </c>
      <c r="AH58" s="2386" t="s">
        <v>722</v>
      </c>
      <c r="AI58" s="1532" t="s">
        <v>723</v>
      </c>
      <c r="AJ58" s="741"/>
      <c r="AK58" s="1649"/>
      <c r="AL58" s="1649"/>
      <c r="AM58" s="1373"/>
      <c r="AN58" s="1373"/>
      <c r="AO58" s="1373"/>
      <c r="AP58" s="1373"/>
      <c r="AQ58" s="1649"/>
      <c r="AR58" s="1373"/>
      <c r="AS58" s="1373"/>
      <c r="AT58" s="743"/>
      <c r="AU58" s="1373"/>
      <c r="AV58" s="1373"/>
      <c r="AW58" s="1373"/>
      <c r="AX58" s="1373"/>
      <c r="AY58" s="1373"/>
      <c r="AZ58" s="1639"/>
      <c r="BA58" s="1639"/>
      <c r="BB58" s="1639"/>
      <c r="BC58" s="1639"/>
      <c r="BD58" s="1639"/>
      <c r="BE58" s="1642">
        <v>0</v>
      </c>
    </row>
    <row s="629" customFormat="1" customHeight="1" ht="0.75" hidden="1">
      <c r="A59" s="1649"/>
      <c r="B59" s="2145" t="str">
        <f>E33&amp;".3"</f>
        <v>2.2.3</v>
      </c>
      <c r="C59" s="1331"/>
      <c r="D59" s="1331"/>
      <c r="E59" s="556"/>
      <c r="F59" s="557" t="s">
        <v>724</v>
      </c>
      <c r="G59" s="1380"/>
      <c r="H59" s="1380">
        <f>H60*H61+H62</f>
        <v>0</v>
      </c>
      <c r="I59" s="1380">
        <f>I60*I61+I62</f>
        <v>6664942.88109264</v>
      </c>
      <c r="J59" s="1380">
        <f>J60*J61+J62</f>
        <v>0</v>
      </c>
      <c r="K59" s="1380">
        <f>K60*K61+K62</f>
        <v>0</v>
      </c>
      <c r="L59" s="1380">
        <f>L60*L61+L62</f>
        <v>235622.868</v>
      </c>
      <c r="M59" s="1380">
        <f>M60*M61+M62</f>
        <v>0</v>
      </c>
      <c r="N59" s="1380">
        <f>N60*N61+N62</f>
        <v>283.974</v>
      </c>
      <c r="O59" s="1380">
        <f>O60*O61+O62</f>
        <v>81095.1717</v>
      </c>
      <c r="P59" s="1380">
        <f>P60*P61+P62</f>
        <v>6883.8077</v>
      </c>
      <c r="Q59" s="1380">
        <f>Q60*Q61+Q62</f>
        <v>15037.7064</v>
      </c>
      <c r="R59" s="1380">
        <f>R60*R61+R62</f>
        <v>0</v>
      </c>
      <c r="S59" s="1380">
        <f>S60*S61+S62</f>
        <v>0</v>
      </c>
      <c r="T59" s="1380">
        <f>T60*T61+T62</f>
        <v>0</v>
      </c>
      <c r="U59" s="1380">
        <f>U60*U61+U62</f>
        <v>3277.5836</v>
      </c>
      <c r="V59" s="1380">
        <f>V60*V61+V62</f>
        <v>0</v>
      </c>
      <c r="W59" s="1380">
        <f>W60*W61+W62</f>
        <v>0</v>
      </c>
      <c r="X59" s="1380">
        <f>X60*X61+X62</f>
        <v>2494.3575</v>
      </c>
      <c r="Y59" s="1380">
        <f>Y60*Y61+Y62</f>
        <v>953.811</v>
      </c>
      <c r="Z59" s="1380">
        <f>Z60*Z61+Z62</f>
        <v>0</v>
      </c>
      <c r="AA59" s="1380">
        <f>AA60*AA61+AA62</f>
        <v>0</v>
      </c>
      <c r="AB59" s="1380">
        <f>AB60*AB61+AB62</f>
        <v>0</v>
      </c>
      <c r="AC59" s="1380">
        <f>AC60*AC61+AC62</f>
        <v>0</v>
      </c>
      <c r="AD59" s="1380">
        <f>AD60*AD61+AD62</f>
        <v>0</v>
      </c>
      <c r="AE59" s="1380">
        <f>AE60*AE61+AE62</f>
        <v>0</v>
      </c>
      <c r="AF59" s="1380">
        <f>AF60*AF61+AF62</f>
        <v>0</v>
      </c>
      <c r="AG59" s="1380">
        <f>AG60*AG61+AG62</f>
        <v>0</v>
      </c>
      <c r="AH59" s="1380">
        <f>AH60*AH61+AH62</f>
        <v>0</v>
      </c>
      <c r="AI59" s="1383"/>
      <c r="AJ59" s="1649"/>
      <c r="AK59" s="1649"/>
      <c r="AL59" s="1649"/>
      <c r="AM59" s="1649"/>
      <c r="AN59" s="1649"/>
      <c r="AO59" s="1649"/>
      <c r="AP59" s="1649"/>
      <c r="AQ59" s="1649"/>
      <c r="AR59" s="1649"/>
      <c r="AS59" s="1649"/>
      <c r="AT59" s="1649"/>
      <c r="AU59" s="1649"/>
      <c r="AV59" s="1649"/>
      <c r="AW59" s="1649"/>
      <c r="AX59" s="1649"/>
      <c r="AY59" s="1649"/>
      <c r="AZ59" s="1649"/>
      <c r="BA59" s="1649"/>
      <c r="BB59" s="1649"/>
      <c r="BC59" s="1649"/>
      <c r="BD59" s="1649"/>
      <c r="BE59" s="1649">
        <v>0</v>
      </c>
    </row>
    <row s="1854" customFormat="1" customHeight="1" ht="23.25">
      <c r="A60" s="994"/>
      <c r="B60" s="2145" t="str">
        <f>E33&amp;".3"</f>
        <v>2.2.3</v>
      </c>
      <c r="C60" s="1331"/>
      <c r="D60" s="2158"/>
      <c r="E60" s="553" t="str">
        <f>B58&amp;".1"</f>
        <v>2.2.4.1</v>
      </c>
      <c r="F60" s="560" t="s">
        <v>725</v>
      </c>
      <c r="G60" s="561" t="s">
        <v>746</v>
      </c>
      <c r="H60" s="758"/>
      <c r="I60" s="758">
        <v>164206.627</v>
      </c>
      <c r="J60" s="758">
        <v>0</v>
      </c>
      <c r="K60" s="758">
        <v>0</v>
      </c>
      <c r="L60" s="758">
        <v>5825.04</v>
      </c>
      <c r="M60" s="758">
        <v>0</v>
      </c>
      <c r="N60" s="758">
        <v>7.05</v>
      </c>
      <c r="O60" s="758">
        <v>1950.81</v>
      </c>
      <c r="P60" s="758">
        <v>167.53</v>
      </c>
      <c r="Q60" s="758">
        <v>367.76</v>
      </c>
      <c r="R60" s="758">
        <v>0</v>
      </c>
      <c r="S60" s="758">
        <v>0</v>
      </c>
      <c r="T60" s="758">
        <v>0</v>
      </c>
      <c r="U60" s="758">
        <v>81.37</v>
      </c>
      <c r="V60" s="758">
        <v>0</v>
      </c>
      <c r="W60" s="758">
        <v>0</v>
      </c>
      <c r="X60" s="758">
        <v>62.25</v>
      </c>
      <c r="Y60" s="758">
        <v>23.58</v>
      </c>
      <c r="Z60" s="758">
        <v>0</v>
      </c>
      <c r="AA60" s="758">
        <v>0</v>
      </c>
      <c r="AB60" s="758">
        <v>0</v>
      </c>
      <c r="AC60" s="758">
        <v>0</v>
      </c>
      <c r="AD60" s="758">
        <v>0</v>
      </c>
      <c r="AE60" s="758">
        <v>0</v>
      </c>
      <c r="AF60" s="758">
        <v>0</v>
      </c>
      <c r="AG60" s="758">
        <v>0</v>
      </c>
      <c r="AH60" s="758">
        <v>0</v>
      </c>
      <c r="AI60" s="1532" t="s">
        <v>726</v>
      </c>
      <c r="AJ60" s="741"/>
      <c r="AK60" s="1649"/>
      <c r="AL60" s="1649"/>
      <c r="AM60" s="1373"/>
      <c r="AN60" s="1373"/>
      <c r="AO60" s="1373"/>
      <c r="AP60" s="1373"/>
      <c r="AQ60" s="1649"/>
      <c r="AR60" s="1373"/>
      <c r="AS60" s="1373"/>
      <c r="AT60" s="743"/>
      <c r="AU60" s="1373"/>
      <c r="AV60" s="1373"/>
      <c r="AW60" s="1373"/>
      <c r="AX60" s="1373"/>
      <c r="AY60" s="1373"/>
      <c r="AZ60" s="1639"/>
      <c r="BA60" s="1639"/>
      <c r="BB60" s="1639"/>
      <c r="BC60" s="1639"/>
      <c r="BD60" s="1639"/>
      <c r="BE60" s="1642">
        <v>0</v>
      </c>
    </row>
    <row s="1854" customFormat="1" customHeight="1" ht="18.75">
      <c r="A61" s="994"/>
      <c r="B61" s="2145" t="str">
        <f>E33&amp;".3"</f>
        <v>2.2.3</v>
      </c>
      <c r="C61" s="1331"/>
      <c r="D61" s="2158"/>
      <c r="E61" s="553" t="str">
        <f>B58&amp;".2"</f>
        <v>2.2.4.2</v>
      </c>
      <c r="F61" s="560" t="s">
        <v>727</v>
      </c>
      <c r="G61" s="2386" t="s">
        <v>728</v>
      </c>
      <c r="H61" s="758"/>
      <c r="I61" s="758">
        <v>40.588757</v>
      </c>
      <c r="J61" s="758">
        <v>0</v>
      </c>
      <c r="K61" s="758">
        <v>0</v>
      </c>
      <c r="L61" s="758">
        <v>40.45</v>
      </c>
      <c r="M61" s="758">
        <v>0</v>
      </c>
      <c r="N61" s="758">
        <v>40.28</v>
      </c>
      <c r="O61" s="758">
        <v>41.57</v>
      </c>
      <c r="P61" s="758">
        <v>41.09</v>
      </c>
      <c r="Q61" s="758">
        <v>40.89</v>
      </c>
      <c r="R61" s="758">
        <v>0</v>
      </c>
      <c r="S61" s="758">
        <v>0</v>
      </c>
      <c r="T61" s="758">
        <v>0</v>
      </c>
      <c r="U61" s="758">
        <v>40.28</v>
      </c>
      <c r="V61" s="758">
        <v>0</v>
      </c>
      <c r="W61" s="758">
        <v>0</v>
      </c>
      <c r="X61" s="758">
        <v>40.07</v>
      </c>
      <c r="Y61" s="758">
        <v>40.45</v>
      </c>
      <c r="Z61" s="758">
        <v>0</v>
      </c>
      <c r="AA61" s="758">
        <v>0</v>
      </c>
      <c r="AB61" s="758">
        <v>0</v>
      </c>
      <c r="AC61" s="758">
        <v>0</v>
      </c>
      <c r="AD61" s="758">
        <v>0</v>
      </c>
      <c r="AE61" s="758">
        <v>0</v>
      </c>
      <c r="AF61" s="758">
        <v>0</v>
      </c>
      <c r="AG61" s="758">
        <v>0</v>
      </c>
      <c r="AH61" s="758">
        <v>0</v>
      </c>
      <c r="AI61" s="1532"/>
      <c r="AJ61" s="741"/>
      <c r="AK61" s="1649"/>
      <c r="AL61" s="1649"/>
      <c r="AM61" s="1373"/>
      <c r="AN61" s="1373"/>
      <c r="AO61" s="1373"/>
      <c r="AP61" s="1373"/>
      <c r="AQ61" s="1649"/>
      <c r="AR61" s="1373"/>
      <c r="AS61" s="1373"/>
      <c r="AT61" s="743"/>
      <c r="AU61" s="1373"/>
      <c r="AV61" s="1373"/>
      <c r="AW61" s="1373"/>
      <c r="AX61" s="1373"/>
      <c r="AY61" s="1373"/>
      <c r="AZ61" s="1639"/>
      <c r="BA61" s="1639"/>
      <c r="BB61" s="1639"/>
      <c r="BC61" s="1639"/>
      <c r="BD61" s="1639"/>
      <c r="BE61" s="1642">
        <v>0</v>
      </c>
    </row>
    <row s="1854" customFormat="1" customHeight="1" ht="18.75">
      <c r="A62" s="994"/>
      <c r="B62" s="2145" t="str">
        <f>E33&amp;".3"</f>
        <v>2.2.3</v>
      </c>
      <c r="C62" s="1331"/>
      <c r="D62" s="2158"/>
      <c r="E62" s="553" t="str">
        <f>B58&amp;".3"</f>
        <v>2.2.4.3</v>
      </c>
      <c r="F62" s="560" t="s">
        <v>729</v>
      </c>
      <c r="G62" s="2386" t="s">
        <v>728</v>
      </c>
      <c r="H62" s="758"/>
      <c r="I62" s="758">
        <v>0</v>
      </c>
      <c r="J62" s="758">
        <v>0</v>
      </c>
      <c r="K62" s="758">
        <v>0</v>
      </c>
      <c r="L62" s="758">
        <v>0</v>
      </c>
      <c r="M62" s="758">
        <v>0</v>
      </c>
      <c r="N62" s="758">
        <v>0</v>
      </c>
      <c r="O62" s="758">
        <v>0</v>
      </c>
      <c r="P62" s="758">
        <v>0</v>
      </c>
      <c r="Q62" s="758">
        <v>0</v>
      </c>
      <c r="R62" s="758">
        <v>0</v>
      </c>
      <c r="S62" s="758">
        <v>0</v>
      </c>
      <c r="T62" s="758">
        <v>0</v>
      </c>
      <c r="U62" s="758">
        <v>0</v>
      </c>
      <c r="V62" s="758">
        <v>0</v>
      </c>
      <c r="W62" s="758">
        <v>0</v>
      </c>
      <c r="X62" s="758">
        <v>0</v>
      </c>
      <c r="Y62" s="758">
        <v>0</v>
      </c>
      <c r="Z62" s="758">
        <v>0</v>
      </c>
      <c r="AA62" s="758">
        <v>0</v>
      </c>
      <c r="AB62" s="758">
        <v>0</v>
      </c>
      <c r="AC62" s="758">
        <v>0</v>
      </c>
      <c r="AD62" s="758">
        <v>0</v>
      </c>
      <c r="AE62" s="758">
        <v>0</v>
      </c>
      <c r="AF62" s="758">
        <v>0</v>
      </c>
      <c r="AG62" s="758">
        <v>0</v>
      </c>
      <c r="AH62" s="758">
        <v>0</v>
      </c>
      <c r="AI62" s="1532"/>
      <c r="AJ62" s="741"/>
      <c r="AK62" s="1649"/>
      <c r="AL62" s="1649"/>
      <c r="AM62" s="1373"/>
      <c r="AN62" s="1373"/>
      <c r="AO62" s="1373"/>
      <c r="AP62" s="1373"/>
      <c r="AQ62" s="1649"/>
      <c r="AR62" s="1373"/>
      <c r="AS62" s="1373"/>
      <c r="AT62" s="743"/>
      <c r="AU62" s="1373"/>
      <c r="AV62" s="1373"/>
      <c r="AW62" s="1373"/>
      <c r="AX62" s="1373"/>
      <c r="AY62" s="1373"/>
      <c r="AZ62" s="1639"/>
      <c r="BA62" s="1639"/>
      <c r="BB62" s="1639"/>
      <c r="BC62" s="1639"/>
      <c r="BD62" s="1639"/>
      <c r="BE62" s="1642">
        <v>0</v>
      </c>
    </row>
    <row s="1854" customFormat="1" customHeight="1" ht="18.75">
      <c r="A63" s="994"/>
      <c r="B63" s="2145" t="str">
        <f>E33&amp;".3"</f>
        <v>2.2.3</v>
      </c>
      <c r="C63" s="1331"/>
      <c r="D63" s="2158"/>
      <c r="E63" s="553" t="str">
        <f>B58&amp;".4"</f>
        <v>2.2.4.4</v>
      </c>
      <c r="F63" s="560" t="s">
        <v>730</v>
      </c>
      <c r="G63" s="2386" t="s">
        <v>722</v>
      </c>
      <c r="H63" s="562"/>
      <c r="I63" s="562" t="s">
        <v>747</v>
      </c>
      <c r="J63" s="562" t="s">
        <v>747</v>
      </c>
      <c r="K63" s="562" t="s">
        <v>747</v>
      </c>
      <c r="L63" s="562" t="s">
        <v>747</v>
      </c>
      <c r="M63" s="562" t="s">
        <v>747</v>
      </c>
      <c r="N63" s="562" t="s">
        <v>747</v>
      </c>
      <c r="O63" s="562" t="s">
        <v>747</v>
      </c>
      <c r="P63" s="562" t="s">
        <v>747</v>
      </c>
      <c r="Q63" s="562" t="s">
        <v>747</v>
      </c>
      <c r="R63" s="562" t="s">
        <v>747</v>
      </c>
      <c r="S63" s="562" t="s">
        <v>747</v>
      </c>
      <c r="T63" s="562" t="s">
        <v>747</v>
      </c>
      <c r="U63" s="562" t="s">
        <v>747</v>
      </c>
      <c r="V63" s="562" t="s">
        <v>747</v>
      </c>
      <c r="W63" s="562" t="s">
        <v>747</v>
      </c>
      <c r="X63" s="562" t="s">
        <v>747</v>
      </c>
      <c r="Y63" s="562" t="s">
        <v>747</v>
      </c>
      <c r="Z63" s="562" t="s">
        <v>747</v>
      </c>
      <c r="AA63" s="562" t="s">
        <v>747</v>
      </c>
      <c r="AB63" s="562" t="s">
        <v>747</v>
      </c>
      <c r="AC63" s="562" t="s">
        <v>747</v>
      </c>
      <c r="AD63" s="562" t="s">
        <v>747</v>
      </c>
      <c r="AE63" s="562" t="s">
        <v>747</v>
      </c>
      <c r="AF63" s="562" t="s">
        <v>747</v>
      </c>
      <c r="AG63" s="562" t="s">
        <v>747</v>
      </c>
      <c r="AH63" s="562" t="s">
        <v>747</v>
      </c>
      <c r="AI63" s="1532"/>
      <c r="AJ63" s="741"/>
      <c r="AK63" s="1649"/>
      <c r="AL63" s="1649"/>
      <c r="AM63" s="1373"/>
      <c r="AN63" s="1373"/>
      <c r="AO63" s="1373"/>
      <c r="AP63" s="1373"/>
      <c r="AQ63" s="1649"/>
      <c r="AR63" s="1373"/>
      <c r="AS63" s="1373"/>
      <c r="AT63" s="743"/>
      <c r="AU63" s="1373"/>
      <c r="AV63" s="1373"/>
      <c r="AW63" s="1373"/>
      <c r="AX63" s="1373"/>
      <c r="AY63" s="1373"/>
      <c r="AZ63" s="1639"/>
      <c r="BA63" s="1639"/>
      <c r="BB63" s="1639"/>
      <c r="BC63" s="1639"/>
      <c r="BD63" s="1639"/>
      <c r="BE63" s="1642">
        <v>0</v>
      </c>
    </row>
    <row s="1854" customFormat="1" customHeight="1" ht="23.25">
      <c r="A64" s="994"/>
      <c r="B64" s="2145" t="str">
        <f>E33&amp;".5"</f>
        <v>2.2.5</v>
      </c>
      <c r="C64" s="1331" t="s">
        <v>721</v>
      </c>
      <c r="D64" s="690" t="s">
        <v>103</v>
      </c>
      <c r="E64" s="553" t="str">
        <f>B64</f>
        <v>2.2.5</v>
      </c>
      <c r="F64" s="554" t="s">
        <v>751</v>
      </c>
      <c r="G64" s="2386" t="s">
        <v>722</v>
      </c>
      <c r="H64" s="2386" t="s">
        <v>722</v>
      </c>
      <c r="I64" s="2386" t="s">
        <v>722</v>
      </c>
      <c r="J64" s="2386" t="s">
        <v>722</v>
      </c>
      <c r="K64" s="2386" t="s">
        <v>722</v>
      </c>
      <c r="L64" s="2386" t="s">
        <v>722</v>
      </c>
      <c r="M64" s="2386" t="s">
        <v>722</v>
      </c>
      <c r="N64" s="2386" t="s">
        <v>722</v>
      </c>
      <c r="O64" s="2386" t="s">
        <v>722</v>
      </c>
      <c r="P64" s="2386" t="s">
        <v>722</v>
      </c>
      <c r="Q64" s="2386" t="s">
        <v>722</v>
      </c>
      <c r="R64" s="2386" t="s">
        <v>722</v>
      </c>
      <c r="S64" s="2386" t="s">
        <v>722</v>
      </c>
      <c r="T64" s="2386" t="s">
        <v>722</v>
      </c>
      <c r="U64" s="2386" t="s">
        <v>722</v>
      </c>
      <c r="V64" s="2386" t="s">
        <v>722</v>
      </c>
      <c r="W64" s="2386" t="s">
        <v>722</v>
      </c>
      <c r="X64" s="2386" t="s">
        <v>722</v>
      </c>
      <c r="Y64" s="2386" t="s">
        <v>722</v>
      </c>
      <c r="Z64" s="2386" t="s">
        <v>722</v>
      </c>
      <c r="AA64" s="2386" t="s">
        <v>722</v>
      </c>
      <c r="AB64" s="2386" t="s">
        <v>722</v>
      </c>
      <c r="AC64" s="2386" t="s">
        <v>722</v>
      </c>
      <c r="AD64" s="2386" t="s">
        <v>722</v>
      </c>
      <c r="AE64" s="2386" t="s">
        <v>722</v>
      </c>
      <c r="AF64" s="2386" t="s">
        <v>722</v>
      </c>
      <c r="AG64" s="2386" t="s">
        <v>722</v>
      </c>
      <c r="AH64" s="2386" t="s">
        <v>722</v>
      </c>
      <c r="AI64" s="1532" t="s">
        <v>723</v>
      </c>
      <c r="AJ64" s="741"/>
      <c r="AK64" s="1649"/>
      <c r="AL64" s="1649"/>
      <c r="AM64" s="1373"/>
      <c r="AN64" s="1373"/>
      <c r="AO64" s="1373"/>
      <c r="AP64" s="1373"/>
      <c r="AQ64" s="1649"/>
      <c r="AR64" s="1373"/>
      <c r="AS64" s="1373"/>
      <c r="AT64" s="743"/>
      <c r="AU64" s="1373"/>
      <c r="AV64" s="1373"/>
      <c r="AW64" s="1373"/>
      <c r="AX64" s="1373"/>
      <c r="AY64" s="1373"/>
      <c r="AZ64" s="1639"/>
      <c r="BA64" s="1639"/>
      <c r="BB64" s="1639"/>
      <c r="BC64" s="1639"/>
      <c r="BD64" s="1639"/>
      <c r="BE64" s="1642">
        <v>0</v>
      </c>
    </row>
    <row s="629" customFormat="1" customHeight="1" ht="0.75" hidden="1">
      <c r="A65" s="1649"/>
      <c r="B65" s="2145" t="str">
        <f>E33&amp;".4"</f>
        <v>2.2.4</v>
      </c>
      <c r="C65" s="1331"/>
      <c r="D65" s="1331"/>
      <c r="E65" s="556"/>
      <c r="F65" s="557" t="s">
        <v>724</v>
      </c>
      <c r="G65" s="1380"/>
      <c r="H65" s="1380">
        <f>H66*H67+H68</f>
        <v>0</v>
      </c>
      <c r="I65" s="1380">
        <f>I66*I67+I68</f>
        <v>13847.9779818</v>
      </c>
      <c r="J65" s="1380">
        <f>J66*J67+J68</f>
        <v>0</v>
      </c>
      <c r="K65" s="1380">
        <f>K66*K67+K68</f>
        <v>0</v>
      </c>
      <c r="L65" s="1380">
        <f>L66*L67+L68</f>
        <v>0</v>
      </c>
      <c r="M65" s="1380">
        <f>M66*M67+M68</f>
        <v>0</v>
      </c>
      <c r="N65" s="1380">
        <f>N66*N67+N68</f>
        <v>0</v>
      </c>
      <c r="O65" s="1380">
        <f>O66*O67+O68</f>
        <v>0</v>
      </c>
      <c r="P65" s="1380">
        <f>P66*P67+P68</f>
        <v>0</v>
      </c>
      <c r="Q65" s="1380">
        <f>Q66*Q67+Q68</f>
        <v>0</v>
      </c>
      <c r="R65" s="1380">
        <f>R66*R67+R68</f>
        <v>0</v>
      </c>
      <c r="S65" s="1380">
        <f>S66*S67+S68</f>
        <v>0</v>
      </c>
      <c r="T65" s="1380">
        <f>T66*T67+T68</f>
        <v>0</v>
      </c>
      <c r="U65" s="1380">
        <f>U66*U67+U68</f>
        <v>0</v>
      </c>
      <c r="V65" s="1380">
        <f>V66*V67+V68</f>
        <v>0</v>
      </c>
      <c r="W65" s="1380">
        <f>W66*W67+W68</f>
        <v>0</v>
      </c>
      <c r="X65" s="1380">
        <f>X66*X67+X68</f>
        <v>0</v>
      </c>
      <c r="Y65" s="1380">
        <f>Y66*Y67+Y68</f>
        <v>0</v>
      </c>
      <c r="Z65" s="1380">
        <f>Z66*Z67+Z68</f>
        <v>0</v>
      </c>
      <c r="AA65" s="1380">
        <f>AA66*AA67+AA68</f>
        <v>0</v>
      </c>
      <c r="AB65" s="1380">
        <f>AB66*AB67+AB68</f>
        <v>0</v>
      </c>
      <c r="AC65" s="1380">
        <f>AC66*AC67+AC68</f>
        <v>0</v>
      </c>
      <c r="AD65" s="1380">
        <f>AD66*AD67+AD68</f>
        <v>0</v>
      </c>
      <c r="AE65" s="1380">
        <f>AE66*AE67+AE68</f>
        <v>0</v>
      </c>
      <c r="AF65" s="1380">
        <f>AF66*AF67+AF68</f>
        <v>0</v>
      </c>
      <c r="AG65" s="1380">
        <f>AG66*AG67+AG68</f>
        <v>0</v>
      </c>
      <c r="AH65" s="1380">
        <f>AH66*AH67+AH68</f>
        <v>0</v>
      </c>
      <c r="AI65" s="1383"/>
      <c r="AJ65" s="1649"/>
      <c r="AK65" s="1649"/>
      <c r="AL65" s="1649"/>
      <c r="AM65" s="1649"/>
      <c r="AN65" s="1649"/>
      <c r="AO65" s="1649"/>
      <c r="AP65" s="1649"/>
      <c r="AQ65" s="1649"/>
      <c r="AR65" s="1649"/>
      <c r="AS65" s="1649"/>
      <c r="AT65" s="1649"/>
      <c r="AU65" s="1649"/>
      <c r="AV65" s="1649"/>
      <c r="AW65" s="1649"/>
      <c r="AX65" s="1649"/>
      <c r="AY65" s="1649"/>
      <c r="AZ65" s="1649"/>
      <c r="BA65" s="1649"/>
      <c r="BB65" s="1649"/>
      <c r="BC65" s="1649"/>
      <c r="BD65" s="1649"/>
      <c r="BE65" s="1649">
        <v>0</v>
      </c>
    </row>
    <row s="1854" customFormat="1" customHeight="1" ht="23.25">
      <c r="A66" s="994"/>
      <c r="B66" s="2145" t="str">
        <f>E33&amp;".4"</f>
        <v>2.2.4</v>
      </c>
      <c r="C66" s="1331"/>
      <c r="D66" s="2158"/>
      <c r="E66" s="553" t="str">
        <f>B64&amp;".1"</f>
        <v>2.2.5.1</v>
      </c>
      <c r="F66" s="560" t="s">
        <v>725</v>
      </c>
      <c r="G66" s="561" t="s">
        <v>752</v>
      </c>
      <c r="H66" s="758"/>
      <c r="I66" s="758">
        <v>301.27</v>
      </c>
      <c r="J66" s="758">
        <v>0</v>
      </c>
      <c r="K66" s="758">
        <v>0</v>
      </c>
      <c r="L66" s="758">
        <v>0</v>
      </c>
      <c r="M66" s="758">
        <v>0</v>
      </c>
      <c r="N66" s="758">
        <v>0</v>
      </c>
      <c r="O66" s="758">
        <v>0</v>
      </c>
      <c r="P66" s="758">
        <v>0</v>
      </c>
      <c r="Q66" s="758">
        <v>0</v>
      </c>
      <c r="R66" s="758">
        <v>0</v>
      </c>
      <c r="S66" s="758">
        <v>0</v>
      </c>
      <c r="T66" s="758">
        <v>0</v>
      </c>
      <c r="U66" s="758">
        <v>0</v>
      </c>
      <c r="V66" s="758">
        <v>0</v>
      </c>
      <c r="W66" s="758">
        <v>0</v>
      </c>
      <c r="X66" s="758">
        <v>0</v>
      </c>
      <c r="Y66" s="758">
        <v>0</v>
      </c>
      <c r="Z66" s="758">
        <v>0</v>
      </c>
      <c r="AA66" s="758">
        <v>0</v>
      </c>
      <c r="AB66" s="758">
        <v>0</v>
      </c>
      <c r="AC66" s="758">
        <v>0</v>
      </c>
      <c r="AD66" s="758">
        <v>0</v>
      </c>
      <c r="AE66" s="758">
        <v>0</v>
      </c>
      <c r="AF66" s="758">
        <v>0</v>
      </c>
      <c r="AG66" s="758">
        <v>0</v>
      </c>
      <c r="AH66" s="758">
        <v>0</v>
      </c>
      <c r="AI66" s="1532" t="s">
        <v>726</v>
      </c>
      <c r="AJ66" s="741"/>
      <c r="AK66" s="1649"/>
      <c r="AL66" s="1649"/>
      <c r="AM66" s="1373"/>
      <c r="AN66" s="1373"/>
      <c r="AO66" s="1373"/>
      <c r="AP66" s="1373"/>
      <c r="AQ66" s="1649"/>
      <c r="AR66" s="1373"/>
      <c r="AS66" s="1373"/>
      <c r="AT66" s="743"/>
      <c r="AU66" s="1373"/>
      <c r="AV66" s="1373"/>
      <c r="AW66" s="1373"/>
      <c r="AX66" s="1373"/>
      <c r="AY66" s="1373"/>
      <c r="AZ66" s="1639"/>
      <c r="BA66" s="1639"/>
      <c r="BB66" s="1639"/>
      <c r="BC66" s="1639"/>
      <c r="BD66" s="1639"/>
      <c r="BE66" s="1642">
        <v>0</v>
      </c>
    </row>
    <row s="1854" customFormat="1" customHeight="1" ht="18.75">
      <c r="A67" s="994"/>
      <c r="B67" s="2145" t="str">
        <f>E33&amp;".4"</f>
        <v>2.2.4</v>
      </c>
      <c r="C67" s="1331"/>
      <c r="D67" s="2158"/>
      <c r="E67" s="553" t="str">
        <f>B64&amp;".2"</f>
        <v>2.2.5.2</v>
      </c>
      <c r="F67" s="560" t="s">
        <v>727</v>
      </c>
      <c r="G67" s="2386" t="s">
        <v>728</v>
      </c>
      <c r="H67" s="758"/>
      <c r="I67" s="758">
        <v>45.96534</v>
      </c>
      <c r="J67" s="758">
        <v>0</v>
      </c>
      <c r="K67" s="758">
        <v>0</v>
      </c>
      <c r="L67" s="758">
        <v>0</v>
      </c>
      <c r="M67" s="758">
        <v>0</v>
      </c>
      <c r="N67" s="758">
        <v>0</v>
      </c>
      <c r="O67" s="758">
        <v>0</v>
      </c>
      <c r="P67" s="758">
        <v>0</v>
      </c>
      <c r="Q67" s="758">
        <v>0</v>
      </c>
      <c r="R67" s="758">
        <v>0</v>
      </c>
      <c r="S67" s="758">
        <v>0</v>
      </c>
      <c r="T67" s="758">
        <v>0</v>
      </c>
      <c r="U67" s="758">
        <v>0</v>
      </c>
      <c r="V67" s="758">
        <v>0</v>
      </c>
      <c r="W67" s="758">
        <v>0</v>
      </c>
      <c r="X67" s="758">
        <v>0</v>
      </c>
      <c r="Y67" s="758">
        <v>0</v>
      </c>
      <c r="Z67" s="758">
        <v>0</v>
      </c>
      <c r="AA67" s="758">
        <v>0</v>
      </c>
      <c r="AB67" s="758">
        <v>0</v>
      </c>
      <c r="AC67" s="758">
        <v>0</v>
      </c>
      <c r="AD67" s="758">
        <v>0</v>
      </c>
      <c r="AE67" s="758">
        <v>0</v>
      </c>
      <c r="AF67" s="758">
        <v>0</v>
      </c>
      <c r="AG67" s="758">
        <v>0</v>
      </c>
      <c r="AH67" s="758">
        <v>0</v>
      </c>
      <c r="AI67" s="1532"/>
      <c r="AJ67" s="741"/>
      <c r="AK67" s="1649"/>
      <c r="AL67" s="1649"/>
      <c r="AM67" s="1373"/>
      <c r="AN67" s="1373"/>
      <c r="AO67" s="1373"/>
      <c r="AP67" s="1373"/>
      <c r="AQ67" s="1649"/>
      <c r="AR67" s="1373"/>
      <c r="AS67" s="1373"/>
      <c r="AT67" s="743"/>
      <c r="AU67" s="1373"/>
      <c r="AV67" s="1373"/>
      <c r="AW67" s="1373"/>
      <c r="AX67" s="1373"/>
      <c r="AY67" s="1373"/>
      <c r="AZ67" s="1639"/>
      <c r="BA67" s="1639"/>
      <c r="BB67" s="1639"/>
      <c r="BC67" s="1639"/>
      <c r="BD67" s="1639"/>
      <c r="BE67" s="1642">
        <v>0</v>
      </c>
    </row>
    <row s="1854" customFormat="1" customHeight="1" ht="18.75">
      <c r="A68" s="994"/>
      <c r="B68" s="2145" t="str">
        <f>E33&amp;".4"</f>
        <v>2.2.4</v>
      </c>
      <c r="C68" s="1331"/>
      <c r="D68" s="2158"/>
      <c r="E68" s="553" t="str">
        <f>B64&amp;".3"</f>
        <v>2.2.5.3</v>
      </c>
      <c r="F68" s="560" t="s">
        <v>729</v>
      </c>
      <c r="G68" s="2386" t="s">
        <v>728</v>
      </c>
      <c r="H68" s="758"/>
      <c r="I68" s="758">
        <v>0</v>
      </c>
      <c r="J68" s="758">
        <v>0</v>
      </c>
      <c r="K68" s="758">
        <v>0</v>
      </c>
      <c r="L68" s="758">
        <v>0</v>
      </c>
      <c r="M68" s="758">
        <v>0</v>
      </c>
      <c r="N68" s="758">
        <v>0</v>
      </c>
      <c r="O68" s="758">
        <v>0</v>
      </c>
      <c r="P68" s="758">
        <v>0</v>
      </c>
      <c r="Q68" s="758">
        <v>0</v>
      </c>
      <c r="R68" s="758">
        <v>0</v>
      </c>
      <c r="S68" s="758">
        <v>0</v>
      </c>
      <c r="T68" s="758">
        <v>0</v>
      </c>
      <c r="U68" s="758">
        <v>0</v>
      </c>
      <c r="V68" s="758">
        <v>0</v>
      </c>
      <c r="W68" s="758">
        <v>0</v>
      </c>
      <c r="X68" s="758">
        <v>0</v>
      </c>
      <c r="Y68" s="758">
        <v>0</v>
      </c>
      <c r="Z68" s="758">
        <v>0</v>
      </c>
      <c r="AA68" s="758">
        <v>0</v>
      </c>
      <c r="AB68" s="758">
        <v>0</v>
      </c>
      <c r="AC68" s="758">
        <v>0</v>
      </c>
      <c r="AD68" s="758">
        <v>0</v>
      </c>
      <c r="AE68" s="758">
        <v>0</v>
      </c>
      <c r="AF68" s="758">
        <v>0</v>
      </c>
      <c r="AG68" s="758">
        <v>0</v>
      </c>
      <c r="AH68" s="758">
        <v>0</v>
      </c>
      <c r="AI68" s="1532"/>
      <c r="AJ68" s="741"/>
      <c r="AK68" s="1649"/>
      <c r="AL68" s="1649"/>
      <c r="AM68" s="1373"/>
      <c r="AN68" s="1373"/>
      <c r="AO68" s="1373"/>
      <c r="AP68" s="1373"/>
      <c r="AQ68" s="1649"/>
      <c r="AR68" s="1373"/>
      <c r="AS68" s="1373"/>
      <c r="AT68" s="743"/>
      <c r="AU68" s="1373"/>
      <c r="AV68" s="1373"/>
      <c r="AW68" s="1373"/>
      <c r="AX68" s="1373"/>
      <c r="AY68" s="1373"/>
      <c r="AZ68" s="1639"/>
      <c r="BA68" s="1639"/>
      <c r="BB68" s="1639"/>
      <c r="BC68" s="1639"/>
      <c r="BD68" s="1639"/>
      <c r="BE68" s="1642">
        <v>0</v>
      </c>
    </row>
    <row s="1854" customFormat="1" customHeight="1" ht="18.75">
      <c r="A69" s="994"/>
      <c r="B69" s="2145" t="str">
        <f>E33&amp;".4"</f>
        <v>2.2.4</v>
      </c>
      <c r="C69" s="1331"/>
      <c r="D69" s="2158"/>
      <c r="E69" s="553" t="str">
        <f>B64&amp;".4"</f>
        <v>2.2.5.4</v>
      </c>
      <c r="F69" s="560" t="s">
        <v>730</v>
      </c>
      <c r="G69" s="2386" t="s">
        <v>722</v>
      </c>
      <c r="H69" s="562"/>
      <c r="I69" s="562" t="s">
        <v>747</v>
      </c>
      <c r="J69" s="562" t="s">
        <v>747</v>
      </c>
      <c r="K69" s="562" t="s">
        <v>747</v>
      </c>
      <c r="L69" s="562" t="s">
        <v>747</v>
      </c>
      <c r="M69" s="562" t="s">
        <v>747</v>
      </c>
      <c r="N69" s="562" t="s">
        <v>747</v>
      </c>
      <c r="O69" s="562" t="s">
        <v>747</v>
      </c>
      <c r="P69" s="562" t="s">
        <v>747</v>
      </c>
      <c r="Q69" s="562" t="s">
        <v>747</v>
      </c>
      <c r="R69" s="562" t="s">
        <v>747</v>
      </c>
      <c r="S69" s="562" t="s">
        <v>747</v>
      </c>
      <c r="T69" s="562" t="s">
        <v>747</v>
      </c>
      <c r="U69" s="562" t="s">
        <v>747</v>
      </c>
      <c r="V69" s="562" t="s">
        <v>747</v>
      </c>
      <c r="W69" s="562" t="s">
        <v>747</v>
      </c>
      <c r="X69" s="562" t="s">
        <v>747</v>
      </c>
      <c r="Y69" s="562" t="s">
        <v>747</v>
      </c>
      <c r="Z69" s="562" t="s">
        <v>747</v>
      </c>
      <c r="AA69" s="562" t="s">
        <v>747</v>
      </c>
      <c r="AB69" s="562" t="s">
        <v>747</v>
      </c>
      <c r="AC69" s="562" t="s">
        <v>747</v>
      </c>
      <c r="AD69" s="562" t="s">
        <v>747</v>
      </c>
      <c r="AE69" s="562" t="s">
        <v>747</v>
      </c>
      <c r="AF69" s="562" t="s">
        <v>747</v>
      </c>
      <c r="AG69" s="562" t="s">
        <v>747</v>
      </c>
      <c r="AH69" s="562" t="s">
        <v>747</v>
      </c>
      <c r="AI69" s="1532"/>
      <c r="AJ69" s="741"/>
      <c r="AK69" s="1649"/>
      <c r="AL69" s="1649"/>
      <c r="AM69" s="1373"/>
      <c r="AN69" s="1373"/>
      <c r="AO69" s="1373"/>
      <c r="AP69" s="1373"/>
      <c r="AQ69" s="1649"/>
      <c r="AR69" s="1373"/>
      <c r="AS69" s="1373"/>
      <c r="AT69" s="743"/>
      <c r="AU69" s="1373"/>
      <c r="AV69" s="1373"/>
      <c r="AW69" s="1373"/>
      <c r="AX69" s="1373"/>
      <c r="AY69" s="1373"/>
      <c r="AZ69" s="1639"/>
      <c r="BA69" s="1639"/>
      <c r="BB69" s="1639"/>
      <c r="BC69" s="1639"/>
      <c r="BD69" s="1639"/>
      <c r="BE69" s="1642">
        <v>0</v>
      </c>
    </row>
    <row s="1854" customFormat="1" customHeight="1" ht="23.25">
      <c r="A70" s="994"/>
      <c r="B70" s="2145" t="str">
        <f>E33&amp;".6"</f>
        <v>2.2.6</v>
      </c>
      <c r="C70" s="1331" t="s">
        <v>721</v>
      </c>
      <c r="D70" s="690" t="s">
        <v>103</v>
      </c>
      <c r="E70" s="553" t="str">
        <f>B70</f>
        <v>2.2.6</v>
      </c>
      <c r="F70" s="554" t="s">
        <v>753</v>
      </c>
      <c r="G70" s="2386" t="s">
        <v>722</v>
      </c>
      <c r="H70" s="2386" t="s">
        <v>722</v>
      </c>
      <c r="I70" s="2386" t="s">
        <v>722</v>
      </c>
      <c r="J70" s="2386" t="s">
        <v>722</v>
      </c>
      <c r="K70" s="2386" t="s">
        <v>722</v>
      </c>
      <c r="L70" s="2386" t="s">
        <v>722</v>
      </c>
      <c r="M70" s="2386" t="s">
        <v>722</v>
      </c>
      <c r="N70" s="2386" t="s">
        <v>722</v>
      </c>
      <c r="O70" s="2386" t="s">
        <v>722</v>
      </c>
      <c r="P70" s="2386" t="s">
        <v>722</v>
      </c>
      <c r="Q70" s="2386" t="s">
        <v>722</v>
      </c>
      <c r="R70" s="2386" t="s">
        <v>722</v>
      </c>
      <c r="S70" s="2386" t="s">
        <v>722</v>
      </c>
      <c r="T70" s="2386" t="s">
        <v>722</v>
      </c>
      <c r="U70" s="2386" t="s">
        <v>722</v>
      </c>
      <c r="V70" s="2386" t="s">
        <v>722</v>
      </c>
      <c r="W70" s="2386" t="s">
        <v>722</v>
      </c>
      <c r="X70" s="2386" t="s">
        <v>722</v>
      </c>
      <c r="Y70" s="2386" t="s">
        <v>722</v>
      </c>
      <c r="Z70" s="2386" t="s">
        <v>722</v>
      </c>
      <c r="AA70" s="2386" t="s">
        <v>722</v>
      </c>
      <c r="AB70" s="2386" t="s">
        <v>722</v>
      </c>
      <c r="AC70" s="2386" t="s">
        <v>722</v>
      </c>
      <c r="AD70" s="2386" t="s">
        <v>722</v>
      </c>
      <c r="AE70" s="2386" t="s">
        <v>722</v>
      </c>
      <c r="AF70" s="2386" t="s">
        <v>722</v>
      </c>
      <c r="AG70" s="2386" t="s">
        <v>722</v>
      </c>
      <c r="AH70" s="2386" t="s">
        <v>722</v>
      </c>
      <c r="AI70" s="1532" t="s">
        <v>723</v>
      </c>
      <c r="AJ70" s="741"/>
      <c r="AK70" s="1649"/>
      <c r="AL70" s="1649"/>
      <c r="AM70" s="1373"/>
      <c r="AN70" s="1373"/>
      <c r="AO70" s="1373"/>
      <c r="AP70" s="1373"/>
      <c r="AQ70" s="1649"/>
      <c r="AR70" s="1373"/>
      <c r="AS70" s="1373"/>
      <c r="AT70" s="743"/>
      <c r="AU70" s="1373"/>
      <c r="AV70" s="1373"/>
      <c r="AW70" s="1373"/>
      <c r="AX70" s="1373"/>
      <c r="AY70" s="1373"/>
      <c r="AZ70" s="1639"/>
      <c r="BA70" s="1639"/>
      <c r="BB70" s="1639"/>
      <c r="BC70" s="1639"/>
      <c r="BD70" s="1639"/>
      <c r="BE70" s="1642">
        <v>0</v>
      </c>
    </row>
    <row s="629" customFormat="1" customHeight="1" ht="0.75" hidden="1">
      <c r="A71" s="1649"/>
      <c r="B71" s="2145" t="str">
        <f>E33&amp;".5"</f>
        <v>2.2.5</v>
      </c>
      <c r="C71" s="1331"/>
      <c r="D71" s="1331"/>
      <c r="E71" s="556"/>
      <c r="F71" s="557" t="s">
        <v>724</v>
      </c>
      <c r="G71" s="1380"/>
      <c r="H71" s="1380">
        <f>H72*H73+H74</f>
        <v>0</v>
      </c>
      <c r="I71" s="1380">
        <f>I72*I73+I74</f>
        <v>14468.0867601</v>
      </c>
      <c r="J71" s="1380">
        <f>J72*J73+J74</f>
        <v>0</v>
      </c>
      <c r="K71" s="1380">
        <f>K72*K73+K74</f>
        <v>0</v>
      </c>
      <c r="L71" s="1380">
        <f>L72*L73+L74</f>
        <v>0</v>
      </c>
      <c r="M71" s="1380">
        <f>M72*M73+M74</f>
        <v>13566.2458</v>
      </c>
      <c r="N71" s="1380">
        <f>N72*N73+N74</f>
        <v>0</v>
      </c>
      <c r="O71" s="1380">
        <f>O72*O73+O74</f>
        <v>0</v>
      </c>
      <c r="P71" s="1380">
        <f>P72*P73+P74</f>
        <v>0</v>
      </c>
      <c r="Q71" s="1380">
        <f>Q72*Q73+Q74</f>
        <v>0</v>
      </c>
      <c r="R71" s="1380">
        <f>R72*R73+R74</f>
        <v>0</v>
      </c>
      <c r="S71" s="1380">
        <f>S72*S73+S74</f>
        <v>0</v>
      </c>
      <c r="T71" s="1380">
        <f>T72*T73+T74</f>
        <v>0</v>
      </c>
      <c r="U71" s="1380">
        <f>U72*U73+U74</f>
        <v>0</v>
      </c>
      <c r="V71" s="1380">
        <f>V72*V73+V74</f>
        <v>0</v>
      </c>
      <c r="W71" s="1380">
        <f>W72*W73+W74</f>
        <v>0</v>
      </c>
      <c r="X71" s="1380">
        <f>X72*X73+X74</f>
        <v>0</v>
      </c>
      <c r="Y71" s="1380">
        <f>Y72*Y73+Y74</f>
        <v>0</v>
      </c>
      <c r="Z71" s="1380">
        <f>Z72*Z73+Z74</f>
        <v>0</v>
      </c>
      <c r="AA71" s="1380">
        <f>AA72*AA73+AA74</f>
        <v>0</v>
      </c>
      <c r="AB71" s="1380">
        <f>AB72*AB73+AB74</f>
        <v>0</v>
      </c>
      <c r="AC71" s="1380">
        <f>AC72*AC73+AC74</f>
        <v>0</v>
      </c>
      <c r="AD71" s="1380">
        <f>AD72*AD73+AD74</f>
        <v>0</v>
      </c>
      <c r="AE71" s="1380">
        <f>AE72*AE73+AE74</f>
        <v>0</v>
      </c>
      <c r="AF71" s="1380">
        <f>AF72*AF73+AF74</f>
        <v>0</v>
      </c>
      <c r="AG71" s="1380">
        <f>AG72*AG73+AG74</f>
        <v>0</v>
      </c>
      <c r="AH71" s="1380">
        <f>AH72*AH73+AH74</f>
        <v>0</v>
      </c>
      <c r="AI71" s="1383"/>
      <c r="AJ71" s="1649"/>
      <c r="AK71" s="1649"/>
      <c r="AL71" s="1649"/>
      <c r="AM71" s="1649"/>
      <c r="AN71" s="1649"/>
      <c r="AO71" s="1649"/>
      <c r="AP71" s="1649"/>
      <c r="AQ71" s="1649"/>
      <c r="AR71" s="1649"/>
      <c r="AS71" s="1649"/>
      <c r="AT71" s="1649"/>
      <c r="AU71" s="1649"/>
      <c r="AV71" s="1649"/>
      <c r="AW71" s="1649"/>
      <c r="AX71" s="1649"/>
      <c r="AY71" s="1649"/>
      <c r="AZ71" s="1649"/>
      <c r="BA71" s="1649"/>
      <c r="BB71" s="1649"/>
      <c r="BC71" s="1649"/>
      <c r="BD71" s="1649"/>
      <c r="BE71" s="1649">
        <v>0</v>
      </c>
    </row>
    <row s="1854" customFormat="1" customHeight="1" ht="23.25">
      <c r="A72" s="994"/>
      <c r="B72" s="2145" t="str">
        <f>E33&amp;".5"</f>
        <v>2.2.5</v>
      </c>
      <c r="C72" s="1331"/>
      <c r="D72" s="2158"/>
      <c r="E72" s="553" t="str">
        <f>B70&amp;".1"</f>
        <v>2.2.6.1</v>
      </c>
      <c r="F72" s="560" t="s">
        <v>725</v>
      </c>
      <c r="G72" s="561" t="s">
        <v>754</v>
      </c>
      <c r="H72" s="758"/>
      <c r="I72" s="758">
        <v>1746.573</v>
      </c>
      <c r="J72" s="758">
        <v>0</v>
      </c>
      <c r="K72" s="758">
        <v>0</v>
      </c>
      <c r="L72" s="758">
        <v>0</v>
      </c>
      <c r="M72" s="758">
        <v>1672.78</v>
      </c>
      <c r="N72" s="758">
        <v>0</v>
      </c>
      <c r="O72" s="758">
        <v>0</v>
      </c>
      <c r="P72" s="758">
        <v>0</v>
      </c>
      <c r="Q72" s="758">
        <v>0</v>
      </c>
      <c r="R72" s="758">
        <v>0</v>
      </c>
      <c r="S72" s="758">
        <v>0</v>
      </c>
      <c r="T72" s="758">
        <v>0</v>
      </c>
      <c r="U72" s="758">
        <v>0</v>
      </c>
      <c r="V72" s="758">
        <v>0</v>
      </c>
      <c r="W72" s="758">
        <v>0</v>
      </c>
      <c r="X72" s="758">
        <v>0</v>
      </c>
      <c r="Y72" s="758">
        <v>0</v>
      </c>
      <c r="Z72" s="758">
        <v>0</v>
      </c>
      <c r="AA72" s="758">
        <v>0</v>
      </c>
      <c r="AB72" s="758">
        <v>0</v>
      </c>
      <c r="AC72" s="758">
        <v>0</v>
      </c>
      <c r="AD72" s="758">
        <v>0</v>
      </c>
      <c r="AE72" s="758">
        <v>0</v>
      </c>
      <c r="AF72" s="758">
        <v>0</v>
      </c>
      <c r="AG72" s="758">
        <v>0</v>
      </c>
      <c r="AH72" s="758">
        <v>0</v>
      </c>
      <c r="AI72" s="1532" t="s">
        <v>726</v>
      </c>
      <c r="AJ72" s="741"/>
      <c r="AK72" s="1649"/>
      <c r="AL72" s="1649"/>
      <c r="AM72" s="1373"/>
      <c r="AN72" s="1373"/>
      <c r="AO72" s="1373"/>
      <c r="AP72" s="1373"/>
      <c r="AQ72" s="1649"/>
      <c r="AR72" s="1373"/>
      <c r="AS72" s="1373"/>
      <c r="AT72" s="743"/>
      <c r="AU72" s="1373"/>
      <c r="AV72" s="1373"/>
      <c r="AW72" s="1373"/>
      <c r="AX72" s="1373"/>
      <c r="AY72" s="1373"/>
      <c r="AZ72" s="1639"/>
      <c r="BA72" s="1639"/>
      <c r="BB72" s="1639"/>
      <c r="BC72" s="1639"/>
      <c r="BD72" s="1639"/>
      <c r="BE72" s="1642">
        <v>0</v>
      </c>
    </row>
    <row s="1854" customFormat="1" customHeight="1" ht="18.75">
      <c r="A73" s="994"/>
      <c r="B73" s="2145" t="str">
        <f>E33&amp;".5"</f>
        <v>2.2.5</v>
      </c>
      <c r="C73" s="1331"/>
      <c r="D73" s="2158"/>
      <c r="E73" s="553" t="str">
        <f>B70&amp;".2"</f>
        <v>2.2.6.2</v>
      </c>
      <c r="F73" s="560" t="s">
        <v>727</v>
      </c>
      <c r="G73" s="2386" t="s">
        <v>728</v>
      </c>
      <c r="H73" s="758"/>
      <c r="I73" s="758">
        <v>8.2837</v>
      </c>
      <c r="J73" s="758">
        <v>0</v>
      </c>
      <c r="K73" s="758">
        <v>0</v>
      </c>
      <c r="L73" s="758">
        <v>0</v>
      </c>
      <c r="M73" s="758">
        <v>8.11</v>
      </c>
      <c r="N73" s="758">
        <v>0</v>
      </c>
      <c r="O73" s="758">
        <v>0</v>
      </c>
      <c r="P73" s="758">
        <v>0</v>
      </c>
      <c r="Q73" s="758">
        <v>0</v>
      </c>
      <c r="R73" s="758">
        <v>0</v>
      </c>
      <c r="S73" s="758">
        <v>0</v>
      </c>
      <c r="T73" s="758">
        <v>0</v>
      </c>
      <c r="U73" s="758">
        <v>0</v>
      </c>
      <c r="V73" s="758">
        <v>0</v>
      </c>
      <c r="W73" s="758">
        <v>0</v>
      </c>
      <c r="X73" s="758">
        <v>0</v>
      </c>
      <c r="Y73" s="758">
        <v>0</v>
      </c>
      <c r="Z73" s="758">
        <v>0</v>
      </c>
      <c r="AA73" s="758">
        <v>0</v>
      </c>
      <c r="AB73" s="758">
        <v>0</v>
      </c>
      <c r="AC73" s="758">
        <v>0</v>
      </c>
      <c r="AD73" s="758">
        <v>0</v>
      </c>
      <c r="AE73" s="758">
        <v>0</v>
      </c>
      <c r="AF73" s="758">
        <v>0</v>
      </c>
      <c r="AG73" s="758">
        <v>0</v>
      </c>
      <c r="AH73" s="758">
        <v>0</v>
      </c>
      <c r="AI73" s="1532"/>
      <c r="AJ73" s="741"/>
      <c r="AK73" s="1649"/>
      <c r="AL73" s="1649"/>
      <c r="AM73" s="1373"/>
      <c r="AN73" s="1373"/>
      <c r="AO73" s="1373"/>
      <c r="AP73" s="1373"/>
      <c r="AQ73" s="1649"/>
      <c r="AR73" s="1373"/>
      <c r="AS73" s="1373"/>
      <c r="AT73" s="743"/>
      <c r="AU73" s="1373"/>
      <c r="AV73" s="1373"/>
      <c r="AW73" s="1373"/>
      <c r="AX73" s="1373"/>
      <c r="AY73" s="1373"/>
      <c r="AZ73" s="1639"/>
      <c r="BA73" s="1639"/>
      <c r="BB73" s="1639"/>
      <c r="BC73" s="1639"/>
      <c r="BD73" s="1639"/>
      <c r="BE73" s="1642">
        <v>0</v>
      </c>
    </row>
    <row s="1854" customFormat="1" customHeight="1" ht="18.75">
      <c r="A74" s="994"/>
      <c r="B74" s="2145" t="str">
        <f>E33&amp;".5"</f>
        <v>2.2.5</v>
      </c>
      <c r="C74" s="1331"/>
      <c r="D74" s="2158"/>
      <c r="E74" s="553" t="str">
        <f>B70&amp;".3"</f>
        <v>2.2.6.3</v>
      </c>
      <c r="F74" s="560" t="s">
        <v>729</v>
      </c>
      <c r="G74" s="2386" t="s">
        <v>728</v>
      </c>
      <c r="H74" s="758"/>
      <c r="I74" s="758">
        <v>0</v>
      </c>
      <c r="J74" s="758">
        <v>0</v>
      </c>
      <c r="K74" s="758">
        <v>0</v>
      </c>
      <c r="L74" s="758">
        <v>0</v>
      </c>
      <c r="M74" s="758">
        <v>0</v>
      </c>
      <c r="N74" s="758">
        <v>0</v>
      </c>
      <c r="O74" s="758">
        <v>0</v>
      </c>
      <c r="P74" s="758">
        <v>0</v>
      </c>
      <c r="Q74" s="758">
        <v>0</v>
      </c>
      <c r="R74" s="758">
        <v>0</v>
      </c>
      <c r="S74" s="758">
        <v>0</v>
      </c>
      <c r="T74" s="758">
        <v>0</v>
      </c>
      <c r="U74" s="758">
        <v>0</v>
      </c>
      <c r="V74" s="758">
        <v>0</v>
      </c>
      <c r="W74" s="758">
        <v>0</v>
      </c>
      <c r="X74" s="758">
        <v>0</v>
      </c>
      <c r="Y74" s="758">
        <v>0</v>
      </c>
      <c r="Z74" s="758">
        <v>0</v>
      </c>
      <c r="AA74" s="758">
        <v>0</v>
      </c>
      <c r="AB74" s="758">
        <v>0</v>
      </c>
      <c r="AC74" s="758">
        <v>0</v>
      </c>
      <c r="AD74" s="758">
        <v>0</v>
      </c>
      <c r="AE74" s="758">
        <v>0</v>
      </c>
      <c r="AF74" s="758">
        <v>0</v>
      </c>
      <c r="AG74" s="758">
        <v>0</v>
      </c>
      <c r="AH74" s="758">
        <v>0</v>
      </c>
      <c r="AI74" s="1532"/>
      <c r="AJ74" s="741"/>
      <c r="AK74" s="1649"/>
      <c r="AL74" s="1649"/>
      <c r="AM74" s="1373"/>
      <c r="AN74" s="1373"/>
      <c r="AO74" s="1373"/>
      <c r="AP74" s="1373"/>
      <c r="AQ74" s="1649"/>
      <c r="AR74" s="1373"/>
      <c r="AS74" s="1373"/>
      <c r="AT74" s="743"/>
      <c r="AU74" s="1373"/>
      <c r="AV74" s="1373"/>
      <c r="AW74" s="1373"/>
      <c r="AX74" s="1373"/>
      <c r="AY74" s="1373"/>
      <c r="AZ74" s="1639"/>
      <c r="BA74" s="1639"/>
      <c r="BB74" s="1639"/>
      <c r="BC74" s="1639"/>
      <c r="BD74" s="1639"/>
      <c r="BE74" s="1642">
        <v>0</v>
      </c>
    </row>
    <row s="1854" customFormat="1" customHeight="1" ht="18.75">
      <c r="A75" s="994"/>
      <c r="B75" s="2145" t="str">
        <f>E33&amp;".5"</f>
        <v>2.2.5</v>
      </c>
      <c r="C75" s="1331"/>
      <c r="D75" s="2158"/>
      <c r="E75" s="553" t="str">
        <f>B70&amp;".4"</f>
        <v>2.2.6.4</v>
      </c>
      <c r="F75" s="560" t="s">
        <v>730</v>
      </c>
      <c r="G75" s="2386" t="s">
        <v>722</v>
      </c>
      <c r="H75" s="562"/>
      <c r="I75" s="562" t="s">
        <v>747</v>
      </c>
      <c r="J75" s="562" t="s">
        <v>747</v>
      </c>
      <c r="K75" s="562" t="s">
        <v>747</v>
      </c>
      <c r="L75" s="562" t="s">
        <v>747</v>
      </c>
      <c r="M75" s="562" t="s">
        <v>747</v>
      </c>
      <c r="N75" s="562" t="s">
        <v>747</v>
      </c>
      <c r="O75" s="562" t="s">
        <v>747</v>
      </c>
      <c r="P75" s="562" t="s">
        <v>747</v>
      </c>
      <c r="Q75" s="562" t="s">
        <v>747</v>
      </c>
      <c r="R75" s="562" t="s">
        <v>747</v>
      </c>
      <c r="S75" s="562" t="s">
        <v>747</v>
      </c>
      <c r="T75" s="562" t="s">
        <v>747</v>
      </c>
      <c r="U75" s="562" t="s">
        <v>747</v>
      </c>
      <c r="V75" s="562" t="s">
        <v>747</v>
      </c>
      <c r="W75" s="562" t="s">
        <v>747</v>
      </c>
      <c r="X75" s="562" t="s">
        <v>747</v>
      </c>
      <c r="Y75" s="562" t="s">
        <v>747</v>
      </c>
      <c r="Z75" s="562" t="s">
        <v>747</v>
      </c>
      <c r="AA75" s="562" t="s">
        <v>747</v>
      </c>
      <c r="AB75" s="562" t="s">
        <v>747</v>
      </c>
      <c r="AC75" s="562" t="s">
        <v>747</v>
      </c>
      <c r="AD75" s="562" t="s">
        <v>747</v>
      </c>
      <c r="AE75" s="562" t="s">
        <v>747</v>
      </c>
      <c r="AF75" s="562" t="s">
        <v>747</v>
      </c>
      <c r="AG75" s="562" t="s">
        <v>747</v>
      </c>
      <c r="AH75" s="562" t="s">
        <v>747</v>
      </c>
      <c r="AI75" s="1532"/>
      <c r="AJ75" s="741"/>
      <c r="AK75" s="1649"/>
      <c r="AL75" s="1649"/>
      <c r="AM75" s="1373"/>
      <c r="AN75" s="1373"/>
      <c r="AO75" s="1373"/>
      <c r="AP75" s="1373"/>
      <c r="AQ75" s="1649"/>
      <c r="AR75" s="1373"/>
      <c r="AS75" s="1373"/>
      <c r="AT75" s="743"/>
      <c r="AU75" s="1373"/>
      <c r="AV75" s="1373"/>
      <c r="AW75" s="1373"/>
      <c r="AX75" s="1373"/>
      <c r="AY75" s="1373"/>
      <c r="AZ75" s="1639"/>
      <c r="BA75" s="1639"/>
      <c r="BB75" s="1639"/>
      <c r="BC75" s="1639"/>
      <c r="BD75" s="1639"/>
      <c r="BE75" s="1642">
        <v>0</v>
      </c>
    </row>
    <row s="1854" customFormat="1" customHeight="1" ht="23.25">
      <c r="A76" s="994"/>
      <c r="B76" s="2145" t="str">
        <f>E33&amp;".7"</f>
        <v>2.2.7</v>
      </c>
      <c r="C76" s="1331" t="s">
        <v>721</v>
      </c>
      <c r="D76" s="690" t="s">
        <v>103</v>
      </c>
      <c r="E76" s="553" t="str">
        <f>B76</f>
        <v>2.2.7</v>
      </c>
      <c r="F76" s="554" t="s">
        <v>755</v>
      </c>
      <c r="G76" s="2386" t="s">
        <v>722</v>
      </c>
      <c r="H76" s="2386" t="s">
        <v>722</v>
      </c>
      <c r="I76" s="2386" t="s">
        <v>722</v>
      </c>
      <c r="J76" s="2386" t="s">
        <v>722</v>
      </c>
      <c r="K76" s="2386" t="s">
        <v>722</v>
      </c>
      <c r="L76" s="2386" t="s">
        <v>722</v>
      </c>
      <c r="M76" s="2386" t="s">
        <v>722</v>
      </c>
      <c r="N76" s="2386" t="s">
        <v>722</v>
      </c>
      <c r="O76" s="2386" t="s">
        <v>722</v>
      </c>
      <c r="P76" s="2386" t="s">
        <v>722</v>
      </c>
      <c r="Q76" s="2386" t="s">
        <v>722</v>
      </c>
      <c r="R76" s="2386" t="s">
        <v>722</v>
      </c>
      <c r="S76" s="2386" t="s">
        <v>722</v>
      </c>
      <c r="T76" s="2386" t="s">
        <v>722</v>
      </c>
      <c r="U76" s="2386" t="s">
        <v>722</v>
      </c>
      <c r="V76" s="2386" t="s">
        <v>722</v>
      </c>
      <c r="W76" s="2386" t="s">
        <v>722</v>
      </c>
      <c r="X76" s="2386" t="s">
        <v>722</v>
      </c>
      <c r="Y76" s="2386" t="s">
        <v>722</v>
      </c>
      <c r="Z76" s="2386" t="s">
        <v>722</v>
      </c>
      <c r="AA76" s="2386" t="s">
        <v>722</v>
      </c>
      <c r="AB76" s="2386" t="s">
        <v>722</v>
      </c>
      <c r="AC76" s="2386" t="s">
        <v>722</v>
      </c>
      <c r="AD76" s="2386" t="s">
        <v>722</v>
      </c>
      <c r="AE76" s="2386" t="s">
        <v>722</v>
      </c>
      <c r="AF76" s="2386" t="s">
        <v>722</v>
      </c>
      <c r="AG76" s="2386" t="s">
        <v>722</v>
      </c>
      <c r="AH76" s="2386" t="s">
        <v>722</v>
      </c>
      <c r="AI76" s="1532" t="s">
        <v>723</v>
      </c>
      <c r="AJ76" s="741"/>
      <c r="AK76" s="1649"/>
      <c r="AL76" s="1649"/>
      <c r="AM76" s="1373"/>
      <c r="AN76" s="1373"/>
      <c r="AO76" s="1373"/>
      <c r="AP76" s="1373"/>
      <c r="AQ76" s="1649"/>
      <c r="AR76" s="1373"/>
      <c r="AS76" s="1373"/>
      <c r="AT76" s="743"/>
      <c r="AU76" s="1373"/>
      <c r="AV76" s="1373"/>
      <c r="AW76" s="1373"/>
      <c r="AX76" s="1373"/>
      <c r="AY76" s="1373"/>
      <c r="AZ76" s="1639"/>
      <c r="BA76" s="1639"/>
      <c r="BB76" s="1639"/>
      <c r="BC76" s="1639"/>
      <c r="BD76" s="1639"/>
      <c r="BE76" s="1642">
        <v>0</v>
      </c>
    </row>
    <row s="629" customFormat="1" customHeight="1" ht="0.75" hidden="1">
      <c r="A77" s="1649"/>
      <c r="B77" s="2145" t="str">
        <f>E33&amp;".6"</f>
        <v>2.2.6</v>
      </c>
      <c r="C77" s="1331"/>
      <c r="D77" s="1331"/>
      <c r="E77" s="556"/>
      <c r="F77" s="557" t="s">
        <v>724</v>
      </c>
      <c r="G77" s="1380"/>
      <c r="H77" s="1380">
        <f>H78*H79+H80</f>
        <v>0</v>
      </c>
      <c r="I77" s="1380">
        <f>I78*I79+I80</f>
        <v>11016.35001425</v>
      </c>
      <c r="J77" s="1380">
        <f>J78*J79+J80</f>
        <v>0</v>
      </c>
      <c r="K77" s="1380">
        <f>K78*K79+K80</f>
        <v>0</v>
      </c>
      <c r="L77" s="1380">
        <f>L78*L79+L80</f>
        <v>0</v>
      </c>
      <c r="M77" s="1380">
        <f>M78*M79+M80</f>
        <v>0</v>
      </c>
      <c r="N77" s="1380">
        <f>N78*N79+N80</f>
        <v>0</v>
      </c>
      <c r="O77" s="1380">
        <f>O78*O79+O80</f>
        <v>1495.5072</v>
      </c>
      <c r="P77" s="1380">
        <f>P78*P79+P80</f>
        <v>0</v>
      </c>
      <c r="Q77" s="1380">
        <f>Q78*Q79+Q80</f>
        <v>0</v>
      </c>
      <c r="R77" s="1380">
        <f>R78*R79+R80</f>
        <v>0</v>
      </c>
      <c r="S77" s="1380">
        <f>S78*S79+S80</f>
        <v>0</v>
      </c>
      <c r="T77" s="1380">
        <f>T78*T79+T80</f>
        <v>0</v>
      </c>
      <c r="U77" s="1380">
        <f>U78*U79+U80</f>
        <v>0</v>
      </c>
      <c r="V77" s="1380">
        <f>V78*V79+V80</f>
        <v>0</v>
      </c>
      <c r="W77" s="1380">
        <f>W78*W79+W80</f>
        <v>0</v>
      </c>
      <c r="X77" s="1380">
        <f>X78*X79+X80</f>
        <v>0</v>
      </c>
      <c r="Y77" s="1380">
        <f>Y78*Y79+Y80</f>
        <v>0</v>
      </c>
      <c r="Z77" s="1380">
        <f>Z78*Z79+Z80</f>
        <v>0</v>
      </c>
      <c r="AA77" s="1380">
        <f>AA78*AA79+AA80</f>
        <v>0</v>
      </c>
      <c r="AB77" s="1380">
        <f>AB78*AB79+AB80</f>
        <v>0</v>
      </c>
      <c r="AC77" s="1380">
        <f>AC78*AC79+AC80</f>
        <v>0</v>
      </c>
      <c r="AD77" s="1380">
        <f>AD78*AD79+AD80</f>
        <v>0</v>
      </c>
      <c r="AE77" s="1380">
        <f>AE78*AE79+AE80</f>
        <v>0</v>
      </c>
      <c r="AF77" s="1380">
        <f>AF78*AF79+AF80</f>
        <v>0</v>
      </c>
      <c r="AG77" s="1380">
        <f>AG78*AG79+AG80</f>
        <v>0</v>
      </c>
      <c r="AH77" s="1380">
        <f>AH78*AH79+AH80</f>
        <v>0</v>
      </c>
      <c r="AI77" s="1383"/>
      <c r="AJ77" s="1649"/>
      <c r="AK77" s="1649"/>
      <c r="AL77" s="1649"/>
      <c r="AM77" s="1649"/>
      <c r="AN77" s="1649"/>
      <c r="AO77" s="1649"/>
      <c r="AP77" s="1649"/>
      <c r="AQ77" s="1649"/>
      <c r="AR77" s="1649"/>
      <c r="AS77" s="1649"/>
      <c r="AT77" s="1649"/>
      <c r="AU77" s="1649"/>
      <c r="AV77" s="1649"/>
      <c r="AW77" s="1649"/>
      <c r="AX77" s="1649"/>
      <c r="AY77" s="1649"/>
      <c r="AZ77" s="1649"/>
      <c r="BA77" s="1649"/>
      <c r="BB77" s="1649"/>
      <c r="BC77" s="1649"/>
      <c r="BD77" s="1649"/>
      <c r="BE77" s="1649">
        <v>0</v>
      </c>
    </row>
    <row s="1854" customFormat="1" customHeight="1" ht="23.25">
      <c r="A78" s="994"/>
      <c r="B78" s="2145" t="str">
        <f>E33&amp;".6"</f>
        <v>2.2.6</v>
      </c>
      <c r="C78" s="1331"/>
      <c r="D78" s="2158"/>
      <c r="E78" s="553" t="str">
        <f>B76&amp;".1"</f>
        <v>2.2.7.1</v>
      </c>
      <c r="F78" s="560" t="s">
        <v>725</v>
      </c>
      <c r="G78" s="561" t="s">
        <v>756</v>
      </c>
      <c r="H78" s="758"/>
      <c r="I78" s="758">
        <v>11472.377</v>
      </c>
      <c r="J78" s="758">
        <v>0</v>
      </c>
      <c r="K78" s="758">
        <v>0</v>
      </c>
      <c r="L78" s="758">
        <v>0</v>
      </c>
      <c r="M78" s="758">
        <v>0</v>
      </c>
      <c r="N78" s="758">
        <v>0</v>
      </c>
      <c r="O78" s="758">
        <v>1557.82</v>
      </c>
      <c r="P78" s="758">
        <v>0</v>
      </c>
      <c r="Q78" s="758">
        <v>0</v>
      </c>
      <c r="R78" s="758">
        <v>0</v>
      </c>
      <c r="S78" s="758">
        <v>0</v>
      </c>
      <c r="T78" s="758">
        <v>0</v>
      </c>
      <c r="U78" s="758">
        <v>0</v>
      </c>
      <c r="V78" s="758">
        <v>0</v>
      </c>
      <c r="W78" s="758">
        <v>0</v>
      </c>
      <c r="X78" s="758">
        <v>0</v>
      </c>
      <c r="Y78" s="758">
        <v>0</v>
      </c>
      <c r="Z78" s="758">
        <v>0</v>
      </c>
      <c r="AA78" s="758">
        <v>0</v>
      </c>
      <c r="AB78" s="758">
        <v>0</v>
      </c>
      <c r="AC78" s="758">
        <v>0</v>
      </c>
      <c r="AD78" s="758">
        <v>0</v>
      </c>
      <c r="AE78" s="758">
        <v>0</v>
      </c>
      <c r="AF78" s="758">
        <v>0</v>
      </c>
      <c r="AG78" s="758">
        <v>0</v>
      </c>
      <c r="AH78" s="758">
        <v>0</v>
      </c>
      <c r="AI78" s="1532" t="s">
        <v>726</v>
      </c>
      <c r="AJ78" s="741"/>
      <c r="AK78" s="1649"/>
      <c r="AL78" s="1649"/>
      <c r="AM78" s="1373"/>
      <c r="AN78" s="1373"/>
      <c r="AO78" s="1373"/>
      <c r="AP78" s="1373"/>
      <c r="AQ78" s="1649"/>
      <c r="AR78" s="1373"/>
      <c r="AS78" s="1373"/>
      <c r="AT78" s="743"/>
      <c r="AU78" s="1373"/>
      <c r="AV78" s="1373"/>
      <c r="AW78" s="1373"/>
      <c r="AX78" s="1373"/>
      <c r="AY78" s="1373"/>
      <c r="AZ78" s="1639"/>
      <c r="BA78" s="1639"/>
      <c r="BB78" s="1639"/>
      <c r="BC78" s="1639"/>
      <c r="BD78" s="1639"/>
      <c r="BE78" s="1642">
        <v>0</v>
      </c>
    </row>
    <row s="1854" customFormat="1" customHeight="1" ht="18.75">
      <c r="A79" s="994"/>
      <c r="B79" s="2145" t="str">
        <f>E33&amp;".6"</f>
        <v>2.2.6</v>
      </c>
      <c r="C79" s="1331"/>
      <c r="D79" s="2158"/>
      <c r="E79" s="553" t="str">
        <f>B76&amp;".2"</f>
        <v>2.2.7.2</v>
      </c>
      <c r="F79" s="560" t="s">
        <v>727</v>
      </c>
      <c r="G79" s="2386" t="s">
        <v>728</v>
      </c>
      <c r="H79" s="758"/>
      <c r="I79" s="758">
        <v>0.96025</v>
      </c>
      <c r="J79" s="758">
        <v>0</v>
      </c>
      <c r="K79" s="758">
        <v>0</v>
      </c>
      <c r="L79" s="758">
        <v>0</v>
      </c>
      <c r="M79" s="758">
        <v>0</v>
      </c>
      <c r="N79" s="758">
        <v>0</v>
      </c>
      <c r="O79" s="758">
        <v>0.96</v>
      </c>
      <c r="P79" s="758">
        <v>0</v>
      </c>
      <c r="Q79" s="758">
        <v>0</v>
      </c>
      <c r="R79" s="758">
        <v>0</v>
      </c>
      <c r="S79" s="758">
        <v>0</v>
      </c>
      <c r="T79" s="758">
        <v>0</v>
      </c>
      <c r="U79" s="758">
        <v>0</v>
      </c>
      <c r="V79" s="758">
        <v>0</v>
      </c>
      <c r="W79" s="758">
        <v>0</v>
      </c>
      <c r="X79" s="758">
        <v>0</v>
      </c>
      <c r="Y79" s="758">
        <v>0</v>
      </c>
      <c r="Z79" s="758">
        <v>0</v>
      </c>
      <c r="AA79" s="758">
        <v>0</v>
      </c>
      <c r="AB79" s="758">
        <v>0</v>
      </c>
      <c r="AC79" s="758">
        <v>0</v>
      </c>
      <c r="AD79" s="758">
        <v>0</v>
      </c>
      <c r="AE79" s="758">
        <v>0</v>
      </c>
      <c r="AF79" s="758">
        <v>0</v>
      </c>
      <c r="AG79" s="758">
        <v>0</v>
      </c>
      <c r="AH79" s="758">
        <v>0</v>
      </c>
      <c r="AI79" s="1532"/>
      <c r="AJ79" s="741"/>
      <c r="AK79" s="1649"/>
      <c r="AL79" s="1649"/>
      <c r="AM79" s="1373"/>
      <c r="AN79" s="1373"/>
      <c r="AO79" s="1373"/>
      <c r="AP79" s="1373"/>
      <c r="AQ79" s="1649"/>
      <c r="AR79" s="1373"/>
      <c r="AS79" s="1373"/>
      <c r="AT79" s="743"/>
      <c r="AU79" s="1373"/>
      <c r="AV79" s="1373"/>
      <c r="AW79" s="1373"/>
      <c r="AX79" s="1373"/>
      <c r="AY79" s="1373"/>
      <c r="AZ79" s="1639"/>
      <c r="BA79" s="1639"/>
      <c r="BB79" s="1639"/>
      <c r="BC79" s="1639"/>
      <c r="BD79" s="1639"/>
      <c r="BE79" s="1642">
        <v>0</v>
      </c>
    </row>
    <row s="1854" customFormat="1" customHeight="1" ht="18.75">
      <c r="A80" s="994"/>
      <c r="B80" s="2145" t="str">
        <f>E33&amp;".6"</f>
        <v>2.2.6</v>
      </c>
      <c r="C80" s="1331"/>
      <c r="D80" s="2158"/>
      <c r="E80" s="553" t="str">
        <f>B76&amp;".3"</f>
        <v>2.2.7.3</v>
      </c>
      <c r="F80" s="560" t="s">
        <v>729</v>
      </c>
      <c r="G80" s="2386" t="s">
        <v>728</v>
      </c>
      <c r="H80" s="758"/>
      <c r="I80" s="758">
        <v>0</v>
      </c>
      <c r="J80" s="758">
        <v>0</v>
      </c>
      <c r="K80" s="758">
        <v>0</v>
      </c>
      <c r="L80" s="758">
        <v>0</v>
      </c>
      <c r="M80" s="758">
        <v>0</v>
      </c>
      <c r="N80" s="758">
        <v>0</v>
      </c>
      <c r="O80" s="758">
        <v>0</v>
      </c>
      <c r="P80" s="758">
        <v>0</v>
      </c>
      <c r="Q80" s="758">
        <v>0</v>
      </c>
      <c r="R80" s="758">
        <v>0</v>
      </c>
      <c r="S80" s="758">
        <v>0</v>
      </c>
      <c r="T80" s="758">
        <v>0</v>
      </c>
      <c r="U80" s="758">
        <v>0</v>
      </c>
      <c r="V80" s="758">
        <v>0</v>
      </c>
      <c r="W80" s="758">
        <v>0</v>
      </c>
      <c r="X80" s="758">
        <v>0</v>
      </c>
      <c r="Y80" s="758">
        <v>0</v>
      </c>
      <c r="Z80" s="758">
        <v>0</v>
      </c>
      <c r="AA80" s="758">
        <v>0</v>
      </c>
      <c r="AB80" s="758">
        <v>0</v>
      </c>
      <c r="AC80" s="758">
        <v>0</v>
      </c>
      <c r="AD80" s="758">
        <v>0</v>
      </c>
      <c r="AE80" s="758">
        <v>0</v>
      </c>
      <c r="AF80" s="758">
        <v>0</v>
      </c>
      <c r="AG80" s="758">
        <v>0</v>
      </c>
      <c r="AH80" s="758">
        <v>0</v>
      </c>
      <c r="AI80" s="1532"/>
      <c r="AJ80" s="741"/>
      <c r="AK80" s="1649"/>
      <c r="AL80" s="1649"/>
      <c r="AM80" s="1373"/>
      <c r="AN80" s="1373"/>
      <c r="AO80" s="1373"/>
      <c r="AP80" s="1373"/>
      <c r="AQ80" s="1649"/>
      <c r="AR80" s="1373"/>
      <c r="AS80" s="1373"/>
      <c r="AT80" s="743"/>
      <c r="AU80" s="1373"/>
      <c r="AV80" s="1373"/>
      <c r="AW80" s="1373"/>
      <c r="AX80" s="1373"/>
      <c r="AY80" s="1373"/>
      <c r="AZ80" s="1639"/>
      <c r="BA80" s="1639"/>
      <c r="BB80" s="1639"/>
      <c r="BC80" s="1639"/>
      <c r="BD80" s="1639"/>
      <c r="BE80" s="1642">
        <v>0</v>
      </c>
    </row>
    <row s="1854" customFormat="1" customHeight="1" ht="18.75">
      <c r="A81" s="994"/>
      <c r="B81" s="2145" t="str">
        <f>E33&amp;".6"</f>
        <v>2.2.6</v>
      </c>
      <c r="C81" s="1331"/>
      <c r="D81" s="2158"/>
      <c r="E81" s="553" t="str">
        <f>B76&amp;".4"</f>
        <v>2.2.7.4</v>
      </c>
      <c r="F81" s="560" t="s">
        <v>730</v>
      </c>
      <c r="G81" s="2386" t="s">
        <v>722</v>
      </c>
      <c r="H81" s="562"/>
      <c r="I81" s="562" t="s">
        <v>747</v>
      </c>
      <c r="J81" s="562" t="s">
        <v>747</v>
      </c>
      <c r="K81" s="562" t="s">
        <v>747</v>
      </c>
      <c r="L81" s="562" t="s">
        <v>747</v>
      </c>
      <c r="M81" s="562" t="s">
        <v>747</v>
      </c>
      <c r="N81" s="562" t="s">
        <v>747</v>
      </c>
      <c r="O81" s="562" t="s">
        <v>747</v>
      </c>
      <c r="P81" s="562" t="s">
        <v>747</v>
      </c>
      <c r="Q81" s="562" t="s">
        <v>747</v>
      </c>
      <c r="R81" s="562" t="s">
        <v>747</v>
      </c>
      <c r="S81" s="562" t="s">
        <v>747</v>
      </c>
      <c r="T81" s="562" t="s">
        <v>747</v>
      </c>
      <c r="U81" s="562" t="s">
        <v>747</v>
      </c>
      <c r="V81" s="562" t="s">
        <v>747</v>
      </c>
      <c r="W81" s="562" t="s">
        <v>747</v>
      </c>
      <c r="X81" s="562" t="s">
        <v>747</v>
      </c>
      <c r="Y81" s="562" t="s">
        <v>747</v>
      </c>
      <c r="Z81" s="562" t="s">
        <v>747</v>
      </c>
      <c r="AA81" s="562" t="s">
        <v>747</v>
      </c>
      <c r="AB81" s="562" t="s">
        <v>747</v>
      </c>
      <c r="AC81" s="562" t="s">
        <v>747</v>
      </c>
      <c r="AD81" s="562" t="s">
        <v>747</v>
      </c>
      <c r="AE81" s="562" t="s">
        <v>747</v>
      </c>
      <c r="AF81" s="562" t="s">
        <v>747</v>
      </c>
      <c r="AG81" s="562" t="s">
        <v>747</v>
      </c>
      <c r="AH81" s="562" t="s">
        <v>747</v>
      </c>
      <c r="AI81" s="1532"/>
      <c r="AJ81" s="741"/>
      <c r="AK81" s="1649"/>
      <c r="AL81" s="1649"/>
      <c r="AM81" s="1373"/>
      <c r="AN81" s="1373"/>
      <c r="AO81" s="1373"/>
      <c r="AP81" s="1373"/>
      <c r="AQ81" s="1649"/>
      <c r="AR81" s="1373"/>
      <c r="AS81" s="1373"/>
      <c r="AT81" s="743"/>
      <c r="AU81" s="1373"/>
      <c r="AV81" s="1373"/>
      <c r="AW81" s="1373"/>
      <c r="AX81" s="1373"/>
      <c r="AY81" s="1373"/>
      <c r="AZ81" s="1639"/>
      <c r="BA81" s="1639"/>
      <c r="BB81" s="1639"/>
      <c r="BC81" s="1639"/>
      <c r="BD81" s="1639"/>
      <c r="BE81" s="1642">
        <v>0</v>
      </c>
    </row>
    <row s="1854" customFormat="1" customHeight="1" ht="23.25">
      <c r="A82" s="994"/>
      <c r="B82" s="2145" t="str">
        <f>E33&amp;".8"</f>
        <v>2.2.8</v>
      </c>
      <c r="C82" s="1331" t="s">
        <v>721</v>
      </c>
      <c r="D82" s="690" t="s">
        <v>103</v>
      </c>
      <c r="E82" s="553" t="str">
        <f>B82</f>
        <v>2.2.8</v>
      </c>
      <c r="F82" s="554" t="s">
        <v>757</v>
      </c>
      <c r="G82" s="2386" t="s">
        <v>722</v>
      </c>
      <c r="H82" s="2386" t="s">
        <v>722</v>
      </c>
      <c r="I82" s="2386" t="s">
        <v>722</v>
      </c>
      <c r="J82" s="2386" t="s">
        <v>722</v>
      </c>
      <c r="K82" s="2386" t="s">
        <v>722</v>
      </c>
      <c r="L82" s="2386" t="s">
        <v>722</v>
      </c>
      <c r="M82" s="2386" t="s">
        <v>722</v>
      </c>
      <c r="N82" s="2386" t="s">
        <v>722</v>
      </c>
      <c r="O82" s="2386" t="s">
        <v>722</v>
      </c>
      <c r="P82" s="2386" t="s">
        <v>722</v>
      </c>
      <c r="Q82" s="2386" t="s">
        <v>722</v>
      </c>
      <c r="R82" s="2386" t="s">
        <v>722</v>
      </c>
      <c r="S82" s="2386" t="s">
        <v>722</v>
      </c>
      <c r="T82" s="2386" t="s">
        <v>722</v>
      </c>
      <c r="U82" s="2386" t="s">
        <v>722</v>
      </c>
      <c r="V82" s="2386" t="s">
        <v>722</v>
      </c>
      <c r="W82" s="2386" t="s">
        <v>722</v>
      </c>
      <c r="X82" s="2386" t="s">
        <v>722</v>
      </c>
      <c r="Y82" s="2386" t="s">
        <v>722</v>
      </c>
      <c r="Z82" s="2386" t="s">
        <v>722</v>
      </c>
      <c r="AA82" s="2386" t="s">
        <v>722</v>
      </c>
      <c r="AB82" s="2386" t="s">
        <v>722</v>
      </c>
      <c r="AC82" s="2386" t="s">
        <v>722</v>
      </c>
      <c r="AD82" s="2386" t="s">
        <v>722</v>
      </c>
      <c r="AE82" s="2386" t="s">
        <v>722</v>
      </c>
      <c r="AF82" s="2386" t="s">
        <v>722</v>
      </c>
      <c r="AG82" s="2386" t="s">
        <v>722</v>
      </c>
      <c r="AH82" s="2386" t="s">
        <v>722</v>
      </c>
      <c r="AI82" s="1532" t="s">
        <v>723</v>
      </c>
      <c r="AJ82" s="741"/>
      <c r="AK82" s="1649"/>
      <c r="AL82" s="1649"/>
      <c r="AM82" s="1373"/>
      <c r="AN82" s="1373"/>
      <c r="AO82" s="1373"/>
      <c r="AP82" s="1373"/>
      <c r="AQ82" s="1649"/>
      <c r="AR82" s="1373"/>
      <c r="AS82" s="1373"/>
      <c r="AT82" s="743"/>
      <c r="AU82" s="1373"/>
      <c r="AV82" s="1373"/>
      <c r="AW82" s="1373"/>
      <c r="AX82" s="1373"/>
      <c r="AY82" s="1373"/>
      <c r="AZ82" s="1639"/>
      <c r="BA82" s="1639"/>
      <c r="BB82" s="1639"/>
      <c r="BC82" s="1639"/>
      <c r="BD82" s="1639"/>
      <c r="BE82" s="1642">
        <v>0</v>
      </c>
    </row>
    <row s="629" customFormat="1" customHeight="1" ht="0.75" hidden="1">
      <c r="A83" s="1649"/>
      <c r="B83" s="2145" t="str">
        <f>E33&amp;".7"</f>
        <v>2.2.7</v>
      </c>
      <c r="C83" s="1331"/>
      <c r="D83" s="1331"/>
      <c r="E83" s="556"/>
      <c r="F83" s="557" t="s">
        <v>724</v>
      </c>
      <c r="G83" s="1380"/>
      <c r="H83" s="1380">
        <f>H84*H85+H86</f>
        <v>0</v>
      </c>
      <c r="I83" s="1380">
        <f>I84*I85+I86</f>
        <v>495.830075</v>
      </c>
      <c r="J83" s="1380">
        <f>J84*J85+J86</f>
        <v>0</v>
      </c>
      <c r="K83" s="1380">
        <f>K84*K85+K86</f>
        <v>0</v>
      </c>
      <c r="L83" s="1380">
        <f>L84*L85+L86</f>
        <v>0</v>
      </c>
      <c r="M83" s="1380">
        <f>M84*M85+M86</f>
        <v>0</v>
      </c>
      <c r="N83" s="1380">
        <f>N84*N85+N86</f>
        <v>0</v>
      </c>
      <c r="O83" s="1380">
        <f>O84*O85+O86</f>
        <v>0</v>
      </c>
      <c r="P83" s="1380">
        <f>P84*P85+P86</f>
        <v>0</v>
      </c>
      <c r="Q83" s="1380">
        <f>Q84*Q85+Q86</f>
        <v>0</v>
      </c>
      <c r="R83" s="1380">
        <f>R84*R85+R86</f>
        <v>0</v>
      </c>
      <c r="S83" s="1380">
        <f>S84*S85+S86</f>
        <v>0</v>
      </c>
      <c r="T83" s="1380">
        <f>T84*T85+T86</f>
        <v>0</v>
      </c>
      <c r="U83" s="1380">
        <f>U84*U85+U86</f>
        <v>0</v>
      </c>
      <c r="V83" s="1380">
        <f>V84*V85+V86</f>
        <v>0</v>
      </c>
      <c r="W83" s="1380">
        <f>W84*W85+W86</f>
        <v>0</v>
      </c>
      <c r="X83" s="1380">
        <f>X84*X85+X86</f>
        <v>0</v>
      </c>
      <c r="Y83" s="1380">
        <f>Y84*Y85+Y86</f>
        <v>0</v>
      </c>
      <c r="Z83" s="1380">
        <f>Z84*Z85+Z86</f>
        <v>0</v>
      </c>
      <c r="AA83" s="1380">
        <f>AA84*AA85+AA86</f>
        <v>0</v>
      </c>
      <c r="AB83" s="1380">
        <f>AB84*AB85+AB86</f>
        <v>0</v>
      </c>
      <c r="AC83" s="1380">
        <f>AC84*AC85+AC86</f>
        <v>0</v>
      </c>
      <c r="AD83" s="1380">
        <f>AD84*AD85+AD86</f>
        <v>0</v>
      </c>
      <c r="AE83" s="1380">
        <f>AE84*AE85+AE86</f>
        <v>0</v>
      </c>
      <c r="AF83" s="1380">
        <f>AF84*AF85+AF86</f>
        <v>0</v>
      </c>
      <c r="AG83" s="1380">
        <f>AG84*AG85+AG86</f>
        <v>0</v>
      </c>
      <c r="AH83" s="1380">
        <f>AH84*AH85+AH86</f>
        <v>0</v>
      </c>
      <c r="AI83" s="1383"/>
      <c r="AJ83" s="1649"/>
      <c r="AK83" s="1649"/>
      <c r="AL83" s="1649"/>
      <c r="AM83" s="1649"/>
      <c r="AN83" s="1649"/>
      <c r="AO83" s="1649"/>
      <c r="AP83" s="1649"/>
      <c r="AQ83" s="1649"/>
      <c r="AR83" s="1649"/>
      <c r="AS83" s="1649"/>
      <c r="AT83" s="1649"/>
      <c r="AU83" s="1649"/>
      <c r="AV83" s="1649"/>
      <c r="AW83" s="1649"/>
      <c r="AX83" s="1649"/>
      <c r="AY83" s="1649"/>
      <c r="AZ83" s="1649"/>
      <c r="BA83" s="1649"/>
      <c r="BB83" s="1649"/>
      <c r="BC83" s="1649"/>
      <c r="BD83" s="1649"/>
      <c r="BE83" s="1649">
        <v>0</v>
      </c>
    </row>
    <row s="1854" customFormat="1" customHeight="1" ht="23.25">
      <c r="A84" s="994"/>
      <c r="B84" s="2145" t="str">
        <f>E33&amp;".7"</f>
        <v>2.2.7</v>
      </c>
      <c r="C84" s="1331"/>
      <c r="D84" s="2158"/>
      <c r="E84" s="553" t="str">
        <f>B82&amp;".1"</f>
        <v>2.2.8.1</v>
      </c>
      <c r="F84" s="560" t="s">
        <v>725</v>
      </c>
      <c r="G84" s="561" t="s">
        <v>746</v>
      </c>
      <c r="H84" s="758"/>
      <c r="I84" s="758">
        <v>42.5</v>
      </c>
      <c r="J84" s="758">
        <v>0</v>
      </c>
      <c r="K84" s="758">
        <v>0</v>
      </c>
      <c r="L84" s="758">
        <v>0</v>
      </c>
      <c r="M84" s="758">
        <v>0</v>
      </c>
      <c r="N84" s="758">
        <v>0</v>
      </c>
      <c r="O84" s="758">
        <v>0</v>
      </c>
      <c r="P84" s="758">
        <v>0</v>
      </c>
      <c r="Q84" s="758">
        <v>0</v>
      </c>
      <c r="R84" s="758">
        <v>0</v>
      </c>
      <c r="S84" s="758">
        <v>0</v>
      </c>
      <c r="T84" s="758">
        <v>0</v>
      </c>
      <c r="U84" s="758">
        <v>0</v>
      </c>
      <c r="V84" s="758">
        <v>0</v>
      </c>
      <c r="W84" s="758">
        <v>0</v>
      </c>
      <c r="X84" s="758">
        <v>0</v>
      </c>
      <c r="Y84" s="758">
        <v>0</v>
      </c>
      <c r="Z84" s="758">
        <v>0</v>
      </c>
      <c r="AA84" s="758">
        <v>0</v>
      </c>
      <c r="AB84" s="758">
        <v>0</v>
      </c>
      <c r="AC84" s="758">
        <v>0</v>
      </c>
      <c r="AD84" s="758">
        <v>0</v>
      </c>
      <c r="AE84" s="758">
        <v>0</v>
      </c>
      <c r="AF84" s="758">
        <v>0</v>
      </c>
      <c r="AG84" s="758">
        <v>0</v>
      </c>
      <c r="AH84" s="758">
        <v>0</v>
      </c>
      <c r="AI84" s="1532" t="s">
        <v>726</v>
      </c>
      <c r="AJ84" s="741"/>
      <c r="AK84" s="1649"/>
      <c r="AL84" s="1649"/>
      <c r="AM84" s="1373"/>
      <c r="AN84" s="1373"/>
      <c r="AO84" s="1373"/>
      <c r="AP84" s="1373"/>
      <c r="AQ84" s="1649"/>
      <c r="AR84" s="1373"/>
      <c r="AS84" s="1373"/>
      <c r="AT84" s="743"/>
      <c r="AU84" s="1373"/>
      <c r="AV84" s="1373"/>
      <c r="AW84" s="1373"/>
      <c r="AX84" s="1373"/>
      <c r="AY84" s="1373"/>
      <c r="AZ84" s="1639"/>
      <c r="BA84" s="1639"/>
      <c r="BB84" s="1639"/>
      <c r="BC84" s="1639"/>
      <c r="BD84" s="1639"/>
      <c r="BE84" s="1642">
        <v>0</v>
      </c>
    </row>
    <row s="1854" customFormat="1" customHeight="1" ht="18.75">
      <c r="A85" s="994"/>
      <c r="B85" s="2145" t="str">
        <f>E33&amp;".7"</f>
        <v>2.2.7</v>
      </c>
      <c r="C85" s="1331"/>
      <c r="D85" s="2158"/>
      <c r="E85" s="553" t="str">
        <f>B82&amp;".2"</f>
        <v>2.2.8.2</v>
      </c>
      <c r="F85" s="560" t="s">
        <v>727</v>
      </c>
      <c r="G85" s="2386" t="s">
        <v>728</v>
      </c>
      <c r="H85" s="758"/>
      <c r="I85" s="758">
        <v>11.66659</v>
      </c>
      <c r="J85" s="758">
        <v>0</v>
      </c>
      <c r="K85" s="758">
        <v>0</v>
      </c>
      <c r="L85" s="758">
        <v>0</v>
      </c>
      <c r="M85" s="758">
        <v>0</v>
      </c>
      <c r="N85" s="758">
        <v>0</v>
      </c>
      <c r="O85" s="758">
        <v>0</v>
      </c>
      <c r="P85" s="758">
        <v>0</v>
      </c>
      <c r="Q85" s="758">
        <v>0</v>
      </c>
      <c r="R85" s="758">
        <v>0</v>
      </c>
      <c r="S85" s="758">
        <v>0</v>
      </c>
      <c r="T85" s="758">
        <v>0</v>
      </c>
      <c r="U85" s="758">
        <v>0</v>
      </c>
      <c r="V85" s="758">
        <v>0</v>
      </c>
      <c r="W85" s="758">
        <v>0</v>
      </c>
      <c r="X85" s="758">
        <v>0</v>
      </c>
      <c r="Y85" s="758">
        <v>0</v>
      </c>
      <c r="Z85" s="758">
        <v>0</v>
      </c>
      <c r="AA85" s="758">
        <v>0</v>
      </c>
      <c r="AB85" s="758">
        <v>0</v>
      </c>
      <c r="AC85" s="758">
        <v>0</v>
      </c>
      <c r="AD85" s="758">
        <v>0</v>
      </c>
      <c r="AE85" s="758">
        <v>0</v>
      </c>
      <c r="AF85" s="758">
        <v>0</v>
      </c>
      <c r="AG85" s="758">
        <v>0</v>
      </c>
      <c r="AH85" s="758">
        <v>0</v>
      </c>
      <c r="AI85" s="1532"/>
      <c r="AJ85" s="741"/>
      <c r="AK85" s="1649"/>
      <c r="AL85" s="1649"/>
      <c r="AM85" s="1373"/>
      <c r="AN85" s="1373"/>
      <c r="AO85" s="1373"/>
      <c r="AP85" s="1373"/>
      <c r="AQ85" s="1649"/>
      <c r="AR85" s="1373"/>
      <c r="AS85" s="1373"/>
      <c r="AT85" s="743"/>
      <c r="AU85" s="1373"/>
      <c r="AV85" s="1373"/>
      <c r="AW85" s="1373"/>
      <c r="AX85" s="1373"/>
      <c r="AY85" s="1373"/>
      <c r="AZ85" s="1639"/>
      <c r="BA85" s="1639"/>
      <c r="BB85" s="1639"/>
      <c r="BC85" s="1639"/>
      <c r="BD85" s="1639"/>
      <c r="BE85" s="1642">
        <v>0</v>
      </c>
    </row>
    <row s="1854" customFormat="1" customHeight="1" ht="18.75">
      <c r="A86" s="994"/>
      <c r="B86" s="2145" t="str">
        <f>E33&amp;".7"</f>
        <v>2.2.7</v>
      </c>
      <c r="C86" s="1331"/>
      <c r="D86" s="2158"/>
      <c r="E86" s="553" t="str">
        <f>B82&amp;".3"</f>
        <v>2.2.8.3</v>
      </c>
      <c r="F86" s="560" t="s">
        <v>729</v>
      </c>
      <c r="G86" s="2386" t="s">
        <v>728</v>
      </c>
      <c r="H86" s="758"/>
      <c r="I86" s="758">
        <v>0</v>
      </c>
      <c r="J86" s="758">
        <v>0</v>
      </c>
      <c r="K86" s="758">
        <v>0</v>
      </c>
      <c r="L86" s="758">
        <v>0</v>
      </c>
      <c r="M86" s="758">
        <v>0</v>
      </c>
      <c r="N86" s="758">
        <v>0</v>
      </c>
      <c r="O86" s="758">
        <v>0</v>
      </c>
      <c r="P86" s="758">
        <v>0</v>
      </c>
      <c r="Q86" s="758">
        <v>0</v>
      </c>
      <c r="R86" s="758">
        <v>0</v>
      </c>
      <c r="S86" s="758">
        <v>0</v>
      </c>
      <c r="T86" s="758">
        <v>0</v>
      </c>
      <c r="U86" s="758">
        <v>0</v>
      </c>
      <c r="V86" s="758">
        <v>0</v>
      </c>
      <c r="W86" s="758">
        <v>0</v>
      </c>
      <c r="X86" s="758">
        <v>0</v>
      </c>
      <c r="Y86" s="758">
        <v>0</v>
      </c>
      <c r="Z86" s="758">
        <v>0</v>
      </c>
      <c r="AA86" s="758">
        <v>0</v>
      </c>
      <c r="AB86" s="758">
        <v>0</v>
      </c>
      <c r="AC86" s="758">
        <v>0</v>
      </c>
      <c r="AD86" s="758">
        <v>0</v>
      </c>
      <c r="AE86" s="758">
        <v>0</v>
      </c>
      <c r="AF86" s="758">
        <v>0</v>
      </c>
      <c r="AG86" s="758">
        <v>0</v>
      </c>
      <c r="AH86" s="758">
        <v>0</v>
      </c>
      <c r="AI86" s="1532"/>
      <c r="AJ86" s="741"/>
      <c r="AK86" s="1649"/>
      <c r="AL86" s="1649"/>
      <c r="AM86" s="1373"/>
      <c r="AN86" s="1373"/>
      <c r="AO86" s="1373"/>
      <c r="AP86" s="1373"/>
      <c r="AQ86" s="1649"/>
      <c r="AR86" s="1373"/>
      <c r="AS86" s="1373"/>
      <c r="AT86" s="743"/>
      <c r="AU86" s="1373"/>
      <c r="AV86" s="1373"/>
      <c r="AW86" s="1373"/>
      <c r="AX86" s="1373"/>
      <c r="AY86" s="1373"/>
      <c r="AZ86" s="1639"/>
      <c r="BA86" s="1639"/>
      <c r="BB86" s="1639"/>
      <c r="BC86" s="1639"/>
      <c r="BD86" s="1639"/>
      <c r="BE86" s="1642">
        <v>0</v>
      </c>
    </row>
    <row s="1854" customFormat="1" customHeight="1" ht="18.75">
      <c r="A87" s="994"/>
      <c r="B87" s="2145" t="str">
        <f>E33&amp;".7"</f>
        <v>2.2.7</v>
      </c>
      <c r="C87" s="1331"/>
      <c r="D87" s="2158"/>
      <c r="E87" s="553" t="str">
        <f>B82&amp;".4"</f>
        <v>2.2.8.4</v>
      </c>
      <c r="F87" s="560" t="s">
        <v>730</v>
      </c>
      <c r="G87" s="2386" t="s">
        <v>722</v>
      </c>
      <c r="H87" s="562"/>
      <c r="I87" s="562" t="s">
        <v>747</v>
      </c>
      <c r="J87" s="562" t="s">
        <v>747</v>
      </c>
      <c r="K87" s="562" t="s">
        <v>747</v>
      </c>
      <c r="L87" s="562" t="s">
        <v>747</v>
      </c>
      <c r="M87" s="562" t="s">
        <v>747</v>
      </c>
      <c r="N87" s="562" t="s">
        <v>747</v>
      </c>
      <c r="O87" s="562" t="s">
        <v>747</v>
      </c>
      <c r="P87" s="562" t="s">
        <v>747</v>
      </c>
      <c r="Q87" s="562" t="s">
        <v>747</v>
      </c>
      <c r="R87" s="562" t="s">
        <v>747</v>
      </c>
      <c r="S87" s="562" t="s">
        <v>747</v>
      </c>
      <c r="T87" s="562" t="s">
        <v>747</v>
      </c>
      <c r="U87" s="562" t="s">
        <v>747</v>
      </c>
      <c r="V87" s="562" t="s">
        <v>747</v>
      </c>
      <c r="W87" s="562" t="s">
        <v>747</v>
      </c>
      <c r="X87" s="562" t="s">
        <v>747</v>
      </c>
      <c r="Y87" s="562" t="s">
        <v>747</v>
      </c>
      <c r="Z87" s="562" t="s">
        <v>747</v>
      </c>
      <c r="AA87" s="562" t="s">
        <v>747</v>
      </c>
      <c r="AB87" s="562" t="s">
        <v>747</v>
      </c>
      <c r="AC87" s="562" t="s">
        <v>747</v>
      </c>
      <c r="AD87" s="562" t="s">
        <v>747</v>
      </c>
      <c r="AE87" s="562" t="s">
        <v>747</v>
      </c>
      <c r="AF87" s="562" t="s">
        <v>747</v>
      </c>
      <c r="AG87" s="562" t="s">
        <v>747</v>
      </c>
      <c r="AH87" s="562" t="s">
        <v>747</v>
      </c>
      <c r="AI87" s="1532"/>
      <c r="AJ87" s="741"/>
      <c r="AK87" s="1649"/>
      <c r="AL87" s="1649"/>
      <c r="AM87" s="1373"/>
      <c r="AN87" s="1373"/>
      <c r="AO87" s="1373"/>
      <c r="AP87" s="1373"/>
      <c r="AQ87" s="1649"/>
      <c r="AR87" s="1373"/>
      <c r="AS87" s="1373"/>
      <c r="AT87" s="743"/>
      <c r="AU87" s="1373"/>
      <c r="AV87" s="1373"/>
      <c r="AW87" s="1373"/>
      <c r="AX87" s="1373"/>
      <c r="AY87" s="1373"/>
      <c r="AZ87" s="1639"/>
      <c r="BA87" s="1639"/>
      <c r="BB87" s="1639"/>
      <c r="BC87" s="1639"/>
      <c r="BD87" s="1639"/>
      <c r="BE87" s="1642">
        <v>0</v>
      </c>
    </row>
    <row s="1373" customFormat="1" customHeight="1" ht="15">
      <c r="A88" s="2391"/>
      <c r="C88" s="1643"/>
      <c r="D88" s="1640"/>
      <c r="E88" s="577"/>
      <c r="F88" s="578" t="s">
        <v>758</v>
      </c>
      <c r="G88" s="579"/>
      <c r="H88" s="580"/>
      <c r="I88" s="580"/>
      <c r="J88" s="2833"/>
      <c r="K88" s="2834"/>
      <c r="L88" s="2835"/>
      <c r="M88" s="2836"/>
      <c r="N88" s="2837"/>
      <c r="O88" s="2838"/>
      <c r="P88" s="2839"/>
      <c r="Q88" s="2840"/>
      <c r="R88" s="2841"/>
      <c r="S88" s="2842"/>
      <c r="T88" s="2843"/>
      <c r="U88" s="2844"/>
      <c r="V88" s="2845"/>
      <c r="W88" s="2846"/>
      <c r="X88" s="2848"/>
      <c r="Y88" s="2849"/>
      <c r="Z88" s="2851"/>
      <c r="AA88" s="2852"/>
      <c r="AB88" s="2853"/>
      <c r="AC88" s="2855"/>
      <c r="AD88" s="2856"/>
      <c r="AE88" s="2857"/>
      <c r="AF88" s="2858"/>
      <c r="AG88" s="2860"/>
      <c r="AH88" s="3579"/>
      <c r="AI88" s="308"/>
      <c r="AJ88" s="1643" t="str">
        <f>IF((LEN(E88)-LEN(SUBSTITUTE(E88,".","")))/LEN(".")=1,"p","")</f>
        <v/>
      </c>
      <c r="AK88" s="1643"/>
      <c r="AL88" s="1643"/>
      <c r="AQ88" s="1643"/>
      <c r="AT88" s="551"/>
      <c r="AZ88" s="1639"/>
      <c r="BA88" s="1639"/>
      <c r="BB88" s="1639"/>
      <c r="BC88" s="1639"/>
      <c r="BD88" s="1639"/>
      <c r="BE88" s="1167">
        <v>0</v>
      </c>
    </row>
    <row customHeight="1" ht="11.25" hidden="1">
      <c r="A89" s="2391" t="s">
        <v>759</v>
      </c>
      <c r="D89" s="1645"/>
      <c r="E89" s="553" t="str">
        <f>FHD_NUM_P_5</f>
        <v/>
      </c>
      <c r="F89" s="1531" t="str">
        <f>FHD_P_5</f>
        <v/>
      </c>
      <c r="G89" s="1882" t="s">
        <v>728</v>
      </c>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296" t="str">
        <f>FHD_NOTE_P_5</f>
        <v/>
      </c>
      <c r="AJ89" s="1643" t="str">
        <f>IF((LEN(E89)-LEN(SUBSTITUTE(E89,".","")))/LEN(".")=1,"p","")</f>
        <v/>
      </c>
      <c r="BE89" s="1638">
        <v>0</v>
      </c>
    </row>
    <row customHeight="1" ht="11.25" hidden="1">
      <c r="A90" s="2391"/>
      <c r="D90" s="1645"/>
      <c r="E90" s="553" t="str">
        <f>FHD_NUM_P_6</f>
        <v/>
      </c>
      <c r="F90" s="1531" t="str">
        <f>FHD_P_6</f>
        <v/>
      </c>
      <c r="G90" s="1882" t="s">
        <v>728</v>
      </c>
      <c r="H90" s="564"/>
      <c r="I90" s="564"/>
      <c r="J90" s="564"/>
      <c r="K90" s="564"/>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296" t="str">
        <f>FHD_NOTE_P_6</f>
        <v/>
      </c>
      <c r="AJ90" s="1643" t="str">
        <f>IF((LEN(E90)-LEN(SUBSTITUTE(E90,".","")))/LEN(".")=1,"p","")</f>
        <v/>
      </c>
      <c r="BE90" s="1638">
        <v>0</v>
      </c>
    </row>
    <row customHeight="1" ht="11.25" hidden="1">
      <c r="A91" s="2391"/>
      <c r="D91" s="1645"/>
      <c r="E91" s="553" t="str">
        <f>FHD_NUM_P_7</f>
        <v/>
      </c>
      <c r="F91" s="1531" t="str">
        <f>FHD_P_7</f>
        <v/>
      </c>
      <c r="G91" s="1882" t="s">
        <v>728</v>
      </c>
      <c r="H91" s="564"/>
      <c r="I91" s="564"/>
      <c r="J91" s="564"/>
      <c r="K91" s="564"/>
      <c r="L91" s="564"/>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296" t="str">
        <f>FHD_NOTE_P_7</f>
        <v/>
      </c>
      <c r="AJ91" s="1643" t="str">
        <f>IF((LEN(E91)-LEN(SUBSTITUTE(E91,".","")))/LEN(".")=1,"p","")</f>
        <v/>
      </c>
      <c r="BE91" s="1638">
        <v>0</v>
      </c>
    </row>
    <row customHeight="1" ht="38.33333333333333">
      <c r="D92" s="1645"/>
      <c r="E92" s="553" t="str">
        <f>FHD_NUM_P_8</f>
        <v>2.3</v>
      </c>
      <c r="F92" s="1531" t="str">
        <f>FHD_P_8</f>
        <v>Расходы на приобретаемую электрическую энергию (мощность), используемую в технологическом процессе</v>
      </c>
      <c r="G92" s="1882" t="s">
        <v>728</v>
      </c>
      <c r="H92" s="564"/>
      <c r="I92" s="564">
        <v>872376.76</v>
      </c>
      <c r="J92" s="564">
        <v>0</v>
      </c>
      <c r="K92" s="564">
        <v>0</v>
      </c>
      <c r="L92" s="564">
        <v>138674.07</v>
      </c>
      <c r="M92" s="564">
        <v>2251.15</v>
      </c>
      <c r="N92" s="564">
        <v>40.02</v>
      </c>
      <c r="O92" s="564">
        <v>13001.34</v>
      </c>
      <c r="P92" s="564">
        <v>531.98</v>
      </c>
      <c r="Q92" s="564">
        <v>454.09</v>
      </c>
      <c r="R92" s="564">
        <v>1073</v>
      </c>
      <c r="S92" s="564">
        <v>142.24</v>
      </c>
      <c r="T92" s="564">
        <v>3.67</v>
      </c>
      <c r="U92" s="564">
        <v>239.6</v>
      </c>
      <c r="V92" s="564">
        <v>0</v>
      </c>
      <c r="W92" s="564">
        <v>1219.7</v>
      </c>
      <c r="X92" s="564">
        <v>537.78</v>
      </c>
      <c r="Y92" s="564">
        <v>10460.56</v>
      </c>
      <c r="Z92" s="564">
        <v>0</v>
      </c>
      <c r="AA92" s="564">
        <v>0</v>
      </c>
      <c r="AB92" s="564">
        <v>0</v>
      </c>
      <c r="AC92" s="564">
        <v>0</v>
      </c>
      <c r="AD92" s="564">
        <v>0</v>
      </c>
      <c r="AE92" s="564">
        <v>0</v>
      </c>
      <c r="AF92" s="564">
        <v>0</v>
      </c>
      <c r="AG92" s="564">
        <v>0</v>
      </c>
      <c r="AH92" s="564">
        <v>0</v>
      </c>
      <c r="AI92" s="296" t="str">
        <f>FHD_NOTE_P_8</f>
        <v/>
      </c>
      <c r="AJ92" s="1643" t="str">
        <f>IF((LEN(E92)-LEN(SUBSTITUTE(E92,".","")))/LEN(".")=1,"p","")</f>
        <v>p</v>
      </c>
      <c r="BE92" s="1638">
        <v>11</v>
      </c>
    </row>
    <row customHeight="1" ht="25">
      <c r="D93" s="1645"/>
      <c r="E93" s="553" t="str">
        <f>FHD_NUM_P_9</f>
        <v>2.3.1</v>
      </c>
      <c r="F93" s="1657" t="str">
        <f>FHD_P_9</f>
        <v>Средневзвешенная стоимость 1 кВт.ч (с учетом мощности)</v>
      </c>
      <c r="G93" s="1882" t="s">
        <v>760</v>
      </c>
      <c r="H93" s="564"/>
      <c r="I93" s="564">
        <v>6.18</v>
      </c>
      <c r="J93" s="564">
        <v>0</v>
      </c>
      <c r="K93" s="564">
        <v>0</v>
      </c>
      <c r="L93" s="564">
        <v>5.71</v>
      </c>
      <c r="M93" s="564">
        <v>7.24</v>
      </c>
      <c r="N93" s="564">
        <v>6.71</v>
      </c>
      <c r="O93" s="564">
        <v>5.72</v>
      </c>
      <c r="P93" s="564">
        <v>5.7</v>
      </c>
      <c r="Q93" s="564">
        <v>5.47</v>
      </c>
      <c r="R93" s="564">
        <v>4.64</v>
      </c>
      <c r="S93" s="564">
        <v>6.61</v>
      </c>
      <c r="T93" s="564">
        <v>7.8</v>
      </c>
      <c r="U93" s="564">
        <v>6.66</v>
      </c>
      <c r="V93" s="564">
        <v>0</v>
      </c>
      <c r="W93" s="564">
        <v>5.86</v>
      </c>
      <c r="X93" s="564">
        <v>6.55</v>
      </c>
      <c r="Y93" s="564">
        <v>5.71</v>
      </c>
      <c r="Z93" s="564">
        <v>0</v>
      </c>
      <c r="AA93" s="564">
        <v>0</v>
      </c>
      <c r="AB93" s="564">
        <v>0</v>
      </c>
      <c r="AC93" s="564">
        <v>0</v>
      </c>
      <c r="AD93" s="564">
        <v>0</v>
      </c>
      <c r="AE93" s="564">
        <v>0</v>
      </c>
      <c r="AF93" s="564">
        <v>0</v>
      </c>
      <c r="AG93" s="564">
        <v>0</v>
      </c>
      <c r="AH93" s="564">
        <v>0</v>
      </c>
      <c r="AI93" s="296" t="str">
        <f>FHD_NOTE_P_9</f>
        <v/>
      </c>
      <c r="AJ93" s="1643" t="str">
        <f>IF((LEN(E93)-LEN(SUBSTITUTE(E93,".","")))/LEN(".")=1,"p","")</f>
        <v/>
      </c>
      <c r="BE93" s="1638">
        <v>11</v>
      </c>
    </row>
    <row s="1373" customFormat="1" customHeight="1" ht="30.83333333333333">
      <c r="A94" s="994"/>
      <c r="C94" s="1643"/>
      <c r="D94" s="581"/>
      <c r="E94" s="553" t="str">
        <f>FHD_NUM_P_10</f>
        <v>2.3.2</v>
      </c>
      <c r="F94" s="1657" t="str">
        <f>FHD_P_10</f>
        <v>Объём приобретения электрической энергии</v>
      </c>
      <c r="G94" s="1882" t="s">
        <v>761</v>
      </c>
      <c r="H94" s="564"/>
      <c r="I94" s="564">
        <v>141206.38</v>
      </c>
      <c r="J94" s="564">
        <v>0</v>
      </c>
      <c r="K94" s="564">
        <v>0</v>
      </c>
      <c r="L94" s="564">
        <v>24271.62</v>
      </c>
      <c r="M94" s="564">
        <v>310.94</v>
      </c>
      <c r="N94" s="564">
        <v>5.96</v>
      </c>
      <c r="O94" s="564">
        <v>2273.37</v>
      </c>
      <c r="P94" s="564">
        <v>93.39</v>
      </c>
      <c r="Q94" s="564">
        <v>82.97</v>
      </c>
      <c r="R94" s="564">
        <v>231.39</v>
      </c>
      <c r="S94" s="564">
        <v>21.51</v>
      </c>
      <c r="T94" s="564">
        <v>0.47</v>
      </c>
      <c r="U94" s="564">
        <v>36</v>
      </c>
      <c r="V94" s="564">
        <v>0</v>
      </c>
      <c r="W94" s="564">
        <v>208.06</v>
      </c>
      <c r="X94" s="564">
        <v>82.09</v>
      </c>
      <c r="Y94" s="564">
        <v>1830.87</v>
      </c>
      <c r="Z94" s="564">
        <v>0</v>
      </c>
      <c r="AA94" s="564">
        <v>0</v>
      </c>
      <c r="AB94" s="564">
        <v>0</v>
      </c>
      <c r="AC94" s="564">
        <v>0</v>
      </c>
      <c r="AD94" s="564">
        <v>0</v>
      </c>
      <c r="AE94" s="564">
        <v>0</v>
      </c>
      <c r="AF94" s="564">
        <v>0</v>
      </c>
      <c r="AG94" s="564">
        <v>0</v>
      </c>
      <c r="AH94" s="564">
        <v>0</v>
      </c>
      <c r="AI94" s="296" t="str">
        <f>FHD_NOTE_P_10</f>
        <v/>
      </c>
      <c r="AJ94" s="1643" t="str">
        <f>IF((LEN(E94)-LEN(SUBSTITUTE(E94,".","")))/LEN(".")=1,"p","")</f>
        <v/>
      </c>
      <c r="AK94" s="1643"/>
      <c r="AL94" s="1643"/>
      <c r="AQ94" s="1643"/>
      <c r="AT94" s="551"/>
      <c r="AZ94" s="1639"/>
      <c r="BA94" s="1639"/>
      <c r="BB94" s="1639"/>
      <c r="BC94" s="1639"/>
      <c r="BD94" s="1639"/>
      <c r="BE94" s="1167">
        <v>11</v>
      </c>
    </row>
    <row s="1373" customFormat="1" customHeight="1" ht="39.166666666666664">
      <c r="A95" s="996" t="s">
        <v>762</v>
      </c>
      <c r="C95" s="1643"/>
      <c r="D95" s="582"/>
      <c r="E95" s="553" t="str">
        <f>FHD_NUM_P_11</f>
        <v>2.4</v>
      </c>
      <c r="F95" s="1531" t="str">
        <f>FHD_P_11</f>
        <v>Расходы на приобретение холодной воды, используемой в технологическом процессе</v>
      </c>
      <c r="G95" s="1882" t="s">
        <v>728</v>
      </c>
      <c r="H95" s="564"/>
      <c r="I95" s="564">
        <v>157680.93</v>
      </c>
      <c r="J95" s="564">
        <v>0</v>
      </c>
      <c r="K95" s="564">
        <v>0</v>
      </c>
      <c r="L95" s="564">
        <v>18605.36</v>
      </c>
      <c r="M95" s="564">
        <v>0</v>
      </c>
      <c r="N95" s="564">
        <v>84.95</v>
      </c>
      <c r="O95" s="564">
        <v>9224.11</v>
      </c>
      <c r="P95" s="564">
        <v>1230.95</v>
      </c>
      <c r="Q95" s="564">
        <v>2899.02</v>
      </c>
      <c r="R95" s="564">
        <v>1424.43</v>
      </c>
      <c r="S95" s="564">
        <v>374.67</v>
      </c>
      <c r="T95" s="564">
        <v>5.05</v>
      </c>
      <c r="U95" s="564">
        <v>199.81</v>
      </c>
      <c r="V95" s="564">
        <v>801.51</v>
      </c>
      <c r="W95" s="564">
        <v>65.59</v>
      </c>
      <c r="X95" s="564">
        <v>686.86</v>
      </c>
      <c r="Y95" s="564">
        <v>11600.79</v>
      </c>
      <c r="Z95" s="564">
        <v>0</v>
      </c>
      <c r="AA95" s="564">
        <v>0</v>
      </c>
      <c r="AB95" s="564">
        <v>0</v>
      </c>
      <c r="AC95" s="564">
        <v>0</v>
      </c>
      <c r="AD95" s="564">
        <v>0</v>
      </c>
      <c r="AE95" s="564">
        <v>0</v>
      </c>
      <c r="AF95" s="564">
        <v>0</v>
      </c>
      <c r="AG95" s="564">
        <v>0</v>
      </c>
      <c r="AH95" s="564">
        <v>0</v>
      </c>
      <c r="AI95" s="296" t="str">
        <f>FHD_NOTE_P_11</f>
        <v/>
      </c>
      <c r="AJ95" s="1643" t="str">
        <f>IF((LEN(E95)-LEN(SUBSTITUTE(E95,".","")))/LEN(".")=1,"p","")</f>
        <v>p</v>
      </c>
      <c r="AK95" s="1643"/>
      <c r="AL95" s="1643"/>
      <c r="AQ95" s="1643"/>
      <c r="AT95" s="551"/>
      <c r="AZ95" s="1639"/>
      <c r="BA95" s="1639"/>
      <c r="BB95" s="1639"/>
      <c r="BC95" s="1639"/>
      <c r="BD95" s="1639"/>
      <c r="BE95" s="1167">
        <v>0</v>
      </c>
    </row>
    <row s="1373" customFormat="1" customHeight="1" ht="39.166666666666664">
      <c r="A96" s="996" t="s">
        <v>763</v>
      </c>
      <c r="C96" s="1643"/>
      <c r="D96" s="1645"/>
      <c r="E96" s="553" t="str">
        <f>FHD_NUM_P_12</f>
        <v>2.5</v>
      </c>
      <c r="F96" s="1531" t="str">
        <f>FHD_P_12</f>
        <v>Расходы на  химические реагенты, используемые в технологическом процессе</v>
      </c>
      <c r="G96" s="1882" t="s">
        <v>728</v>
      </c>
      <c r="H96" s="584"/>
      <c r="I96" s="584">
        <v>8707.1762</v>
      </c>
      <c r="J96" s="584">
        <v>0</v>
      </c>
      <c r="K96" s="584">
        <v>0</v>
      </c>
      <c r="L96" s="584">
        <v>1013.5023</v>
      </c>
      <c r="M96" s="584">
        <v>38.9167</v>
      </c>
      <c r="N96" s="584">
        <v>0</v>
      </c>
      <c r="O96" s="584">
        <v>33.4707</v>
      </c>
      <c r="P96" s="584">
        <v>0.239</v>
      </c>
      <c r="Q96" s="584">
        <v>17.1016</v>
      </c>
      <c r="R96" s="584">
        <v>3.2321</v>
      </c>
      <c r="S96" s="584">
        <v>0</v>
      </c>
      <c r="T96" s="584">
        <v>0</v>
      </c>
      <c r="U96" s="584">
        <v>0</v>
      </c>
      <c r="V96" s="584">
        <v>0</v>
      </c>
      <c r="W96" s="584">
        <v>228.7368</v>
      </c>
      <c r="X96" s="584">
        <v>0</v>
      </c>
      <c r="Y96" s="584">
        <v>99.144</v>
      </c>
      <c r="Z96" s="584">
        <v>0</v>
      </c>
      <c r="AA96" s="584">
        <v>0</v>
      </c>
      <c r="AB96" s="584">
        <v>0</v>
      </c>
      <c r="AC96" s="584">
        <v>0</v>
      </c>
      <c r="AD96" s="584">
        <v>0</v>
      </c>
      <c r="AE96" s="584">
        <v>0</v>
      </c>
      <c r="AF96" s="584">
        <v>0</v>
      </c>
      <c r="AG96" s="584">
        <v>0</v>
      </c>
      <c r="AH96" s="584">
        <v>0</v>
      </c>
      <c r="AI96" s="296" t="str">
        <f>FHD_NOTE_P_12</f>
        <v/>
      </c>
      <c r="AJ96" s="1643" t="str">
        <f>IF((LEN(E96)-LEN(SUBSTITUTE(E96,".","")))/LEN(".")=1,"p","")</f>
        <v>p</v>
      </c>
      <c r="AK96" s="1643"/>
      <c r="AL96" s="1643"/>
      <c r="AQ96" s="1643"/>
      <c r="AT96" s="551"/>
      <c r="AZ96" s="1639"/>
      <c r="BA96" s="1639"/>
      <c r="BB96" s="1639"/>
      <c r="BC96" s="1639"/>
      <c r="BD96" s="1639"/>
      <c r="BE96" s="1167">
        <v>18</v>
      </c>
    </row>
    <row s="1372" customFormat="1" customHeight="1" ht="39.166666666666664">
      <c r="A97" s="995"/>
      <c r="C97" s="737"/>
      <c r="D97" s="680"/>
      <c r="E97" s="553" t="str">
        <f>FHD_NUM_P_13</f>
        <v>2.6</v>
      </c>
      <c r="F97"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97" s="1882" t="s">
        <v>728</v>
      </c>
      <c r="H97" s="564"/>
      <c r="I97" s="564">
        <f>I98+I99</f>
        <v>3264502.91</v>
      </c>
      <c r="J97" s="564">
        <v>0</v>
      </c>
      <c r="K97" s="564">
        <v>523.55</v>
      </c>
      <c r="L97" s="564">
        <v>254584.23</v>
      </c>
      <c r="M97" s="564">
        <v>24256.65</v>
      </c>
      <c r="N97" s="564">
        <v>58.47</v>
      </c>
      <c r="O97" s="564">
        <v>15995.17</v>
      </c>
      <c r="P97" s="564">
        <v>1015.74</v>
      </c>
      <c r="Q97" s="564">
        <v>2185.16</v>
      </c>
      <c r="R97" s="564">
        <v>2868.27</v>
      </c>
      <c r="S97" s="564">
        <v>363.5</v>
      </c>
      <c r="T97" s="564">
        <v>8.92</v>
      </c>
      <c r="U97" s="564">
        <v>251.48</v>
      </c>
      <c r="V97" s="564">
        <v>97.82</v>
      </c>
      <c r="W97" s="564">
        <v>2556.74</v>
      </c>
      <c r="X97" s="564">
        <v>1175.75</v>
      </c>
      <c r="Y97" s="564">
        <v>11069.16</v>
      </c>
      <c r="Z97" s="564">
        <v>1.18</v>
      </c>
      <c r="AA97" s="564">
        <v>0</v>
      </c>
      <c r="AB97" s="564">
        <v>0</v>
      </c>
      <c r="AC97" s="564">
        <v>10.84</v>
      </c>
      <c r="AD97" s="564">
        <v>4.55</v>
      </c>
      <c r="AE97" s="564">
        <v>62.57</v>
      </c>
      <c r="AF97" s="564">
        <v>20.19</v>
      </c>
      <c r="AG97" s="564">
        <f>AG98+AG99</f>
        <v>0</v>
      </c>
      <c r="AH97" s="564">
        <v>2.12</v>
      </c>
      <c r="AI97" s="296" t="str">
        <f>FHD_NOTE_P_13</f>
        <v/>
      </c>
      <c r="AJ97" s="1643" t="str">
        <f>IF((LEN(E97)-LEN(SUBSTITUTE(E97,".","")))/LEN(".")=1,"p","")</f>
        <v>p</v>
      </c>
      <c r="AK97" s="737"/>
      <c r="AL97" s="737"/>
      <c r="AQ97" s="737"/>
      <c r="AT97" s="738"/>
      <c r="AZ97" s="739"/>
      <c r="BA97" s="739"/>
      <c r="BB97" s="739"/>
      <c r="BC97" s="739"/>
      <c r="BD97" s="739"/>
      <c r="BE97" s="736">
        <v>11</v>
      </c>
    </row>
    <row s="1372" customFormat="1" customHeight="1" ht="39.166666666666664">
      <c r="A98" s="995"/>
      <c r="C98" s="737"/>
      <c r="D98" s="680"/>
      <c r="E98" s="553" t="str">
        <f>FHD_NUM_P_14</f>
        <v>2.6.1</v>
      </c>
      <c r="F98" s="1657" t="str">
        <f>FHD_P_14</f>
        <v>Расходы на оплату труда основного производственного персонала</v>
      </c>
      <c r="G98" s="1882" t="s">
        <v>728</v>
      </c>
      <c r="H98" s="564"/>
      <c r="I98" s="564">
        <v>2493673.99</v>
      </c>
      <c r="J98" s="564">
        <v>0</v>
      </c>
      <c r="K98" s="564">
        <v>402.05</v>
      </c>
      <c r="L98" s="564">
        <v>194914.25</v>
      </c>
      <c r="M98" s="564">
        <v>18530.29</v>
      </c>
      <c r="N98" s="564">
        <v>44.82</v>
      </c>
      <c r="O98" s="564">
        <v>12179.95</v>
      </c>
      <c r="P98" s="564">
        <v>772.66</v>
      </c>
      <c r="Q98" s="564">
        <v>1671.16</v>
      </c>
      <c r="R98" s="564">
        <v>2184.79</v>
      </c>
      <c r="S98" s="564">
        <v>273.55</v>
      </c>
      <c r="T98" s="564">
        <v>6.6</v>
      </c>
      <c r="U98" s="564">
        <v>192.37</v>
      </c>
      <c r="V98" s="564">
        <v>75</v>
      </c>
      <c r="W98" s="564">
        <v>1943.36</v>
      </c>
      <c r="X98" s="564">
        <v>894.74</v>
      </c>
      <c r="Y98" s="564">
        <v>8463.13</v>
      </c>
      <c r="Z98" s="564">
        <v>0.91</v>
      </c>
      <c r="AA98" s="564">
        <v>0</v>
      </c>
      <c r="AB98" s="564">
        <v>0</v>
      </c>
      <c r="AC98" s="564">
        <v>8.3</v>
      </c>
      <c r="AD98" s="564">
        <v>3.15</v>
      </c>
      <c r="AE98" s="564">
        <v>47.81</v>
      </c>
      <c r="AF98" s="564">
        <v>15.46</v>
      </c>
      <c r="AG98" s="564">
        <v>0</v>
      </c>
      <c r="AH98" s="564">
        <v>1.63</v>
      </c>
      <c r="AI98" s="296" t="str">
        <f>FHD_NOTE_P_14</f>
        <v/>
      </c>
      <c r="AJ98" s="1643" t="str">
        <f>IF((LEN(E98)-LEN(SUBSTITUTE(E98,".","")))/LEN(".")=1,"p","")</f>
        <v/>
      </c>
      <c r="AK98" s="737"/>
      <c r="AL98" s="737"/>
      <c r="AQ98" s="737"/>
      <c r="AT98" s="738"/>
      <c r="AZ98" s="739"/>
      <c r="BA98" s="739"/>
      <c r="BB98" s="739"/>
      <c r="BC98" s="739"/>
      <c r="BD98" s="739"/>
      <c r="BE98" s="736">
        <v>11</v>
      </c>
    </row>
    <row s="1372" customFormat="1" customHeight="1" ht="39.166666666666664">
      <c r="A99" s="995"/>
      <c r="C99" s="737"/>
      <c r="D99" s="680"/>
      <c r="E99" s="553" t="str">
        <f>FHD_NUM_P_15</f>
        <v>2.6.2</v>
      </c>
      <c r="F99" s="1657" t="str">
        <f>FHD_P_15</f>
        <v>Страховые взносы на обязательное социальное страхование, выплачиваемые из фонда оплаты труда основного производственного персонала</v>
      </c>
      <c r="G99" s="1882" t="s">
        <v>728</v>
      </c>
      <c r="H99" s="564"/>
      <c r="I99" s="564">
        <v>770828.92</v>
      </c>
      <c r="J99" s="564">
        <v>0</v>
      </c>
      <c r="K99" s="564">
        <v>121.5</v>
      </c>
      <c r="L99" s="564">
        <v>59669.98</v>
      </c>
      <c r="M99" s="564">
        <v>5726.36</v>
      </c>
      <c r="N99" s="564">
        <v>13.64</v>
      </c>
      <c r="O99" s="564">
        <v>3815.22</v>
      </c>
      <c r="P99" s="564">
        <v>243.08</v>
      </c>
      <c r="Q99" s="564">
        <v>514</v>
      </c>
      <c r="R99" s="564">
        <v>683.48</v>
      </c>
      <c r="S99" s="564">
        <v>89.96</v>
      </c>
      <c r="T99" s="564">
        <v>2.31</v>
      </c>
      <c r="U99" s="564">
        <v>59.11</v>
      </c>
      <c r="V99" s="564">
        <v>22.82</v>
      </c>
      <c r="W99" s="564">
        <v>613.38</v>
      </c>
      <c r="X99" s="564">
        <v>281.01</v>
      </c>
      <c r="Y99" s="564">
        <v>2606.02</v>
      </c>
      <c r="Z99" s="564">
        <v>0.27</v>
      </c>
      <c r="AA99" s="564">
        <v>0</v>
      </c>
      <c r="AB99" s="564">
        <v>0</v>
      </c>
      <c r="AC99" s="564">
        <v>2.54</v>
      </c>
      <c r="AD99" s="564">
        <v>1.4</v>
      </c>
      <c r="AE99" s="564">
        <v>14.76</v>
      </c>
      <c r="AF99" s="564">
        <v>4.73</v>
      </c>
      <c r="AG99" s="564">
        <v>0</v>
      </c>
      <c r="AH99" s="564">
        <v>0.49</v>
      </c>
      <c r="AI99" s="296" t="str">
        <f>FHD_NOTE_P_15</f>
        <v/>
      </c>
      <c r="AJ99" s="1643" t="str">
        <f>IF((LEN(E99)-LEN(SUBSTITUTE(E99,".","")))/LEN(".")=1,"p","")</f>
        <v/>
      </c>
      <c r="AK99" s="737"/>
      <c r="AL99" s="737"/>
      <c r="AQ99" s="737"/>
      <c r="AT99" s="738"/>
      <c r="AZ99" s="739"/>
      <c r="BA99" s="739"/>
      <c r="BB99" s="739"/>
      <c r="BC99" s="739"/>
      <c r="BD99" s="739"/>
      <c r="BE99" s="736">
        <v>11</v>
      </c>
    </row>
    <row s="1373" customFormat="1" customHeight="1" ht="39.166666666666664">
      <c r="A100" s="994"/>
      <c r="C100" s="1643"/>
      <c r="D100" s="1645"/>
      <c r="E100" s="553" t="str">
        <f>FHD_NUM_P_16</f>
        <v>2.7</v>
      </c>
      <c r="F100"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100" s="1882" t="s">
        <v>728</v>
      </c>
      <c r="H100" s="564"/>
      <c r="I100" s="564">
        <v>1426501.86</v>
      </c>
      <c r="J100" s="564">
        <v>0</v>
      </c>
      <c r="K100" s="564">
        <v>0</v>
      </c>
      <c r="L100" s="564">
        <v>113873.8</v>
      </c>
      <c r="M100" s="564">
        <v>13836.83</v>
      </c>
      <c r="N100" s="564">
        <v>22.47</v>
      </c>
      <c r="O100" s="564">
        <v>5264.33</v>
      </c>
      <c r="P100" s="564">
        <v>334.3</v>
      </c>
      <c r="Q100" s="564">
        <v>668.77</v>
      </c>
      <c r="R100" s="564">
        <v>808.43</v>
      </c>
      <c r="S100" s="564">
        <v>111.25</v>
      </c>
      <c r="T100" s="564">
        <v>2.73</v>
      </c>
      <c r="U100" s="564">
        <v>96.64</v>
      </c>
      <c r="V100" s="564">
        <v>37.59</v>
      </c>
      <c r="W100" s="564">
        <v>720.63</v>
      </c>
      <c r="X100" s="564">
        <v>451.83</v>
      </c>
      <c r="Y100" s="564">
        <v>4951.16</v>
      </c>
      <c r="Z100" s="564">
        <v>0</v>
      </c>
      <c r="AA100" s="564">
        <v>0</v>
      </c>
      <c r="AB100" s="564">
        <v>0</v>
      </c>
      <c r="AC100" s="564">
        <v>0</v>
      </c>
      <c r="AD100" s="564">
        <v>0</v>
      </c>
      <c r="AE100" s="564">
        <v>0.03</v>
      </c>
      <c r="AF100" s="564">
        <v>0</v>
      </c>
      <c r="AG100" s="564">
        <v>0</v>
      </c>
      <c r="AH100" s="564">
        <v>0</v>
      </c>
      <c r="AI100" s="296" t="str">
        <f>FHD_NOTE_P_16</f>
        <v/>
      </c>
      <c r="AJ100" s="1643" t="str">
        <f>IF((LEN(E100)-LEN(SUBSTITUTE(E100,".","")))/LEN(".")=1,"p","")</f>
        <v>p</v>
      </c>
      <c r="AK100" s="1643"/>
      <c r="AL100" s="1649"/>
      <c r="AM100" s="544"/>
      <c r="AN100" s="544"/>
      <c r="AQ100" s="1643"/>
      <c r="AT100" s="551"/>
      <c r="AZ100" s="1639"/>
      <c r="BA100" s="1639"/>
      <c r="BB100" s="1639"/>
      <c r="BC100" s="1639"/>
      <c r="BD100" s="1639"/>
      <c r="BE100" s="1167">
        <v>11</v>
      </c>
    </row>
    <row s="1373" customFormat="1" customHeight="1" ht="39.166666666666664">
      <c r="A101" s="994"/>
      <c r="C101" s="1643"/>
      <c r="D101" s="1645"/>
      <c r="E101" s="553" t="str">
        <f>FHD_NUM_P_17</f>
        <v>2.7.1</v>
      </c>
      <c r="F101" s="1657" t="str">
        <f>FHD_P_17</f>
        <v>Расходы на оплату труда административно-управленческого персонала</v>
      </c>
      <c r="G101" s="1882" t="s">
        <v>728</v>
      </c>
      <c r="H101" s="564"/>
      <c r="I101" s="564">
        <v>1089669.91</v>
      </c>
      <c r="J101" s="564">
        <v>0</v>
      </c>
      <c r="K101" s="564">
        <v>0</v>
      </c>
      <c r="L101" s="564">
        <v>87183.82</v>
      </c>
      <c r="M101" s="564">
        <v>10570.32</v>
      </c>
      <c r="N101" s="564">
        <v>17.23</v>
      </c>
      <c r="O101" s="564">
        <v>4008.67</v>
      </c>
      <c r="P101" s="564">
        <v>254.3</v>
      </c>
      <c r="Q101" s="564">
        <v>511.46</v>
      </c>
      <c r="R101" s="564">
        <v>615.79</v>
      </c>
      <c r="S101" s="564">
        <v>83.72</v>
      </c>
      <c r="T101" s="564">
        <v>2.02</v>
      </c>
      <c r="U101" s="564">
        <v>73.93</v>
      </c>
      <c r="V101" s="564">
        <v>28.82</v>
      </c>
      <c r="W101" s="564">
        <v>547.74</v>
      </c>
      <c r="X101" s="564">
        <v>343.84</v>
      </c>
      <c r="Y101" s="564">
        <v>3785.5</v>
      </c>
      <c r="Z101" s="564">
        <v>0</v>
      </c>
      <c r="AA101" s="564">
        <v>0</v>
      </c>
      <c r="AB101" s="564">
        <v>0</v>
      </c>
      <c r="AC101" s="564">
        <v>0</v>
      </c>
      <c r="AD101" s="564">
        <v>0</v>
      </c>
      <c r="AE101" s="564">
        <v>0</v>
      </c>
      <c r="AF101" s="564">
        <v>0</v>
      </c>
      <c r="AG101" s="564">
        <v>0</v>
      </c>
      <c r="AH101" s="564">
        <v>0</v>
      </c>
      <c r="AI101" s="296" t="str">
        <f>FHD_NOTE_P_17</f>
        <v/>
      </c>
      <c r="AJ101" s="1643" t="str">
        <f>IF((LEN(E101)-LEN(SUBSTITUTE(E101,".","")))/LEN(".")=1,"p","")</f>
        <v/>
      </c>
      <c r="AK101" s="1643"/>
      <c r="AL101" s="1649"/>
      <c r="AM101" s="544"/>
      <c r="AN101" s="544"/>
      <c r="AQ101" s="1643"/>
      <c r="AT101" s="551"/>
      <c r="AZ101" s="1639"/>
      <c r="BA101" s="1639"/>
      <c r="BB101" s="1639"/>
      <c r="BC101" s="1639"/>
      <c r="BD101" s="1639"/>
      <c r="BE101" s="1167">
        <v>11</v>
      </c>
    </row>
    <row s="1373" customFormat="1" customHeight="1" ht="39.166666666666664">
      <c r="A102" s="994"/>
      <c r="C102" s="1643"/>
      <c r="D102" s="1645"/>
      <c r="E102" s="553" t="str">
        <f>FHD_NUM_P_18</f>
        <v>2.7.2</v>
      </c>
      <c r="F102" s="16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102" s="1882" t="s">
        <v>728</v>
      </c>
      <c r="H102" s="564"/>
      <c r="I102" s="564">
        <v>336831.95</v>
      </c>
      <c r="J102" s="564">
        <v>0</v>
      </c>
      <c r="K102" s="564">
        <v>0</v>
      </c>
      <c r="L102" s="564">
        <v>26689.98</v>
      </c>
      <c r="M102" s="564">
        <v>3266.51</v>
      </c>
      <c r="N102" s="564">
        <v>5.24</v>
      </c>
      <c r="O102" s="564">
        <v>1255.66</v>
      </c>
      <c r="P102" s="564">
        <v>80</v>
      </c>
      <c r="Q102" s="564">
        <v>157.31</v>
      </c>
      <c r="R102" s="564">
        <v>192.64</v>
      </c>
      <c r="S102" s="564">
        <v>27.53</v>
      </c>
      <c r="T102" s="564">
        <v>0.71</v>
      </c>
      <c r="U102" s="564">
        <v>22.71</v>
      </c>
      <c r="V102" s="564">
        <v>8.77</v>
      </c>
      <c r="W102" s="564">
        <v>172.88</v>
      </c>
      <c r="X102" s="564">
        <v>107.99</v>
      </c>
      <c r="Y102" s="564">
        <v>1165.66</v>
      </c>
      <c r="Z102" s="564">
        <v>0</v>
      </c>
      <c r="AA102" s="564">
        <v>0</v>
      </c>
      <c r="AB102" s="564">
        <v>0</v>
      </c>
      <c r="AC102" s="564">
        <v>0</v>
      </c>
      <c r="AD102" s="564">
        <v>0</v>
      </c>
      <c r="AE102" s="564">
        <v>0</v>
      </c>
      <c r="AF102" s="564">
        <v>0</v>
      </c>
      <c r="AG102" s="564">
        <v>0</v>
      </c>
      <c r="AH102" s="564">
        <v>0</v>
      </c>
      <c r="AI102" s="296" t="str">
        <f>FHD_NOTE_P_18</f>
        <v/>
      </c>
      <c r="AJ102" s="1643" t="str">
        <f>IF((LEN(E102)-LEN(SUBSTITUTE(E102,".","")))/LEN(".")=1,"p","")</f>
        <v/>
      </c>
      <c r="AK102" s="1643"/>
      <c r="AL102" s="1649"/>
      <c r="AM102" s="544"/>
      <c r="AN102" s="544"/>
      <c r="AQ102" s="1643"/>
      <c r="AT102" s="551"/>
      <c r="AZ102" s="1639"/>
      <c r="BA102" s="1639"/>
      <c r="BB102" s="1639"/>
      <c r="BC102" s="1639"/>
      <c r="BD102" s="1639"/>
      <c r="BE102" s="1167">
        <v>11</v>
      </c>
    </row>
    <row s="1373" customFormat="1" customHeight="1" ht="39.166666666666664">
      <c r="A103" s="994"/>
      <c r="C103" s="1643"/>
      <c r="D103" s="582"/>
      <c r="E103" s="553" t="str">
        <f>FHD_NUM_P_19</f>
        <v>2.8</v>
      </c>
      <c r="F103" s="1531" t="str">
        <f>FHD_P_19</f>
        <v>Расходы на амортизацию основных средств и нематериальных активов</v>
      </c>
      <c r="G103" s="1882" t="s">
        <v>728</v>
      </c>
      <c r="H103" s="564"/>
      <c r="I103" s="564">
        <v>320654.78</v>
      </c>
      <c r="J103" s="564">
        <v>0</v>
      </c>
      <c r="K103" s="564">
        <v>0</v>
      </c>
      <c r="L103" s="564">
        <v>8447.66</v>
      </c>
      <c r="M103" s="564">
        <v>10344.72</v>
      </c>
      <c r="N103" s="564">
        <v>11.59</v>
      </c>
      <c r="O103" s="564">
        <v>2947.05</v>
      </c>
      <c r="P103" s="564">
        <v>20.71</v>
      </c>
      <c r="Q103" s="564">
        <v>208.71</v>
      </c>
      <c r="R103" s="564">
        <v>60.1</v>
      </c>
      <c r="S103" s="564">
        <v>4.38</v>
      </c>
      <c r="T103" s="564">
        <v>0.04</v>
      </c>
      <c r="U103" s="564">
        <v>23.19</v>
      </c>
      <c r="V103" s="564">
        <v>27.49</v>
      </c>
      <c r="W103" s="564">
        <v>921.26</v>
      </c>
      <c r="X103" s="564">
        <v>44.51</v>
      </c>
      <c r="Y103" s="564">
        <v>357.92</v>
      </c>
      <c r="Z103" s="564">
        <v>0</v>
      </c>
      <c r="AA103" s="564">
        <v>0</v>
      </c>
      <c r="AB103" s="564">
        <v>0</v>
      </c>
      <c r="AC103" s="564">
        <v>0</v>
      </c>
      <c r="AD103" s="564">
        <v>0</v>
      </c>
      <c r="AE103" s="564">
        <v>0</v>
      </c>
      <c r="AF103" s="564">
        <v>0</v>
      </c>
      <c r="AG103" s="564">
        <v>0</v>
      </c>
      <c r="AH103" s="564">
        <v>0</v>
      </c>
      <c r="AI103" s="296" t="str">
        <f>FHD_NOTE_P_19</f>
        <v/>
      </c>
      <c r="AJ103" s="1643" t="str">
        <f>IF((LEN(E103)-LEN(SUBSTITUTE(E103,".","")))/LEN(".")=1,"p","")</f>
        <v>p</v>
      </c>
      <c r="AK103" s="1643"/>
      <c r="AL103" s="1643"/>
      <c r="AQ103" s="1643"/>
      <c r="AT103" s="551"/>
      <c r="AZ103" s="1639"/>
      <c r="BA103" s="1639"/>
      <c r="BB103" s="1639"/>
      <c r="BC103" s="1639"/>
      <c r="BD103" s="1639"/>
      <c r="BE103" s="1167">
        <v>11</v>
      </c>
    </row>
    <row s="1373" customFormat="1" customHeight="1" ht="39.166666666666664">
      <c r="A104" s="994"/>
      <c r="C104" s="1643"/>
      <c r="D104" s="582"/>
      <c r="E104" s="553" t="str">
        <f>FHD_NUM_P_20</f>
        <v>2.8.1</v>
      </c>
      <c r="F104" s="1657" t="str">
        <f>FHD_P_20</f>
        <v>Расходы на амортизацию основных средств</v>
      </c>
      <c r="G104" s="1882" t="s">
        <v>728</v>
      </c>
      <c r="H104" s="564"/>
      <c r="I104" s="564">
        <v>320266.94</v>
      </c>
      <c r="J104" s="564">
        <v>0</v>
      </c>
      <c r="K104" s="564">
        <v>0</v>
      </c>
      <c r="L104" s="564">
        <v>8447.66</v>
      </c>
      <c r="M104" s="564">
        <v>10344.72</v>
      </c>
      <c r="N104" s="564">
        <v>11.59</v>
      </c>
      <c r="O104" s="564">
        <v>2947.05</v>
      </c>
      <c r="P104" s="564">
        <v>20.71</v>
      </c>
      <c r="Q104" s="564">
        <v>208.71</v>
      </c>
      <c r="R104" s="564">
        <v>60.1</v>
      </c>
      <c r="S104" s="564">
        <v>4.38</v>
      </c>
      <c r="T104" s="564">
        <v>0.04</v>
      </c>
      <c r="U104" s="564">
        <v>23.19</v>
      </c>
      <c r="V104" s="564">
        <v>27.49</v>
      </c>
      <c r="W104" s="564">
        <v>921.26</v>
      </c>
      <c r="X104" s="564">
        <v>44.51</v>
      </c>
      <c r="Y104" s="564">
        <v>357.92</v>
      </c>
      <c r="Z104" s="564">
        <v>0</v>
      </c>
      <c r="AA104" s="564">
        <v>0</v>
      </c>
      <c r="AB104" s="564">
        <v>0</v>
      </c>
      <c r="AC104" s="564">
        <v>0</v>
      </c>
      <c r="AD104" s="564">
        <v>0</v>
      </c>
      <c r="AE104" s="564">
        <v>0</v>
      </c>
      <c r="AF104" s="564">
        <v>0</v>
      </c>
      <c r="AG104" s="564">
        <v>0</v>
      </c>
      <c r="AH104" s="564">
        <v>0</v>
      </c>
      <c r="AI104" s="296" t="str">
        <f>FHD_NOTE_P_20</f>
        <v/>
      </c>
      <c r="AJ104" s="1643" t="str">
        <f>IF((LEN(E104)-LEN(SUBSTITUTE(E104,".","")))/LEN(".")=1,"p","")</f>
        <v/>
      </c>
      <c r="AK104" s="1643"/>
      <c r="AL104" s="1643"/>
      <c r="AQ104" s="1643"/>
      <c r="AT104" s="551"/>
      <c r="AZ104" s="1639"/>
      <c r="BA104" s="1639"/>
      <c r="BB104" s="1639"/>
      <c r="BC104" s="1639"/>
      <c r="BD104" s="1639"/>
      <c r="BE104" s="1167">
        <v>11</v>
      </c>
    </row>
    <row s="1373" customFormat="1" customHeight="1" ht="39.166666666666664">
      <c r="A105" s="994"/>
      <c r="C105" s="1643"/>
      <c r="D105" s="582"/>
      <c r="E105" s="553" t="str">
        <f>FHD_NUM_P_21</f>
        <v>2.8.2</v>
      </c>
      <c r="F105" s="1657" t="str">
        <f>FHD_P_21</f>
        <v>Расходы на амортизацию нематериальных активов</v>
      </c>
      <c r="G105" s="1882" t="s">
        <v>728</v>
      </c>
      <c r="H105" s="564"/>
      <c r="I105" s="564">
        <v>387.842</v>
      </c>
      <c r="J105" s="564">
        <v>0</v>
      </c>
      <c r="K105" s="564">
        <v>0</v>
      </c>
      <c r="L105" s="564">
        <v>0</v>
      </c>
      <c r="M105" s="564">
        <v>0</v>
      </c>
      <c r="N105" s="564">
        <v>0</v>
      </c>
      <c r="O105" s="564">
        <v>0</v>
      </c>
      <c r="P105" s="564">
        <v>0</v>
      </c>
      <c r="Q105" s="564">
        <v>0</v>
      </c>
      <c r="R105" s="564">
        <v>0</v>
      </c>
      <c r="S105" s="564">
        <v>0</v>
      </c>
      <c r="T105" s="564">
        <v>0</v>
      </c>
      <c r="U105" s="564">
        <v>0</v>
      </c>
      <c r="V105" s="564">
        <v>0</v>
      </c>
      <c r="W105" s="564">
        <v>0</v>
      </c>
      <c r="X105" s="564">
        <v>0</v>
      </c>
      <c r="Y105" s="564">
        <v>0</v>
      </c>
      <c r="Z105" s="564">
        <v>0</v>
      </c>
      <c r="AA105" s="564">
        <v>0</v>
      </c>
      <c r="AB105" s="564">
        <v>0</v>
      </c>
      <c r="AC105" s="564">
        <v>0</v>
      </c>
      <c r="AD105" s="564">
        <v>0</v>
      </c>
      <c r="AE105" s="564">
        <v>0</v>
      </c>
      <c r="AF105" s="564">
        <v>0</v>
      </c>
      <c r="AG105" s="564">
        <v>0</v>
      </c>
      <c r="AH105" s="564">
        <v>0</v>
      </c>
      <c r="AI105" s="296" t="str">
        <f>FHD_NOTE_P_21</f>
        <v/>
      </c>
      <c r="AJ105" s="1643" t="str">
        <f>IF((LEN(E105)-LEN(SUBSTITUTE(E105,".","")))/LEN(".")=1,"p","")</f>
        <v/>
      </c>
      <c r="AK105" s="1643"/>
      <c r="AL105" s="1643"/>
      <c r="AQ105" s="1643"/>
      <c r="AT105" s="551"/>
      <c r="AZ105" s="1639"/>
      <c r="BA105" s="1639"/>
      <c r="BB105" s="1639"/>
      <c r="BC105" s="1639"/>
      <c r="BD105" s="1639"/>
      <c r="BE105" s="1167">
        <v>11</v>
      </c>
    </row>
    <row s="1373" customFormat="1" customHeight="1" ht="39.166666666666664">
      <c r="A106" s="994"/>
      <c r="C106" s="1643"/>
      <c r="D106" s="1645"/>
      <c r="E106" s="553" t="str">
        <f>FHD_NUM_P_22</f>
        <v>2.9</v>
      </c>
      <c r="F106" s="1531" t="str">
        <f>FHD_P_22</f>
        <v>Расходы на аренду имущества, используемого для осуществления регулируемого вида деятельности</v>
      </c>
      <c r="G106" s="1882" t="s">
        <v>728</v>
      </c>
      <c r="H106" s="564"/>
      <c r="I106" s="564">
        <v>25125.49</v>
      </c>
      <c r="J106" s="564">
        <v>0</v>
      </c>
      <c r="K106" s="564">
        <v>0</v>
      </c>
      <c r="L106" s="564">
        <v>4700.56</v>
      </c>
      <c r="M106" s="564">
        <v>30.45</v>
      </c>
      <c r="N106" s="564">
        <v>0.19</v>
      </c>
      <c r="O106" s="564">
        <v>12.59</v>
      </c>
      <c r="P106" s="564">
        <v>2.59</v>
      </c>
      <c r="Q106" s="564">
        <v>1.64</v>
      </c>
      <c r="R106" s="564">
        <v>0</v>
      </c>
      <c r="S106" s="564">
        <v>5.62</v>
      </c>
      <c r="T106" s="564">
        <v>0.01</v>
      </c>
      <c r="U106" s="564">
        <v>3.29</v>
      </c>
      <c r="V106" s="564">
        <v>0.15</v>
      </c>
      <c r="W106" s="564">
        <v>1.01</v>
      </c>
      <c r="X106" s="564">
        <v>2.27</v>
      </c>
      <c r="Y106" s="564">
        <v>411.97</v>
      </c>
      <c r="Z106" s="564">
        <v>0</v>
      </c>
      <c r="AA106" s="564">
        <v>0</v>
      </c>
      <c r="AB106" s="564">
        <v>0</v>
      </c>
      <c r="AC106" s="564">
        <v>0</v>
      </c>
      <c r="AD106" s="564">
        <v>0</v>
      </c>
      <c r="AE106" s="564">
        <v>0</v>
      </c>
      <c r="AF106" s="564">
        <v>0</v>
      </c>
      <c r="AG106" s="564">
        <v>0</v>
      </c>
      <c r="AH106" s="564">
        <v>0</v>
      </c>
      <c r="AI106" s="296" t="str">
        <f>FHD_NOTE_P_22</f>
        <v/>
      </c>
      <c r="AJ106" s="1643" t="str">
        <f>IF((LEN(E106)-LEN(SUBSTITUTE(E106,".","")))/LEN(".")=1,"p","")</f>
        <v>p</v>
      </c>
      <c r="AK106" s="1643"/>
      <c r="AL106" s="1643"/>
      <c r="AQ106" s="1643"/>
      <c r="AT106" s="551"/>
      <c r="AZ106" s="1639"/>
      <c r="BA106" s="1639"/>
      <c r="BB106" s="1639"/>
      <c r="BC106" s="1639"/>
      <c r="BD106" s="1639"/>
      <c r="BE106" s="1167">
        <v>11</v>
      </c>
    </row>
    <row s="1373" customFormat="1" customHeight="1" ht="39.166666666666664">
      <c r="A107" s="994"/>
      <c r="C107" s="1643"/>
      <c r="D107" s="582"/>
      <c r="E107" s="553" t="str">
        <f>FHD_NUM_P_23</f>
        <v>2.10</v>
      </c>
      <c r="F107" s="1531" t="str">
        <f>FHD_P_23</f>
        <v>Общепроизводственные расходы, в том числе:</v>
      </c>
      <c r="G107" s="1882" t="s">
        <v>728</v>
      </c>
      <c r="H107" s="564"/>
      <c r="I107" s="564">
        <v>295737.52</v>
      </c>
      <c r="J107" s="564">
        <v>0</v>
      </c>
      <c r="K107" s="564">
        <v>0</v>
      </c>
      <c r="L107" s="564">
        <v>27320.08</v>
      </c>
      <c r="M107" s="564">
        <v>3886.91</v>
      </c>
      <c r="N107" s="564">
        <v>4.9</v>
      </c>
      <c r="O107" s="564">
        <v>1400.51</v>
      </c>
      <c r="P107" s="564">
        <v>93.09</v>
      </c>
      <c r="Q107" s="564">
        <v>204.9</v>
      </c>
      <c r="R107" s="564">
        <v>347.17</v>
      </c>
      <c r="S107" s="564">
        <v>40.92</v>
      </c>
      <c r="T107" s="564">
        <v>1.12</v>
      </c>
      <c r="U107" s="564">
        <v>24.68</v>
      </c>
      <c r="V107" s="564">
        <v>45.86</v>
      </c>
      <c r="W107" s="564">
        <v>315.16</v>
      </c>
      <c r="X107" s="564">
        <v>175.99</v>
      </c>
      <c r="Y107" s="564">
        <v>1692.41</v>
      </c>
      <c r="Z107" s="564">
        <v>0</v>
      </c>
      <c r="AA107" s="564">
        <v>0</v>
      </c>
      <c r="AB107" s="564">
        <v>0</v>
      </c>
      <c r="AC107" s="564">
        <v>0.3</v>
      </c>
      <c r="AD107" s="564">
        <v>0.11</v>
      </c>
      <c r="AE107" s="564">
        <v>0.46</v>
      </c>
      <c r="AF107" s="564">
        <v>0</v>
      </c>
      <c r="AG107" s="564">
        <v>0</v>
      </c>
      <c r="AH107" s="564">
        <v>0.22</v>
      </c>
      <c r="AI107" s="296" t="str">
        <f>FHD_NOTE_P_23</f>
        <v>Указывается общая сумма общепроизводственных расходов.</v>
      </c>
      <c r="AJ107" s="1643" t="str">
        <f>IF((LEN(E107)-LEN(SUBSTITUTE(E107,".","")))/LEN(".")=1,"p","")</f>
        <v>p</v>
      </c>
      <c r="AK107" s="1643"/>
      <c r="AL107" s="1643"/>
      <c r="AQ107" s="1643"/>
      <c r="AT107" s="551"/>
      <c r="AZ107" s="1639"/>
      <c r="BA107" s="1639"/>
      <c r="BB107" s="1639"/>
      <c r="BC107" s="1639"/>
      <c r="BD107" s="1639"/>
      <c r="BE107" s="1167">
        <v>11</v>
      </c>
    </row>
    <row s="1373" customFormat="1" customHeight="1" ht="39.166666666666664">
      <c r="A108" s="994"/>
      <c r="C108" s="1643"/>
      <c r="D108" s="582"/>
      <c r="E108" s="553" t="str">
        <f>FHD_NUM_P_24</f>
        <v>2.10.1</v>
      </c>
      <c r="F108" s="1657" t="str">
        <f>FHD_P_24</f>
        <v>Расходы на текущий ремонт</v>
      </c>
      <c r="G108" s="1882" t="s">
        <v>728</v>
      </c>
      <c r="H108" s="564"/>
      <c r="I108" s="564">
        <v>970.57</v>
      </c>
      <c r="J108" s="564">
        <v>0</v>
      </c>
      <c r="K108" s="564">
        <v>0</v>
      </c>
      <c r="L108" s="564">
        <v>0</v>
      </c>
      <c r="M108" s="564">
        <v>0.67</v>
      </c>
      <c r="N108" s="564">
        <v>0</v>
      </c>
      <c r="O108" s="564">
        <v>0</v>
      </c>
      <c r="P108" s="564">
        <v>0</v>
      </c>
      <c r="Q108" s="564">
        <v>0</v>
      </c>
      <c r="R108" s="564">
        <v>0</v>
      </c>
      <c r="S108" s="564">
        <v>0</v>
      </c>
      <c r="T108" s="564">
        <v>0</v>
      </c>
      <c r="U108" s="564">
        <v>0</v>
      </c>
      <c r="V108" s="564">
        <v>0</v>
      </c>
      <c r="W108" s="564">
        <v>0.19</v>
      </c>
      <c r="X108" s="564">
        <v>0</v>
      </c>
      <c r="Y108" s="564">
        <v>0</v>
      </c>
      <c r="Z108" s="564">
        <v>0</v>
      </c>
      <c r="AA108" s="564">
        <v>0</v>
      </c>
      <c r="AB108" s="564">
        <v>0</v>
      </c>
      <c r="AC108" s="564">
        <v>0</v>
      </c>
      <c r="AD108" s="564">
        <v>0</v>
      </c>
      <c r="AE108" s="564">
        <v>0</v>
      </c>
      <c r="AF108" s="564">
        <v>0</v>
      </c>
      <c r="AG108" s="564">
        <v>0</v>
      </c>
      <c r="AH108" s="564">
        <v>0</v>
      </c>
      <c r="AI108" s="296" t="str">
        <f>FHD_NOTE_P_24</f>
        <v>Указываются расходы на текущий ремонт, отнесенные к общепроизводственным расходам.</v>
      </c>
      <c r="AJ108" s="1643" t="str">
        <f>IF((LEN(E108)-LEN(SUBSTITUTE(E108,".","")))/LEN(".")=1,"p","")</f>
        <v/>
      </c>
      <c r="AK108" s="1643"/>
      <c r="AL108" s="1643"/>
      <c r="AQ108" s="1643"/>
      <c r="AT108" s="551"/>
      <c r="AZ108" s="1639"/>
      <c r="BA108" s="1639"/>
      <c r="BB108" s="1639"/>
      <c r="BC108" s="1639"/>
      <c r="BD108" s="1639"/>
      <c r="BE108" s="1167">
        <v>11</v>
      </c>
    </row>
    <row s="1373" customFormat="1" customHeight="1" ht="39.166666666666664">
      <c r="A109" s="994"/>
      <c r="C109" s="1643"/>
      <c r="D109" s="582"/>
      <c r="E109" s="553" t="str">
        <f>FHD_NUM_P_25</f>
        <v>2.10.2</v>
      </c>
      <c r="F109" s="1657" t="str">
        <f>FHD_P_25</f>
        <v>Расходы на капитальный ремонт</v>
      </c>
      <c r="G109" s="1882" t="s">
        <v>728</v>
      </c>
      <c r="H109" s="564"/>
      <c r="I109" s="564">
        <v>0</v>
      </c>
      <c r="J109" s="564">
        <v>0</v>
      </c>
      <c r="K109" s="564">
        <v>0</v>
      </c>
      <c r="L109" s="564">
        <v>0</v>
      </c>
      <c r="M109" s="564">
        <v>0</v>
      </c>
      <c r="N109" s="564">
        <v>0</v>
      </c>
      <c r="O109" s="564">
        <v>0</v>
      </c>
      <c r="P109" s="564">
        <v>0</v>
      </c>
      <c r="Q109" s="564">
        <v>0</v>
      </c>
      <c r="R109" s="564">
        <v>0</v>
      </c>
      <c r="S109" s="564">
        <v>0</v>
      </c>
      <c r="T109" s="564">
        <v>0</v>
      </c>
      <c r="U109" s="564">
        <v>0</v>
      </c>
      <c r="V109" s="564">
        <v>0</v>
      </c>
      <c r="W109" s="564">
        <v>0</v>
      </c>
      <c r="X109" s="564">
        <v>0</v>
      </c>
      <c r="Y109" s="564">
        <v>0</v>
      </c>
      <c r="Z109" s="564">
        <v>0</v>
      </c>
      <c r="AA109" s="564">
        <v>0</v>
      </c>
      <c r="AB109" s="564">
        <v>0</v>
      </c>
      <c r="AC109" s="564">
        <v>0</v>
      </c>
      <c r="AD109" s="564">
        <v>0</v>
      </c>
      <c r="AE109" s="564">
        <v>0</v>
      </c>
      <c r="AF109" s="564">
        <v>0</v>
      </c>
      <c r="AG109" s="564">
        <v>0</v>
      </c>
      <c r="AH109" s="564">
        <v>0</v>
      </c>
      <c r="AI109" s="296" t="str">
        <f>FHD_NOTE_P_25</f>
        <v>Указываются расходы на капитальный ремонт, отнесенные к общепроизводственным расходам.</v>
      </c>
      <c r="AJ109" s="1643" t="str">
        <f>IF((LEN(E109)-LEN(SUBSTITUTE(E109,".","")))/LEN(".")=1,"p","")</f>
        <v/>
      </c>
      <c r="AK109" s="1643"/>
      <c r="AL109" s="1643"/>
      <c r="AQ109" s="1643"/>
      <c r="AT109" s="551"/>
      <c r="AZ109" s="1639"/>
      <c r="BA109" s="1639"/>
      <c r="BB109" s="1639"/>
      <c r="BC109" s="1639"/>
      <c r="BD109" s="1639"/>
      <c r="BE109" s="1167">
        <v>11</v>
      </c>
    </row>
    <row s="1373" customFormat="1" customHeight="1" ht="39.166666666666664">
      <c r="A110" s="994"/>
      <c r="C110" s="1643"/>
      <c r="D110" s="1645"/>
      <c r="E110" s="553" t="str">
        <f>FHD_NUM_P_26</f>
        <v>2.11</v>
      </c>
      <c r="F110" s="1531" t="str">
        <f>FHD_P_26</f>
        <v>Общехозяйственные расходы, в том числе:</v>
      </c>
      <c r="G110" s="1882" t="s">
        <v>728</v>
      </c>
      <c r="H110" s="564"/>
      <c r="I110" s="564">
        <v>137177.2</v>
      </c>
      <c r="J110" s="564">
        <v>0</v>
      </c>
      <c r="K110" s="564">
        <v>0</v>
      </c>
      <c r="L110" s="564">
        <v>11655.22</v>
      </c>
      <c r="M110" s="564">
        <v>1352.06</v>
      </c>
      <c r="N110" s="564">
        <v>0.19</v>
      </c>
      <c r="O110" s="564">
        <v>7.2</v>
      </c>
      <c r="P110" s="564">
        <v>0.36</v>
      </c>
      <c r="Q110" s="564">
        <v>0</v>
      </c>
      <c r="R110" s="564">
        <v>0</v>
      </c>
      <c r="S110" s="564">
        <v>0</v>
      </c>
      <c r="T110" s="564">
        <v>0</v>
      </c>
      <c r="U110" s="564">
        <v>0.17</v>
      </c>
      <c r="V110" s="564">
        <v>0.03</v>
      </c>
      <c r="W110" s="564">
        <v>0</v>
      </c>
      <c r="X110" s="564">
        <v>6.89</v>
      </c>
      <c r="Y110" s="564">
        <v>10.6</v>
      </c>
      <c r="Z110" s="564">
        <v>0</v>
      </c>
      <c r="AA110" s="564">
        <v>0</v>
      </c>
      <c r="AB110" s="564">
        <v>0</v>
      </c>
      <c r="AC110" s="564">
        <v>4.26</v>
      </c>
      <c r="AD110" s="564">
        <v>1.06</v>
      </c>
      <c r="AE110" s="564">
        <v>0</v>
      </c>
      <c r="AF110" s="564">
        <v>0</v>
      </c>
      <c r="AG110" s="564">
        <v>0</v>
      </c>
      <c r="AH110" s="564">
        <v>0</v>
      </c>
      <c r="AI110" s="296" t="str">
        <f>FHD_NOTE_P_26</f>
        <v>Указывается общая сумма общехозяйственных расходов.</v>
      </c>
      <c r="AJ110" s="1643" t="str">
        <f>IF((LEN(E110)-LEN(SUBSTITUTE(E110,".","")))/LEN(".")=1,"p","")</f>
        <v>p</v>
      </c>
      <c r="AK110" s="1643"/>
      <c r="AL110" s="1643"/>
      <c r="AQ110" s="1643"/>
      <c r="AT110" s="551"/>
      <c r="AZ110" s="1639"/>
      <c r="BA110" s="1639"/>
      <c r="BB110" s="1639"/>
      <c r="BC110" s="1639"/>
      <c r="BD110" s="1639"/>
      <c r="BE110" s="1167">
        <v>11</v>
      </c>
    </row>
    <row s="1373" customFormat="1" customHeight="1" ht="39.166666666666664">
      <c r="A111" s="994"/>
      <c r="C111" s="1643"/>
      <c r="D111" s="1645"/>
      <c r="E111" s="553" t="str">
        <f>FHD_NUM_P_27</f>
        <v>2.11.1</v>
      </c>
      <c r="F111" s="1657" t="str">
        <f>FHD_P_27</f>
        <v>Расходы на текущий ремонт</v>
      </c>
      <c r="G111" s="1882" t="s">
        <v>728</v>
      </c>
      <c r="H111" s="564"/>
      <c r="I111" s="564">
        <v>12.2</v>
      </c>
      <c r="J111" s="564">
        <v>0</v>
      </c>
      <c r="K111" s="564">
        <v>0</v>
      </c>
      <c r="L111" s="564">
        <v>0</v>
      </c>
      <c r="M111" s="564">
        <v>0</v>
      </c>
      <c r="N111" s="564">
        <v>0</v>
      </c>
      <c r="O111" s="564">
        <v>0</v>
      </c>
      <c r="P111" s="564">
        <v>0</v>
      </c>
      <c r="Q111" s="564">
        <v>0</v>
      </c>
      <c r="R111" s="564">
        <v>0</v>
      </c>
      <c r="S111" s="564">
        <v>0</v>
      </c>
      <c r="T111" s="564">
        <v>0</v>
      </c>
      <c r="U111" s="564">
        <v>0</v>
      </c>
      <c r="V111" s="564">
        <v>0</v>
      </c>
      <c r="W111" s="564">
        <v>0</v>
      </c>
      <c r="X111" s="564">
        <v>0</v>
      </c>
      <c r="Y111" s="564">
        <v>0</v>
      </c>
      <c r="Z111" s="564">
        <v>0</v>
      </c>
      <c r="AA111" s="564">
        <v>0</v>
      </c>
      <c r="AB111" s="564">
        <v>0</v>
      </c>
      <c r="AC111" s="564">
        <v>0</v>
      </c>
      <c r="AD111" s="564">
        <v>0</v>
      </c>
      <c r="AE111" s="564">
        <v>0</v>
      </c>
      <c r="AF111" s="564">
        <v>0</v>
      </c>
      <c r="AG111" s="564">
        <v>0</v>
      </c>
      <c r="AH111" s="564">
        <v>0</v>
      </c>
      <c r="AI111" s="296" t="str">
        <f>FHD_NOTE_P_27</f>
        <v>Указываются расходы на текущий ремонт, отнесенные к общехозяйственным расходам.</v>
      </c>
      <c r="AJ111" s="1643" t="str">
        <f>IF((LEN(E111)-LEN(SUBSTITUTE(E111,".","")))/LEN(".")=1,"p","")</f>
        <v/>
      </c>
      <c r="AK111" s="1643"/>
      <c r="AL111" s="1643"/>
      <c r="AQ111" s="1643"/>
      <c r="AT111" s="551"/>
      <c r="AZ111" s="1639"/>
      <c r="BA111" s="1639"/>
      <c r="BB111" s="1639"/>
      <c r="BC111" s="1639"/>
      <c r="BD111" s="1639"/>
      <c r="BE111" s="1167">
        <v>11</v>
      </c>
    </row>
    <row s="1373" customFormat="1" customHeight="1" ht="39.166666666666664">
      <c r="A112" s="994"/>
      <c r="C112" s="1643"/>
      <c r="D112" s="1645"/>
      <c r="E112" s="553" t="str">
        <f>FHD_NUM_P_28</f>
        <v>2.11.2</v>
      </c>
      <c r="F112" s="1657" t="str">
        <f>FHD_P_28</f>
        <v>Расходы на капитальный ремонт</v>
      </c>
      <c r="G112" s="1882" t="s">
        <v>728</v>
      </c>
      <c r="H112" s="564"/>
      <c r="I112" s="564">
        <v>0</v>
      </c>
      <c r="J112" s="564">
        <v>0</v>
      </c>
      <c r="K112" s="564">
        <v>0</v>
      </c>
      <c r="L112" s="564">
        <v>0</v>
      </c>
      <c r="M112" s="564">
        <v>0</v>
      </c>
      <c r="N112" s="564">
        <v>0</v>
      </c>
      <c r="O112" s="564">
        <v>0</v>
      </c>
      <c r="P112" s="564">
        <v>0</v>
      </c>
      <c r="Q112" s="564">
        <v>0</v>
      </c>
      <c r="R112" s="564">
        <v>0</v>
      </c>
      <c r="S112" s="564">
        <v>0</v>
      </c>
      <c r="T112" s="564">
        <v>0</v>
      </c>
      <c r="U112" s="564">
        <v>0</v>
      </c>
      <c r="V112" s="564">
        <v>0</v>
      </c>
      <c r="W112" s="564">
        <v>0</v>
      </c>
      <c r="X112" s="564">
        <v>0</v>
      </c>
      <c r="Y112" s="564">
        <v>0</v>
      </c>
      <c r="Z112" s="564">
        <v>0</v>
      </c>
      <c r="AA112" s="564">
        <v>0</v>
      </c>
      <c r="AB112" s="564">
        <v>0</v>
      </c>
      <c r="AC112" s="564">
        <v>0</v>
      </c>
      <c r="AD112" s="564">
        <v>0</v>
      </c>
      <c r="AE112" s="564">
        <v>0</v>
      </c>
      <c r="AF112" s="564">
        <v>0</v>
      </c>
      <c r="AG112" s="564">
        <v>0</v>
      </c>
      <c r="AH112" s="564">
        <v>0</v>
      </c>
      <c r="AI112" s="296" t="str">
        <f>FHD_NOTE_P_28</f>
        <v>Указываются расходы на капитальный ремонт, отнесенные к общехозяйственным расходам.</v>
      </c>
      <c r="AJ112" s="1643" t="str">
        <f>IF((LEN(E112)-LEN(SUBSTITUTE(E112,".","")))/LEN(".")=1,"p","")</f>
        <v/>
      </c>
      <c r="AK112" s="1643"/>
      <c r="AL112" s="1643"/>
      <c r="AQ112" s="1643"/>
      <c r="AT112" s="551"/>
      <c r="AZ112" s="1639"/>
      <c r="BA112" s="1639"/>
      <c r="BB112" s="1639"/>
      <c r="BC112" s="1639"/>
      <c r="BD112" s="1639"/>
      <c r="BE112" s="1167">
        <v>11</v>
      </c>
    </row>
    <row s="1373" customFormat="1" customHeight="1" ht="39.166666666666664">
      <c r="A113" s="994"/>
      <c r="C113" s="1643"/>
      <c r="D113" s="1645"/>
      <c r="E113" s="553" t="str">
        <f>FHD_NUM_P_29</f>
        <v>2.12</v>
      </c>
      <c r="F113" s="1531" t="str">
        <f>FHD_P_29</f>
        <v>Расходы на капитальный и текущий ремонт основных средств</v>
      </c>
      <c r="G113" s="1882" t="s">
        <v>728</v>
      </c>
      <c r="H113" s="564"/>
      <c r="I113" s="564">
        <v>579927.26</v>
      </c>
      <c r="J113" s="564">
        <v>0</v>
      </c>
      <c r="K113" s="564">
        <v>0</v>
      </c>
      <c r="L113" s="564">
        <v>34024.8</v>
      </c>
      <c r="M113" s="564">
        <v>7866.91</v>
      </c>
      <c r="N113" s="564">
        <v>0</v>
      </c>
      <c r="O113" s="564">
        <v>2450.16</v>
      </c>
      <c r="P113" s="564">
        <v>52.51</v>
      </c>
      <c r="Q113" s="564">
        <v>753.85</v>
      </c>
      <c r="R113" s="564">
        <v>589.33</v>
      </c>
      <c r="S113" s="564">
        <v>54.72</v>
      </c>
      <c r="T113" s="564">
        <v>0.79</v>
      </c>
      <c r="U113" s="564">
        <v>26.12</v>
      </c>
      <c r="V113" s="564">
        <v>232.46</v>
      </c>
      <c r="W113" s="564">
        <v>202.67</v>
      </c>
      <c r="X113" s="564">
        <v>123.81</v>
      </c>
      <c r="Y113" s="564">
        <v>2581.07</v>
      </c>
      <c r="Z113" s="564">
        <v>0</v>
      </c>
      <c r="AA113" s="564">
        <v>0</v>
      </c>
      <c r="AB113" s="564">
        <v>0</v>
      </c>
      <c r="AC113" s="564">
        <v>0</v>
      </c>
      <c r="AD113" s="564">
        <v>0</v>
      </c>
      <c r="AE113" s="564">
        <v>2001.1</v>
      </c>
      <c r="AF113" s="564">
        <v>0</v>
      </c>
      <c r="AG113" s="564">
        <v>0</v>
      </c>
      <c r="AH113" s="564">
        <v>0</v>
      </c>
      <c r="AI113" s="29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J113" s="1643" t="str">
        <f>IF((LEN(E113)-LEN(SUBSTITUTE(E113,".","")))/LEN(".")=1,"p","")</f>
        <v>p</v>
      </c>
      <c r="AK113" s="1643"/>
      <c r="AL113" s="1643"/>
      <c r="AQ113" s="1643"/>
      <c r="AT113" s="551"/>
      <c r="AZ113" s="1639"/>
      <c r="BA113" s="1639"/>
      <c r="BB113" s="1639"/>
      <c r="BC113" s="1639"/>
      <c r="BD113" s="1639"/>
      <c r="BE113" s="1167">
        <v>11</v>
      </c>
    </row>
    <row s="1373" customFormat="1" customHeight="1" ht="39.166666666666664">
      <c r="A114" s="994"/>
      <c r="C114" s="1643"/>
      <c r="D114" s="1645"/>
      <c r="E114" s="553" t="str">
        <f>FHD_NUM_P_30</f>
        <v>2.12.1</v>
      </c>
      <c r="F114"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114" s="1882" t="s">
        <v>482</v>
      </c>
      <c r="H114" s="1656" t="s">
        <v>764</v>
      </c>
      <c r="I114" s="1656" t="s">
        <v>764</v>
      </c>
      <c r="J114" s="2505" t="s">
        <v>764</v>
      </c>
      <c r="K114" s="2505" t="s">
        <v>764</v>
      </c>
      <c r="L114" s="2505" t="s">
        <v>764</v>
      </c>
      <c r="M114" s="2505" t="s">
        <v>764</v>
      </c>
      <c r="N114" s="2505" t="s">
        <v>764</v>
      </c>
      <c r="O114" s="2505" t="s">
        <v>764</v>
      </c>
      <c r="P114" s="2505" t="s">
        <v>764</v>
      </c>
      <c r="Q114" s="2505" t="s">
        <v>764</v>
      </c>
      <c r="R114" s="2505" t="s">
        <v>764</v>
      </c>
      <c r="S114" s="2505" t="s">
        <v>764</v>
      </c>
      <c r="T114" s="2505" t="s">
        <v>764</v>
      </c>
      <c r="U114" s="2505" t="s">
        <v>764</v>
      </c>
      <c r="V114" s="2505" t="s">
        <v>764</v>
      </c>
      <c r="W114" s="2505" t="s">
        <v>764</v>
      </c>
      <c r="X114" s="2505" t="s">
        <v>764</v>
      </c>
      <c r="Y114" s="2505" t="s">
        <v>764</v>
      </c>
      <c r="Z114" s="2505" t="s">
        <v>764</v>
      </c>
      <c r="AA114" s="2505" t="s">
        <v>764</v>
      </c>
      <c r="AB114" s="2505" t="s">
        <v>764</v>
      </c>
      <c r="AC114" s="2505" t="s">
        <v>764</v>
      </c>
      <c r="AD114" s="2505" t="s">
        <v>764</v>
      </c>
      <c r="AE114" s="2505" t="s">
        <v>764</v>
      </c>
      <c r="AF114" s="2505" t="s">
        <v>764</v>
      </c>
      <c r="AG114" s="2505" t="s">
        <v>764</v>
      </c>
      <c r="AH114" s="3570" t="s">
        <v>764</v>
      </c>
      <c r="AI114" s="296" t="str">
        <f>FHD_NOTE_P_30</f>
        <v/>
      </c>
      <c r="AJ114" s="1643" t="str">
        <f>IF((LEN(E114)-LEN(SUBSTITUTE(E114,".","")))/LEN(".")=1,"p","")</f>
        <v/>
      </c>
      <c r="AK114" s="1643">
        <f>_xlfn.IFERROR(MATCH("есть",B_FHD_FLAG_INDEX_1,0),0)</f>
        <v>0</v>
      </c>
      <c r="AL114" s="1643"/>
      <c r="AQ114" s="1643"/>
      <c r="AT114" s="551"/>
      <c r="AZ114" s="1639"/>
      <c r="BA114" s="1639"/>
      <c r="BB114" s="1639"/>
      <c r="BC114" s="1639"/>
      <c r="BD114" s="1639"/>
      <c r="BE114" s="1167">
        <v>11</v>
      </c>
    </row>
    <row s="1373" customFormat="1" customHeight="1" ht="39.166666666666664" hidden="1">
      <c r="A115" s="2391" t="s">
        <v>765</v>
      </c>
      <c r="C115" s="1643"/>
      <c r="D115" s="1645"/>
      <c r="E115" s="553" t="str">
        <f>FHD_NUM_P_31</f>
        <v/>
      </c>
      <c r="F115" s="1531" t="str">
        <f>FHD_P_31</f>
        <v/>
      </c>
      <c r="G115" s="1882" t="s">
        <v>728</v>
      </c>
      <c r="H115" s="564"/>
      <c r="I115" s="564"/>
      <c r="J115" s="564"/>
      <c r="K115" s="564"/>
      <c r="L115" s="564"/>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296" t="str">
        <f>FHD_NOTE_P_31</f>
        <v/>
      </c>
      <c r="AJ115" s="1643" t="str">
        <f>IF((LEN(E115)-LEN(SUBSTITUTE(E115,".","")))/LEN(".")=1,"p","")</f>
        <v/>
      </c>
      <c r="AK115" s="1643"/>
      <c r="AL115" s="1643"/>
      <c r="AQ115" s="1643"/>
      <c r="AT115" s="551"/>
      <c r="AZ115" s="1639"/>
      <c r="BA115" s="1639"/>
      <c r="BB115" s="1639"/>
      <c r="BC115" s="1639"/>
      <c r="BD115" s="1639"/>
      <c r="BE115" s="1167">
        <v>22</v>
      </c>
    </row>
    <row s="1373" customFormat="1" customHeight="1" ht="39.166666666666664" hidden="1">
      <c r="A116" s="2391"/>
      <c r="C116" s="1643"/>
      <c r="D116" s="1645"/>
      <c r="E116" s="553" t="str">
        <f>FHD_NUM_P_32</f>
        <v/>
      </c>
      <c r="F116" s="1657" t="str">
        <f>FHD_P_32</f>
        <v/>
      </c>
      <c r="G116" s="1882" t="s">
        <v>482</v>
      </c>
      <c r="H116" s="1656" t="s">
        <v>764</v>
      </c>
      <c r="I116" s="1656" t="s">
        <v>764</v>
      </c>
      <c r="J116" s="2505" t="s">
        <v>764</v>
      </c>
      <c r="K116" s="2505" t="s">
        <v>764</v>
      </c>
      <c r="L116" s="2505" t="s">
        <v>764</v>
      </c>
      <c r="M116" s="2505" t="s">
        <v>764</v>
      </c>
      <c r="N116" s="2505" t="s">
        <v>764</v>
      </c>
      <c r="O116" s="2505" t="s">
        <v>764</v>
      </c>
      <c r="P116" s="2505" t="s">
        <v>764</v>
      </c>
      <c r="Q116" s="2505" t="s">
        <v>764</v>
      </c>
      <c r="R116" s="2505" t="s">
        <v>764</v>
      </c>
      <c r="S116" s="2505" t="s">
        <v>764</v>
      </c>
      <c r="T116" s="2505" t="s">
        <v>764</v>
      </c>
      <c r="U116" s="2505" t="s">
        <v>764</v>
      </c>
      <c r="V116" s="2505" t="s">
        <v>764</v>
      </c>
      <c r="W116" s="2505" t="s">
        <v>764</v>
      </c>
      <c r="X116" s="2505" t="s">
        <v>764</v>
      </c>
      <c r="Y116" s="2505" t="s">
        <v>764</v>
      </c>
      <c r="Z116" s="2505" t="s">
        <v>764</v>
      </c>
      <c r="AA116" s="2505" t="s">
        <v>764</v>
      </c>
      <c r="AB116" s="2505" t="s">
        <v>764</v>
      </c>
      <c r="AC116" s="2505" t="s">
        <v>764</v>
      </c>
      <c r="AD116" s="2505" t="s">
        <v>764</v>
      </c>
      <c r="AE116" s="2505" t="s">
        <v>764</v>
      </c>
      <c r="AF116" s="2505" t="s">
        <v>764</v>
      </c>
      <c r="AG116" s="2505" t="s">
        <v>764</v>
      </c>
      <c r="AH116" s="3570" t="s">
        <v>764</v>
      </c>
      <c r="AI116" s="296" t="str">
        <f>FHD_NOTE_P_32</f>
        <v/>
      </c>
      <c r="AJ116" s="1643" t="str">
        <f>IF((LEN(E116)-LEN(SUBSTITUTE(E116,".","")))/LEN(".")=1,"p","")</f>
        <v/>
      </c>
      <c r="AK116" s="1643">
        <f>_xlfn.IFERROR(MATCH("есть",B_FHD_FLAG_INDEX_2,0),0)</f>
        <v>0</v>
      </c>
      <c r="AL116" s="1643"/>
      <c r="AQ116" s="1643"/>
      <c r="AT116" s="551"/>
      <c r="AZ116" s="1639"/>
      <c r="BA116" s="1639"/>
      <c r="BB116" s="1639"/>
      <c r="BC116" s="1639"/>
      <c r="BD116" s="1639"/>
      <c r="BE116" s="1167">
        <v>45</v>
      </c>
    </row>
    <row s="1373" customFormat="1" customHeight="1" ht="39.166666666666664">
      <c r="A117" s="994"/>
      <c r="C117" s="1643"/>
      <c r="D117" s="1645"/>
      <c r="E117" s="553" t="str">
        <f>FHD_NUM_P_33</f>
        <v>2.13</v>
      </c>
      <c r="F117" s="1531" t="str">
        <f>FHD_P_33</f>
        <v>Прочие расходы, которые подлежат отнесению на регулируемые виды деятельности в соответствии с законодательством Российской Федерации</v>
      </c>
      <c r="G117" s="1883" t="s">
        <v>728</v>
      </c>
      <c r="H117" s="586">
        <f>SUM(H118:H129)</f>
        <v>0</v>
      </c>
      <c r="I117" s="586">
        <f>SUM(I118:I129)</f>
        <v>660717.1</v>
      </c>
      <c r="J117" s="586">
        <f>SUM(J118:J129)</f>
        <v>0</v>
      </c>
      <c r="K117" s="586">
        <f>SUM(K118:K129)</f>
        <v>0</v>
      </c>
      <c r="L117" s="586">
        <f>SUM(L118:L129)</f>
        <v>45796.77</v>
      </c>
      <c r="M117" s="586">
        <f>SUM(M118:M129)</f>
        <v>704.13</v>
      </c>
      <c r="N117" s="586">
        <f>SUM(N118:N129)</f>
        <v>10.58</v>
      </c>
      <c r="O117" s="586">
        <f>SUM(O118:O129)</f>
        <v>16603.7</v>
      </c>
      <c r="P117" s="586">
        <f>SUM(P118:P129)</f>
        <v>504.13</v>
      </c>
      <c r="Q117" s="586">
        <f>SUM(Q118:Q129)</f>
        <v>1390.88</v>
      </c>
      <c r="R117" s="586">
        <f>SUM(R118:R129)</f>
        <v>551.44</v>
      </c>
      <c r="S117" s="586">
        <f>SUM(S118:S129)</f>
        <v>132.9</v>
      </c>
      <c r="T117" s="586">
        <f>SUM(T118:T129)</f>
        <v>3.76</v>
      </c>
      <c r="U117" s="586">
        <f>SUM(U118:U129)</f>
        <v>159.16</v>
      </c>
      <c r="V117" s="586">
        <f>SUM(V118:V129)</f>
        <v>6.66</v>
      </c>
      <c r="W117" s="586">
        <f>SUM(W118:W129)</f>
        <v>2125.45</v>
      </c>
      <c r="X117" s="586">
        <f>SUM(X118:X129)</f>
        <v>638.09</v>
      </c>
      <c r="Y117" s="586">
        <f>SUM(Y118:Y129)</f>
        <v>3453.11</v>
      </c>
      <c r="Z117" s="586">
        <f>SUM(Z118:Z129)</f>
        <v>0</v>
      </c>
      <c r="AA117" s="586">
        <f>SUM(AA118:AA129)</f>
        <v>0</v>
      </c>
      <c r="AB117" s="586">
        <f>SUM(AB118:AB129)</f>
        <v>0</v>
      </c>
      <c r="AC117" s="586">
        <f>SUM(AC118:AC129)</f>
        <v>0</v>
      </c>
      <c r="AD117" s="586">
        <f>SUM(AD118:AD129)</f>
        <v>0</v>
      </c>
      <c r="AE117" s="586">
        <f>SUM(AE118:AE129)</f>
        <v>0</v>
      </c>
      <c r="AF117" s="586">
        <f>SUM(AF118:AF129)</f>
        <v>0</v>
      </c>
      <c r="AG117" s="586">
        <f>SUM(AG118:AG129)</f>
        <v>0</v>
      </c>
      <c r="AH117" s="586">
        <f>SUM(AH118:AH129)</f>
        <v>0</v>
      </c>
      <c r="AI117" s="29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J117" s="1643" t="str">
        <f>IF((LEN(E117)-LEN(SUBSTITUTE(E117,".","")))/LEN(".")=1,"p","")</f>
        <v>p</v>
      </c>
      <c r="AK117" s="1643"/>
      <c r="AL117" s="1643"/>
      <c r="AQ117" s="1643"/>
      <c r="AT117" s="551"/>
      <c r="AZ117" s="1639"/>
      <c r="BA117" s="1639"/>
      <c r="BB117" s="1639"/>
      <c r="BC117" s="1639"/>
      <c r="BD117" s="1639"/>
      <c r="BE117" s="1167">
        <v>11</v>
      </c>
    </row>
    <row s="1649" customFormat="1" customHeight="1" ht="1.05">
      <c r="A118" s="1174"/>
      <c r="D118" s="555"/>
      <c r="E118" s="1020" t="str">
        <f>E117&amp;".0"</f>
        <v>2.13.0</v>
      </c>
      <c r="F118" s="998"/>
      <c r="G118" s="1020"/>
      <c r="H118" s="999"/>
      <c r="I118" s="999"/>
      <c r="J118" s="999"/>
      <c r="K118" s="999"/>
      <c r="L118" s="999"/>
      <c r="M118" s="999"/>
      <c r="N118" s="999"/>
      <c r="O118" s="999"/>
      <c r="P118" s="999"/>
      <c r="Q118" s="999"/>
      <c r="R118" s="999"/>
      <c r="S118" s="999"/>
      <c r="T118" s="999"/>
      <c r="U118" s="999"/>
      <c r="V118" s="999"/>
      <c r="W118" s="999"/>
      <c r="X118" s="999"/>
      <c r="Y118" s="999"/>
      <c r="Z118" s="999"/>
      <c r="AA118" s="999"/>
      <c r="AB118" s="999"/>
      <c r="AC118" s="999"/>
      <c r="AD118" s="999"/>
      <c r="AE118" s="999"/>
      <c r="AF118" s="999"/>
      <c r="AG118" s="999"/>
      <c r="AH118" s="999"/>
      <c r="AI118" s="1000"/>
      <c r="AJ118" s="1643" t="str">
        <f>IF((LEN(E118)-LEN(SUBSTITUTE(E118,".","")))/LEN(".")=1,"p","")</f>
        <v/>
      </c>
      <c r="BE118" s="1643">
        <v>1</v>
      </c>
    </row>
    <row s="1639" customFormat="1" customHeight="1" ht="22.5">
      <c r="A119" s="994"/>
      <c r="B119" s="1373"/>
      <c r="C119" s="1649"/>
      <c r="D119" s="690" t="s">
        <v>103</v>
      </c>
      <c r="E119" s="2386" t="str">
        <f>E117&amp;".1"</f>
        <v>2.13.1</v>
      </c>
      <c r="F119" s="547" t="s">
        <v>766</v>
      </c>
      <c r="G119" s="2386" t="s">
        <v>728</v>
      </c>
      <c r="H119" s="758"/>
      <c r="I119" s="758">
        <v>557010.74</v>
      </c>
      <c r="J119" s="758">
        <v>0</v>
      </c>
      <c r="K119" s="758">
        <v>0</v>
      </c>
      <c r="L119" s="758">
        <v>35958.11</v>
      </c>
      <c r="M119" s="758">
        <v>64.69</v>
      </c>
      <c r="N119" s="758">
        <v>8.46</v>
      </c>
      <c r="O119" s="758">
        <v>12677.06</v>
      </c>
      <c r="P119" s="758">
        <v>164.98</v>
      </c>
      <c r="Q119" s="758">
        <v>96.7</v>
      </c>
      <c r="R119" s="758">
        <v>431.32</v>
      </c>
      <c r="S119" s="758">
        <v>78.61</v>
      </c>
      <c r="T119" s="758">
        <v>3.36</v>
      </c>
      <c r="U119" s="758">
        <v>140.3</v>
      </c>
      <c r="V119" s="758">
        <v>0</v>
      </c>
      <c r="W119" s="758">
        <v>1891.58</v>
      </c>
      <c r="X119" s="758">
        <v>590.24</v>
      </c>
      <c r="Y119" s="758">
        <v>2726.92</v>
      </c>
      <c r="Z119" s="758">
        <v>0</v>
      </c>
      <c r="AA119" s="758">
        <v>0</v>
      </c>
      <c r="AB119" s="758">
        <v>0</v>
      </c>
      <c r="AC119" s="758">
        <v>0</v>
      </c>
      <c r="AD119" s="758">
        <v>0</v>
      </c>
      <c r="AE119" s="758">
        <v>0</v>
      </c>
      <c r="AF119" s="758">
        <v>0</v>
      </c>
      <c r="AG119" s="758">
        <v>0</v>
      </c>
      <c r="AH119" s="758">
        <v>0</v>
      </c>
      <c r="AI119" s="549" t="s">
        <v>731</v>
      </c>
      <c r="AJ119" s="741"/>
      <c r="AK119" s="1649"/>
      <c r="AL119" s="1649"/>
      <c r="AM119" s="1373"/>
      <c r="AN119" s="1373"/>
      <c r="AO119" s="1373"/>
      <c r="AP119" s="1373"/>
      <c r="AQ119" s="1649"/>
      <c r="AR119" s="1373"/>
      <c r="AS119" s="1373"/>
      <c r="AT119" s="743"/>
      <c r="AU119" s="1373"/>
      <c r="AV119" s="1373"/>
      <c r="AW119" s="1373"/>
      <c r="AX119" s="1373"/>
      <c r="AY119" s="1373"/>
      <c r="AZ119" s="1639"/>
      <c r="BA119" s="1639"/>
      <c r="BB119" s="1639"/>
      <c r="BC119" s="1639"/>
      <c r="BD119" s="1639"/>
      <c r="BE119" s="1373">
        <v>0</v>
      </c>
    </row>
    <row s="1639" customFormat="1" customHeight="1" ht="22.5">
      <c r="A120" s="994"/>
      <c r="B120" s="1373"/>
      <c r="C120" s="1649"/>
      <c r="D120" s="690" t="s">
        <v>103</v>
      </c>
      <c r="E120" s="2386" t="str">
        <f>E117&amp;".2"</f>
        <v>2.13.2</v>
      </c>
      <c r="F120" s="547" t="s">
        <v>767</v>
      </c>
      <c r="G120" s="2386" t="s">
        <v>728</v>
      </c>
      <c r="H120" s="758"/>
      <c r="I120" s="758">
        <v>32927.26</v>
      </c>
      <c r="J120" s="758">
        <v>0</v>
      </c>
      <c r="K120" s="758">
        <v>0</v>
      </c>
      <c r="L120" s="758">
        <v>2320.76</v>
      </c>
      <c r="M120" s="758">
        <v>0</v>
      </c>
      <c r="N120" s="758">
        <v>0</v>
      </c>
      <c r="O120" s="758">
        <v>21.39</v>
      </c>
      <c r="P120" s="758">
        <v>7.99</v>
      </c>
      <c r="Q120" s="758">
        <v>3.12</v>
      </c>
      <c r="R120" s="758">
        <v>0</v>
      </c>
      <c r="S120" s="758">
        <v>0.19</v>
      </c>
      <c r="T120" s="758">
        <v>0</v>
      </c>
      <c r="U120" s="758">
        <v>0</v>
      </c>
      <c r="V120" s="758">
        <v>0</v>
      </c>
      <c r="W120" s="758">
        <v>0</v>
      </c>
      <c r="X120" s="758">
        <v>17.6</v>
      </c>
      <c r="Y120" s="758">
        <v>176.55</v>
      </c>
      <c r="Z120" s="758">
        <v>0</v>
      </c>
      <c r="AA120" s="758">
        <v>0</v>
      </c>
      <c r="AB120" s="758">
        <v>0</v>
      </c>
      <c r="AC120" s="758">
        <v>0</v>
      </c>
      <c r="AD120" s="758">
        <v>0</v>
      </c>
      <c r="AE120" s="758">
        <v>0</v>
      </c>
      <c r="AF120" s="758">
        <v>0</v>
      </c>
      <c r="AG120" s="758">
        <v>0</v>
      </c>
      <c r="AH120" s="758">
        <v>0</v>
      </c>
      <c r="AI120" s="549" t="s">
        <v>731</v>
      </c>
      <c r="AJ120" s="741"/>
      <c r="AK120" s="1649"/>
      <c r="AL120" s="1649"/>
      <c r="AM120" s="1373"/>
      <c r="AN120" s="1373"/>
      <c r="AO120" s="1373"/>
      <c r="AP120" s="1373"/>
      <c r="AQ120" s="1649"/>
      <c r="AR120" s="1373"/>
      <c r="AS120" s="1373"/>
      <c r="AT120" s="743"/>
      <c r="AU120" s="1373"/>
      <c r="AV120" s="1373"/>
      <c r="AW120" s="1373"/>
      <c r="AX120" s="1373"/>
      <c r="AY120" s="1373"/>
      <c r="AZ120" s="1639"/>
      <c r="BA120" s="1639"/>
      <c r="BB120" s="1639"/>
      <c r="BC120" s="1639"/>
      <c r="BD120" s="1639"/>
      <c r="BE120" s="1373">
        <v>0</v>
      </c>
    </row>
    <row s="1639" customFormat="1" customHeight="1" ht="22.5">
      <c r="A121" s="994"/>
      <c r="B121" s="1373"/>
      <c r="C121" s="1649"/>
      <c r="D121" s="690" t="s">
        <v>103</v>
      </c>
      <c r="E121" s="2386" t="str">
        <f>E117&amp;".3"</f>
        <v>2.13.3</v>
      </c>
      <c r="F121" s="547" t="s">
        <v>768</v>
      </c>
      <c r="G121" s="2386" t="s">
        <v>728</v>
      </c>
      <c r="H121" s="758"/>
      <c r="I121" s="758">
        <v>26840.86</v>
      </c>
      <c r="J121" s="758">
        <v>0</v>
      </c>
      <c r="K121" s="758">
        <v>0</v>
      </c>
      <c r="L121" s="758">
        <v>0</v>
      </c>
      <c r="M121" s="758">
        <v>0</v>
      </c>
      <c r="N121" s="758">
        <v>0</v>
      </c>
      <c r="O121" s="758">
        <v>0</v>
      </c>
      <c r="P121" s="758">
        <v>0</v>
      </c>
      <c r="Q121" s="758">
        <v>0</v>
      </c>
      <c r="R121" s="758">
        <v>0</v>
      </c>
      <c r="S121" s="758">
        <v>0</v>
      </c>
      <c r="T121" s="758">
        <v>0</v>
      </c>
      <c r="U121" s="758">
        <v>0</v>
      </c>
      <c r="V121" s="758">
        <v>0</v>
      </c>
      <c r="W121" s="758">
        <v>0</v>
      </c>
      <c r="X121" s="758">
        <v>0</v>
      </c>
      <c r="Y121" s="758">
        <v>0</v>
      </c>
      <c r="Z121" s="758">
        <v>0</v>
      </c>
      <c r="AA121" s="758">
        <v>0</v>
      </c>
      <c r="AB121" s="758">
        <v>0</v>
      </c>
      <c r="AC121" s="758">
        <v>0</v>
      </c>
      <c r="AD121" s="758">
        <v>0</v>
      </c>
      <c r="AE121" s="758">
        <v>0</v>
      </c>
      <c r="AF121" s="758">
        <v>0</v>
      </c>
      <c r="AG121" s="758">
        <v>0</v>
      </c>
      <c r="AH121" s="758">
        <v>0</v>
      </c>
      <c r="AI121" s="549" t="s">
        <v>731</v>
      </c>
      <c r="AJ121" s="741"/>
      <c r="AK121" s="1649"/>
      <c r="AL121" s="1649"/>
      <c r="AM121" s="1373"/>
      <c r="AN121" s="1373"/>
      <c r="AO121" s="1373"/>
      <c r="AP121" s="1373"/>
      <c r="AQ121" s="1649"/>
      <c r="AR121" s="1373"/>
      <c r="AS121" s="1373"/>
      <c r="AT121" s="743"/>
      <c r="AU121" s="1373"/>
      <c r="AV121" s="1373"/>
      <c r="AW121" s="1373"/>
      <c r="AX121" s="1373"/>
      <c r="AY121" s="1373"/>
      <c r="AZ121" s="1639"/>
      <c r="BA121" s="1639"/>
      <c r="BB121" s="1639"/>
      <c r="BC121" s="1639"/>
      <c r="BD121" s="1639"/>
      <c r="BE121" s="1373">
        <v>0</v>
      </c>
    </row>
    <row s="1639" customFormat="1" customHeight="1" ht="22.5">
      <c r="A122" s="994"/>
      <c r="B122" s="1373"/>
      <c r="C122" s="1649"/>
      <c r="D122" s="690" t="s">
        <v>103</v>
      </c>
      <c r="E122" s="2386" t="str">
        <f>E117&amp;".4"</f>
        <v>2.13.4</v>
      </c>
      <c r="F122" s="547" t="s">
        <v>769</v>
      </c>
      <c r="G122" s="2386" t="s">
        <v>728</v>
      </c>
      <c r="H122" s="758"/>
      <c r="I122" s="758">
        <v>14412.71</v>
      </c>
      <c r="J122" s="758">
        <v>0</v>
      </c>
      <c r="K122" s="758">
        <v>0</v>
      </c>
      <c r="L122" s="758">
        <v>371.16</v>
      </c>
      <c r="M122" s="758">
        <v>300.52</v>
      </c>
      <c r="N122" s="758">
        <v>0</v>
      </c>
      <c r="O122" s="758">
        <v>85.49</v>
      </c>
      <c r="P122" s="758">
        <v>3.39</v>
      </c>
      <c r="Q122" s="758">
        <v>11.44</v>
      </c>
      <c r="R122" s="758">
        <v>10.52</v>
      </c>
      <c r="S122" s="758">
        <v>0</v>
      </c>
      <c r="T122" s="758">
        <v>0</v>
      </c>
      <c r="U122" s="758">
        <v>0</v>
      </c>
      <c r="V122" s="758">
        <v>0</v>
      </c>
      <c r="W122" s="758">
        <v>8.33</v>
      </c>
      <c r="X122" s="758">
        <v>8.77</v>
      </c>
      <c r="Y122" s="758">
        <v>21.11</v>
      </c>
      <c r="Z122" s="758">
        <v>0</v>
      </c>
      <c r="AA122" s="758">
        <v>0</v>
      </c>
      <c r="AB122" s="758">
        <v>0</v>
      </c>
      <c r="AC122" s="758">
        <v>0</v>
      </c>
      <c r="AD122" s="758">
        <v>0</v>
      </c>
      <c r="AE122" s="758">
        <v>0</v>
      </c>
      <c r="AF122" s="758">
        <v>0</v>
      </c>
      <c r="AG122" s="758">
        <v>0</v>
      </c>
      <c r="AH122" s="758">
        <v>0</v>
      </c>
      <c r="AI122" s="549" t="s">
        <v>731</v>
      </c>
      <c r="AJ122" s="741"/>
      <c r="AK122" s="1649"/>
      <c r="AL122" s="1649"/>
      <c r="AM122" s="1373"/>
      <c r="AN122" s="1373"/>
      <c r="AO122" s="1373"/>
      <c r="AP122" s="1373"/>
      <c r="AQ122" s="1649"/>
      <c r="AR122" s="1373"/>
      <c r="AS122" s="1373"/>
      <c r="AT122" s="743"/>
      <c r="AU122" s="1373"/>
      <c r="AV122" s="1373"/>
      <c r="AW122" s="1373"/>
      <c r="AX122" s="1373"/>
      <c r="AY122" s="1373"/>
      <c r="AZ122" s="1639"/>
      <c r="BA122" s="1639"/>
      <c r="BB122" s="1639"/>
      <c r="BC122" s="1639"/>
      <c r="BD122" s="1639"/>
      <c r="BE122" s="1373">
        <v>0</v>
      </c>
    </row>
    <row s="1639" customFormat="1" customHeight="1" ht="22.5">
      <c r="A123" s="994"/>
      <c r="B123" s="1373"/>
      <c r="C123" s="1649"/>
      <c r="D123" s="690" t="s">
        <v>103</v>
      </c>
      <c r="E123" s="2386" t="str">
        <f>E117&amp;".5"</f>
        <v>2.13.5</v>
      </c>
      <c r="F123" s="547" t="s">
        <v>770</v>
      </c>
      <c r="G123" s="2386" t="s">
        <v>728</v>
      </c>
      <c r="H123" s="758"/>
      <c r="I123" s="758">
        <v>14882.74</v>
      </c>
      <c r="J123" s="758">
        <v>0</v>
      </c>
      <c r="K123" s="758">
        <v>0</v>
      </c>
      <c r="L123" s="758">
        <v>402.01</v>
      </c>
      <c r="M123" s="758">
        <v>58.08</v>
      </c>
      <c r="N123" s="758">
        <v>0.14</v>
      </c>
      <c r="O123" s="758">
        <v>8.78</v>
      </c>
      <c r="P123" s="758">
        <v>0.68</v>
      </c>
      <c r="Q123" s="758">
        <v>2.31</v>
      </c>
      <c r="R123" s="758">
        <v>1.79</v>
      </c>
      <c r="S123" s="758">
        <v>1.11</v>
      </c>
      <c r="T123" s="758">
        <v>0.1</v>
      </c>
      <c r="U123" s="758">
        <v>6.88</v>
      </c>
      <c r="V123" s="758">
        <v>0.85</v>
      </c>
      <c r="W123" s="758">
        <v>1.85</v>
      </c>
      <c r="X123" s="758">
        <v>1.82</v>
      </c>
      <c r="Y123" s="758">
        <v>8.2</v>
      </c>
      <c r="Z123" s="758">
        <v>0</v>
      </c>
      <c r="AA123" s="758">
        <v>0</v>
      </c>
      <c r="AB123" s="758">
        <v>0</v>
      </c>
      <c r="AC123" s="758">
        <v>0</v>
      </c>
      <c r="AD123" s="758">
        <v>0</v>
      </c>
      <c r="AE123" s="758">
        <v>0</v>
      </c>
      <c r="AF123" s="758">
        <v>0</v>
      </c>
      <c r="AG123" s="758">
        <v>0</v>
      </c>
      <c r="AH123" s="758">
        <v>0</v>
      </c>
      <c r="AI123" s="549" t="s">
        <v>731</v>
      </c>
      <c r="AJ123" s="741"/>
      <c r="AK123" s="1649"/>
      <c r="AL123" s="1649"/>
      <c r="AM123" s="1373"/>
      <c r="AN123" s="1373"/>
      <c r="AO123" s="1373"/>
      <c r="AP123" s="1373"/>
      <c r="AQ123" s="1649"/>
      <c r="AR123" s="1373"/>
      <c r="AS123" s="1373"/>
      <c r="AT123" s="743"/>
      <c r="AU123" s="1373"/>
      <c r="AV123" s="1373"/>
      <c r="AW123" s="1373"/>
      <c r="AX123" s="1373"/>
      <c r="AY123" s="1373"/>
      <c r="AZ123" s="1639"/>
      <c r="BA123" s="1639"/>
      <c r="BB123" s="1639"/>
      <c r="BC123" s="1639"/>
      <c r="BD123" s="1639"/>
      <c r="BE123" s="1373">
        <v>0</v>
      </c>
    </row>
    <row s="1639" customFormat="1" customHeight="1" ht="22.5">
      <c r="A124" s="994"/>
      <c r="B124" s="1373"/>
      <c r="C124" s="1649"/>
      <c r="D124" s="690" t="s">
        <v>103</v>
      </c>
      <c r="E124" s="2386" t="str">
        <f>E117&amp;".6"</f>
        <v>2.13.6</v>
      </c>
      <c r="F124" s="547" t="s">
        <v>771</v>
      </c>
      <c r="G124" s="2386" t="s">
        <v>728</v>
      </c>
      <c r="H124" s="758"/>
      <c r="I124" s="758">
        <v>3264.66</v>
      </c>
      <c r="J124" s="758">
        <v>0</v>
      </c>
      <c r="K124" s="758">
        <v>0</v>
      </c>
      <c r="L124" s="758">
        <v>0</v>
      </c>
      <c r="M124" s="758">
        <v>0</v>
      </c>
      <c r="N124" s="758">
        <v>0</v>
      </c>
      <c r="O124" s="758">
        <v>0</v>
      </c>
      <c r="P124" s="758">
        <v>0</v>
      </c>
      <c r="Q124" s="758">
        <v>0</v>
      </c>
      <c r="R124" s="758">
        <v>0</v>
      </c>
      <c r="S124" s="758">
        <v>0</v>
      </c>
      <c r="T124" s="758">
        <v>0</v>
      </c>
      <c r="U124" s="758">
        <v>0</v>
      </c>
      <c r="V124" s="758">
        <v>0</v>
      </c>
      <c r="W124" s="758">
        <v>0</v>
      </c>
      <c r="X124" s="758">
        <v>0</v>
      </c>
      <c r="Y124" s="758">
        <v>0</v>
      </c>
      <c r="Z124" s="758">
        <v>0</v>
      </c>
      <c r="AA124" s="758">
        <v>0</v>
      </c>
      <c r="AB124" s="758">
        <v>0</v>
      </c>
      <c r="AC124" s="758">
        <v>0</v>
      </c>
      <c r="AD124" s="758">
        <v>0</v>
      </c>
      <c r="AE124" s="758">
        <v>0</v>
      </c>
      <c r="AF124" s="758">
        <v>0</v>
      </c>
      <c r="AG124" s="758">
        <v>0</v>
      </c>
      <c r="AH124" s="758">
        <v>0</v>
      </c>
      <c r="AI124" s="549" t="s">
        <v>731</v>
      </c>
      <c r="AJ124" s="741"/>
      <c r="AK124" s="1649"/>
      <c r="AL124" s="1649"/>
      <c r="AM124" s="1373"/>
      <c r="AN124" s="1373"/>
      <c r="AO124" s="1373"/>
      <c r="AP124" s="1373"/>
      <c r="AQ124" s="1649"/>
      <c r="AR124" s="1373"/>
      <c r="AS124" s="1373"/>
      <c r="AT124" s="743"/>
      <c r="AU124" s="1373"/>
      <c r="AV124" s="1373"/>
      <c r="AW124" s="1373"/>
      <c r="AX124" s="1373"/>
      <c r="AY124" s="1373"/>
      <c r="AZ124" s="1639"/>
      <c r="BA124" s="1639"/>
      <c r="BB124" s="1639"/>
      <c r="BC124" s="1639"/>
      <c r="BD124" s="1639"/>
      <c r="BE124" s="1373">
        <v>0</v>
      </c>
    </row>
    <row s="1639" customFormat="1" customHeight="1" ht="22.5">
      <c r="A125" s="994"/>
      <c r="B125" s="1373"/>
      <c r="C125" s="1649"/>
      <c r="D125" s="690" t="s">
        <v>103</v>
      </c>
      <c r="E125" s="2386" t="str">
        <f>E117&amp;".7"</f>
        <v>2.13.7</v>
      </c>
      <c r="F125" s="547" t="s">
        <v>772</v>
      </c>
      <c r="G125" s="2386" t="s">
        <v>728</v>
      </c>
      <c r="H125" s="758"/>
      <c r="I125" s="758">
        <v>1669.2</v>
      </c>
      <c r="J125" s="758">
        <v>0</v>
      </c>
      <c r="K125" s="758">
        <v>0</v>
      </c>
      <c r="L125" s="758">
        <v>26.2</v>
      </c>
      <c r="M125" s="758">
        <v>0</v>
      </c>
      <c r="N125" s="758">
        <v>0</v>
      </c>
      <c r="O125" s="758">
        <v>7.56</v>
      </c>
      <c r="P125" s="758">
        <v>0</v>
      </c>
      <c r="Q125" s="758">
        <v>0</v>
      </c>
      <c r="R125" s="758">
        <v>0</v>
      </c>
      <c r="S125" s="758">
        <v>0</v>
      </c>
      <c r="T125" s="758">
        <v>0</v>
      </c>
      <c r="U125" s="758">
        <v>0</v>
      </c>
      <c r="V125" s="758">
        <v>0</v>
      </c>
      <c r="W125" s="758">
        <v>0</v>
      </c>
      <c r="X125" s="758">
        <v>10.24</v>
      </c>
      <c r="Y125" s="758">
        <v>0</v>
      </c>
      <c r="Z125" s="758">
        <v>0</v>
      </c>
      <c r="AA125" s="758">
        <v>0</v>
      </c>
      <c r="AB125" s="758">
        <v>0</v>
      </c>
      <c r="AC125" s="758">
        <v>0</v>
      </c>
      <c r="AD125" s="758">
        <v>0</v>
      </c>
      <c r="AE125" s="758">
        <v>0</v>
      </c>
      <c r="AF125" s="758">
        <v>0</v>
      </c>
      <c r="AG125" s="758">
        <v>0</v>
      </c>
      <c r="AH125" s="758">
        <v>0</v>
      </c>
      <c r="AI125" s="549" t="s">
        <v>731</v>
      </c>
      <c r="AJ125" s="741"/>
      <c r="AK125" s="1649"/>
      <c r="AL125" s="1649"/>
      <c r="AM125" s="1373"/>
      <c r="AN125" s="1373"/>
      <c r="AO125" s="1373"/>
      <c r="AP125" s="1373"/>
      <c r="AQ125" s="1649"/>
      <c r="AR125" s="1373"/>
      <c r="AS125" s="1373"/>
      <c r="AT125" s="743"/>
      <c r="AU125" s="1373"/>
      <c r="AV125" s="1373"/>
      <c r="AW125" s="1373"/>
      <c r="AX125" s="1373"/>
      <c r="AY125" s="1373"/>
      <c r="AZ125" s="1639"/>
      <c r="BA125" s="1639"/>
      <c r="BB125" s="1639"/>
      <c r="BC125" s="1639"/>
      <c r="BD125" s="1639"/>
      <c r="BE125" s="1373">
        <v>0</v>
      </c>
    </row>
    <row s="1639" customFormat="1" customHeight="1" ht="22.5">
      <c r="A126" s="994"/>
      <c r="B126" s="1373"/>
      <c r="C126" s="1649"/>
      <c r="D126" s="690" t="s">
        <v>103</v>
      </c>
      <c r="E126" s="2386" t="str">
        <f>E117&amp;".8"</f>
        <v>2.13.8</v>
      </c>
      <c r="F126" s="547" t="s">
        <v>773</v>
      </c>
      <c r="G126" s="2386" t="s">
        <v>728</v>
      </c>
      <c r="H126" s="758"/>
      <c r="I126" s="758">
        <v>1881.65</v>
      </c>
      <c r="J126" s="758">
        <v>0</v>
      </c>
      <c r="K126" s="758">
        <v>0</v>
      </c>
      <c r="L126" s="758">
        <v>2500.87</v>
      </c>
      <c r="M126" s="758">
        <v>12.3</v>
      </c>
      <c r="N126" s="758">
        <v>0.02</v>
      </c>
      <c r="O126" s="758">
        <v>34.47</v>
      </c>
      <c r="P126" s="758">
        <v>0.24</v>
      </c>
      <c r="Q126" s="758">
        <v>1.37</v>
      </c>
      <c r="R126" s="758">
        <v>1.13</v>
      </c>
      <c r="S126" s="758">
        <v>0.37</v>
      </c>
      <c r="T126" s="758">
        <v>0.01</v>
      </c>
      <c r="U126" s="758">
        <v>0.46</v>
      </c>
      <c r="V126" s="758">
        <v>0</v>
      </c>
      <c r="W126" s="758">
        <v>0.75</v>
      </c>
      <c r="X126" s="758">
        <v>0.38</v>
      </c>
      <c r="Y126" s="758">
        <v>134.54</v>
      </c>
      <c r="Z126" s="758">
        <v>0</v>
      </c>
      <c r="AA126" s="758">
        <v>0</v>
      </c>
      <c r="AB126" s="758">
        <v>0</v>
      </c>
      <c r="AC126" s="758">
        <v>0</v>
      </c>
      <c r="AD126" s="758">
        <v>0</v>
      </c>
      <c r="AE126" s="758">
        <v>0</v>
      </c>
      <c r="AF126" s="758">
        <v>0</v>
      </c>
      <c r="AG126" s="758">
        <v>0</v>
      </c>
      <c r="AH126" s="758">
        <v>0</v>
      </c>
      <c r="AI126" s="549" t="s">
        <v>731</v>
      </c>
      <c r="AJ126" s="741"/>
      <c r="AK126" s="1649"/>
      <c r="AL126" s="1649"/>
      <c r="AM126" s="1373"/>
      <c r="AN126" s="1373"/>
      <c r="AO126" s="1373"/>
      <c r="AP126" s="1373"/>
      <c r="AQ126" s="1649"/>
      <c r="AR126" s="1373"/>
      <c r="AS126" s="1373"/>
      <c r="AT126" s="743"/>
      <c r="AU126" s="1373"/>
      <c r="AV126" s="1373"/>
      <c r="AW126" s="1373"/>
      <c r="AX126" s="1373"/>
      <c r="AY126" s="1373"/>
      <c r="AZ126" s="1639"/>
      <c r="BA126" s="1639"/>
      <c r="BB126" s="1639"/>
      <c r="BC126" s="1639"/>
      <c r="BD126" s="1639"/>
      <c r="BE126" s="1373">
        <v>0</v>
      </c>
    </row>
    <row s="1639" customFormat="1" customHeight="1" ht="22.5">
      <c r="A127" s="994"/>
      <c r="B127" s="1373"/>
      <c r="C127" s="1649"/>
      <c r="D127" s="690" t="s">
        <v>103</v>
      </c>
      <c r="E127" s="2386" t="str">
        <f>E117&amp;".9"</f>
        <v>2.13.9</v>
      </c>
      <c r="F127" s="547" t="s">
        <v>774</v>
      </c>
      <c r="G127" s="2386" t="s">
        <v>728</v>
      </c>
      <c r="H127" s="758"/>
      <c r="I127" s="758">
        <v>2175.67</v>
      </c>
      <c r="J127" s="758">
        <v>0</v>
      </c>
      <c r="K127" s="758">
        <v>0</v>
      </c>
      <c r="L127" s="758">
        <v>286.63</v>
      </c>
      <c r="M127" s="758">
        <v>9.74</v>
      </c>
      <c r="N127" s="758">
        <v>0</v>
      </c>
      <c r="O127" s="758">
        <v>4.28</v>
      </c>
      <c r="P127" s="758">
        <v>0.12</v>
      </c>
      <c r="Q127" s="758">
        <v>8.96</v>
      </c>
      <c r="R127" s="758">
        <v>6.61</v>
      </c>
      <c r="S127" s="758">
        <v>2.6</v>
      </c>
      <c r="T127" s="758">
        <v>0.26</v>
      </c>
      <c r="U127" s="758">
        <v>1.96</v>
      </c>
      <c r="V127" s="758">
        <v>2.41</v>
      </c>
      <c r="W127" s="758">
        <v>14.52</v>
      </c>
      <c r="X127" s="758">
        <v>0</v>
      </c>
      <c r="Y127" s="758">
        <v>22.1</v>
      </c>
      <c r="Z127" s="758">
        <v>0</v>
      </c>
      <c r="AA127" s="758">
        <v>0</v>
      </c>
      <c r="AB127" s="758">
        <v>0</v>
      </c>
      <c r="AC127" s="758">
        <v>0</v>
      </c>
      <c r="AD127" s="758">
        <v>0</v>
      </c>
      <c r="AE127" s="758">
        <v>0</v>
      </c>
      <c r="AF127" s="758">
        <v>0</v>
      </c>
      <c r="AG127" s="758">
        <v>0</v>
      </c>
      <c r="AH127" s="758">
        <v>0</v>
      </c>
      <c r="AI127" s="549" t="s">
        <v>731</v>
      </c>
      <c r="AJ127" s="741"/>
      <c r="AK127" s="1649"/>
      <c r="AL127" s="1649"/>
      <c r="AM127" s="1373"/>
      <c r="AN127" s="1373"/>
      <c r="AO127" s="1373"/>
      <c r="AP127" s="1373"/>
      <c r="AQ127" s="1649"/>
      <c r="AR127" s="1373"/>
      <c r="AS127" s="1373"/>
      <c r="AT127" s="743"/>
      <c r="AU127" s="1373"/>
      <c r="AV127" s="1373"/>
      <c r="AW127" s="1373"/>
      <c r="AX127" s="1373"/>
      <c r="AY127" s="1373"/>
      <c r="AZ127" s="1639"/>
      <c r="BA127" s="1639"/>
      <c r="BB127" s="1639"/>
      <c r="BC127" s="1639"/>
      <c r="BD127" s="1639"/>
      <c r="BE127" s="1373">
        <v>0</v>
      </c>
    </row>
    <row s="1639" customFormat="1" customHeight="1" ht="22.5">
      <c r="A128" s="994"/>
      <c r="B128" s="1373"/>
      <c r="C128" s="1649"/>
      <c r="D128" s="690" t="s">
        <v>103</v>
      </c>
      <c r="E128" s="2386" t="str">
        <f>E117&amp;".10"</f>
        <v>2.13.10</v>
      </c>
      <c r="F128" s="547" t="s">
        <v>775</v>
      </c>
      <c r="G128" s="2386" t="s">
        <v>728</v>
      </c>
      <c r="H128" s="758"/>
      <c r="I128" s="758">
        <v>5651.61</v>
      </c>
      <c r="J128" s="758">
        <v>0</v>
      </c>
      <c r="K128" s="758">
        <v>0</v>
      </c>
      <c r="L128" s="758">
        <v>3931.03</v>
      </c>
      <c r="M128" s="758">
        <v>258.8</v>
      </c>
      <c r="N128" s="758">
        <v>1.96</v>
      </c>
      <c r="O128" s="758">
        <v>3764.67</v>
      </c>
      <c r="P128" s="758">
        <v>326.73</v>
      </c>
      <c r="Q128" s="758">
        <v>1266.98</v>
      </c>
      <c r="R128" s="758">
        <v>100.07</v>
      </c>
      <c r="S128" s="758">
        <v>50.02</v>
      </c>
      <c r="T128" s="758">
        <v>0.03</v>
      </c>
      <c r="U128" s="758">
        <v>9.56</v>
      </c>
      <c r="V128" s="758">
        <v>3.4</v>
      </c>
      <c r="W128" s="758">
        <v>208.42</v>
      </c>
      <c r="X128" s="758">
        <v>9.04</v>
      </c>
      <c r="Y128" s="758">
        <v>363.69</v>
      </c>
      <c r="Z128" s="758">
        <v>0</v>
      </c>
      <c r="AA128" s="758">
        <v>0</v>
      </c>
      <c r="AB128" s="758">
        <v>0</v>
      </c>
      <c r="AC128" s="758">
        <v>0</v>
      </c>
      <c r="AD128" s="758">
        <v>0</v>
      </c>
      <c r="AE128" s="758">
        <v>0</v>
      </c>
      <c r="AF128" s="758">
        <v>0</v>
      </c>
      <c r="AG128" s="758">
        <v>0</v>
      </c>
      <c r="AH128" s="758">
        <v>0</v>
      </c>
      <c r="AI128" s="549" t="s">
        <v>731</v>
      </c>
      <c r="AJ128" s="741"/>
      <c r="AK128" s="1649"/>
      <c r="AL128" s="1649"/>
      <c r="AM128" s="1373"/>
      <c r="AN128" s="1373"/>
      <c r="AO128" s="1373"/>
      <c r="AP128" s="1373"/>
      <c r="AQ128" s="1649"/>
      <c r="AR128" s="1373"/>
      <c r="AS128" s="1373"/>
      <c r="AT128" s="743"/>
      <c r="AU128" s="1373"/>
      <c r="AV128" s="1373"/>
      <c r="AW128" s="1373"/>
      <c r="AX128" s="1373"/>
      <c r="AY128" s="1373"/>
      <c r="AZ128" s="1639"/>
      <c r="BA128" s="1639"/>
      <c r="BB128" s="1639"/>
      <c r="BC128" s="1639"/>
      <c r="BD128" s="1639"/>
      <c r="BE128" s="1373">
        <v>0</v>
      </c>
    </row>
    <row s="1373" customFormat="1" customHeight="1" ht="14.699999999999998">
      <c r="A129" s="994"/>
      <c r="C129" s="1643"/>
      <c r="D129" s="1640"/>
      <c r="E129" s="577"/>
      <c r="F129" s="578" t="s">
        <v>776</v>
      </c>
      <c r="G129" s="579"/>
      <c r="H129" s="580"/>
      <c r="I129" s="580"/>
      <c r="J129" s="2864"/>
      <c r="K129" s="2865"/>
      <c r="L129" s="2866"/>
      <c r="M129" s="2867"/>
      <c r="N129" s="2868"/>
      <c r="O129" s="2869"/>
      <c r="P129" s="2870"/>
      <c r="Q129" s="2871"/>
      <c r="R129" s="2872"/>
      <c r="S129" s="2873"/>
      <c r="T129" s="2874"/>
      <c r="U129" s="2875"/>
      <c r="V129" s="2876"/>
      <c r="W129" s="2877"/>
      <c r="X129" s="2879"/>
      <c r="Y129" s="2880"/>
      <c r="Z129" s="2882"/>
      <c r="AA129" s="2883"/>
      <c r="AB129" s="2884"/>
      <c r="AC129" s="2886"/>
      <c r="AD129" s="2887"/>
      <c r="AE129" s="2888"/>
      <c r="AF129" s="2889"/>
      <c r="AG129" s="2891"/>
      <c r="AH129" s="3580"/>
      <c r="AI129" s="308"/>
      <c r="AJ129" s="1643"/>
      <c r="AK129" s="1643"/>
      <c r="AL129" s="1643"/>
      <c r="AQ129" s="1643"/>
      <c r="AT129" s="551"/>
      <c r="AZ129" s="1639"/>
      <c r="BA129" s="1639"/>
      <c r="BB129" s="1639"/>
      <c r="BC129" s="1639"/>
      <c r="BD129" s="1639"/>
      <c r="BE129" s="1167">
        <v>14</v>
      </c>
    </row>
    <row s="1373" customFormat="1" customHeight="1" ht="18.75">
      <c r="A130" s="996" t="s">
        <v>777</v>
      </c>
      <c r="C130" s="1643"/>
      <c r="D130" s="1645"/>
      <c r="E130" s="553" t="str">
        <f>FHD_NUM_P_34</f>
        <v>3</v>
      </c>
      <c r="F130" s="1884" t="str">
        <f>FHD_P_34</f>
        <v>Валовая прибыль (убытки) от реализации товаров и оказания услуг по регулируемому виду деятельности</v>
      </c>
      <c r="G130" s="1882" t="s">
        <v>728</v>
      </c>
      <c r="H130" s="564"/>
      <c r="I130" s="564">
        <v>-10996397.27</v>
      </c>
      <c r="J130" s="564">
        <v>2268.13</v>
      </c>
      <c r="K130" s="564">
        <v>-183.5</v>
      </c>
      <c r="L130" s="564">
        <v>-477558.75</v>
      </c>
      <c r="M130" s="564">
        <v>-43199.62</v>
      </c>
      <c r="N130" s="564">
        <v>0.16</v>
      </c>
      <c r="O130" s="564">
        <v>-77078.02</v>
      </c>
      <c r="P130" s="564">
        <v>-4586.47</v>
      </c>
      <c r="Q130" s="564">
        <v>-9100.34</v>
      </c>
      <c r="R130" s="564">
        <v>-6449.83</v>
      </c>
      <c r="S130" s="564">
        <v>-805.45</v>
      </c>
      <c r="T130" s="564">
        <v>-20.66</v>
      </c>
      <c r="U130" s="564">
        <v>-2781.61</v>
      </c>
      <c r="V130" s="564">
        <v>-8586.31</v>
      </c>
      <c r="W130" s="564">
        <v>-6180.54</v>
      </c>
      <c r="X130" s="564">
        <v>-3212.72</v>
      </c>
      <c r="Y130" s="564">
        <v>-23966.74</v>
      </c>
      <c r="Z130" s="564">
        <v>1.26</v>
      </c>
      <c r="AA130" s="564">
        <v>2.01</v>
      </c>
      <c r="AB130" s="564">
        <v>0.71</v>
      </c>
      <c r="AC130" s="564">
        <v>6.02</v>
      </c>
      <c r="AD130" s="564">
        <v>1.69</v>
      </c>
      <c r="AE130" s="564">
        <v>4528.71</v>
      </c>
      <c r="AF130" s="564">
        <v>15744.33</v>
      </c>
      <c r="AG130" s="564">
        <v>609.33</v>
      </c>
      <c r="AH130" s="564">
        <v>0</v>
      </c>
      <c r="AI130" s="296" t="str">
        <f>FHD_NOTE_P_34</f>
        <v/>
      </c>
      <c r="AJ130" s="550"/>
      <c r="AK130" s="1643"/>
      <c r="AL130" s="1643"/>
      <c r="AQ130" s="1643"/>
      <c r="AT130" s="551"/>
      <c r="AZ130" s="1639"/>
      <c r="BA130" s="1639"/>
      <c r="BB130" s="1639"/>
      <c r="BC130" s="1639"/>
      <c r="BD130" s="1639"/>
      <c r="BE130" s="1167">
        <v>0</v>
      </c>
    </row>
    <row s="1373" customFormat="1" customHeight="1" ht="19.95">
      <c r="A131" s="994"/>
      <c r="C131" s="1643"/>
      <c r="D131" s="582"/>
      <c r="E131" s="553" t="str">
        <f>FHD_NUM_P_35</f>
        <v>4</v>
      </c>
      <c r="F131" s="1884" t="str">
        <f>FHD_P_35</f>
        <v>Чистая прибыль, полученная от регулируемого вида деятельности, в том числе:</v>
      </c>
      <c r="G131" s="1882" t="s">
        <v>728</v>
      </c>
      <c r="H131" s="564"/>
      <c r="I131" s="564">
        <v>635431.27</v>
      </c>
      <c r="J131" s="564">
        <v>0</v>
      </c>
      <c r="K131" s="564">
        <v>0</v>
      </c>
      <c r="L131" s="564">
        <v>91782.58</v>
      </c>
      <c r="M131" s="564">
        <v>-56448.66</v>
      </c>
      <c r="N131" s="564">
        <v>0</v>
      </c>
      <c r="O131" s="564">
        <v>0</v>
      </c>
      <c r="P131" s="564">
        <v>0</v>
      </c>
      <c r="Q131" s="564">
        <v>0</v>
      </c>
      <c r="R131" s="564">
        <v>0</v>
      </c>
      <c r="S131" s="564">
        <v>0</v>
      </c>
      <c r="T131" s="564">
        <v>0</v>
      </c>
      <c r="U131" s="564">
        <v>0</v>
      </c>
      <c r="V131" s="564">
        <v>0</v>
      </c>
      <c r="W131" s="564">
        <v>0</v>
      </c>
      <c r="X131" s="564">
        <v>0</v>
      </c>
      <c r="Y131" s="564">
        <v>0</v>
      </c>
      <c r="Z131" s="564">
        <v>0</v>
      </c>
      <c r="AA131" s="564">
        <v>0</v>
      </c>
      <c r="AB131" s="564">
        <v>0</v>
      </c>
      <c r="AC131" s="564">
        <v>0</v>
      </c>
      <c r="AD131" s="564">
        <v>0</v>
      </c>
      <c r="AE131" s="564">
        <v>0</v>
      </c>
      <c r="AF131" s="564">
        <v>0</v>
      </c>
      <c r="AG131" s="564">
        <v>0</v>
      </c>
      <c r="AH131" s="564">
        <v>0</v>
      </c>
      <c r="AI131" s="296" t="str">
        <f>FHD_NOTE_P_35</f>
        <v>Указывается общая сумма чистой прибыли, полученной от регулируемого вида деятельности.</v>
      </c>
      <c r="AJ131" s="550"/>
      <c r="AK131" s="1643"/>
      <c r="AL131" s="1643"/>
      <c r="AQ131" s="1643"/>
      <c r="AT131" s="551"/>
      <c r="AZ131" s="1639"/>
      <c r="BA131" s="1639"/>
      <c r="BB131" s="1639"/>
      <c r="BC131" s="1639"/>
      <c r="BD131" s="1639"/>
      <c r="BE131" s="1167">
        <v>19</v>
      </c>
    </row>
    <row s="1373" customFormat="1" customHeight="1" ht="35.833333333333336">
      <c r="A132" s="994"/>
      <c r="C132" s="1643"/>
      <c r="D132" s="1645"/>
      <c r="E132" s="553" t="str">
        <f>FHD_NUM_P_36</f>
        <v>4.1</v>
      </c>
      <c r="F132"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132" s="1882" t="s">
        <v>728</v>
      </c>
      <c r="H132" s="564"/>
      <c r="I132" s="564">
        <v>6827.96</v>
      </c>
      <c r="J132" s="564">
        <v>0</v>
      </c>
      <c r="K132" s="564">
        <v>0</v>
      </c>
      <c r="L132" s="564">
        <v>986.24</v>
      </c>
      <c r="M132" s="564">
        <v>0</v>
      </c>
      <c r="N132" s="564">
        <v>0</v>
      </c>
      <c r="O132" s="564">
        <v>0</v>
      </c>
      <c r="P132" s="564">
        <v>0</v>
      </c>
      <c r="Q132" s="564">
        <v>0</v>
      </c>
      <c r="R132" s="564">
        <v>0</v>
      </c>
      <c r="S132" s="564">
        <v>0</v>
      </c>
      <c r="T132" s="564">
        <v>0</v>
      </c>
      <c r="U132" s="564">
        <v>0</v>
      </c>
      <c r="V132" s="564">
        <v>0</v>
      </c>
      <c r="W132" s="564">
        <v>0</v>
      </c>
      <c r="X132" s="564">
        <v>0</v>
      </c>
      <c r="Y132" s="564">
        <v>0</v>
      </c>
      <c r="Z132" s="564">
        <v>0</v>
      </c>
      <c r="AA132" s="564">
        <v>0</v>
      </c>
      <c r="AB132" s="564">
        <v>0</v>
      </c>
      <c r="AC132" s="564">
        <v>0</v>
      </c>
      <c r="AD132" s="564">
        <v>0</v>
      </c>
      <c r="AE132" s="564">
        <v>0</v>
      </c>
      <c r="AF132" s="564">
        <v>0</v>
      </c>
      <c r="AG132" s="564">
        <v>0</v>
      </c>
      <c r="AH132" s="564">
        <v>0</v>
      </c>
      <c r="AI132" s="296" t="str">
        <f>FHD_NOTE_P_36</f>
        <v/>
      </c>
      <c r="AJ132" s="550"/>
      <c r="AK132" s="1643"/>
      <c r="AL132" s="1643"/>
      <c r="AQ132" s="1643"/>
      <c r="AT132" s="551"/>
      <c r="AZ132" s="1639"/>
      <c r="BA132" s="1639"/>
      <c r="BB132" s="1639"/>
      <c r="BC132" s="1639"/>
      <c r="BD132" s="1639"/>
      <c r="BE132" s="1167">
        <v>19</v>
      </c>
    </row>
    <row s="1373" customFormat="1" customHeight="1" ht="19.95">
      <c r="A133" s="994"/>
      <c r="C133" s="1643"/>
      <c r="D133" s="1645"/>
      <c r="E133" s="553" t="str">
        <f>FHD_NUM_P_37</f>
        <v>5</v>
      </c>
      <c r="F133" s="1884" t="str">
        <f>FHD_P_37</f>
        <v>Изменение стоимости основных фондов, в том числе:</v>
      </c>
      <c r="G133" s="1882" t="s">
        <v>728</v>
      </c>
      <c r="H133" s="564"/>
      <c r="I133" s="564">
        <f>I134</f>
        <v>672198.45244</v>
      </c>
      <c r="J133" s="564">
        <v>0</v>
      </c>
      <c r="K133" s="564">
        <v>0</v>
      </c>
      <c r="L133" s="564">
        <f>L134</f>
        <v>20065.37659</v>
      </c>
      <c r="M133" s="564">
        <f>M134</f>
        <v>152360.70879</v>
      </c>
      <c r="N133" s="564">
        <v>0</v>
      </c>
      <c r="O133" s="564">
        <v>0</v>
      </c>
      <c r="P133" s="564">
        <v>0</v>
      </c>
      <c r="Q133" s="564">
        <v>0</v>
      </c>
      <c r="R133" s="564">
        <v>0</v>
      </c>
      <c r="S133" s="564">
        <v>0</v>
      </c>
      <c r="T133" s="564">
        <v>0</v>
      </c>
      <c r="U133" s="564">
        <v>0</v>
      </c>
      <c r="V133" s="564">
        <v>0</v>
      </c>
      <c r="W133" s="564">
        <v>0</v>
      </c>
      <c r="X133" s="564">
        <v>0</v>
      </c>
      <c r="Y133" s="564">
        <v>0</v>
      </c>
      <c r="Z133" s="564">
        <v>0</v>
      </c>
      <c r="AA133" s="564">
        <v>0</v>
      </c>
      <c r="AB133" s="564">
        <v>0</v>
      </c>
      <c r="AC133" s="564">
        <v>0</v>
      </c>
      <c r="AD133" s="564">
        <v>0</v>
      </c>
      <c r="AE133" s="564">
        <v>0</v>
      </c>
      <c r="AF133" s="564">
        <v>0</v>
      </c>
      <c r="AG133" s="564">
        <v>0</v>
      </c>
      <c r="AH133" s="564">
        <v>0</v>
      </c>
      <c r="AI133" s="296" t="str">
        <f>FHD_NOTE_P_37</f>
        <v>Указывается общее изменение стоимости основных фондов.</v>
      </c>
      <c r="AJ133" s="550"/>
      <c r="AK133" s="1643"/>
      <c r="AL133" s="1643"/>
      <c r="AQ133" s="1643"/>
      <c r="AT133" s="551"/>
      <c r="AZ133" s="1639"/>
      <c r="BA133" s="1639"/>
      <c r="BB133" s="1639"/>
      <c r="BC133" s="1639"/>
      <c r="BD133" s="1639"/>
      <c r="BE133" s="1167">
        <v>19</v>
      </c>
    </row>
    <row s="1373" customFormat="1" customHeight="1" ht="19.95">
      <c r="A134" s="994"/>
      <c r="C134" s="1643"/>
      <c r="D134" s="1645"/>
      <c r="E134" s="553" t="str">
        <f>FHD_NUM_P_38</f>
        <v>5.1</v>
      </c>
      <c r="F134" s="1531" t="str">
        <f>FHD_P_38</f>
        <v>Изменение стоимости основных фондов за счет:</v>
      </c>
      <c r="G134" s="1882" t="s">
        <v>728</v>
      </c>
      <c r="H134" s="564"/>
      <c r="I134" s="564">
        <f>I135-I136</f>
        <v>672198.45244</v>
      </c>
      <c r="J134" s="564">
        <v>0</v>
      </c>
      <c r="K134" s="564">
        <v>0</v>
      </c>
      <c r="L134" s="564">
        <f>L135-L136</f>
        <v>20065.37659</v>
      </c>
      <c r="M134" s="564">
        <f>M135-M136</f>
        <v>152360.70879</v>
      </c>
      <c r="N134" s="564">
        <v>0</v>
      </c>
      <c r="O134" s="564">
        <v>0</v>
      </c>
      <c r="P134" s="564">
        <v>0</v>
      </c>
      <c r="Q134" s="564">
        <v>0</v>
      </c>
      <c r="R134" s="564">
        <v>0</v>
      </c>
      <c r="S134" s="564">
        <v>0</v>
      </c>
      <c r="T134" s="564">
        <v>0</v>
      </c>
      <c r="U134" s="564">
        <v>0</v>
      </c>
      <c r="V134" s="564">
        <v>0</v>
      </c>
      <c r="W134" s="564">
        <v>0</v>
      </c>
      <c r="X134" s="564">
        <v>0</v>
      </c>
      <c r="Y134" s="564">
        <v>0</v>
      </c>
      <c r="Z134" s="564">
        <v>0</v>
      </c>
      <c r="AA134" s="564">
        <v>0</v>
      </c>
      <c r="AB134" s="564">
        <v>0</v>
      </c>
      <c r="AC134" s="564">
        <v>0</v>
      </c>
      <c r="AD134" s="564">
        <v>0</v>
      </c>
      <c r="AE134" s="564">
        <v>0</v>
      </c>
      <c r="AF134" s="564">
        <v>0</v>
      </c>
      <c r="AG134" s="564">
        <v>0</v>
      </c>
      <c r="AH134" s="564">
        <v>0</v>
      </c>
      <c r="AI134" s="296" t="str">
        <f>FHD_NOTE_P_38</f>
        <v>Указываются общее изменение стоимости основных фондов за счет их ввода в эксплуатацию и вывода из эксплуатации.</v>
      </c>
      <c r="AJ134" s="550"/>
      <c r="AK134" s="1643"/>
      <c r="AL134" s="1643"/>
      <c r="AQ134" s="1643"/>
      <c r="AT134" s="551"/>
      <c r="AZ134" s="1639"/>
      <c r="BA134" s="1639"/>
      <c r="BB134" s="1639"/>
      <c r="BC134" s="1639"/>
      <c r="BD134" s="1639"/>
      <c r="BE134" s="1167">
        <v>19</v>
      </c>
    </row>
    <row s="1373" customFormat="1" customHeight="1" ht="19.95">
      <c r="A135" s="994"/>
      <c r="C135" s="1643"/>
      <c r="D135" s="1645"/>
      <c r="E135" s="553" t="str">
        <f>FHD_NUM_P_39</f>
        <v>5.1.1</v>
      </c>
      <c r="F135" s="1657" t="str">
        <f>FHD_P_39</f>
        <v>Изменения стоимости основных фондов за счет их ввода в эксплуатацию</v>
      </c>
      <c r="G135" s="2076" t="s">
        <v>728</v>
      </c>
      <c r="H135" s="564"/>
      <c r="I135" s="564">
        <f>1563710587.97/1000</f>
        <v>1563710.58797</v>
      </c>
      <c r="J135" s="564">
        <v>0</v>
      </c>
      <c r="K135" s="564">
        <v>0</v>
      </c>
      <c r="L135" s="564">
        <f>20123959.09/1000</f>
        <v>20123.95909</v>
      </c>
      <c r="M135" s="564">
        <f>154809522.57/1000</f>
        <v>154809.52257</v>
      </c>
      <c r="N135" s="564">
        <v>0</v>
      </c>
      <c r="O135" s="564">
        <v>0</v>
      </c>
      <c r="P135" s="564">
        <v>0</v>
      </c>
      <c r="Q135" s="564">
        <v>0</v>
      </c>
      <c r="R135" s="564">
        <v>0</v>
      </c>
      <c r="S135" s="564">
        <v>0</v>
      </c>
      <c r="T135" s="564">
        <v>0</v>
      </c>
      <c r="U135" s="564">
        <v>0</v>
      </c>
      <c r="V135" s="564">
        <v>0</v>
      </c>
      <c r="W135" s="564">
        <v>0</v>
      </c>
      <c r="X135" s="564">
        <v>0</v>
      </c>
      <c r="Y135" s="564">
        <v>0</v>
      </c>
      <c r="Z135" s="564">
        <v>0</v>
      </c>
      <c r="AA135" s="564">
        <v>0</v>
      </c>
      <c r="AB135" s="564">
        <v>0</v>
      </c>
      <c r="AC135" s="564">
        <v>0</v>
      </c>
      <c r="AD135" s="564">
        <v>0</v>
      </c>
      <c r="AE135" s="564">
        <v>0</v>
      </c>
      <c r="AF135" s="564">
        <v>0</v>
      </c>
      <c r="AG135" s="564">
        <v>0</v>
      </c>
      <c r="AH135" s="564">
        <v>0</v>
      </c>
      <c r="AI135" s="296" t="str">
        <f>FHD_NOTE_P_39</f>
        <v>Указываются изменение стоимости основных фондов за счет их ввода в эксплуатацию.</v>
      </c>
      <c r="AJ135" s="550"/>
      <c r="AK135" s="1643"/>
      <c r="AL135" s="1643"/>
      <c r="AQ135" s="1643"/>
      <c r="AT135" s="551"/>
      <c r="AZ135" s="1639"/>
      <c r="BA135" s="1639"/>
      <c r="BB135" s="1639"/>
      <c r="BC135" s="1639"/>
      <c r="BD135" s="1639"/>
      <c r="BE135" s="1167">
        <v>19</v>
      </c>
    </row>
    <row s="1373" customFormat="1" customHeight="1" ht="19.95">
      <c r="A136" s="994"/>
      <c r="C136" s="1643"/>
      <c r="D136" s="1645"/>
      <c r="E136" s="553" t="str">
        <f>FHD_NUM_P_40</f>
        <v>5.1.2</v>
      </c>
      <c r="F136" s="2080" t="str">
        <f>FHD_P_40</f>
        <v>Изменения стоимости основных фондов за счет их вывода в эксплуатацию</v>
      </c>
      <c r="G136" s="2075" t="s">
        <v>728</v>
      </c>
      <c r="H136" s="983"/>
      <c r="I136" s="564">
        <f>891512135.53/1000</f>
        <v>891512.13553</v>
      </c>
      <c r="J136" s="983">
        <v>0</v>
      </c>
      <c r="K136" s="983">
        <v>0</v>
      </c>
      <c r="L136" s="983">
        <f>58582.5/1000</f>
        <v>58.5825</v>
      </c>
      <c r="M136" s="983">
        <f>2448813.78/1000</f>
        <v>2448.81378</v>
      </c>
      <c r="N136" s="983">
        <v>0</v>
      </c>
      <c r="O136" s="983">
        <v>0</v>
      </c>
      <c r="P136" s="983">
        <v>0</v>
      </c>
      <c r="Q136" s="983">
        <v>0</v>
      </c>
      <c r="R136" s="983">
        <v>0</v>
      </c>
      <c r="S136" s="983">
        <v>0</v>
      </c>
      <c r="T136" s="983">
        <v>0</v>
      </c>
      <c r="U136" s="983">
        <v>0</v>
      </c>
      <c r="V136" s="983">
        <v>0</v>
      </c>
      <c r="W136" s="983">
        <v>0</v>
      </c>
      <c r="X136" s="983">
        <v>0</v>
      </c>
      <c r="Y136" s="983">
        <v>0</v>
      </c>
      <c r="Z136" s="983">
        <v>0</v>
      </c>
      <c r="AA136" s="983">
        <v>0</v>
      </c>
      <c r="AB136" s="983">
        <v>0</v>
      </c>
      <c r="AC136" s="983">
        <v>0</v>
      </c>
      <c r="AD136" s="983">
        <v>0</v>
      </c>
      <c r="AE136" s="983">
        <v>0</v>
      </c>
      <c r="AF136" s="983">
        <v>0</v>
      </c>
      <c r="AG136" s="983">
        <v>0</v>
      </c>
      <c r="AH136" s="983">
        <v>0</v>
      </c>
      <c r="AI136" s="296" t="str">
        <f>FHD_NOTE_P_40</f>
        <v>Указываются изменение стоимости основных фондов за счет их вывода из эксплуатации.</v>
      </c>
      <c r="AJ136" s="550"/>
      <c r="AK136" s="1643"/>
      <c r="AL136" s="1643"/>
      <c r="AQ136" s="1643"/>
      <c r="AT136" s="551"/>
      <c r="AZ136" s="1639"/>
      <c r="BA136" s="1639"/>
      <c r="BB136" s="1639"/>
      <c r="BC136" s="1639"/>
      <c r="BD136" s="1639"/>
      <c r="BE136" s="1167">
        <v>19</v>
      </c>
    </row>
    <row s="1373" customFormat="1" customHeight="1" ht="19.95">
      <c r="A137" s="994"/>
      <c r="C137" s="1643"/>
      <c r="D137" s="1645"/>
      <c r="E137" s="553" t="str">
        <f>FHD_NUM_P_41</f>
        <v>5.2</v>
      </c>
      <c r="F137" s="2079" t="str">
        <f>FHD_P_41</f>
        <v>Изменение стоимости основных фондов за счет их переоценки</v>
      </c>
      <c r="G137" s="2075" t="s">
        <v>728</v>
      </c>
      <c r="H137" s="983"/>
      <c r="I137" s="564">
        <v>0</v>
      </c>
      <c r="J137" s="983">
        <v>0</v>
      </c>
      <c r="K137" s="983">
        <v>0</v>
      </c>
      <c r="L137" s="983">
        <v>0</v>
      </c>
      <c r="M137" s="983">
        <v>0</v>
      </c>
      <c r="N137" s="983">
        <v>0</v>
      </c>
      <c r="O137" s="983">
        <v>0</v>
      </c>
      <c r="P137" s="983">
        <v>0</v>
      </c>
      <c r="Q137" s="983">
        <v>0</v>
      </c>
      <c r="R137" s="983">
        <v>0</v>
      </c>
      <c r="S137" s="983">
        <v>0</v>
      </c>
      <c r="T137" s="983">
        <v>0</v>
      </c>
      <c r="U137" s="983">
        <v>0</v>
      </c>
      <c r="V137" s="983">
        <v>0</v>
      </c>
      <c r="W137" s="983">
        <v>0</v>
      </c>
      <c r="X137" s="983">
        <v>0</v>
      </c>
      <c r="Y137" s="983">
        <v>0</v>
      </c>
      <c r="Z137" s="983">
        <v>0</v>
      </c>
      <c r="AA137" s="983">
        <v>0</v>
      </c>
      <c r="AB137" s="983">
        <v>0</v>
      </c>
      <c r="AC137" s="983">
        <v>0</v>
      </c>
      <c r="AD137" s="983">
        <v>0</v>
      </c>
      <c r="AE137" s="983">
        <v>0</v>
      </c>
      <c r="AF137" s="983">
        <v>0</v>
      </c>
      <c r="AG137" s="983">
        <v>0</v>
      </c>
      <c r="AH137" s="983">
        <v>0</v>
      </c>
      <c r="AI137" s="296" t="str">
        <f>FHD_NOTE_P_41</f>
        <v/>
      </c>
      <c r="AJ137" s="550"/>
      <c r="AK137" s="1643"/>
      <c r="AL137" s="1643"/>
      <c r="AQ137" s="1643"/>
      <c r="AT137" s="551"/>
      <c r="AZ137" s="1639"/>
      <c r="BA137" s="1639"/>
      <c r="BB137" s="1639"/>
      <c r="BC137" s="1639"/>
      <c r="BD137" s="1639"/>
      <c r="BE137" s="1167">
        <v>19</v>
      </c>
    </row>
    <row s="1373" customFormat="1" customHeight="1" ht="20.25" hidden="1">
      <c r="A138" s="996" t="s">
        <v>778</v>
      </c>
      <c r="C138" s="1643" t="s">
        <v>22</v>
      </c>
      <c r="D138" s="1645"/>
      <c r="E138" s="553" t="str">
        <f>FHD_NUM_P_42</f>
        <v/>
      </c>
      <c r="F138" s="2077" t="str">
        <f>FHD_P_42</f>
        <v/>
      </c>
      <c r="G138" s="2075" t="s">
        <v>728</v>
      </c>
      <c r="H138" s="983"/>
      <c r="I138" s="564"/>
      <c r="J138" s="983"/>
      <c r="K138" s="983"/>
      <c r="L138" s="983"/>
      <c r="M138" s="983"/>
      <c r="N138" s="983"/>
      <c r="O138" s="983"/>
      <c r="P138" s="983"/>
      <c r="Q138" s="983"/>
      <c r="R138" s="983"/>
      <c r="S138" s="983"/>
      <c r="T138" s="983"/>
      <c r="U138" s="983"/>
      <c r="V138" s="983"/>
      <c r="W138" s="983"/>
      <c r="X138" s="983"/>
      <c r="Y138" s="983"/>
      <c r="Z138" s="983"/>
      <c r="AA138" s="983"/>
      <c r="AB138" s="983"/>
      <c r="AC138" s="983"/>
      <c r="AD138" s="983"/>
      <c r="AE138" s="983"/>
      <c r="AF138" s="983"/>
      <c r="AG138" s="983"/>
      <c r="AH138" s="983"/>
      <c r="AI138" s="296" t="str">
        <f>FHD_NOTE_P_42</f>
        <v/>
      </c>
      <c r="AJ138" s="550"/>
      <c r="AK138" s="1643"/>
      <c r="AL138" s="1643"/>
      <c r="AQ138" s="1643"/>
      <c r="AT138" s="551"/>
      <c r="AZ138" s="1639"/>
      <c r="BA138" s="1639"/>
      <c r="BB138" s="1639"/>
      <c r="BC138" s="1639"/>
      <c r="BD138" s="1639"/>
      <c r="BE138" s="1167">
        <v>19</v>
      </c>
    </row>
    <row s="1373" customFormat="1" customHeight="1" ht="29.166666666666668">
      <c r="A139" s="994"/>
      <c r="C139" s="1643" t="s">
        <v>779</v>
      </c>
      <c r="D139" s="1645"/>
      <c r="E139" s="553" t="str">
        <f>FHD_NUM_P_43</f>
        <v>6</v>
      </c>
      <c r="F139" s="1884" t="str">
        <f>FHD_P_43</f>
        <v>Годовая бухгалтерская (финансовая) отчетность, включая бухгалтерский баланс и приложения к нему</v>
      </c>
      <c r="G139" s="2078" t="s">
        <v>482</v>
      </c>
      <c r="H139" s="1062"/>
      <c r="I139" s="825" t="s">
        <v>780</v>
      </c>
      <c r="J139" s="1062" t="s">
        <v>780</v>
      </c>
      <c r="K139" s="1062" t="s">
        <v>780</v>
      </c>
      <c r="L139" s="1062" t="s">
        <v>780</v>
      </c>
      <c r="M139" s="1062" t="s">
        <v>780</v>
      </c>
      <c r="N139" s="1062" t="s">
        <v>780</v>
      </c>
      <c r="O139" s="1062" t="s">
        <v>780</v>
      </c>
      <c r="P139" s="1062" t="s">
        <v>780</v>
      </c>
      <c r="Q139" s="1062" t="s">
        <v>780</v>
      </c>
      <c r="R139" s="1062" t="s">
        <v>780</v>
      </c>
      <c r="S139" s="1062" t="s">
        <v>780</v>
      </c>
      <c r="T139" s="1062" t="s">
        <v>780</v>
      </c>
      <c r="U139" s="1062" t="s">
        <v>780</v>
      </c>
      <c r="V139" s="1062" t="s">
        <v>780</v>
      </c>
      <c r="W139" s="1062" t="s">
        <v>780</v>
      </c>
      <c r="X139" s="1062" t="s">
        <v>780</v>
      </c>
      <c r="Y139" s="1062" t="s">
        <v>780</v>
      </c>
      <c r="Z139" s="1062" t="s">
        <v>780</v>
      </c>
      <c r="AA139" s="1062" t="s">
        <v>780</v>
      </c>
      <c r="AB139" s="1062" t="s">
        <v>780</v>
      </c>
      <c r="AC139" s="1062" t="s">
        <v>780</v>
      </c>
      <c r="AD139" s="1062" t="s">
        <v>780</v>
      </c>
      <c r="AE139" s="1062" t="s">
        <v>780</v>
      </c>
      <c r="AF139" s="1062" t="s">
        <v>780</v>
      </c>
      <c r="AG139" s="1062" t="s">
        <v>780</v>
      </c>
      <c r="AH139" s="1062" t="s">
        <v>780</v>
      </c>
      <c r="AI139" s="29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J139" s="550"/>
      <c r="AK139" s="1643"/>
      <c r="AL139" s="1643"/>
      <c r="AQ139" s="1643"/>
      <c r="AT139" s="551"/>
      <c r="AZ139" s="1639"/>
      <c r="BA139" s="1639"/>
      <c r="BB139" s="1639"/>
      <c r="BC139" s="1639"/>
      <c r="BD139" s="1639"/>
      <c r="BE139" s="1167">
        <v>19</v>
      </c>
    </row>
    <row s="1373" customFormat="1" customHeight="1" ht="18.75" hidden="1">
      <c r="A140" s="2391" t="s">
        <v>781</v>
      </c>
      <c r="C140" s="742"/>
      <c r="D140" s="740"/>
      <c r="E140" s="553" t="str">
        <f>FHD_NUM_P_44</f>
        <v/>
      </c>
      <c r="F140" s="1884" t="str">
        <f>FHD_P_44</f>
        <v/>
      </c>
      <c r="G140" s="1885" t="s">
        <v>782</v>
      </c>
      <c r="H140" s="984"/>
      <c r="I140" s="584"/>
      <c r="J140" s="984"/>
      <c r="K140" s="984"/>
      <c r="L140" s="984"/>
      <c r="M140" s="984"/>
      <c r="N140" s="984"/>
      <c r="O140" s="984"/>
      <c r="P140" s="984"/>
      <c r="Q140" s="984"/>
      <c r="R140" s="984"/>
      <c r="S140" s="984"/>
      <c r="T140" s="984"/>
      <c r="U140" s="984"/>
      <c r="V140" s="984"/>
      <c r="W140" s="984"/>
      <c r="X140" s="984"/>
      <c r="Y140" s="984"/>
      <c r="Z140" s="984"/>
      <c r="AA140" s="984"/>
      <c r="AB140" s="984"/>
      <c r="AC140" s="984"/>
      <c r="AD140" s="984"/>
      <c r="AE140" s="984"/>
      <c r="AF140" s="984"/>
      <c r="AG140" s="984"/>
      <c r="AH140" s="984"/>
      <c r="AI140" s="296" t="str">
        <f>FHD_NOTE_P_44</f>
        <v/>
      </c>
      <c r="AJ140" s="741"/>
      <c r="AK140" s="742"/>
      <c r="AL140" s="742"/>
      <c r="AQ140" s="742"/>
      <c r="AT140" s="743"/>
      <c r="AZ140" s="744"/>
      <c r="BA140" s="744"/>
      <c r="BB140" s="744"/>
      <c r="BC140" s="744"/>
      <c r="BD140" s="744"/>
      <c r="BE140" s="917">
        <v>0</v>
      </c>
    </row>
    <row s="1373" customFormat="1" customHeight="1" ht="18.75" hidden="1">
      <c r="A141" s="2391"/>
      <c r="C141" s="742"/>
      <c r="D141" s="740"/>
      <c r="E141" s="553" t="str">
        <f>FHD_NUM_P_45</f>
        <v/>
      </c>
      <c r="F141" s="1884" t="str">
        <f>FHD_P_45</f>
        <v/>
      </c>
      <c r="G141" s="1885" t="s">
        <v>782</v>
      </c>
      <c r="H141" s="984"/>
      <c r="I141" s="584"/>
      <c r="J141" s="984"/>
      <c r="K141" s="984"/>
      <c r="L141" s="984"/>
      <c r="M141" s="984"/>
      <c r="N141" s="984"/>
      <c r="O141" s="984"/>
      <c r="P141" s="984"/>
      <c r="Q141" s="984"/>
      <c r="R141" s="984"/>
      <c r="S141" s="984"/>
      <c r="T141" s="984"/>
      <c r="U141" s="984"/>
      <c r="V141" s="984"/>
      <c r="W141" s="984"/>
      <c r="X141" s="984"/>
      <c r="Y141" s="984"/>
      <c r="Z141" s="984"/>
      <c r="AA141" s="984"/>
      <c r="AB141" s="984"/>
      <c r="AC141" s="984"/>
      <c r="AD141" s="984"/>
      <c r="AE141" s="984"/>
      <c r="AF141" s="984"/>
      <c r="AG141" s="984"/>
      <c r="AH141" s="984"/>
      <c r="AI141" s="296" t="str">
        <f>FHD_NOTE_P_45</f>
        <v/>
      </c>
      <c r="AJ141" s="741"/>
      <c r="AK141" s="742"/>
      <c r="AL141" s="742"/>
      <c r="AQ141" s="742"/>
      <c r="AT141" s="743"/>
      <c r="AZ141" s="744"/>
      <c r="BA141" s="744"/>
      <c r="BB141" s="744"/>
      <c r="BC141" s="744"/>
      <c r="BD141" s="744"/>
      <c r="BE141" s="917">
        <v>0</v>
      </c>
    </row>
    <row s="1373" customFormat="1" customHeight="1" ht="18.75" hidden="1">
      <c r="A142" s="2391"/>
      <c r="C142" s="742"/>
      <c r="D142" s="745"/>
      <c r="E142" s="553" t="str">
        <f>FHD_NUM_P_46</f>
        <v/>
      </c>
      <c r="F142" s="1884" t="str">
        <f>FHD_P_46</f>
        <v/>
      </c>
      <c r="G142" s="1885" t="s">
        <v>782</v>
      </c>
      <c r="H142" s="984"/>
      <c r="I142" s="584"/>
      <c r="J142" s="984"/>
      <c r="K142" s="984"/>
      <c r="L142" s="984"/>
      <c r="M142" s="984"/>
      <c r="N142" s="984"/>
      <c r="O142" s="984"/>
      <c r="P142" s="984"/>
      <c r="Q142" s="984"/>
      <c r="R142" s="984"/>
      <c r="S142" s="984"/>
      <c r="T142" s="984"/>
      <c r="U142" s="984"/>
      <c r="V142" s="984"/>
      <c r="W142" s="984"/>
      <c r="X142" s="984"/>
      <c r="Y142" s="984"/>
      <c r="Z142" s="984"/>
      <c r="AA142" s="984"/>
      <c r="AB142" s="984"/>
      <c r="AC142" s="984"/>
      <c r="AD142" s="984"/>
      <c r="AE142" s="984"/>
      <c r="AF142" s="984"/>
      <c r="AG142" s="984"/>
      <c r="AH142" s="984"/>
      <c r="AI142" s="296" t="str">
        <f>FHD_NOTE_P_46</f>
        <v/>
      </c>
      <c r="AJ142" s="741"/>
      <c r="AK142" s="742"/>
      <c r="AL142" s="742"/>
      <c r="AQ142" s="742"/>
      <c r="AT142" s="743"/>
      <c r="AZ142" s="744"/>
      <c r="BA142" s="744"/>
      <c r="BB142" s="744"/>
      <c r="BC142" s="744"/>
      <c r="BD142" s="744"/>
      <c r="BE142" s="917">
        <v>0</v>
      </c>
    </row>
    <row s="1373" customFormat="1" customHeight="1" ht="18.75" hidden="1">
      <c r="A143" s="2391"/>
      <c r="C143" s="742"/>
      <c r="D143" s="740"/>
      <c r="E143" s="553" t="str">
        <f>FHD_NUM_P_47</f>
        <v/>
      </c>
      <c r="F143" s="1884" t="str">
        <f>FHD_P_47</f>
        <v/>
      </c>
      <c r="G143" s="1885" t="s">
        <v>782</v>
      </c>
      <c r="H143" s="984"/>
      <c r="I143" s="584"/>
      <c r="J143" s="984"/>
      <c r="K143" s="984"/>
      <c r="L143" s="984"/>
      <c r="M143" s="984"/>
      <c r="N143" s="984"/>
      <c r="O143" s="984"/>
      <c r="P143" s="984"/>
      <c r="Q143" s="984"/>
      <c r="R143" s="984"/>
      <c r="S143" s="984"/>
      <c r="T143" s="984"/>
      <c r="U143" s="984"/>
      <c r="V143" s="984"/>
      <c r="W143" s="984"/>
      <c r="X143" s="984"/>
      <c r="Y143" s="984"/>
      <c r="Z143" s="984"/>
      <c r="AA143" s="984"/>
      <c r="AB143" s="984"/>
      <c r="AC143" s="984"/>
      <c r="AD143" s="984"/>
      <c r="AE143" s="984"/>
      <c r="AF143" s="984"/>
      <c r="AG143" s="984"/>
      <c r="AH143" s="984"/>
      <c r="AI143" s="296" t="str">
        <f>FHD_NOTE_P_47</f>
        <v/>
      </c>
      <c r="AJ143" s="741"/>
      <c r="AK143" s="742"/>
      <c r="AL143" s="742"/>
      <c r="AQ143" s="742"/>
      <c r="AT143" s="743"/>
      <c r="AZ143" s="744"/>
      <c r="BA143" s="744"/>
      <c r="BB143" s="744"/>
      <c r="BC143" s="744"/>
      <c r="BD143" s="744"/>
      <c r="BE143" s="917">
        <v>0</v>
      </c>
    </row>
    <row s="1642" customFormat="1" customHeight="1" ht="18.75" hidden="1">
      <c r="A144" s="2391"/>
      <c r="B144" s="917"/>
      <c r="C144" s="742"/>
      <c r="D144" s="740"/>
      <c r="E144" s="553" t="str">
        <f>FHD_NUM_P_48</f>
        <v/>
      </c>
      <c r="F144" s="1884" t="str">
        <f>FHD_P_48</f>
        <v/>
      </c>
      <c r="G144" s="1885" t="s">
        <v>782</v>
      </c>
      <c r="H144" s="984"/>
      <c r="I144" s="584"/>
      <c r="J144" s="984"/>
      <c r="K144" s="984"/>
      <c r="L144" s="984"/>
      <c r="M144" s="984"/>
      <c r="N144" s="984"/>
      <c r="O144" s="984"/>
      <c r="P144" s="984"/>
      <c r="Q144" s="984"/>
      <c r="R144" s="984"/>
      <c r="S144" s="984"/>
      <c r="T144" s="984"/>
      <c r="U144" s="984"/>
      <c r="V144" s="984"/>
      <c r="W144" s="984"/>
      <c r="X144" s="984"/>
      <c r="Y144" s="984"/>
      <c r="Z144" s="984"/>
      <c r="AA144" s="984"/>
      <c r="AB144" s="984"/>
      <c r="AC144" s="984"/>
      <c r="AD144" s="984"/>
      <c r="AE144" s="984"/>
      <c r="AF144" s="984"/>
      <c r="AG144" s="984"/>
      <c r="AH144" s="984"/>
      <c r="AI144" s="296" t="str">
        <f>FHD_NOTE_P_48</f>
        <v/>
      </c>
      <c r="AJ144" s="741"/>
      <c r="AK144" s="742"/>
      <c r="AL144" s="742"/>
      <c r="AM144" s="917"/>
      <c r="AN144" s="917"/>
      <c r="AO144" s="917"/>
      <c r="AP144" s="917"/>
      <c r="AQ144" s="742"/>
      <c r="AR144" s="917"/>
      <c r="AS144" s="917"/>
      <c r="AT144" s="743"/>
      <c r="AU144" s="917"/>
      <c r="AV144" s="917"/>
      <c r="AW144" s="917"/>
      <c r="AX144" s="917"/>
      <c r="AY144" s="917"/>
      <c r="AZ144" s="744"/>
      <c r="BA144" s="744"/>
      <c r="BB144" s="744"/>
      <c r="BC144" s="744"/>
      <c r="BD144" s="744"/>
      <c r="BE144" s="746">
        <v>0</v>
      </c>
    </row>
    <row s="1642" customFormat="1" customHeight="1" ht="18.75" hidden="1">
      <c r="A145" s="2391"/>
      <c r="B145" s="917"/>
      <c r="C145" s="742"/>
      <c r="D145" s="740"/>
      <c r="E145" s="553" t="str">
        <f>FHD_NUM_P_49</f>
        <v/>
      </c>
      <c r="F145" s="1884" t="str">
        <f>FHD_P_49</f>
        <v/>
      </c>
      <c r="G145" s="1885" t="s">
        <v>782</v>
      </c>
      <c r="H145" s="985">
        <f>SUM(H146:H147)</f>
        <v>0</v>
      </c>
      <c r="I145" s="756">
        <f>SUM(I146:I147)</f>
        <v>0</v>
      </c>
      <c r="J145" s="985">
        <f>SUM(J146:J147)</f>
        <v>0</v>
      </c>
      <c r="K145" s="985">
        <f>SUM(K146:K147)</f>
        <v>0</v>
      </c>
      <c r="L145" s="985">
        <f>SUM(L146:L147)</f>
        <v>0</v>
      </c>
      <c r="M145" s="985">
        <f>SUM(M146:M147)</f>
        <v>0</v>
      </c>
      <c r="N145" s="985">
        <f>SUM(N146:N147)</f>
        <v>0</v>
      </c>
      <c r="O145" s="985">
        <f>SUM(O146:O147)</f>
        <v>0</v>
      </c>
      <c r="P145" s="985">
        <f>SUM(P146:P147)</f>
        <v>0</v>
      </c>
      <c r="Q145" s="985">
        <f>SUM(Q146:Q147)</f>
        <v>0</v>
      </c>
      <c r="R145" s="985">
        <f>SUM(R146:R147)</f>
        <v>0</v>
      </c>
      <c r="S145" s="985">
        <f>SUM(S146:S147)</f>
        <v>0</v>
      </c>
      <c r="T145" s="985">
        <f>SUM(T146:T147)</f>
        <v>0</v>
      </c>
      <c r="U145" s="985">
        <f>SUM(U146:U147)</f>
        <v>0</v>
      </c>
      <c r="V145" s="985">
        <f>SUM(V146:V147)</f>
        <v>0</v>
      </c>
      <c r="W145" s="985">
        <f>SUM(W146:W147)</f>
        <v>0</v>
      </c>
      <c r="X145" s="985">
        <f>SUM(X146:X147)</f>
        <v>0</v>
      </c>
      <c r="Y145" s="985">
        <f>SUM(Y146:Y147)</f>
        <v>0</v>
      </c>
      <c r="Z145" s="985">
        <f>SUM(Z146:Z147)</f>
        <v>0</v>
      </c>
      <c r="AA145" s="985">
        <f>SUM(AA146:AA147)</f>
        <v>0</v>
      </c>
      <c r="AB145" s="985">
        <f>SUM(AB146:AB147)</f>
        <v>0</v>
      </c>
      <c r="AC145" s="985">
        <f>SUM(AC146:AC147)</f>
        <v>0</v>
      </c>
      <c r="AD145" s="985">
        <f>SUM(AD146:AD147)</f>
        <v>0</v>
      </c>
      <c r="AE145" s="985">
        <f>SUM(AE146:AE147)</f>
        <v>0</v>
      </c>
      <c r="AF145" s="985">
        <f>SUM(AF146:AF147)</f>
        <v>0</v>
      </c>
      <c r="AG145" s="985">
        <f>SUM(AG146:AG147)</f>
        <v>0</v>
      </c>
      <c r="AH145" s="985">
        <f>SUM(AH146:AH147)</f>
        <v>0</v>
      </c>
      <c r="AI145" s="296" t="str">
        <f>FHD_NOTE_P_49</f>
        <v/>
      </c>
      <c r="AJ145" s="741"/>
      <c r="AK145" s="742"/>
      <c r="AL145" s="742"/>
      <c r="AM145" s="917"/>
      <c r="AN145" s="917"/>
      <c r="AO145" s="917"/>
      <c r="AP145" s="917"/>
      <c r="AQ145" s="742"/>
      <c r="AR145" s="917"/>
      <c r="AS145" s="917"/>
      <c r="AT145" s="743"/>
      <c r="AU145" s="917"/>
      <c r="AV145" s="917"/>
      <c r="AW145" s="917"/>
      <c r="AX145" s="917"/>
      <c r="AY145" s="917"/>
      <c r="AZ145" s="744"/>
      <c r="BA145" s="744"/>
      <c r="BB145" s="744"/>
      <c r="BC145" s="744"/>
      <c r="BD145" s="744"/>
      <c r="BE145" s="746">
        <v>0</v>
      </c>
    </row>
    <row s="1642" customFormat="1" customHeight="1" ht="18.75" hidden="1">
      <c r="A146" s="2391"/>
      <c r="B146" s="917"/>
      <c r="C146" s="742"/>
      <c r="D146" s="740"/>
      <c r="E146" s="553" t="str">
        <f>FHD_NUM_P_50</f>
        <v/>
      </c>
      <c r="F146" s="1884" t="str">
        <f>FHD_P_50</f>
        <v/>
      </c>
      <c r="G146" s="1885" t="s">
        <v>782</v>
      </c>
      <c r="H146" s="984"/>
      <c r="I146" s="584"/>
      <c r="J146" s="984"/>
      <c r="K146" s="984"/>
      <c r="L146" s="984"/>
      <c r="M146" s="984"/>
      <c r="N146" s="984"/>
      <c r="O146" s="984"/>
      <c r="P146" s="984"/>
      <c r="Q146" s="984"/>
      <c r="R146" s="984"/>
      <c r="S146" s="984"/>
      <c r="T146" s="984"/>
      <c r="U146" s="984"/>
      <c r="V146" s="984"/>
      <c r="W146" s="984"/>
      <c r="X146" s="984"/>
      <c r="Y146" s="984"/>
      <c r="Z146" s="984"/>
      <c r="AA146" s="984"/>
      <c r="AB146" s="984"/>
      <c r="AC146" s="984"/>
      <c r="AD146" s="984"/>
      <c r="AE146" s="984"/>
      <c r="AF146" s="984"/>
      <c r="AG146" s="984"/>
      <c r="AH146" s="984"/>
      <c r="AI146" s="296" t="str">
        <f>FHD_NOTE_P_50</f>
        <v/>
      </c>
      <c r="AJ146" s="741"/>
      <c r="AK146" s="742"/>
      <c r="AL146" s="742"/>
      <c r="AM146" s="917"/>
      <c r="AN146" s="917"/>
      <c r="AO146" s="917"/>
      <c r="AP146" s="917"/>
      <c r="AQ146" s="742"/>
      <c r="AR146" s="917"/>
      <c r="AS146" s="917"/>
      <c r="AT146" s="743"/>
      <c r="AU146" s="917"/>
      <c r="AV146" s="917"/>
      <c r="AW146" s="917"/>
      <c r="AX146" s="917"/>
      <c r="AY146" s="917"/>
      <c r="AZ146" s="744"/>
      <c r="BA146" s="744"/>
      <c r="BB146" s="744"/>
      <c r="BC146" s="744"/>
      <c r="BD146" s="744"/>
      <c r="BE146" s="746">
        <v>0</v>
      </c>
    </row>
    <row s="1642" customFormat="1" customHeight="1" ht="18.75" hidden="1">
      <c r="A147" s="2391"/>
      <c r="B147" s="917"/>
      <c r="C147" s="742"/>
      <c r="D147" s="740"/>
      <c r="E147" s="553" t="str">
        <f>FHD_NUM_P_51</f>
        <v/>
      </c>
      <c r="F147" s="1884" t="str">
        <f>FHD_P_51</f>
        <v/>
      </c>
      <c r="G147" s="1885" t="s">
        <v>782</v>
      </c>
      <c r="H147" s="984"/>
      <c r="I147" s="584"/>
      <c r="J147" s="984"/>
      <c r="K147" s="984"/>
      <c r="L147" s="984"/>
      <c r="M147" s="984"/>
      <c r="N147" s="984"/>
      <c r="O147" s="984"/>
      <c r="P147" s="984"/>
      <c r="Q147" s="984"/>
      <c r="R147" s="984"/>
      <c r="S147" s="984"/>
      <c r="T147" s="984"/>
      <c r="U147" s="984"/>
      <c r="V147" s="984"/>
      <c r="W147" s="984"/>
      <c r="X147" s="984"/>
      <c r="Y147" s="984"/>
      <c r="Z147" s="984"/>
      <c r="AA147" s="984"/>
      <c r="AB147" s="984"/>
      <c r="AC147" s="984"/>
      <c r="AD147" s="984"/>
      <c r="AE147" s="984"/>
      <c r="AF147" s="984"/>
      <c r="AG147" s="984"/>
      <c r="AH147" s="984"/>
      <c r="AI147" s="296" t="str">
        <f>FHD_NOTE_P_51</f>
        <v/>
      </c>
      <c r="AJ147" s="741"/>
      <c r="AK147" s="742"/>
      <c r="AL147" s="742"/>
      <c r="AM147" s="917"/>
      <c r="AN147" s="917"/>
      <c r="AO147" s="917"/>
      <c r="AP147" s="917"/>
      <c r="AQ147" s="742"/>
      <c r="AR147" s="917"/>
      <c r="AS147" s="917"/>
      <c r="AT147" s="743"/>
      <c r="AU147" s="917"/>
      <c r="AV147" s="917"/>
      <c r="AW147" s="917"/>
      <c r="AX147" s="917"/>
      <c r="AY147" s="917"/>
      <c r="AZ147" s="744"/>
      <c r="BA147" s="744"/>
      <c r="BB147" s="744"/>
      <c r="BC147" s="744"/>
      <c r="BD147" s="744"/>
      <c r="BE147" s="746">
        <v>0</v>
      </c>
    </row>
    <row s="1642" customFormat="1" customHeight="1" ht="18.75" hidden="1">
      <c r="A148" s="2391"/>
      <c r="B148" s="917"/>
      <c r="C148" s="742"/>
      <c r="D148" s="740"/>
      <c r="E148" s="553" t="str">
        <f>FHD_NUM_P_52</f>
        <v/>
      </c>
      <c r="F148" s="1884" t="str">
        <f>FHD_P_52</f>
        <v/>
      </c>
      <c r="G148" s="1885" t="s">
        <v>734</v>
      </c>
      <c r="H148" s="983"/>
      <c r="I148" s="564"/>
      <c r="J148" s="983"/>
      <c r="K148" s="983"/>
      <c r="L148" s="983"/>
      <c r="M148" s="983"/>
      <c r="N148" s="983"/>
      <c r="O148" s="983"/>
      <c r="P148" s="983"/>
      <c r="Q148" s="983"/>
      <c r="R148" s="983"/>
      <c r="S148" s="983"/>
      <c r="T148" s="983"/>
      <c r="U148" s="983"/>
      <c r="V148" s="983"/>
      <c r="W148" s="983"/>
      <c r="X148" s="983"/>
      <c r="Y148" s="983"/>
      <c r="Z148" s="983"/>
      <c r="AA148" s="983"/>
      <c r="AB148" s="983"/>
      <c r="AC148" s="983"/>
      <c r="AD148" s="983"/>
      <c r="AE148" s="983"/>
      <c r="AF148" s="983"/>
      <c r="AG148" s="983"/>
      <c r="AH148" s="983"/>
      <c r="AI148" s="296" t="str">
        <f>FHD_NOTE_P_52</f>
        <v/>
      </c>
      <c r="AJ148" s="741"/>
      <c r="AK148" s="742"/>
      <c r="AL148" s="742"/>
      <c r="AM148" s="917"/>
      <c r="AN148" s="917"/>
      <c r="AO148" s="917"/>
      <c r="AP148" s="917"/>
      <c r="AQ148" s="742"/>
      <c r="AR148" s="917"/>
      <c r="AS148" s="917"/>
      <c r="AT148" s="743"/>
      <c r="AU148" s="917"/>
      <c r="AV148" s="917"/>
      <c r="AW148" s="917"/>
      <c r="AX148" s="917"/>
      <c r="AY148" s="917"/>
      <c r="AZ148" s="744"/>
      <c r="BA148" s="744"/>
      <c r="BB148" s="744"/>
      <c r="BC148" s="744"/>
      <c r="BD148" s="744"/>
      <c r="BE148" s="746">
        <v>0</v>
      </c>
    </row>
    <row s="1373" customFormat="1" customHeight="1" ht="18.75" hidden="1">
      <c r="A149" s="2393" t="s">
        <v>783</v>
      </c>
      <c r="C149" s="742"/>
      <c r="D149" s="740"/>
      <c r="E149" s="553" t="str">
        <f>FHD_NUM_P_53</f>
        <v/>
      </c>
      <c r="F149" s="1884" t="str">
        <f>FHD_P_53</f>
        <v/>
      </c>
      <c r="G149" s="1885" t="s">
        <v>782</v>
      </c>
      <c r="H149" s="984"/>
      <c r="I149" s="584"/>
      <c r="J149" s="984"/>
      <c r="K149" s="984"/>
      <c r="L149" s="984"/>
      <c r="M149" s="984"/>
      <c r="N149" s="984"/>
      <c r="O149" s="984"/>
      <c r="P149" s="984"/>
      <c r="Q149" s="984"/>
      <c r="R149" s="984"/>
      <c r="S149" s="984"/>
      <c r="T149" s="984"/>
      <c r="U149" s="984"/>
      <c r="V149" s="984"/>
      <c r="W149" s="984"/>
      <c r="X149" s="984"/>
      <c r="Y149" s="984"/>
      <c r="Z149" s="984"/>
      <c r="AA149" s="984"/>
      <c r="AB149" s="984"/>
      <c r="AC149" s="984"/>
      <c r="AD149" s="984"/>
      <c r="AE149" s="984"/>
      <c r="AF149" s="984"/>
      <c r="AG149" s="984"/>
      <c r="AH149" s="984"/>
      <c r="AI149" s="296" t="str">
        <f>FHD_NOTE_P_53</f>
        <v/>
      </c>
      <c r="AJ149" s="741"/>
      <c r="AK149" s="742"/>
      <c r="AL149" s="742"/>
      <c r="AQ149" s="742"/>
      <c r="AT149" s="743"/>
      <c r="AZ149" s="744"/>
      <c r="BA149" s="744"/>
      <c r="BB149" s="744"/>
      <c r="BC149" s="744"/>
      <c r="BD149" s="744"/>
      <c r="BE149" s="917">
        <v>0</v>
      </c>
    </row>
    <row s="1373" customFormat="1" customHeight="1" ht="18.75" hidden="1">
      <c r="A150" s="2393"/>
      <c r="C150" s="742"/>
      <c r="D150" s="740"/>
      <c r="E150" s="553" t="str">
        <f>FHD_NUM_P_54</f>
        <v/>
      </c>
      <c r="F150" s="1884" t="str">
        <f>FHD_P_54</f>
        <v/>
      </c>
      <c r="G150" s="1885" t="s">
        <v>782</v>
      </c>
      <c r="H150" s="984"/>
      <c r="I150" s="584"/>
      <c r="J150" s="984"/>
      <c r="K150" s="984"/>
      <c r="L150" s="984"/>
      <c r="M150" s="984"/>
      <c r="N150" s="984"/>
      <c r="O150" s="984"/>
      <c r="P150" s="984"/>
      <c r="Q150" s="984"/>
      <c r="R150" s="984"/>
      <c r="S150" s="984"/>
      <c r="T150" s="984"/>
      <c r="U150" s="984"/>
      <c r="V150" s="984"/>
      <c r="W150" s="984"/>
      <c r="X150" s="984"/>
      <c r="Y150" s="984"/>
      <c r="Z150" s="984"/>
      <c r="AA150" s="984"/>
      <c r="AB150" s="984"/>
      <c r="AC150" s="984"/>
      <c r="AD150" s="984"/>
      <c r="AE150" s="984"/>
      <c r="AF150" s="984"/>
      <c r="AG150" s="984"/>
      <c r="AH150" s="984"/>
      <c r="AI150" s="296" t="str">
        <f>FHD_NOTE_P_54</f>
        <v/>
      </c>
      <c r="AJ150" s="741"/>
      <c r="AK150" s="742"/>
      <c r="AL150" s="742"/>
      <c r="AQ150" s="742"/>
      <c r="AT150" s="743"/>
      <c r="AZ150" s="744"/>
      <c r="BA150" s="744"/>
      <c r="BB150" s="744"/>
      <c r="BC150" s="744"/>
      <c r="BD150" s="744"/>
      <c r="BE150" s="917">
        <v>0</v>
      </c>
    </row>
    <row s="1373" customFormat="1" customHeight="1" ht="18.75" hidden="1">
      <c r="A151" s="2393"/>
      <c r="C151" s="742"/>
      <c r="D151" s="745"/>
      <c r="E151" s="553" t="str">
        <f>FHD_NUM_P_55</f>
        <v/>
      </c>
      <c r="F151" s="1884" t="str">
        <f>FHD_P_55</f>
        <v/>
      </c>
      <c r="G151" s="1888"/>
      <c r="H151" s="984"/>
      <c r="I151" s="584"/>
      <c r="J151" s="984"/>
      <c r="K151" s="984"/>
      <c r="L151" s="984"/>
      <c r="M151" s="984"/>
      <c r="N151" s="984"/>
      <c r="O151" s="984"/>
      <c r="P151" s="984"/>
      <c r="Q151" s="984"/>
      <c r="R151" s="984"/>
      <c r="S151" s="984"/>
      <c r="T151" s="984"/>
      <c r="U151" s="984"/>
      <c r="V151" s="984"/>
      <c r="W151" s="984"/>
      <c r="X151" s="984"/>
      <c r="Y151" s="984"/>
      <c r="Z151" s="984"/>
      <c r="AA151" s="984"/>
      <c r="AB151" s="984"/>
      <c r="AC151" s="984"/>
      <c r="AD151" s="984"/>
      <c r="AE151" s="984"/>
      <c r="AF151" s="984"/>
      <c r="AG151" s="984"/>
      <c r="AH151" s="984"/>
      <c r="AI151" s="296" t="str">
        <f>FHD_NOTE_P_55</f>
        <v/>
      </c>
      <c r="AJ151" s="741"/>
      <c r="AK151" s="742"/>
      <c r="AL151" s="742"/>
      <c r="AQ151" s="742"/>
      <c r="AT151" s="743"/>
      <c r="AZ151" s="744"/>
      <c r="BA151" s="744"/>
      <c r="BB151" s="744"/>
      <c r="BC151" s="744"/>
      <c r="BD151" s="744"/>
      <c r="BE151" s="917">
        <v>0</v>
      </c>
    </row>
    <row s="1373" customFormat="1" customHeight="1" ht="18.75" hidden="1">
      <c r="A152" s="2393"/>
      <c r="C152" s="742"/>
      <c r="D152" s="740"/>
      <c r="E152" s="553" t="str">
        <f>FHD_NUM_P_56</f>
        <v/>
      </c>
      <c r="F152" s="1884" t="str">
        <f>FHD_P_56</f>
        <v/>
      </c>
      <c r="G152" s="1885" t="s">
        <v>784</v>
      </c>
      <c r="H152" s="984"/>
      <c r="I152" s="584"/>
      <c r="J152" s="984"/>
      <c r="K152" s="984"/>
      <c r="L152" s="984"/>
      <c r="M152" s="984"/>
      <c r="N152" s="984"/>
      <c r="O152" s="984"/>
      <c r="P152" s="984"/>
      <c r="Q152" s="984"/>
      <c r="R152" s="984"/>
      <c r="S152" s="984"/>
      <c r="T152" s="984"/>
      <c r="U152" s="984"/>
      <c r="V152" s="984"/>
      <c r="W152" s="984"/>
      <c r="X152" s="984"/>
      <c r="Y152" s="984"/>
      <c r="Z152" s="984"/>
      <c r="AA152" s="984"/>
      <c r="AB152" s="984"/>
      <c r="AC152" s="984"/>
      <c r="AD152" s="984"/>
      <c r="AE152" s="984"/>
      <c r="AF152" s="984"/>
      <c r="AG152" s="984"/>
      <c r="AH152" s="984"/>
      <c r="AI152" s="296" t="str">
        <f>FHD_NOTE_P_56</f>
        <v/>
      </c>
      <c r="AJ152" s="741"/>
      <c r="AK152" s="742"/>
      <c r="AL152" s="742"/>
      <c r="AQ152" s="742"/>
      <c r="AT152" s="743"/>
      <c r="AZ152" s="744"/>
      <c r="BA152" s="744"/>
      <c r="BB152" s="744"/>
      <c r="BC152" s="744"/>
      <c r="BD152" s="744"/>
      <c r="BE152" s="917">
        <v>0</v>
      </c>
    </row>
    <row s="1642" customFormat="1" customHeight="1" ht="18.75" hidden="1">
      <c r="A153" s="2393"/>
      <c r="B153" s="917"/>
      <c r="C153" s="742"/>
      <c r="D153" s="740"/>
      <c r="E153" s="553" t="str">
        <f>FHD_NUM_P_57</f>
        <v/>
      </c>
      <c r="F153" s="1884" t="str">
        <f>FHD_P_57</f>
        <v/>
      </c>
      <c r="G153" s="1885" t="s">
        <v>734</v>
      </c>
      <c r="H153" s="983"/>
      <c r="I153" s="564"/>
      <c r="J153" s="983"/>
      <c r="K153" s="983"/>
      <c r="L153" s="983"/>
      <c r="M153" s="983"/>
      <c r="N153" s="983"/>
      <c r="O153" s="983"/>
      <c r="P153" s="983"/>
      <c r="Q153" s="983"/>
      <c r="R153" s="983"/>
      <c r="S153" s="983"/>
      <c r="T153" s="983"/>
      <c r="U153" s="983"/>
      <c r="V153" s="983"/>
      <c r="W153" s="983"/>
      <c r="X153" s="983"/>
      <c r="Y153" s="983"/>
      <c r="Z153" s="983"/>
      <c r="AA153" s="983"/>
      <c r="AB153" s="983"/>
      <c r="AC153" s="983"/>
      <c r="AD153" s="983"/>
      <c r="AE153" s="983"/>
      <c r="AF153" s="983"/>
      <c r="AG153" s="983"/>
      <c r="AH153" s="983"/>
      <c r="AI153" s="296" t="str">
        <f>FHD_NOTE_P_57</f>
        <v/>
      </c>
      <c r="AJ153" s="741"/>
      <c r="AK153" s="742"/>
      <c r="AL153" s="742"/>
      <c r="AM153" s="917"/>
      <c r="AN153" s="917"/>
      <c r="AO153" s="917"/>
      <c r="AP153" s="917"/>
      <c r="AQ153" s="742"/>
      <c r="AR153" s="917"/>
      <c r="AS153" s="917"/>
      <c r="AT153" s="743"/>
      <c r="AU153" s="917"/>
      <c r="AV153" s="917"/>
      <c r="AW153" s="917"/>
      <c r="AX153" s="917"/>
      <c r="AY153" s="917"/>
      <c r="AZ153" s="744"/>
      <c r="BA153" s="744"/>
      <c r="BB153" s="744"/>
      <c r="BC153" s="744"/>
      <c r="BD153" s="744"/>
      <c r="BE153" s="746">
        <v>0</v>
      </c>
    </row>
    <row customHeight="1" ht="18.75" hidden="1">
      <c r="A154" s="2391" t="s">
        <v>785</v>
      </c>
      <c r="D154" s="1645"/>
      <c r="E154" s="553" t="str">
        <f>FHD_NUM_P_58</f>
        <v/>
      </c>
      <c r="F154" s="1884" t="str">
        <f>FHD_P_58</f>
        <v/>
      </c>
      <c r="G154" s="1885" t="s">
        <v>782</v>
      </c>
      <c r="H154" s="984"/>
      <c r="I154" s="584"/>
      <c r="J154" s="984"/>
      <c r="K154" s="984"/>
      <c r="L154" s="984"/>
      <c r="M154" s="984"/>
      <c r="N154" s="984"/>
      <c r="O154" s="984"/>
      <c r="P154" s="984"/>
      <c r="Q154" s="984"/>
      <c r="R154" s="984"/>
      <c r="S154" s="984"/>
      <c r="T154" s="984"/>
      <c r="U154" s="984"/>
      <c r="V154" s="984"/>
      <c r="W154" s="984"/>
      <c r="X154" s="984"/>
      <c r="Y154" s="984"/>
      <c r="Z154" s="984"/>
      <c r="AA154" s="984"/>
      <c r="AB154" s="984"/>
      <c r="AC154" s="984"/>
      <c r="AD154" s="984"/>
      <c r="AE154" s="984"/>
      <c r="AF154" s="984"/>
      <c r="AG154" s="984"/>
      <c r="AH154" s="984"/>
      <c r="AI154" s="296" t="str">
        <f>FHD_NOTE_P_58</f>
        <v/>
      </c>
      <c r="AJ154" s="550"/>
      <c r="BE154" s="1638">
        <v>0</v>
      </c>
    </row>
    <row customHeight="1" ht="18.75" hidden="1">
      <c r="A155" s="2391"/>
      <c r="D155" s="1645"/>
      <c r="E155" s="553" t="str">
        <f>FHD_NUM_P_59</f>
        <v/>
      </c>
      <c r="F155" s="1884" t="str">
        <f>FHD_P_59</f>
        <v/>
      </c>
      <c r="G155" s="1885" t="s">
        <v>782</v>
      </c>
      <c r="H155" s="984"/>
      <c r="I155" s="584"/>
      <c r="J155" s="984"/>
      <c r="K155" s="984"/>
      <c r="L155" s="984"/>
      <c r="M155" s="984"/>
      <c r="N155" s="984"/>
      <c r="O155" s="984"/>
      <c r="P155" s="984"/>
      <c r="Q155" s="984"/>
      <c r="R155" s="984"/>
      <c r="S155" s="984"/>
      <c r="T155" s="984"/>
      <c r="U155" s="984"/>
      <c r="V155" s="984"/>
      <c r="W155" s="984"/>
      <c r="X155" s="984"/>
      <c r="Y155" s="984"/>
      <c r="Z155" s="984"/>
      <c r="AA155" s="984"/>
      <c r="AB155" s="984"/>
      <c r="AC155" s="984"/>
      <c r="AD155" s="984"/>
      <c r="AE155" s="984"/>
      <c r="AF155" s="984"/>
      <c r="AG155" s="984"/>
      <c r="AH155" s="984"/>
      <c r="AI155" s="296" t="str">
        <f>FHD_NOTE_P_59</f>
        <v/>
      </c>
      <c r="AJ155" s="550"/>
      <c r="BE155" s="1638">
        <v>0</v>
      </c>
    </row>
    <row customHeight="1" ht="18.75" hidden="1">
      <c r="A156" s="2391"/>
      <c r="D156" s="1645"/>
      <c r="E156" s="553" t="str">
        <f>FHD_NUM_P_60</f>
        <v/>
      </c>
      <c r="F156" s="1884" t="str">
        <f>FHD_P_60</f>
        <v/>
      </c>
      <c r="G156" s="1885" t="s">
        <v>782</v>
      </c>
      <c r="H156" s="984"/>
      <c r="I156" s="584"/>
      <c r="J156" s="984"/>
      <c r="K156" s="984"/>
      <c r="L156" s="984"/>
      <c r="M156" s="984"/>
      <c r="N156" s="984"/>
      <c r="O156" s="984"/>
      <c r="P156" s="984"/>
      <c r="Q156" s="984"/>
      <c r="R156" s="984"/>
      <c r="S156" s="984"/>
      <c r="T156" s="984"/>
      <c r="U156" s="984"/>
      <c r="V156" s="984"/>
      <c r="W156" s="984"/>
      <c r="X156" s="984"/>
      <c r="Y156" s="984"/>
      <c r="Z156" s="984"/>
      <c r="AA156" s="984"/>
      <c r="AB156" s="984"/>
      <c r="AC156" s="984"/>
      <c r="AD156" s="984"/>
      <c r="AE156" s="984"/>
      <c r="AF156" s="984"/>
      <c r="AG156" s="984"/>
      <c r="AH156" s="984"/>
      <c r="AI156" s="296" t="str">
        <f>FHD_NOTE_P_60</f>
        <v/>
      </c>
      <c r="AJ156" s="550"/>
      <c r="BE156" s="1638">
        <v>0</v>
      </c>
    </row>
    <row s="1373" customFormat="1" customHeight="1" ht="43.333333333333336">
      <c r="A157" s="2391" t="s">
        <v>786</v>
      </c>
      <c r="C157" s="1643"/>
      <c r="D157" s="1645"/>
      <c r="E157" s="553" t="str">
        <f>FHD_NUM_P_61</f>
        <v>7</v>
      </c>
      <c r="F157"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57" s="1882" t="s">
        <v>732</v>
      </c>
      <c r="H157" s="986"/>
      <c r="I157" s="749">
        <v>0</v>
      </c>
      <c r="J157" s="986">
        <v>0</v>
      </c>
      <c r="K157" s="986">
        <v>0</v>
      </c>
      <c r="L157" s="986">
        <v>0</v>
      </c>
      <c r="M157" s="986">
        <v>0</v>
      </c>
      <c r="N157" s="986">
        <v>0</v>
      </c>
      <c r="O157" s="986">
        <v>0</v>
      </c>
      <c r="P157" s="986">
        <v>0</v>
      </c>
      <c r="Q157" s="986">
        <v>0</v>
      </c>
      <c r="R157" s="986">
        <v>0</v>
      </c>
      <c r="S157" s="986">
        <v>0</v>
      </c>
      <c r="T157" s="986">
        <v>0</v>
      </c>
      <c r="U157" s="986">
        <v>0</v>
      </c>
      <c r="V157" s="986">
        <v>0</v>
      </c>
      <c r="W157" s="986">
        <v>0</v>
      </c>
      <c r="X157" s="986">
        <v>0</v>
      </c>
      <c r="Y157" s="986">
        <v>0</v>
      </c>
      <c r="Z157" s="986">
        <v>0</v>
      </c>
      <c r="AA157" s="986">
        <v>0</v>
      </c>
      <c r="AB157" s="986">
        <v>0</v>
      </c>
      <c r="AC157" s="986">
        <v>0</v>
      </c>
      <c r="AD157" s="986">
        <v>0</v>
      </c>
      <c r="AE157" s="986">
        <v>0</v>
      </c>
      <c r="AF157" s="986">
        <v>0</v>
      </c>
      <c r="AG157" s="986">
        <v>0</v>
      </c>
      <c r="AH157" s="986">
        <v>0</v>
      </c>
      <c r="AI157" s="29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J157" s="550"/>
      <c r="AK157" s="1643"/>
      <c r="AL157" s="1643"/>
      <c r="AQ157" s="1643"/>
      <c r="AT157" s="551"/>
      <c r="AZ157" s="1639"/>
      <c r="BA157" s="1639"/>
      <c r="BB157" s="1639"/>
      <c r="BC157" s="1639"/>
      <c r="BD157" s="1639"/>
      <c r="BE157" s="1167">
        <v>0</v>
      </c>
    </row>
    <row s="1649" customFormat="1" customHeight="1" ht="0.75">
      <c r="A158" s="2391"/>
      <c r="D158" s="555"/>
      <c r="E158" s="1020" t="str">
        <f>E157&amp;".0"</f>
        <v>7.0</v>
      </c>
      <c r="F158" s="1001"/>
      <c r="G158" s="1002"/>
      <c r="H158" s="999"/>
      <c r="I158" s="999"/>
      <c r="J158" s="999"/>
      <c r="K158" s="999"/>
      <c r="L158" s="999"/>
      <c r="M158" s="999"/>
      <c r="N158" s="999"/>
      <c r="O158" s="999"/>
      <c r="P158" s="999"/>
      <c r="Q158" s="999"/>
      <c r="R158" s="999"/>
      <c r="S158" s="999"/>
      <c r="T158" s="999"/>
      <c r="U158" s="999"/>
      <c r="V158" s="999"/>
      <c r="W158" s="999"/>
      <c r="X158" s="999"/>
      <c r="Y158" s="999"/>
      <c r="Z158" s="999"/>
      <c r="AA158" s="999"/>
      <c r="AB158" s="999"/>
      <c r="AC158" s="999"/>
      <c r="AD158" s="999"/>
      <c r="AE158" s="999"/>
      <c r="AF158" s="999"/>
      <c r="AG158" s="999"/>
      <c r="AH158" s="999"/>
      <c r="AI158" s="1003"/>
      <c r="BE158" s="1643">
        <v>0</v>
      </c>
    </row>
    <row s="1854" customFormat="1" customHeight="1" ht="18.75">
      <c r="A159" s="994"/>
      <c r="B159" s="1373"/>
      <c r="C159" s="1649"/>
      <c r="D159" s="2158"/>
      <c r="E159" s="553" t="s">
        <v>787</v>
      </c>
      <c r="F159" s="547" t="s">
        <v>788</v>
      </c>
      <c r="G159" s="2386" t="s">
        <v>732</v>
      </c>
      <c r="H159" s="758"/>
      <c r="I159" s="758">
        <v>2.58</v>
      </c>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1532" t="s">
        <v>733</v>
      </c>
      <c r="AJ159" s="741"/>
      <c r="AK159" s="1649"/>
      <c r="AL159" s="1649"/>
      <c r="AM159" s="1373"/>
      <c r="AN159" s="1373"/>
      <c r="AO159" s="1373"/>
      <c r="AP159" s="1373"/>
      <c r="AQ159" s="1649"/>
      <c r="AR159" s="1373"/>
      <c r="AS159" s="1373"/>
      <c r="AT159" s="743"/>
      <c r="AU159" s="1373"/>
      <c r="AV159" s="1373"/>
      <c r="AW159" s="1373"/>
      <c r="AX159" s="1373"/>
      <c r="AY159" s="1373"/>
      <c r="AZ159" s="1639"/>
      <c r="BA159" s="1639"/>
      <c r="BB159" s="1639"/>
      <c r="BC159" s="1639"/>
      <c r="BD159" s="1639"/>
      <c r="BE159" s="1642">
        <v>0</v>
      </c>
    </row>
    <row s="1854" customFormat="1" customHeight="1" ht="18.75">
      <c r="A160" s="994"/>
      <c r="B160" s="1373"/>
      <c r="C160" s="1649"/>
      <c r="D160" s="2158"/>
      <c r="E160" s="553" t="s">
        <v>789</v>
      </c>
      <c r="F160" s="547" t="s">
        <v>790</v>
      </c>
      <c r="G160" s="2386" t="s">
        <v>732</v>
      </c>
      <c r="H160" s="758"/>
      <c r="I160" s="758">
        <v>0.516</v>
      </c>
      <c r="J160" s="758"/>
      <c r="K160" s="758"/>
      <c r="L160" s="758"/>
      <c r="M160" s="758"/>
      <c r="N160" s="758"/>
      <c r="O160" s="758"/>
      <c r="P160" s="758"/>
      <c r="Q160" s="758"/>
      <c r="R160" s="758"/>
      <c r="S160" s="758"/>
      <c r="T160" s="758"/>
      <c r="U160" s="758"/>
      <c r="V160" s="758"/>
      <c r="W160" s="758"/>
      <c r="X160" s="758"/>
      <c r="Y160" s="758"/>
      <c r="Z160" s="758"/>
      <c r="AA160" s="758"/>
      <c r="AB160" s="758"/>
      <c r="AC160" s="758"/>
      <c r="AD160" s="758"/>
      <c r="AE160" s="758"/>
      <c r="AF160" s="758"/>
      <c r="AG160" s="758"/>
      <c r="AH160" s="758"/>
      <c r="AI160" s="1532" t="s">
        <v>733</v>
      </c>
      <c r="AJ160" s="741"/>
      <c r="AK160" s="1649"/>
      <c r="AL160" s="1649"/>
      <c r="AM160" s="1373"/>
      <c r="AN160" s="1373"/>
      <c r="AO160" s="1373"/>
      <c r="AP160" s="1373"/>
      <c r="AQ160" s="1649"/>
      <c r="AR160" s="1373"/>
      <c r="AS160" s="1373"/>
      <c r="AT160" s="743"/>
      <c r="AU160" s="1373"/>
      <c r="AV160" s="1373"/>
      <c r="AW160" s="1373"/>
      <c r="AX160" s="1373"/>
      <c r="AY160" s="1373"/>
      <c r="AZ160" s="1639"/>
      <c r="BA160" s="1639"/>
      <c r="BB160" s="1639"/>
      <c r="BC160" s="1639"/>
      <c r="BD160" s="1639"/>
      <c r="BE160" s="1642">
        <v>0</v>
      </c>
    </row>
    <row s="1854" customFormat="1" customHeight="1" ht="18.75">
      <c r="A161" s="994"/>
      <c r="B161" s="1373"/>
      <c r="C161" s="1649"/>
      <c r="D161" s="2158"/>
      <c r="E161" s="553" t="s">
        <v>791</v>
      </c>
      <c r="F161" s="547" t="s">
        <v>792</v>
      </c>
      <c r="G161" s="2386" t="s">
        <v>732</v>
      </c>
      <c r="H161" s="758"/>
      <c r="I161" s="758">
        <v>1.032</v>
      </c>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1532" t="s">
        <v>733</v>
      </c>
      <c r="AJ161" s="741"/>
      <c r="AK161" s="1649"/>
      <c r="AL161" s="1649"/>
      <c r="AM161" s="1373"/>
      <c r="AN161" s="1373"/>
      <c r="AO161" s="1373"/>
      <c r="AP161" s="1373"/>
      <c r="AQ161" s="1649"/>
      <c r="AR161" s="1373"/>
      <c r="AS161" s="1373"/>
      <c r="AT161" s="743"/>
      <c r="AU161" s="1373"/>
      <c r="AV161" s="1373"/>
      <c r="AW161" s="1373"/>
      <c r="AX161" s="1373"/>
      <c r="AY161" s="1373"/>
      <c r="AZ161" s="1639"/>
      <c r="BA161" s="1639"/>
      <c r="BB161" s="1639"/>
      <c r="BC161" s="1639"/>
      <c r="BD161" s="1639"/>
      <c r="BE161" s="1642">
        <v>0</v>
      </c>
    </row>
    <row s="1854" customFormat="1" customHeight="1" ht="18.75">
      <c r="A162" s="994"/>
      <c r="B162" s="1373"/>
      <c r="C162" s="1649"/>
      <c r="D162" s="2158"/>
      <c r="E162" s="553" t="s">
        <v>793</v>
      </c>
      <c r="F162" s="547" t="s">
        <v>794</v>
      </c>
      <c r="G162" s="2386" t="s">
        <v>732</v>
      </c>
      <c r="H162" s="758"/>
      <c r="I162" s="758">
        <v>0.31</v>
      </c>
      <c r="J162" s="758"/>
      <c r="K162" s="758"/>
      <c r="L162" s="758"/>
      <c r="M162" s="758"/>
      <c r="N162" s="758"/>
      <c r="O162" s="758"/>
      <c r="P162" s="758"/>
      <c r="Q162" s="758"/>
      <c r="R162" s="758"/>
      <c r="S162" s="758"/>
      <c r="T162" s="758"/>
      <c r="U162" s="758"/>
      <c r="V162" s="758"/>
      <c r="W162" s="758"/>
      <c r="X162" s="758"/>
      <c r="Y162" s="758"/>
      <c r="Z162" s="758"/>
      <c r="AA162" s="758"/>
      <c r="AB162" s="758"/>
      <c r="AC162" s="758"/>
      <c r="AD162" s="758"/>
      <c r="AE162" s="758"/>
      <c r="AF162" s="758"/>
      <c r="AG162" s="758"/>
      <c r="AH162" s="758"/>
      <c r="AI162" s="1532" t="s">
        <v>733</v>
      </c>
      <c r="AJ162" s="741"/>
      <c r="AK162" s="1649"/>
      <c r="AL162" s="1649"/>
      <c r="AM162" s="1373"/>
      <c r="AN162" s="1373"/>
      <c r="AO162" s="1373"/>
      <c r="AP162" s="1373"/>
      <c r="AQ162" s="1649"/>
      <c r="AR162" s="1373"/>
      <c r="AS162" s="1373"/>
      <c r="AT162" s="743"/>
      <c r="AU162" s="1373"/>
      <c r="AV162" s="1373"/>
      <c r="AW162" s="1373"/>
      <c r="AX162" s="1373"/>
      <c r="AY162" s="1373"/>
      <c r="AZ162" s="1639"/>
      <c r="BA162" s="1639"/>
      <c r="BB162" s="1639"/>
      <c r="BC162" s="1639"/>
      <c r="BD162" s="1639"/>
      <c r="BE162" s="1642">
        <v>0</v>
      </c>
    </row>
    <row s="1854" customFormat="1" customHeight="1" ht="18.75">
      <c r="A163" s="994"/>
      <c r="B163" s="1373"/>
      <c r="C163" s="1649"/>
      <c r="D163" s="2158"/>
      <c r="E163" s="553" t="s">
        <v>795</v>
      </c>
      <c r="F163" s="547" t="s">
        <v>796</v>
      </c>
      <c r="G163" s="2386" t="s">
        <v>732</v>
      </c>
      <c r="H163" s="758"/>
      <c r="I163" s="758">
        <v>2.41</v>
      </c>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1532" t="s">
        <v>733</v>
      </c>
      <c r="AJ163" s="741"/>
      <c r="AK163" s="1649"/>
      <c r="AL163" s="1649"/>
      <c r="AM163" s="1373"/>
      <c r="AN163" s="1373"/>
      <c r="AO163" s="1373"/>
      <c r="AP163" s="1373"/>
      <c r="AQ163" s="1649"/>
      <c r="AR163" s="1373"/>
      <c r="AS163" s="1373"/>
      <c r="AT163" s="743"/>
      <c r="AU163" s="1373"/>
      <c r="AV163" s="1373"/>
      <c r="AW163" s="1373"/>
      <c r="AX163" s="1373"/>
      <c r="AY163" s="1373"/>
      <c r="AZ163" s="1639"/>
      <c r="BA163" s="1639"/>
      <c r="BB163" s="1639"/>
      <c r="BC163" s="1639"/>
      <c r="BD163" s="1639"/>
      <c r="BE163" s="1642">
        <v>0</v>
      </c>
    </row>
    <row s="1854" customFormat="1" customHeight="1" ht="18.75">
      <c r="A164" s="994"/>
      <c r="B164" s="1373"/>
      <c r="C164" s="1649"/>
      <c r="D164" s="2158"/>
      <c r="E164" s="553" t="s">
        <v>797</v>
      </c>
      <c r="F164" s="547" t="s">
        <v>798</v>
      </c>
      <c r="G164" s="2386" t="s">
        <v>732</v>
      </c>
      <c r="H164" s="758"/>
      <c r="I164" s="758">
        <v>6.02</v>
      </c>
      <c r="J164" s="758"/>
      <c r="K164" s="758"/>
      <c r="L164" s="758"/>
      <c r="M164" s="758"/>
      <c r="N164" s="758"/>
      <c r="O164" s="758"/>
      <c r="P164" s="758"/>
      <c r="Q164" s="758"/>
      <c r="R164" s="758"/>
      <c r="S164" s="758"/>
      <c r="T164" s="758"/>
      <c r="U164" s="758"/>
      <c r="V164" s="758"/>
      <c r="W164" s="758"/>
      <c r="X164" s="758"/>
      <c r="Y164" s="758"/>
      <c r="Z164" s="758"/>
      <c r="AA164" s="758"/>
      <c r="AB164" s="758"/>
      <c r="AC164" s="758"/>
      <c r="AD164" s="758"/>
      <c r="AE164" s="758"/>
      <c r="AF164" s="758"/>
      <c r="AG164" s="758"/>
      <c r="AH164" s="758"/>
      <c r="AI164" s="1532" t="s">
        <v>733</v>
      </c>
      <c r="AJ164" s="741"/>
      <c r="AK164" s="1649"/>
      <c r="AL164" s="1649"/>
      <c r="AM164" s="1373"/>
      <c r="AN164" s="1373"/>
      <c r="AO164" s="1373"/>
      <c r="AP164" s="1373"/>
      <c r="AQ164" s="1649"/>
      <c r="AR164" s="1373"/>
      <c r="AS164" s="1373"/>
      <c r="AT164" s="743"/>
      <c r="AU164" s="1373"/>
      <c r="AV164" s="1373"/>
      <c r="AW164" s="1373"/>
      <c r="AX164" s="1373"/>
      <c r="AY164" s="1373"/>
      <c r="AZ164" s="1639"/>
      <c r="BA164" s="1639"/>
      <c r="BB164" s="1639"/>
      <c r="BC164" s="1639"/>
      <c r="BD164" s="1639"/>
      <c r="BE164" s="1642">
        <v>0</v>
      </c>
    </row>
    <row s="1854" customFormat="1" customHeight="1" ht="18.75">
      <c r="A165" s="994"/>
      <c r="B165" s="1373"/>
      <c r="C165" s="1649"/>
      <c r="D165" s="2158"/>
      <c r="E165" s="553" t="s">
        <v>799</v>
      </c>
      <c r="F165" s="547" t="s">
        <v>800</v>
      </c>
      <c r="G165" s="2386" t="s">
        <v>732</v>
      </c>
      <c r="H165" s="758"/>
      <c r="I165" s="758">
        <v>2.72</v>
      </c>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1532" t="s">
        <v>733</v>
      </c>
      <c r="AJ165" s="741"/>
      <c r="AK165" s="1649"/>
      <c r="AL165" s="1649"/>
      <c r="AM165" s="1373"/>
      <c r="AN165" s="1373"/>
      <c r="AO165" s="1373"/>
      <c r="AP165" s="1373"/>
      <c r="AQ165" s="1649"/>
      <c r="AR165" s="1373"/>
      <c r="AS165" s="1373"/>
      <c r="AT165" s="743"/>
      <c r="AU165" s="1373"/>
      <c r="AV165" s="1373"/>
      <c r="AW165" s="1373"/>
      <c r="AX165" s="1373"/>
      <c r="AY165" s="1373"/>
      <c r="AZ165" s="1639"/>
      <c r="BA165" s="1639"/>
      <c r="BB165" s="1639"/>
      <c r="BC165" s="1639"/>
      <c r="BD165" s="1639"/>
      <c r="BE165" s="1642">
        <v>0</v>
      </c>
    </row>
    <row s="1854" customFormat="1" customHeight="1" ht="18.75">
      <c r="A166" s="994"/>
      <c r="B166" s="1373"/>
      <c r="C166" s="1649"/>
      <c r="D166" s="2158"/>
      <c r="E166" s="553" t="s">
        <v>801</v>
      </c>
      <c r="F166" s="547" t="s">
        <v>802</v>
      </c>
      <c r="G166" s="2386" t="s">
        <v>732</v>
      </c>
      <c r="H166" s="758"/>
      <c r="I166" s="758">
        <v>3.5</v>
      </c>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1532" t="s">
        <v>733</v>
      </c>
      <c r="AJ166" s="741"/>
      <c r="AK166" s="1649"/>
      <c r="AL166" s="1649"/>
      <c r="AM166" s="1373"/>
      <c r="AN166" s="1373"/>
      <c r="AO166" s="1373"/>
      <c r="AP166" s="1373"/>
      <c r="AQ166" s="1649"/>
      <c r="AR166" s="1373"/>
      <c r="AS166" s="1373"/>
      <c r="AT166" s="743"/>
      <c r="AU166" s="1373"/>
      <c r="AV166" s="1373"/>
      <c r="AW166" s="1373"/>
      <c r="AX166" s="1373"/>
      <c r="AY166" s="1373"/>
      <c r="AZ166" s="1639"/>
      <c r="BA166" s="1639"/>
      <c r="BB166" s="1639"/>
      <c r="BC166" s="1639"/>
      <c r="BD166" s="1639"/>
      <c r="BE166" s="1642">
        <v>0</v>
      </c>
    </row>
    <row s="1854" customFormat="1" customHeight="1" ht="18.75">
      <c r="A167" s="994"/>
      <c r="B167" s="1373"/>
      <c r="C167" s="1649"/>
      <c r="D167" s="2158"/>
      <c r="E167" s="553" t="s">
        <v>803</v>
      </c>
      <c r="F167" s="547" t="s">
        <v>804</v>
      </c>
      <c r="G167" s="2386" t="s">
        <v>732</v>
      </c>
      <c r="H167" s="758"/>
      <c r="I167" s="758">
        <v>2.322</v>
      </c>
      <c r="J167" s="758"/>
      <c r="K167" s="758"/>
      <c r="L167" s="758"/>
      <c r="M167" s="758"/>
      <c r="N167" s="758"/>
      <c r="O167" s="758"/>
      <c r="P167" s="758"/>
      <c r="Q167" s="758"/>
      <c r="R167" s="758"/>
      <c r="S167" s="758"/>
      <c r="T167" s="758"/>
      <c r="U167" s="758"/>
      <c r="V167" s="758"/>
      <c r="W167" s="758"/>
      <c r="X167" s="758"/>
      <c r="Y167" s="758"/>
      <c r="Z167" s="758"/>
      <c r="AA167" s="758"/>
      <c r="AB167" s="758"/>
      <c r="AC167" s="758"/>
      <c r="AD167" s="758"/>
      <c r="AE167" s="758"/>
      <c r="AF167" s="758"/>
      <c r="AG167" s="758"/>
      <c r="AH167" s="758"/>
      <c r="AI167" s="1532" t="s">
        <v>733</v>
      </c>
      <c r="AJ167" s="741"/>
      <c r="AK167" s="1649"/>
      <c r="AL167" s="1649"/>
      <c r="AM167" s="1373"/>
      <c r="AN167" s="1373"/>
      <c r="AO167" s="1373"/>
      <c r="AP167" s="1373"/>
      <c r="AQ167" s="1649"/>
      <c r="AR167" s="1373"/>
      <c r="AS167" s="1373"/>
      <c r="AT167" s="743"/>
      <c r="AU167" s="1373"/>
      <c r="AV167" s="1373"/>
      <c r="AW167" s="1373"/>
      <c r="AX167" s="1373"/>
      <c r="AY167" s="1373"/>
      <c r="AZ167" s="1639"/>
      <c r="BA167" s="1639"/>
      <c r="BB167" s="1639"/>
      <c r="BC167" s="1639"/>
      <c r="BD167" s="1639"/>
      <c r="BE167" s="1642">
        <v>0</v>
      </c>
    </row>
    <row s="1854" customFormat="1" customHeight="1" ht="18.75">
      <c r="A168" s="994"/>
      <c r="B168" s="1373"/>
      <c r="C168" s="1649"/>
      <c r="D168" s="2158"/>
      <c r="E168" s="553" t="s">
        <v>805</v>
      </c>
      <c r="F168" s="547" t="s">
        <v>806</v>
      </c>
      <c r="G168" s="2386" t="s">
        <v>732</v>
      </c>
      <c r="H168" s="758"/>
      <c r="I168" s="758">
        <v>1.38</v>
      </c>
      <c r="J168" s="758"/>
      <c r="K168" s="758"/>
      <c r="L168" s="758"/>
      <c r="M168" s="758"/>
      <c r="N168" s="758"/>
      <c r="O168" s="758"/>
      <c r="P168" s="758"/>
      <c r="Q168" s="758"/>
      <c r="R168" s="758"/>
      <c r="S168" s="758"/>
      <c r="T168" s="758"/>
      <c r="U168" s="758"/>
      <c r="V168" s="758"/>
      <c r="W168" s="758"/>
      <c r="X168" s="758"/>
      <c r="Y168" s="758"/>
      <c r="Z168" s="758"/>
      <c r="AA168" s="758"/>
      <c r="AB168" s="758"/>
      <c r="AC168" s="758"/>
      <c r="AD168" s="758"/>
      <c r="AE168" s="758"/>
      <c r="AF168" s="758"/>
      <c r="AG168" s="758"/>
      <c r="AH168" s="758"/>
      <c r="AI168" s="1532" t="s">
        <v>733</v>
      </c>
      <c r="AJ168" s="741"/>
      <c r="AK168" s="1649"/>
      <c r="AL168" s="1649"/>
      <c r="AM168" s="1373"/>
      <c r="AN168" s="1373"/>
      <c r="AO168" s="1373"/>
      <c r="AP168" s="1373"/>
      <c r="AQ168" s="1649"/>
      <c r="AR168" s="1373"/>
      <c r="AS168" s="1373"/>
      <c r="AT168" s="743"/>
      <c r="AU168" s="1373"/>
      <c r="AV168" s="1373"/>
      <c r="AW168" s="1373"/>
      <c r="AX168" s="1373"/>
      <c r="AY168" s="1373"/>
      <c r="AZ168" s="1639"/>
      <c r="BA168" s="1639"/>
      <c r="BB168" s="1639"/>
      <c r="BC168" s="1639"/>
      <c r="BD168" s="1639"/>
      <c r="BE168" s="1642">
        <v>0</v>
      </c>
    </row>
    <row s="1854" customFormat="1" customHeight="1" ht="18.75">
      <c r="A169" s="994"/>
      <c r="B169" s="1373"/>
      <c r="C169" s="1649"/>
      <c r="D169" s="2158"/>
      <c r="E169" s="553" t="s">
        <v>807</v>
      </c>
      <c r="F169" s="547" t="s">
        <v>808</v>
      </c>
      <c r="G169" s="2386" t="s">
        <v>732</v>
      </c>
      <c r="H169" s="758"/>
      <c r="I169" s="758">
        <v>0.516</v>
      </c>
      <c r="J169" s="758"/>
      <c r="K169" s="758"/>
      <c r="L169" s="758"/>
      <c r="M169" s="758"/>
      <c r="N169" s="758"/>
      <c r="O169" s="758"/>
      <c r="P169" s="758"/>
      <c r="Q169" s="758"/>
      <c r="R169" s="758"/>
      <c r="S169" s="758"/>
      <c r="T169" s="758"/>
      <c r="U169" s="758"/>
      <c r="V169" s="758"/>
      <c r="W169" s="758"/>
      <c r="X169" s="758"/>
      <c r="Y169" s="758"/>
      <c r="Z169" s="758"/>
      <c r="AA169" s="758"/>
      <c r="AB169" s="758"/>
      <c r="AC169" s="758"/>
      <c r="AD169" s="758"/>
      <c r="AE169" s="758"/>
      <c r="AF169" s="758"/>
      <c r="AG169" s="758"/>
      <c r="AH169" s="758"/>
      <c r="AI169" s="1532" t="s">
        <v>733</v>
      </c>
      <c r="AJ169" s="741"/>
      <c r="AK169" s="1649"/>
      <c r="AL169" s="1649"/>
      <c r="AM169" s="1373"/>
      <c r="AN169" s="1373"/>
      <c r="AO169" s="1373"/>
      <c r="AP169" s="1373"/>
      <c r="AQ169" s="1649"/>
      <c r="AR169" s="1373"/>
      <c r="AS169" s="1373"/>
      <c r="AT169" s="743"/>
      <c r="AU169" s="1373"/>
      <c r="AV169" s="1373"/>
      <c r="AW169" s="1373"/>
      <c r="AX169" s="1373"/>
      <c r="AY169" s="1373"/>
      <c r="AZ169" s="1639"/>
      <c r="BA169" s="1639"/>
      <c r="BB169" s="1639"/>
      <c r="BC169" s="1639"/>
      <c r="BD169" s="1639"/>
      <c r="BE169" s="1642">
        <v>0</v>
      </c>
    </row>
    <row s="1854" customFormat="1" customHeight="1" ht="18.75">
      <c r="A170" s="994"/>
      <c r="B170" s="1373"/>
      <c r="C170" s="1649"/>
      <c r="D170" s="2158"/>
      <c r="E170" s="553" t="s">
        <v>809</v>
      </c>
      <c r="F170" s="547" t="s">
        <v>810</v>
      </c>
      <c r="G170" s="2386" t="s">
        <v>732</v>
      </c>
      <c r="H170" s="758"/>
      <c r="I170" s="758">
        <v>8.47</v>
      </c>
      <c r="J170" s="758"/>
      <c r="K170" s="758"/>
      <c r="L170" s="758"/>
      <c r="M170" s="758"/>
      <c r="N170" s="758"/>
      <c r="O170" s="758"/>
      <c r="P170" s="758"/>
      <c r="Q170" s="758"/>
      <c r="R170" s="758"/>
      <c r="S170" s="758"/>
      <c r="T170" s="758"/>
      <c r="U170" s="758"/>
      <c r="V170" s="758"/>
      <c r="W170" s="758"/>
      <c r="X170" s="758"/>
      <c r="Y170" s="758"/>
      <c r="Z170" s="758"/>
      <c r="AA170" s="758"/>
      <c r="AB170" s="758"/>
      <c r="AC170" s="758"/>
      <c r="AD170" s="758"/>
      <c r="AE170" s="758"/>
      <c r="AF170" s="758"/>
      <c r="AG170" s="758"/>
      <c r="AH170" s="758"/>
      <c r="AI170" s="1532" t="s">
        <v>733</v>
      </c>
      <c r="AJ170" s="741"/>
      <c r="AK170" s="1649"/>
      <c r="AL170" s="1649"/>
      <c r="AM170" s="1373"/>
      <c r="AN170" s="1373"/>
      <c r="AO170" s="1373"/>
      <c r="AP170" s="1373"/>
      <c r="AQ170" s="1649"/>
      <c r="AR170" s="1373"/>
      <c r="AS170" s="1373"/>
      <c r="AT170" s="743"/>
      <c r="AU170" s="1373"/>
      <c r="AV170" s="1373"/>
      <c r="AW170" s="1373"/>
      <c r="AX170" s="1373"/>
      <c r="AY170" s="1373"/>
      <c r="AZ170" s="1639"/>
      <c r="BA170" s="1639"/>
      <c r="BB170" s="1639"/>
      <c r="BC170" s="1639"/>
      <c r="BD170" s="1639"/>
      <c r="BE170" s="1642">
        <v>0</v>
      </c>
    </row>
    <row s="1854" customFormat="1" customHeight="1" ht="18.75">
      <c r="A171" s="994"/>
      <c r="B171" s="1373"/>
      <c r="C171" s="1649"/>
      <c r="D171" s="2158"/>
      <c r="E171" s="553" t="s">
        <v>811</v>
      </c>
      <c r="F171" s="547" t="s">
        <v>812</v>
      </c>
      <c r="G171" s="2386" t="s">
        <v>732</v>
      </c>
      <c r="H171" s="758"/>
      <c r="I171" s="758">
        <v>11.03</v>
      </c>
      <c r="J171" s="758"/>
      <c r="K171" s="758"/>
      <c r="L171" s="758"/>
      <c r="M171" s="758"/>
      <c r="N171" s="758"/>
      <c r="O171" s="758"/>
      <c r="P171" s="758"/>
      <c r="Q171" s="758"/>
      <c r="R171" s="758"/>
      <c r="S171" s="758"/>
      <c r="T171" s="758"/>
      <c r="U171" s="758"/>
      <c r="V171" s="758"/>
      <c r="W171" s="758"/>
      <c r="X171" s="758"/>
      <c r="Y171" s="758"/>
      <c r="Z171" s="758"/>
      <c r="AA171" s="758"/>
      <c r="AB171" s="758"/>
      <c r="AC171" s="758"/>
      <c r="AD171" s="758"/>
      <c r="AE171" s="758"/>
      <c r="AF171" s="758"/>
      <c r="AG171" s="758"/>
      <c r="AH171" s="758"/>
      <c r="AI171" s="1532" t="s">
        <v>733</v>
      </c>
      <c r="AJ171" s="741"/>
      <c r="AK171" s="1649"/>
      <c r="AL171" s="1649"/>
      <c r="AM171" s="1373"/>
      <c r="AN171" s="1373"/>
      <c r="AO171" s="1373"/>
      <c r="AP171" s="1373"/>
      <c r="AQ171" s="1649"/>
      <c r="AR171" s="1373"/>
      <c r="AS171" s="1373"/>
      <c r="AT171" s="743"/>
      <c r="AU171" s="1373"/>
      <c r="AV171" s="1373"/>
      <c r="AW171" s="1373"/>
      <c r="AX171" s="1373"/>
      <c r="AY171" s="1373"/>
      <c r="AZ171" s="1639"/>
      <c r="BA171" s="1639"/>
      <c r="BB171" s="1639"/>
      <c r="BC171" s="1639"/>
      <c r="BD171" s="1639"/>
      <c r="BE171" s="1642">
        <v>0</v>
      </c>
    </row>
    <row s="1854" customFormat="1" customHeight="1" ht="18.75">
      <c r="A172" s="994"/>
      <c r="B172" s="1373"/>
      <c r="C172" s="1649"/>
      <c r="D172" s="2158"/>
      <c r="E172" s="553" t="s">
        <v>813</v>
      </c>
      <c r="F172" s="547" t="s">
        <v>814</v>
      </c>
      <c r="G172" s="2386" t="s">
        <v>732</v>
      </c>
      <c r="H172" s="758"/>
      <c r="I172" s="758">
        <v>0.068</v>
      </c>
      <c r="J172" s="758"/>
      <c r="K172" s="758"/>
      <c r="L172" s="758"/>
      <c r="M172" s="758"/>
      <c r="N172" s="758"/>
      <c r="O172" s="758"/>
      <c r="P172" s="758"/>
      <c r="Q172" s="758"/>
      <c r="R172" s="758"/>
      <c r="S172" s="758"/>
      <c r="T172" s="758"/>
      <c r="U172" s="758"/>
      <c r="V172" s="758"/>
      <c r="W172" s="758"/>
      <c r="X172" s="758"/>
      <c r="Y172" s="758"/>
      <c r="Z172" s="758"/>
      <c r="AA172" s="758"/>
      <c r="AB172" s="758"/>
      <c r="AC172" s="758"/>
      <c r="AD172" s="758"/>
      <c r="AE172" s="758"/>
      <c r="AF172" s="758"/>
      <c r="AG172" s="758"/>
      <c r="AH172" s="758"/>
      <c r="AI172" s="1532" t="s">
        <v>733</v>
      </c>
      <c r="AJ172" s="741"/>
      <c r="AK172" s="1649"/>
      <c r="AL172" s="1649"/>
      <c r="AM172" s="1373"/>
      <c r="AN172" s="1373"/>
      <c r="AO172" s="1373"/>
      <c r="AP172" s="1373"/>
      <c r="AQ172" s="1649"/>
      <c r="AR172" s="1373"/>
      <c r="AS172" s="1373"/>
      <c r="AT172" s="743"/>
      <c r="AU172" s="1373"/>
      <c r="AV172" s="1373"/>
      <c r="AW172" s="1373"/>
      <c r="AX172" s="1373"/>
      <c r="AY172" s="1373"/>
      <c r="AZ172" s="1639"/>
      <c r="BA172" s="1639"/>
      <c r="BB172" s="1639"/>
      <c r="BC172" s="1639"/>
      <c r="BD172" s="1639"/>
      <c r="BE172" s="1642">
        <v>0</v>
      </c>
    </row>
    <row s="1854" customFormat="1" customHeight="1" ht="18.75">
      <c r="A173" s="994"/>
      <c r="B173" s="1373"/>
      <c r="C173" s="1649"/>
      <c r="D173" s="2158"/>
      <c r="E173" s="553" t="s">
        <v>815</v>
      </c>
      <c r="F173" s="547" t="s">
        <v>816</v>
      </c>
      <c r="G173" s="2386" t="s">
        <v>732</v>
      </c>
      <c r="H173" s="758"/>
      <c r="I173" s="758">
        <v>0.31</v>
      </c>
      <c r="J173" s="758"/>
      <c r="K173" s="758"/>
      <c r="L173" s="758"/>
      <c r="M173" s="758"/>
      <c r="N173" s="758"/>
      <c r="O173" s="758"/>
      <c r="P173" s="758"/>
      <c r="Q173" s="758"/>
      <c r="R173" s="758"/>
      <c r="S173" s="758"/>
      <c r="T173" s="758"/>
      <c r="U173" s="758"/>
      <c r="V173" s="758"/>
      <c r="W173" s="758"/>
      <c r="X173" s="758"/>
      <c r="Y173" s="758"/>
      <c r="Z173" s="758"/>
      <c r="AA173" s="758"/>
      <c r="AB173" s="758"/>
      <c r="AC173" s="758"/>
      <c r="AD173" s="758"/>
      <c r="AE173" s="758"/>
      <c r="AF173" s="758"/>
      <c r="AG173" s="758"/>
      <c r="AH173" s="758"/>
      <c r="AI173" s="1532" t="s">
        <v>733</v>
      </c>
      <c r="AJ173" s="741"/>
      <c r="AK173" s="1649"/>
      <c r="AL173" s="1649"/>
      <c r="AM173" s="1373"/>
      <c r="AN173" s="1373"/>
      <c r="AO173" s="1373"/>
      <c r="AP173" s="1373"/>
      <c r="AQ173" s="1649"/>
      <c r="AR173" s="1373"/>
      <c r="AS173" s="1373"/>
      <c r="AT173" s="743"/>
      <c r="AU173" s="1373"/>
      <c r="AV173" s="1373"/>
      <c r="AW173" s="1373"/>
      <c r="AX173" s="1373"/>
      <c r="AY173" s="1373"/>
      <c r="AZ173" s="1639"/>
      <c r="BA173" s="1639"/>
      <c r="BB173" s="1639"/>
      <c r="BC173" s="1639"/>
      <c r="BD173" s="1639"/>
      <c r="BE173" s="1642">
        <v>0</v>
      </c>
    </row>
    <row s="1854" customFormat="1" customHeight="1" ht="18.75">
      <c r="A174" s="994"/>
      <c r="B174" s="1373"/>
      <c r="C174" s="1649"/>
      <c r="D174" s="2158"/>
      <c r="E174" s="553" t="s">
        <v>817</v>
      </c>
      <c r="F174" s="547" t="s">
        <v>818</v>
      </c>
      <c r="G174" s="2386" t="s">
        <v>732</v>
      </c>
      <c r="H174" s="758"/>
      <c r="I174" s="758">
        <v>0.24</v>
      </c>
      <c r="J174" s="758"/>
      <c r="K174" s="758"/>
      <c r="L174" s="758"/>
      <c r="M174" s="758"/>
      <c r="N174" s="758"/>
      <c r="O174" s="758"/>
      <c r="P174" s="758"/>
      <c r="Q174" s="758"/>
      <c r="R174" s="758"/>
      <c r="S174" s="758"/>
      <c r="T174" s="758"/>
      <c r="U174" s="758"/>
      <c r="V174" s="758"/>
      <c r="W174" s="758"/>
      <c r="X174" s="758"/>
      <c r="Y174" s="758"/>
      <c r="Z174" s="758"/>
      <c r="AA174" s="758"/>
      <c r="AB174" s="758"/>
      <c r="AC174" s="758"/>
      <c r="AD174" s="758"/>
      <c r="AE174" s="758"/>
      <c r="AF174" s="758"/>
      <c r="AG174" s="758"/>
      <c r="AH174" s="758"/>
      <c r="AI174" s="1532" t="s">
        <v>733</v>
      </c>
      <c r="AJ174" s="741"/>
      <c r="AK174" s="1649"/>
      <c r="AL174" s="1649"/>
      <c r="AM174" s="1373"/>
      <c r="AN174" s="1373"/>
      <c r="AO174" s="1373"/>
      <c r="AP174" s="1373"/>
      <c r="AQ174" s="1649"/>
      <c r="AR174" s="1373"/>
      <c r="AS174" s="1373"/>
      <c r="AT174" s="743"/>
      <c r="AU174" s="1373"/>
      <c r="AV174" s="1373"/>
      <c r="AW174" s="1373"/>
      <c r="AX174" s="1373"/>
      <c r="AY174" s="1373"/>
      <c r="AZ174" s="1639"/>
      <c r="BA174" s="1639"/>
      <c r="BB174" s="1639"/>
      <c r="BC174" s="1639"/>
      <c r="BD174" s="1639"/>
      <c r="BE174" s="1642">
        <v>0</v>
      </c>
    </row>
    <row s="1854" customFormat="1" customHeight="1" ht="18.75">
      <c r="A175" s="994"/>
      <c r="B175" s="1373"/>
      <c r="C175" s="1649"/>
      <c r="D175" s="2158"/>
      <c r="E175" s="553" t="s">
        <v>819</v>
      </c>
      <c r="F175" s="547" t="s">
        <v>820</v>
      </c>
      <c r="G175" s="2386" t="s">
        <v>732</v>
      </c>
      <c r="H175" s="758"/>
      <c r="I175" s="758">
        <v>1.032</v>
      </c>
      <c r="J175" s="758"/>
      <c r="K175" s="758"/>
      <c r="L175" s="758"/>
      <c r="M175" s="758"/>
      <c r="N175" s="758"/>
      <c r="O175" s="758"/>
      <c r="P175" s="758"/>
      <c r="Q175" s="758"/>
      <c r="R175" s="758"/>
      <c r="S175" s="758"/>
      <c r="T175" s="758"/>
      <c r="U175" s="758"/>
      <c r="V175" s="758"/>
      <c r="W175" s="758"/>
      <c r="X175" s="758"/>
      <c r="Y175" s="758"/>
      <c r="Z175" s="758"/>
      <c r="AA175" s="758"/>
      <c r="AB175" s="758"/>
      <c r="AC175" s="758"/>
      <c r="AD175" s="758"/>
      <c r="AE175" s="758"/>
      <c r="AF175" s="758"/>
      <c r="AG175" s="758"/>
      <c r="AH175" s="758"/>
      <c r="AI175" s="1532" t="s">
        <v>733</v>
      </c>
      <c r="AJ175" s="741"/>
      <c r="AK175" s="1649"/>
      <c r="AL175" s="1649"/>
      <c r="AM175" s="1373"/>
      <c r="AN175" s="1373"/>
      <c r="AO175" s="1373"/>
      <c r="AP175" s="1373"/>
      <c r="AQ175" s="1649"/>
      <c r="AR175" s="1373"/>
      <c r="AS175" s="1373"/>
      <c r="AT175" s="743"/>
      <c r="AU175" s="1373"/>
      <c r="AV175" s="1373"/>
      <c r="AW175" s="1373"/>
      <c r="AX175" s="1373"/>
      <c r="AY175" s="1373"/>
      <c r="AZ175" s="1639"/>
      <c r="BA175" s="1639"/>
      <c r="BB175" s="1639"/>
      <c r="BC175" s="1639"/>
      <c r="BD175" s="1639"/>
      <c r="BE175" s="1642">
        <v>0</v>
      </c>
    </row>
    <row s="1854" customFormat="1" customHeight="1" ht="18.75">
      <c r="A176" s="994"/>
      <c r="B176" s="1373"/>
      <c r="C176" s="1649"/>
      <c r="D176" s="2158"/>
      <c r="E176" s="553" t="s">
        <v>821</v>
      </c>
      <c r="F176" s="547" t="s">
        <v>822</v>
      </c>
      <c r="G176" s="2386" t="s">
        <v>732</v>
      </c>
      <c r="H176" s="758"/>
      <c r="I176" s="758">
        <v>6.37</v>
      </c>
      <c r="J176" s="758"/>
      <c r="K176" s="758"/>
      <c r="L176" s="758"/>
      <c r="M176" s="758"/>
      <c r="N176" s="758"/>
      <c r="O176" s="758"/>
      <c r="P176" s="758"/>
      <c r="Q176" s="758"/>
      <c r="R176" s="758"/>
      <c r="S176" s="758"/>
      <c r="T176" s="758"/>
      <c r="U176" s="758"/>
      <c r="V176" s="758"/>
      <c r="W176" s="758"/>
      <c r="X176" s="758"/>
      <c r="Y176" s="758"/>
      <c r="Z176" s="758"/>
      <c r="AA176" s="758"/>
      <c r="AB176" s="758"/>
      <c r="AC176" s="758"/>
      <c r="AD176" s="758"/>
      <c r="AE176" s="758"/>
      <c r="AF176" s="758"/>
      <c r="AG176" s="758"/>
      <c r="AH176" s="758"/>
      <c r="AI176" s="1532" t="s">
        <v>733</v>
      </c>
      <c r="AJ176" s="741"/>
      <c r="AK176" s="1649"/>
      <c r="AL176" s="1649"/>
      <c r="AM176" s="1373"/>
      <c r="AN176" s="1373"/>
      <c r="AO176" s="1373"/>
      <c r="AP176" s="1373"/>
      <c r="AQ176" s="1649"/>
      <c r="AR176" s="1373"/>
      <c r="AS176" s="1373"/>
      <c r="AT176" s="743"/>
      <c r="AU176" s="1373"/>
      <c r="AV176" s="1373"/>
      <c r="AW176" s="1373"/>
      <c r="AX176" s="1373"/>
      <c r="AY176" s="1373"/>
      <c r="AZ176" s="1639"/>
      <c r="BA176" s="1639"/>
      <c r="BB176" s="1639"/>
      <c r="BC176" s="1639"/>
      <c r="BD176" s="1639"/>
      <c r="BE176" s="1642">
        <v>0</v>
      </c>
    </row>
    <row s="1854" customFormat="1" customHeight="1" ht="18.75">
      <c r="A177" s="994"/>
      <c r="B177" s="1373"/>
      <c r="C177" s="1649"/>
      <c r="D177" s="2158"/>
      <c r="E177" s="553" t="s">
        <v>823</v>
      </c>
      <c r="F177" s="547" t="s">
        <v>824</v>
      </c>
      <c r="G177" s="2386" t="s">
        <v>732</v>
      </c>
      <c r="H177" s="758"/>
      <c r="I177" s="758">
        <v>0.257</v>
      </c>
      <c r="J177" s="758"/>
      <c r="K177" s="758"/>
      <c r="L177" s="758"/>
      <c r="M177" s="758"/>
      <c r="N177" s="758"/>
      <c r="O177" s="758"/>
      <c r="P177" s="758"/>
      <c r="Q177" s="758"/>
      <c r="R177" s="758"/>
      <c r="S177" s="758"/>
      <c r="T177" s="758"/>
      <c r="U177" s="758"/>
      <c r="V177" s="758"/>
      <c r="W177" s="758"/>
      <c r="X177" s="758"/>
      <c r="Y177" s="758"/>
      <c r="Z177" s="758"/>
      <c r="AA177" s="758"/>
      <c r="AB177" s="758"/>
      <c r="AC177" s="758"/>
      <c r="AD177" s="758"/>
      <c r="AE177" s="758"/>
      <c r="AF177" s="758"/>
      <c r="AG177" s="758"/>
      <c r="AH177" s="758"/>
      <c r="AI177" s="1532" t="s">
        <v>733</v>
      </c>
      <c r="AJ177" s="741"/>
      <c r="AK177" s="1649"/>
      <c r="AL177" s="1649"/>
      <c r="AM177" s="1373"/>
      <c r="AN177" s="1373"/>
      <c r="AO177" s="1373"/>
      <c r="AP177" s="1373"/>
      <c r="AQ177" s="1649"/>
      <c r="AR177" s="1373"/>
      <c r="AS177" s="1373"/>
      <c r="AT177" s="743"/>
      <c r="AU177" s="1373"/>
      <c r="AV177" s="1373"/>
      <c r="AW177" s="1373"/>
      <c r="AX177" s="1373"/>
      <c r="AY177" s="1373"/>
      <c r="AZ177" s="1639"/>
      <c r="BA177" s="1639"/>
      <c r="BB177" s="1639"/>
      <c r="BC177" s="1639"/>
      <c r="BD177" s="1639"/>
      <c r="BE177" s="1642">
        <v>0</v>
      </c>
    </row>
    <row s="1854" customFormat="1" customHeight="1" ht="18.75">
      <c r="A178" s="994"/>
      <c r="B178" s="1373"/>
      <c r="C178" s="1649"/>
      <c r="D178" s="2158"/>
      <c r="E178" s="553" t="s">
        <v>825</v>
      </c>
      <c r="F178" s="547" t="s">
        <v>826</v>
      </c>
      <c r="G178" s="2386" t="s">
        <v>732</v>
      </c>
      <c r="H178" s="758"/>
      <c r="I178" s="758">
        <v>19</v>
      </c>
      <c r="J178" s="758"/>
      <c r="K178" s="758"/>
      <c r="L178" s="758"/>
      <c r="M178" s="758"/>
      <c r="N178" s="758"/>
      <c r="O178" s="758"/>
      <c r="P178" s="758"/>
      <c r="Q178" s="758"/>
      <c r="R178" s="758"/>
      <c r="S178" s="758"/>
      <c r="T178" s="758"/>
      <c r="U178" s="758"/>
      <c r="V178" s="758"/>
      <c r="W178" s="758"/>
      <c r="X178" s="758"/>
      <c r="Y178" s="758"/>
      <c r="Z178" s="758"/>
      <c r="AA178" s="758"/>
      <c r="AB178" s="758"/>
      <c r="AC178" s="758"/>
      <c r="AD178" s="758"/>
      <c r="AE178" s="758"/>
      <c r="AF178" s="758"/>
      <c r="AG178" s="758"/>
      <c r="AH178" s="758"/>
      <c r="AI178" s="1532" t="s">
        <v>733</v>
      </c>
      <c r="AJ178" s="741"/>
      <c r="AK178" s="1649"/>
      <c r="AL178" s="1649"/>
      <c r="AM178" s="1373"/>
      <c r="AN178" s="1373"/>
      <c r="AO178" s="1373"/>
      <c r="AP178" s="1373"/>
      <c r="AQ178" s="1649"/>
      <c r="AR178" s="1373"/>
      <c r="AS178" s="1373"/>
      <c r="AT178" s="743"/>
      <c r="AU178" s="1373"/>
      <c r="AV178" s="1373"/>
      <c r="AW178" s="1373"/>
      <c r="AX178" s="1373"/>
      <c r="AY178" s="1373"/>
      <c r="AZ178" s="1639"/>
      <c r="BA178" s="1639"/>
      <c r="BB178" s="1639"/>
      <c r="BC178" s="1639"/>
      <c r="BD178" s="1639"/>
      <c r="BE178" s="1642">
        <v>0</v>
      </c>
    </row>
    <row s="1854" customFormat="1" customHeight="1" ht="18.75">
      <c r="A179" s="994"/>
      <c r="B179" s="1373"/>
      <c r="C179" s="1649"/>
      <c r="D179" s="2158"/>
      <c r="E179" s="553" t="s">
        <v>827</v>
      </c>
      <c r="F179" s="547" t="s">
        <v>828</v>
      </c>
      <c r="G179" s="2386" t="s">
        <v>732</v>
      </c>
      <c r="H179" s="758"/>
      <c r="I179" s="758">
        <v>1.234</v>
      </c>
      <c r="J179" s="758"/>
      <c r="K179" s="758"/>
      <c r="L179" s="758"/>
      <c r="M179" s="758"/>
      <c r="N179" s="758"/>
      <c r="O179" s="758"/>
      <c r="P179" s="758"/>
      <c r="Q179" s="758"/>
      <c r="R179" s="758"/>
      <c r="S179" s="758"/>
      <c r="T179" s="758"/>
      <c r="U179" s="758"/>
      <c r="V179" s="758"/>
      <c r="W179" s="758"/>
      <c r="X179" s="758"/>
      <c r="Y179" s="758"/>
      <c r="Z179" s="758"/>
      <c r="AA179" s="758"/>
      <c r="AB179" s="758"/>
      <c r="AC179" s="758"/>
      <c r="AD179" s="758"/>
      <c r="AE179" s="758"/>
      <c r="AF179" s="758"/>
      <c r="AG179" s="758"/>
      <c r="AH179" s="758"/>
      <c r="AI179" s="1532" t="s">
        <v>733</v>
      </c>
      <c r="AJ179" s="741"/>
      <c r="AK179" s="1649"/>
      <c r="AL179" s="1649"/>
      <c r="AM179" s="1373"/>
      <c r="AN179" s="1373"/>
      <c r="AO179" s="1373"/>
      <c r="AP179" s="1373"/>
      <c r="AQ179" s="1649"/>
      <c r="AR179" s="1373"/>
      <c r="AS179" s="1373"/>
      <c r="AT179" s="743"/>
      <c r="AU179" s="1373"/>
      <c r="AV179" s="1373"/>
      <c r="AW179" s="1373"/>
      <c r="AX179" s="1373"/>
      <c r="AY179" s="1373"/>
      <c r="AZ179" s="1639"/>
      <c r="BA179" s="1639"/>
      <c r="BB179" s="1639"/>
      <c r="BC179" s="1639"/>
      <c r="BD179" s="1639"/>
      <c r="BE179" s="1642">
        <v>0</v>
      </c>
    </row>
    <row s="1854" customFormat="1" customHeight="1" ht="18.75">
      <c r="A180" s="994"/>
      <c r="B180" s="1373"/>
      <c r="C180" s="1649"/>
      <c r="D180" s="2158"/>
      <c r="E180" s="553" t="s">
        <v>829</v>
      </c>
      <c r="F180" s="547" t="s">
        <v>830</v>
      </c>
      <c r="G180" s="2386" t="s">
        <v>732</v>
      </c>
      <c r="H180" s="758"/>
      <c r="I180" s="758">
        <v>3.44</v>
      </c>
      <c r="J180" s="758"/>
      <c r="K180" s="758"/>
      <c r="L180" s="758"/>
      <c r="M180" s="758"/>
      <c r="N180" s="758"/>
      <c r="O180" s="758"/>
      <c r="P180" s="758"/>
      <c r="Q180" s="758"/>
      <c r="R180" s="758"/>
      <c r="S180" s="758"/>
      <c r="T180" s="758"/>
      <c r="U180" s="758"/>
      <c r="V180" s="758"/>
      <c r="W180" s="758"/>
      <c r="X180" s="758"/>
      <c r="Y180" s="758"/>
      <c r="Z180" s="758"/>
      <c r="AA180" s="758"/>
      <c r="AB180" s="758"/>
      <c r="AC180" s="758"/>
      <c r="AD180" s="758"/>
      <c r="AE180" s="758"/>
      <c r="AF180" s="758"/>
      <c r="AG180" s="758"/>
      <c r="AH180" s="758"/>
      <c r="AI180" s="1532" t="s">
        <v>733</v>
      </c>
      <c r="AJ180" s="741"/>
      <c r="AK180" s="1649"/>
      <c r="AL180" s="1649"/>
      <c r="AM180" s="1373"/>
      <c r="AN180" s="1373"/>
      <c r="AO180" s="1373"/>
      <c r="AP180" s="1373"/>
      <c r="AQ180" s="1649"/>
      <c r="AR180" s="1373"/>
      <c r="AS180" s="1373"/>
      <c r="AT180" s="743"/>
      <c r="AU180" s="1373"/>
      <c r="AV180" s="1373"/>
      <c r="AW180" s="1373"/>
      <c r="AX180" s="1373"/>
      <c r="AY180" s="1373"/>
      <c r="AZ180" s="1639"/>
      <c r="BA180" s="1639"/>
      <c r="BB180" s="1639"/>
      <c r="BC180" s="1639"/>
      <c r="BD180" s="1639"/>
      <c r="BE180" s="1642">
        <v>0</v>
      </c>
    </row>
    <row s="1854" customFormat="1" customHeight="1" ht="18.75">
      <c r="A181" s="994"/>
      <c r="B181" s="1373"/>
      <c r="C181" s="1649"/>
      <c r="D181" s="2158"/>
      <c r="E181" s="553" t="s">
        <v>831</v>
      </c>
      <c r="F181" s="547" t="s">
        <v>832</v>
      </c>
      <c r="G181" s="2386" t="s">
        <v>732</v>
      </c>
      <c r="H181" s="758"/>
      <c r="I181" s="758">
        <v>3.44</v>
      </c>
      <c r="J181" s="758"/>
      <c r="K181" s="758"/>
      <c r="L181" s="758"/>
      <c r="M181" s="758"/>
      <c r="N181" s="758"/>
      <c r="O181" s="758"/>
      <c r="P181" s="758"/>
      <c r="Q181" s="758"/>
      <c r="R181" s="758"/>
      <c r="S181" s="758"/>
      <c r="T181" s="758"/>
      <c r="U181" s="758"/>
      <c r="V181" s="758"/>
      <c r="W181" s="758"/>
      <c r="X181" s="758"/>
      <c r="Y181" s="758"/>
      <c r="Z181" s="758"/>
      <c r="AA181" s="758"/>
      <c r="AB181" s="758"/>
      <c r="AC181" s="758"/>
      <c r="AD181" s="758"/>
      <c r="AE181" s="758"/>
      <c r="AF181" s="758"/>
      <c r="AG181" s="758"/>
      <c r="AH181" s="758"/>
      <c r="AI181" s="1532" t="s">
        <v>733</v>
      </c>
      <c r="AJ181" s="741"/>
      <c r="AK181" s="1649"/>
      <c r="AL181" s="1649"/>
      <c r="AM181" s="1373"/>
      <c r="AN181" s="1373"/>
      <c r="AO181" s="1373"/>
      <c r="AP181" s="1373"/>
      <c r="AQ181" s="1649"/>
      <c r="AR181" s="1373"/>
      <c r="AS181" s="1373"/>
      <c r="AT181" s="743"/>
      <c r="AU181" s="1373"/>
      <c r="AV181" s="1373"/>
      <c r="AW181" s="1373"/>
      <c r="AX181" s="1373"/>
      <c r="AY181" s="1373"/>
      <c r="AZ181" s="1639"/>
      <c r="BA181" s="1639"/>
      <c r="BB181" s="1639"/>
      <c r="BC181" s="1639"/>
      <c r="BD181" s="1639"/>
      <c r="BE181" s="1642">
        <v>0</v>
      </c>
    </row>
    <row s="1854" customFormat="1" customHeight="1" ht="18.75">
      <c r="A182" s="994"/>
      <c r="B182" s="1373"/>
      <c r="C182" s="1649"/>
      <c r="D182" s="2158"/>
      <c r="E182" s="553" t="s">
        <v>833</v>
      </c>
      <c r="F182" s="547" t="s">
        <v>834</v>
      </c>
      <c r="G182" s="2386" t="s">
        <v>732</v>
      </c>
      <c r="H182" s="758"/>
      <c r="I182" s="758">
        <v>0.516</v>
      </c>
      <c r="J182" s="758"/>
      <c r="K182" s="758"/>
      <c r="L182" s="758"/>
      <c r="M182" s="758"/>
      <c r="N182" s="758"/>
      <c r="O182" s="758"/>
      <c r="P182" s="758"/>
      <c r="Q182" s="758"/>
      <c r="R182" s="758"/>
      <c r="S182" s="758"/>
      <c r="T182" s="758"/>
      <c r="U182" s="758"/>
      <c r="V182" s="758"/>
      <c r="W182" s="758"/>
      <c r="X182" s="758"/>
      <c r="Y182" s="758"/>
      <c r="Z182" s="758"/>
      <c r="AA182" s="758"/>
      <c r="AB182" s="758"/>
      <c r="AC182" s="758"/>
      <c r="AD182" s="758"/>
      <c r="AE182" s="758"/>
      <c r="AF182" s="758"/>
      <c r="AG182" s="758"/>
      <c r="AH182" s="758"/>
      <c r="AI182" s="1532" t="s">
        <v>733</v>
      </c>
      <c r="AJ182" s="741"/>
      <c r="AK182" s="1649"/>
      <c r="AL182" s="1649"/>
      <c r="AM182" s="1373"/>
      <c r="AN182" s="1373"/>
      <c r="AO182" s="1373"/>
      <c r="AP182" s="1373"/>
      <c r="AQ182" s="1649"/>
      <c r="AR182" s="1373"/>
      <c r="AS182" s="1373"/>
      <c r="AT182" s="743"/>
      <c r="AU182" s="1373"/>
      <c r="AV182" s="1373"/>
      <c r="AW182" s="1373"/>
      <c r="AX182" s="1373"/>
      <c r="AY182" s="1373"/>
      <c r="AZ182" s="1639"/>
      <c r="BA182" s="1639"/>
      <c r="BB182" s="1639"/>
      <c r="BC182" s="1639"/>
      <c r="BD182" s="1639"/>
      <c r="BE182" s="1642">
        <v>0</v>
      </c>
    </row>
    <row s="1854" customFormat="1" customHeight="1" ht="18.75">
      <c r="A183" s="994"/>
      <c r="B183" s="1373"/>
      <c r="C183" s="1649"/>
      <c r="D183" s="2158"/>
      <c r="E183" s="553" t="s">
        <v>835</v>
      </c>
      <c r="F183" s="547" t="s">
        <v>836</v>
      </c>
      <c r="G183" s="2386" t="s">
        <v>732</v>
      </c>
      <c r="H183" s="758"/>
      <c r="I183" s="758">
        <v>0.688</v>
      </c>
      <c r="J183" s="758"/>
      <c r="K183" s="758"/>
      <c r="L183" s="758"/>
      <c r="M183" s="758"/>
      <c r="N183" s="758"/>
      <c r="O183" s="758"/>
      <c r="P183" s="758"/>
      <c r="Q183" s="758"/>
      <c r="R183" s="758"/>
      <c r="S183" s="758"/>
      <c r="T183" s="758"/>
      <c r="U183" s="758"/>
      <c r="V183" s="758"/>
      <c r="W183" s="758"/>
      <c r="X183" s="758"/>
      <c r="Y183" s="758"/>
      <c r="Z183" s="758"/>
      <c r="AA183" s="758"/>
      <c r="AB183" s="758"/>
      <c r="AC183" s="758"/>
      <c r="AD183" s="758"/>
      <c r="AE183" s="758"/>
      <c r="AF183" s="758"/>
      <c r="AG183" s="758"/>
      <c r="AH183" s="758"/>
      <c r="AI183" s="1532" t="s">
        <v>733</v>
      </c>
      <c r="AJ183" s="741"/>
      <c r="AK183" s="1649"/>
      <c r="AL183" s="1649"/>
      <c r="AM183" s="1373"/>
      <c r="AN183" s="1373"/>
      <c r="AO183" s="1373"/>
      <c r="AP183" s="1373"/>
      <c r="AQ183" s="1649"/>
      <c r="AR183" s="1373"/>
      <c r="AS183" s="1373"/>
      <c r="AT183" s="743"/>
      <c r="AU183" s="1373"/>
      <c r="AV183" s="1373"/>
      <c r="AW183" s="1373"/>
      <c r="AX183" s="1373"/>
      <c r="AY183" s="1373"/>
      <c r="AZ183" s="1639"/>
      <c r="BA183" s="1639"/>
      <c r="BB183" s="1639"/>
      <c r="BC183" s="1639"/>
      <c r="BD183" s="1639"/>
      <c r="BE183" s="1642">
        <v>0</v>
      </c>
    </row>
    <row s="1854" customFormat="1" customHeight="1" ht="18.75">
      <c r="A184" s="994"/>
      <c r="B184" s="1373"/>
      <c r="C184" s="1649"/>
      <c r="D184" s="2158"/>
      <c r="E184" s="553" t="s">
        <v>837</v>
      </c>
      <c r="F184" s="547" t="s">
        <v>838</v>
      </c>
      <c r="G184" s="2386" t="s">
        <v>732</v>
      </c>
      <c r="H184" s="758"/>
      <c r="I184" s="758">
        <v>0.688</v>
      </c>
      <c r="J184" s="758"/>
      <c r="K184" s="758"/>
      <c r="L184" s="758"/>
      <c r="M184" s="758"/>
      <c r="N184" s="758"/>
      <c r="O184" s="758"/>
      <c r="P184" s="758"/>
      <c r="Q184" s="758"/>
      <c r="R184" s="758"/>
      <c r="S184" s="758"/>
      <c r="T184" s="758"/>
      <c r="U184" s="758"/>
      <c r="V184" s="758"/>
      <c r="W184" s="758"/>
      <c r="X184" s="758"/>
      <c r="Y184" s="758"/>
      <c r="Z184" s="758"/>
      <c r="AA184" s="758"/>
      <c r="AB184" s="758"/>
      <c r="AC184" s="758"/>
      <c r="AD184" s="758"/>
      <c r="AE184" s="758"/>
      <c r="AF184" s="758"/>
      <c r="AG184" s="758"/>
      <c r="AH184" s="758"/>
      <c r="AI184" s="1532" t="s">
        <v>733</v>
      </c>
      <c r="AJ184" s="741"/>
      <c r="AK184" s="1649"/>
      <c r="AL184" s="1649"/>
      <c r="AM184" s="1373"/>
      <c r="AN184" s="1373"/>
      <c r="AO184" s="1373"/>
      <c r="AP184" s="1373"/>
      <c r="AQ184" s="1649"/>
      <c r="AR184" s="1373"/>
      <c r="AS184" s="1373"/>
      <c r="AT184" s="743"/>
      <c r="AU184" s="1373"/>
      <c r="AV184" s="1373"/>
      <c r="AW184" s="1373"/>
      <c r="AX184" s="1373"/>
      <c r="AY184" s="1373"/>
      <c r="AZ184" s="1639"/>
      <c r="BA184" s="1639"/>
      <c r="BB184" s="1639"/>
      <c r="BC184" s="1639"/>
      <c r="BD184" s="1639"/>
      <c r="BE184" s="1642">
        <v>0</v>
      </c>
    </row>
    <row s="1854" customFormat="1" customHeight="1" ht="18.75">
      <c r="A185" s="994"/>
      <c r="B185" s="1373"/>
      <c r="C185" s="1649"/>
      <c r="D185" s="2158"/>
      <c r="E185" s="553" t="s">
        <v>839</v>
      </c>
      <c r="F185" s="547" t="s">
        <v>840</v>
      </c>
      <c r="G185" s="2386" t="s">
        <v>732</v>
      </c>
      <c r="H185" s="758"/>
      <c r="I185" s="758">
        <v>2.112</v>
      </c>
      <c r="J185" s="758"/>
      <c r="K185" s="758"/>
      <c r="L185" s="758"/>
      <c r="M185" s="758"/>
      <c r="N185" s="758"/>
      <c r="O185" s="758"/>
      <c r="P185" s="758"/>
      <c r="Q185" s="758"/>
      <c r="R185" s="758"/>
      <c r="S185" s="758"/>
      <c r="T185" s="758"/>
      <c r="U185" s="758"/>
      <c r="V185" s="758"/>
      <c r="W185" s="758"/>
      <c r="X185" s="758"/>
      <c r="Y185" s="758"/>
      <c r="Z185" s="758"/>
      <c r="AA185" s="758"/>
      <c r="AB185" s="758"/>
      <c r="AC185" s="758"/>
      <c r="AD185" s="758"/>
      <c r="AE185" s="758"/>
      <c r="AF185" s="758"/>
      <c r="AG185" s="758"/>
      <c r="AH185" s="758"/>
      <c r="AI185" s="1532" t="s">
        <v>733</v>
      </c>
      <c r="AJ185" s="741"/>
      <c r="AK185" s="1649"/>
      <c r="AL185" s="1649"/>
      <c r="AM185" s="1373"/>
      <c r="AN185" s="1373"/>
      <c r="AO185" s="1373"/>
      <c r="AP185" s="1373"/>
      <c r="AQ185" s="1649"/>
      <c r="AR185" s="1373"/>
      <c r="AS185" s="1373"/>
      <c r="AT185" s="743"/>
      <c r="AU185" s="1373"/>
      <c r="AV185" s="1373"/>
      <c r="AW185" s="1373"/>
      <c r="AX185" s="1373"/>
      <c r="AY185" s="1373"/>
      <c r="AZ185" s="1639"/>
      <c r="BA185" s="1639"/>
      <c r="BB185" s="1639"/>
      <c r="BC185" s="1639"/>
      <c r="BD185" s="1639"/>
      <c r="BE185" s="1642">
        <v>0</v>
      </c>
    </row>
    <row s="1854" customFormat="1" customHeight="1" ht="18.75">
      <c r="A186" s="994"/>
      <c r="B186" s="1373"/>
      <c r="C186" s="1649"/>
      <c r="D186" s="2158"/>
      <c r="E186" s="553" t="s">
        <v>841</v>
      </c>
      <c r="F186" s="547" t="s">
        <v>842</v>
      </c>
      <c r="G186" s="2386" t="s">
        <v>732</v>
      </c>
      <c r="H186" s="758"/>
      <c r="I186" s="758">
        <v>3.966</v>
      </c>
      <c r="J186" s="758"/>
      <c r="K186" s="758"/>
      <c r="L186" s="758"/>
      <c r="M186" s="758"/>
      <c r="N186" s="758"/>
      <c r="O186" s="758"/>
      <c r="P186" s="758"/>
      <c r="Q186" s="758"/>
      <c r="R186" s="758"/>
      <c r="S186" s="758"/>
      <c r="T186" s="758"/>
      <c r="U186" s="758"/>
      <c r="V186" s="758"/>
      <c r="W186" s="758"/>
      <c r="X186" s="758"/>
      <c r="Y186" s="758"/>
      <c r="Z186" s="758"/>
      <c r="AA186" s="758"/>
      <c r="AB186" s="758"/>
      <c r="AC186" s="758"/>
      <c r="AD186" s="758"/>
      <c r="AE186" s="758"/>
      <c r="AF186" s="758"/>
      <c r="AG186" s="758"/>
      <c r="AH186" s="758"/>
      <c r="AI186" s="1532" t="s">
        <v>733</v>
      </c>
      <c r="AJ186" s="741"/>
      <c r="AK186" s="1649"/>
      <c r="AL186" s="1649"/>
      <c r="AM186" s="1373"/>
      <c r="AN186" s="1373"/>
      <c r="AO186" s="1373"/>
      <c r="AP186" s="1373"/>
      <c r="AQ186" s="1649"/>
      <c r="AR186" s="1373"/>
      <c r="AS186" s="1373"/>
      <c r="AT186" s="743"/>
      <c r="AU186" s="1373"/>
      <c r="AV186" s="1373"/>
      <c r="AW186" s="1373"/>
      <c r="AX186" s="1373"/>
      <c r="AY186" s="1373"/>
      <c r="AZ186" s="1639"/>
      <c r="BA186" s="1639"/>
      <c r="BB186" s="1639"/>
      <c r="BC186" s="1639"/>
      <c r="BD186" s="1639"/>
      <c r="BE186" s="1642">
        <v>0</v>
      </c>
    </row>
    <row s="1854" customFormat="1" customHeight="1" ht="18.75">
      <c r="A187" s="994"/>
      <c r="B187" s="1373"/>
      <c r="C187" s="1649"/>
      <c r="D187" s="2158"/>
      <c r="E187" s="553" t="s">
        <v>843</v>
      </c>
      <c r="F187" s="547" t="s">
        <v>844</v>
      </c>
      <c r="G187" s="2386" t="s">
        <v>732</v>
      </c>
      <c r="H187" s="758"/>
      <c r="I187" s="758">
        <v>0.516</v>
      </c>
      <c r="J187" s="758"/>
      <c r="K187" s="758"/>
      <c r="L187" s="758"/>
      <c r="M187" s="758"/>
      <c r="N187" s="758"/>
      <c r="O187" s="758"/>
      <c r="P187" s="758"/>
      <c r="Q187" s="758"/>
      <c r="R187" s="758"/>
      <c r="S187" s="758"/>
      <c r="T187" s="758"/>
      <c r="U187" s="758"/>
      <c r="V187" s="758"/>
      <c r="W187" s="758"/>
      <c r="X187" s="758"/>
      <c r="Y187" s="758"/>
      <c r="Z187" s="758"/>
      <c r="AA187" s="758"/>
      <c r="AB187" s="758"/>
      <c r="AC187" s="758"/>
      <c r="AD187" s="758"/>
      <c r="AE187" s="758"/>
      <c r="AF187" s="758"/>
      <c r="AG187" s="758"/>
      <c r="AH187" s="758"/>
      <c r="AI187" s="1532" t="s">
        <v>733</v>
      </c>
      <c r="AJ187" s="741"/>
      <c r="AK187" s="1649"/>
      <c r="AL187" s="1649"/>
      <c r="AM187" s="1373"/>
      <c r="AN187" s="1373"/>
      <c r="AO187" s="1373"/>
      <c r="AP187" s="1373"/>
      <c r="AQ187" s="1649"/>
      <c r="AR187" s="1373"/>
      <c r="AS187" s="1373"/>
      <c r="AT187" s="743"/>
      <c r="AU187" s="1373"/>
      <c r="AV187" s="1373"/>
      <c r="AW187" s="1373"/>
      <c r="AX187" s="1373"/>
      <c r="AY187" s="1373"/>
      <c r="AZ187" s="1639"/>
      <c r="BA187" s="1639"/>
      <c r="BB187" s="1639"/>
      <c r="BC187" s="1639"/>
      <c r="BD187" s="1639"/>
      <c r="BE187" s="1642">
        <v>0</v>
      </c>
    </row>
    <row s="1854" customFormat="1" customHeight="1" ht="18.75">
      <c r="A188" s="994"/>
      <c r="B188" s="1373"/>
      <c r="C188" s="1649"/>
      <c r="D188" s="2158"/>
      <c r="E188" s="553" t="s">
        <v>845</v>
      </c>
      <c r="F188" s="547" t="s">
        <v>846</v>
      </c>
      <c r="G188" s="2386" t="s">
        <v>732</v>
      </c>
      <c r="H188" s="758"/>
      <c r="I188" s="758">
        <v>3.225</v>
      </c>
      <c r="J188" s="758"/>
      <c r="K188" s="758"/>
      <c r="L188" s="758"/>
      <c r="M188" s="758"/>
      <c r="N188" s="758"/>
      <c r="O188" s="758"/>
      <c r="P188" s="758"/>
      <c r="Q188" s="758"/>
      <c r="R188" s="758"/>
      <c r="S188" s="758"/>
      <c r="T188" s="758"/>
      <c r="U188" s="758"/>
      <c r="V188" s="758"/>
      <c r="W188" s="758"/>
      <c r="X188" s="758"/>
      <c r="Y188" s="758"/>
      <c r="Z188" s="758"/>
      <c r="AA188" s="758"/>
      <c r="AB188" s="758"/>
      <c r="AC188" s="758"/>
      <c r="AD188" s="758"/>
      <c r="AE188" s="758"/>
      <c r="AF188" s="758"/>
      <c r="AG188" s="758"/>
      <c r="AH188" s="758"/>
      <c r="AI188" s="1532" t="s">
        <v>733</v>
      </c>
      <c r="AJ188" s="741"/>
      <c r="AK188" s="1649"/>
      <c r="AL188" s="1649"/>
      <c r="AM188" s="1373"/>
      <c r="AN188" s="1373"/>
      <c r="AO188" s="1373"/>
      <c r="AP188" s="1373"/>
      <c r="AQ188" s="1649"/>
      <c r="AR188" s="1373"/>
      <c r="AS188" s="1373"/>
      <c r="AT188" s="743"/>
      <c r="AU188" s="1373"/>
      <c r="AV188" s="1373"/>
      <c r="AW188" s="1373"/>
      <c r="AX188" s="1373"/>
      <c r="AY188" s="1373"/>
      <c r="AZ188" s="1639"/>
      <c r="BA188" s="1639"/>
      <c r="BB188" s="1639"/>
      <c r="BC188" s="1639"/>
      <c r="BD188" s="1639"/>
      <c r="BE188" s="1642">
        <v>0</v>
      </c>
    </row>
    <row s="1854" customFormat="1" customHeight="1" ht="18.75">
      <c r="A189" s="994"/>
      <c r="B189" s="1373"/>
      <c r="C189" s="1649"/>
      <c r="D189" s="2158"/>
      <c r="E189" s="553" t="s">
        <v>847</v>
      </c>
      <c r="F189" s="547" t="s">
        <v>848</v>
      </c>
      <c r="G189" s="2386" t="s">
        <v>732</v>
      </c>
      <c r="H189" s="758"/>
      <c r="I189" s="758">
        <v>4.42</v>
      </c>
      <c r="J189" s="758"/>
      <c r="K189" s="758"/>
      <c r="L189" s="758"/>
      <c r="M189" s="758"/>
      <c r="N189" s="758"/>
      <c r="O189" s="758"/>
      <c r="P189" s="758"/>
      <c r="Q189" s="758"/>
      <c r="R189" s="758"/>
      <c r="S189" s="758"/>
      <c r="T189" s="758"/>
      <c r="U189" s="758"/>
      <c r="V189" s="758"/>
      <c r="W189" s="758"/>
      <c r="X189" s="758"/>
      <c r="Y189" s="758"/>
      <c r="Z189" s="758"/>
      <c r="AA189" s="758"/>
      <c r="AB189" s="758"/>
      <c r="AC189" s="758"/>
      <c r="AD189" s="758"/>
      <c r="AE189" s="758"/>
      <c r="AF189" s="758"/>
      <c r="AG189" s="758"/>
      <c r="AH189" s="758"/>
      <c r="AI189" s="1532" t="s">
        <v>733</v>
      </c>
      <c r="AJ189" s="741"/>
      <c r="AK189" s="1649"/>
      <c r="AL189" s="1649"/>
      <c r="AM189" s="1373"/>
      <c r="AN189" s="1373"/>
      <c r="AO189" s="1373"/>
      <c r="AP189" s="1373"/>
      <c r="AQ189" s="1649"/>
      <c r="AR189" s="1373"/>
      <c r="AS189" s="1373"/>
      <c r="AT189" s="743"/>
      <c r="AU189" s="1373"/>
      <c r="AV189" s="1373"/>
      <c r="AW189" s="1373"/>
      <c r="AX189" s="1373"/>
      <c r="AY189" s="1373"/>
      <c r="AZ189" s="1639"/>
      <c r="BA189" s="1639"/>
      <c r="BB189" s="1639"/>
      <c r="BC189" s="1639"/>
      <c r="BD189" s="1639"/>
      <c r="BE189" s="1642">
        <v>0</v>
      </c>
    </row>
    <row s="1854" customFormat="1" customHeight="1" ht="18.75">
      <c r="A190" s="994"/>
      <c r="B190" s="1373"/>
      <c r="C190" s="1649"/>
      <c r="D190" s="2158"/>
      <c r="E190" s="553" t="s">
        <v>849</v>
      </c>
      <c r="F190" s="547" t="s">
        <v>850</v>
      </c>
      <c r="G190" s="2386" t="s">
        <v>732</v>
      </c>
      <c r="H190" s="758"/>
      <c r="I190" s="758">
        <v>0.688</v>
      </c>
      <c r="J190" s="758"/>
      <c r="K190" s="758"/>
      <c r="L190" s="758"/>
      <c r="M190" s="758"/>
      <c r="N190" s="758"/>
      <c r="O190" s="758"/>
      <c r="P190" s="758"/>
      <c r="Q190" s="758"/>
      <c r="R190" s="758"/>
      <c r="S190" s="758"/>
      <c r="T190" s="758"/>
      <c r="U190" s="758"/>
      <c r="V190" s="758"/>
      <c r="W190" s="758"/>
      <c r="X190" s="758"/>
      <c r="Y190" s="758"/>
      <c r="Z190" s="758"/>
      <c r="AA190" s="758"/>
      <c r="AB190" s="758"/>
      <c r="AC190" s="758"/>
      <c r="AD190" s="758"/>
      <c r="AE190" s="758"/>
      <c r="AF190" s="758"/>
      <c r="AG190" s="758"/>
      <c r="AH190" s="758"/>
      <c r="AI190" s="1532" t="s">
        <v>733</v>
      </c>
      <c r="AJ190" s="741"/>
      <c r="AK190" s="1649"/>
      <c r="AL190" s="1649"/>
      <c r="AM190" s="1373"/>
      <c r="AN190" s="1373"/>
      <c r="AO190" s="1373"/>
      <c r="AP190" s="1373"/>
      <c r="AQ190" s="1649"/>
      <c r="AR190" s="1373"/>
      <c r="AS190" s="1373"/>
      <c r="AT190" s="743"/>
      <c r="AU190" s="1373"/>
      <c r="AV190" s="1373"/>
      <c r="AW190" s="1373"/>
      <c r="AX190" s="1373"/>
      <c r="AY190" s="1373"/>
      <c r="AZ190" s="1639"/>
      <c r="BA190" s="1639"/>
      <c r="BB190" s="1639"/>
      <c r="BC190" s="1639"/>
      <c r="BD190" s="1639"/>
      <c r="BE190" s="1642">
        <v>0</v>
      </c>
    </row>
    <row s="1854" customFormat="1" customHeight="1" ht="18.75">
      <c r="A191" s="994"/>
      <c r="B191" s="1373"/>
      <c r="C191" s="1649"/>
      <c r="D191" s="2158"/>
      <c r="E191" s="553" t="s">
        <v>851</v>
      </c>
      <c r="F191" s="547" t="s">
        <v>852</v>
      </c>
      <c r="G191" s="2386" t="s">
        <v>732</v>
      </c>
      <c r="H191" s="758"/>
      <c r="I191" s="758">
        <v>1.032</v>
      </c>
      <c r="J191" s="758"/>
      <c r="K191" s="758"/>
      <c r="L191" s="758"/>
      <c r="M191" s="758"/>
      <c r="N191" s="758"/>
      <c r="O191" s="758"/>
      <c r="P191" s="758"/>
      <c r="Q191" s="758"/>
      <c r="R191" s="758"/>
      <c r="S191" s="758"/>
      <c r="T191" s="758"/>
      <c r="U191" s="758"/>
      <c r="V191" s="758"/>
      <c r="W191" s="758"/>
      <c r="X191" s="758"/>
      <c r="Y191" s="758"/>
      <c r="Z191" s="758"/>
      <c r="AA191" s="758"/>
      <c r="AB191" s="758"/>
      <c r="AC191" s="758"/>
      <c r="AD191" s="758"/>
      <c r="AE191" s="758"/>
      <c r="AF191" s="758"/>
      <c r="AG191" s="758"/>
      <c r="AH191" s="758"/>
      <c r="AI191" s="1532" t="s">
        <v>733</v>
      </c>
      <c r="AJ191" s="741"/>
      <c r="AK191" s="1649"/>
      <c r="AL191" s="1649"/>
      <c r="AM191" s="1373"/>
      <c r="AN191" s="1373"/>
      <c r="AO191" s="1373"/>
      <c r="AP191" s="1373"/>
      <c r="AQ191" s="1649"/>
      <c r="AR191" s="1373"/>
      <c r="AS191" s="1373"/>
      <c r="AT191" s="743"/>
      <c r="AU191" s="1373"/>
      <c r="AV191" s="1373"/>
      <c r="AW191" s="1373"/>
      <c r="AX191" s="1373"/>
      <c r="AY191" s="1373"/>
      <c r="AZ191" s="1639"/>
      <c r="BA191" s="1639"/>
      <c r="BB191" s="1639"/>
      <c r="BC191" s="1639"/>
      <c r="BD191" s="1639"/>
      <c r="BE191" s="1642">
        <v>0</v>
      </c>
    </row>
    <row s="1854" customFormat="1" customHeight="1" ht="18.75">
      <c r="A192" s="994"/>
      <c r="B192" s="1373"/>
      <c r="C192" s="1649"/>
      <c r="D192" s="2158"/>
      <c r="E192" s="553" t="s">
        <v>853</v>
      </c>
      <c r="F192" s="547" t="s">
        <v>854</v>
      </c>
      <c r="G192" s="2386" t="s">
        <v>732</v>
      </c>
      <c r="H192" s="758"/>
      <c r="I192" s="758">
        <v>1.032</v>
      </c>
      <c r="J192" s="758"/>
      <c r="K192" s="758"/>
      <c r="L192" s="758"/>
      <c r="M192" s="758"/>
      <c r="N192" s="758"/>
      <c r="O192" s="758"/>
      <c r="P192" s="758"/>
      <c r="Q192" s="758"/>
      <c r="R192" s="758"/>
      <c r="S192" s="758"/>
      <c r="T192" s="758"/>
      <c r="U192" s="758"/>
      <c r="V192" s="758"/>
      <c r="W192" s="758"/>
      <c r="X192" s="758"/>
      <c r="Y192" s="758"/>
      <c r="Z192" s="758"/>
      <c r="AA192" s="758"/>
      <c r="AB192" s="758"/>
      <c r="AC192" s="758"/>
      <c r="AD192" s="758"/>
      <c r="AE192" s="758"/>
      <c r="AF192" s="758"/>
      <c r="AG192" s="758"/>
      <c r="AH192" s="758"/>
      <c r="AI192" s="1532" t="s">
        <v>733</v>
      </c>
      <c r="AJ192" s="741"/>
      <c r="AK192" s="1649"/>
      <c r="AL192" s="1649"/>
      <c r="AM192" s="1373"/>
      <c r="AN192" s="1373"/>
      <c r="AO192" s="1373"/>
      <c r="AP192" s="1373"/>
      <c r="AQ192" s="1649"/>
      <c r="AR192" s="1373"/>
      <c r="AS192" s="1373"/>
      <c r="AT192" s="743"/>
      <c r="AU192" s="1373"/>
      <c r="AV192" s="1373"/>
      <c r="AW192" s="1373"/>
      <c r="AX192" s="1373"/>
      <c r="AY192" s="1373"/>
      <c r="AZ192" s="1639"/>
      <c r="BA192" s="1639"/>
      <c r="BB192" s="1639"/>
      <c r="BC192" s="1639"/>
      <c r="BD192" s="1639"/>
      <c r="BE192" s="1642">
        <v>0</v>
      </c>
    </row>
    <row s="1854" customFormat="1" customHeight="1" ht="18.75">
      <c r="A193" s="994"/>
      <c r="B193" s="1373"/>
      <c r="C193" s="1649"/>
      <c r="D193" s="2158"/>
      <c r="E193" s="553" t="s">
        <v>855</v>
      </c>
      <c r="F193" s="547" t="s">
        <v>856</v>
      </c>
      <c r="G193" s="2386" t="s">
        <v>732</v>
      </c>
      <c r="H193" s="758"/>
      <c r="I193" s="758">
        <v>9.207</v>
      </c>
      <c r="J193" s="758"/>
      <c r="K193" s="758"/>
      <c r="L193" s="758"/>
      <c r="M193" s="758"/>
      <c r="N193" s="758"/>
      <c r="O193" s="758"/>
      <c r="P193" s="758"/>
      <c r="Q193" s="758"/>
      <c r="R193" s="758"/>
      <c r="S193" s="758"/>
      <c r="T193" s="758"/>
      <c r="U193" s="758"/>
      <c r="V193" s="758"/>
      <c r="W193" s="758"/>
      <c r="X193" s="758"/>
      <c r="Y193" s="758"/>
      <c r="Z193" s="758"/>
      <c r="AA193" s="758"/>
      <c r="AB193" s="758"/>
      <c r="AC193" s="758"/>
      <c r="AD193" s="758"/>
      <c r="AE193" s="758"/>
      <c r="AF193" s="758"/>
      <c r="AG193" s="758"/>
      <c r="AH193" s="758"/>
      <c r="AI193" s="1532" t="s">
        <v>733</v>
      </c>
      <c r="AJ193" s="741"/>
      <c r="AK193" s="1649"/>
      <c r="AL193" s="1649"/>
      <c r="AM193" s="1373"/>
      <c r="AN193" s="1373"/>
      <c r="AO193" s="1373"/>
      <c r="AP193" s="1373"/>
      <c r="AQ193" s="1649"/>
      <c r="AR193" s="1373"/>
      <c r="AS193" s="1373"/>
      <c r="AT193" s="743"/>
      <c r="AU193" s="1373"/>
      <c r="AV193" s="1373"/>
      <c r="AW193" s="1373"/>
      <c r="AX193" s="1373"/>
      <c r="AY193" s="1373"/>
      <c r="AZ193" s="1639"/>
      <c r="BA193" s="1639"/>
      <c r="BB193" s="1639"/>
      <c r="BC193" s="1639"/>
      <c r="BD193" s="1639"/>
      <c r="BE193" s="1642">
        <v>0</v>
      </c>
    </row>
    <row s="1854" customFormat="1" customHeight="1" ht="18.75">
      <c r="A194" s="994"/>
      <c r="B194" s="1373"/>
      <c r="C194" s="1649"/>
      <c r="D194" s="2158"/>
      <c r="E194" s="553" t="s">
        <v>857</v>
      </c>
      <c r="F194" s="547" t="s">
        <v>858</v>
      </c>
      <c r="G194" s="2386" t="s">
        <v>732</v>
      </c>
      <c r="H194" s="758"/>
      <c r="I194" s="758">
        <v>1.032</v>
      </c>
      <c r="J194" s="758"/>
      <c r="K194" s="758"/>
      <c r="L194" s="758"/>
      <c r="M194" s="758"/>
      <c r="N194" s="758"/>
      <c r="O194" s="758"/>
      <c r="P194" s="758"/>
      <c r="Q194" s="758"/>
      <c r="R194" s="758"/>
      <c r="S194" s="758"/>
      <c r="T194" s="758"/>
      <c r="U194" s="758"/>
      <c r="V194" s="758"/>
      <c r="W194" s="758"/>
      <c r="X194" s="758"/>
      <c r="Y194" s="758"/>
      <c r="Z194" s="758"/>
      <c r="AA194" s="758"/>
      <c r="AB194" s="758"/>
      <c r="AC194" s="758"/>
      <c r="AD194" s="758"/>
      <c r="AE194" s="758"/>
      <c r="AF194" s="758"/>
      <c r="AG194" s="758"/>
      <c r="AH194" s="758"/>
      <c r="AI194" s="1532" t="s">
        <v>733</v>
      </c>
      <c r="AJ194" s="741"/>
      <c r="AK194" s="1649"/>
      <c r="AL194" s="1649"/>
      <c r="AM194" s="1373"/>
      <c r="AN194" s="1373"/>
      <c r="AO194" s="1373"/>
      <c r="AP194" s="1373"/>
      <c r="AQ194" s="1649"/>
      <c r="AR194" s="1373"/>
      <c r="AS194" s="1373"/>
      <c r="AT194" s="743"/>
      <c r="AU194" s="1373"/>
      <c r="AV194" s="1373"/>
      <c r="AW194" s="1373"/>
      <c r="AX194" s="1373"/>
      <c r="AY194" s="1373"/>
      <c r="AZ194" s="1639"/>
      <c r="BA194" s="1639"/>
      <c r="BB194" s="1639"/>
      <c r="BC194" s="1639"/>
      <c r="BD194" s="1639"/>
      <c r="BE194" s="1642">
        <v>0</v>
      </c>
    </row>
    <row s="1854" customFormat="1" customHeight="1" ht="18.75">
      <c r="A195" s="994"/>
      <c r="B195" s="1373"/>
      <c r="C195" s="1649"/>
      <c r="D195" s="2158"/>
      <c r="E195" s="553" t="s">
        <v>859</v>
      </c>
      <c r="F195" s="547" t="s">
        <v>860</v>
      </c>
      <c r="G195" s="2386" t="s">
        <v>732</v>
      </c>
      <c r="H195" s="758"/>
      <c r="I195" s="758">
        <v>0.688</v>
      </c>
      <c r="J195" s="758"/>
      <c r="K195" s="758"/>
      <c r="L195" s="758"/>
      <c r="M195" s="758"/>
      <c r="N195" s="758"/>
      <c r="O195" s="758"/>
      <c r="P195" s="758"/>
      <c r="Q195" s="758"/>
      <c r="R195" s="758"/>
      <c r="S195" s="758"/>
      <c r="T195" s="758"/>
      <c r="U195" s="758"/>
      <c r="V195" s="758"/>
      <c r="W195" s="758"/>
      <c r="X195" s="758"/>
      <c r="Y195" s="758"/>
      <c r="Z195" s="758"/>
      <c r="AA195" s="758"/>
      <c r="AB195" s="758"/>
      <c r="AC195" s="758"/>
      <c r="AD195" s="758"/>
      <c r="AE195" s="758"/>
      <c r="AF195" s="758"/>
      <c r="AG195" s="758"/>
      <c r="AH195" s="758"/>
      <c r="AI195" s="1532" t="s">
        <v>733</v>
      </c>
      <c r="AJ195" s="741"/>
      <c r="AK195" s="1649"/>
      <c r="AL195" s="1649"/>
      <c r="AM195" s="1373"/>
      <c r="AN195" s="1373"/>
      <c r="AO195" s="1373"/>
      <c r="AP195" s="1373"/>
      <c r="AQ195" s="1649"/>
      <c r="AR195" s="1373"/>
      <c r="AS195" s="1373"/>
      <c r="AT195" s="743"/>
      <c r="AU195" s="1373"/>
      <c r="AV195" s="1373"/>
      <c r="AW195" s="1373"/>
      <c r="AX195" s="1373"/>
      <c r="AY195" s="1373"/>
      <c r="AZ195" s="1639"/>
      <c r="BA195" s="1639"/>
      <c r="BB195" s="1639"/>
      <c r="BC195" s="1639"/>
      <c r="BD195" s="1639"/>
      <c r="BE195" s="1642">
        <v>0</v>
      </c>
    </row>
    <row s="1854" customFormat="1" customHeight="1" ht="18.75">
      <c r="A196" s="994"/>
      <c r="B196" s="1373"/>
      <c r="C196" s="1649"/>
      <c r="D196" s="2158"/>
      <c r="E196" s="553" t="s">
        <v>861</v>
      </c>
      <c r="F196" s="547" t="s">
        <v>862</v>
      </c>
      <c r="G196" s="2386" t="s">
        <v>732</v>
      </c>
      <c r="H196" s="758"/>
      <c r="I196" s="758">
        <v>1.21</v>
      </c>
      <c r="J196" s="758"/>
      <c r="K196" s="758"/>
      <c r="L196" s="758"/>
      <c r="M196" s="758"/>
      <c r="N196" s="758"/>
      <c r="O196" s="758"/>
      <c r="P196" s="758"/>
      <c r="Q196" s="758"/>
      <c r="R196" s="758"/>
      <c r="S196" s="758"/>
      <c r="T196" s="758"/>
      <c r="U196" s="758"/>
      <c r="V196" s="758"/>
      <c r="W196" s="758"/>
      <c r="X196" s="758"/>
      <c r="Y196" s="758"/>
      <c r="Z196" s="758"/>
      <c r="AA196" s="758"/>
      <c r="AB196" s="758"/>
      <c r="AC196" s="758"/>
      <c r="AD196" s="758"/>
      <c r="AE196" s="758"/>
      <c r="AF196" s="758"/>
      <c r="AG196" s="758"/>
      <c r="AH196" s="758"/>
      <c r="AI196" s="1532" t="s">
        <v>733</v>
      </c>
      <c r="AJ196" s="741"/>
      <c r="AK196" s="1649"/>
      <c r="AL196" s="1649"/>
      <c r="AM196" s="1373"/>
      <c r="AN196" s="1373"/>
      <c r="AO196" s="1373"/>
      <c r="AP196" s="1373"/>
      <c r="AQ196" s="1649"/>
      <c r="AR196" s="1373"/>
      <c r="AS196" s="1373"/>
      <c r="AT196" s="743"/>
      <c r="AU196" s="1373"/>
      <c r="AV196" s="1373"/>
      <c r="AW196" s="1373"/>
      <c r="AX196" s="1373"/>
      <c r="AY196" s="1373"/>
      <c r="AZ196" s="1639"/>
      <c r="BA196" s="1639"/>
      <c r="BB196" s="1639"/>
      <c r="BC196" s="1639"/>
      <c r="BD196" s="1639"/>
      <c r="BE196" s="1642">
        <v>0</v>
      </c>
    </row>
    <row s="1854" customFormat="1" customHeight="1" ht="18.75">
      <c r="A197" s="994"/>
      <c r="B197" s="1373"/>
      <c r="C197" s="1649"/>
      <c r="D197" s="2158"/>
      <c r="E197" s="553" t="s">
        <v>863</v>
      </c>
      <c r="F197" s="547" t="s">
        <v>864</v>
      </c>
      <c r="G197" s="2386" t="s">
        <v>732</v>
      </c>
      <c r="H197" s="758"/>
      <c r="I197" s="758">
        <v>1.032</v>
      </c>
      <c r="J197" s="758"/>
      <c r="K197" s="758"/>
      <c r="L197" s="758"/>
      <c r="M197" s="758"/>
      <c r="N197" s="758"/>
      <c r="O197" s="758"/>
      <c r="P197" s="758"/>
      <c r="Q197" s="758"/>
      <c r="R197" s="758"/>
      <c r="S197" s="758"/>
      <c r="T197" s="758"/>
      <c r="U197" s="758"/>
      <c r="V197" s="758"/>
      <c r="W197" s="758"/>
      <c r="X197" s="758"/>
      <c r="Y197" s="758"/>
      <c r="Z197" s="758"/>
      <c r="AA197" s="758"/>
      <c r="AB197" s="758"/>
      <c r="AC197" s="758"/>
      <c r="AD197" s="758"/>
      <c r="AE197" s="758"/>
      <c r="AF197" s="758"/>
      <c r="AG197" s="758"/>
      <c r="AH197" s="758"/>
      <c r="AI197" s="1532" t="s">
        <v>733</v>
      </c>
      <c r="AJ197" s="741"/>
      <c r="AK197" s="1649"/>
      <c r="AL197" s="1649"/>
      <c r="AM197" s="1373"/>
      <c r="AN197" s="1373"/>
      <c r="AO197" s="1373"/>
      <c r="AP197" s="1373"/>
      <c r="AQ197" s="1649"/>
      <c r="AR197" s="1373"/>
      <c r="AS197" s="1373"/>
      <c r="AT197" s="743"/>
      <c r="AU197" s="1373"/>
      <c r="AV197" s="1373"/>
      <c r="AW197" s="1373"/>
      <c r="AX197" s="1373"/>
      <c r="AY197" s="1373"/>
      <c r="AZ197" s="1639"/>
      <c r="BA197" s="1639"/>
      <c r="BB197" s="1639"/>
      <c r="BC197" s="1639"/>
      <c r="BD197" s="1639"/>
      <c r="BE197" s="1642">
        <v>0</v>
      </c>
    </row>
    <row s="1854" customFormat="1" customHeight="1" ht="18.75">
      <c r="A198" s="994"/>
      <c r="B198" s="1373"/>
      <c r="C198" s="1649"/>
      <c r="D198" s="2158"/>
      <c r="E198" s="553" t="s">
        <v>865</v>
      </c>
      <c r="F198" s="547" t="s">
        <v>866</v>
      </c>
      <c r="G198" s="2386" t="s">
        <v>732</v>
      </c>
      <c r="H198" s="758"/>
      <c r="I198" s="758">
        <v>6.45</v>
      </c>
      <c r="J198" s="758"/>
      <c r="K198" s="758"/>
      <c r="L198" s="758"/>
      <c r="M198" s="758"/>
      <c r="N198" s="758"/>
      <c r="O198" s="758"/>
      <c r="P198" s="758"/>
      <c r="Q198" s="758"/>
      <c r="R198" s="758"/>
      <c r="S198" s="758"/>
      <c r="T198" s="758"/>
      <c r="U198" s="758"/>
      <c r="V198" s="758"/>
      <c r="W198" s="758"/>
      <c r="X198" s="758"/>
      <c r="Y198" s="758"/>
      <c r="Z198" s="758"/>
      <c r="AA198" s="758"/>
      <c r="AB198" s="758"/>
      <c r="AC198" s="758"/>
      <c r="AD198" s="758"/>
      <c r="AE198" s="758"/>
      <c r="AF198" s="758"/>
      <c r="AG198" s="758"/>
      <c r="AH198" s="758"/>
      <c r="AI198" s="1532" t="s">
        <v>733</v>
      </c>
      <c r="AJ198" s="741"/>
      <c r="AK198" s="1649"/>
      <c r="AL198" s="1649"/>
      <c r="AM198" s="1373"/>
      <c r="AN198" s="1373"/>
      <c r="AO198" s="1373"/>
      <c r="AP198" s="1373"/>
      <c r="AQ198" s="1649"/>
      <c r="AR198" s="1373"/>
      <c r="AS198" s="1373"/>
      <c r="AT198" s="743"/>
      <c r="AU198" s="1373"/>
      <c r="AV198" s="1373"/>
      <c r="AW198" s="1373"/>
      <c r="AX198" s="1373"/>
      <c r="AY198" s="1373"/>
      <c r="AZ198" s="1639"/>
      <c r="BA198" s="1639"/>
      <c r="BB198" s="1639"/>
      <c r="BC198" s="1639"/>
      <c r="BD198" s="1639"/>
      <c r="BE198" s="1642">
        <v>0</v>
      </c>
    </row>
    <row s="1854" customFormat="1" customHeight="1" ht="18.75">
      <c r="A199" s="994"/>
      <c r="B199" s="1373"/>
      <c r="C199" s="1649"/>
      <c r="D199" s="2158"/>
      <c r="E199" s="553" t="s">
        <v>867</v>
      </c>
      <c r="F199" s="547" t="s">
        <v>868</v>
      </c>
      <c r="G199" s="2386" t="s">
        <v>732</v>
      </c>
      <c r="H199" s="758"/>
      <c r="I199" s="758">
        <v>2.24</v>
      </c>
      <c r="J199" s="758"/>
      <c r="K199" s="758"/>
      <c r="L199" s="758"/>
      <c r="M199" s="758"/>
      <c r="N199" s="758"/>
      <c r="O199" s="758"/>
      <c r="P199" s="758"/>
      <c r="Q199" s="758"/>
      <c r="R199" s="758"/>
      <c r="S199" s="758"/>
      <c r="T199" s="758"/>
      <c r="U199" s="758"/>
      <c r="V199" s="758"/>
      <c r="W199" s="758"/>
      <c r="X199" s="758"/>
      <c r="Y199" s="758"/>
      <c r="Z199" s="758"/>
      <c r="AA199" s="758"/>
      <c r="AB199" s="758"/>
      <c r="AC199" s="758"/>
      <c r="AD199" s="758"/>
      <c r="AE199" s="758"/>
      <c r="AF199" s="758"/>
      <c r="AG199" s="758"/>
      <c r="AH199" s="758"/>
      <c r="AI199" s="1532" t="s">
        <v>733</v>
      </c>
      <c r="AJ199" s="741"/>
      <c r="AK199" s="1649"/>
      <c r="AL199" s="1649"/>
      <c r="AM199" s="1373"/>
      <c r="AN199" s="1373"/>
      <c r="AO199" s="1373"/>
      <c r="AP199" s="1373"/>
      <c r="AQ199" s="1649"/>
      <c r="AR199" s="1373"/>
      <c r="AS199" s="1373"/>
      <c r="AT199" s="743"/>
      <c r="AU199" s="1373"/>
      <c r="AV199" s="1373"/>
      <c r="AW199" s="1373"/>
      <c r="AX199" s="1373"/>
      <c r="AY199" s="1373"/>
      <c r="AZ199" s="1639"/>
      <c r="BA199" s="1639"/>
      <c r="BB199" s="1639"/>
      <c r="BC199" s="1639"/>
      <c r="BD199" s="1639"/>
      <c r="BE199" s="1642">
        <v>0</v>
      </c>
    </row>
    <row s="1854" customFormat="1" customHeight="1" ht="18.75">
      <c r="A200" s="994"/>
      <c r="B200" s="1373"/>
      <c r="C200" s="1649"/>
      <c r="D200" s="2158"/>
      <c r="E200" s="553" t="s">
        <v>869</v>
      </c>
      <c r="F200" s="547" t="s">
        <v>870</v>
      </c>
      <c r="G200" s="2386" t="s">
        <v>732</v>
      </c>
      <c r="H200" s="758"/>
      <c r="I200" s="758">
        <v>1.032</v>
      </c>
      <c r="J200" s="758"/>
      <c r="K200" s="758"/>
      <c r="L200" s="758"/>
      <c r="M200" s="758"/>
      <c r="N200" s="758"/>
      <c r="O200" s="758"/>
      <c r="P200" s="758"/>
      <c r="Q200" s="758"/>
      <c r="R200" s="758"/>
      <c r="S200" s="758"/>
      <c r="T200" s="758"/>
      <c r="U200" s="758"/>
      <c r="V200" s="758"/>
      <c r="W200" s="758"/>
      <c r="X200" s="758"/>
      <c r="Y200" s="758"/>
      <c r="Z200" s="758"/>
      <c r="AA200" s="758"/>
      <c r="AB200" s="758"/>
      <c r="AC200" s="758"/>
      <c r="AD200" s="758"/>
      <c r="AE200" s="758"/>
      <c r="AF200" s="758"/>
      <c r="AG200" s="758"/>
      <c r="AH200" s="758"/>
      <c r="AI200" s="1532" t="s">
        <v>733</v>
      </c>
      <c r="AJ200" s="741"/>
      <c r="AK200" s="1649"/>
      <c r="AL200" s="1649"/>
      <c r="AM200" s="1373"/>
      <c r="AN200" s="1373"/>
      <c r="AO200" s="1373"/>
      <c r="AP200" s="1373"/>
      <c r="AQ200" s="1649"/>
      <c r="AR200" s="1373"/>
      <c r="AS200" s="1373"/>
      <c r="AT200" s="743"/>
      <c r="AU200" s="1373"/>
      <c r="AV200" s="1373"/>
      <c r="AW200" s="1373"/>
      <c r="AX200" s="1373"/>
      <c r="AY200" s="1373"/>
      <c r="AZ200" s="1639"/>
      <c r="BA200" s="1639"/>
      <c r="BB200" s="1639"/>
      <c r="BC200" s="1639"/>
      <c r="BD200" s="1639"/>
      <c r="BE200" s="1642">
        <v>0</v>
      </c>
    </row>
    <row s="1854" customFormat="1" customHeight="1" ht="18.75">
      <c r="A201" s="994"/>
      <c r="B201" s="1373"/>
      <c r="C201" s="1649"/>
      <c r="D201" s="2158"/>
      <c r="E201" s="553" t="s">
        <v>871</v>
      </c>
      <c r="F201" s="547" t="s">
        <v>872</v>
      </c>
      <c r="G201" s="2386" t="s">
        <v>732</v>
      </c>
      <c r="H201" s="758"/>
      <c r="I201" s="758">
        <v>0.516</v>
      </c>
      <c r="J201" s="758"/>
      <c r="K201" s="758"/>
      <c r="L201" s="758"/>
      <c r="M201" s="758"/>
      <c r="N201" s="758"/>
      <c r="O201" s="758"/>
      <c r="P201" s="758"/>
      <c r="Q201" s="758"/>
      <c r="R201" s="758"/>
      <c r="S201" s="758"/>
      <c r="T201" s="758"/>
      <c r="U201" s="758"/>
      <c r="V201" s="758"/>
      <c r="W201" s="758"/>
      <c r="X201" s="758"/>
      <c r="Y201" s="758"/>
      <c r="Z201" s="758"/>
      <c r="AA201" s="758"/>
      <c r="AB201" s="758"/>
      <c r="AC201" s="758"/>
      <c r="AD201" s="758"/>
      <c r="AE201" s="758"/>
      <c r="AF201" s="758"/>
      <c r="AG201" s="758"/>
      <c r="AH201" s="758"/>
      <c r="AI201" s="1532" t="s">
        <v>733</v>
      </c>
      <c r="AJ201" s="741"/>
      <c r="AK201" s="1649"/>
      <c r="AL201" s="1649"/>
      <c r="AM201" s="1373"/>
      <c r="AN201" s="1373"/>
      <c r="AO201" s="1373"/>
      <c r="AP201" s="1373"/>
      <c r="AQ201" s="1649"/>
      <c r="AR201" s="1373"/>
      <c r="AS201" s="1373"/>
      <c r="AT201" s="743"/>
      <c r="AU201" s="1373"/>
      <c r="AV201" s="1373"/>
      <c r="AW201" s="1373"/>
      <c r="AX201" s="1373"/>
      <c r="AY201" s="1373"/>
      <c r="AZ201" s="1639"/>
      <c r="BA201" s="1639"/>
      <c r="BB201" s="1639"/>
      <c r="BC201" s="1639"/>
      <c r="BD201" s="1639"/>
      <c r="BE201" s="1642">
        <v>0</v>
      </c>
    </row>
    <row s="1854" customFormat="1" customHeight="1" ht="18.75">
      <c r="A202" s="994"/>
      <c r="B202" s="1373"/>
      <c r="C202" s="1649"/>
      <c r="D202" s="2158"/>
      <c r="E202" s="553" t="s">
        <v>873</v>
      </c>
      <c r="F202" s="547" t="s">
        <v>874</v>
      </c>
      <c r="G202" s="2386" t="s">
        <v>732</v>
      </c>
      <c r="H202" s="758"/>
      <c r="I202" s="758">
        <v>0.516</v>
      </c>
      <c r="J202" s="758"/>
      <c r="K202" s="758"/>
      <c r="L202" s="758"/>
      <c r="M202" s="758"/>
      <c r="N202" s="758"/>
      <c r="O202" s="758"/>
      <c r="P202" s="758"/>
      <c r="Q202" s="758"/>
      <c r="R202" s="758"/>
      <c r="S202" s="758"/>
      <c r="T202" s="758"/>
      <c r="U202" s="758"/>
      <c r="V202" s="758"/>
      <c r="W202" s="758"/>
      <c r="X202" s="758"/>
      <c r="Y202" s="758"/>
      <c r="Z202" s="758"/>
      <c r="AA202" s="758"/>
      <c r="AB202" s="758"/>
      <c r="AC202" s="758"/>
      <c r="AD202" s="758"/>
      <c r="AE202" s="758"/>
      <c r="AF202" s="758"/>
      <c r="AG202" s="758"/>
      <c r="AH202" s="758"/>
      <c r="AI202" s="1532" t="s">
        <v>733</v>
      </c>
      <c r="AJ202" s="741"/>
      <c r="AK202" s="1649"/>
      <c r="AL202" s="1649"/>
      <c r="AM202" s="1373"/>
      <c r="AN202" s="1373"/>
      <c r="AO202" s="1373"/>
      <c r="AP202" s="1373"/>
      <c r="AQ202" s="1649"/>
      <c r="AR202" s="1373"/>
      <c r="AS202" s="1373"/>
      <c r="AT202" s="743"/>
      <c r="AU202" s="1373"/>
      <c r="AV202" s="1373"/>
      <c r="AW202" s="1373"/>
      <c r="AX202" s="1373"/>
      <c r="AY202" s="1373"/>
      <c r="AZ202" s="1639"/>
      <c r="BA202" s="1639"/>
      <c r="BB202" s="1639"/>
      <c r="BC202" s="1639"/>
      <c r="BD202" s="1639"/>
      <c r="BE202" s="1642">
        <v>0</v>
      </c>
    </row>
    <row s="1854" customFormat="1" customHeight="1" ht="18.75">
      <c r="A203" s="994"/>
      <c r="B203" s="1373"/>
      <c r="C203" s="1649"/>
      <c r="D203" s="2158"/>
      <c r="E203" s="553" t="s">
        <v>875</v>
      </c>
      <c r="F203" s="547" t="s">
        <v>876</v>
      </c>
      <c r="G203" s="2386" t="s">
        <v>732</v>
      </c>
      <c r="H203" s="758"/>
      <c r="I203" s="758">
        <v>0.48</v>
      </c>
      <c r="J203" s="758"/>
      <c r="K203" s="758"/>
      <c r="L203" s="758"/>
      <c r="M203" s="758"/>
      <c r="N203" s="758"/>
      <c r="O203" s="758"/>
      <c r="P203" s="758"/>
      <c r="Q203" s="758"/>
      <c r="R203" s="758"/>
      <c r="S203" s="758"/>
      <c r="T203" s="758"/>
      <c r="U203" s="758"/>
      <c r="V203" s="758"/>
      <c r="W203" s="758"/>
      <c r="X203" s="758"/>
      <c r="Y203" s="758"/>
      <c r="Z203" s="758"/>
      <c r="AA203" s="758"/>
      <c r="AB203" s="758"/>
      <c r="AC203" s="758"/>
      <c r="AD203" s="758"/>
      <c r="AE203" s="758"/>
      <c r="AF203" s="758"/>
      <c r="AG203" s="758"/>
      <c r="AH203" s="758"/>
      <c r="AI203" s="1532" t="s">
        <v>733</v>
      </c>
      <c r="AJ203" s="741"/>
      <c r="AK203" s="1649"/>
      <c r="AL203" s="1649"/>
      <c r="AM203" s="1373"/>
      <c r="AN203" s="1373"/>
      <c r="AO203" s="1373"/>
      <c r="AP203" s="1373"/>
      <c r="AQ203" s="1649"/>
      <c r="AR203" s="1373"/>
      <c r="AS203" s="1373"/>
      <c r="AT203" s="743"/>
      <c r="AU203" s="1373"/>
      <c r="AV203" s="1373"/>
      <c r="AW203" s="1373"/>
      <c r="AX203" s="1373"/>
      <c r="AY203" s="1373"/>
      <c r="AZ203" s="1639"/>
      <c r="BA203" s="1639"/>
      <c r="BB203" s="1639"/>
      <c r="BC203" s="1639"/>
      <c r="BD203" s="1639"/>
      <c r="BE203" s="1642">
        <v>0</v>
      </c>
    </row>
    <row s="1854" customFormat="1" customHeight="1" ht="18.75">
      <c r="A204" s="994"/>
      <c r="B204" s="1373"/>
      <c r="C204" s="1649"/>
      <c r="D204" s="2158"/>
      <c r="E204" s="553" t="s">
        <v>877</v>
      </c>
      <c r="F204" s="547" t="s">
        <v>878</v>
      </c>
      <c r="G204" s="2386" t="s">
        <v>732</v>
      </c>
      <c r="H204" s="758"/>
      <c r="I204" s="758">
        <v>0.24</v>
      </c>
      <c r="J204" s="758"/>
      <c r="K204" s="758"/>
      <c r="L204" s="758"/>
      <c r="M204" s="758"/>
      <c r="N204" s="758"/>
      <c r="O204" s="758"/>
      <c r="P204" s="758"/>
      <c r="Q204" s="758"/>
      <c r="R204" s="758"/>
      <c r="S204" s="758"/>
      <c r="T204" s="758"/>
      <c r="U204" s="758"/>
      <c r="V204" s="758"/>
      <c r="W204" s="758"/>
      <c r="X204" s="758"/>
      <c r="Y204" s="758"/>
      <c r="Z204" s="758"/>
      <c r="AA204" s="758"/>
      <c r="AB204" s="758"/>
      <c r="AC204" s="758"/>
      <c r="AD204" s="758"/>
      <c r="AE204" s="758"/>
      <c r="AF204" s="758"/>
      <c r="AG204" s="758"/>
      <c r="AH204" s="758"/>
      <c r="AI204" s="1532" t="s">
        <v>733</v>
      </c>
      <c r="AJ204" s="741"/>
      <c r="AK204" s="1649"/>
      <c r="AL204" s="1649"/>
      <c r="AM204" s="1373"/>
      <c r="AN204" s="1373"/>
      <c r="AO204" s="1373"/>
      <c r="AP204" s="1373"/>
      <c r="AQ204" s="1649"/>
      <c r="AR204" s="1373"/>
      <c r="AS204" s="1373"/>
      <c r="AT204" s="743"/>
      <c r="AU204" s="1373"/>
      <c r="AV204" s="1373"/>
      <c r="AW204" s="1373"/>
      <c r="AX204" s="1373"/>
      <c r="AY204" s="1373"/>
      <c r="AZ204" s="1639"/>
      <c r="BA204" s="1639"/>
      <c r="BB204" s="1639"/>
      <c r="BC204" s="1639"/>
      <c r="BD204" s="1639"/>
      <c r="BE204" s="1642">
        <v>0</v>
      </c>
    </row>
    <row s="1854" customFormat="1" customHeight="1" ht="18.75">
      <c r="A205" s="994"/>
      <c r="B205" s="1373"/>
      <c r="C205" s="1649"/>
      <c r="D205" s="2158"/>
      <c r="E205" s="553" t="s">
        <v>879</v>
      </c>
      <c r="F205" s="547" t="s">
        <v>880</v>
      </c>
      <c r="G205" s="2386" t="s">
        <v>732</v>
      </c>
      <c r="H205" s="758"/>
      <c r="I205" s="758">
        <v>2.262</v>
      </c>
      <c r="J205" s="758"/>
      <c r="K205" s="758"/>
      <c r="L205" s="758"/>
      <c r="M205" s="758"/>
      <c r="N205" s="758"/>
      <c r="O205" s="758"/>
      <c r="P205" s="758"/>
      <c r="Q205" s="758"/>
      <c r="R205" s="758"/>
      <c r="S205" s="758"/>
      <c r="T205" s="758"/>
      <c r="U205" s="758"/>
      <c r="V205" s="758"/>
      <c r="W205" s="758"/>
      <c r="X205" s="758"/>
      <c r="Y205" s="758"/>
      <c r="Z205" s="758"/>
      <c r="AA205" s="758"/>
      <c r="AB205" s="758"/>
      <c r="AC205" s="758"/>
      <c r="AD205" s="758"/>
      <c r="AE205" s="758"/>
      <c r="AF205" s="758"/>
      <c r="AG205" s="758"/>
      <c r="AH205" s="758"/>
      <c r="AI205" s="1532" t="s">
        <v>733</v>
      </c>
      <c r="AJ205" s="741"/>
      <c r="AK205" s="1649"/>
      <c r="AL205" s="1649"/>
      <c r="AM205" s="1373"/>
      <c r="AN205" s="1373"/>
      <c r="AO205" s="1373"/>
      <c r="AP205" s="1373"/>
      <c r="AQ205" s="1649"/>
      <c r="AR205" s="1373"/>
      <c r="AS205" s="1373"/>
      <c r="AT205" s="743"/>
      <c r="AU205" s="1373"/>
      <c r="AV205" s="1373"/>
      <c r="AW205" s="1373"/>
      <c r="AX205" s="1373"/>
      <c r="AY205" s="1373"/>
      <c r="AZ205" s="1639"/>
      <c r="BA205" s="1639"/>
      <c r="BB205" s="1639"/>
      <c r="BC205" s="1639"/>
      <c r="BD205" s="1639"/>
      <c r="BE205" s="1642">
        <v>0</v>
      </c>
    </row>
    <row s="1854" customFormat="1" customHeight="1" ht="18.75">
      <c r="A206" s="994"/>
      <c r="B206" s="1373"/>
      <c r="C206" s="1649"/>
      <c r="D206" s="2158"/>
      <c r="E206" s="553" t="s">
        <v>881</v>
      </c>
      <c r="F206" s="547" t="s">
        <v>882</v>
      </c>
      <c r="G206" s="2386" t="s">
        <v>732</v>
      </c>
      <c r="H206" s="758"/>
      <c r="I206" s="758">
        <v>3.98</v>
      </c>
      <c r="J206" s="758"/>
      <c r="K206" s="758"/>
      <c r="L206" s="758"/>
      <c r="M206" s="758"/>
      <c r="N206" s="758"/>
      <c r="O206" s="758"/>
      <c r="P206" s="758"/>
      <c r="Q206" s="758"/>
      <c r="R206" s="758"/>
      <c r="S206" s="758"/>
      <c r="T206" s="758"/>
      <c r="U206" s="758"/>
      <c r="V206" s="758"/>
      <c r="W206" s="758"/>
      <c r="X206" s="758"/>
      <c r="Y206" s="758"/>
      <c r="Z206" s="758"/>
      <c r="AA206" s="758"/>
      <c r="AB206" s="758"/>
      <c r="AC206" s="758"/>
      <c r="AD206" s="758"/>
      <c r="AE206" s="758"/>
      <c r="AF206" s="758"/>
      <c r="AG206" s="758"/>
      <c r="AH206" s="758"/>
      <c r="AI206" s="1532" t="s">
        <v>733</v>
      </c>
      <c r="AJ206" s="741"/>
      <c r="AK206" s="1649"/>
      <c r="AL206" s="1649"/>
      <c r="AM206" s="1373"/>
      <c r="AN206" s="1373"/>
      <c r="AO206" s="1373"/>
      <c r="AP206" s="1373"/>
      <c r="AQ206" s="1649"/>
      <c r="AR206" s="1373"/>
      <c r="AS206" s="1373"/>
      <c r="AT206" s="743"/>
      <c r="AU206" s="1373"/>
      <c r="AV206" s="1373"/>
      <c r="AW206" s="1373"/>
      <c r="AX206" s="1373"/>
      <c r="AY206" s="1373"/>
      <c r="AZ206" s="1639"/>
      <c r="BA206" s="1639"/>
      <c r="BB206" s="1639"/>
      <c r="BC206" s="1639"/>
      <c r="BD206" s="1639"/>
      <c r="BE206" s="1642">
        <v>0</v>
      </c>
    </row>
    <row s="1854" customFormat="1" customHeight="1" ht="18.75">
      <c r="A207" s="994"/>
      <c r="B207" s="1373"/>
      <c r="C207" s="1649"/>
      <c r="D207" s="2158"/>
      <c r="E207" s="553" t="s">
        <v>883</v>
      </c>
      <c r="F207" s="547" t="s">
        <v>884</v>
      </c>
      <c r="G207" s="2386" t="s">
        <v>732</v>
      </c>
      <c r="H207" s="758"/>
      <c r="I207" s="758">
        <v>1.032</v>
      </c>
      <c r="J207" s="758"/>
      <c r="K207" s="758"/>
      <c r="L207" s="758"/>
      <c r="M207" s="758"/>
      <c r="N207" s="758"/>
      <c r="O207" s="758"/>
      <c r="P207" s="758"/>
      <c r="Q207" s="758"/>
      <c r="R207" s="758"/>
      <c r="S207" s="758"/>
      <c r="T207" s="758"/>
      <c r="U207" s="758"/>
      <c r="V207" s="758"/>
      <c r="W207" s="758"/>
      <c r="X207" s="758"/>
      <c r="Y207" s="758"/>
      <c r="Z207" s="758"/>
      <c r="AA207" s="758"/>
      <c r="AB207" s="758"/>
      <c r="AC207" s="758"/>
      <c r="AD207" s="758"/>
      <c r="AE207" s="758"/>
      <c r="AF207" s="758"/>
      <c r="AG207" s="758"/>
      <c r="AH207" s="758"/>
      <c r="AI207" s="1532" t="s">
        <v>733</v>
      </c>
      <c r="AJ207" s="741"/>
      <c r="AK207" s="1649"/>
      <c r="AL207" s="1649"/>
      <c r="AM207" s="1373"/>
      <c r="AN207" s="1373"/>
      <c r="AO207" s="1373"/>
      <c r="AP207" s="1373"/>
      <c r="AQ207" s="1649"/>
      <c r="AR207" s="1373"/>
      <c r="AS207" s="1373"/>
      <c r="AT207" s="743"/>
      <c r="AU207" s="1373"/>
      <c r="AV207" s="1373"/>
      <c r="AW207" s="1373"/>
      <c r="AX207" s="1373"/>
      <c r="AY207" s="1373"/>
      <c r="AZ207" s="1639"/>
      <c r="BA207" s="1639"/>
      <c r="BB207" s="1639"/>
      <c r="BC207" s="1639"/>
      <c r="BD207" s="1639"/>
      <c r="BE207" s="1642">
        <v>0</v>
      </c>
    </row>
    <row s="1854" customFormat="1" customHeight="1" ht="18.75">
      <c r="A208" s="994"/>
      <c r="B208" s="1373"/>
      <c r="C208" s="1649"/>
      <c r="D208" s="2158"/>
      <c r="E208" s="553" t="s">
        <v>885</v>
      </c>
      <c r="F208" s="547" t="s">
        <v>886</v>
      </c>
      <c r="G208" s="2386" t="s">
        <v>732</v>
      </c>
      <c r="H208" s="758"/>
      <c r="I208" s="758">
        <v>0.516</v>
      </c>
      <c r="J208" s="758"/>
      <c r="K208" s="758"/>
      <c r="L208" s="758"/>
      <c r="M208" s="758"/>
      <c r="N208" s="758"/>
      <c r="O208" s="758"/>
      <c r="P208" s="758"/>
      <c r="Q208" s="758"/>
      <c r="R208" s="758"/>
      <c r="S208" s="758"/>
      <c r="T208" s="758"/>
      <c r="U208" s="758"/>
      <c r="V208" s="758"/>
      <c r="W208" s="758"/>
      <c r="X208" s="758"/>
      <c r="Y208" s="758"/>
      <c r="Z208" s="758"/>
      <c r="AA208" s="758"/>
      <c r="AB208" s="758"/>
      <c r="AC208" s="758"/>
      <c r="AD208" s="758"/>
      <c r="AE208" s="758"/>
      <c r="AF208" s="758"/>
      <c r="AG208" s="758"/>
      <c r="AH208" s="758"/>
      <c r="AI208" s="1532" t="s">
        <v>733</v>
      </c>
      <c r="AJ208" s="741"/>
      <c r="AK208" s="1649"/>
      <c r="AL208" s="1649"/>
      <c r="AM208" s="1373"/>
      <c r="AN208" s="1373"/>
      <c r="AO208" s="1373"/>
      <c r="AP208" s="1373"/>
      <c r="AQ208" s="1649"/>
      <c r="AR208" s="1373"/>
      <c r="AS208" s="1373"/>
      <c r="AT208" s="743"/>
      <c r="AU208" s="1373"/>
      <c r="AV208" s="1373"/>
      <c r="AW208" s="1373"/>
      <c r="AX208" s="1373"/>
      <c r="AY208" s="1373"/>
      <c r="AZ208" s="1639"/>
      <c r="BA208" s="1639"/>
      <c r="BB208" s="1639"/>
      <c r="BC208" s="1639"/>
      <c r="BD208" s="1639"/>
      <c r="BE208" s="1642">
        <v>0</v>
      </c>
    </row>
    <row s="1854" customFormat="1" customHeight="1" ht="18.75">
      <c r="A209" s="994"/>
      <c r="B209" s="1373"/>
      <c r="C209" s="1649"/>
      <c r="D209" s="2158"/>
      <c r="E209" s="553" t="s">
        <v>887</v>
      </c>
      <c r="F209" s="547" t="s">
        <v>888</v>
      </c>
      <c r="G209" s="2386" t="s">
        <v>732</v>
      </c>
      <c r="H209" s="758"/>
      <c r="I209" s="758">
        <v>1.548</v>
      </c>
      <c r="J209" s="758"/>
      <c r="K209" s="758"/>
      <c r="L209" s="758"/>
      <c r="M209" s="758"/>
      <c r="N209" s="758"/>
      <c r="O209" s="758"/>
      <c r="P209" s="758"/>
      <c r="Q209" s="758"/>
      <c r="R209" s="758"/>
      <c r="S209" s="758"/>
      <c r="T209" s="758"/>
      <c r="U209" s="758"/>
      <c r="V209" s="758"/>
      <c r="W209" s="758"/>
      <c r="X209" s="758"/>
      <c r="Y209" s="758"/>
      <c r="Z209" s="758"/>
      <c r="AA209" s="758"/>
      <c r="AB209" s="758"/>
      <c r="AC209" s="758"/>
      <c r="AD209" s="758"/>
      <c r="AE209" s="758"/>
      <c r="AF209" s="758"/>
      <c r="AG209" s="758"/>
      <c r="AH209" s="758"/>
      <c r="AI209" s="1532" t="s">
        <v>733</v>
      </c>
      <c r="AJ209" s="741"/>
      <c r="AK209" s="1649"/>
      <c r="AL209" s="1649"/>
      <c r="AM209" s="1373"/>
      <c r="AN209" s="1373"/>
      <c r="AO209" s="1373"/>
      <c r="AP209" s="1373"/>
      <c r="AQ209" s="1649"/>
      <c r="AR209" s="1373"/>
      <c r="AS209" s="1373"/>
      <c r="AT209" s="743"/>
      <c r="AU209" s="1373"/>
      <c r="AV209" s="1373"/>
      <c r="AW209" s="1373"/>
      <c r="AX209" s="1373"/>
      <c r="AY209" s="1373"/>
      <c r="AZ209" s="1639"/>
      <c r="BA209" s="1639"/>
      <c r="BB209" s="1639"/>
      <c r="BC209" s="1639"/>
      <c r="BD209" s="1639"/>
      <c r="BE209" s="1642">
        <v>0</v>
      </c>
    </row>
    <row s="1854" customFormat="1" customHeight="1" ht="18.75">
      <c r="A210" s="994"/>
      <c r="B210" s="1373"/>
      <c r="C210" s="1649"/>
      <c r="D210" s="2158"/>
      <c r="E210" s="553" t="s">
        <v>889</v>
      </c>
      <c r="F210" s="547" t="s">
        <v>890</v>
      </c>
      <c r="G210" s="2386" t="s">
        <v>732</v>
      </c>
      <c r="H210" s="758"/>
      <c r="I210" s="758">
        <v>6.45</v>
      </c>
      <c r="J210" s="758"/>
      <c r="K210" s="758"/>
      <c r="L210" s="758"/>
      <c r="M210" s="758"/>
      <c r="N210" s="758"/>
      <c r="O210" s="758"/>
      <c r="P210" s="758"/>
      <c r="Q210" s="758"/>
      <c r="R210" s="758"/>
      <c r="S210" s="758"/>
      <c r="T210" s="758"/>
      <c r="U210" s="758"/>
      <c r="V210" s="758"/>
      <c r="W210" s="758"/>
      <c r="X210" s="758"/>
      <c r="Y210" s="758"/>
      <c r="Z210" s="758"/>
      <c r="AA210" s="758"/>
      <c r="AB210" s="758"/>
      <c r="AC210" s="758"/>
      <c r="AD210" s="758"/>
      <c r="AE210" s="758"/>
      <c r="AF210" s="758"/>
      <c r="AG210" s="758"/>
      <c r="AH210" s="758"/>
      <c r="AI210" s="1532" t="s">
        <v>733</v>
      </c>
      <c r="AJ210" s="741"/>
      <c r="AK210" s="1649"/>
      <c r="AL210" s="1649"/>
      <c r="AM210" s="1373"/>
      <c r="AN210" s="1373"/>
      <c r="AO210" s="1373"/>
      <c r="AP210" s="1373"/>
      <c r="AQ210" s="1649"/>
      <c r="AR210" s="1373"/>
      <c r="AS210" s="1373"/>
      <c r="AT210" s="743"/>
      <c r="AU210" s="1373"/>
      <c r="AV210" s="1373"/>
      <c r="AW210" s="1373"/>
      <c r="AX210" s="1373"/>
      <c r="AY210" s="1373"/>
      <c r="AZ210" s="1639"/>
      <c r="BA210" s="1639"/>
      <c r="BB210" s="1639"/>
      <c r="BC210" s="1639"/>
      <c r="BD210" s="1639"/>
      <c r="BE210" s="1642">
        <v>0</v>
      </c>
    </row>
    <row s="1854" customFormat="1" customHeight="1" ht="18.75">
      <c r="A211" s="994"/>
      <c r="B211" s="1373"/>
      <c r="C211" s="1649"/>
      <c r="D211" s="2158"/>
      <c r="E211" s="553" t="s">
        <v>891</v>
      </c>
      <c r="F211" s="547" t="s">
        <v>892</v>
      </c>
      <c r="G211" s="2386" t="s">
        <v>732</v>
      </c>
      <c r="H211" s="758"/>
      <c r="I211" s="758">
        <v>8.32</v>
      </c>
      <c r="J211" s="758"/>
      <c r="K211" s="758"/>
      <c r="L211" s="758"/>
      <c r="M211" s="758"/>
      <c r="N211" s="758"/>
      <c r="O211" s="758"/>
      <c r="P211" s="758"/>
      <c r="Q211" s="758"/>
      <c r="R211" s="758"/>
      <c r="S211" s="758"/>
      <c r="T211" s="758"/>
      <c r="U211" s="758"/>
      <c r="V211" s="758"/>
      <c r="W211" s="758"/>
      <c r="X211" s="758"/>
      <c r="Y211" s="758"/>
      <c r="Z211" s="758"/>
      <c r="AA211" s="758"/>
      <c r="AB211" s="758"/>
      <c r="AC211" s="758"/>
      <c r="AD211" s="758"/>
      <c r="AE211" s="758"/>
      <c r="AF211" s="758"/>
      <c r="AG211" s="758"/>
      <c r="AH211" s="758"/>
      <c r="AI211" s="1532" t="s">
        <v>733</v>
      </c>
      <c r="AJ211" s="741"/>
      <c r="AK211" s="1649"/>
      <c r="AL211" s="1649"/>
      <c r="AM211" s="1373"/>
      <c r="AN211" s="1373"/>
      <c r="AO211" s="1373"/>
      <c r="AP211" s="1373"/>
      <c r="AQ211" s="1649"/>
      <c r="AR211" s="1373"/>
      <c r="AS211" s="1373"/>
      <c r="AT211" s="743"/>
      <c r="AU211" s="1373"/>
      <c r="AV211" s="1373"/>
      <c r="AW211" s="1373"/>
      <c r="AX211" s="1373"/>
      <c r="AY211" s="1373"/>
      <c r="AZ211" s="1639"/>
      <c r="BA211" s="1639"/>
      <c r="BB211" s="1639"/>
      <c r="BC211" s="1639"/>
      <c r="BD211" s="1639"/>
      <c r="BE211" s="1642">
        <v>0</v>
      </c>
    </row>
    <row s="1854" customFormat="1" customHeight="1" ht="18.75">
      <c r="A212" s="994"/>
      <c r="B212" s="1373"/>
      <c r="C212" s="1649"/>
      <c r="D212" s="2158"/>
      <c r="E212" s="553" t="s">
        <v>893</v>
      </c>
      <c r="F212" s="547" t="s">
        <v>894</v>
      </c>
      <c r="G212" s="2386" t="s">
        <v>732</v>
      </c>
      <c r="H212" s="758"/>
      <c r="I212" s="758">
        <v>2.26</v>
      </c>
      <c r="J212" s="758"/>
      <c r="K212" s="758"/>
      <c r="L212" s="758"/>
      <c r="M212" s="758"/>
      <c r="N212" s="758"/>
      <c r="O212" s="758"/>
      <c r="P212" s="758"/>
      <c r="Q212" s="758"/>
      <c r="R212" s="758"/>
      <c r="S212" s="758"/>
      <c r="T212" s="758"/>
      <c r="U212" s="758"/>
      <c r="V212" s="758"/>
      <c r="W212" s="758"/>
      <c r="X212" s="758"/>
      <c r="Y212" s="758"/>
      <c r="Z212" s="758"/>
      <c r="AA212" s="758"/>
      <c r="AB212" s="758"/>
      <c r="AC212" s="758"/>
      <c r="AD212" s="758"/>
      <c r="AE212" s="758"/>
      <c r="AF212" s="758"/>
      <c r="AG212" s="758"/>
      <c r="AH212" s="758"/>
      <c r="AI212" s="1532" t="s">
        <v>733</v>
      </c>
      <c r="AJ212" s="741"/>
      <c r="AK212" s="1649"/>
      <c r="AL212" s="1649"/>
      <c r="AM212" s="1373"/>
      <c r="AN212" s="1373"/>
      <c r="AO212" s="1373"/>
      <c r="AP212" s="1373"/>
      <c r="AQ212" s="1649"/>
      <c r="AR212" s="1373"/>
      <c r="AS212" s="1373"/>
      <c r="AT212" s="743"/>
      <c r="AU212" s="1373"/>
      <c r="AV212" s="1373"/>
      <c r="AW212" s="1373"/>
      <c r="AX212" s="1373"/>
      <c r="AY212" s="1373"/>
      <c r="AZ212" s="1639"/>
      <c r="BA212" s="1639"/>
      <c r="BB212" s="1639"/>
      <c r="BC212" s="1639"/>
      <c r="BD212" s="1639"/>
      <c r="BE212" s="1642">
        <v>0</v>
      </c>
    </row>
    <row s="1854" customFormat="1" customHeight="1" ht="18.75">
      <c r="A213" s="994"/>
      <c r="B213" s="1373"/>
      <c r="C213" s="1649"/>
      <c r="D213" s="2158"/>
      <c r="E213" s="553" t="s">
        <v>895</v>
      </c>
      <c r="F213" s="547" t="s">
        <v>896</v>
      </c>
      <c r="G213" s="2386" t="s">
        <v>732</v>
      </c>
      <c r="H213" s="758"/>
      <c r="I213" s="758">
        <v>0.8</v>
      </c>
      <c r="J213" s="758"/>
      <c r="K213" s="758"/>
      <c r="L213" s="758"/>
      <c r="M213" s="758"/>
      <c r="N213" s="758"/>
      <c r="O213" s="758"/>
      <c r="P213" s="758"/>
      <c r="Q213" s="758"/>
      <c r="R213" s="758"/>
      <c r="S213" s="758"/>
      <c r="T213" s="758"/>
      <c r="U213" s="758"/>
      <c r="V213" s="758"/>
      <c r="W213" s="758"/>
      <c r="X213" s="758"/>
      <c r="Y213" s="758"/>
      <c r="Z213" s="758"/>
      <c r="AA213" s="758"/>
      <c r="AB213" s="758"/>
      <c r="AC213" s="758"/>
      <c r="AD213" s="758"/>
      <c r="AE213" s="758"/>
      <c r="AF213" s="758"/>
      <c r="AG213" s="758"/>
      <c r="AH213" s="758"/>
      <c r="AI213" s="1532" t="s">
        <v>733</v>
      </c>
      <c r="AJ213" s="741"/>
      <c r="AK213" s="1649"/>
      <c r="AL213" s="1649"/>
      <c r="AM213" s="1373"/>
      <c r="AN213" s="1373"/>
      <c r="AO213" s="1373"/>
      <c r="AP213" s="1373"/>
      <c r="AQ213" s="1649"/>
      <c r="AR213" s="1373"/>
      <c r="AS213" s="1373"/>
      <c r="AT213" s="743"/>
      <c r="AU213" s="1373"/>
      <c r="AV213" s="1373"/>
      <c r="AW213" s="1373"/>
      <c r="AX213" s="1373"/>
      <c r="AY213" s="1373"/>
      <c r="AZ213" s="1639"/>
      <c r="BA213" s="1639"/>
      <c r="BB213" s="1639"/>
      <c r="BC213" s="1639"/>
      <c r="BD213" s="1639"/>
      <c r="BE213" s="1642">
        <v>0</v>
      </c>
    </row>
    <row s="1854" customFormat="1" customHeight="1" ht="18.75">
      <c r="A214" s="994"/>
      <c r="B214" s="1373"/>
      <c r="C214" s="1649"/>
      <c r="D214" s="2158"/>
      <c r="E214" s="553" t="s">
        <v>897</v>
      </c>
      <c r="F214" s="547" t="s">
        <v>898</v>
      </c>
      <c r="G214" s="2386" t="s">
        <v>732</v>
      </c>
      <c r="H214" s="758"/>
      <c r="I214" s="758">
        <v>1.77</v>
      </c>
      <c r="J214" s="758"/>
      <c r="K214" s="758"/>
      <c r="L214" s="758"/>
      <c r="M214" s="758"/>
      <c r="N214" s="758"/>
      <c r="O214" s="758"/>
      <c r="P214" s="758"/>
      <c r="Q214" s="758"/>
      <c r="R214" s="758"/>
      <c r="S214" s="758"/>
      <c r="T214" s="758"/>
      <c r="U214" s="758"/>
      <c r="V214" s="758"/>
      <c r="W214" s="758"/>
      <c r="X214" s="758"/>
      <c r="Y214" s="758"/>
      <c r="Z214" s="758"/>
      <c r="AA214" s="758"/>
      <c r="AB214" s="758"/>
      <c r="AC214" s="758"/>
      <c r="AD214" s="758"/>
      <c r="AE214" s="758"/>
      <c r="AF214" s="758"/>
      <c r="AG214" s="758"/>
      <c r="AH214" s="758"/>
      <c r="AI214" s="1532" t="s">
        <v>733</v>
      </c>
      <c r="AJ214" s="741"/>
      <c r="AK214" s="1649"/>
      <c r="AL214" s="1649"/>
      <c r="AM214" s="1373"/>
      <c r="AN214" s="1373"/>
      <c r="AO214" s="1373"/>
      <c r="AP214" s="1373"/>
      <c r="AQ214" s="1649"/>
      <c r="AR214" s="1373"/>
      <c r="AS214" s="1373"/>
      <c r="AT214" s="743"/>
      <c r="AU214" s="1373"/>
      <c r="AV214" s="1373"/>
      <c r="AW214" s="1373"/>
      <c r="AX214" s="1373"/>
      <c r="AY214" s="1373"/>
      <c r="AZ214" s="1639"/>
      <c r="BA214" s="1639"/>
      <c r="BB214" s="1639"/>
      <c r="BC214" s="1639"/>
      <c r="BD214" s="1639"/>
      <c r="BE214" s="1642">
        <v>0</v>
      </c>
    </row>
    <row s="1854" customFormat="1" customHeight="1" ht="18.75">
      <c r="A215" s="994"/>
      <c r="B215" s="1373"/>
      <c r="C215" s="1649"/>
      <c r="D215" s="2158"/>
      <c r="E215" s="553" t="s">
        <v>899</v>
      </c>
      <c r="F215" s="547" t="s">
        <v>900</v>
      </c>
      <c r="G215" s="2386" t="s">
        <v>732</v>
      </c>
      <c r="H215" s="758"/>
      <c r="I215" s="758">
        <v>2.24</v>
      </c>
      <c r="J215" s="758"/>
      <c r="K215" s="758"/>
      <c r="L215" s="758"/>
      <c r="M215" s="758"/>
      <c r="N215" s="758"/>
      <c r="O215" s="758"/>
      <c r="P215" s="758"/>
      <c r="Q215" s="758"/>
      <c r="R215" s="758"/>
      <c r="S215" s="758"/>
      <c r="T215" s="758"/>
      <c r="U215" s="758"/>
      <c r="V215" s="758"/>
      <c r="W215" s="758"/>
      <c r="X215" s="758"/>
      <c r="Y215" s="758"/>
      <c r="Z215" s="758"/>
      <c r="AA215" s="758"/>
      <c r="AB215" s="758"/>
      <c r="AC215" s="758"/>
      <c r="AD215" s="758"/>
      <c r="AE215" s="758"/>
      <c r="AF215" s="758"/>
      <c r="AG215" s="758"/>
      <c r="AH215" s="758"/>
      <c r="AI215" s="1532" t="s">
        <v>733</v>
      </c>
      <c r="AJ215" s="741"/>
      <c r="AK215" s="1649"/>
      <c r="AL215" s="1649"/>
      <c r="AM215" s="1373"/>
      <c r="AN215" s="1373"/>
      <c r="AO215" s="1373"/>
      <c r="AP215" s="1373"/>
      <c r="AQ215" s="1649"/>
      <c r="AR215" s="1373"/>
      <c r="AS215" s="1373"/>
      <c r="AT215" s="743"/>
      <c r="AU215" s="1373"/>
      <c r="AV215" s="1373"/>
      <c r="AW215" s="1373"/>
      <c r="AX215" s="1373"/>
      <c r="AY215" s="1373"/>
      <c r="AZ215" s="1639"/>
      <c r="BA215" s="1639"/>
      <c r="BB215" s="1639"/>
      <c r="BC215" s="1639"/>
      <c r="BD215" s="1639"/>
      <c r="BE215" s="1642">
        <v>0</v>
      </c>
    </row>
    <row s="1854" customFormat="1" customHeight="1" ht="18.75">
      <c r="A216" s="994"/>
      <c r="B216" s="1373"/>
      <c r="C216" s="1649"/>
      <c r="D216" s="2158"/>
      <c r="E216" s="553" t="s">
        <v>901</v>
      </c>
      <c r="F216" s="547" t="s">
        <v>902</v>
      </c>
      <c r="G216" s="2386" t="s">
        <v>732</v>
      </c>
      <c r="H216" s="758"/>
      <c r="I216" s="758">
        <v>0.476</v>
      </c>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58"/>
      <c r="AF216" s="758"/>
      <c r="AG216" s="758"/>
      <c r="AH216" s="758"/>
      <c r="AI216" s="1532" t="s">
        <v>733</v>
      </c>
      <c r="AJ216" s="741"/>
      <c r="AK216" s="1649"/>
      <c r="AL216" s="1649"/>
      <c r="AM216" s="1373"/>
      <c r="AN216" s="1373"/>
      <c r="AO216" s="1373"/>
      <c r="AP216" s="1373"/>
      <c r="AQ216" s="1649"/>
      <c r="AR216" s="1373"/>
      <c r="AS216" s="1373"/>
      <c r="AT216" s="743"/>
      <c r="AU216" s="1373"/>
      <c r="AV216" s="1373"/>
      <c r="AW216" s="1373"/>
      <c r="AX216" s="1373"/>
      <c r="AY216" s="1373"/>
      <c r="AZ216" s="1639"/>
      <c r="BA216" s="1639"/>
      <c r="BB216" s="1639"/>
      <c r="BC216" s="1639"/>
      <c r="BD216" s="1639"/>
      <c r="BE216" s="1642">
        <v>0</v>
      </c>
    </row>
    <row s="1854" customFormat="1" customHeight="1" ht="18.75">
      <c r="A217" s="994"/>
      <c r="B217" s="1373"/>
      <c r="C217" s="1649"/>
      <c r="D217" s="2158"/>
      <c r="E217" s="553" t="s">
        <v>903</v>
      </c>
      <c r="F217" s="547" t="s">
        <v>904</v>
      </c>
      <c r="G217" s="2386" t="s">
        <v>732</v>
      </c>
      <c r="H217" s="758"/>
      <c r="I217" s="758">
        <v>1.622</v>
      </c>
      <c r="J217" s="758"/>
      <c r="K217" s="758"/>
      <c r="L217" s="758"/>
      <c r="M217" s="758"/>
      <c r="N217" s="758"/>
      <c r="O217" s="758"/>
      <c r="P217" s="758"/>
      <c r="Q217" s="758"/>
      <c r="R217" s="758"/>
      <c r="S217" s="758"/>
      <c r="T217" s="758"/>
      <c r="U217" s="758"/>
      <c r="V217" s="758"/>
      <c r="W217" s="758"/>
      <c r="X217" s="758"/>
      <c r="Y217" s="758"/>
      <c r="Z217" s="758"/>
      <c r="AA217" s="758"/>
      <c r="AB217" s="758"/>
      <c r="AC217" s="758"/>
      <c r="AD217" s="758"/>
      <c r="AE217" s="758"/>
      <c r="AF217" s="758"/>
      <c r="AG217" s="758"/>
      <c r="AH217" s="758"/>
      <c r="AI217" s="1532" t="s">
        <v>733</v>
      </c>
      <c r="AJ217" s="741"/>
      <c r="AK217" s="1649"/>
      <c r="AL217" s="1649"/>
      <c r="AM217" s="1373"/>
      <c r="AN217" s="1373"/>
      <c r="AO217" s="1373"/>
      <c r="AP217" s="1373"/>
      <c r="AQ217" s="1649"/>
      <c r="AR217" s="1373"/>
      <c r="AS217" s="1373"/>
      <c r="AT217" s="743"/>
      <c r="AU217" s="1373"/>
      <c r="AV217" s="1373"/>
      <c r="AW217" s="1373"/>
      <c r="AX217" s="1373"/>
      <c r="AY217" s="1373"/>
      <c r="AZ217" s="1639"/>
      <c r="BA217" s="1639"/>
      <c r="BB217" s="1639"/>
      <c r="BC217" s="1639"/>
      <c r="BD217" s="1639"/>
      <c r="BE217" s="1642">
        <v>0</v>
      </c>
    </row>
    <row s="1854" customFormat="1" customHeight="1" ht="18.75">
      <c r="A218" s="994"/>
      <c r="B218" s="1373"/>
      <c r="C218" s="1649"/>
      <c r="D218" s="2158"/>
      <c r="E218" s="553" t="s">
        <v>905</v>
      </c>
      <c r="F218" s="547" t="s">
        <v>906</v>
      </c>
      <c r="G218" s="2386" t="s">
        <v>732</v>
      </c>
      <c r="H218" s="758"/>
      <c r="I218" s="758">
        <v>2.064</v>
      </c>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1532" t="s">
        <v>733</v>
      </c>
      <c r="AJ218" s="741"/>
      <c r="AK218" s="1649"/>
      <c r="AL218" s="1649"/>
      <c r="AM218" s="1373"/>
      <c r="AN218" s="1373"/>
      <c r="AO218" s="1373"/>
      <c r="AP218" s="1373"/>
      <c r="AQ218" s="1649"/>
      <c r="AR218" s="1373"/>
      <c r="AS218" s="1373"/>
      <c r="AT218" s="743"/>
      <c r="AU218" s="1373"/>
      <c r="AV218" s="1373"/>
      <c r="AW218" s="1373"/>
      <c r="AX218" s="1373"/>
      <c r="AY218" s="1373"/>
      <c r="AZ218" s="1639"/>
      <c r="BA218" s="1639"/>
      <c r="BB218" s="1639"/>
      <c r="BC218" s="1639"/>
      <c r="BD218" s="1639"/>
      <c r="BE218" s="1642">
        <v>0</v>
      </c>
    </row>
    <row s="1854" customFormat="1" customHeight="1" ht="18.75">
      <c r="A219" s="994"/>
      <c r="B219" s="1373"/>
      <c r="C219" s="1649"/>
      <c r="D219" s="2158"/>
      <c r="E219" s="553" t="s">
        <v>907</v>
      </c>
      <c r="F219" s="547" t="s">
        <v>908</v>
      </c>
      <c r="G219" s="2386" t="s">
        <v>732</v>
      </c>
      <c r="H219" s="758"/>
      <c r="I219" s="758">
        <v>2.58</v>
      </c>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1532" t="s">
        <v>733</v>
      </c>
      <c r="AJ219" s="741"/>
      <c r="AK219" s="1649"/>
      <c r="AL219" s="1649"/>
      <c r="AM219" s="1373"/>
      <c r="AN219" s="1373"/>
      <c r="AO219" s="1373"/>
      <c r="AP219" s="1373"/>
      <c r="AQ219" s="1649"/>
      <c r="AR219" s="1373"/>
      <c r="AS219" s="1373"/>
      <c r="AT219" s="743"/>
      <c r="AU219" s="1373"/>
      <c r="AV219" s="1373"/>
      <c r="AW219" s="1373"/>
      <c r="AX219" s="1373"/>
      <c r="AY219" s="1373"/>
      <c r="AZ219" s="1639"/>
      <c r="BA219" s="1639"/>
      <c r="BB219" s="1639"/>
      <c r="BC219" s="1639"/>
      <c r="BD219" s="1639"/>
      <c r="BE219" s="1642">
        <v>0</v>
      </c>
    </row>
    <row s="1854" customFormat="1" customHeight="1" ht="18.75">
      <c r="A220" s="994"/>
      <c r="B220" s="1373"/>
      <c r="C220" s="1649"/>
      <c r="D220" s="2158"/>
      <c r="E220" s="553" t="s">
        <v>909</v>
      </c>
      <c r="F220" s="547" t="s">
        <v>910</v>
      </c>
      <c r="G220" s="2386" t="s">
        <v>732</v>
      </c>
      <c r="H220" s="758"/>
      <c r="I220" s="758">
        <v>1.74</v>
      </c>
      <c r="J220" s="758"/>
      <c r="K220" s="758"/>
      <c r="L220" s="758"/>
      <c r="M220" s="758"/>
      <c r="N220" s="758"/>
      <c r="O220" s="758"/>
      <c r="P220" s="758"/>
      <c r="Q220" s="758"/>
      <c r="R220" s="758"/>
      <c r="S220" s="758"/>
      <c r="T220" s="758"/>
      <c r="U220" s="758"/>
      <c r="V220" s="758"/>
      <c r="W220" s="758"/>
      <c r="X220" s="758"/>
      <c r="Y220" s="758"/>
      <c r="Z220" s="758"/>
      <c r="AA220" s="758"/>
      <c r="AB220" s="758"/>
      <c r="AC220" s="758"/>
      <c r="AD220" s="758"/>
      <c r="AE220" s="758"/>
      <c r="AF220" s="758"/>
      <c r="AG220" s="758"/>
      <c r="AH220" s="758"/>
      <c r="AI220" s="1532" t="s">
        <v>733</v>
      </c>
      <c r="AJ220" s="741"/>
      <c r="AK220" s="1649"/>
      <c r="AL220" s="1649"/>
      <c r="AM220" s="1373"/>
      <c r="AN220" s="1373"/>
      <c r="AO220" s="1373"/>
      <c r="AP220" s="1373"/>
      <c r="AQ220" s="1649"/>
      <c r="AR220" s="1373"/>
      <c r="AS220" s="1373"/>
      <c r="AT220" s="743"/>
      <c r="AU220" s="1373"/>
      <c r="AV220" s="1373"/>
      <c r="AW220" s="1373"/>
      <c r="AX220" s="1373"/>
      <c r="AY220" s="1373"/>
      <c r="AZ220" s="1639"/>
      <c r="BA220" s="1639"/>
      <c r="BB220" s="1639"/>
      <c r="BC220" s="1639"/>
      <c r="BD220" s="1639"/>
      <c r="BE220" s="1642">
        <v>0</v>
      </c>
    </row>
    <row s="1854" customFormat="1" customHeight="1" ht="18.75">
      <c r="A221" s="994"/>
      <c r="B221" s="1373"/>
      <c r="C221" s="1649"/>
      <c r="D221" s="2158"/>
      <c r="E221" s="553" t="s">
        <v>911</v>
      </c>
      <c r="F221" s="547" t="s">
        <v>912</v>
      </c>
      <c r="G221" s="2386" t="s">
        <v>732</v>
      </c>
      <c r="H221" s="758"/>
      <c r="I221" s="758">
        <v>0.008</v>
      </c>
      <c r="J221" s="758"/>
      <c r="K221" s="758"/>
      <c r="L221" s="758"/>
      <c r="M221" s="758"/>
      <c r="N221" s="758"/>
      <c r="O221" s="758"/>
      <c r="P221" s="758"/>
      <c r="Q221" s="758"/>
      <c r="R221" s="758"/>
      <c r="S221" s="758"/>
      <c r="T221" s="758"/>
      <c r="U221" s="758"/>
      <c r="V221" s="758"/>
      <c r="W221" s="758"/>
      <c r="X221" s="758"/>
      <c r="Y221" s="758"/>
      <c r="Z221" s="758"/>
      <c r="AA221" s="758"/>
      <c r="AB221" s="758"/>
      <c r="AC221" s="758"/>
      <c r="AD221" s="758"/>
      <c r="AE221" s="758"/>
      <c r="AF221" s="758"/>
      <c r="AG221" s="758"/>
      <c r="AH221" s="758"/>
      <c r="AI221" s="1532" t="s">
        <v>733</v>
      </c>
      <c r="AJ221" s="741"/>
      <c r="AK221" s="1649"/>
      <c r="AL221" s="1649"/>
      <c r="AM221" s="1373"/>
      <c r="AN221" s="1373"/>
      <c r="AO221" s="1373"/>
      <c r="AP221" s="1373"/>
      <c r="AQ221" s="1649"/>
      <c r="AR221" s="1373"/>
      <c r="AS221" s="1373"/>
      <c r="AT221" s="743"/>
      <c r="AU221" s="1373"/>
      <c r="AV221" s="1373"/>
      <c r="AW221" s="1373"/>
      <c r="AX221" s="1373"/>
      <c r="AY221" s="1373"/>
      <c r="AZ221" s="1639"/>
      <c r="BA221" s="1639"/>
      <c r="BB221" s="1639"/>
      <c r="BC221" s="1639"/>
      <c r="BD221" s="1639"/>
      <c r="BE221" s="1642">
        <v>0</v>
      </c>
    </row>
    <row s="1854" customFormat="1" customHeight="1" ht="18.75">
      <c r="A222" s="994"/>
      <c r="B222" s="1373"/>
      <c r="C222" s="1649"/>
      <c r="D222" s="2158"/>
      <c r="E222" s="553" t="s">
        <v>913</v>
      </c>
      <c r="F222" s="547" t="s">
        <v>914</v>
      </c>
      <c r="G222" s="2386" t="s">
        <v>732</v>
      </c>
      <c r="H222" s="758"/>
      <c r="I222" s="758">
        <v>1.55</v>
      </c>
      <c r="J222" s="758"/>
      <c r="K222" s="758"/>
      <c r="L222" s="758"/>
      <c r="M222" s="758"/>
      <c r="N222" s="758"/>
      <c r="O222" s="758"/>
      <c r="P222" s="758"/>
      <c r="Q222" s="758"/>
      <c r="R222" s="758"/>
      <c r="S222" s="758"/>
      <c r="T222" s="758"/>
      <c r="U222" s="758"/>
      <c r="V222" s="758"/>
      <c r="W222" s="758"/>
      <c r="X222" s="758"/>
      <c r="Y222" s="758"/>
      <c r="Z222" s="758"/>
      <c r="AA222" s="758"/>
      <c r="AB222" s="758"/>
      <c r="AC222" s="758"/>
      <c r="AD222" s="758"/>
      <c r="AE222" s="758"/>
      <c r="AF222" s="758"/>
      <c r="AG222" s="758"/>
      <c r="AH222" s="758"/>
      <c r="AI222" s="1532" t="s">
        <v>733</v>
      </c>
      <c r="AJ222" s="741"/>
      <c r="AK222" s="1649"/>
      <c r="AL222" s="1649"/>
      <c r="AM222" s="1373"/>
      <c r="AN222" s="1373"/>
      <c r="AO222" s="1373"/>
      <c r="AP222" s="1373"/>
      <c r="AQ222" s="1649"/>
      <c r="AR222" s="1373"/>
      <c r="AS222" s="1373"/>
      <c r="AT222" s="743"/>
      <c r="AU222" s="1373"/>
      <c r="AV222" s="1373"/>
      <c r="AW222" s="1373"/>
      <c r="AX222" s="1373"/>
      <c r="AY222" s="1373"/>
      <c r="AZ222" s="1639"/>
      <c r="BA222" s="1639"/>
      <c r="BB222" s="1639"/>
      <c r="BC222" s="1639"/>
      <c r="BD222" s="1639"/>
      <c r="BE222" s="1642">
        <v>0</v>
      </c>
    </row>
    <row s="1854" customFormat="1" customHeight="1" ht="18.75">
      <c r="A223" s="994"/>
      <c r="B223" s="1373"/>
      <c r="C223" s="1649"/>
      <c r="D223" s="2158"/>
      <c r="E223" s="553" t="s">
        <v>915</v>
      </c>
      <c r="F223" s="547" t="s">
        <v>916</v>
      </c>
      <c r="G223" s="2386" t="s">
        <v>732</v>
      </c>
      <c r="H223" s="758"/>
      <c r="I223" s="758">
        <v>1.85</v>
      </c>
      <c r="J223" s="758"/>
      <c r="K223" s="758"/>
      <c r="L223" s="758"/>
      <c r="M223" s="758"/>
      <c r="N223" s="758"/>
      <c r="O223" s="758"/>
      <c r="P223" s="758"/>
      <c r="Q223" s="758"/>
      <c r="R223" s="758"/>
      <c r="S223" s="758"/>
      <c r="T223" s="758"/>
      <c r="U223" s="758"/>
      <c r="V223" s="758"/>
      <c r="W223" s="758"/>
      <c r="X223" s="758"/>
      <c r="Y223" s="758"/>
      <c r="Z223" s="758"/>
      <c r="AA223" s="758"/>
      <c r="AB223" s="758"/>
      <c r="AC223" s="758"/>
      <c r="AD223" s="758"/>
      <c r="AE223" s="758"/>
      <c r="AF223" s="758"/>
      <c r="AG223" s="758"/>
      <c r="AH223" s="758"/>
      <c r="AI223" s="1532" t="s">
        <v>733</v>
      </c>
      <c r="AJ223" s="741"/>
      <c r="AK223" s="1649"/>
      <c r="AL223" s="1649"/>
      <c r="AM223" s="1373"/>
      <c r="AN223" s="1373"/>
      <c r="AO223" s="1373"/>
      <c r="AP223" s="1373"/>
      <c r="AQ223" s="1649"/>
      <c r="AR223" s="1373"/>
      <c r="AS223" s="1373"/>
      <c r="AT223" s="743"/>
      <c r="AU223" s="1373"/>
      <c r="AV223" s="1373"/>
      <c r="AW223" s="1373"/>
      <c r="AX223" s="1373"/>
      <c r="AY223" s="1373"/>
      <c r="AZ223" s="1639"/>
      <c r="BA223" s="1639"/>
      <c r="BB223" s="1639"/>
      <c r="BC223" s="1639"/>
      <c r="BD223" s="1639"/>
      <c r="BE223" s="1642">
        <v>0</v>
      </c>
    </row>
    <row s="1854" customFormat="1" customHeight="1" ht="18.75">
      <c r="A224" s="994"/>
      <c r="B224" s="1373"/>
      <c r="C224" s="1649"/>
      <c r="D224" s="2158"/>
      <c r="E224" s="553" t="s">
        <v>917</v>
      </c>
      <c r="F224" s="547" t="s">
        <v>918</v>
      </c>
      <c r="G224" s="2386" t="s">
        <v>732</v>
      </c>
      <c r="H224" s="758"/>
      <c r="I224" s="758">
        <v>3.6</v>
      </c>
      <c r="J224" s="758"/>
      <c r="K224" s="758"/>
      <c r="L224" s="758"/>
      <c r="M224" s="758"/>
      <c r="N224" s="758"/>
      <c r="O224" s="758"/>
      <c r="P224" s="758"/>
      <c r="Q224" s="758"/>
      <c r="R224" s="758"/>
      <c r="S224" s="758"/>
      <c r="T224" s="758"/>
      <c r="U224" s="758"/>
      <c r="V224" s="758"/>
      <c r="W224" s="758"/>
      <c r="X224" s="758"/>
      <c r="Y224" s="758"/>
      <c r="Z224" s="758"/>
      <c r="AA224" s="758"/>
      <c r="AB224" s="758"/>
      <c r="AC224" s="758"/>
      <c r="AD224" s="758"/>
      <c r="AE224" s="758"/>
      <c r="AF224" s="758"/>
      <c r="AG224" s="758"/>
      <c r="AH224" s="758"/>
      <c r="AI224" s="1532" t="s">
        <v>733</v>
      </c>
      <c r="AJ224" s="741"/>
      <c r="AK224" s="1649"/>
      <c r="AL224" s="1649"/>
      <c r="AM224" s="1373"/>
      <c r="AN224" s="1373"/>
      <c r="AO224" s="1373"/>
      <c r="AP224" s="1373"/>
      <c r="AQ224" s="1649"/>
      <c r="AR224" s="1373"/>
      <c r="AS224" s="1373"/>
      <c r="AT224" s="743"/>
      <c r="AU224" s="1373"/>
      <c r="AV224" s="1373"/>
      <c r="AW224" s="1373"/>
      <c r="AX224" s="1373"/>
      <c r="AY224" s="1373"/>
      <c r="AZ224" s="1639"/>
      <c r="BA224" s="1639"/>
      <c r="BB224" s="1639"/>
      <c r="BC224" s="1639"/>
      <c r="BD224" s="1639"/>
      <c r="BE224" s="1642">
        <v>0</v>
      </c>
    </row>
    <row s="1854" customFormat="1" customHeight="1" ht="18.75">
      <c r="A225" s="994"/>
      <c r="B225" s="1373"/>
      <c r="C225" s="1649"/>
      <c r="D225" s="2158"/>
      <c r="E225" s="553" t="s">
        <v>919</v>
      </c>
      <c r="F225" s="547" t="s">
        <v>920</v>
      </c>
      <c r="G225" s="2386" t="s">
        <v>732</v>
      </c>
      <c r="H225" s="758"/>
      <c r="I225" s="758">
        <v>3.44</v>
      </c>
      <c r="J225" s="758"/>
      <c r="K225" s="758"/>
      <c r="L225" s="758"/>
      <c r="M225" s="758"/>
      <c r="N225" s="758"/>
      <c r="O225" s="758"/>
      <c r="P225" s="758"/>
      <c r="Q225" s="758"/>
      <c r="R225" s="758"/>
      <c r="S225" s="758"/>
      <c r="T225" s="758"/>
      <c r="U225" s="758"/>
      <c r="V225" s="758"/>
      <c r="W225" s="758"/>
      <c r="X225" s="758"/>
      <c r="Y225" s="758"/>
      <c r="Z225" s="758"/>
      <c r="AA225" s="758"/>
      <c r="AB225" s="758"/>
      <c r="AC225" s="758"/>
      <c r="AD225" s="758"/>
      <c r="AE225" s="758"/>
      <c r="AF225" s="758"/>
      <c r="AG225" s="758"/>
      <c r="AH225" s="758"/>
      <c r="AI225" s="1532" t="s">
        <v>733</v>
      </c>
      <c r="AJ225" s="741"/>
      <c r="AK225" s="1649"/>
      <c r="AL225" s="1649"/>
      <c r="AM225" s="1373"/>
      <c r="AN225" s="1373"/>
      <c r="AO225" s="1373"/>
      <c r="AP225" s="1373"/>
      <c r="AQ225" s="1649"/>
      <c r="AR225" s="1373"/>
      <c r="AS225" s="1373"/>
      <c r="AT225" s="743"/>
      <c r="AU225" s="1373"/>
      <c r="AV225" s="1373"/>
      <c r="AW225" s="1373"/>
      <c r="AX225" s="1373"/>
      <c r="AY225" s="1373"/>
      <c r="AZ225" s="1639"/>
      <c r="BA225" s="1639"/>
      <c r="BB225" s="1639"/>
      <c r="BC225" s="1639"/>
      <c r="BD225" s="1639"/>
      <c r="BE225" s="1642">
        <v>0</v>
      </c>
    </row>
    <row s="1854" customFormat="1" customHeight="1" ht="18.75">
      <c r="A226" s="994"/>
      <c r="B226" s="1373"/>
      <c r="C226" s="1649"/>
      <c r="D226" s="2158"/>
      <c r="E226" s="553" t="s">
        <v>921</v>
      </c>
      <c r="F226" s="547" t="s">
        <v>922</v>
      </c>
      <c r="G226" s="2386" t="s">
        <v>732</v>
      </c>
      <c r="H226" s="758"/>
      <c r="I226" s="758">
        <v>0.24</v>
      </c>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1532" t="s">
        <v>733</v>
      </c>
      <c r="AJ226" s="741"/>
      <c r="AK226" s="1649"/>
      <c r="AL226" s="1649"/>
      <c r="AM226" s="1373"/>
      <c r="AN226" s="1373"/>
      <c r="AO226" s="1373"/>
      <c r="AP226" s="1373"/>
      <c r="AQ226" s="1649"/>
      <c r="AR226" s="1373"/>
      <c r="AS226" s="1373"/>
      <c r="AT226" s="743"/>
      <c r="AU226" s="1373"/>
      <c r="AV226" s="1373"/>
      <c r="AW226" s="1373"/>
      <c r="AX226" s="1373"/>
      <c r="AY226" s="1373"/>
      <c r="AZ226" s="1639"/>
      <c r="BA226" s="1639"/>
      <c r="BB226" s="1639"/>
      <c r="BC226" s="1639"/>
      <c r="BD226" s="1639"/>
      <c r="BE226" s="1642">
        <v>0</v>
      </c>
    </row>
    <row s="1854" customFormat="1" customHeight="1" ht="18.75">
      <c r="A227" s="994"/>
      <c r="B227" s="1373"/>
      <c r="C227" s="1649"/>
      <c r="D227" s="2158"/>
      <c r="E227" s="553" t="s">
        <v>923</v>
      </c>
      <c r="F227" s="547" t="s">
        <v>924</v>
      </c>
      <c r="G227" s="2386" t="s">
        <v>732</v>
      </c>
      <c r="H227" s="758"/>
      <c r="I227" s="758">
        <v>0.24</v>
      </c>
      <c r="J227" s="758"/>
      <c r="K227" s="758"/>
      <c r="L227" s="758"/>
      <c r="M227" s="758"/>
      <c r="N227" s="758"/>
      <c r="O227" s="758"/>
      <c r="P227" s="758"/>
      <c r="Q227" s="758"/>
      <c r="R227" s="758"/>
      <c r="S227" s="758"/>
      <c r="T227" s="758"/>
      <c r="U227" s="758"/>
      <c r="V227" s="758"/>
      <c r="W227" s="758"/>
      <c r="X227" s="758"/>
      <c r="Y227" s="758"/>
      <c r="Z227" s="758"/>
      <c r="AA227" s="758"/>
      <c r="AB227" s="758"/>
      <c r="AC227" s="758"/>
      <c r="AD227" s="758"/>
      <c r="AE227" s="758"/>
      <c r="AF227" s="758"/>
      <c r="AG227" s="758"/>
      <c r="AH227" s="758"/>
      <c r="AI227" s="1532" t="s">
        <v>733</v>
      </c>
      <c r="AJ227" s="741"/>
      <c r="AK227" s="1649"/>
      <c r="AL227" s="1649"/>
      <c r="AM227" s="1373"/>
      <c r="AN227" s="1373"/>
      <c r="AO227" s="1373"/>
      <c r="AP227" s="1373"/>
      <c r="AQ227" s="1649"/>
      <c r="AR227" s="1373"/>
      <c r="AS227" s="1373"/>
      <c r="AT227" s="743"/>
      <c r="AU227" s="1373"/>
      <c r="AV227" s="1373"/>
      <c r="AW227" s="1373"/>
      <c r="AX227" s="1373"/>
      <c r="AY227" s="1373"/>
      <c r="AZ227" s="1639"/>
      <c r="BA227" s="1639"/>
      <c r="BB227" s="1639"/>
      <c r="BC227" s="1639"/>
      <c r="BD227" s="1639"/>
      <c r="BE227" s="1642">
        <v>0</v>
      </c>
    </row>
    <row s="1854" customFormat="1" customHeight="1" ht="18.75">
      <c r="A228" s="994"/>
      <c r="B228" s="1373"/>
      <c r="C228" s="1649"/>
      <c r="D228" s="2158"/>
      <c r="E228" s="553" t="s">
        <v>925</v>
      </c>
      <c r="F228" s="547" t="s">
        <v>926</v>
      </c>
      <c r="G228" s="2386" t="s">
        <v>732</v>
      </c>
      <c r="H228" s="758"/>
      <c r="I228" s="758">
        <v>3.276</v>
      </c>
      <c r="J228" s="758"/>
      <c r="K228" s="758"/>
      <c r="L228" s="758"/>
      <c r="M228" s="758"/>
      <c r="N228" s="758"/>
      <c r="O228" s="758"/>
      <c r="P228" s="758"/>
      <c r="Q228" s="758"/>
      <c r="R228" s="758"/>
      <c r="S228" s="758"/>
      <c r="T228" s="758"/>
      <c r="U228" s="758"/>
      <c r="V228" s="758"/>
      <c r="W228" s="758"/>
      <c r="X228" s="758"/>
      <c r="Y228" s="758"/>
      <c r="Z228" s="758"/>
      <c r="AA228" s="758"/>
      <c r="AB228" s="758"/>
      <c r="AC228" s="758"/>
      <c r="AD228" s="758"/>
      <c r="AE228" s="758"/>
      <c r="AF228" s="758"/>
      <c r="AG228" s="758"/>
      <c r="AH228" s="758"/>
      <c r="AI228" s="1532" t="s">
        <v>733</v>
      </c>
      <c r="AJ228" s="741"/>
      <c r="AK228" s="1649"/>
      <c r="AL228" s="1649"/>
      <c r="AM228" s="1373"/>
      <c r="AN228" s="1373"/>
      <c r="AO228" s="1373"/>
      <c r="AP228" s="1373"/>
      <c r="AQ228" s="1649"/>
      <c r="AR228" s="1373"/>
      <c r="AS228" s="1373"/>
      <c r="AT228" s="743"/>
      <c r="AU228" s="1373"/>
      <c r="AV228" s="1373"/>
      <c r="AW228" s="1373"/>
      <c r="AX228" s="1373"/>
      <c r="AY228" s="1373"/>
      <c r="AZ228" s="1639"/>
      <c r="BA228" s="1639"/>
      <c r="BB228" s="1639"/>
      <c r="BC228" s="1639"/>
      <c r="BD228" s="1639"/>
      <c r="BE228" s="1642">
        <v>0</v>
      </c>
    </row>
    <row s="1854" customFormat="1" customHeight="1" ht="18.75">
      <c r="A229" s="994"/>
      <c r="B229" s="1373"/>
      <c r="C229" s="1649"/>
      <c r="D229" s="2158"/>
      <c r="E229" s="553" t="s">
        <v>927</v>
      </c>
      <c r="F229" s="547" t="s">
        <v>928</v>
      </c>
      <c r="G229" s="2386" t="s">
        <v>732</v>
      </c>
      <c r="H229" s="758"/>
      <c r="I229" s="758">
        <v>0.516</v>
      </c>
      <c r="J229" s="758"/>
      <c r="K229" s="758"/>
      <c r="L229" s="758"/>
      <c r="M229" s="758"/>
      <c r="N229" s="758"/>
      <c r="O229" s="758"/>
      <c r="P229" s="758"/>
      <c r="Q229" s="758"/>
      <c r="R229" s="758"/>
      <c r="S229" s="758"/>
      <c r="T229" s="758"/>
      <c r="U229" s="758"/>
      <c r="V229" s="758"/>
      <c r="W229" s="758"/>
      <c r="X229" s="758"/>
      <c r="Y229" s="758"/>
      <c r="Z229" s="758"/>
      <c r="AA229" s="758"/>
      <c r="AB229" s="758"/>
      <c r="AC229" s="758"/>
      <c r="AD229" s="758"/>
      <c r="AE229" s="758"/>
      <c r="AF229" s="758"/>
      <c r="AG229" s="758"/>
      <c r="AH229" s="758"/>
      <c r="AI229" s="1532" t="s">
        <v>733</v>
      </c>
      <c r="AJ229" s="741"/>
      <c r="AK229" s="1649"/>
      <c r="AL229" s="1649"/>
      <c r="AM229" s="1373"/>
      <c r="AN229" s="1373"/>
      <c r="AO229" s="1373"/>
      <c r="AP229" s="1373"/>
      <c r="AQ229" s="1649"/>
      <c r="AR229" s="1373"/>
      <c r="AS229" s="1373"/>
      <c r="AT229" s="743"/>
      <c r="AU229" s="1373"/>
      <c r="AV229" s="1373"/>
      <c r="AW229" s="1373"/>
      <c r="AX229" s="1373"/>
      <c r="AY229" s="1373"/>
      <c r="AZ229" s="1639"/>
      <c r="BA229" s="1639"/>
      <c r="BB229" s="1639"/>
      <c r="BC229" s="1639"/>
      <c r="BD229" s="1639"/>
      <c r="BE229" s="1642">
        <v>0</v>
      </c>
    </row>
    <row s="1854" customFormat="1" customHeight="1" ht="18.75">
      <c r="A230" s="994"/>
      <c r="B230" s="1373"/>
      <c r="C230" s="1649"/>
      <c r="D230" s="2158"/>
      <c r="E230" s="553" t="s">
        <v>929</v>
      </c>
      <c r="F230" s="547" t="s">
        <v>930</v>
      </c>
      <c r="G230" s="2386" t="s">
        <v>732</v>
      </c>
      <c r="H230" s="758"/>
      <c r="I230" s="758">
        <v>1.032</v>
      </c>
      <c r="J230" s="758"/>
      <c r="K230" s="758"/>
      <c r="L230" s="758"/>
      <c r="M230" s="758"/>
      <c r="N230" s="758"/>
      <c r="O230" s="758"/>
      <c r="P230" s="758"/>
      <c r="Q230" s="758"/>
      <c r="R230" s="758"/>
      <c r="S230" s="758"/>
      <c r="T230" s="758"/>
      <c r="U230" s="758"/>
      <c r="V230" s="758"/>
      <c r="W230" s="758"/>
      <c r="X230" s="758"/>
      <c r="Y230" s="758"/>
      <c r="Z230" s="758"/>
      <c r="AA230" s="758"/>
      <c r="AB230" s="758"/>
      <c r="AC230" s="758"/>
      <c r="AD230" s="758"/>
      <c r="AE230" s="758"/>
      <c r="AF230" s="758"/>
      <c r="AG230" s="758"/>
      <c r="AH230" s="758"/>
      <c r="AI230" s="1532" t="s">
        <v>733</v>
      </c>
      <c r="AJ230" s="741"/>
      <c r="AK230" s="1649"/>
      <c r="AL230" s="1649"/>
      <c r="AM230" s="1373"/>
      <c r="AN230" s="1373"/>
      <c r="AO230" s="1373"/>
      <c r="AP230" s="1373"/>
      <c r="AQ230" s="1649"/>
      <c r="AR230" s="1373"/>
      <c r="AS230" s="1373"/>
      <c r="AT230" s="743"/>
      <c r="AU230" s="1373"/>
      <c r="AV230" s="1373"/>
      <c r="AW230" s="1373"/>
      <c r="AX230" s="1373"/>
      <c r="AY230" s="1373"/>
      <c r="AZ230" s="1639"/>
      <c r="BA230" s="1639"/>
      <c r="BB230" s="1639"/>
      <c r="BC230" s="1639"/>
      <c r="BD230" s="1639"/>
      <c r="BE230" s="1642">
        <v>0</v>
      </c>
    </row>
    <row s="1854" customFormat="1" customHeight="1" ht="18.75">
      <c r="A231" s="994"/>
      <c r="B231" s="1373"/>
      <c r="C231" s="1649"/>
      <c r="D231" s="2158"/>
      <c r="E231" s="553" t="s">
        <v>931</v>
      </c>
      <c r="F231" s="547" t="s">
        <v>932</v>
      </c>
      <c r="G231" s="2386" t="s">
        <v>732</v>
      </c>
      <c r="H231" s="758"/>
      <c r="I231" s="758">
        <v>3.26</v>
      </c>
      <c r="J231" s="758"/>
      <c r="K231" s="758"/>
      <c r="L231" s="758"/>
      <c r="M231" s="758"/>
      <c r="N231" s="758"/>
      <c r="O231" s="758"/>
      <c r="P231" s="758"/>
      <c r="Q231" s="758"/>
      <c r="R231" s="758"/>
      <c r="S231" s="758"/>
      <c r="T231" s="758"/>
      <c r="U231" s="758"/>
      <c r="V231" s="758"/>
      <c r="W231" s="758"/>
      <c r="X231" s="758"/>
      <c r="Y231" s="758"/>
      <c r="Z231" s="758"/>
      <c r="AA231" s="758"/>
      <c r="AB231" s="758"/>
      <c r="AC231" s="758"/>
      <c r="AD231" s="758"/>
      <c r="AE231" s="758"/>
      <c r="AF231" s="758"/>
      <c r="AG231" s="758"/>
      <c r="AH231" s="758"/>
      <c r="AI231" s="1532" t="s">
        <v>733</v>
      </c>
      <c r="AJ231" s="741"/>
      <c r="AK231" s="1649"/>
      <c r="AL231" s="1649"/>
      <c r="AM231" s="1373"/>
      <c r="AN231" s="1373"/>
      <c r="AO231" s="1373"/>
      <c r="AP231" s="1373"/>
      <c r="AQ231" s="1649"/>
      <c r="AR231" s="1373"/>
      <c r="AS231" s="1373"/>
      <c r="AT231" s="743"/>
      <c r="AU231" s="1373"/>
      <c r="AV231" s="1373"/>
      <c r="AW231" s="1373"/>
      <c r="AX231" s="1373"/>
      <c r="AY231" s="1373"/>
      <c r="AZ231" s="1639"/>
      <c r="BA231" s="1639"/>
      <c r="BB231" s="1639"/>
      <c r="BC231" s="1639"/>
      <c r="BD231" s="1639"/>
      <c r="BE231" s="1642">
        <v>0</v>
      </c>
    </row>
    <row s="1854" customFormat="1" customHeight="1" ht="18.75">
      <c r="A232" s="994"/>
      <c r="B232" s="1373"/>
      <c r="C232" s="1649"/>
      <c r="D232" s="2158"/>
      <c r="E232" s="553" t="s">
        <v>933</v>
      </c>
      <c r="F232" s="547" t="s">
        <v>934</v>
      </c>
      <c r="G232" s="2386" t="s">
        <v>732</v>
      </c>
      <c r="H232" s="758"/>
      <c r="I232" s="758">
        <v>0.516</v>
      </c>
      <c r="J232" s="758"/>
      <c r="K232" s="758"/>
      <c r="L232" s="758"/>
      <c r="M232" s="758"/>
      <c r="N232" s="758"/>
      <c r="O232" s="758"/>
      <c r="P232" s="758"/>
      <c r="Q232" s="758"/>
      <c r="R232" s="758"/>
      <c r="S232" s="758"/>
      <c r="T232" s="758"/>
      <c r="U232" s="758"/>
      <c r="V232" s="758"/>
      <c r="W232" s="758"/>
      <c r="X232" s="758"/>
      <c r="Y232" s="758"/>
      <c r="Z232" s="758"/>
      <c r="AA232" s="758"/>
      <c r="AB232" s="758"/>
      <c r="AC232" s="758"/>
      <c r="AD232" s="758"/>
      <c r="AE232" s="758"/>
      <c r="AF232" s="758"/>
      <c r="AG232" s="758"/>
      <c r="AH232" s="758"/>
      <c r="AI232" s="1532" t="s">
        <v>733</v>
      </c>
      <c r="AJ232" s="741"/>
      <c r="AK232" s="1649"/>
      <c r="AL232" s="1649"/>
      <c r="AM232" s="1373"/>
      <c r="AN232" s="1373"/>
      <c r="AO232" s="1373"/>
      <c r="AP232" s="1373"/>
      <c r="AQ232" s="1649"/>
      <c r="AR232" s="1373"/>
      <c r="AS232" s="1373"/>
      <c r="AT232" s="743"/>
      <c r="AU232" s="1373"/>
      <c r="AV232" s="1373"/>
      <c r="AW232" s="1373"/>
      <c r="AX232" s="1373"/>
      <c r="AY232" s="1373"/>
      <c r="AZ232" s="1639"/>
      <c r="BA232" s="1639"/>
      <c r="BB232" s="1639"/>
      <c r="BC232" s="1639"/>
      <c r="BD232" s="1639"/>
      <c r="BE232" s="1642">
        <v>0</v>
      </c>
    </row>
    <row s="1854" customFormat="1" customHeight="1" ht="18.75">
      <c r="A233" s="994"/>
      <c r="B233" s="1373"/>
      <c r="C233" s="1649"/>
      <c r="D233" s="2158"/>
      <c r="E233" s="553" t="s">
        <v>935</v>
      </c>
      <c r="F233" s="547" t="s">
        <v>936</v>
      </c>
      <c r="G233" s="2386" t="s">
        <v>732</v>
      </c>
      <c r="H233" s="758"/>
      <c r="I233" s="758">
        <v>2.064</v>
      </c>
      <c r="J233" s="758"/>
      <c r="K233" s="758"/>
      <c r="L233" s="758"/>
      <c r="M233" s="758"/>
      <c r="N233" s="758"/>
      <c r="O233" s="758"/>
      <c r="P233" s="758"/>
      <c r="Q233" s="758"/>
      <c r="R233" s="758"/>
      <c r="S233" s="758"/>
      <c r="T233" s="758"/>
      <c r="U233" s="758"/>
      <c r="V233" s="758"/>
      <c r="W233" s="758"/>
      <c r="X233" s="758"/>
      <c r="Y233" s="758"/>
      <c r="Z233" s="758"/>
      <c r="AA233" s="758"/>
      <c r="AB233" s="758"/>
      <c r="AC233" s="758"/>
      <c r="AD233" s="758"/>
      <c r="AE233" s="758"/>
      <c r="AF233" s="758"/>
      <c r="AG233" s="758"/>
      <c r="AH233" s="758"/>
      <c r="AI233" s="1532" t="s">
        <v>733</v>
      </c>
      <c r="AJ233" s="741"/>
      <c r="AK233" s="1649"/>
      <c r="AL233" s="1649"/>
      <c r="AM233" s="1373"/>
      <c r="AN233" s="1373"/>
      <c r="AO233" s="1373"/>
      <c r="AP233" s="1373"/>
      <c r="AQ233" s="1649"/>
      <c r="AR233" s="1373"/>
      <c r="AS233" s="1373"/>
      <c r="AT233" s="743"/>
      <c r="AU233" s="1373"/>
      <c r="AV233" s="1373"/>
      <c r="AW233" s="1373"/>
      <c r="AX233" s="1373"/>
      <c r="AY233" s="1373"/>
      <c r="AZ233" s="1639"/>
      <c r="BA233" s="1639"/>
      <c r="BB233" s="1639"/>
      <c r="BC233" s="1639"/>
      <c r="BD233" s="1639"/>
      <c r="BE233" s="1642">
        <v>0</v>
      </c>
    </row>
    <row s="1854" customFormat="1" customHeight="1" ht="18.75">
      <c r="A234" s="994"/>
      <c r="B234" s="1373"/>
      <c r="C234" s="1649"/>
      <c r="D234" s="2158"/>
      <c r="E234" s="553" t="s">
        <v>937</v>
      </c>
      <c r="F234" s="547" t="s">
        <v>938</v>
      </c>
      <c r="G234" s="2386" t="s">
        <v>732</v>
      </c>
      <c r="H234" s="758"/>
      <c r="I234" s="758">
        <v>1.032</v>
      </c>
      <c r="J234" s="758"/>
      <c r="K234" s="758"/>
      <c r="L234" s="758"/>
      <c r="M234" s="758"/>
      <c r="N234" s="758"/>
      <c r="O234" s="758"/>
      <c r="P234" s="758"/>
      <c r="Q234" s="758"/>
      <c r="R234" s="758"/>
      <c r="S234" s="758"/>
      <c r="T234" s="758"/>
      <c r="U234" s="758"/>
      <c r="V234" s="758"/>
      <c r="W234" s="758"/>
      <c r="X234" s="758"/>
      <c r="Y234" s="758"/>
      <c r="Z234" s="758"/>
      <c r="AA234" s="758"/>
      <c r="AB234" s="758"/>
      <c r="AC234" s="758"/>
      <c r="AD234" s="758"/>
      <c r="AE234" s="758"/>
      <c r="AF234" s="758"/>
      <c r="AG234" s="758"/>
      <c r="AH234" s="758"/>
      <c r="AI234" s="1532" t="s">
        <v>733</v>
      </c>
      <c r="AJ234" s="741"/>
      <c r="AK234" s="1649"/>
      <c r="AL234" s="1649"/>
      <c r="AM234" s="1373"/>
      <c r="AN234" s="1373"/>
      <c r="AO234" s="1373"/>
      <c r="AP234" s="1373"/>
      <c r="AQ234" s="1649"/>
      <c r="AR234" s="1373"/>
      <c r="AS234" s="1373"/>
      <c r="AT234" s="743"/>
      <c r="AU234" s="1373"/>
      <c r="AV234" s="1373"/>
      <c r="AW234" s="1373"/>
      <c r="AX234" s="1373"/>
      <c r="AY234" s="1373"/>
      <c r="AZ234" s="1639"/>
      <c r="BA234" s="1639"/>
      <c r="BB234" s="1639"/>
      <c r="BC234" s="1639"/>
      <c r="BD234" s="1639"/>
      <c r="BE234" s="1642">
        <v>0</v>
      </c>
    </row>
    <row s="1854" customFormat="1" customHeight="1" ht="18.75">
      <c r="A235" s="994"/>
      <c r="B235" s="1373"/>
      <c r="C235" s="1649"/>
      <c r="D235" s="2158"/>
      <c r="E235" s="553" t="s">
        <v>939</v>
      </c>
      <c r="F235" s="547" t="s">
        <v>940</v>
      </c>
      <c r="G235" s="2386" t="s">
        <v>732</v>
      </c>
      <c r="H235" s="758"/>
      <c r="I235" s="758">
        <v>3.98</v>
      </c>
      <c r="J235" s="758"/>
      <c r="K235" s="758"/>
      <c r="L235" s="758"/>
      <c r="M235" s="758"/>
      <c r="N235" s="758"/>
      <c r="O235" s="758"/>
      <c r="P235" s="758"/>
      <c r="Q235" s="758"/>
      <c r="R235" s="758"/>
      <c r="S235" s="758"/>
      <c r="T235" s="758"/>
      <c r="U235" s="758"/>
      <c r="V235" s="758"/>
      <c r="W235" s="758"/>
      <c r="X235" s="758"/>
      <c r="Y235" s="758"/>
      <c r="Z235" s="758"/>
      <c r="AA235" s="758"/>
      <c r="AB235" s="758"/>
      <c r="AC235" s="758"/>
      <c r="AD235" s="758"/>
      <c r="AE235" s="758"/>
      <c r="AF235" s="758"/>
      <c r="AG235" s="758"/>
      <c r="AH235" s="758"/>
      <c r="AI235" s="1532" t="s">
        <v>733</v>
      </c>
      <c r="AJ235" s="741"/>
      <c r="AK235" s="1649"/>
      <c r="AL235" s="1649"/>
      <c r="AM235" s="1373"/>
      <c r="AN235" s="1373"/>
      <c r="AO235" s="1373"/>
      <c r="AP235" s="1373"/>
      <c r="AQ235" s="1649"/>
      <c r="AR235" s="1373"/>
      <c r="AS235" s="1373"/>
      <c r="AT235" s="743"/>
      <c r="AU235" s="1373"/>
      <c r="AV235" s="1373"/>
      <c r="AW235" s="1373"/>
      <c r="AX235" s="1373"/>
      <c r="AY235" s="1373"/>
      <c r="AZ235" s="1639"/>
      <c r="BA235" s="1639"/>
      <c r="BB235" s="1639"/>
      <c r="BC235" s="1639"/>
      <c r="BD235" s="1639"/>
      <c r="BE235" s="1642">
        <v>0</v>
      </c>
    </row>
    <row s="1854" customFormat="1" customHeight="1" ht="18.75">
      <c r="A236" s="994"/>
      <c r="B236" s="1373"/>
      <c r="C236" s="1649"/>
      <c r="D236" s="2158"/>
      <c r="E236" s="553" t="s">
        <v>941</v>
      </c>
      <c r="F236" s="547" t="s">
        <v>942</v>
      </c>
      <c r="G236" s="2386" t="s">
        <v>732</v>
      </c>
      <c r="H236" s="758"/>
      <c r="I236" s="758">
        <v>1.08</v>
      </c>
      <c r="J236" s="758"/>
      <c r="K236" s="758"/>
      <c r="L236" s="758"/>
      <c r="M236" s="758"/>
      <c r="N236" s="758"/>
      <c r="O236" s="758"/>
      <c r="P236" s="758"/>
      <c r="Q236" s="758"/>
      <c r="R236" s="758"/>
      <c r="S236" s="758"/>
      <c r="T236" s="758"/>
      <c r="U236" s="758"/>
      <c r="V236" s="758"/>
      <c r="W236" s="758"/>
      <c r="X236" s="758"/>
      <c r="Y236" s="758"/>
      <c r="Z236" s="758"/>
      <c r="AA236" s="758"/>
      <c r="AB236" s="758"/>
      <c r="AC236" s="758"/>
      <c r="AD236" s="758"/>
      <c r="AE236" s="758"/>
      <c r="AF236" s="758"/>
      <c r="AG236" s="758"/>
      <c r="AH236" s="758"/>
      <c r="AI236" s="1532" t="s">
        <v>733</v>
      </c>
      <c r="AJ236" s="741"/>
      <c r="AK236" s="1649"/>
      <c r="AL236" s="1649"/>
      <c r="AM236" s="1373"/>
      <c r="AN236" s="1373"/>
      <c r="AO236" s="1373"/>
      <c r="AP236" s="1373"/>
      <c r="AQ236" s="1649"/>
      <c r="AR236" s="1373"/>
      <c r="AS236" s="1373"/>
      <c r="AT236" s="743"/>
      <c r="AU236" s="1373"/>
      <c r="AV236" s="1373"/>
      <c r="AW236" s="1373"/>
      <c r="AX236" s="1373"/>
      <c r="AY236" s="1373"/>
      <c r="AZ236" s="1639"/>
      <c r="BA236" s="1639"/>
      <c r="BB236" s="1639"/>
      <c r="BC236" s="1639"/>
      <c r="BD236" s="1639"/>
      <c r="BE236" s="1642">
        <v>0</v>
      </c>
    </row>
    <row s="1854" customFormat="1" customHeight="1" ht="18.75">
      <c r="A237" s="994"/>
      <c r="B237" s="1373"/>
      <c r="C237" s="1649"/>
      <c r="D237" s="2158"/>
      <c r="E237" s="553" t="s">
        <v>943</v>
      </c>
      <c r="F237" s="547" t="s">
        <v>944</v>
      </c>
      <c r="G237" s="2386" t="s">
        <v>732</v>
      </c>
      <c r="H237" s="758"/>
      <c r="I237" s="758">
        <v>0.516</v>
      </c>
      <c r="J237" s="758"/>
      <c r="K237" s="758"/>
      <c r="L237" s="758"/>
      <c r="M237" s="758"/>
      <c r="N237" s="758"/>
      <c r="O237" s="758"/>
      <c r="P237" s="758"/>
      <c r="Q237" s="758"/>
      <c r="R237" s="758"/>
      <c r="S237" s="758"/>
      <c r="T237" s="758"/>
      <c r="U237" s="758"/>
      <c r="V237" s="758"/>
      <c r="W237" s="758"/>
      <c r="X237" s="758"/>
      <c r="Y237" s="758"/>
      <c r="Z237" s="758"/>
      <c r="AA237" s="758"/>
      <c r="AB237" s="758"/>
      <c r="AC237" s="758"/>
      <c r="AD237" s="758"/>
      <c r="AE237" s="758"/>
      <c r="AF237" s="758"/>
      <c r="AG237" s="758"/>
      <c r="AH237" s="758"/>
      <c r="AI237" s="1532" t="s">
        <v>733</v>
      </c>
      <c r="AJ237" s="741"/>
      <c r="AK237" s="1649"/>
      <c r="AL237" s="1649"/>
      <c r="AM237" s="1373"/>
      <c r="AN237" s="1373"/>
      <c r="AO237" s="1373"/>
      <c r="AP237" s="1373"/>
      <c r="AQ237" s="1649"/>
      <c r="AR237" s="1373"/>
      <c r="AS237" s="1373"/>
      <c r="AT237" s="743"/>
      <c r="AU237" s="1373"/>
      <c r="AV237" s="1373"/>
      <c r="AW237" s="1373"/>
      <c r="AX237" s="1373"/>
      <c r="AY237" s="1373"/>
      <c r="AZ237" s="1639"/>
      <c r="BA237" s="1639"/>
      <c r="BB237" s="1639"/>
      <c r="BC237" s="1639"/>
      <c r="BD237" s="1639"/>
      <c r="BE237" s="1642">
        <v>0</v>
      </c>
    </row>
    <row s="1854" customFormat="1" customHeight="1" ht="18.75">
      <c r="A238" s="994"/>
      <c r="B238" s="1373"/>
      <c r="C238" s="1649"/>
      <c r="D238" s="2158"/>
      <c r="E238" s="553" t="s">
        <v>945</v>
      </c>
      <c r="F238" s="547" t="s">
        <v>946</v>
      </c>
      <c r="G238" s="2386" t="s">
        <v>732</v>
      </c>
      <c r="H238" s="758"/>
      <c r="I238" s="758">
        <v>0.688</v>
      </c>
      <c r="J238" s="758"/>
      <c r="K238" s="758"/>
      <c r="L238" s="758"/>
      <c r="M238" s="758"/>
      <c r="N238" s="758"/>
      <c r="O238" s="758"/>
      <c r="P238" s="758"/>
      <c r="Q238" s="758"/>
      <c r="R238" s="758"/>
      <c r="S238" s="758"/>
      <c r="T238" s="758"/>
      <c r="U238" s="758"/>
      <c r="V238" s="758"/>
      <c r="W238" s="758"/>
      <c r="X238" s="758"/>
      <c r="Y238" s="758"/>
      <c r="Z238" s="758"/>
      <c r="AA238" s="758"/>
      <c r="AB238" s="758"/>
      <c r="AC238" s="758"/>
      <c r="AD238" s="758"/>
      <c r="AE238" s="758"/>
      <c r="AF238" s="758"/>
      <c r="AG238" s="758"/>
      <c r="AH238" s="758"/>
      <c r="AI238" s="1532" t="s">
        <v>733</v>
      </c>
      <c r="AJ238" s="741"/>
      <c r="AK238" s="1649"/>
      <c r="AL238" s="1649"/>
      <c r="AM238" s="1373"/>
      <c r="AN238" s="1373"/>
      <c r="AO238" s="1373"/>
      <c r="AP238" s="1373"/>
      <c r="AQ238" s="1649"/>
      <c r="AR238" s="1373"/>
      <c r="AS238" s="1373"/>
      <c r="AT238" s="743"/>
      <c r="AU238" s="1373"/>
      <c r="AV238" s="1373"/>
      <c r="AW238" s="1373"/>
      <c r="AX238" s="1373"/>
      <c r="AY238" s="1373"/>
      <c r="AZ238" s="1639"/>
      <c r="BA238" s="1639"/>
      <c r="BB238" s="1639"/>
      <c r="BC238" s="1639"/>
      <c r="BD238" s="1639"/>
      <c r="BE238" s="1642">
        <v>0</v>
      </c>
    </row>
    <row s="1854" customFormat="1" customHeight="1" ht="18.75">
      <c r="A239" s="994"/>
      <c r="B239" s="1373"/>
      <c r="C239" s="1649"/>
      <c r="D239" s="2158"/>
      <c r="E239" s="553" t="s">
        <v>947</v>
      </c>
      <c r="F239" s="547" t="s">
        <v>948</v>
      </c>
      <c r="G239" s="2386" t="s">
        <v>732</v>
      </c>
      <c r="H239" s="758"/>
      <c r="I239" s="758">
        <v>1.089</v>
      </c>
      <c r="J239" s="758"/>
      <c r="K239" s="758"/>
      <c r="L239" s="758"/>
      <c r="M239" s="758"/>
      <c r="N239" s="758"/>
      <c r="O239" s="758"/>
      <c r="P239" s="758"/>
      <c r="Q239" s="758"/>
      <c r="R239" s="758"/>
      <c r="S239" s="758"/>
      <c r="T239" s="758"/>
      <c r="U239" s="758"/>
      <c r="V239" s="758"/>
      <c r="W239" s="758"/>
      <c r="X239" s="758"/>
      <c r="Y239" s="758"/>
      <c r="Z239" s="758"/>
      <c r="AA239" s="758"/>
      <c r="AB239" s="758"/>
      <c r="AC239" s="758"/>
      <c r="AD239" s="758"/>
      <c r="AE239" s="758"/>
      <c r="AF239" s="758"/>
      <c r="AG239" s="758"/>
      <c r="AH239" s="758"/>
      <c r="AI239" s="1532" t="s">
        <v>733</v>
      </c>
      <c r="AJ239" s="741"/>
      <c r="AK239" s="1649"/>
      <c r="AL239" s="1649"/>
      <c r="AM239" s="1373"/>
      <c r="AN239" s="1373"/>
      <c r="AO239" s="1373"/>
      <c r="AP239" s="1373"/>
      <c r="AQ239" s="1649"/>
      <c r="AR239" s="1373"/>
      <c r="AS239" s="1373"/>
      <c r="AT239" s="743"/>
      <c r="AU239" s="1373"/>
      <c r="AV239" s="1373"/>
      <c r="AW239" s="1373"/>
      <c r="AX239" s="1373"/>
      <c r="AY239" s="1373"/>
      <c r="AZ239" s="1639"/>
      <c r="BA239" s="1639"/>
      <c r="BB239" s="1639"/>
      <c r="BC239" s="1639"/>
      <c r="BD239" s="1639"/>
      <c r="BE239" s="1642">
        <v>0</v>
      </c>
    </row>
    <row s="1854" customFormat="1" customHeight="1" ht="18.75">
      <c r="A240" s="994"/>
      <c r="B240" s="1373"/>
      <c r="C240" s="1649"/>
      <c r="D240" s="2158"/>
      <c r="E240" s="553" t="s">
        <v>949</v>
      </c>
      <c r="F240" s="547" t="s">
        <v>950</v>
      </c>
      <c r="G240" s="2386" t="s">
        <v>732</v>
      </c>
      <c r="H240" s="758"/>
      <c r="I240" s="758">
        <v>1.98</v>
      </c>
      <c r="J240" s="758"/>
      <c r="K240" s="758"/>
      <c r="L240" s="758"/>
      <c r="M240" s="758"/>
      <c r="N240" s="758"/>
      <c r="O240" s="758"/>
      <c r="P240" s="758"/>
      <c r="Q240" s="758"/>
      <c r="R240" s="758"/>
      <c r="S240" s="758"/>
      <c r="T240" s="758"/>
      <c r="U240" s="758"/>
      <c r="V240" s="758"/>
      <c r="W240" s="758"/>
      <c r="X240" s="758"/>
      <c r="Y240" s="758"/>
      <c r="Z240" s="758"/>
      <c r="AA240" s="758"/>
      <c r="AB240" s="758"/>
      <c r="AC240" s="758"/>
      <c r="AD240" s="758"/>
      <c r="AE240" s="758"/>
      <c r="AF240" s="758"/>
      <c r="AG240" s="758"/>
      <c r="AH240" s="758"/>
      <c r="AI240" s="1532" t="s">
        <v>733</v>
      </c>
      <c r="AJ240" s="741"/>
      <c r="AK240" s="1649"/>
      <c r="AL240" s="1649"/>
      <c r="AM240" s="1373"/>
      <c r="AN240" s="1373"/>
      <c r="AO240" s="1373"/>
      <c r="AP240" s="1373"/>
      <c r="AQ240" s="1649"/>
      <c r="AR240" s="1373"/>
      <c r="AS240" s="1373"/>
      <c r="AT240" s="743"/>
      <c r="AU240" s="1373"/>
      <c r="AV240" s="1373"/>
      <c r="AW240" s="1373"/>
      <c r="AX240" s="1373"/>
      <c r="AY240" s="1373"/>
      <c r="AZ240" s="1639"/>
      <c r="BA240" s="1639"/>
      <c r="BB240" s="1639"/>
      <c r="BC240" s="1639"/>
      <c r="BD240" s="1639"/>
      <c r="BE240" s="1642">
        <v>0</v>
      </c>
    </row>
    <row s="1854" customFormat="1" customHeight="1" ht="18.75">
      <c r="A241" s="994"/>
      <c r="B241" s="1373"/>
      <c r="C241" s="1649"/>
      <c r="D241" s="2158"/>
      <c r="E241" s="553" t="s">
        <v>951</v>
      </c>
      <c r="F241" s="547" t="s">
        <v>952</v>
      </c>
      <c r="G241" s="2386" t="s">
        <v>732</v>
      </c>
      <c r="H241" s="758"/>
      <c r="I241" s="758">
        <v>3.225</v>
      </c>
      <c r="J241" s="758"/>
      <c r="K241" s="758"/>
      <c r="L241" s="758"/>
      <c r="M241" s="758"/>
      <c r="N241" s="758"/>
      <c r="O241" s="758"/>
      <c r="P241" s="758"/>
      <c r="Q241" s="758"/>
      <c r="R241" s="758"/>
      <c r="S241" s="758"/>
      <c r="T241" s="758"/>
      <c r="U241" s="758"/>
      <c r="V241" s="758"/>
      <c r="W241" s="758"/>
      <c r="X241" s="758"/>
      <c r="Y241" s="758"/>
      <c r="Z241" s="758"/>
      <c r="AA241" s="758"/>
      <c r="AB241" s="758"/>
      <c r="AC241" s="758"/>
      <c r="AD241" s="758"/>
      <c r="AE241" s="758"/>
      <c r="AF241" s="758"/>
      <c r="AG241" s="758"/>
      <c r="AH241" s="758"/>
      <c r="AI241" s="1532" t="s">
        <v>733</v>
      </c>
      <c r="AJ241" s="741"/>
      <c r="AK241" s="1649"/>
      <c r="AL241" s="1649"/>
      <c r="AM241" s="1373"/>
      <c r="AN241" s="1373"/>
      <c r="AO241" s="1373"/>
      <c r="AP241" s="1373"/>
      <c r="AQ241" s="1649"/>
      <c r="AR241" s="1373"/>
      <c r="AS241" s="1373"/>
      <c r="AT241" s="743"/>
      <c r="AU241" s="1373"/>
      <c r="AV241" s="1373"/>
      <c r="AW241" s="1373"/>
      <c r="AX241" s="1373"/>
      <c r="AY241" s="1373"/>
      <c r="AZ241" s="1639"/>
      <c r="BA241" s="1639"/>
      <c r="BB241" s="1639"/>
      <c r="BC241" s="1639"/>
      <c r="BD241" s="1639"/>
      <c r="BE241" s="1642">
        <v>0</v>
      </c>
    </row>
    <row s="1854" customFormat="1" customHeight="1" ht="18.75">
      <c r="A242" s="994"/>
      <c r="B242" s="1373"/>
      <c r="C242" s="1649"/>
      <c r="D242" s="2158"/>
      <c r="E242" s="553" t="s">
        <v>953</v>
      </c>
      <c r="F242" s="547" t="s">
        <v>954</v>
      </c>
      <c r="G242" s="2386" t="s">
        <v>732</v>
      </c>
      <c r="H242" s="758"/>
      <c r="I242" s="758">
        <v>1.032</v>
      </c>
      <c r="J242" s="758"/>
      <c r="K242" s="758"/>
      <c r="L242" s="758"/>
      <c r="M242" s="758"/>
      <c r="N242" s="758"/>
      <c r="O242" s="758"/>
      <c r="P242" s="758"/>
      <c r="Q242" s="758"/>
      <c r="R242" s="758"/>
      <c r="S242" s="758"/>
      <c r="T242" s="758"/>
      <c r="U242" s="758"/>
      <c r="V242" s="758"/>
      <c r="W242" s="758"/>
      <c r="X242" s="758"/>
      <c r="Y242" s="758"/>
      <c r="Z242" s="758"/>
      <c r="AA242" s="758"/>
      <c r="AB242" s="758"/>
      <c r="AC242" s="758"/>
      <c r="AD242" s="758"/>
      <c r="AE242" s="758"/>
      <c r="AF242" s="758"/>
      <c r="AG242" s="758"/>
      <c r="AH242" s="758"/>
      <c r="AI242" s="1532" t="s">
        <v>733</v>
      </c>
      <c r="AJ242" s="741"/>
      <c r="AK242" s="1649"/>
      <c r="AL242" s="1649"/>
      <c r="AM242" s="1373"/>
      <c r="AN242" s="1373"/>
      <c r="AO242" s="1373"/>
      <c r="AP242" s="1373"/>
      <c r="AQ242" s="1649"/>
      <c r="AR242" s="1373"/>
      <c r="AS242" s="1373"/>
      <c r="AT242" s="743"/>
      <c r="AU242" s="1373"/>
      <c r="AV242" s="1373"/>
      <c r="AW242" s="1373"/>
      <c r="AX242" s="1373"/>
      <c r="AY242" s="1373"/>
      <c r="AZ242" s="1639"/>
      <c r="BA242" s="1639"/>
      <c r="BB242" s="1639"/>
      <c r="BC242" s="1639"/>
      <c r="BD242" s="1639"/>
      <c r="BE242" s="1642">
        <v>0</v>
      </c>
    </row>
    <row s="1854" customFormat="1" customHeight="1" ht="18.75">
      <c r="A243" s="994"/>
      <c r="B243" s="1373"/>
      <c r="C243" s="1649"/>
      <c r="D243" s="2158"/>
      <c r="E243" s="553" t="s">
        <v>955</v>
      </c>
      <c r="F243" s="547" t="s">
        <v>956</v>
      </c>
      <c r="G243" s="2386" t="s">
        <v>732</v>
      </c>
      <c r="H243" s="758"/>
      <c r="I243" s="758">
        <v>2.978</v>
      </c>
      <c r="J243" s="758"/>
      <c r="K243" s="758"/>
      <c r="L243" s="758"/>
      <c r="M243" s="758"/>
      <c r="N243" s="758"/>
      <c r="O243" s="758"/>
      <c r="P243" s="758"/>
      <c r="Q243" s="758"/>
      <c r="R243" s="758"/>
      <c r="S243" s="758"/>
      <c r="T243" s="758"/>
      <c r="U243" s="758"/>
      <c r="V243" s="758"/>
      <c r="W243" s="758"/>
      <c r="X243" s="758"/>
      <c r="Y243" s="758"/>
      <c r="Z243" s="758"/>
      <c r="AA243" s="758"/>
      <c r="AB243" s="758"/>
      <c r="AC243" s="758"/>
      <c r="AD243" s="758"/>
      <c r="AE243" s="758"/>
      <c r="AF243" s="758"/>
      <c r="AG243" s="758"/>
      <c r="AH243" s="758"/>
      <c r="AI243" s="1532" t="s">
        <v>733</v>
      </c>
      <c r="AJ243" s="741"/>
      <c r="AK243" s="1649"/>
      <c r="AL243" s="1649"/>
      <c r="AM243" s="1373"/>
      <c r="AN243" s="1373"/>
      <c r="AO243" s="1373"/>
      <c r="AP243" s="1373"/>
      <c r="AQ243" s="1649"/>
      <c r="AR243" s="1373"/>
      <c r="AS243" s="1373"/>
      <c r="AT243" s="743"/>
      <c r="AU243" s="1373"/>
      <c r="AV243" s="1373"/>
      <c r="AW243" s="1373"/>
      <c r="AX243" s="1373"/>
      <c r="AY243" s="1373"/>
      <c r="AZ243" s="1639"/>
      <c r="BA243" s="1639"/>
      <c r="BB243" s="1639"/>
      <c r="BC243" s="1639"/>
      <c r="BD243" s="1639"/>
      <c r="BE243" s="1642">
        <v>0</v>
      </c>
    </row>
    <row s="1854" customFormat="1" customHeight="1" ht="18.75">
      <c r="A244" s="994"/>
      <c r="B244" s="1373"/>
      <c r="C244" s="1649"/>
      <c r="D244" s="2158"/>
      <c r="E244" s="553" t="s">
        <v>957</v>
      </c>
      <c r="F244" s="547" t="s">
        <v>958</v>
      </c>
      <c r="G244" s="2386" t="s">
        <v>732</v>
      </c>
      <c r="H244" s="758"/>
      <c r="I244" s="758">
        <v>0.21</v>
      </c>
      <c r="J244" s="758"/>
      <c r="K244" s="758"/>
      <c r="L244" s="758"/>
      <c r="M244" s="758"/>
      <c r="N244" s="758"/>
      <c r="O244" s="758"/>
      <c r="P244" s="758"/>
      <c r="Q244" s="758"/>
      <c r="R244" s="758"/>
      <c r="S244" s="758"/>
      <c r="T244" s="758"/>
      <c r="U244" s="758"/>
      <c r="V244" s="758"/>
      <c r="W244" s="758"/>
      <c r="X244" s="758"/>
      <c r="Y244" s="758"/>
      <c r="Z244" s="758"/>
      <c r="AA244" s="758"/>
      <c r="AB244" s="758"/>
      <c r="AC244" s="758"/>
      <c r="AD244" s="758"/>
      <c r="AE244" s="758"/>
      <c r="AF244" s="758"/>
      <c r="AG244" s="758"/>
      <c r="AH244" s="758"/>
      <c r="AI244" s="1532" t="s">
        <v>733</v>
      </c>
      <c r="AJ244" s="741"/>
      <c r="AK244" s="1649"/>
      <c r="AL244" s="1649"/>
      <c r="AM244" s="1373"/>
      <c r="AN244" s="1373"/>
      <c r="AO244" s="1373"/>
      <c r="AP244" s="1373"/>
      <c r="AQ244" s="1649"/>
      <c r="AR244" s="1373"/>
      <c r="AS244" s="1373"/>
      <c r="AT244" s="743"/>
      <c r="AU244" s="1373"/>
      <c r="AV244" s="1373"/>
      <c r="AW244" s="1373"/>
      <c r="AX244" s="1373"/>
      <c r="AY244" s="1373"/>
      <c r="AZ244" s="1639"/>
      <c r="BA244" s="1639"/>
      <c r="BB244" s="1639"/>
      <c r="BC244" s="1639"/>
      <c r="BD244" s="1639"/>
      <c r="BE244" s="1642">
        <v>0</v>
      </c>
    </row>
    <row s="1854" customFormat="1" customHeight="1" ht="18.75">
      <c r="A245" s="994"/>
      <c r="B245" s="1373"/>
      <c r="C245" s="1649"/>
      <c r="D245" s="2158"/>
      <c r="E245" s="553" t="s">
        <v>959</v>
      </c>
      <c r="F245" s="547" t="s">
        <v>960</v>
      </c>
      <c r="G245" s="2386" t="s">
        <v>732</v>
      </c>
      <c r="H245" s="758"/>
      <c r="I245" s="758">
        <v>1.08</v>
      </c>
      <c r="J245" s="758"/>
      <c r="K245" s="758"/>
      <c r="L245" s="758"/>
      <c r="M245" s="758"/>
      <c r="N245" s="758"/>
      <c r="O245" s="758"/>
      <c r="P245" s="758"/>
      <c r="Q245" s="758"/>
      <c r="R245" s="758"/>
      <c r="S245" s="758"/>
      <c r="T245" s="758"/>
      <c r="U245" s="758"/>
      <c r="V245" s="758"/>
      <c r="W245" s="758"/>
      <c r="X245" s="758"/>
      <c r="Y245" s="758"/>
      <c r="Z245" s="758"/>
      <c r="AA245" s="758"/>
      <c r="AB245" s="758"/>
      <c r="AC245" s="758"/>
      <c r="AD245" s="758"/>
      <c r="AE245" s="758"/>
      <c r="AF245" s="758"/>
      <c r="AG245" s="758"/>
      <c r="AH245" s="758"/>
      <c r="AI245" s="1532" t="s">
        <v>733</v>
      </c>
      <c r="AJ245" s="741"/>
      <c r="AK245" s="1649"/>
      <c r="AL245" s="1649"/>
      <c r="AM245" s="1373"/>
      <c r="AN245" s="1373"/>
      <c r="AO245" s="1373"/>
      <c r="AP245" s="1373"/>
      <c r="AQ245" s="1649"/>
      <c r="AR245" s="1373"/>
      <c r="AS245" s="1373"/>
      <c r="AT245" s="743"/>
      <c r="AU245" s="1373"/>
      <c r="AV245" s="1373"/>
      <c r="AW245" s="1373"/>
      <c r="AX245" s="1373"/>
      <c r="AY245" s="1373"/>
      <c r="AZ245" s="1639"/>
      <c r="BA245" s="1639"/>
      <c r="BB245" s="1639"/>
      <c r="BC245" s="1639"/>
      <c r="BD245" s="1639"/>
      <c r="BE245" s="1642">
        <v>0</v>
      </c>
    </row>
    <row s="1854" customFormat="1" customHeight="1" ht="18.75">
      <c r="A246" s="994"/>
      <c r="B246" s="1373"/>
      <c r="C246" s="1649"/>
      <c r="D246" s="2158"/>
      <c r="E246" s="553" t="s">
        <v>961</v>
      </c>
      <c r="F246" s="547" t="s">
        <v>962</v>
      </c>
      <c r="G246" s="2386" t="s">
        <v>732</v>
      </c>
      <c r="H246" s="758"/>
      <c r="I246" s="758">
        <v>1.77</v>
      </c>
      <c r="J246" s="758"/>
      <c r="K246" s="758"/>
      <c r="L246" s="758"/>
      <c r="M246" s="758"/>
      <c r="N246" s="758"/>
      <c r="O246" s="758"/>
      <c r="P246" s="758"/>
      <c r="Q246" s="758"/>
      <c r="R246" s="758"/>
      <c r="S246" s="758"/>
      <c r="T246" s="758"/>
      <c r="U246" s="758"/>
      <c r="V246" s="758"/>
      <c r="W246" s="758"/>
      <c r="X246" s="758"/>
      <c r="Y246" s="758"/>
      <c r="Z246" s="758"/>
      <c r="AA246" s="758"/>
      <c r="AB246" s="758"/>
      <c r="AC246" s="758"/>
      <c r="AD246" s="758"/>
      <c r="AE246" s="758"/>
      <c r="AF246" s="758"/>
      <c r="AG246" s="758"/>
      <c r="AH246" s="758"/>
      <c r="AI246" s="1532" t="s">
        <v>733</v>
      </c>
      <c r="AJ246" s="741"/>
      <c r="AK246" s="1649"/>
      <c r="AL246" s="1649"/>
      <c r="AM246" s="1373"/>
      <c r="AN246" s="1373"/>
      <c r="AO246" s="1373"/>
      <c r="AP246" s="1373"/>
      <c r="AQ246" s="1649"/>
      <c r="AR246" s="1373"/>
      <c r="AS246" s="1373"/>
      <c r="AT246" s="743"/>
      <c r="AU246" s="1373"/>
      <c r="AV246" s="1373"/>
      <c r="AW246" s="1373"/>
      <c r="AX246" s="1373"/>
      <c r="AY246" s="1373"/>
      <c r="AZ246" s="1639"/>
      <c r="BA246" s="1639"/>
      <c r="BB246" s="1639"/>
      <c r="BC246" s="1639"/>
      <c r="BD246" s="1639"/>
      <c r="BE246" s="1642">
        <v>0</v>
      </c>
    </row>
    <row s="1854" customFormat="1" customHeight="1" ht="18.75">
      <c r="A247" s="994"/>
      <c r="B247" s="1373"/>
      <c r="C247" s="1649"/>
      <c r="D247" s="2158"/>
      <c r="E247" s="553" t="s">
        <v>963</v>
      </c>
      <c r="F247" s="547" t="s">
        <v>964</v>
      </c>
      <c r="G247" s="2386" t="s">
        <v>732</v>
      </c>
      <c r="H247" s="758"/>
      <c r="I247" s="758">
        <v>7.5</v>
      </c>
      <c r="J247" s="758"/>
      <c r="K247" s="758"/>
      <c r="L247" s="758"/>
      <c r="M247" s="758"/>
      <c r="N247" s="758"/>
      <c r="O247" s="758"/>
      <c r="P247" s="758"/>
      <c r="Q247" s="758"/>
      <c r="R247" s="758"/>
      <c r="S247" s="758"/>
      <c r="T247" s="758"/>
      <c r="U247" s="758"/>
      <c r="V247" s="758"/>
      <c r="W247" s="758"/>
      <c r="X247" s="758"/>
      <c r="Y247" s="758"/>
      <c r="Z247" s="758"/>
      <c r="AA247" s="758"/>
      <c r="AB247" s="758"/>
      <c r="AC247" s="758"/>
      <c r="AD247" s="758"/>
      <c r="AE247" s="758"/>
      <c r="AF247" s="758"/>
      <c r="AG247" s="758"/>
      <c r="AH247" s="758"/>
      <c r="AI247" s="1532" t="s">
        <v>733</v>
      </c>
      <c r="AJ247" s="741"/>
      <c r="AK247" s="1649"/>
      <c r="AL247" s="1649"/>
      <c r="AM247" s="1373"/>
      <c r="AN247" s="1373"/>
      <c r="AO247" s="1373"/>
      <c r="AP247" s="1373"/>
      <c r="AQ247" s="1649"/>
      <c r="AR247" s="1373"/>
      <c r="AS247" s="1373"/>
      <c r="AT247" s="743"/>
      <c r="AU247" s="1373"/>
      <c r="AV247" s="1373"/>
      <c r="AW247" s="1373"/>
      <c r="AX247" s="1373"/>
      <c r="AY247" s="1373"/>
      <c r="AZ247" s="1639"/>
      <c r="BA247" s="1639"/>
      <c r="BB247" s="1639"/>
      <c r="BC247" s="1639"/>
      <c r="BD247" s="1639"/>
      <c r="BE247" s="1642">
        <v>0</v>
      </c>
    </row>
    <row s="1854" customFormat="1" customHeight="1" ht="18.75">
      <c r="A248" s="994"/>
      <c r="B248" s="1373"/>
      <c r="C248" s="1649"/>
      <c r="D248" s="2158"/>
      <c r="E248" s="553" t="s">
        <v>965</v>
      </c>
      <c r="F248" s="547" t="s">
        <v>966</v>
      </c>
      <c r="G248" s="2386" t="s">
        <v>732</v>
      </c>
      <c r="H248" s="758"/>
      <c r="I248" s="758">
        <v>0.884</v>
      </c>
      <c r="J248" s="758"/>
      <c r="K248" s="758"/>
      <c r="L248" s="758"/>
      <c r="M248" s="758"/>
      <c r="N248" s="758"/>
      <c r="O248" s="758"/>
      <c r="P248" s="758"/>
      <c r="Q248" s="758"/>
      <c r="R248" s="758"/>
      <c r="S248" s="758"/>
      <c r="T248" s="758"/>
      <c r="U248" s="758"/>
      <c r="V248" s="758"/>
      <c r="W248" s="758"/>
      <c r="X248" s="758"/>
      <c r="Y248" s="758"/>
      <c r="Z248" s="758"/>
      <c r="AA248" s="758"/>
      <c r="AB248" s="758"/>
      <c r="AC248" s="758"/>
      <c r="AD248" s="758"/>
      <c r="AE248" s="758"/>
      <c r="AF248" s="758"/>
      <c r="AG248" s="758"/>
      <c r="AH248" s="758"/>
      <c r="AI248" s="1532" t="s">
        <v>733</v>
      </c>
      <c r="AJ248" s="741"/>
      <c r="AK248" s="1649"/>
      <c r="AL248" s="1649"/>
      <c r="AM248" s="1373"/>
      <c r="AN248" s="1373"/>
      <c r="AO248" s="1373"/>
      <c r="AP248" s="1373"/>
      <c r="AQ248" s="1649"/>
      <c r="AR248" s="1373"/>
      <c r="AS248" s="1373"/>
      <c r="AT248" s="743"/>
      <c r="AU248" s="1373"/>
      <c r="AV248" s="1373"/>
      <c r="AW248" s="1373"/>
      <c r="AX248" s="1373"/>
      <c r="AY248" s="1373"/>
      <c r="AZ248" s="1639"/>
      <c r="BA248" s="1639"/>
      <c r="BB248" s="1639"/>
      <c r="BC248" s="1639"/>
      <c r="BD248" s="1639"/>
      <c r="BE248" s="1642">
        <v>0</v>
      </c>
    </row>
    <row s="1854" customFormat="1" customHeight="1" ht="18.75">
      <c r="A249" s="994"/>
      <c r="B249" s="1373"/>
      <c r="C249" s="1649"/>
      <c r="D249" s="2158"/>
      <c r="E249" s="553" t="s">
        <v>967</v>
      </c>
      <c r="F249" s="547" t="s">
        <v>968</v>
      </c>
      <c r="G249" s="2386" t="s">
        <v>732</v>
      </c>
      <c r="H249" s="758"/>
      <c r="I249" s="758">
        <v>0.76</v>
      </c>
      <c r="J249" s="758"/>
      <c r="K249" s="758"/>
      <c r="L249" s="758"/>
      <c r="M249" s="758"/>
      <c r="N249" s="758"/>
      <c r="O249" s="758"/>
      <c r="P249" s="758"/>
      <c r="Q249" s="758"/>
      <c r="R249" s="758"/>
      <c r="S249" s="758"/>
      <c r="T249" s="758"/>
      <c r="U249" s="758"/>
      <c r="V249" s="758"/>
      <c r="W249" s="758"/>
      <c r="X249" s="758"/>
      <c r="Y249" s="758"/>
      <c r="Z249" s="758"/>
      <c r="AA249" s="758"/>
      <c r="AB249" s="758"/>
      <c r="AC249" s="758"/>
      <c r="AD249" s="758"/>
      <c r="AE249" s="758"/>
      <c r="AF249" s="758"/>
      <c r="AG249" s="758"/>
      <c r="AH249" s="758"/>
      <c r="AI249" s="1532" t="s">
        <v>733</v>
      </c>
      <c r="AJ249" s="741"/>
      <c r="AK249" s="1649"/>
      <c r="AL249" s="1649"/>
      <c r="AM249" s="1373"/>
      <c r="AN249" s="1373"/>
      <c r="AO249" s="1373"/>
      <c r="AP249" s="1373"/>
      <c r="AQ249" s="1649"/>
      <c r="AR249" s="1373"/>
      <c r="AS249" s="1373"/>
      <c r="AT249" s="743"/>
      <c r="AU249" s="1373"/>
      <c r="AV249" s="1373"/>
      <c r="AW249" s="1373"/>
      <c r="AX249" s="1373"/>
      <c r="AY249" s="1373"/>
      <c r="AZ249" s="1639"/>
      <c r="BA249" s="1639"/>
      <c r="BB249" s="1639"/>
      <c r="BC249" s="1639"/>
      <c r="BD249" s="1639"/>
      <c r="BE249" s="1642">
        <v>0</v>
      </c>
    </row>
    <row s="1854" customFormat="1" customHeight="1" ht="18.75">
      <c r="A250" s="994"/>
      <c r="B250" s="1373"/>
      <c r="C250" s="1649"/>
      <c r="D250" s="2158"/>
      <c r="E250" s="553" t="s">
        <v>969</v>
      </c>
      <c r="F250" s="547" t="s">
        <v>970</v>
      </c>
      <c r="G250" s="2386" t="s">
        <v>732</v>
      </c>
      <c r="H250" s="758"/>
      <c r="I250" s="758">
        <v>1.918</v>
      </c>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1532" t="s">
        <v>733</v>
      </c>
      <c r="AJ250" s="741"/>
      <c r="AK250" s="1649"/>
      <c r="AL250" s="1649"/>
      <c r="AM250" s="1373"/>
      <c r="AN250" s="1373"/>
      <c r="AO250" s="1373"/>
      <c r="AP250" s="1373"/>
      <c r="AQ250" s="1649"/>
      <c r="AR250" s="1373"/>
      <c r="AS250" s="1373"/>
      <c r="AT250" s="743"/>
      <c r="AU250" s="1373"/>
      <c r="AV250" s="1373"/>
      <c r="AW250" s="1373"/>
      <c r="AX250" s="1373"/>
      <c r="AY250" s="1373"/>
      <c r="AZ250" s="1639"/>
      <c r="BA250" s="1639"/>
      <c r="BB250" s="1639"/>
      <c r="BC250" s="1639"/>
      <c r="BD250" s="1639"/>
      <c r="BE250" s="1642">
        <v>0</v>
      </c>
    </row>
    <row s="1854" customFormat="1" customHeight="1" ht="18.75">
      <c r="A251" s="994"/>
      <c r="B251" s="1373"/>
      <c r="C251" s="1649"/>
      <c r="D251" s="2158"/>
      <c r="E251" s="553" t="s">
        <v>971</v>
      </c>
      <c r="F251" s="547" t="s">
        <v>972</v>
      </c>
      <c r="G251" s="2386" t="s">
        <v>732</v>
      </c>
      <c r="H251" s="758"/>
      <c r="I251" s="758">
        <v>7.74</v>
      </c>
      <c r="J251" s="758"/>
      <c r="K251" s="758"/>
      <c r="L251" s="758"/>
      <c r="M251" s="758"/>
      <c r="N251" s="758"/>
      <c r="O251" s="758"/>
      <c r="P251" s="758"/>
      <c r="Q251" s="758"/>
      <c r="R251" s="758"/>
      <c r="S251" s="758"/>
      <c r="T251" s="758"/>
      <c r="U251" s="758"/>
      <c r="V251" s="758"/>
      <c r="W251" s="758"/>
      <c r="X251" s="758"/>
      <c r="Y251" s="758"/>
      <c r="Z251" s="758"/>
      <c r="AA251" s="758"/>
      <c r="AB251" s="758"/>
      <c r="AC251" s="758"/>
      <c r="AD251" s="758"/>
      <c r="AE251" s="758"/>
      <c r="AF251" s="758"/>
      <c r="AG251" s="758"/>
      <c r="AH251" s="758"/>
      <c r="AI251" s="1532" t="s">
        <v>733</v>
      </c>
      <c r="AJ251" s="741"/>
      <c r="AK251" s="1649"/>
      <c r="AL251" s="1649"/>
      <c r="AM251" s="1373"/>
      <c r="AN251" s="1373"/>
      <c r="AO251" s="1373"/>
      <c r="AP251" s="1373"/>
      <c r="AQ251" s="1649"/>
      <c r="AR251" s="1373"/>
      <c r="AS251" s="1373"/>
      <c r="AT251" s="743"/>
      <c r="AU251" s="1373"/>
      <c r="AV251" s="1373"/>
      <c r="AW251" s="1373"/>
      <c r="AX251" s="1373"/>
      <c r="AY251" s="1373"/>
      <c r="AZ251" s="1639"/>
      <c r="BA251" s="1639"/>
      <c r="BB251" s="1639"/>
      <c r="BC251" s="1639"/>
      <c r="BD251" s="1639"/>
      <c r="BE251" s="1642">
        <v>0</v>
      </c>
    </row>
    <row s="1854" customFormat="1" customHeight="1" ht="18.75">
      <c r="A252" s="994"/>
      <c r="B252" s="1373"/>
      <c r="C252" s="1649"/>
      <c r="D252" s="2158"/>
      <c r="E252" s="553" t="s">
        <v>973</v>
      </c>
      <c r="F252" s="547" t="s">
        <v>974</v>
      </c>
      <c r="G252" s="2386" t="s">
        <v>732</v>
      </c>
      <c r="H252" s="758"/>
      <c r="I252" s="758">
        <v>3.87</v>
      </c>
      <c r="J252" s="758"/>
      <c r="K252" s="758"/>
      <c r="L252" s="758"/>
      <c r="M252" s="758"/>
      <c r="N252" s="758"/>
      <c r="O252" s="758"/>
      <c r="P252" s="758"/>
      <c r="Q252" s="758"/>
      <c r="R252" s="758"/>
      <c r="S252" s="758"/>
      <c r="T252" s="758"/>
      <c r="U252" s="758"/>
      <c r="V252" s="758"/>
      <c r="W252" s="758"/>
      <c r="X252" s="758"/>
      <c r="Y252" s="758"/>
      <c r="Z252" s="758"/>
      <c r="AA252" s="758"/>
      <c r="AB252" s="758"/>
      <c r="AC252" s="758"/>
      <c r="AD252" s="758"/>
      <c r="AE252" s="758"/>
      <c r="AF252" s="758"/>
      <c r="AG252" s="758"/>
      <c r="AH252" s="758"/>
      <c r="AI252" s="1532" t="s">
        <v>733</v>
      </c>
      <c r="AJ252" s="741"/>
      <c r="AK252" s="1649"/>
      <c r="AL252" s="1649"/>
      <c r="AM252" s="1373"/>
      <c r="AN252" s="1373"/>
      <c r="AO252" s="1373"/>
      <c r="AP252" s="1373"/>
      <c r="AQ252" s="1649"/>
      <c r="AR252" s="1373"/>
      <c r="AS252" s="1373"/>
      <c r="AT252" s="743"/>
      <c r="AU252" s="1373"/>
      <c r="AV252" s="1373"/>
      <c r="AW252" s="1373"/>
      <c r="AX252" s="1373"/>
      <c r="AY252" s="1373"/>
      <c r="AZ252" s="1639"/>
      <c r="BA252" s="1639"/>
      <c r="BB252" s="1639"/>
      <c r="BC252" s="1639"/>
      <c r="BD252" s="1639"/>
      <c r="BE252" s="1642">
        <v>0</v>
      </c>
    </row>
    <row s="1854" customFormat="1" customHeight="1" ht="18.75">
      <c r="A253" s="994"/>
      <c r="B253" s="1373"/>
      <c r="C253" s="1649"/>
      <c r="D253" s="2158"/>
      <c r="E253" s="553" t="s">
        <v>975</v>
      </c>
      <c r="F253" s="547" t="s">
        <v>976</v>
      </c>
      <c r="G253" s="2386" t="s">
        <v>732</v>
      </c>
      <c r="H253" s="758"/>
      <c r="I253" s="758">
        <v>1.72</v>
      </c>
      <c r="J253" s="758"/>
      <c r="K253" s="758"/>
      <c r="L253" s="758"/>
      <c r="M253" s="758"/>
      <c r="N253" s="758"/>
      <c r="O253" s="758"/>
      <c r="P253" s="758"/>
      <c r="Q253" s="758"/>
      <c r="R253" s="758"/>
      <c r="S253" s="758"/>
      <c r="T253" s="758"/>
      <c r="U253" s="758"/>
      <c r="V253" s="758"/>
      <c r="W253" s="758"/>
      <c r="X253" s="758"/>
      <c r="Y253" s="758"/>
      <c r="Z253" s="758"/>
      <c r="AA253" s="758"/>
      <c r="AB253" s="758"/>
      <c r="AC253" s="758"/>
      <c r="AD253" s="758"/>
      <c r="AE253" s="758"/>
      <c r="AF253" s="758"/>
      <c r="AG253" s="758"/>
      <c r="AH253" s="758"/>
      <c r="AI253" s="1532" t="s">
        <v>733</v>
      </c>
      <c r="AJ253" s="741"/>
      <c r="AK253" s="1649"/>
      <c r="AL253" s="1649"/>
      <c r="AM253" s="1373"/>
      <c r="AN253" s="1373"/>
      <c r="AO253" s="1373"/>
      <c r="AP253" s="1373"/>
      <c r="AQ253" s="1649"/>
      <c r="AR253" s="1373"/>
      <c r="AS253" s="1373"/>
      <c r="AT253" s="743"/>
      <c r="AU253" s="1373"/>
      <c r="AV253" s="1373"/>
      <c r="AW253" s="1373"/>
      <c r="AX253" s="1373"/>
      <c r="AY253" s="1373"/>
      <c r="AZ253" s="1639"/>
      <c r="BA253" s="1639"/>
      <c r="BB253" s="1639"/>
      <c r="BC253" s="1639"/>
      <c r="BD253" s="1639"/>
      <c r="BE253" s="1642">
        <v>0</v>
      </c>
    </row>
    <row s="1854" customFormat="1" customHeight="1" ht="18.75">
      <c r="A254" s="994"/>
      <c r="B254" s="1373"/>
      <c r="C254" s="1649"/>
      <c r="D254" s="2158"/>
      <c r="E254" s="553" t="s">
        <v>977</v>
      </c>
      <c r="F254" s="547" t="s">
        <v>978</v>
      </c>
      <c r="G254" s="2386" t="s">
        <v>732</v>
      </c>
      <c r="H254" s="758"/>
      <c r="I254" s="758">
        <v>8.6</v>
      </c>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1532" t="s">
        <v>733</v>
      </c>
      <c r="AJ254" s="741"/>
      <c r="AK254" s="1649"/>
      <c r="AL254" s="1649"/>
      <c r="AM254" s="1373"/>
      <c r="AN254" s="1373"/>
      <c r="AO254" s="1373"/>
      <c r="AP254" s="1373"/>
      <c r="AQ254" s="1649"/>
      <c r="AR254" s="1373"/>
      <c r="AS254" s="1373"/>
      <c r="AT254" s="743"/>
      <c r="AU254" s="1373"/>
      <c r="AV254" s="1373"/>
      <c r="AW254" s="1373"/>
      <c r="AX254" s="1373"/>
      <c r="AY254" s="1373"/>
      <c r="AZ254" s="1639"/>
      <c r="BA254" s="1639"/>
      <c r="BB254" s="1639"/>
      <c r="BC254" s="1639"/>
      <c r="BD254" s="1639"/>
      <c r="BE254" s="1642">
        <v>0</v>
      </c>
    </row>
    <row s="1854" customFormat="1" customHeight="1" ht="18.75">
      <c r="A255" s="994"/>
      <c r="B255" s="1373"/>
      <c r="C255" s="1649"/>
      <c r="D255" s="2158"/>
      <c r="E255" s="553" t="s">
        <v>979</v>
      </c>
      <c r="F255" s="547" t="s">
        <v>980</v>
      </c>
      <c r="G255" s="2386" t="s">
        <v>732</v>
      </c>
      <c r="H255" s="758"/>
      <c r="I255" s="758">
        <v>66</v>
      </c>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1532" t="s">
        <v>733</v>
      </c>
      <c r="AJ255" s="741"/>
      <c r="AK255" s="1649"/>
      <c r="AL255" s="1649"/>
      <c r="AM255" s="1373"/>
      <c r="AN255" s="1373"/>
      <c r="AO255" s="1373"/>
      <c r="AP255" s="1373"/>
      <c r="AQ255" s="1649"/>
      <c r="AR255" s="1373"/>
      <c r="AS255" s="1373"/>
      <c r="AT255" s="743"/>
      <c r="AU255" s="1373"/>
      <c r="AV255" s="1373"/>
      <c r="AW255" s="1373"/>
      <c r="AX255" s="1373"/>
      <c r="AY255" s="1373"/>
      <c r="AZ255" s="1639"/>
      <c r="BA255" s="1639"/>
      <c r="BB255" s="1639"/>
      <c r="BC255" s="1639"/>
      <c r="BD255" s="1639"/>
      <c r="BE255" s="1642">
        <v>0</v>
      </c>
    </row>
    <row s="1854" customFormat="1" customHeight="1" ht="18.75">
      <c r="A256" s="994"/>
      <c r="B256" s="1373"/>
      <c r="C256" s="1649"/>
      <c r="D256" s="2158"/>
      <c r="E256" s="553" t="s">
        <v>981</v>
      </c>
      <c r="F256" s="547" t="s">
        <v>982</v>
      </c>
      <c r="G256" s="2386" t="s">
        <v>732</v>
      </c>
      <c r="H256" s="758"/>
      <c r="I256" s="758">
        <v>0.086</v>
      </c>
      <c r="J256" s="758"/>
      <c r="K256" s="758"/>
      <c r="L256" s="758"/>
      <c r="M256" s="758"/>
      <c r="N256" s="758"/>
      <c r="O256" s="758"/>
      <c r="P256" s="758"/>
      <c r="Q256" s="758"/>
      <c r="R256" s="758"/>
      <c r="S256" s="758"/>
      <c r="T256" s="758"/>
      <c r="U256" s="758"/>
      <c r="V256" s="758"/>
      <c r="W256" s="758"/>
      <c r="X256" s="758"/>
      <c r="Y256" s="758"/>
      <c r="Z256" s="758"/>
      <c r="AA256" s="758"/>
      <c r="AB256" s="758"/>
      <c r="AC256" s="758"/>
      <c r="AD256" s="758"/>
      <c r="AE256" s="758"/>
      <c r="AF256" s="758"/>
      <c r="AG256" s="758"/>
      <c r="AH256" s="758"/>
      <c r="AI256" s="1532" t="s">
        <v>733</v>
      </c>
      <c r="AJ256" s="741"/>
      <c r="AK256" s="1649"/>
      <c r="AL256" s="1649"/>
      <c r="AM256" s="1373"/>
      <c r="AN256" s="1373"/>
      <c r="AO256" s="1373"/>
      <c r="AP256" s="1373"/>
      <c r="AQ256" s="1649"/>
      <c r="AR256" s="1373"/>
      <c r="AS256" s="1373"/>
      <c r="AT256" s="743"/>
      <c r="AU256" s="1373"/>
      <c r="AV256" s="1373"/>
      <c r="AW256" s="1373"/>
      <c r="AX256" s="1373"/>
      <c r="AY256" s="1373"/>
      <c r="AZ256" s="1639"/>
      <c r="BA256" s="1639"/>
      <c r="BB256" s="1639"/>
      <c r="BC256" s="1639"/>
      <c r="BD256" s="1639"/>
      <c r="BE256" s="1642">
        <v>0</v>
      </c>
    </row>
    <row s="1854" customFormat="1" customHeight="1" ht="18.75">
      <c r="A257" s="994"/>
      <c r="B257" s="1373"/>
      <c r="C257" s="1649"/>
      <c r="D257" s="2158"/>
      <c r="E257" s="553" t="s">
        <v>983</v>
      </c>
      <c r="F257" s="547" t="s">
        <v>984</v>
      </c>
      <c r="G257" s="2386" t="s">
        <v>732</v>
      </c>
      <c r="H257" s="758"/>
      <c r="I257" s="758">
        <v>6.45</v>
      </c>
      <c r="J257" s="758"/>
      <c r="K257" s="758"/>
      <c r="L257" s="758"/>
      <c r="M257" s="758"/>
      <c r="N257" s="758"/>
      <c r="O257" s="758"/>
      <c r="P257" s="758"/>
      <c r="Q257" s="758"/>
      <c r="R257" s="758"/>
      <c r="S257" s="758"/>
      <c r="T257" s="758"/>
      <c r="U257" s="758"/>
      <c r="V257" s="758"/>
      <c r="W257" s="758"/>
      <c r="X257" s="758"/>
      <c r="Y257" s="758"/>
      <c r="Z257" s="758"/>
      <c r="AA257" s="758"/>
      <c r="AB257" s="758"/>
      <c r="AC257" s="758"/>
      <c r="AD257" s="758"/>
      <c r="AE257" s="758"/>
      <c r="AF257" s="758"/>
      <c r="AG257" s="758"/>
      <c r="AH257" s="758"/>
      <c r="AI257" s="1532" t="s">
        <v>733</v>
      </c>
      <c r="AJ257" s="741"/>
      <c r="AK257" s="1649"/>
      <c r="AL257" s="1649"/>
      <c r="AM257" s="1373"/>
      <c r="AN257" s="1373"/>
      <c r="AO257" s="1373"/>
      <c r="AP257" s="1373"/>
      <c r="AQ257" s="1649"/>
      <c r="AR257" s="1373"/>
      <c r="AS257" s="1373"/>
      <c r="AT257" s="743"/>
      <c r="AU257" s="1373"/>
      <c r="AV257" s="1373"/>
      <c r="AW257" s="1373"/>
      <c r="AX257" s="1373"/>
      <c r="AY257" s="1373"/>
      <c r="AZ257" s="1639"/>
      <c r="BA257" s="1639"/>
      <c r="BB257" s="1639"/>
      <c r="BC257" s="1639"/>
      <c r="BD257" s="1639"/>
      <c r="BE257" s="1642">
        <v>0</v>
      </c>
    </row>
    <row s="1854" customFormat="1" customHeight="1" ht="18.75">
      <c r="A258" s="994"/>
      <c r="B258" s="1373"/>
      <c r="C258" s="1649"/>
      <c r="D258" s="2158"/>
      <c r="E258" s="553" t="s">
        <v>985</v>
      </c>
      <c r="F258" s="547" t="s">
        <v>986</v>
      </c>
      <c r="G258" s="2386" t="s">
        <v>732</v>
      </c>
      <c r="H258" s="758"/>
      <c r="I258" s="758">
        <v>8.6</v>
      </c>
      <c r="J258" s="758"/>
      <c r="K258" s="758"/>
      <c r="L258" s="758"/>
      <c r="M258" s="758"/>
      <c r="N258" s="758"/>
      <c r="O258" s="758"/>
      <c r="P258" s="758"/>
      <c r="Q258" s="758"/>
      <c r="R258" s="758"/>
      <c r="S258" s="758"/>
      <c r="T258" s="758"/>
      <c r="U258" s="758"/>
      <c r="V258" s="758"/>
      <c r="W258" s="758"/>
      <c r="X258" s="758"/>
      <c r="Y258" s="758"/>
      <c r="Z258" s="758"/>
      <c r="AA258" s="758"/>
      <c r="AB258" s="758"/>
      <c r="AC258" s="758"/>
      <c r="AD258" s="758"/>
      <c r="AE258" s="758"/>
      <c r="AF258" s="758"/>
      <c r="AG258" s="758"/>
      <c r="AH258" s="758"/>
      <c r="AI258" s="1532" t="s">
        <v>733</v>
      </c>
      <c r="AJ258" s="741"/>
      <c r="AK258" s="1649"/>
      <c r="AL258" s="1649"/>
      <c r="AM258" s="1373"/>
      <c r="AN258" s="1373"/>
      <c r="AO258" s="1373"/>
      <c r="AP258" s="1373"/>
      <c r="AQ258" s="1649"/>
      <c r="AR258" s="1373"/>
      <c r="AS258" s="1373"/>
      <c r="AT258" s="743"/>
      <c r="AU258" s="1373"/>
      <c r="AV258" s="1373"/>
      <c r="AW258" s="1373"/>
      <c r="AX258" s="1373"/>
      <c r="AY258" s="1373"/>
      <c r="AZ258" s="1639"/>
      <c r="BA258" s="1639"/>
      <c r="BB258" s="1639"/>
      <c r="BC258" s="1639"/>
      <c r="BD258" s="1639"/>
      <c r="BE258" s="1642">
        <v>0</v>
      </c>
    </row>
    <row s="1854" customFormat="1" customHeight="1" ht="18.75">
      <c r="A259" s="994"/>
      <c r="B259" s="1373"/>
      <c r="C259" s="1649"/>
      <c r="D259" s="2158"/>
      <c r="E259" s="553" t="s">
        <v>987</v>
      </c>
      <c r="F259" s="547" t="s">
        <v>988</v>
      </c>
      <c r="G259" s="2386" t="s">
        <v>732</v>
      </c>
      <c r="H259" s="758"/>
      <c r="I259" s="758">
        <v>0.31</v>
      </c>
      <c r="J259" s="758"/>
      <c r="K259" s="758"/>
      <c r="L259" s="758"/>
      <c r="M259" s="758"/>
      <c r="N259" s="758"/>
      <c r="O259" s="758"/>
      <c r="P259" s="758"/>
      <c r="Q259" s="758"/>
      <c r="R259" s="758"/>
      <c r="S259" s="758"/>
      <c r="T259" s="758"/>
      <c r="U259" s="758"/>
      <c r="V259" s="758"/>
      <c r="W259" s="758"/>
      <c r="X259" s="758"/>
      <c r="Y259" s="758"/>
      <c r="Z259" s="758"/>
      <c r="AA259" s="758"/>
      <c r="AB259" s="758"/>
      <c r="AC259" s="758"/>
      <c r="AD259" s="758"/>
      <c r="AE259" s="758"/>
      <c r="AF259" s="758"/>
      <c r="AG259" s="758"/>
      <c r="AH259" s="758"/>
      <c r="AI259" s="1532" t="s">
        <v>733</v>
      </c>
      <c r="AJ259" s="741"/>
      <c r="AK259" s="1649"/>
      <c r="AL259" s="1649"/>
      <c r="AM259" s="1373"/>
      <c r="AN259" s="1373"/>
      <c r="AO259" s="1373"/>
      <c r="AP259" s="1373"/>
      <c r="AQ259" s="1649"/>
      <c r="AR259" s="1373"/>
      <c r="AS259" s="1373"/>
      <c r="AT259" s="743"/>
      <c r="AU259" s="1373"/>
      <c r="AV259" s="1373"/>
      <c r="AW259" s="1373"/>
      <c r="AX259" s="1373"/>
      <c r="AY259" s="1373"/>
      <c r="AZ259" s="1639"/>
      <c r="BA259" s="1639"/>
      <c r="BB259" s="1639"/>
      <c r="BC259" s="1639"/>
      <c r="BD259" s="1639"/>
      <c r="BE259" s="1642">
        <v>0</v>
      </c>
    </row>
    <row s="1854" customFormat="1" customHeight="1" ht="18.75">
      <c r="A260" s="994"/>
      <c r="B260" s="1373"/>
      <c r="C260" s="1649"/>
      <c r="D260" s="2158"/>
      <c r="E260" s="553" t="s">
        <v>989</v>
      </c>
      <c r="F260" s="547" t="s">
        <v>990</v>
      </c>
      <c r="G260" s="2386" t="s">
        <v>732</v>
      </c>
      <c r="H260" s="758"/>
      <c r="I260" s="758">
        <v>1.032</v>
      </c>
      <c r="J260" s="758"/>
      <c r="K260" s="758"/>
      <c r="L260" s="758"/>
      <c r="M260" s="758"/>
      <c r="N260" s="758"/>
      <c r="O260" s="758"/>
      <c r="P260" s="758"/>
      <c r="Q260" s="758"/>
      <c r="R260" s="758"/>
      <c r="S260" s="758"/>
      <c r="T260" s="758"/>
      <c r="U260" s="758"/>
      <c r="V260" s="758"/>
      <c r="W260" s="758"/>
      <c r="X260" s="758"/>
      <c r="Y260" s="758"/>
      <c r="Z260" s="758"/>
      <c r="AA260" s="758"/>
      <c r="AB260" s="758"/>
      <c r="AC260" s="758"/>
      <c r="AD260" s="758"/>
      <c r="AE260" s="758"/>
      <c r="AF260" s="758"/>
      <c r="AG260" s="758"/>
      <c r="AH260" s="758"/>
      <c r="AI260" s="1532" t="s">
        <v>733</v>
      </c>
      <c r="AJ260" s="741"/>
      <c r="AK260" s="1649"/>
      <c r="AL260" s="1649"/>
      <c r="AM260" s="1373"/>
      <c r="AN260" s="1373"/>
      <c r="AO260" s="1373"/>
      <c r="AP260" s="1373"/>
      <c r="AQ260" s="1649"/>
      <c r="AR260" s="1373"/>
      <c r="AS260" s="1373"/>
      <c r="AT260" s="743"/>
      <c r="AU260" s="1373"/>
      <c r="AV260" s="1373"/>
      <c r="AW260" s="1373"/>
      <c r="AX260" s="1373"/>
      <c r="AY260" s="1373"/>
      <c r="AZ260" s="1639"/>
      <c r="BA260" s="1639"/>
      <c r="BB260" s="1639"/>
      <c r="BC260" s="1639"/>
      <c r="BD260" s="1639"/>
      <c r="BE260" s="1642">
        <v>0</v>
      </c>
    </row>
    <row s="1854" customFormat="1" customHeight="1" ht="18.75">
      <c r="A261" s="994"/>
      <c r="B261" s="1373"/>
      <c r="C261" s="1649"/>
      <c r="D261" s="2158"/>
      <c r="E261" s="553" t="s">
        <v>991</v>
      </c>
      <c r="F261" s="547" t="s">
        <v>992</v>
      </c>
      <c r="G261" s="2386" t="s">
        <v>732</v>
      </c>
      <c r="H261" s="758"/>
      <c r="I261" s="758">
        <v>21.9</v>
      </c>
      <c r="J261" s="758"/>
      <c r="K261" s="758"/>
      <c r="L261" s="758"/>
      <c r="M261" s="758"/>
      <c r="N261" s="758"/>
      <c r="O261" s="758"/>
      <c r="P261" s="758"/>
      <c r="Q261" s="758"/>
      <c r="R261" s="758"/>
      <c r="S261" s="758"/>
      <c r="T261" s="758"/>
      <c r="U261" s="758"/>
      <c r="V261" s="758"/>
      <c r="W261" s="758"/>
      <c r="X261" s="758"/>
      <c r="Y261" s="758"/>
      <c r="Z261" s="758"/>
      <c r="AA261" s="758"/>
      <c r="AB261" s="758"/>
      <c r="AC261" s="758"/>
      <c r="AD261" s="758"/>
      <c r="AE261" s="758"/>
      <c r="AF261" s="758"/>
      <c r="AG261" s="758"/>
      <c r="AH261" s="758"/>
      <c r="AI261" s="1532" t="s">
        <v>733</v>
      </c>
      <c r="AJ261" s="741"/>
      <c r="AK261" s="1649"/>
      <c r="AL261" s="1649"/>
      <c r="AM261" s="1373"/>
      <c r="AN261" s="1373"/>
      <c r="AO261" s="1373"/>
      <c r="AP261" s="1373"/>
      <c r="AQ261" s="1649"/>
      <c r="AR261" s="1373"/>
      <c r="AS261" s="1373"/>
      <c r="AT261" s="743"/>
      <c r="AU261" s="1373"/>
      <c r="AV261" s="1373"/>
      <c r="AW261" s="1373"/>
      <c r="AX261" s="1373"/>
      <c r="AY261" s="1373"/>
      <c r="AZ261" s="1639"/>
      <c r="BA261" s="1639"/>
      <c r="BB261" s="1639"/>
      <c r="BC261" s="1639"/>
      <c r="BD261" s="1639"/>
      <c r="BE261" s="1642">
        <v>0</v>
      </c>
    </row>
    <row s="1854" customFormat="1" customHeight="1" ht="18.75">
      <c r="A262" s="994"/>
      <c r="B262" s="1373"/>
      <c r="C262" s="1649"/>
      <c r="D262" s="2158"/>
      <c r="E262" s="553" t="s">
        <v>993</v>
      </c>
      <c r="F262" s="547" t="s">
        <v>994</v>
      </c>
      <c r="G262" s="2386" t="s">
        <v>732</v>
      </c>
      <c r="H262" s="758"/>
      <c r="I262" s="758">
        <v>2.58</v>
      </c>
      <c r="J262" s="758"/>
      <c r="K262" s="758"/>
      <c r="L262" s="758"/>
      <c r="M262" s="758"/>
      <c r="N262" s="758"/>
      <c r="O262" s="758"/>
      <c r="P262" s="758"/>
      <c r="Q262" s="758"/>
      <c r="R262" s="758"/>
      <c r="S262" s="758"/>
      <c r="T262" s="758"/>
      <c r="U262" s="758"/>
      <c r="V262" s="758"/>
      <c r="W262" s="758"/>
      <c r="X262" s="758"/>
      <c r="Y262" s="758"/>
      <c r="Z262" s="758"/>
      <c r="AA262" s="758"/>
      <c r="AB262" s="758"/>
      <c r="AC262" s="758"/>
      <c r="AD262" s="758"/>
      <c r="AE262" s="758"/>
      <c r="AF262" s="758"/>
      <c r="AG262" s="758"/>
      <c r="AH262" s="758"/>
      <c r="AI262" s="1532" t="s">
        <v>733</v>
      </c>
      <c r="AJ262" s="741"/>
      <c r="AK262" s="1649"/>
      <c r="AL262" s="1649"/>
      <c r="AM262" s="1373"/>
      <c r="AN262" s="1373"/>
      <c r="AO262" s="1373"/>
      <c r="AP262" s="1373"/>
      <c r="AQ262" s="1649"/>
      <c r="AR262" s="1373"/>
      <c r="AS262" s="1373"/>
      <c r="AT262" s="743"/>
      <c r="AU262" s="1373"/>
      <c r="AV262" s="1373"/>
      <c r="AW262" s="1373"/>
      <c r="AX262" s="1373"/>
      <c r="AY262" s="1373"/>
      <c r="AZ262" s="1639"/>
      <c r="BA262" s="1639"/>
      <c r="BB262" s="1639"/>
      <c r="BC262" s="1639"/>
      <c r="BD262" s="1639"/>
      <c r="BE262" s="1642">
        <v>0</v>
      </c>
    </row>
    <row s="1854" customFormat="1" customHeight="1" ht="18.75">
      <c r="A263" s="994"/>
      <c r="B263" s="1373"/>
      <c r="C263" s="1649"/>
      <c r="D263" s="2158"/>
      <c r="E263" s="553" t="s">
        <v>995</v>
      </c>
      <c r="F263" s="547" t="s">
        <v>996</v>
      </c>
      <c r="G263" s="2386" t="s">
        <v>732</v>
      </c>
      <c r="H263" s="758"/>
      <c r="I263" s="758">
        <v>146</v>
      </c>
      <c r="J263" s="758"/>
      <c r="K263" s="758"/>
      <c r="L263" s="758"/>
      <c r="M263" s="758"/>
      <c r="N263" s="758"/>
      <c r="O263" s="758"/>
      <c r="P263" s="758"/>
      <c r="Q263" s="758"/>
      <c r="R263" s="758"/>
      <c r="S263" s="758"/>
      <c r="T263" s="758"/>
      <c r="U263" s="758"/>
      <c r="V263" s="758"/>
      <c r="W263" s="758"/>
      <c r="X263" s="758"/>
      <c r="Y263" s="758"/>
      <c r="Z263" s="758"/>
      <c r="AA263" s="758"/>
      <c r="AB263" s="758"/>
      <c r="AC263" s="758"/>
      <c r="AD263" s="758"/>
      <c r="AE263" s="758"/>
      <c r="AF263" s="758"/>
      <c r="AG263" s="758"/>
      <c r="AH263" s="758"/>
      <c r="AI263" s="1532" t="s">
        <v>733</v>
      </c>
      <c r="AJ263" s="741"/>
      <c r="AK263" s="1649"/>
      <c r="AL263" s="1649"/>
      <c r="AM263" s="1373"/>
      <c r="AN263" s="1373"/>
      <c r="AO263" s="1373"/>
      <c r="AP263" s="1373"/>
      <c r="AQ263" s="1649"/>
      <c r="AR263" s="1373"/>
      <c r="AS263" s="1373"/>
      <c r="AT263" s="743"/>
      <c r="AU263" s="1373"/>
      <c r="AV263" s="1373"/>
      <c r="AW263" s="1373"/>
      <c r="AX263" s="1373"/>
      <c r="AY263" s="1373"/>
      <c r="AZ263" s="1639"/>
      <c r="BA263" s="1639"/>
      <c r="BB263" s="1639"/>
      <c r="BC263" s="1639"/>
      <c r="BD263" s="1639"/>
      <c r="BE263" s="1642">
        <v>0</v>
      </c>
    </row>
    <row s="1854" customFormat="1" customHeight="1" ht="18.75">
      <c r="A264" s="994"/>
      <c r="B264" s="1373"/>
      <c r="C264" s="1649"/>
      <c r="D264" s="2158"/>
      <c r="E264" s="553" t="s">
        <v>997</v>
      </c>
      <c r="F264" s="547" t="s">
        <v>998</v>
      </c>
      <c r="G264" s="2386" t="s">
        <v>732</v>
      </c>
      <c r="H264" s="758"/>
      <c r="I264" s="758">
        <v>75.9</v>
      </c>
      <c r="J264" s="758"/>
      <c r="K264" s="758"/>
      <c r="L264" s="758"/>
      <c r="M264" s="758"/>
      <c r="N264" s="758"/>
      <c r="O264" s="758"/>
      <c r="P264" s="758"/>
      <c r="Q264" s="758"/>
      <c r="R264" s="758"/>
      <c r="S264" s="758"/>
      <c r="T264" s="758"/>
      <c r="U264" s="758"/>
      <c r="V264" s="758"/>
      <c r="W264" s="758"/>
      <c r="X264" s="758"/>
      <c r="Y264" s="758"/>
      <c r="Z264" s="758"/>
      <c r="AA264" s="758"/>
      <c r="AB264" s="758"/>
      <c r="AC264" s="758"/>
      <c r="AD264" s="758"/>
      <c r="AE264" s="758"/>
      <c r="AF264" s="758"/>
      <c r="AG264" s="758"/>
      <c r="AH264" s="758"/>
      <c r="AI264" s="1532" t="s">
        <v>733</v>
      </c>
      <c r="AJ264" s="741"/>
      <c r="AK264" s="1649"/>
      <c r="AL264" s="1649"/>
      <c r="AM264" s="1373"/>
      <c r="AN264" s="1373"/>
      <c r="AO264" s="1373"/>
      <c r="AP264" s="1373"/>
      <c r="AQ264" s="1649"/>
      <c r="AR264" s="1373"/>
      <c r="AS264" s="1373"/>
      <c r="AT264" s="743"/>
      <c r="AU264" s="1373"/>
      <c r="AV264" s="1373"/>
      <c r="AW264" s="1373"/>
      <c r="AX264" s="1373"/>
      <c r="AY264" s="1373"/>
      <c r="AZ264" s="1639"/>
      <c r="BA264" s="1639"/>
      <c r="BB264" s="1639"/>
      <c r="BC264" s="1639"/>
      <c r="BD264" s="1639"/>
      <c r="BE264" s="1642">
        <v>0</v>
      </c>
    </row>
    <row s="1854" customFormat="1" customHeight="1" ht="18.75">
      <c r="A265" s="994"/>
      <c r="B265" s="1373"/>
      <c r="C265" s="1649"/>
      <c r="D265" s="2158"/>
      <c r="E265" s="553" t="s">
        <v>999</v>
      </c>
      <c r="F265" s="547" t="s">
        <v>1000</v>
      </c>
      <c r="G265" s="2386" t="s">
        <v>732</v>
      </c>
      <c r="H265" s="758"/>
      <c r="I265" s="758">
        <v>59.4</v>
      </c>
      <c r="J265" s="758"/>
      <c r="K265" s="758"/>
      <c r="L265" s="758"/>
      <c r="M265" s="758"/>
      <c r="N265" s="758"/>
      <c r="O265" s="758"/>
      <c r="P265" s="758"/>
      <c r="Q265" s="758"/>
      <c r="R265" s="758"/>
      <c r="S265" s="758"/>
      <c r="T265" s="758"/>
      <c r="U265" s="758"/>
      <c r="V265" s="758"/>
      <c r="W265" s="758"/>
      <c r="X265" s="758"/>
      <c r="Y265" s="758"/>
      <c r="Z265" s="758"/>
      <c r="AA265" s="758"/>
      <c r="AB265" s="758"/>
      <c r="AC265" s="758"/>
      <c r="AD265" s="758"/>
      <c r="AE265" s="758"/>
      <c r="AF265" s="758"/>
      <c r="AG265" s="758"/>
      <c r="AH265" s="758"/>
      <c r="AI265" s="1532" t="s">
        <v>733</v>
      </c>
      <c r="AJ265" s="741"/>
      <c r="AK265" s="1649"/>
      <c r="AL265" s="1649"/>
      <c r="AM265" s="1373"/>
      <c r="AN265" s="1373"/>
      <c r="AO265" s="1373"/>
      <c r="AP265" s="1373"/>
      <c r="AQ265" s="1649"/>
      <c r="AR265" s="1373"/>
      <c r="AS265" s="1373"/>
      <c r="AT265" s="743"/>
      <c r="AU265" s="1373"/>
      <c r="AV265" s="1373"/>
      <c r="AW265" s="1373"/>
      <c r="AX265" s="1373"/>
      <c r="AY265" s="1373"/>
      <c r="AZ265" s="1639"/>
      <c r="BA265" s="1639"/>
      <c r="BB265" s="1639"/>
      <c r="BC265" s="1639"/>
      <c r="BD265" s="1639"/>
      <c r="BE265" s="1642">
        <v>0</v>
      </c>
    </row>
    <row s="1854" customFormat="1" customHeight="1" ht="18.75">
      <c r="A266" s="994"/>
      <c r="B266" s="1373"/>
      <c r="C266" s="1649"/>
      <c r="D266" s="2158"/>
      <c r="E266" s="553" t="s">
        <v>1001</v>
      </c>
      <c r="F266" s="547" t="s">
        <v>1002</v>
      </c>
      <c r="G266" s="2386" t="s">
        <v>732</v>
      </c>
      <c r="H266" s="758"/>
      <c r="I266" s="758">
        <v>7.98</v>
      </c>
      <c r="J266" s="758"/>
      <c r="K266" s="758"/>
      <c r="L266" s="758"/>
      <c r="M266" s="758"/>
      <c r="N266" s="758"/>
      <c r="O266" s="758"/>
      <c r="P266" s="758"/>
      <c r="Q266" s="758"/>
      <c r="R266" s="758"/>
      <c r="S266" s="758"/>
      <c r="T266" s="758"/>
      <c r="U266" s="758"/>
      <c r="V266" s="758"/>
      <c r="W266" s="758"/>
      <c r="X266" s="758"/>
      <c r="Y266" s="758"/>
      <c r="Z266" s="758"/>
      <c r="AA266" s="758"/>
      <c r="AB266" s="758"/>
      <c r="AC266" s="758"/>
      <c r="AD266" s="758"/>
      <c r="AE266" s="758"/>
      <c r="AF266" s="758"/>
      <c r="AG266" s="758"/>
      <c r="AH266" s="758"/>
      <c r="AI266" s="1532" t="s">
        <v>733</v>
      </c>
      <c r="AJ266" s="741"/>
      <c r="AK266" s="1649"/>
      <c r="AL266" s="1649"/>
      <c r="AM266" s="1373"/>
      <c r="AN266" s="1373"/>
      <c r="AO266" s="1373"/>
      <c r="AP266" s="1373"/>
      <c r="AQ266" s="1649"/>
      <c r="AR266" s="1373"/>
      <c r="AS266" s="1373"/>
      <c r="AT266" s="743"/>
      <c r="AU266" s="1373"/>
      <c r="AV266" s="1373"/>
      <c r="AW266" s="1373"/>
      <c r="AX266" s="1373"/>
      <c r="AY266" s="1373"/>
      <c r="AZ266" s="1639"/>
      <c r="BA266" s="1639"/>
      <c r="BB266" s="1639"/>
      <c r="BC266" s="1639"/>
      <c r="BD266" s="1639"/>
      <c r="BE266" s="1642">
        <v>0</v>
      </c>
    </row>
    <row s="1854" customFormat="1" customHeight="1" ht="18.75">
      <c r="A267" s="994"/>
      <c r="B267" s="1373"/>
      <c r="C267" s="1649"/>
      <c r="D267" s="2158"/>
      <c r="E267" s="553" t="s">
        <v>1003</v>
      </c>
      <c r="F267" s="547" t="s">
        <v>1004</v>
      </c>
      <c r="G267" s="2386" t="s">
        <v>732</v>
      </c>
      <c r="H267" s="758"/>
      <c r="I267" s="758">
        <v>3.9</v>
      </c>
      <c r="J267" s="758"/>
      <c r="K267" s="758"/>
      <c r="L267" s="758"/>
      <c r="M267" s="758"/>
      <c r="N267" s="758"/>
      <c r="O267" s="758"/>
      <c r="P267" s="758"/>
      <c r="Q267" s="758"/>
      <c r="R267" s="758"/>
      <c r="S267" s="758"/>
      <c r="T267" s="758"/>
      <c r="U267" s="758"/>
      <c r="V267" s="758"/>
      <c r="W267" s="758"/>
      <c r="X267" s="758"/>
      <c r="Y267" s="758"/>
      <c r="Z267" s="758"/>
      <c r="AA267" s="758"/>
      <c r="AB267" s="758"/>
      <c r="AC267" s="758"/>
      <c r="AD267" s="758"/>
      <c r="AE267" s="758"/>
      <c r="AF267" s="758"/>
      <c r="AG267" s="758"/>
      <c r="AH267" s="758"/>
      <c r="AI267" s="1532" t="s">
        <v>733</v>
      </c>
      <c r="AJ267" s="741"/>
      <c r="AK267" s="1649"/>
      <c r="AL267" s="1649"/>
      <c r="AM267" s="1373"/>
      <c r="AN267" s="1373"/>
      <c r="AO267" s="1373"/>
      <c r="AP267" s="1373"/>
      <c r="AQ267" s="1649"/>
      <c r="AR267" s="1373"/>
      <c r="AS267" s="1373"/>
      <c r="AT267" s="743"/>
      <c r="AU267" s="1373"/>
      <c r="AV267" s="1373"/>
      <c r="AW267" s="1373"/>
      <c r="AX267" s="1373"/>
      <c r="AY267" s="1373"/>
      <c r="AZ267" s="1639"/>
      <c r="BA267" s="1639"/>
      <c r="BB267" s="1639"/>
      <c r="BC267" s="1639"/>
      <c r="BD267" s="1639"/>
      <c r="BE267" s="1642">
        <v>0</v>
      </c>
    </row>
    <row s="1854" customFormat="1" customHeight="1" ht="18.75">
      <c r="A268" s="994"/>
      <c r="B268" s="1373"/>
      <c r="C268" s="1649"/>
      <c r="D268" s="2158"/>
      <c r="E268" s="553" t="s">
        <v>1005</v>
      </c>
      <c r="F268" s="547" t="s">
        <v>1006</v>
      </c>
      <c r="G268" s="2386" t="s">
        <v>732</v>
      </c>
      <c r="H268" s="758"/>
      <c r="I268" s="758">
        <v>13.2</v>
      </c>
      <c r="J268" s="758"/>
      <c r="K268" s="758"/>
      <c r="L268" s="758"/>
      <c r="M268" s="758"/>
      <c r="N268" s="758"/>
      <c r="O268" s="758"/>
      <c r="P268" s="758"/>
      <c r="Q268" s="758"/>
      <c r="R268" s="758"/>
      <c r="S268" s="758"/>
      <c r="T268" s="758"/>
      <c r="U268" s="758"/>
      <c r="V268" s="758"/>
      <c r="W268" s="758"/>
      <c r="X268" s="758"/>
      <c r="Y268" s="758"/>
      <c r="Z268" s="758"/>
      <c r="AA268" s="758"/>
      <c r="AB268" s="758"/>
      <c r="AC268" s="758"/>
      <c r="AD268" s="758"/>
      <c r="AE268" s="758"/>
      <c r="AF268" s="758"/>
      <c r="AG268" s="758"/>
      <c r="AH268" s="758"/>
      <c r="AI268" s="1532" t="s">
        <v>733</v>
      </c>
      <c r="AJ268" s="741"/>
      <c r="AK268" s="1649"/>
      <c r="AL268" s="1649"/>
      <c r="AM268" s="1373"/>
      <c r="AN268" s="1373"/>
      <c r="AO268" s="1373"/>
      <c r="AP268" s="1373"/>
      <c r="AQ268" s="1649"/>
      <c r="AR268" s="1373"/>
      <c r="AS268" s="1373"/>
      <c r="AT268" s="743"/>
      <c r="AU268" s="1373"/>
      <c r="AV268" s="1373"/>
      <c r="AW268" s="1373"/>
      <c r="AX268" s="1373"/>
      <c r="AY268" s="1373"/>
      <c r="AZ268" s="1639"/>
      <c r="BA268" s="1639"/>
      <c r="BB268" s="1639"/>
      <c r="BC268" s="1639"/>
      <c r="BD268" s="1639"/>
      <c r="BE268" s="1642">
        <v>0</v>
      </c>
    </row>
    <row s="1854" customFormat="1" customHeight="1" ht="18.75">
      <c r="A269" s="994"/>
      <c r="B269" s="1373"/>
      <c r="C269" s="1649"/>
      <c r="D269" s="2158"/>
      <c r="E269" s="553" t="s">
        <v>1007</v>
      </c>
      <c r="F269" s="547" t="s">
        <v>1008</v>
      </c>
      <c r="G269" s="2386" t="s">
        <v>732</v>
      </c>
      <c r="H269" s="758"/>
      <c r="I269" s="758">
        <v>2.76</v>
      </c>
      <c r="J269" s="758"/>
      <c r="K269" s="758"/>
      <c r="L269" s="758"/>
      <c r="M269" s="758"/>
      <c r="N269" s="758"/>
      <c r="O269" s="758"/>
      <c r="P269" s="758"/>
      <c r="Q269" s="758"/>
      <c r="R269" s="758"/>
      <c r="S269" s="758"/>
      <c r="T269" s="758"/>
      <c r="U269" s="758"/>
      <c r="V269" s="758"/>
      <c r="W269" s="758"/>
      <c r="X269" s="758"/>
      <c r="Y269" s="758"/>
      <c r="Z269" s="758"/>
      <c r="AA269" s="758"/>
      <c r="AB269" s="758"/>
      <c r="AC269" s="758"/>
      <c r="AD269" s="758"/>
      <c r="AE269" s="758"/>
      <c r="AF269" s="758"/>
      <c r="AG269" s="758"/>
      <c r="AH269" s="758"/>
      <c r="AI269" s="1532" t="s">
        <v>733</v>
      </c>
      <c r="AJ269" s="741"/>
      <c r="AK269" s="1649"/>
      <c r="AL269" s="1649"/>
      <c r="AM269" s="1373"/>
      <c r="AN269" s="1373"/>
      <c r="AO269" s="1373"/>
      <c r="AP269" s="1373"/>
      <c r="AQ269" s="1649"/>
      <c r="AR269" s="1373"/>
      <c r="AS269" s="1373"/>
      <c r="AT269" s="743"/>
      <c r="AU269" s="1373"/>
      <c r="AV269" s="1373"/>
      <c r="AW269" s="1373"/>
      <c r="AX269" s="1373"/>
      <c r="AY269" s="1373"/>
      <c r="AZ269" s="1639"/>
      <c r="BA269" s="1639"/>
      <c r="BB269" s="1639"/>
      <c r="BC269" s="1639"/>
      <c r="BD269" s="1639"/>
      <c r="BE269" s="1642">
        <v>0</v>
      </c>
    </row>
    <row s="1854" customFormat="1" customHeight="1" ht="18.75">
      <c r="A270" s="994"/>
      <c r="B270" s="1373"/>
      <c r="C270" s="1649"/>
      <c r="D270" s="2158"/>
      <c r="E270" s="553" t="s">
        <v>1009</v>
      </c>
      <c r="F270" s="547" t="s">
        <v>1010</v>
      </c>
      <c r="G270" s="2386" t="s">
        <v>732</v>
      </c>
      <c r="H270" s="758"/>
      <c r="I270" s="758">
        <v>2.07</v>
      </c>
      <c r="J270" s="758"/>
      <c r="K270" s="758"/>
      <c r="L270" s="758"/>
      <c r="M270" s="758"/>
      <c r="N270" s="758"/>
      <c r="O270" s="758"/>
      <c r="P270" s="758"/>
      <c r="Q270" s="758"/>
      <c r="R270" s="758"/>
      <c r="S270" s="758"/>
      <c r="T270" s="758"/>
      <c r="U270" s="758"/>
      <c r="V270" s="758"/>
      <c r="W270" s="758"/>
      <c r="X270" s="758"/>
      <c r="Y270" s="758"/>
      <c r="Z270" s="758"/>
      <c r="AA270" s="758"/>
      <c r="AB270" s="758"/>
      <c r="AC270" s="758"/>
      <c r="AD270" s="758"/>
      <c r="AE270" s="758"/>
      <c r="AF270" s="758"/>
      <c r="AG270" s="758"/>
      <c r="AH270" s="758"/>
      <c r="AI270" s="1532" t="s">
        <v>733</v>
      </c>
      <c r="AJ270" s="741"/>
      <c r="AK270" s="1649"/>
      <c r="AL270" s="1649"/>
      <c r="AM270" s="1373"/>
      <c r="AN270" s="1373"/>
      <c r="AO270" s="1373"/>
      <c r="AP270" s="1373"/>
      <c r="AQ270" s="1649"/>
      <c r="AR270" s="1373"/>
      <c r="AS270" s="1373"/>
      <c r="AT270" s="743"/>
      <c r="AU270" s="1373"/>
      <c r="AV270" s="1373"/>
      <c r="AW270" s="1373"/>
      <c r="AX270" s="1373"/>
      <c r="AY270" s="1373"/>
      <c r="AZ270" s="1639"/>
      <c r="BA270" s="1639"/>
      <c r="BB270" s="1639"/>
      <c r="BC270" s="1639"/>
      <c r="BD270" s="1639"/>
      <c r="BE270" s="1642">
        <v>0</v>
      </c>
    </row>
    <row s="1854" customFormat="1" customHeight="1" ht="18.75">
      <c r="A271" s="994"/>
      <c r="B271" s="1373"/>
      <c r="C271" s="1649"/>
      <c r="D271" s="2158"/>
      <c r="E271" s="553" t="s">
        <v>1011</v>
      </c>
      <c r="F271" s="547" t="s">
        <v>1012</v>
      </c>
      <c r="G271" s="2386" t="s">
        <v>732</v>
      </c>
      <c r="H271" s="758"/>
      <c r="I271" s="758">
        <v>0.52</v>
      </c>
      <c r="J271" s="758"/>
      <c r="K271" s="758"/>
      <c r="L271" s="758"/>
      <c r="M271" s="758"/>
      <c r="N271" s="758"/>
      <c r="O271" s="758"/>
      <c r="P271" s="758"/>
      <c r="Q271" s="758"/>
      <c r="R271" s="758"/>
      <c r="S271" s="758"/>
      <c r="T271" s="758"/>
      <c r="U271" s="758"/>
      <c r="V271" s="758"/>
      <c r="W271" s="758"/>
      <c r="X271" s="758"/>
      <c r="Y271" s="758"/>
      <c r="Z271" s="758"/>
      <c r="AA271" s="758"/>
      <c r="AB271" s="758"/>
      <c r="AC271" s="758"/>
      <c r="AD271" s="758"/>
      <c r="AE271" s="758"/>
      <c r="AF271" s="758"/>
      <c r="AG271" s="758"/>
      <c r="AH271" s="758"/>
      <c r="AI271" s="1532" t="s">
        <v>733</v>
      </c>
      <c r="AJ271" s="741"/>
      <c r="AK271" s="1649"/>
      <c r="AL271" s="1649"/>
      <c r="AM271" s="1373"/>
      <c r="AN271" s="1373"/>
      <c r="AO271" s="1373"/>
      <c r="AP271" s="1373"/>
      <c r="AQ271" s="1649"/>
      <c r="AR271" s="1373"/>
      <c r="AS271" s="1373"/>
      <c r="AT271" s="743"/>
      <c r="AU271" s="1373"/>
      <c r="AV271" s="1373"/>
      <c r="AW271" s="1373"/>
      <c r="AX271" s="1373"/>
      <c r="AY271" s="1373"/>
      <c r="AZ271" s="1639"/>
      <c r="BA271" s="1639"/>
      <c r="BB271" s="1639"/>
      <c r="BC271" s="1639"/>
      <c r="BD271" s="1639"/>
      <c r="BE271" s="1642">
        <v>0</v>
      </c>
    </row>
    <row s="1854" customFormat="1" customHeight="1" ht="18.75">
      <c r="A272" s="994"/>
      <c r="B272" s="1373"/>
      <c r="C272" s="1649"/>
      <c r="D272" s="2158"/>
      <c r="E272" s="553" t="s">
        <v>1013</v>
      </c>
      <c r="F272" s="547" t="s">
        <v>1014</v>
      </c>
      <c r="G272" s="2386" t="s">
        <v>732</v>
      </c>
      <c r="H272" s="758"/>
      <c r="I272" s="758">
        <v>0.31</v>
      </c>
      <c r="J272" s="758"/>
      <c r="K272" s="758"/>
      <c r="L272" s="758"/>
      <c r="M272" s="758"/>
      <c r="N272" s="758"/>
      <c r="O272" s="758"/>
      <c r="P272" s="758"/>
      <c r="Q272" s="758"/>
      <c r="R272" s="758"/>
      <c r="S272" s="758"/>
      <c r="T272" s="758"/>
      <c r="U272" s="758"/>
      <c r="V272" s="758"/>
      <c r="W272" s="758"/>
      <c r="X272" s="758"/>
      <c r="Y272" s="758"/>
      <c r="Z272" s="758"/>
      <c r="AA272" s="758"/>
      <c r="AB272" s="758"/>
      <c r="AC272" s="758"/>
      <c r="AD272" s="758"/>
      <c r="AE272" s="758"/>
      <c r="AF272" s="758"/>
      <c r="AG272" s="758"/>
      <c r="AH272" s="758"/>
      <c r="AI272" s="1532" t="s">
        <v>733</v>
      </c>
      <c r="AJ272" s="741"/>
      <c r="AK272" s="1649"/>
      <c r="AL272" s="1649"/>
      <c r="AM272" s="1373"/>
      <c r="AN272" s="1373"/>
      <c r="AO272" s="1373"/>
      <c r="AP272" s="1373"/>
      <c r="AQ272" s="1649"/>
      <c r="AR272" s="1373"/>
      <c r="AS272" s="1373"/>
      <c r="AT272" s="743"/>
      <c r="AU272" s="1373"/>
      <c r="AV272" s="1373"/>
      <c r="AW272" s="1373"/>
      <c r="AX272" s="1373"/>
      <c r="AY272" s="1373"/>
      <c r="AZ272" s="1639"/>
      <c r="BA272" s="1639"/>
      <c r="BB272" s="1639"/>
      <c r="BC272" s="1639"/>
      <c r="BD272" s="1639"/>
      <c r="BE272" s="1642">
        <v>0</v>
      </c>
    </row>
    <row s="1854" customFormat="1" customHeight="1" ht="18.75">
      <c r="A273" s="994"/>
      <c r="B273" s="1373"/>
      <c r="C273" s="1649"/>
      <c r="D273" s="2158"/>
      <c r="E273" s="553" t="s">
        <v>1015</v>
      </c>
      <c r="F273" s="547" t="s">
        <v>1016</v>
      </c>
      <c r="G273" s="2386" t="s">
        <v>732</v>
      </c>
      <c r="H273" s="758"/>
      <c r="I273" s="758">
        <v>0.527</v>
      </c>
      <c r="J273" s="758"/>
      <c r="K273" s="758"/>
      <c r="L273" s="758"/>
      <c r="M273" s="758"/>
      <c r="N273" s="758"/>
      <c r="O273" s="758"/>
      <c r="P273" s="758"/>
      <c r="Q273" s="758"/>
      <c r="R273" s="758"/>
      <c r="S273" s="758"/>
      <c r="T273" s="758"/>
      <c r="U273" s="758"/>
      <c r="V273" s="758"/>
      <c r="W273" s="758"/>
      <c r="X273" s="758"/>
      <c r="Y273" s="758"/>
      <c r="Z273" s="758"/>
      <c r="AA273" s="758"/>
      <c r="AB273" s="758"/>
      <c r="AC273" s="758"/>
      <c r="AD273" s="758"/>
      <c r="AE273" s="758"/>
      <c r="AF273" s="758"/>
      <c r="AG273" s="758"/>
      <c r="AH273" s="758"/>
      <c r="AI273" s="1532" t="s">
        <v>733</v>
      </c>
      <c r="AJ273" s="741"/>
      <c r="AK273" s="1649"/>
      <c r="AL273" s="1649"/>
      <c r="AM273" s="1373"/>
      <c r="AN273" s="1373"/>
      <c r="AO273" s="1373"/>
      <c r="AP273" s="1373"/>
      <c r="AQ273" s="1649"/>
      <c r="AR273" s="1373"/>
      <c r="AS273" s="1373"/>
      <c r="AT273" s="743"/>
      <c r="AU273" s="1373"/>
      <c r="AV273" s="1373"/>
      <c r="AW273" s="1373"/>
      <c r="AX273" s="1373"/>
      <c r="AY273" s="1373"/>
      <c r="AZ273" s="1639"/>
      <c r="BA273" s="1639"/>
      <c r="BB273" s="1639"/>
      <c r="BC273" s="1639"/>
      <c r="BD273" s="1639"/>
      <c r="BE273" s="1642">
        <v>0</v>
      </c>
    </row>
    <row s="1854" customFormat="1" customHeight="1" ht="18.75">
      <c r="A274" s="994"/>
      <c r="B274" s="1373"/>
      <c r="C274" s="1649"/>
      <c r="D274" s="2158"/>
      <c r="E274" s="553" t="s">
        <v>1017</v>
      </c>
      <c r="F274" s="547" t="s">
        <v>1018</v>
      </c>
      <c r="G274" s="2386" t="s">
        <v>732</v>
      </c>
      <c r="H274" s="758"/>
      <c r="I274" s="758">
        <v>6.8</v>
      </c>
      <c r="J274" s="758"/>
      <c r="K274" s="758"/>
      <c r="L274" s="758"/>
      <c r="M274" s="758"/>
      <c r="N274" s="758"/>
      <c r="O274" s="758"/>
      <c r="P274" s="758"/>
      <c r="Q274" s="758"/>
      <c r="R274" s="758"/>
      <c r="S274" s="758"/>
      <c r="T274" s="758"/>
      <c r="U274" s="758"/>
      <c r="V274" s="758"/>
      <c r="W274" s="758"/>
      <c r="X274" s="758"/>
      <c r="Y274" s="758"/>
      <c r="Z274" s="758"/>
      <c r="AA274" s="758"/>
      <c r="AB274" s="758"/>
      <c r="AC274" s="758"/>
      <c r="AD274" s="758"/>
      <c r="AE274" s="758"/>
      <c r="AF274" s="758"/>
      <c r="AG274" s="758"/>
      <c r="AH274" s="758"/>
      <c r="AI274" s="1532" t="s">
        <v>733</v>
      </c>
      <c r="AJ274" s="741"/>
      <c r="AK274" s="1649"/>
      <c r="AL274" s="1649"/>
      <c r="AM274" s="1373"/>
      <c r="AN274" s="1373"/>
      <c r="AO274" s="1373"/>
      <c r="AP274" s="1373"/>
      <c r="AQ274" s="1649"/>
      <c r="AR274" s="1373"/>
      <c r="AS274" s="1373"/>
      <c r="AT274" s="743"/>
      <c r="AU274" s="1373"/>
      <c r="AV274" s="1373"/>
      <c r="AW274" s="1373"/>
      <c r="AX274" s="1373"/>
      <c r="AY274" s="1373"/>
      <c r="AZ274" s="1639"/>
      <c r="BA274" s="1639"/>
      <c r="BB274" s="1639"/>
      <c r="BC274" s="1639"/>
      <c r="BD274" s="1639"/>
      <c r="BE274" s="1642">
        <v>0</v>
      </c>
    </row>
    <row s="1854" customFormat="1" customHeight="1" ht="18.75">
      <c r="A275" s="994"/>
      <c r="B275" s="1373"/>
      <c r="C275" s="1649"/>
      <c r="D275" s="2158"/>
      <c r="E275" s="553" t="s">
        <v>1019</v>
      </c>
      <c r="F275" s="547" t="s">
        <v>1020</v>
      </c>
      <c r="G275" s="2386" t="s">
        <v>732</v>
      </c>
      <c r="H275" s="758"/>
      <c r="I275" s="758">
        <v>0.52</v>
      </c>
      <c r="J275" s="758"/>
      <c r="K275" s="758"/>
      <c r="L275" s="758"/>
      <c r="M275" s="758"/>
      <c r="N275" s="758"/>
      <c r="O275" s="758"/>
      <c r="P275" s="758"/>
      <c r="Q275" s="758"/>
      <c r="R275" s="758"/>
      <c r="S275" s="758"/>
      <c r="T275" s="758"/>
      <c r="U275" s="758"/>
      <c r="V275" s="758"/>
      <c r="W275" s="758"/>
      <c r="X275" s="758"/>
      <c r="Y275" s="758"/>
      <c r="Z275" s="758"/>
      <c r="AA275" s="758"/>
      <c r="AB275" s="758"/>
      <c r="AC275" s="758"/>
      <c r="AD275" s="758"/>
      <c r="AE275" s="758"/>
      <c r="AF275" s="758"/>
      <c r="AG275" s="758"/>
      <c r="AH275" s="758"/>
      <c r="AI275" s="1532" t="s">
        <v>733</v>
      </c>
      <c r="AJ275" s="741"/>
      <c r="AK275" s="1649"/>
      <c r="AL275" s="1649"/>
      <c r="AM275" s="1373"/>
      <c r="AN275" s="1373"/>
      <c r="AO275" s="1373"/>
      <c r="AP275" s="1373"/>
      <c r="AQ275" s="1649"/>
      <c r="AR275" s="1373"/>
      <c r="AS275" s="1373"/>
      <c r="AT275" s="743"/>
      <c r="AU275" s="1373"/>
      <c r="AV275" s="1373"/>
      <c r="AW275" s="1373"/>
      <c r="AX275" s="1373"/>
      <c r="AY275" s="1373"/>
      <c r="AZ275" s="1639"/>
      <c r="BA275" s="1639"/>
      <c r="BB275" s="1639"/>
      <c r="BC275" s="1639"/>
      <c r="BD275" s="1639"/>
      <c r="BE275" s="1642">
        <v>0</v>
      </c>
    </row>
    <row s="1854" customFormat="1" customHeight="1" ht="18.75">
      <c r="A276" s="994"/>
      <c r="B276" s="1373"/>
      <c r="C276" s="1649"/>
      <c r="D276" s="2158"/>
      <c r="E276" s="553" t="s">
        <v>1021</v>
      </c>
      <c r="F276" s="547" t="s">
        <v>1022</v>
      </c>
      <c r="G276" s="2386" t="s">
        <v>732</v>
      </c>
      <c r="H276" s="758"/>
      <c r="I276" s="758">
        <v>0.52</v>
      </c>
      <c r="J276" s="758"/>
      <c r="K276" s="758"/>
      <c r="L276" s="758"/>
      <c r="M276" s="758"/>
      <c r="N276" s="758"/>
      <c r="O276" s="758"/>
      <c r="P276" s="758"/>
      <c r="Q276" s="758"/>
      <c r="R276" s="758"/>
      <c r="S276" s="758"/>
      <c r="T276" s="758"/>
      <c r="U276" s="758"/>
      <c r="V276" s="758"/>
      <c r="W276" s="758"/>
      <c r="X276" s="758"/>
      <c r="Y276" s="758"/>
      <c r="Z276" s="758"/>
      <c r="AA276" s="758"/>
      <c r="AB276" s="758"/>
      <c r="AC276" s="758"/>
      <c r="AD276" s="758"/>
      <c r="AE276" s="758"/>
      <c r="AF276" s="758"/>
      <c r="AG276" s="758"/>
      <c r="AH276" s="758"/>
      <c r="AI276" s="1532" t="s">
        <v>733</v>
      </c>
      <c r="AJ276" s="741"/>
      <c r="AK276" s="1649"/>
      <c r="AL276" s="1649"/>
      <c r="AM276" s="1373"/>
      <c r="AN276" s="1373"/>
      <c r="AO276" s="1373"/>
      <c r="AP276" s="1373"/>
      <c r="AQ276" s="1649"/>
      <c r="AR276" s="1373"/>
      <c r="AS276" s="1373"/>
      <c r="AT276" s="743"/>
      <c r="AU276" s="1373"/>
      <c r="AV276" s="1373"/>
      <c r="AW276" s="1373"/>
      <c r="AX276" s="1373"/>
      <c r="AY276" s="1373"/>
      <c r="AZ276" s="1639"/>
      <c r="BA276" s="1639"/>
      <c r="BB276" s="1639"/>
      <c r="BC276" s="1639"/>
      <c r="BD276" s="1639"/>
      <c r="BE276" s="1642">
        <v>0</v>
      </c>
    </row>
    <row s="1854" customFormat="1" customHeight="1" ht="18.75">
      <c r="A277" s="994"/>
      <c r="B277" s="1373"/>
      <c r="C277" s="1649"/>
      <c r="D277" s="2158"/>
      <c r="E277" s="553" t="s">
        <v>1023</v>
      </c>
      <c r="F277" s="547" t="s">
        <v>1024</v>
      </c>
      <c r="G277" s="2386" t="s">
        <v>732</v>
      </c>
      <c r="H277" s="758"/>
      <c r="I277" s="758">
        <v>0.276</v>
      </c>
      <c r="J277" s="758"/>
      <c r="K277" s="758"/>
      <c r="L277" s="758"/>
      <c r="M277" s="758"/>
      <c r="N277" s="758"/>
      <c r="O277" s="758"/>
      <c r="P277" s="758"/>
      <c r="Q277" s="758"/>
      <c r="R277" s="758"/>
      <c r="S277" s="758"/>
      <c r="T277" s="758"/>
      <c r="U277" s="758"/>
      <c r="V277" s="758"/>
      <c r="W277" s="758"/>
      <c r="X277" s="758"/>
      <c r="Y277" s="758"/>
      <c r="Z277" s="758"/>
      <c r="AA277" s="758"/>
      <c r="AB277" s="758"/>
      <c r="AC277" s="758"/>
      <c r="AD277" s="758"/>
      <c r="AE277" s="758"/>
      <c r="AF277" s="758"/>
      <c r="AG277" s="758"/>
      <c r="AH277" s="758"/>
      <c r="AI277" s="1532" t="s">
        <v>733</v>
      </c>
      <c r="AJ277" s="741"/>
      <c r="AK277" s="1649"/>
      <c r="AL277" s="1649"/>
      <c r="AM277" s="1373"/>
      <c r="AN277" s="1373"/>
      <c r="AO277" s="1373"/>
      <c r="AP277" s="1373"/>
      <c r="AQ277" s="1649"/>
      <c r="AR277" s="1373"/>
      <c r="AS277" s="1373"/>
      <c r="AT277" s="743"/>
      <c r="AU277" s="1373"/>
      <c r="AV277" s="1373"/>
      <c r="AW277" s="1373"/>
      <c r="AX277" s="1373"/>
      <c r="AY277" s="1373"/>
      <c r="AZ277" s="1639"/>
      <c r="BA277" s="1639"/>
      <c r="BB277" s="1639"/>
      <c r="BC277" s="1639"/>
      <c r="BD277" s="1639"/>
      <c r="BE277" s="1642">
        <v>0</v>
      </c>
    </row>
    <row s="1854" customFormat="1" customHeight="1" ht="18.75">
      <c r="A278" s="994"/>
      <c r="B278" s="1373"/>
      <c r="C278" s="1649"/>
      <c r="D278" s="2158"/>
      <c r="E278" s="553" t="s">
        <v>1025</v>
      </c>
      <c r="F278" s="547" t="s">
        <v>1026</v>
      </c>
      <c r="G278" s="2386" t="s">
        <v>732</v>
      </c>
      <c r="H278" s="758"/>
      <c r="I278" s="758">
        <v>0.24</v>
      </c>
      <c r="J278" s="758"/>
      <c r="K278" s="758"/>
      <c r="L278" s="758"/>
      <c r="M278" s="758"/>
      <c r="N278" s="758"/>
      <c r="O278" s="758"/>
      <c r="P278" s="758"/>
      <c r="Q278" s="758"/>
      <c r="R278" s="758"/>
      <c r="S278" s="758"/>
      <c r="T278" s="758"/>
      <c r="U278" s="758"/>
      <c r="V278" s="758"/>
      <c r="W278" s="758"/>
      <c r="X278" s="758"/>
      <c r="Y278" s="758"/>
      <c r="Z278" s="758"/>
      <c r="AA278" s="758"/>
      <c r="AB278" s="758"/>
      <c r="AC278" s="758"/>
      <c r="AD278" s="758"/>
      <c r="AE278" s="758"/>
      <c r="AF278" s="758"/>
      <c r="AG278" s="758"/>
      <c r="AH278" s="758"/>
      <c r="AI278" s="1532" t="s">
        <v>733</v>
      </c>
      <c r="AJ278" s="741"/>
      <c r="AK278" s="1649"/>
      <c r="AL278" s="1649"/>
      <c r="AM278" s="1373"/>
      <c r="AN278" s="1373"/>
      <c r="AO278" s="1373"/>
      <c r="AP278" s="1373"/>
      <c r="AQ278" s="1649"/>
      <c r="AR278" s="1373"/>
      <c r="AS278" s="1373"/>
      <c r="AT278" s="743"/>
      <c r="AU278" s="1373"/>
      <c r="AV278" s="1373"/>
      <c r="AW278" s="1373"/>
      <c r="AX278" s="1373"/>
      <c r="AY278" s="1373"/>
      <c r="AZ278" s="1639"/>
      <c r="BA278" s="1639"/>
      <c r="BB278" s="1639"/>
      <c r="BC278" s="1639"/>
      <c r="BD278" s="1639"/>
      <c r="BE278" s="1642">
        <v>0</v>
      </c>
    </row>
    <row s="1854" customFormat="1" customHeight="1" ht="18.75">
      <c r="A279" s="994"/>
      <c r="B279" s="1373"/>
      <c r="C279" s="1649"/>
      <c r="D279" s="2158"/>
      <c r="E279" s="553" t="s">
        <v>1027</v>
      </c>
      <c r="F279" s="547" t="s">
        <v>1028</v>
      </c>
      <c r="G279" s="2386" t="s">
        <v>732</v>
      </c>
      <c r="H279" s="758"/>
      <c r="I279" s="758">
        <v>0.688</v>
      </c>
      <c r="J279" s="758"/>
      <c r="K279" s="758"/>
      <c r="L279" s="758"/>
      <c r="M279" s="758"/>
      <c r="N279" s="758"/>
      <c r="O279" s="758"/>
      <c r="P279" s="758"/>
      <c r="Q279" s="758"/>
      <c r="R279" s="758"/>
      <c r="S279" s="758"/>
      <c r="T279" s="758"/>
      <c r="U279" s="758"/>
      <c r="V279" s="758"/>
      <c r="W279" s="758"/>
      <c r="X279" s="758"/>
      <c r="Y279" s="758"/>
      <c r="Z279" s="758"/>
      <c r="AA279" s="758"/>
      <c r="AB279" s="758"/>
      <c r="AC279" s="758"/>
      <c r="AD279" s="758"/>
      <c r="AE279" s="758"/>
      <c r="AF279" s="758"/>
      <c r="AG279" s="758"/>
      <c r="AH279" s="758"/>
      <c r="AI279" s="1532" t="s">
        <v>733</v>
      </c>
      <c r="AJ279" s="741"/>
      <c r="AK279" s="1649"/>
      <c r="AL279" s="1649"/>
      <c r="AM279" s="1373"/>
      <c r="AN279" s="1373"/>
      <c r="AO279" s="1373"/>
      <c r="AP279" s="1373"/>
      <c r="AQ279" s="1649"/>
      <c r="AR279" s="1373"/>
      <c r="AS279" s="1373"/>
      <c r="AT279" s="743"/>
      <c r="AU279" s="1373"/>
      <c r="AV279" s="1373"/>
      <c r="AW279" s="1373"/>
      <c r="AX279" s="1373"/>
      <c r="AY279" s="1373"/>
      <c r="AZ279" s="1639"/>
      <c r="BA279" s="1639"/>
      <c r="BB279" s="1639"/>
      <c r="BC279" s="1639"/>
      <c r="BD279" s="1639"/>
      <c r="BE279" s="1642">
        <v>0</v>
      </c>
    </row>
    <row s="1854" customFormat="1" customHeight="1" ht="18.75">
      <c r="A280" s="994"/>
      <c r="B280" s="1373"/>
      <c r="C280" s="1649"/>
      <c r="D280" s="2158"/>
      <c r="E280" s="553" t="s">
        <v>1029</v>
      </c>
      <c r="F280" s="547" t="s">
        <v>1030</v>
      </c>
      <c r="G280" s="2386" t="s">
        <v>732</v>
      </c>
      <c r="H280" s="758"/>
      <c r="I280" s="758">
        <v>0.24</v>
      </c>
      <c r="J280" s="758"/>
      <c r="K280" s="758"/>
      <c r="L280" s="758"/>
      <c r="M280" s="758"/>
      <c r="N280" s="758"/>
      <c r="O280" s="758"/>
      <c r="P280" s="758"/>
      <c r="Q280" s="758"/>
      <c r="R280" s="758"/>
      <c r="S280" s="758"/>
      <c r="T280" s="758"/>
      <c r="U280" s="758"/>
      <c r="V280" s="758"/>
      <c r="W280" s="758"/>
      <c r="X280" s="758"/>
      <c r="Y280" s="758"/>
      <c r="Z280" s="758"/>
      <c r="AA280" s="758"/>
      <c r="AB280" s="758"/>
      <c r="AC280" s="758"/>
      <c r="AD280" s="758"/>
      <c r="AE280" s="758"/>
      <c r="AF280" s="758"/>
      <c r="AG280" s="758"/>
      <c r="AH280" s="758"/>
      <c r="AI280" s="1532" t="s">
        <v>733</v>
      </c>
      <c r="AJ280" s="741"/>
      <c r="AK280" s="1649"/>
      <c r="AL280" s="1649"/>
      <c r="AM280" s="1373"/>
      <c r="AN280" s="1373"/>
      <c r="AO280" s="1373"/>
      <c r="AP280" s="1373"/>
      <c r="AQ280" s="1649"/>
      <c r="AR280" s="1373"/>
      <c r="AS280" s="1373"/>
      <c r="AT280" s="743"/>
      <c r="AU280" s="1373"/>
      <c r="AV280" s="1373"/>
      <c r="AW280" s="1373"/>
      <c r="AX280" s="1373"/>
      <c r="AY280" s="1373"/>
      <c r="AZ280" s="1639"/>
      <c r="BA280" s="1639"/>
      <c r="BB280" s="1639"/>
      <c r="BC280" s="1639"/>
      <c r="BD280" s="1639"/>
      <c r="BE280" s="1642">
        <v>0</v>
      </c>
    </row>
    <row s="1854" customFormat="1" customHeight="1" ht="18.75">
      <c r="A281" s="994"/>
      <c r="B281" s="1373"/>
      <c r="C281" s="1649"/>
      <c r="D281" s="2158"/>
      <c r="E281" s="553" t="s">
        <v>1031</v>
      </c>
      <c r="F281" s="547" t="s">
        <v>1032</v>
      </c>
      <c r="G281" s="2386" t="s">
        <v>732</v>
      </c>
      <c r="H281" s="758"/>
      <c r="I281" s="758">
        <v>0.69</v>
      </c>
      <c r="J281" s="758"/>
      <c r="K281" s="758"/>
      <c r="L281" s="758"/>
      <c r="M281" s="758"/>
      <c r="N281" s="758"/>
      <c r="O281" s="758"/>
      <c r="P281" s="758"/>
      <c r="Q281" s="758"/>
      <c r="R281" s="758"/>
      <c r="S281" s="758"/>
      <c r="T281" s="758"/>
      <c r="U281" s="758"/>
      <c r="V281" s="758"/>
      <c r="W281" s="758"/>
      <c r="X281" s="758"/>
      <c r="Y281" s="758"/>
      <c r="Z281" s="758"/>
      <c r="AA281" s="758"/>
      <c r="AB281" s="758"/>
      <c r="AC281" s="758"/>
      <c r="AD281" s="758"/>
      <c r="AE281" s="758"/>
      <c r="AF281" s="758"/>
      <c r="AG281" s="758"/>
      <c r="AH281" s="758"/>
      <c r="AI281" s="1532" t="s">
        <v>733</v>
      </c>
      <c r="AJ281" s="741"/>
      <c r="AK281" s="1649"/>
      <c r="AL281" s="1649"/>
      <c r="AM281" s="1373"/>
      <c r="AN281" s="1373"/>
      <c r="AO281" s="1373"/>
      <c r="AP281" s="1373"/>
      <c r="AQ281" s="1649"/>
      <c r="AR281" s="1373"/>
      <c r="AS281" s="1373"/>
      <c r="AT281" s="743"/>
      <c r="AU281" s="1373"/>
      <c r="AV281" s="1373"/>
      <c r="AW281" s="1373"/>
      <c r="AX281" s="1373"/>
      <c r="AY281" s="1373"/>
      <c r="AZ281" s="1639"/>
      <c r="BA281" s="1639"/>
      <c r="BB281" s="1639"/>
      <c r="BC281" s="1639"/>
      <c r="BD281" s="1639"/>
      <c r="BE281" s="1642">
        <v>0</v>
      </c>
    </row>
    <row s="1854" customFormat="1" customHeight="1" ht="18.75">
      <c r="A282" s="994"/>
      <c r="B282" s="1373"/>
      <c r="C282" s="1649"/>
      <c r="D282" s="2158"/>
      <c r="E282" s="553" t="s">
        <v>1033</v>
      </c>
      <c r="F282" s="547" t="s">
        <v>1034</v>
      </c>
      <c r="G282" s="2386" t="s">
        <v>732</v>
      </c>
      <c r="H282" s="758"/>
      <c r="I282" s="758">
        <v>0.22</v>
      </c>
      <c r="J282" s="758"/>
      <c r="K282" s="758"/>
      <c r="L282" s="758"/>
      <c r="M282" s="758"/>
      <c r="N282" s="758"/>
      <c r="O282" s="758"/>
      <c r="P282" s="758"/>
      <c r="Q282" s="758"/>
      <c r="R282" s="758"/>
      <c r="S282" s="758"/>
      <c r="T282" s="758"/>
      <c r="U282" s="758"/>
      <c r="V282" s="758"/>
      <c r="W282" s="758"/>
      <c r="X282" s="758"/>
      <c r="Y282" s="758"/>
      <c r="Z282" s="758"/>
      <c r="AA282" s="758"/>
      <c r="AB282" s="758"/>
      <c r="AC282" s="758"/>
      <c r="AD282" s="758"/>
      <c r="AE282" s="758"/>
      <c r="AF282" s="758"/>
      <c r="AG282" s="758"/>
      <c r="AH282" s="758"/>
      <c r="AI282" s="1532" t="s">
        <v>733</v>
      </c>
      <c r="AJ282" s="741"/>
      <c r="AK282" s="1649"/>
      <c r="AL282" s="1649"/>
      <c r="AM282" s="1373"/>
      <c r="AN282" s="1373"/>
      <c r="AO282" s="1373"/>
      <c r="AP282" s="1373"/>
      <c r="AQ282" s="1649"/>
      <c r="AR282" s="1373"/>
      <c r="AS282" s="1373"/>
      <c r="AT282" s="743"/>
      <c r="AU282" s="1373"/>
      <c r="AV282" s="1373"/>
      <c r="AW282" s="1373"/>
      <c r="AX282" s="1373"/>
      <c r="AY282" s="1373"/>
      <c r="AZ282" s="1639"/>
      <c r="BA282" s="1639"/>
      <c r="BB282" s="1639"/>
      <c r="BC282" s="1639"/>
      <c r="BD282" s="1639"/>
      <c r="BE282" s="1642">
        <v>0</v>
      </c>
    </row>
    <row s="1854" customFormat="1" customHeight="1" ht="18.75">
      <c r="A283" s="994"/>
      <c r="B283" s="1373"/>
      <c r="C283" s="1649"/>
      <c r="D283" s="2158"/>
      <c r="E283" s="553" t="s">
        <v>1035</v>
      </c>
      <c r="F283" s="547" t="s">
        <v>1036</v>
      </c>
      <c r="G283" s="2386" t="s">
        <v>732</v>
      </c>
      <c r="H283" s="758"/>
      <c r="I283" s="758">
        <v>4.2</v>
      </c>
      <c r="J283" s="758"/>
      <c r="K283" s="758"/>
      <c r="L283" s="758"/>
      <c r="M283" s="758"/>
      <c r="N283" s="758"/>
      <c r="O283" s="758"/>
      <c r="P283" s="758"/>
      <c r="Q283" s="758"/>
      <c r="R283" s="758"/>
      <c r="S283" s="758"/>
      <c r="T283" s="758"/>
      <c r="U283" s="758"/>
      <c r="V283" s="758"/>
      <c r="W283" s="758"/>
      <c r="X283" s="758"/>
      <c r="Y283" s="758"/>
      <c r="Z283" s="758"/>
      <c r="AA283" s="758"/>
      <c r="AB283" s="758"/>
      <c r="AC283" s="758"/>
      <c r="AD283" s="758"/>
      <c r="AE283" s="758"/>
      <c r="AF283" s="758"/>
      <c r="AG283" s="758"/>
      <c r="AH283" s="758"/>
      <c r="AI283" s="1532" t="s">
        <v>733</v>
      </c>
      <c r="AJ283" s="741"/>
      <c r="AK283" s="1649"/>
      <c r="AL283" s="1649"/>
      <c r="AM283" s="1373"/>
      <c r="AN283" s="1373"/>
      <c r="AO283" s="1373"/>
      <c r="AP283" s="1373"/>
      <c r="AQ283" s="1649"/>
      <c r="AR283" s="1373"/>
      <c r="AS283" s="1373"/>
      <c r="AT283" s="743"/>
      <c r="AU283" s="1373"/>
      <c r="AV283" s="1373"/>
      <c r="AW283" s="1373"/>
      <c r="AX283" s="1373"/>
      <c r="AY283" s="1373"/>
      <c r="AZ283" s="1639"/>
      <c r="BA283" s="1639"/>
      <c r="BB283" s="1639"/>
      <c r="BC283" s="1639"/>
      <c r="BD283" s="1639"/>
      <c r="BE283" s="1642">
        <v>0</v>
      </c>
    </row>
    <row s="1854" customFormat="1" customHeight="1" ht="18.75">
      <c r="A284" s="994"/>
      <c r="B284" s="1373"/>
      <c r="C284" s="1649"/>
      <c r="D284" s="2158"/>
      <c r="E284" s="553" t="s">
        <v>1037</v>
      </c>
      <c r="F284" s="547" t="s">
        <v>1038</v>
      </c>
      <c r="G284" s="2386" t="s">
        <v>732</v>
      </c>
      <c r="H284" s="758"/>
      <c r="I284" s="758">
        <v>1.56</v>
      </c>
      <c r="J284" s="758"/>
      <c r="K284" s="758"/>
      <c r="L284" s="758"/>
      <c r="M284" s="758"/>
      <c r="N284" s="758"/>
      <c r="O284" s="758"/>
      <c r="P284" s="758"/>
      <c r="Q284" s="758"/>
      <c r="R284" s="758"/>
      <c r="S284" s="758"/>
      <c r="T284" s="758"/>
      <c r="U284" s="758"/>
      <c r="V284" s="758"/>
      <c r="W284" s="758"/>
      <c r="X284" s="758"/>
      <c r="Y284" s="758"/>
      <c r="Z284" s="758"/>
      <c r="AA284" s="758"/>
      <c r="AB284" s="758"/>
      <c r="AC284" s="758"/>
      <c r="AD284" s="758"/>
      <c r="AE284" s="758"/>
      <c r="AF284" s="758"/>
      <c r="AG284" s="758"/>
      <c r="AH284" s="758"/>
      <c r="AI284" s="1532" t="s">
        <v>733</v>
      </c>
      <c r="AJ284" s="741"/>
      <c r="AK284" s="1649"/>
      <c r="AL284" s="1649"/>
      <c r="AM284" s="1373"/>
      <c r="AN284" s="1373"/>
      <c r="AO284" s="1373"/>
      <c r="AP284" s="1373"/>
      <c r="AQ284" s="1649"/>
      <c r="AR284" s="1373"/>
      <c r="AS284" s="1373"/>
      <c r="AT284" s="743"/>
      <c r="AU284" s="1373"/>
      <c r="AV284" s="1373"/>
      <c r="AW284" s="1373"/>
      <c r="AX284" s="1373"/>
      <c r="AY284" s="1373"/>
      <c r="AZ284" s="1639"/>
      <c r="BA284" s="1639"/>
      <c r="BB284" s="1639"/>
      <c r="BC284" s="1639"/>
      <c r="BD284" s="1639"/>
      <c r="BE284" s="1642">
        <v>0</v>
      </c>
    </row>
    <row s="1854" customFormat="1" customHeight="1" ht="18.75">
      <c r="A285" s="994"/>
      <c r="B285" s="1373"/>
      <c r="C285" s="1649"/>
      <c r="D285" s="2158"/>
      <c r="E285" s="553" t="s">
        <v>1039</v>
      </c>
      <c r="F285" s="547" t="s">
        <v>1040</v>
      </c>
      <c r="G285" s="2386" t="s">
        <v>732</v>
      </c>
      <c r="H285" s="758"/>
      <c r="I285" s="758">
        <v>3.44</v>
      </c>
      <c r="J285" s="758"/>
      <c r="K285" s="758"/>
      <c r="L285" s="758"/>
      <c r="M285" s="758"/>
      <c r="N285" s="758"/>
      <c r="O285" s="758"/>
      <c r="P285" s="758"/>
      <c r="Q285" s="758"/>
      <c r="R285" s="758"/>
      <c r="S285" s="758"/>
      <c r="T285" s="758"/>
      <c r="U285" s="758"/>
      <c r="V285" s="758"/>
      <c r="W285" s="758"/>
      <c r="X285" s="758"/>
      <c r="Y285" s="758"/>
      <c r="Z285" s="758"/>
      <c r="AA285" s="758"/>
      <c r="AB285" s="758"/>
      <c r="AC285" s="758"/>
      <c r="AD285" s="758"/>
      <c r="AE285" s="758"/>
      <c r="AF285" s="758"/>
      <c r="AG285" s="758"/>
      <c r="AH285" s="758"/>
      <c r="AI285" s="1532" t="s">
        <v>733</v>
      </c>
      <c r="AJ285" s="741"/>
      <c r="AK285" s="1649"/>
      <c r="AL285" s="1649"/>
      <c r="AM285" s="1373"/>
      <c r="AN285" s="1373"/>
      <c r="AO285" s="1373"/>
      <c r="AP285" s="1373"/>
      <c r="AQ285" s="1649"/>
      <c r="AR285" s="1373"/>
      <c r="AS285" s="1373"/>
      <c r="AT285" s="743"/>
      <c r="AU285" s="1373"/>
      <c r="AV285" s="1373"/>
      <c r="AW285" s="1373"/>
      <c r="AX285" s="1373"/>
      <c r="AY285" s="1373"/>
      <c r="AZ285" s="1639"/>
      <c r="BA285" s="1639"/>
      <c r="BB285" s="1639"/>
      <c r="BC285" s="1639"/>
      <c r="BD285" s="1639"/>
      <c r="BE285" s="1642">
        <v>0</v>
      </c>
    </row>
    <row s="1854" customFormat="1" customHeight="1" ht="18.75">
      <c r="A286" s="994"/>
      <c r="B286" s="1373"/>
      <c r="C286" s="1649"/>
      <c r="D286" s="2158"/>
      <c r="E286" s="553" t="s">
        <v>1041</v>
      </c>
      <c r="F286" s="547" t="s">
        <v>1042</v>
      </c>
      <c r="G286" s="2386" t="s">
        <v>732</v>
      </c>
      <c r="H286" s="758"/>
      <c r="I286" s="758">
        <v>0.97</v>
      </c>
      <c r="J286" s="758"/>
      <c r="K286" s="758"/>
      <c r="L286" s="758"/>
      <c r="M286" s="758"/>
      <c r="N286" s="758"/>
      <c r="O286" s="758"/>
      <c r="P286" s="758"/>
      <c r="Q286" s="758"/>
      <c r="R286" s="758"/>
      <c r="S286" s="758"/>
      <c r="T286" s="758"/>
      <c r="U286" s="758"/>
      <c r="V286" s="758"/>
      <c r="W286" s="758"/>
      <c r="X286" s="758"/>
      <c r="Y286" s="758"/>
      <c r="Z286" s="758"/>
      <c r="AA286" s="758"/>
      <c r="AB286" s="758"/>
      <c r="AC286" s="758"/>
      <c r="AD286" s="758"/>
      <c r="AE286" s="758"/>
      <c r="AF286" s="758"/>
      <c r="AG286" s="758"/>
      <c r="AH286" s="758"/>
      <c r="AI286" s="1532" t="s">
        <v>733</v>
      </c>
      <c r="AJ286" s="741"/>
      <c r="AK286" s="1649"/>
      <c r="AL286" s="1649"/>
      <c r="AM286" s="1373"/>
      <c r="AN286" s="1373"/>
      <c r="AO286" s="1373"/>
      <c r="AP286" s="1373"/>
      <c r="AQ286" s="1649"/>
      <c r="AR286" s="1373"/>
      <c r="AS286" s="1373"/>
      <c r="AT286" s="743"/>
      <c r="AU286" s="1373"/>
      <c r="AV286" s="1373"/>
      <c r="AW286" s="1373"/>
      <c r="AX286" s="1373"/>
      <c r="AY286" s="1373"/>
      <c r="AZ286" s="1639"/>
      <c r="BA286" s="1639"/>
      <c r="BB286" s="1639"/>
      <c r="BC286" s="1639"/>
      <c r="BD286" s="1639"/>
      <c r="BE286" s="1642">
        <v>0</v>
      </c>
    </row>
    <row s="1854" customFormat="1" customHeight="1" ht="18.75">
      <c r="A287" s="994"/>
      <c r="B287" s="1373"/>
      <c r="C287" s="1649"/>
      <c r="D287" s="2158"/>
      <c r="E287" s="553" t="s">
        <v>1043</v>
      </c>
      <c r="F287" s="547" t="s">
        <v>1044</v>
      </c>
      <c r="G287" s="2386" t="s">
        <v>732</v>
      </c>
      <c r="H287" s="758"/>
      <c r="I287" s="758">
        <v>0.516</v>
      </c>
      <c r="J287" s="758"/>
      <c r="K287" s="758"/>
      <c r="L287" s="758"/>
      <c r="M287" s="758"/>
      <c r="N287" s="758"/>
      <c r="O287" s="758"/>
      <c r="P287" s="758"/>
      <c r="Q287" s="758"/>
      <c r="R287" s="758"/>
      <c r="S287" s="758"/>
      <c r="T287" s="758"/>
      <c r="U287" s="758"/>
      <c r="V287" s="758"/>
      <c r="W287" s="758"/>
      <c r="X287" s="758"/>
      <c r="Y287" s="758"/>
      <c r="Z287" s="758"/>
      <c r="AA287" s="758"/>
      <c r="AB287" s="758"/>
      <c r="AC287" s="758"/>
      <c r="AD287" s="758"/>
      <c r="AE287" s="758"/>
      <c r="AF287" s="758"/>
      <c r="AG287" s="758"/>
      <c r="AH287" s="758"/>
      <c r="AI287" s="1532" t="s">
        <v>733</v>
      </c>
      <c r="AJ287" s="741"/>
      <c r="AK287" s="1649"/>
      <c r="AL287" s="1649"/>
      <c r="AM287" s="1373"/>
      <c r="AN287" s="1373"/>
      <c r="AO287" s="1373"/>
      <c r="AP287" s="1373"/>
      <c r="AQ287" s="1649"/>
      <c r="AR287" s="1373"/>
      <c r="AS287" s="1373"/>
      <c r="AT287" s="743"/>
      <c r="AU287" s="1373"/>
      <c r="AV287" s="1373"/>
      <c r="AW287" s="1373"/>
      <c r="AX287" s="1373"/>
      <c r="AY287" s="1373"/>
      <c r="AZ287" s="1639"/>
      <c r="BA287" s="1639"/>
      <c r="BB287" s="1639"/>
      <c r="BC287" s="1639"/>
      <c r="BD287" s="1639"/>
      <c r="BE287" s="1642">
        <v>0</v>
      </c>
    </row>
    <row s="1854" customFormat="1" customHeight="1" ht="18.75">
      <c r="A288" s="994"/>
      <c r="B288" s="1373"/>
      <c r="C288" s="1649"/>
      <c r="D288" s="2158"/>
      <c r="E288" s="553" t="s">
        <v>1045</v>
      </c>
      <c r="F288" s="547" t="s">
        <v>1046</v>
      </c>
      <c r="G288" s="2386" t="s">
        <v>732</v>
      </c>
      <c r="H288" s="758"/>
      <c r="I288" s="758">
        <v>0.24</v>
      </c>
      <c r="J288" s="758"/>
      <c r="K288" s="758"/>
      <c r="L288" s="758"/>
      <c r="M288" s="758"/>
      <c r="N288" s="758"/>
      <c r="O288" s="758"/>
      <c r="P288" s="758"/>
      <c r="Q288" s="758"/>
      <c r="R288" s="758"/>
      <c r="S288" s="758"/>
      <c r="T288" s="758"/>
      <c r="U288" s="758"/>
      <c r="V288" s="758"/>
      <c r="W288" s="758"/>
      <c r="X288" s="758"/>
      <c r="Y288" s="758"/>
      <c r="Z288" s="758"/>
      <c r="AA288" s="758"/>
      <c r="AB288" s="758"/>
      <c r="AC288" s="758"/>
      <c r="AD288" s="758"/>
      <c r="AE288" s="758"/>
      <c r="AF288" s="758"/>
      <c r="AG288" s="758"/>
      <c r="AH288" s="758"/>
      <c r="AI288" s="1532" t="s">
        <v>733</v>
      </c>
      <c r="AJ288" s="741"/>
      <c r="AK288" s="1649"/>
      <c r="AL288" s="1649"/>
      <c r="AM288" s="1373"/>
      <c r="AN288" s="1373"/>
      <c r="AO288" s="1373"/>
      <c r="AP288" s="1373"/>
      <c r="AQ288" s="1649"/>
      <c r="AR288" s="1373"/>
      <c r="AS288" s="1373"/>
      <c r="AT288" s="743"/>
      <c r="AU288" s="1373"/>
      <c r="AV288" s="1373"/>
      <c r="AW288" s="1373"/>
      <c r="AX288" s="1373"/>
      <c r="AY288" s="1373"/>
      <c r="AZ288" s="1639"/>
      <c r="BA288" s="1639"/>
      <c r="BB288" s="1639"/>
      <c r="BC288" s="1639"/>
      <c r="BD288" s="1639"/>
      <c r="BE288" s="1642">
        <v>0</v>
      </c>
    </row>
    <row s="1854" customFormat="1" customHeight="1" ht="18.75">
      <c r="A289" s="994"/>
      <c r="B289" s="1373"/>
      <c r="C289" s="1649"/>
      <c r="D289" s="2158"/>
      <c r="E289" s="553" t="s">
        <v>1047</v>
      </c>
      <c r="F289" s="547" t="s">
        <v>1048</v>
      </c>
      <c r="G289" s="2386" t="s">
        <v>732</v>
      </c>
      <c r="H289" s="758"/>
      <c r="I289" s="758">
        <v>0.12</v>
      </c>
      <c r="J289" s="758"/>
      <c r="K289" s="758"/>
      <c r="L289" s="758"/>
      <c r="M289" s="758"/>
      <c r="N289" s="758"/>
      <c r="O289" s="758"/>
      <c r="P289" s="758"/>
      <c r="Q289" s="758"/>
      <c r="R289" s="758"/>
      <c r="S289" s="758"/>
      <c r="T289" s="758"/>
      <c r="U289" s="758"/>
      <c r="V289" s="758"/>
      <c r="W289" s="758"/>
      <c r="X289" s="758"/>
      <c r="Y289" s="758"/>
      <c r="Z289" s="758"/>
      <c r="AA289" s="758"/>
      <c r="AB289" s="758"/>
      <c r="AC289" s="758"/>
      <c r="AD289" s="758"/>
      <c r="AE289" s="758"/>
      <c r="AF289" s="758"/>
      <c r="AG289" s="758"/>
      <c r="AH289" s="758"/>
      <c r="AI289" s="1532" t="s">
        <v>733</v>
      </c>
      <c r="AJ289" s="741"/>
      <c r="AK289" s="1649"/>
      <c r="AL289" s="1649"/>
      <c r="AM289" s="1373"/>
      <c r="AN289" s="1373"/>
      <c r="AO289" s="1373"/>
      <c r="AP289" s="1373"/>
      <c r="AQ289" s="1649"/>
      <c r="AR289" s="1373"/>
      <c r="AS289" s="1373"/>
      <c r="AT289" s="743"/>
      <c r="AU289" s="1373"/>
      <c r="AV289" s="1373"/>
      <c r="AW289" s="1373"/>
      <c r="AX289" s="1373"/>
      <c r="AY289" s="1373"/>
      <c r="AZ289" s="1639"/>
      <c r="BA289" s="1639"/>
      <c r="BB289" s="1639"/>
      <c r="BC289" s="1639"/>
      <c r="BD289" s="1639"/>
      <c r="BE289" s="1642">
        <v>0</v>
      </c>
    </row>
    <row s="1854" customFormat="1" customHeight="1" ht="18.75">
      <c r="A290" s="994"/>
      <c r="B290" s="1373"/>
      <c r="C290" s="1649"/>
      <c r="D290" s="2158"/>
      <c r="E290" s="553" t="s">
        <v>1049</v>
      </c>
      <c r="F290" s="547" t="s">
        <v>1050</v>
      </c>
      <c r="G290" s="2386" t="s">
        <v>732</v>
      </c>
      <c r="H290" s="758"/>
      <c r="I290" s="758">
        <v>33</v>
      </c>
      <c r="J290" s="758"/>
      <c r="K290" s="758"/>
      <c r="L290" s="758"/>
      <c r="M290" s="758"/>
      <c r="N290" s="758"/>
      <c r="O290" s="758"/>
      <c r="P290" s="758"/>
      <c r="Q290" s="758"/>
      <c r="R290" s="758"/>
      <c r="S290" s="758"/>
      <c r="T290" s="758"/>
      <c r="U290" s="758"/>
      <c r="V290" s="758"/>
      <c r="W290" s="758"/>
      <c r="X290" s="758"/>
      <c r="Y290" s="758"/>
      <c r="Z290" s="758"/>
      <c r="AA290" s="758"/>
      <c r="AB290" s="758"/>
      <c r="AC290" s="758"/>
      <c r="AD290" s="758"/>
      <c r="AE290" s="758"/>
      <c r="AF290" s="758"/>
      <c r="AG290" s="758"/>
      <c r="AH290" s="758"/>
      <c r="AI290" s="1532" t="s">
        <v>733</v>
      </c>
      <c r="AJ290" s="741"/>
      <c r="AK290" s="1649"/>
      <c r="AL290" s="1649"/>
      <c r="AM290" s="1373"/>
      <c r="AN290" s="1373"/>
      <c r="AO290" s="1373"/>
      <c r="AP290" s="1373"/>
      <c r="AQ290" s="1649"/>
      <c r="AR290" s="1373"/>
      <c r="AS290" s="1373"/>
      <c r="AT290" s="743"/>
      <c r="AU290" s="1373"/>
      <c r="AV290" s="1373"/>
      <c r="AW290" s="1373"/>
      <c r="AX290" s="1373"/>
      <c r="AY290" s="1373"/>
      <c r="AZ290" s="1639"/>
      <c r="BA290" s="1639"/>
      <c r="BB290" s="1639"/>
      <c r="BC290" s="1639"/>
      <c r="BD290" s="1639"/>
      <c r="BE290" s="1642">
        <v>0</v>
      </c>
    </row>
    <row s="1854" customFormat="1" customHeight="1" ht="18.75">
      <c r="A291" s="994"/>
      <c r="B291" s="1373"/>
      <c r="C291" s="1649"/>
      <c r="D291" s="2158"/>
      <c r="E291" s="553" t="s">
        <v>1051</v>
      </c>
      <c r="F291" s="547" t="s">
        <v>1052</v>
      </c>
      <c r="G291" s="2386" t="s">
        <v>732</v>
      </c>
      <c r="H291" s="758"/>
      <c r="I291" s="758">
        <v>8.6</v>
      </c>
      <c r="J291" s="758"/>
      <c r="K291" s="758"/>
      <c r="L291" s="758"/>
      <c r="M291" s="758"/>
      <c r="N291" s="758"/>
      <c r="O291" s="758"/>
      <c r="P291" s="758"/>
      <c r="Q291" s="758"/>
      <c r="R291" s="758"/>
      <c r="S291" s="758"/>
      <c r="T291" s="758"/>
      <c r="U291" s="758"/>
      <c r="V291" s="758"/>
      <c r="W291" s="758"/>
      <c r="X291" s="758"/>
      <c r="Y291" s="758"/>
      <c r="Z291" s="758"/>
      <c r="AA291" s="758"/>
      <c r="AB291" s="758"/>
      <c r="AC291" s="758"/>
      <c r="AD291" s="758"/>
      <c r="AE291" s="758"/>
      <c r="AF291" s="758"/>
      <c r="AG291" s="758"/>
      <c r="AH291" s="758"/>
      <c r="AI291" s="1532" t="s">
        <v>733</v>
      </c>
      <c r="AJ291" s="741"/>
      <c r="AK291" s="1649"/>
      <c r="AL291" s="1649"/>
      <c r="AM291" s="1373"/>
      <c r="AN291" s="1373"/>
      <c r="AO291" s="1373"/>
      <c r="AP291" s="1373"/>
      <c r="AQ291" s="1649"/>
      <c r="AR291" s="1373"/>
      <c r="AS291" s="1373"/>
      <c r="AT291" s="743"/>
      <c r="AU291" s="1373"/>
      <c r="AV291" s="1373"/>
      <c r="AW291" s="1373"/>
      <c r="AX291" s="1373"/>
      <c r="AY291" s="1373"/>
      <c r="AZ291" s="1639"/>
      <c r="BA291" s="1639"/>
      <c r="BB291" s="1639"/>
      <c r="BC291" s="1639"/>
      <c r="BD291" s="1639"/>
      <c r="BE291" s="1642">
        <v>0</v>
      </c>
    </row>
    <row s="1854" customFormat="1" customHeight="1" ht="18.75">
      <c r="A292" s="994"/>
      <c r="B292" s="1373"/>
      <c r="C292" s="1649"/>
      <c r="D292" s="2158"/>
      <c r="E292" s="553" t="s">
        <v>1053</v>
      </c>
      <c r="F292" s="547" t="s">
        <v>1054</v>
      </c>
      <c r="G292" s="2386" t="s">
        <v>732</v>
      </c>
      <c r="H292" s="758"/>
      <c r="I292" s="758">
        <v>10.75</v>
      </c>
      <c r="J292" s="758"/>
      <c r="K292" s="758"/>
      <c r="L292" s="758"/>
      <c r="M292" s="758"/>
      <c r="N292" s="758"/>
      <c r="O292" s="758"/>
      <c r="P292" s="758"/>
      <c r="Q292" s="758"/>
      <c r="R292" s="758"/>
      <c r="S292" s="758"/>
      <c r="T292" s="758"/>
      <c r="U292" s="758"/>
      <c r="V292" s="758"/>
      <c r="W292" s="758"/>
      <c r="X292" s="758"/>
      <c r="Y292" s="758"/>
      <c r="Z292" s="758"/>
      <c r="AA292" s="758"/>
      <c r="AB292" s="758"/>
      <c r="AC292" s="758"/>
      <c r="AD292" s="758"/>
      <c r="AE292" s="758"/>
      <c r="AF292" s="758"/>
      <c r="AG292" s="758"/>
      <c r="AH292" s="758"/>
      <c r="AI292" s="1532" t="s">
        <v>733</v>
      </c>
      <c r="AJ292" s="741"/>
      <c r="AK292" s="1649"/>
      <c r="AL292" s="1649"/>
      <c r="AM292" s="1373"/>
      <c r="AN292" s="1373"/>
      <c r="AO292" s="1373"/>
      <c r="AP292" s="1373"/>
      <c r="AQ292" s="1649"/>
      <c r="AR292" s="1373"/>
      <c r="AS292" s="1373"/>
      <c r="AT292" s="743"/>
      <c r="AU292" s="1373"/>
      <c r="AV292" s="1373"/>
      <c r="AW292" s="1373"/>
      <c r="AX292" s="1373"/>
      <c r="AY292" s="1373"/>
      <c r="AZ292" s="1639"/>
      <c r="BA292" s="1639"/>
      <c r="BB292" s="1639"/>
      <c r="BC292" s="1639"/>
      <c r="BD292" s="1639"/>
      <c r="BE292" s="1642">
        <v>0</v>
      </c>
    </row>
    <row s="1854" customFormat="1" customHeight="1" ht="18.75">
      <c r="A293" s="994"/>
      <c r="B293" s="1373"/>
      <c r="C293" s="1649"/>
      <c r="D293" s="2158"/>
      <c r="E293" s="553" t="s">
        <v>1055</v>
      </c>
      <c r="F293" s="547" t="s">
        <v>1056</v>
      </c>
      <c r="G293" s="2386" t="s">
        <v>732</v>
      </c>
      <c r="H293" s="758"/>
      <c r="I293" s="758">
        <v>1.56</v>
      </c>
      <c r="J293" s="758"/>
      <c r="K293" s="758"/>
      <c r="L293" s="758"/>
      <c r="M293" s="758"/>
      <c r="N293" s="758"/>
      <c r="O293" s="758"/>
      <c r="P293" s="758"/>
      <c r="Q293" s="758"/>
      <c r="R293" s="758"/>
      <c r="S293" s="758"/>
      <c r="T293" s="758"/>
      <c r="U293" s="758"/>
      <c r="V293" s="758"/>
      <c r="W293" s="758"/>
      <c r="X293" s="758"/>
      <c r="Y293" s="758"/>
      <c r="Z293" s="758"/>
      <c r="AA293" s="758"/>
      <c r="AB293" s="758"/>
      <c r="AC293" s="758"/>
      <c r="AD293" s="758"/>
      <c r="AE293" s="758"/>
      <c r="AF293" s="758"/>
      <c r="AG293" s="758"/>
      <c r="AH293" s="758"/>
      <c r="AI293" s="1532" t="s">
        <v>733</v>
      </c>
      <c r="AJ293" s="741"/>
      <c r="AK293" s="1649"/>
      <c r="AL293" s="1649"/>
      <c r="AM293" s="1373"/>
      <c r="AN293" s="1373"/>
      <c r="AO293" s="1373"/>
      <c r="AP293" s="1373"/>
      <c r="AQ293" s="1649"/>
      <c r="AR293" s="1373"/>
      <c r="AS293" s="1373"/>
      <c r="AT293" s="743"/>
      <c r="AU293" s="1373"/>
      <c r="AV293" s="1373"/>
      <c r="AW293" s="1373"/>
      <c r="AX293" s="1373"/>
      <c r="AY293" s="1373"/>
      <c r="AZ293" s="1639"/>
      <c r="BA293" s="1639"/>
      <c r="BB293" s="1639"/>
      <c r="BC293" s="1639"/>
      <c r="BD293" s="1639"/>
      <c r="BE293" s="1642">
        <v>0</v>
      </c>
    </row>
    <row s="1854" customFormat="1" customHeight="1" ht="18.75">
      <c r="A294" s="994"/>
      <c r="B294" s="1373"/>
      <c r="C294" s="1649"/>
      <c r="D294" s="2158"/>
      <c r="E294" s="553" t="s">
        <v>1057</v>
      </c>
      <c r="F294" s="547" t="s">
        <v>1058</v>
      </c>
      <c r="G294" s="2386" t="s">
        <v>732</v>
      </c>
      <c r="H294" s="758"/>
      <c r="I294" s="758">
        <v>1.62</v>
      </c>
      <c r="J294" s="758"/>
      <c r="K294" s="758"/>
      <c r="L294" s="758"/>
      <c r="M294" s="758"/>
      <c r="N294" s="758"/>
      <c r="O294" s="758"/>
      <c r="P294" s="758"/>
      <c r="Q294" s="758"/>
      <c r="R294" s="758"/>
      <c r="S294" s="758"/>
      <c r="T294" s="758"/>
      <c r="U294" s="758"/>
      <c r="V294" s="758"/>
      <c r="W294" s="758"/>
      <c r="X294" s="758"/>
      <c r="Y294" s="758"/>
      <c r="Z294" s="758"/>
      <c r="AA294" s="758"/>
      <c r="AB294" s="758"/>
      <c r="AC294" s="758"/>
      <c r="AD294" s="758"/>
      <c r="AE294" s="758"/>
      <c r="AF294" s="758"/>
      <c r="AG294" s="758"/>
      <c r="AH294" s="758"/>
      <c r="AI294" s="1532" t="s">
        <v>733</v>
      </c>
      <c r="AJ294" s="741"/>
      <c r="AK294" s="1649"/>
      <c r="AL294" s="1649"/>
      <c r="AM294" s="1373"/>
      <c r="AN294" s="1373"/>
      <c r="AO294" s="1373"/>
      <c r="AP294" s="1373"/>
      <c r="AQ294" s="1649"/>
      <c r="AR294" s="1373"/>
      <c r="AS294" s="1373"/>
      <c r="AT294" s="743"/>
      <c r="AU294" s="1373"/>
      <c r="AV294" s="1373"/>
      <c r="AW294" s="1373"/>
      <c r="AX294" s="1373"/>
      <c r="AY294" s="1373"/>
      <c r="AZ294" s="1639"/>
      <c r="BA294" s="1639"/>
      <c r="BB294" s="1639"/>
      <c r="BC294" s="1639"/>
      <c r="BD294" s="1639"/>
      <c r="BE294" s="1642">
        <v>0</v>
      </c>
    </row>
    <row s="1854" customFormat="1" customHeight="1" ht="18.75">
      <c r="A295" s="994"/>
      <c r="B295" s="1373"/>
      <c r="C295" s="1649"/>
      <c r="D295" s="2158"/>
      <c r="E295" s="553" t="s">
        <v>1059</v>
      </c>
      <c r="F295" s="547" t="s">
        <v>1060</v>
      </c>
      <c r="G295" s="2386" t="s">
        <v>732</v>
      </c>
      <c r="H295" s="758"/>
      <c r="I295" s="758">
        <v>0.68</v>
      </c>
      <c r="J295" s="758"/>
      <c r="K295" s="758"/>
      <c r="L295" s="758"/>
      <c r="M295" s="758"/>
      <c r="N295" s="758"/>
      <c r="O295" s="758"/>
      <c r="P295" s="758"/>
      <c r="Q295" s="758"/>
      <c r="R295" s="758"/>
      <c r="S295" s="758"/>
      <c r="T295" s="758"/>
      <c r="U295" s="758"/>
      <c r="V295" s="758"/>
      <c r="W295" s="758"/>
      <c r="X295" s="758"/>
      <c r="Y295" s="758"/>
      <c r="Z295" s="758"/>
      <c r="AA295" s="758"/>
      <c r="AB295" s="758"/>
      <c r="AC295" s="758"/>
      <c r="AD295" s="758"/>
      <c r="AE295" s="758"/>
      <c r="AF295" s="758"/>
      <c r="AG295" s="758"/>
      <c r="AH295" s="758"/>
      <c r="AI295" s="1532" t="s">
        <v>733</v>
      </c>
      <c r="AJ295" s="741"/>
      <c r="AK295" s="1649"/>
      <c r="AL295" s="1649"/>
      <c r="AM295" s="1373"/>
      <c r="AN295" s="1373"/>
      <c r="AO295" s="1373"/>
      <c r="AP295" s="1373"/>
      <c r="AQ295" s="1649"/>
      <c r="AR295" s="1373"/>
      <c r="AS295" s="1373"/>
      <c r="AT295" s="743"/>
      <c r="AU295" s="1373"/>
      <c r="AV295" s="1373"/>
      <c r="AW295" s="1373"/>
      <c r="AX295" s="1373"/>
      <c r="AY295" s="1373"/>
      <c r="AZ295" s="1639"/>
      <c r="BA295" s="1639"/>
      <c r="BB295" s="1639"/>
      <c r="BC295" s="1639"/>
      <c r="BD295" s="1639"/>
      <c r="BE295" s="1642">
        <v>0</v>
      </c>
    </row>
    <row s="1854" customFormat="1" customHeight="1" ht="18.75">
      <c r="A296" s="994"/>
      <c r="B296" s="1373"/>
      <c r="C296" s="1649"/>
      <c r="D296" s="2158"/>
      <c r="E296" s="553" t="s">
        <v>1061</v>
      </c>
      <c r="F296" s="547" t="s">
        <v>1062</v>
      </c>
      <c r="G296" s="2386" t="s">
        <v>732</v>
      </c>
      <c r="H296" s="758"/>
      <c r="I296" s="758">
        <v>1.62</v>
      </c>
      <c r="J296" s="758"/>
      <c r="K296" s="758"/>
      <c r="L296" s="758"/>
      <c r="M296" s="758"/>
      <c r="N296" s="758"/>
      <c r="O296" s="758"/>
      <c r="P296" s="758"/>
      <c r="Q296" s="758"/>
      <c r="R296" s="758"/>
      <c r="S296" s="758"/>
      <c r="T296" s="758"/>
      <c r="U296" s="758"/>
      <c r="V296" s="758"/>
      <c r="W296" s="758"/>
      <c r="X296" s="758"/>
      <c r="Y296" s="758"/>
      <c r="Z296" s="758"/>
      <c r="AA296" s="758"/>
      <c r="AB296" s="758"/>
      <c r="AC296" s="758"/>
      <c r="AD296" s="758"/>
      <c r="AE296" s="758"/>
      <c r="AF296" s="758"/>
      <c r="AG296" s="758"/>
      <c r="AH296" s="758"/>
      <c r="AI296" s="1532" t="s">
        <v>733</v>
      </c>
      <c r="AJ296" s="741"/>
      <c r="AK296" s="1649"/>
      <c r="AL296" s="1649"/>
      <c r="AM296" s="1373"/>
      <c r="AN296" s="1373"/>
      <c r="AO296" s="1373"/>
      <c r="AP296" s="1373"/>
      <c r="AQ296" s="1649"/>
      <c r="AR296" s="1373"/>
      <c r="AS296" s="1373"/>
      <c r="AT296" s="743"/>
      <c r="AU296" s="1373"/>
      <c r="AV296" s="1373"/>
      <c r="AW296" s="1373"/>
      <c r="AX296" s="1373"/>
      <c r="AY296" s="1373"/>
      <c r="AZ296" s="1639"/>
      <c r="BA296" s="1639"/>
      <c r="BB296" s="1639"/>
      <c r="BC296" s="1639"/>
      <c r="BD296" s="1639"/>
      <c r="BE296" s="1642">
        <v>0</v>
      </c>
    </row>
    <row s="1854" customFormat="1" customHeight="1" ht="18.75">
      <c r="A297" s="994"/>
      <c r="B297" s="1373"/>
      <c r="C297" s="1649"/>
      <c r="D297" s="2158"/>
      <c r="E297" s="553" t="s">
        <v>1063</v>
      </c>
      <c r="F297" s="547" t="s">
        <v>1064</v>
      </c>
      <c r="G297" s="2386" t="s">
        <v>732</v>
      </c>
      <c r="H297" s="758"/>
      <c r="I297" s="758">
        <v>0.516</v>
      </c>
      <c r="J297" s="758"/>
      <c r="K297" s="758"/>
      <c r="L297" s="758"/>
      <c r="M297" s="758"/>
      <c r="N297" s="758"/>
      <c r="O297" s="758"/>
      <c r="P297" s="758"/>
      <c r="Q297" s="758"/>
      <c r="R297" s="758"/>
      <c r="S297" s="758"/>
      <c r="T297" s="758"/>
      <c r="U297" s="758"/>
      <c r="V297" s="758"/>
      <c r="W297" s="758"/>
      <c r="X297" s="758"/>
      <c r="Y297" s="758"/>
      <c r="Z297" s="758"/>
      <c r="AA297" s="758"/>
      <c r="AB297" s="758"/>
      <c r="AC297" s="758"/>
      <c r="AD297" s="758"/>
      <c r="AE297" s="758"/>
      <c r="AF297" s="758"/>
      <c r="AG297" s="758"/>
      <c r="AH297" s="758"/>
      <c r="AI297" s="1532" t="s">
        <v>733</v>
      </c>
      <c r="AJ297" s="741"/>
      <c r="AK297" s="1649"/>
      <c r="AL297" s="1649"/>
      <c r="AM297" s="1373"/>
      <c r="AN297" s="1373"/>
      <c r="AO297" s="1373"/>
      <c r="AP297" s="1373"/>
      <c r="AQ297" s="1649"/>
      <c r="AR297" s="1373"/>
      <c r="AS297" s="1373"/>
      <c r="AT297" s="743"/>
      <c r="AU297" s="1373"/>
      <c r="AV297" s="1373"/>
      <c r="AW297" s="1373"/>
      <c r="AX297" s="1373"/>
      <c r="AY297" s="1373"/>
      <c r="AZ297" s="1639"/>
      <c r="BA297" s="1639"/>
      <c r="BB297" s="1639"/>
      <c r="BC297" s="1639"/>
      <c r="BD297" s="1639"/>
      <c r="BE297" s="1642">
        <v>0</v>
      </c>
    </row>
    <row s="1854" customFormat="1" customHeight="1" ht="18.75">
      <c r="A298" s="994"/>
      <c r="B298" s="1373"/>
      <c r="C298" s="1649"/>
      <c r="D298" s="2158"/>
      <c r="E298" s="553" t="s">
        <v>1065</v>
      </c>
      <c r="F298" s="547" t="s">
        <v>1066</v>
      </c>
      <c r="G298" s="2386" t="s">
        <v>732</v>
      </c>
      <c r="H298" s="758"/>
      <c r="I298" s="758">
        <v>1.2</v>
      </c>
      <c r="J298" s="758"/>
      <c r="K298" s="758"/>
      <c r="L298" s="758"/>
      <c r="M298" s="758"/>
      <c r="N298" s="758"/>
      <c r="O298" s="758"/>
      <c r="P298" s="758"/>
      <c r="Q298" s="758"/>
      <c r="R298" s="758"/>
      <c r="S298" s="758"/>
      <c r="T298" s="758"/>
      <c r="U298" s="758"/>
      <c r="V298" s="758"/>
      <c r="W298" s="758"/>
      <c r="X298" s="758"/>
      <c r="Y298" s="758"/>
      <c r="Z298" s="758"/>
      <c r="AA298" s="758"/>
      <c r="AB298" s="758"/>
      <c r="AC298" s="758"/>
      <c r="AD298" s="758"/>
      <c r="AE298" s="758"/>
      <c r="AF298" s="758"/>
      <c r="AG298" s="758"/>
      <c r="AH298" s="758"/>
      <c r="AI298" s="1532" t="s">
        <v>733</v>
      </c>
      <c r="AJ298" s="741"/>
      <c r="AK298" s="1649"/>
      <c r="AL298" s="1649"/>
      <c r="AM298" s="1373"/>
      <c r="AN298" s="1373"/>
      <c r="AO298" s="1373"/>
      <c r="AP298" s="1373"/>
      <c r="AQ298" s="1649"/>
      <c r="AR298" s="1373"/>
      <c r="AS298" s="1373"/>
      <c r="AT298" s="743"/>
      <c r="AU298" s="1373"/>
      <c r="AV298" s="1373"/>
      <c r="AW298" s="1373"/>
      <c r="AX298" s="1373"/>
      <c r="AY298" s="1373"/>
      <c r="AZ298" s="1639"/>
      <c r="BA298" s="1639"/>
      <c r="BB298" s="1639"/>
      <c r="BC298" s="1639"/>
      <c r="BD298" s="1639"/>
      <c r="BE298" s="1642">
        <v>0</v>
      </c>
    </row>
    <row s="1854" customFormat="1" customHeight="1" ht="18.75">
      <c r="A299" s="994"/>
      <c r="B299" s="1373"/>
      <c r="C299" s="1649"/>
      <c r="D299" s="2158"/>
      <c r="E299" s="553" t="s">
        <v>1067</v>
      </c>
      <c r="F299" s="547" t="s">
        <v>1068</v>
      </c>
      <c r="G299" s="2386" t="s">
        <v>732</v>
      </c>
      <c r="H299" s="758"/>
      <c r="I299" s="758">
        <v>0.516</v>
      </c>
      <c r="J299" s="758"/>
      <c r="K299" s="758"/>
      <c r="L299" s="758"/>
      <c r="M299" s="758"/>
      <c r="N299" s="758"/>
      <c r="O299" s="758"/>
      <c r="P299" s="758"/>
      <c r="Q299" s="758"/>
      <c r="R299" s="758"/>
      <c r="S299" s="758"/>
      <c r="T299" s="758"/>
      <c r="U299" s="758"/>
      <c r="V299" s="758"/>
      <c r="W299" s="758"/>
      <c r="X299" s="758"/>
      <c r="Y299" s="758"/>
      <c r="Z299" s="758"/>
      <c r="AA299" s="758"/>
      <c r="AB299" s="758"/>
      <c r="AC299" s="758"/>
      <c r="AD299" s="758"/>
      <c r="AE299" s="758"/>
      <c r="AF299" s="758"/>
      <c r="AG299" s="758"/>
      <c r="AH299" s="758"/>
      <c r="AI299" s="1532" t="s">
        <v>733</v>
      </c>
      <c r="AJ299" s="741"/>
      <c r="AK299" s="1649"/>
      <c r="AL299" s="1649"/>
      <c r="AM299" s="1373"/>
      <c r="AN299" s="1373"/>
      <c r="AO299" s="1373"/>
      <c r="AP299" s="1373"/>
      <c r="AQ299" s="1649"/>
      <c r="AR299" s="1373"/>
      <c r="AS299" s="1373"/>
      <c r="AT299" s="743"/>
      <c r="AU299" s="1373"/>
      <c r="AV299" s="1373"/>
      <c r="AW299" s="1373"/>
      <c r="AX299" s="1373"/>
      <c r="AY299" s="1373"/>
      <c r="AZ299" s="1639"/>
      <c r="BA299" s="1639"/>
      <c r="BB299" s="1639"/>
      <c r="BC299" s="1639"/>
      <c r="BD299" s="1639"/>
      <c r="BE299" s="1642">
        <v>0</v>
      </c>
    </row>
    <row s="1854" customFormat="1" customHeight="1" ht="18.75">
      <c r="A300" s="994"/>
      <c r="B300" s="1373"/>
      <c r="C300" s="1649"/>
      <c r="D300" s="2158"/>
      <c r="E300" s="553" t="s">
        <v>1069</v>
      </c>
      <c r="F300" s="547" t="s">
        <v>1070</v>
      </c>
      <c r="G300" s="2386" t="s">
        <v>732</v>
      </c>
      <c r="H300" s="758"/>
      <c r="I300" s="758">
        <v>0.31</v>
      </c>
      <c r="J300" s="758"/>
      <c r="K300" s="758"/>
      <c r="L300" s="758"/>
      <c r="M300" s="758"/>
      <c r="N300" s="758"/>
      <c r="O300" s="758"/>
      <c r="P300" s="758"/>
      <c r="Q300" s="758"/>
      <c r="R300" s="758"/>
      <c r="S300" s="758"/>
      <c r="T300" s="758"/>
      <c r="U300" s="758"/>
      <c r="V300" s="758"/>
      <c r="W300" s="758"/>
      <c r="X300" s="758"/>
      <c r="Y300" s="758"/>
      <c r="Z300" s="758"/>
      <c r="AA300" s="758"/>
      <c r="AB300" s="758"/>
      <c r="AC300" s="758"/>
      <c r="AD300" s="758"/>
      <c r="AE300" s="758"/>
      <c r="AF300" s="758"/>
      <c r="AG300" s="758"/>
      <c r="AH300" s="758"/>
      <c r="AI300" s="1532" t="s">
        <v>733</v>
      </c>
      <c r="AJ300" s="741"/>
      <c r="AK300" s="1649"/>
      <c r="AL300" s="1649"/>
      <c r="AM300" s="1373"/>
      <c r="AN300" s="1373"/>
      <c r="AO300" s="1373"/>
      <c r="AP300" s="1373"/>
      <c r="AQ300" s="1649"/>
      <c r="AR300" s="1373"/>
      <c r="AS300" s="1373"/>
      <c r="AT300" s="743"/>
      <c r="AU300" s="1373"/>
      <c r="AV300" s="1373"/>
      <c r="AW300" s="1373"/>
      <c r="AX300" s="1373"/>
      <c r="AY300" s="1373"/>
      <c r="AZ300" s="1639"/>
      <c r="BA300" s="1639"/>
      <c r="BB300" s="1639"/>
      <c r="BC300" s="1639"/>
      <c r="BD300" s="1639"/>
      <c r="BE300" s="1642">
        <v>0</v>
      </c>
    </row>
    <row s="1854" customFormat="1" customHeight="1" ht="18.75">
      <c r="A301" s="994"/>
      <c r="B301" s="1373"/>
      <c r="C301" s="1649"/>
      <c r="D301" s="2158"/>
      <c r="E301" s="553" t="s">
        <v>1071</v>
      </c>
      <c r="F301" s="547" t="s">
        <v>1072</v>
      </c>
      <c r="G301" s="2386" t="s">
        <v>732</v>
      </c>
      <c r="H301" s="758"/>
      <c r="I301" s="758">
        <v>0.24</v>
      </c>
      <c r="J301" s="758"/>
      <c r="K301" s="758"/>
      <c r="L301" s="758"/>
      <c r="M301" s="758"/>
      <c r="N301" s="758"/>
      <c r="O301" s="758"/>
      <c r="P301" s="758"/>
      <c r="Q301" s="758"/>
      <c r="R301" s="758"/>
      <c r="S301" s="758"/>
      <c r="T301" s="758"/>
      <c r="U301" s="758"/>
      <c r="V301" s="758"/>
      <c r="W301" s="758"/>
      <c r="X301" s="758"/>
      <c r="Y301" s="758"/>
      <c r="Z301" s="758"/>
      <c r="AA301" s="758"/>
      <c r="AB301" s="758"/>
      <c r="AC301" s="758"/>
      <c r="AD301" s="758"/>
      <c r="AE301" s="758"/>
      <c r="AF301" s="758"/>
      <c r="AG301" s="758"/>
      <c r="AH301" s="758"/>
      <c r="AI301" s="1532" t="s">
        <v>733</v>
      </c>
      <c r="AJ301" s="741"/>
      <c r="AK301" s="1649"/>
      <c r="AL301" s="1649"/>
      <c r="AM301" s="1373"/>
      <c r="AN301" s="1373"/>
      <c r="AO301" s="1373"/>
      <c r="AP301" s="1373"/>
      <c r="AQ301" s="1649"/>
      <c r="AR301" s="1373"/>
      <c r="AS301" s="1373"/>
      <c r="AT301" s="743"/>
      <c r="AU301" s="1373"/>
      <c r="AV301" s="1373"/>
      <c r="AW301" s="1373"/>
      <c r="AX301" s="1373"/>
      <c r="AY301" s="1373"/>
      <c r="AZ301" s="1639"/>
      <c r="BA301" s="1639"/>
      <c r="BB301" s="1639"/>
      <c r="BC301" s="1639"/>
      <c r="BD301" s="1639"/>
      <c r="BE301" s="1642">
        <v>0</v>
      </c>
    </row>
    <row s="1854" customFormat="1" customHeight="1" ht="18.75">
      <c r="A302" s="994"/>
      <c r="B302" s="1373"/>
      <c r="C302" s="1649"/>
      <c r="D302" s="2158"/>
      <c r="E302" s="553" t="s">
        <v>1073</v>
      </c>
      <c r="F302" s="547" t="s">
        <v>1074</v>
      </c>
      <c r="G302" s="2386" t="s">
        <v>732</v>
      </c>
      <c r="H302" s="758"/>
      <c r="I302" s="758">
        <v>1.892</v>
      </c>
      <c r="J302" s="758"/>
      <c r="K302" s="758"/>
      <c r="L302" s="758"/>
      <c r="M302" s="758"/>
      <c r="N302" s="758"/>
      <c r="O302" s="758"/>
      <c r="P302" s="758"/>
      <c r="Q302" s="758"/>
      <c r="R302" s="758"/>
      <c r="S302" s="758"/>
      <c r="T302" s="758"/>
      <c r="U302" s="758"/>
      <c r="V302" s="758"/>
      <c r="W302" s="758"/>
      <c r="X302" s="758"/>
      <c r="Y302" s="758"/>
      <c r="Z302" s="758"/>
      <c r="AA302" s="758"/>
      <c r="AB302" s="758"/>
      <c r="AC302" s="758"/>
      <c r="AD302" s="758"/>
      <c r="AE302" s="758"/>
      <c r="AF302" s="758"/>
      <c r="AG302" s="758"/>
      <c r="AH302" s="758"/>
      <c r="AI302" s="1532" t="s">
        <v>733</v>
      </c>
      <c r="AJ302" s="741"/>
      <c r="AK302" s="1649"/>
      <c r="AL302" s="1649"/>
      <c r="AM302" s="1373"/>
      <c r="AN302" s="1373"/>
      <c r="AO302" s="1373"/>
      <c r="AP302" s="1373"/>
      <c r="AQ302" s="1649"/>
      <c r="AR302" s="1373"/>
      <c r="AS302" s="1373"/>
      <c r="AT302" s="743"/>
      <c r="AU302" s="1373"/>
      <c r="AV302" s="1373"/>
      <c r="AW302" s="1373"/>
      <c r="AX302" s="1373"/>
      <c r="AY302" s="1373"/>
      <c r="AZ302" s="1639"/>
      <c r="BA302" s="1639"/>
      <c r="BB302" s="1639"/>
      <c r="BC302" s="1639"/>
      <c r="BD302" s="1639"/>
      <c r="BE302" s="1642">
        <v>0</v>
      </c>
    </row>
    <row s="1854" customFormat="1" customHeight="1" ht="18.75">
      <c r="A303" s="994"/>
      <c r="B303" s="1373"/>
      <c r="C303" s="1649"/>
      <c r="D303" s="2158"/>
      <c r="E303" s="553" t="s">
        <v>1075</v>
      </c>
      <c r="F303" s="547" t="s">
        <v>1076</v>
      </c>
      <c r="G303" s="2386" t="s">
        <v>732</v>
      </c>
      <c r="H303" s="758"/>
      <c r="I303" s="758">
        <v>6.638</v>
      </c>
      <c r="J303" s="758"/>
      <c r="K303" s="758"/>
      <c r="L303" s="758"/>
      <c r="M303" s="758"/>
      <c r="N303" s="758"/>
      <c r="O303" s="758"/>
      <c r="P303" s="758"/>
      <c r="Q303" s="758"/>
      <c r="R303" s="758"/>
      <c r="S303" s="758"/>
      <c r="T303" s="758"/>
      <c r="U303" s="758"/>
      <c r="V303" s="758"/>
      <c r="W303" s="758"/>
      <c r="X303" s="758"/>
      <c r="Y303" s="758"/>
      <c r="Z303" s="758"/>
      <c r="AA303" s="758"/>
      <c r="AB303" s="758"/>
      <c r="AC303" s="758"/>
      <c r="AD303" s="758"/>
      <c r="AE303" s="758"/>
      <c r="AF303" s="758"/>
      <c r="AG303" s="758"/>
      <c r="AH303" s="758"/>
      <c r="AI303" s="1532" t="s">
        <v>733</v>
      </c>
      <c r="AJ303" s="741"/>
      <c r="AK303" s="1649"/>
      <c r="AL303" s="1649"/>
      <c r="AM303" s="1373"/>
      <c r="AN303" s="1373"/>
      <c r="AO303" s="1373"/>
      <c r="AP303" s="1373"/>
      <c r="AQ303" s="1649"/>
      <c r="AR303" s="1373"/>
      <c r="AS303" s="1373"/>
      <c r="AT303" s="743"/>
      <c r="AU303" s="1373"/>
      <c r="AV303" s="1373"/>
      <c r="AW303" s="1373"/>
      <c r="AX303" s="1373"/>
      <c r="AY303" s="1373"/>
      <c r="AZ303" s="1639"/>
      <c r="BA303" s="1639"/>
      <c r="BB303" s="1639"/>
      <c r="BC303" s="1639"/>
      <c r="BD303" s="1639"/>
      <c r="BE303" s="1642">
        <v>0</v>
      </c>
    </row>
    <row s="1854" customFormat="1" customHeight="1" ht="18.75">
      <c r="A304" s="994"/>
      <c r="B304" s="1373"/>
      <c r="C304" s="1649"/>
      <c r="D304" s="2158"/>
      <c r="E304" s="553" t="s">
        <v>1077</v>
      </c>
      <c r="F304" s="547" t="s">
        <v>1078</v>
      </c>
      <c r="G304" s="2386" t="s">
        <v>732</v>
      </c>
      <c r="H304" s="758"/>
      <c r="I304" s="758">
        <v>0.31</v>
      </c>
      <c r="J304" s="758"/>
      <c r="K304" s="758"/>
      <c r="L304" s="758"/>
      <c r="M304" s="758"/>
      <c r="N304" s="758"/>
      <c r="O304" s="758"/>
      <c r="P304" s="758"/>
      <c r="Q304" s="758"/>
      <c r="R304" s="758"/>
      <c r="S304" s="758"/>
      <c r="T304" s="758"/>
      <c r="U304" s="758"/>
      <c r="V304" s="758"/>
      <c r="W304" s="758"/>
      <c r="X304" s="758"/>
      <c r="Y304" s="758"/>
      <c r="Z304" s="758"/>
      <c r="AA304" s="758"/>
      <c r="AB304" s="758"/>
      <c r="AC304" s="758"/>
      <c r="AD304" s="758"/>
      <c r="AE304" s="758"/>
      <c r="AF304" s="758"/>
      <c r="AG304" s="758"/>
      <c r="AH304" s="758"/>
      <c r="AI304" s="1532" t="s">
        <v>733</v>
      </c>
      <c r="AJ304" s="741"/>
      <c r="AK304" s="1649"/>
      <c r="AL304" s="1649"/>
      <c r="AM304" s="1373"/>
      <c r="AN304" s="1373"/>
      <c r="AO304" s="1373"/>
      <c r="AP304" s="1373"/>
      <c r="AQ304" s="1649"/>
      <c r="AR304" s="1373"/>
      <c r="AS304" s="1373"/>
      <c r="AT304" s="743"/>
      <c r="AU304" s="1373"/>
      <c r="AV304" s="1373"/>
      <c r="AW304" s="1373"/>
      <c r="AX304" s="1373"/>
      <c r="AY304" s="1373"/>
      <c r="AZ304" s="1639"/>
      <c r="BA304" s="1639"/>
      <c r="BB304" s="1639"/>
      <c r="BC304" s="1639"/>
      <c r="BD304" s="1639"/>
      <c r="BE304" s="1642">
        <v>0</v>
      </c>
    </row>
    <row s="1854" customFormat="1" customHeight="1" ht="18.75">
      <c r="A305" s="994"/>
      <c r="B305" s="1373"/>
      <c r="C305" s="1649"/>
      <c r="D305" s="2158"/>
      <c r="E305" s="553" t="s">
        <v>1079</v>
      </c>
      <c r="F305" s="547" t="s">
        <v>1080</v>
      </c>
      <c r="G305" s="2386" t="s">
        <v>732</v>
      </c>
      <c r="H305" s="758"/>
      <c r="I305" s="758">
        <v>56.96</v>
      </c>
      <c r="J305" s="758"/>
      <c r="K305" s="758"/>
      <c r="L305" s="758"/>
      <c r="M305" s="758"/>
      <c r="N305" s="758"/>
      <c r="O305" s="758"/>
      <c r="P305" s="758"/>
      <c r="Q305" s="758"/>
      <c r="R305" s="758"/>
      <c r="S305" s="758"/>
      <c r="T305" s="758"/>
      <c r="U305" s="758"/>
      <c r="V305" s="758"/>
      <c r="W305" s="758"/>
      <c r="X305" s="758"/>
      <c r="Y305" s="758"/>
      <c r="Z305" s="758"/>
      <c r="AA305" s="758"/>
      <c r="AB305" s="758"/>
      <c r="AC305" s="758"/>
      <c r="AD305" s="758"/>
      <c r="AE305" s="758"/>
      <c r="AF305" s="758"/>
      <c r="AG305" s="758"/>
      <c r="AH305" s="758"/>
      <c r="AI305" s="1532" t="s">
        <v>733</v>
      </c>
      <c r="AJ305" s="741"/>
      <c r="AK305" s="1649"/>
      <c r="AL305" s="1649"/>
      <c r="AM305" s="1373"/>
      <c r="AN305" s="1373"/>
      <c r="AO305" s="1373"/>
      <c r="AP305" s="1373"/>
      <c r="AQ305" s="1649"/>
      <c r="AR305" s="1373"/>
      <c r="AS305" s="1373"/>
      <c r="AT305" s="743"/>
      <c r="AU305" s="1373"/>
      <c r="AV305" s="1373"/>
      <c r="AW305" s="1373"/>
      <c r="AX305" s="1373"/>
      <c r="AY305" s="1373"/>
      <c r="AZ305" s="1639"/>
      <c r="BA305" s="1639"/>
      <c r="BB305" s="1639"/>
      <c r="BC305" s="1639"/>
      <c r="BD305" s="1639"/>
      <c r="BE305" s="1642">
        <v>0</v>
      </c>
    </row>
    <row s="1854" customFormat="1" customHeight="1" ht="18.75">
      <c r="A306" s="994"/>
      <c r="B306" s="1373"/>
      <c r="C306" s="1649"/>
      <c r="D306" s="2158"/>
      <c r="E306" s="553" t="s">
        <v>1081</v>
      </c>
      <c r="F306" s="547" t="s">
        <v>1082</v>
      </c>
      <c r="G306" s="2386" t="s">
        <v>732</v>
      </c>
      <c r="H306" s="758"/>
      <c r="I306" s="758">
        <v>0.516</v>
      </c>
      <c r="J306" s="758"/>
      <c r="K306" s="758"/>
      <c r="L306" s="758"/>
      <c r="M306" s="758"/>
      <c r="N306" s="758"/>
      <c r="O306" s="758"/>
      <c r="P306" s="758"/>
      <c r="Q306" s="758"/>
      <c r="R306" s="758"/>
      <c r="S306" s="758"/>
      <c r="T306" s="758"/>
      <c r="U306" s="758"/>
      <c r="V306" s="758"/>
      <c r="W306" s="758"/>
      <c r="X306" s="758"/>
      <c r="Y306" s="758"/>
      <c r="Z306" s="758"/>
      <c r="AA306" s="758"/>
      <c r="AB306" s="758"/>
      <c r="AC306" s="758"/>
      <c r="AD306" s="758"/>
      <c r="AE306" s="758"/>
      <c r="AF306" s="758"/>
      <c r="AG306" s="758"/>
      <c r="AH306" s="758"/>
      <c r="AI306" s="1532" t="s">
        <v>733</v>
      </c>
      <c r="AJ306" s="741"/>
      <c r="AK306" s="1649"/>
      <c r="AL306" s="1649"/>
      <c r="AM306" s="1373"/>
      <c r="AN306" s="1373"/>
      <c r="AO306" s="1373"/>
      <c r="AP306" s="1373"/>
      <c r="AQ306" s="1649"/>
      <c r="AR306" s="1373"/>
      <c r="AS306" s="1373"/>
      <c r="AT306" s="743"/>
      <c r="AU306" s="1373"/>
      <c r="AV306" s="1373"/>
      <c r="AW306" s="1373"/>
      <c r="AX306" s="1373"/>
      <c r="AY306" s="1373"/>
      <c r="AZ306" s="1639"/>
      <c r="BA306" s="1639"/>
      <c r="BB306" s="1639"/>
      <c r="BC306" s="1639"/>
      <c r="BD306" s="1639"/>
      <c r="BE306" s="1642">
        <v>0</v>
      </c>
    </row>
    <row s="1854" customFormat="1" customHeight="1" ht="18.75">
      <c r="A307" s="994"/>
      <c r="B307" s="1373"/>
      <c r="C307" s="1649"/>
      <c r="D307" s="2158"/>
      <c r="E307" s="553" t="s">
        <v>1083</v>
      </c>
      <c r="F307" s="547" t="s">
        <v>1084</v>
      </c>
      <c r="G307" s="2386" t="s">
        <v>732</v>
      </c>
      <c r="H307" s="758"/>
      <c r="I307" s="758">
        <v>0.516</v>
      </c>
      <c r="J307" s="758"/>
      <c r="K307" s="758"/>
      <c r="L307" s="758"/>
      <c r="M307" s="758"/>
      <c r="N307" s="758"/>
      <c r="O307" s="758"/>
      <c r="P307" s="758"/>
      <c r="Q307" s="758"/>
      <c r="R307" s="758"/>
      <c r="S307" s="758"/>
      <c r="T307" s="758"/>
      <c r="U307" s="758"/>
      <c r="V307" s="758"/>
      <c r="W307" s="758"/>
      <c r="X307" s="758"/>
      <c r="Y307" s="758"/>
      <c r="Z307" s="758"/>
      <c r="AA307" s="758"/>
      <c r="AB307" s="758"/>
      <c r="AC307" s="758"/>
      <c r="AD307" s="758"/>
      <c r="AE307" s="758"/>
      <c r="AF307" s="758"/>
      <c r="AG307" s="758"/>
      <c r="AH307" s="758"/>
      <c r="AI307" s="1532" t="s">
        <v>733</v>
      </c>
      <c r="AJ307" s="741"/>
      <c r="AK307" s="1649"/>
      <c r="AL307" s="1649"/>
      <c r="AM307" s="1373"/>
      <c r="AN307" s="1373"/>
      <c r="AO307" s="1373"/>
      <c r="AP307" s="1373"/>
      <c r="AQ307" s="1649"/>
      <c r="AR307" s="1373"/>
      <c r="AS307" s="1373"/>
      <c r="AT307" s="743"/>
      <c r="AU307" s="1373"/>
      <c r="AV307" s="1373"/>
      <c r="AW307" s="1373"/>
      <c r="AX307" s="1373"/>
      <c r="AY307" s="1373"/>
      <c r="AZ307" s="1639"/>
      <c r="BA307" s="1639"/>
      <c r="BB307" s="1639"/>
      <c r="BC307" s="1639"/>
      <c r="BD307" s="1639"/>
      <c r="BE307" s="1642">
        <v>0</v>
      </c>
    </row>
    <row s="1854" customFormat="1" customHeight="1" ht="18.75">
      <c r="A308" s="994"/>
      <c r="B308" s="1373"/>
      <c r="C308" s="1649"/>
      <c r="D308" s="2158"/>
      <c r="E308" s="553" t="s">
        <v>1085</v>
      </c>
      <c r="F308" s="547" t="s">
        <v>1086</v>
      </c>
      <c r="G308" s="2386" t="s">
        <v>732</v>
      </c>
      <c r="H308" s="758"/>
      <c r="I308" s="758">
        <v>4.165</v>
      </c>
      <c r="J308" s="758"/>
      <c r="K308" s="758"/>
      <c r="L308" s="758"/>
      <c r="M308" s="758"/>
      <c r="N308" s="758"/>
      <c r="O308" s="758"/>
      <c r="P308" s="758"/>
      <c r="Q308" s="758"/>
      <c r="R308" s="758"/>
      <c r="S308" s="758"/>
      <c r="T308" s="758"/>
      <c r="U308" s="758"/>
      <c r="V308" s="758"/>
      <c r="W308" s="758"/>
      <c r="X308" s="758"/>
      <c r="Y308" s="758"/>
      <c r="Z308" s="758"/>
      <c r="AA308" s="758"/>
      <c r="AB308" s="758"/>
      <c r="AC308" s="758"/>
      <c r="AD308" s="758"/>
      <c r="AE308" s="758"/>
      <c r="AF308" s="758"/>
      <c r="AG308" s="758"/>
      <c r="AH308" s="758"/>
      <c r="AI308" s="1532" t="s">
        <v>733</v>
      </c>
      <c r="AJ308" s="741"/>
      <c r="AK308" s="1649"/>
      <c r="AL308" s="1649"/>
      <c r="AM308" s="1373"/>
      <c r="AN308" s="1373"/>
      <c r="AO308" s="1373"/>
      <c r="AP308" s="1373"/>
      <c r="AQ308" s="1649"/>
      <c r="AR308" s="1373"/>
      <c r="AS308" s="1373"/>
      <c r="AT308" s="743"/>
      <c r="AU308" s="1373"/>
      <c r="AV308" s="1373"/>
      <c r="AW308" s="1373"/>
      <c r="AX308" s="1373"/>
      <c r="AY308" s="1373"/>
      <c r="AZ308" s="1639"/>
      <c r="BA308" s="1639"/>
      <c r="BB308" s="1639"/>
      <c r="BC308" s="1639"/>
      <c r="BD308" s="1639"/>
      <c r="BE308" s="1642">
        <v>0</v>
      </c>
    </row>
    <row s="1854" customFormat="1" customHeight="1" ht="18.75">
      <c r="A309" s="994"/>
      <c r="B309" s="1373"/>
      <c r="C309" s="1649"/>
      <c r="D309" s="2158"/>
      <c r="E309" s="553" t="s">
        <v>1087</v>
      </c>
      <c r="F309" s="547" t="s">
        <v>1088</v>
      </c>
      <c r="G309" s="2386" t="s">
        <v>732</v>
      </c>
      <c r="H309" s="758"/>
      <c r="I309" s="758">
        <v>3.35</v>
      </c>
      <c r="J309" s="758"/>
      <c r="K309" s="758"/>
      <c r="L309" s="758"/>
      <c r="M309" s="758"/>
      <c r="N309" s="758"/>
      <c r="O309" s="758"/>
      <c r="P309" s="758"/>
      <c r="Q309" s="758"/>
      <c r="R309" s="758"/>
      <c r="S309" s="758"/>
      <c r="T309" s="758"/>
      <c r="U309" s="758"/>
      <c r="V309" s="758"/>
      <c r="W309" s="758"/>
      <c r="X309" s="758"/>
      <c r="Y309" s="758"/>
      <c r="Z309" s="758"/>
      <c r="AA309" s="758"/>
      <c r="AB309" s="758"/>
      <c r="AC309" s="758"/>
      <c r="AD309" s="758"/>
      <c r="AE309" s="758"/>
      <c r="AF309" s="758"/>
      <c r="AG309" s="758"/>
      <c r="AH309" s="758"/>
      <c r="AI309" s="1532" t="s">
        <v>733</v>
      </c>
      <c r="AJ309" s="741"/>
      <c r="AK309" s="1649"/>
      <c r="AL309" s="1649"/>
      <c r="AM309" s="1373"/>
      <c r="AN309" s="1373"/>
      <c r="AO309" s="1373"/>
      <c r="AP309" s="1373"/>
      <c r="AQ309" s="1649"/>
      <c r="AR309" s="1373"/>
      <c r="AS309" s="1373"/>
      <c r="AT309" s="743"/>
      <c r="AU309" s="1373"/>
      <c r="AV309" s="1373"/>
      <c r="AW309" s="1373"/>
      <c r="AX309" s="1373"/>
      <c r="AY309" s="1373"/>
      <c r="AZ309" s="1639"/>
      <c r="BA309" s="1639"/>
      <c r="BB309" s="1639"/>
      <c r="BC309" s="1639"/>
      <c r="BD309" s="1639"/>
      <c r="BE309" s="1642">
        <v>0</v>
      </c>
    </row>
    <row s="1854" customFormat="1" customHeight="1" ht="18.75">
      <c r="A310" s="994"/>
      <c r="B310" s="1373"/>
      <c r="C310" s="1649"/>
      <c r="D310" s="2158"/>
      <c r="E310" s="553" t="s">
        <v>1089</v>
      </c>
      <c r="F310" s="547" t="s">
        <v>1090</v>
      </c>
      <c r="G310" s="2386" t="s">
        <v>732</v>
      </c>
      <c r="H310" s="758"/>
      <c r="I310" s="758">
        <v>16.409</v>
      </c>
      <c r="J310" s="758"/>
      <c r="K310" s="758"/>
      <c r="L310" s="758"/>
      <c r="M310" s="758"/>
      <c r="N310" s="758"/>
      <c r="O310" s="758"/>
      <c r="P310" s="758"/>
      <c r="Q310" s="758"/>
      <c r="R310" s="758"/>
      <c r="S310" s="758"/>
      <c r="T310" s="758"/>
      <c r="U310" s="758"/>
      <c r="V310" s="758"/>
      <c r="W310" s="758"/>
      <c r="X310" s="758"/>
      <c r="Y310" s="758"/>
      <c r="Z310" s="758"/>
      <c r="AA310" s="758"/>
      <c r="AB310" s="758"/>
      <c r="AC310" s="758"/>
      <c r="AD310" s="758"/>
      <c r="AE310" s="758"/>
      <c r="AF310" s="758"/>
      <c r="AG310" s="758"/>
      <c r="AH310" s="758"/>
      <c r="AI310" s="1532" t="s">
        <v>733</v>
      </c>
      <c r="AJ310" s="741"/>
      <c r="AK310" s="1649"/>
      <c r="AL310" s="1649"/>
      <c r="AM310" s="1373"/>
      <c r="AN310" s="1373"/>
      <c r="AO310" s="1373"/>
      <c r="AP310" s="1373"/>
      <c r="AQ310" s="1649"/>
      <c r="AR310" s="1373"/>
      <c r="AS310" s="1373"/>
      <c r="AT310" s="743"/>
      <c r="AU310" s="1373"/>
      <c r="AV310" s="1373"/>
      <c r="AW310" s="1373"/>
      <c r="AX310" s="1373"/>
      <c r="AY310" s="1373"/>
      <c r="AZ310" s="1639"/>
      <c r="BA310" s="1639"/>
      <c r="BB310" s="1639"/>
      <c r="BC310" s="1639"/>
      <c r="BD310" s="1639"/>
      <c r="BE310" s="1642">
        <v>0</v>
      </c>
    </row>
    <row s="1854" customFormat="1" customHeight="1" ht="18.75">
      <c r="A311" s="994"/>
      <c r="B311" s="1373"/>
      <c r="C311" s="1649"/>
      <c r="D311" s="2158"/>
      <c r="E311" s="553" t="s">
        <v>1091</v>
      </c>
      <c r="F311" s="547" t="s">
        <v>1092</v>
      </c>
      <c r="G311" s="2386" t="s">
        <v>732</v>
      </c>
      <c r="H311" s="758"/>
      <c r="I311" s="758">
        <v>2.52</v>
      </c>
      <c r="J311" s="758"/>
      <c r="K311" s="758"/>
      <c r="L311" s="758"/>
      <c r="M311" s="758"/>
      <c r="N311" s="758"/>
      <c r="O311" s="758"/>
      <c r="P311" s="758"/>
      <c r="Q311" s="758"/>
      <c r="R311" s="758"/>
      <c r="S311" s="758"/>
      <c r="T311" s="758"/>
      <c r="U311" s="758"/>
      <c r="V311" s="758"/>
      <c r="W311" s="758"/>
      <c r="X311" s="758"/>
      <c r="Y311" s="758"/>
      <c r="Z311" s="758"/>
      <c r="AA311" s="758"/>
      <c r="AB311" s="758"/>
      <c r="AC311" s="758"/>
      <c r="AD311" s="758"/>
      <c r="AE311" s="758"/>
      <c r="AF311" s="758"/>
      <c r="AG311" s="758"/>
      <c r="AH311" s="758"/>
      <c r="AI311" s="1532" t="s">
        <v>733</v>
      </c>
      <c r="AJ311" s="741"/>
      <c r="AK311" s="1649"/>
      <c r="AL311" s="1649"/>
      <c r="AM311" s="1373"/>
      <c r="AN311" s="1373"/>
      <c r="AO311" s="1373"/>
      <c r="AP311" s="1373"/>
      <c r="AQ311" s="1649"/>
      <c r="AR311" s="1373"/>
      <c r="AS311" s="1373"/>
      <c r="AT311" s="743"/>
      <c r="AU311" s="1373"/>
      <c r="AV311" s="1373"/>
      <c r="AW311" s="1373"/>
      <c r="AX311" s="1373"/>
      <c r="AY311" s="1373"/>
      <c r="AZ311" s="1639"/>
      <c r="BA311" s="1639"/>
      <c r="BB311" s="1639"/>
      <c r="BC311" s="1639"/>
      <c r="BD311" s="1639"/>
      <c r="BE311" s="1642">
        <v>0</v>
      </c>
    </row>
    <row s="1854" customFormat="1" customHeight="1" ht="18.75">
      <c r="A312" s="994"/>
      <c r="B312" s="1373"/>
      <c r="C312" s="1649"/>
      <c r="D312" s="2158"/>
      <c r="E312" s="553" t="s">
        <v>1093</v>
      </c>
      <c r="F312" s="547" t="s">
        <v>1094</v>
      </c>
      <c r="G312" s="2386" t="s">
        <v>732</v>
      </c>
      <c r="H312" s="758"/>
      <c r="I312" s="758">
        <v>1.34</v>
      </c>
      <c r="J312" s="758"/>
      <c r="K312" s="758"/>
      <c r="L312" s="758"/>
      <c r="M312" s="758"/>
      <c r="N312" s="758"/>
      <c r="O312" s="758"/>
      <c r="P312" s="758"/>
      <c r="Q312" s="758"/>
      <c r="R312" s="758"/>
      <c r="S312" s="758"/>
      <c r="T312" s="758"/>
      <c r="U312" s="758"/>
      <c r="V312" s="758"/>
      <c r="W312" s="758"/>
      <c r="X312" s="758"/>
      <c r="Y312" s="758"/>
      <c r="Z312" s="758"/>
      <c r="AA312" s="758"/>
      <c r="AB312" s="758"/>
      <c r="AC312" s="758"/>
      <c r="AD312" s="758"/>
      <c r="AE312" s="758"/>
      <c r="AF312" s="758"/>
      <c r="AG312" s="758"/>
      <c r="AH312" s="758"/>
      <c r="AI312" s="1532" t="s">
        <v>733</v>
      </c>
      <c r="AJ312" s="741"/>
      <c r="AK312" s="1649"/>
      <c r="AL312" s="1649"/>
      <c r="AM312" s="1373"/>
      <c r="AN312" s="1373"/>
      <c r="AO312" s="1373"/>
      <c r="AP312" s="1373"/>
      <c r="AQ312" s="1649"/>
      <c r="AR312" s="1373"/>
      <c r="AS312" s="1373"/>
      <c r="AT312" s="743"/>
      <c r="AU312" s="1373"/>
      <c r="AV312" s="1373"/>
      <c r="AW312" s="1373"/>
      <c r="AX312" s="1373"/>
      <c r="AY312" s="1373"/>
      <c r="AZ312" s="1639"/>
      <c r="BA312" s="1639"/>
      <c r="BB312" s="1639"/>
      <c r="BC312" s="1639"/>
      <c r="BD312" s="1639"/>
      <c r="BE312" s="1642">
        <v>0</v>
      </c>
    </row>
    <row s="1854" customFormat="1" customHeight="1" ht="18.75">
      <c r="A313" s="994"/>
      <c r="B313" s="1373"/>
      <c r="C313" s="1649"/>
      <c r="D313" s="2158"/>
      <c r="E313" s="553" t="s">
        <v>1095</v>
      </c>
      <c r="F313" s="547" t="s">
        <v>1096</v>
      </c>
      <c r="G313" s="2386" t="s">
        <v>732</v>
      </c>
      <c r="H313" s="758"/>
      <c r="I313" s="758">
        <v>2.8</v>
      </c>
      <c r="J313" s="758"/>
      <c r="K313" s="758"/>
      <c r="L313" s="758"/>
      <c r="M313" s="758"/>
      <c r="N313" s="758"/>
      <c r="O313" s="758"/>
      <c r="P313" s="758"/>
      <c r="Q313" s="758"/>
      <c r="R313" s="758"/>
      <c r="S313" s="758"/>
      <c r="T313" s="758"/>
      <c r="U313" s="758"/>
      <c r="V313" s="758"/>
      <c r="W313" s="758"/>
      <c r="X313" s="758"/>
      <c r="Y313" s="758"/>
      <c r="Z313" s="758"/>
      <c r="AA313" s="758"/>
      <c r="AB313" s="758"/>
      <c r="AC313" s="758"/>
      <c r="AD313" s="758"/>
      <c r="AE313" s="758"/>
      <c r="AF313" s="758"/>
      <c r="AG313" s="758"/>
      <c r="AH313" s="758"/>
      <c r="AI313" s="1532" t="s">
        <v>733</v>
      </c>
      <c r="AJ313" s="741"/>
      <c r="AK313" s="1649"/>
      <c r="AL313" s="1649"/>
      <c r="AM313" s="1373"/>
      <c r="AN313" s="1373"/>
      <c r="AO313" s="1373"/>
      <c r="AP313" s="1373"/>
      <c r="AQ313" s="1649"/>
      <c r="AR313" s="1373"/>
      <c r="AS313" s="1373"/>
      <c r="AT313" s="743"/>
      <c r="AU313" s="1373"/>
      <c r="AV313" s="1373"/>
      <c r="AW313" s="1373"/>
      <c r="AX313" s="1373"/>
      <c r="AY313" s="1373"/>
      <c r="AZ313" s="1639"/>
      <c r="BA313" s="1639"/>
      <c r="BB313" s="1639"/>
      <c r="BC313" s="1639"/>
      <c r="BD313" s="1639"/>
      <c r="BE313" s="1642">
        <v>0</v>
      </c>
    </row>
    <row s="1854" customFormat="1" customHeight="1" ht="18.75">
      <c r="A314" s="994"/>
      <c r="B314" s="1373"/>
      <c r="C314" s="1649"/>
      <c r="D314" s="2158"/>
      <c r="E314" s="553" t="s">
        <v>1097</v>
      </c>
      <c r="F314" s="547" t="s">
        <v>1098</v>
      </c>
      <c r="G314" s="2386" t="s">
        <v>732</v>
      </c>
      <c r="H314" s="758"/>
      <c r="I314" s="758">
        <v>4.5</v>
      </c>
      <c r="J314" s="758"/>
      <c r="K314" s="758"/>
      <c r="L314" s="758"/>
      <c r="M314" s="758"/>
      <c r="N314" s="758"/>
      <c r="O314" s="758"/>
      <c r="P314" s="758"/>
      <c r="Q314" s="758"/>
      <c r="R314" s="758"/>
      <c r="S314" s="758"/>
      <c r="T314" s="758"/>
      <c r="U314" s="758"/>
      <c r="V314" s="758"/>
      <c r="W314" s="758"/>
      <c r="X314" s="758"/>
      <c r="Y314" s="758"/>
      <c r="Z314" s="758"/>
      <c r="AA314" s="758"/>
      <c r="AB314" s="758"/>
      <c r="AC314" s="758"/>
      <c r="AD314" s="758"/>
      <c r="AE314" s="758"/>
      <c r="AF314" s="758"/>
      <c r="AG314" s="758"/>
      <c r="AH314" s="758"/>
      <c r="AI314" s="1532" t="s">
        <v>733</v>
      </c>
      <c r="AJ314" s="741"/>
      <c r="AK314" s="1649"/>
      <c r="AL314" s="1649"/>
      <c r="AM314" s="1373"/>
      <c r="AN314" s="1373"/>
      <c r="AO314" s="1373"/>
      <c r="AP314" s="1373"/>
      <c r="AQ314" s="1649"/>
      <c r="AR314" s="1373"/>
      <c r="AS314" s="1373"/>
      <c r="AT314" s="743"/>
      <c r="AU314" s="1373"/>
      <c r="AV314" s="1373"/>
      <c r="AW314" s="1373"/>
      <c r="AX314" s="1373"/>
      <c r="AY314" s="1373"/>
      <c r="AZ314" s="1639"/>
      <c r="BA314" s="1639"/>
      <c r="BB314" s="1639"/>
      <c r="BC314" s="1639"/>
      <c r="BD314" s="1639"/>
      <c r="BE314" s="1642">
        <v>0</v>
      </c>
    </row>
    <row s="1854" customFormat="1" customHeight="1" ht="18.75">
      <c r="A315" s="994"/>
      <c r="B315" s="1373"/>
      <c r="C315" s="1649"/>
      <c r="D315" s="2158"/>
      <c r="E315" s="553" t="s">
        <v>1099</v>
      </c>
      <c r="F315" s="547" t="s">
        <v>1100</v>
      </c>
      <c r="G315" s="2386" t="s">
        <v>732</v>
      </c>
      <c r="H315" s="758"/>
      <c r="I315" s="758">
        <v>0.189</v>
      </c>
      <c r="J315" s="758"/>
      <c r="K315" s="758"/>
      <c r="L315" s="758"/>
      <c r="M315" s="758"/>
      <c r="N315" s="758"/>
      <c r="O315" s="758"/>
      <c r="P315" s="758"/>
      <c r="Q315" s="758"/>
      <c r="R315" s="758"/>
      <c r="S315" s="758"/>
      <c r="T315" s="758"/>
      <c r="U315" s="758"/>
      <c r="V315" s="758"/>
      <c r="W315" s="758"/>
      <c r="X315" s="758"/>
      <c r="Y315" s="758"/>
      <c r="Z315" s="758"/>
      <c r="AA315" s="758"/>
      <c r="AB315" s="758"/>
      <c r="AC315" s="758"/>
      <c r="AD315" s="758"/>
      <c r="AE315" s="758"/>
      <c r="AF315" s="758"/>
      <c r="AG315" s="758"/>
      <c r="AH315" s="758"/>
      <c r="AI315" s="1532" t="s">
        <v>733</v>
      </c>
      <c r="AJ315" s="741"/>
      <c r="AK315" s="1649"/>
      <c r="AL315" s="1649"/>
      <c r="AM315" s="1373"/>
      <c r="AN315" s="1373"/>
      <c r="AO315" s="1373"/>
      <c r="AP315" s="1373"/>
      <c r="AQ315" s="1649"/>
      <c r="AR315" s="1373"/>
      <c r="AS315" s="1373"/>
      <c r="AT315" s="743"/>
      <c r="AU315" s="1373"/>
      <c r="AV315" s="1373"/>
      <c r="AW315" s="1373"/>
      <c r="AX315" s="1373"/>
      <c r="AY315" s="1373"/>
      <c r="AZ315" s="1639"/>
      <c r="BA315" s="1639"/>
      <c r="BB315" s="1639"/>
      <c r="BC315" s="1639"/>
      <c r="BD315" s="1639"/>
      <c r="BE315" s="1642">
        <v>0</v>
      </c>
    </row>
    <row s="1854" customFormat="1" customHeight="1" ht="18.75">
      <c r="A316" s="994"/>
      <c r="B316" s="1373"/>
      <c r="C316" s="1649"/>
      <c r="D316" s="2158"/>
      <c r="E316" s="553" t="s">
        <v>1101</v>
      </c>
      <c r="F316" s="547" t="s">
        <v>1102</v>
      </c>
      <c r="G316" s="2386" t="s">
        <v>732</v>
      </c>
      <c r="H316" s="758"/>
      <c r="I316" s="758">
        <v>1.406</v>
      </c>
      <c r="J316" s="758"/>
      <c r="K316" s="758"/>
      <c r="L316" s="758"/>
      <c r="M316" s="758"/>
      <c r="N316" s="758"/>
      <c r="O316" s="758"/>
      <c r="P316" s="758"/>
      <c r="Q316" s="758"/>
      <c r="R316" s="758"/>
      <c r="S316" s="758"/>
      <c r="T316" s="758"/>
      <c r="U316" s="758"/>
      <c r="V316" s="758"/>
      <c r="W316" s="758"/>
      <c r="X316" s="758"/>
      <c r="Y316" s="758"/>
      <c r="Z316" s="758"/>
      <c r="AA316" s="758"/>
      <c r="AB316" s="758"/>
      <c r="AC316" s="758"/>
      <c r="AD316" s="758"/>
      <c r="AE316" s="758"/>
      <c r="AF316" s="758"/>
      <c r="AG316" s="758"/>
      <c r="AH316" s="758"/>
      <c r="AI316" s="1532" t="s">
        <v>733</v>
      </c>
      <c r="AJ316" s="741"/>
      <c r="AK316" s="1649"/>
      <c r="AL316" s="1649"/>
      <c r="AM316" s="1373"/>
      <c r="AN316" s="1373"/>
      <c r="AO316" s="1373"/>
      <c r="AP316" s="1373"/>
      <c r="AQ316" s="1649"/>
      <c r="AR316" s="1373"/>
      <c r="AS316" s="1373"/>
      <c r="AT316" s="743"/>
      <c r="AU316" s="1373"/>
      <c r="AV316" s="1373"/>
      <c r="AW316" s="1373"/>
      <c r="AX316" s="1373"/>
      <c r="AY316" s="1373"/>
      <c r="AZ316" s="1639"/>
      <c r="BA316" s="1639"/>
      <c r="BB316" s="1639"/>
      <c r="BC316" s="1639"/>
      <c r="BD316" s="1639"/>
      <c r="BE316" s="1642">
        <v>0</v>
      </c>
    </row>
    <row s="1854" customFormat="1" customHeight="1" ht="18.75">
      <c r="A317" s="994"/>
      <c r="B317" s="1373"/>
      <c r="C317" s="1649"/>
      <c r="D317" s="2158"/>
      <c r="E317" s="553" t="s">
        <v>1103</v>
      </c>
      <c r="F317" s="547" t="s">
        <v>1104</v>
      </c>
      <c r="G317" s="2386" t="s">
        <v>732</v>
      </c>
      <c r="H317" s="758"/>
      <c r="I317" s="758">
        <v>0.31</v>
      </c>
      <c r="J317" s="758"/>
      <c r="K317" s="758"/>
      <c r="L317" s="758"/>
      <c r="M317" s="758"/>
      <c r="N317" s="758"/>
      <c r="O317" s="758"/>
      <c r="P317" s="758"/>
      <c r="Q317" s="758"/>
      <c r="R317" s="758"/>
      <c r="S317" s="758"/>
      <c r="T317" s="758"/>
      <c r="U317" s="758"/>
      <c r="V317" s="758"/>
      <c r="W317" s="758"/>
      <c r="X317" s="758"/>
      <c r="Y317" s="758"/>
      <c r="Z317" s="758"/>
      <c r="AA317" s="758"/>
      <c r="AB317" s="758"/>
      <c r="AC317" s="758"/>
      <c r="AD317" s="758"/>
      <c r="AE317" s="758"/>
      <c r="AF317" s="758"/>
      <c r="AG317" s="758"/>
      <c r="AH317" s="758"/>
      <c r="AI317" s="1532" t="s">
        <v>733</v>
      </c>
      <c r="AJ317" s="741"/>
      <c r="AK317" s="1649"/>
      <c r="AL317" s="1649"/>
      <c r="AM317" s="1373"/>
      <c r="AN317" s="1373"/>
      <c r="AO317" s="1373"/>
      <c r="AP317" s="1373"/>
      <c r="AQ317" s="1649"/>
      <c r="AR317" s="1373"/>
      <c r="AS317" s="1373"/>
      <c r="AT317" s="743"/>
      <c r="AU317" s="1373"/>
      <c r="AV317" s="1373"/>
      <c r="AW317" s="1373"/>
      <c r="AX317" s="1373"/>
      <c r="AY317" s="1373"/>
      <c r="AZ317" s="1639"/>
      <c r="BA317" s="1639"/>
      <c r="BB317" s="1639"/>
      <c r="BC317" s="1639"/>
      <c r="BD317" s="1639"/>
      <c r="BE317" s="1642">
        <v>0</v>
      </c>
    </row>
    <row s="1854" customFormat="1" customHeight="1" ht="18.75">
      <c r="A318" s="994"/>
      <c r="B318" s="1373"/>
      <c r="C318" s="1649"/>
      <c r="D318" s="2158"/>
      <c r="E318" s="553" t="s">
        <v>1105</v>
      </c>
      <c r="F318" s="547" t="s">
        <v>1106</v>
      </c>
      <c r="G318" s="2386" t="s">
        <v>732</v>
      </c>
      <c r="H318" s="758"/>
      <c r="I318" s="758">
        <v>0.688</v>
      </c>
      <c r="J318" s="758"/>
      <c r="K318" s="758"/>
      <c r="L318" s="758"/>
      <c r="M318" s="758"/>
      <c r="N318" s="758"/>
      <c r="O318" s="758"/>
      <c r="P318" s="758"/>
      <c r="Q318" s="758"/>
      <c r="R318" s="758"/>
      <c r="S318" s="758"/>
      <c r="T318" s="758"/>
      <c r="U318" s="758"/>
      <c r="V318" s="758"/>
      <c r="W318" s="758"/>
      <c r="X318" s="758"/>
      <c r="Y318" s="758"/>
      <c r="Z318" s="758"/>
      <c r="AA318" s="758"/>
      <c r="AB318" s="758"/>
      <c r="AC318" s="758"/>
      <c r="AD318" s="758"/>
      <c r="AE318" s="758"/>
      <c r="AF318" s="758"/>
      <c r="AG318" s="758"/>
      <c r="AH318" s="758"/>
      <c r="AI318" s="1532" t="s">
        <v>733</v>
      </c>
      <c r="AJ318" s="741"/>
      <c r="AK318" s="1649"/>
      <c r="AL318" s="1649"/>
      <c r="AM318" s="1373"/>
      <c r="AN318" s="1373"/>
      <c r="AO318" s="1373"/>
      <c r="AP318" s="1373"/>
      <c r="AQ318" s="1649"/>
      <c r="AR318" s="1373"/>
      <c r="AS318" s="1373"/>
      <c r="AT318" s="743"/>
      <c r="AU318" s="1373"/>
      <c r="AV318" s="1373"/>
      <c r="AW318" s="1373"/>
      <c r="AX318" s="1373"/>
      <c r="AY318" s="1373"/>
      <c r="AZ318" s="1639"/>
      <c r="BA318" s="1639"/>
      <c r="BB318" s="1639"/>
      <c r="BC318" s="1639"/>
      <c r="BD318" s="1639"/>
      <c r="BE318" s="1642">
        <v>0</v>
      </c>
    </row>
    <row s="1854" customFormat="1" customHeight="1" ht="18.75">
      <c r="A319" s="994"/>
      <c r="B319" s="1373"/>
      <c r="C319" s="1649"/>
      <c r="D319" s="2158"/>
      <c r="E319" s="553" t="s">
        <v>1107</v>
      </c>
      <c r="F319" s="547" t="s">
        <v>1108</v>
      </c>
      <c r="G319" s="2386" t="s">
        <v>732</v>
      </c>
      <c r="H319" s="758"/>
      <c r="I319" s="758">
        <v>1.548</v>
      </c>
      <c r="J319" s="758"/>
      <c r="K319" s="758"/>
      <c r="L319" s="758"/>
      <c r="M319" s="758"/>
      <c r="N319" s="758"/>
      <c r="O319" s="758"/>
      <c r="P319" s="758"/>
      <c r="Q319" s="758"/>
      <c r="R319" s="758"/>
      <c r="S319" s="758"/>
      <c r="T319" s="758"/>
      <c r="U319" s="758"/>
      <c r="V319" s="758"/>
      <c r="W319" s="758"/>
      <c r="X319" s="758"/>
      <c r="Y319" s="758"/>
      <c r="Z319" s="758"/>
      <c r="AA319" s="758"/>
      <c r="AB319" s="758"/>
      <c r="AC319" s="758"/>
      <c r="AD319" s="758"/>
      <c r="AE319" s="758"/>
      <c r="AF319" s="758"/>
      <c r="AG319" s="758"/>
      <c r="AH319" s="758"/>
      <c r="AI319" s="1532" t="s">
        <v>733</v>
      </c>
      <c r="AJ319" s="741"/>
      <c r="AK319" s="1649"/>
      <c r="AL319" s="1649"/>
      <c r="AM319" s="1373"/>
      <c r="AN319" s="1373"/>
      <c r="AO319" s="1373"/>
      <c r="AP319" s="1373"/>
      <c r="AQ319" s="1649"/>
      <c r="AR319" s="1373"/>
      <c r="AS319" s="1373"/>
      <c r="AT319" s="743"/>
      <c r="AU319" s="1373"/>
      <c r="AV319" s="1373"/>
      <c r="AW319" s="1373"/>
      <c r="AX319" s="1373"/>
      <c r="AY319" s="1373"/>
      <c r="AZ319" s="1639"/>
      <c r="BA319" s="1639"/>
      <c r="BB319" s="1639"/>
      <c r="BC319" s="1639"/>
      <c r="BD319" s="1639"/>
      <c r="BE319" s="1642">
        <v>0</v>
      </c>
    </row>
    <row s="1854" customFormat="1" customHeight="1" ht="18.75">
      <c r="A320" s="994"/>
      <c r="B320" s="1373"/>
      <c r="C320" s="1649"/>
      <c r="D320" s="2158"/>
      <c r="E320" s="553" t="s">
        <v>1109</v>
      </c>
      <c r="F320" s="547" t="s">
        <v>1110</v>
      </c>
      <c r="G320" s="2386" t="s">
        <v>732</v>
      </c>
      <c r="H320" s="758"/>
      <c r="I320" s="758">
        <v>0.516</v>
      </c>
      <c r="J320" s="758"/>
      <c r="K320" s="758"/>
      <c r="L320" s="758"/>
      <c r="M320" s="758"/>
      <c r="N320" s="758"/>
      <c r="O320" s="758"/>
      <c r="P320" s="758"/>
      <c r="Q320" s="758"/>
      <c r="R320" s="758"/>
      <c r="S320" s="758"/>
      <c r="T320" s="758"/>
      <c r="U320" s="758"/>
      <c r="V320" s="758"/>
      <c r="W320" s="758"/>
      <c r="X320" s="758"/>
      <c r="Y320" s="758"/>
      <c r="Z320" s="758"/>
      <c r="AA320" s="758"/>
      <c r="AB320" s="758"/>
      <c r="AC320" s="758"/>
      <c r="AD320" s="758"/>
      <c r="AE320" s="758"/>
      <c r="AF320" s="758"/>
      <c r="AG320" s="758"/>
      <c r="AH320" s="758"/>
      <c r="AI320" s="1532" t="s">
        <v>733</v>
      </c>
      <c r="AJ320" s="741"/>
      <c r="AK320" s="1649"/>
      <c r="AL320" s="1649"/>
      <c r="AM320" s="1373"/>
      <c r="AN320" s="1373"/>
      <c r="AO320" s="1373"/>
      <c r="AP320" s="1373"/>
      <c r="AQ320" s="1649"/>
      <c r="AR320" s="1373"/>
      <c r="AS320" s="1373"/>
      <c r="AT320" s="743"/>
      <c r="AU320" s="1373"/>
      <c r="AV320" s="1373"/>
      <c r="AW320" s="1373"/>
      <c r="AX320" s="1373"/>
      <c r="AY320" s="1373"/>
      <c r="AZ320" s="1639"/>
      <c r="BA320" s="1639"/>
      <c r="BB320" s="1639"/>
      <c r="BC320" s="1639"/>
      <c r="BD320" s="1639"/>
      <c r="BE320" s="1642">
        <v>0</v>
      </c>
    </row>
    <row s="1854" customFormat="1" customHeight="1" ht="18.75">
      <c r="A321" s="994"/>
      <c r="B321" s="1373"/>
      <c r="C321" s="1649"/>
      <c r="D321" s="2158"/>
      <c r="E321" s="553" t="s">
        <v>1111</v>
      </c>
      <c r="F321" s="547" t="s">
        <v>1112</v>
      </c>
      <c r="G321" s="2386" t="s">
        <v>732</v>
      </c>
      <c r="H321" s="758"/>
      <c r="I321" s="758">
        <v>0.688</v>
      </c>
      <c r="J321" s="758"/>
      <c r="K321" s="758"/>
      <c r="L321" s="758"/>
      <c r="M321" s="758"/>
      <c r="N321" s="758"/>
      <c r="O321" s="758"/>
      <c r="P321" s="758"/>
      <c r="Q321" s="758"/>
      <c r="R321" s="758"/>
      <c r="S321" s="758"/>
      <c r="T321" s="758"/>
      <c r="U321" s="758"/>
      <c r="V321" s="758"/>
      <c r="W321" s="758"/>
      <c r="X321" s="758"/>
      <c r="Y321" s="758"/>
      <c r="Z321" s="758"/>
      <c r="AA321" s="758"/>
      <c r="AB321" s="758"/>
      <c r="AC321" s="758"/>
      <c r="AD321" s="758"/>
      <c r="AE321" s="758"/>
      <c r="AF321" s="758"/>
      <c r="AG321" s="758"/>
      <c r="AH321" s="758"/>
      <c r="AI321" s="1532" t="s">
        <v>733</v>
      </c>
      <c r="AJ321" s="741"/>
      <c r="AK321" s="1649"/>
      <c r="AL321" s="1649"/>
      <c r="AM321" s="1373"/>
      <c r="AN321" s="1373"/>
      <c r="AO321" s="1373"/>
      <c r="AP321" s="1373"/>
      <c r="AQ321" s="1649"/>
      <c r="AR321" s="1373"/>
      <c r="AS321" s="1373"/>
      <c r="AT321" s="743"/>
      <c r="AU321" s="1373"/>
      <c r="AV321" s="1373"/>
      <c r="AW321" s="1373"/>
      <c r="AX321" s="1373"/>
      <c r="AY321" s="1373"/>
      <c r="AZ321" s="1639"/>
      <c r="BA321" s="1639"/>
      <c r="BB321" s="1639"/>
      <c r="BC321" s="1639"/>
      <c r="BD321" s="1639"/>
      <c r="BE321" s="1642">
        <v>0</v>
      </c>
    </row>
    <row s="1854" customFormat="1" customHeight="1" ht="18.75">
      <c r="A322" s="994"/>
      <c r="B322" s="1373"/>
      <c r="C322" s="1649"/>
      <c r="D322" s="2158"/>
      <c r="E322" s="553" t="s">
        <v>1113</v>
      </c>
      <c r="F322" s="547" t="s">
        <v>1114</v>
      </c>
      <c r="G322" s="2386" t="s">
        <v>732</v>
      </c>
      <c r="H322" s="758"/>
      <c r="I322" s="758">
        <v>0.242</v>
      </c>
      <c r="J322" s="758"/>
      <c r="K322" s="758"/>
      <c r="L322" s="758"/>
      <c r="M322" s="758"/>
      <c r="N322" s="758"/>
      <c r="O322" s="758"/>
      <c r="P322" s="758"/>
      <c r="Q322" s="758"/>
      <c r="R322" s="758"/>
      <c r="S322" s="758"/>
      <c r="T322" s="758"/>
      <c r="U322" s="758"/>
      <c r="V322" s="758"/>
      <c r="W322" s="758"/>
      <c r="X322" s="758"/>
      <c r="Y322" s="758"/>
      <c r="Z322" s="758"/>
      <c r="AA322" s="758"/>
      <c r="AB322" s="758"/>
      <c r="AC322" s="758"/>
      <c r="AD322" s="758"/>
      <c r="AE322" s="758"/>
      <c r="AF322" s="758"/>
      <c r="AG322" s="758"/>
      <c r="AH322" s="758"/>
      <c r="AI322" s="1532" t="s">
        <v>733</v>
      </c>
      <c r="AJ322" s="741"/>
      <c r="AK322" s="1649"/>
      <c r="AL322" s="1649"/>
      <c r="AM322" s="1373"/>
      <c r="AN322" s="1373"/>
      <c r="AO322" s="1373"/>
      <c r="AP322" s="1373"/>
      <c r="AQ322" s="1649"/>
      <c r="AR322" s="1373"/>
      <c r="AS322" s="1373"/>
      <c r="AT322" s="743"/>
      <c r="AU322" s="1373"/>
      <c r="AV322" s="1373"/>
      <c r="AW322" s="1373"/>
      <c r="AX322" s="1373"/>
      <c r="AY322" s="1373"/>
      <c r="AZ322" s="1639"/>
      <c r="BA322" s="1639"/>
      <c r="BB322" s="1639"/>
      <c r="BC322" s="1639"/>
      <c r="BD322" s="1639"/>
      <c r="BE322" s="1642">
        <v>0</v>
      </c>
    </row>
    <row s="1854" customFormat="1" customHeight="1" ht="18.75">
      <c r="A323" s="994"/>
      <c r="B323" s="1373"/>
      <c r="C323" s="1649"/>
      <c r="D323" s="2158"/>
      <c r="E323" s="553" t="s">
        <v>1115</v>
      </c>
      <c r="F323" s="547" t="s">
        <v>1116</v>
      </c>
      <c r="G323" s="2386" t="s">
        <v>732</v>
      </c>
      <c r="H323" s="758"/>
      <c r="I323" s="758">
        <v>0.138</v>
      </c>
      <c r="J323" s="758"/>
      <c r="K323" s="758"/>
      <c r="L323" s="758"/>
      <c r="M323" s="758"/>
      <c r="N323" s="758"/>
      <c r="O323" s="758"/>
      <c r="P323" s="758"/>
      <c r="Q323" s="758"/>
      <c r="R323" s="758"/>
      <c r="S323" s="758"/>
      <c r="T323" s="758"/>
      <c r="U323" s="758"/>
      <c r="V323" s="758"/>
      <c r="W323" s="758"/>
      <c r="X323" s="758"/>
      <c r="Y323" s="758"/>
      <c r="Z323" s="758"/>
      <c r="AA323" s="758"/>
      <c r="AB323" s="758"/>
      <c r="AC323" s="758"/>
      <c r="AD323" s="758"/>
      <c r="AE323" s="758"/>
      <c r="AF323" s="758"/>
      <c r="AG323" s="758"/>
      <c r="AH323" s="758"/>
      <c r="AI323" s="1532" t="s">
        <v>733</v>
      </c>
      <c r="AJ323" s="741"/>
      <c r="AK323" s="1649"/>
      <c r="AL323" s="1649"/>
      <c r="AM323" s="1373"/>
      <c r="AN323" s="1373"/>
      <c r="AO323" s="1373"/>
      <c r="AP323" s="1373"/>
      <c r="AQ323" s="1649"/>
      <c r="AR323" s="1373"/>
      <c r="AS323" s="1373"/>
      <c r="AT323" s="743"/>
      <c r="AU323" s="1373"/>
      <c r="AV323" s="1373"/>
      <c r="AW323" s="1373"/>
      <c r="AX323" s="1373"/>
      <c r="AY323" s="1373"/>
      <c r="AZ323" s="1639"/>
      <c r="BA323" s="1639"/>
      <c r="BB323" s="1639"/>
      <c r="BC323" s="1639"/>
      <c r="BD323" s="1639"/>
      <c r="BE323" s="1642">
        <v>0</v>
      </c>
    </row>
    <row s="1854" customFormat="1" customHeight="1" ht="18.75">
      <c r="A324" s="994"/>
      <c r="B324" s="1373"/>
      <c r="C324" s="1649"/>
      <c r="D324" s="2158"/>
      <c r="E324" s="553" t="s">
        <v>1117</v>
      </c>
      <c r="F324" s="547" t="s">
        <v>1118</v>
      </c>
      <c r="G324" s="2386" t="s">
        <v>732</v>
      </c>
      <c r="H324" s="758"/>
      <c r="I324" s="758">
        <v>0.241</v>
      </c>
      <c r="J324" s="758"/>
      <c r="K324" s="758"/>
      <c r="L324" s="758"/>
      <c r="M324" s="758"/>
      <c r="N324" s="758"/>
      <c r="O324" s="758"/>
      <c r="P324" s="758"/>
      <c r="Q324" s="758"/>
      <c r="R324" s="758"/>
      <c r="S324" s="758"/>
      <c r="T324" s="758"/>
      <c r="U324" s="758"/>
      <c r="V324" s="758"/>
      <c r="W324" s="758"/>
      <c r="X324" s="758"/>
      <c r="Y324" s="758"/>
      <c r="Z324" s="758"/>
      <c r="AA324" s="758"/>
      <c r="AB324" s="758"/>
      <c r="AC324" s="758"/>
      <c r="AD324" s="758"/>
      <c r="AE324" s="758"/>
      <c r="AF324" s="758"/>
      <c r="AG324" s="758"/>
      <c r="AH324" s="758"/>
      <c r="AI324" s="1532" t="s">
        <v>733</v>
      </c>
      <c r="AJ324" s="741"/>
      <c r="AK324" s="1649"/>
      <c r="AL324" s="1649"/>
      <c r="AM324" s="1373"/>
      <c r="AN324" s="1373"/>
      <c r="AO324" s="1373"/>
      <c r="AP324" s="1373"/>
      <c r="AQ324" s="1649"/>
      <c r="AR324" s="1373"/>
      <c r="AS324" s="1373"/>
      <c r="AT324" s="743"/>
      <c r="AU324" s="1373"/>
      <c r="AV324" s="1373"/>
      <c r="AW324" s="1373"/>
      <c r="AX324" s="1373"/>
      <c r="AY324" s="1373"/>
      <c r="AZ324" s="1639"/>
      <c r="BA324" s="1639"/>
      <c r="BB324" s="1639"/>
      <c r="BC324" s="1639"/>
      <c r="BD324" s="1639"/>
      <c r="BE324" s="1642">
        <v>0</v>
      </c>
    </row>
    <row s="1854" customFormat="1" customHeight="1" ht="18.75">
      <c r="A325" s="994"/>
      <c r="B325" s="1373"/>
      <c r="C325" s="1649"/>
      <c r="D325" s="2158"/>
      <c r="E325" s="553" t="s">
        <v>1119</v>
      </c>
      <c r="F325" s="547" t="s">
        <v>1120</v>
      </c>
      <c r="G325" s="2386" t="s">
        <v>732</v>
      </c>
      <c r="H325" s="758"/>
      <c r="I325" s="758">
        <v>0.242</v>
      </c>
      <c r="J325" s="758"/>
      <c r="K325" s="758"/>
      <c r="L325" s="758"/>
      <c r="M325" s="758"/>
      <c r="N325" s="758"/>
      <c r="O325" s="758"/>
      <c r="P325" s="758"/>
      <c r="Q325" s="758"/>
      <c r="R325" s="758"/>
      <c r="S325" s="758"/>
      <c r="T325" s="758"/>
      <c r="U325" s="758"/>
      <c r="V325" s="758"/>
      <c r="W325" s="758"/>
      <c r="X325" s="758"/>
      <c r="Y325" s="758"/>
      <c r="Z325" s="758"/>
      <c r="AA325" s="758"/>
      <c r="AB325" s="758"/>
      <c r="AC325" s="758"/>
      <c r="AD325" s="758"/>
      <c r="AE325" s="758"/>
      <c r="AF325" s="758"/>
      <c r="AG325" s="758"/>
      <c r="AH325" s="758"/>
      <c r="AI325" s="1532" t="s">
        <v>733</v>
      </c>
      <c r="AJ325" s="741"/>
      <c r="AK325" s="1649"/>
      <c r="AL325" s="1649"/>
      <c r="AM325" s="1373"/>
      <c r="AN325" s="1373"/>
      <c r="AO325" s="1373"/>
      <c r="AP325" s="1373"/>
      <c r="AQ325" s="1649"/>
      <c r="AR325" s="1373"/>
      <c r="AS325" s="1373"/>
      <c r="AT325" s="743"/>
      <c r="AU325" s="1373"/>
      <c r="AV325" s="1373"/>
      <c r="AW325" s="1373"/>
      <c r="AX325" s="1373"/>
      <c r="AY325" s="1373"/>
      <c r="AZ325" s="1639"/>
      <c r="BA325" s="1639"/>
      <c r="BB325" s="1639"/>
      <c r="BC325" s="1639"/>
      <c r="BD325" s="1639"/>
      <c r="BE325" s="1642">
        <v>0</v>
      </c>
    </row>
    <row s="1854" customFormat="1" customHeight="1" ht="18.75">
      <c r="A326" s="994"/>
      <c r="B326" s="1373"/>
      <c r="C326" s="1649"/>
      <c r="D326" s="2158"/>
      <c r="E326" s="553" t="s">
        <v>1121</v>
      </c>
      <c r="F326" s="547" t="s">
        <v>1122</v>
      </c>
      <c r="G326" s="2386" t="s">
        <v>732</v>
      </c>
      <c r="H326" s="758"/>
      <c r="I326" s="758">
        <v>0.31</v>
      </c>
      <c r="J326" s="758"/>
      <c r="K326" s="758"/>
      <c r="L326" s="758"/>
      <c r="M326" s="758"/>
      <c r="N326" s="758"/>
      <c r="O326" s="758"/>
      <c r="P326" s="758"/>
      <c r="Q326" s="758"/>
      <c r="R326" s="758"/>
      <c r="S326" s="758"/>
      <c r="T326" s="758"/>
      <c r="U326" s="758"/>
      <c r="V326" s="758"/>
      <c r="W326" s="758"/>
      <c r="X326" s="758"/>
      <c r="Y326" s="758"/>
      <c r="Z326" s="758"/>
      <c r="AA326" s="758"/>
      <c r="AB326" s="758"/>
      <c r="AC326" s="758"/>
      <c r="AD326" s="758"/>
      <c r="AE326" s="758"/>
      <c r="AF326" s="758"/>
      <c r="AG326" s="758"/>
      <c r="AH326" s="758"/>
      <c r="AI326" s="1532" t="s">
        <v>733</v>
      </c>
      <c r="AJ326" s="741"/>
      <c r="AK326" s="1649"/>
      <c r="AL326" s="1649"/>
      <c r="AM326" s="1373"/>
      <c r="AN326" s="1373"/>
      <c r="AO326" s="1373"/>
      <c r="AP326" s="1373"/>
      <c r="AQ326" s="1649"/>
      <c r="AR326" s="1373"/>
      <c r="AS326" s="1373"/>
      <c r="AT326" s="743"/>
      <c r="AU326" s="1373"/>
      <c r="AV326" s="1373"/>
      <c r="AW326" s="1373"/>
      <c r="AX326" s="1373"/>
      <c r="AY326" s="1373"/>
      <c r="AZ326" s="1639"/>
      <c r="BA326" s="1639"/>
      <c r="BB326" s="1639"/>
      <c r="BC326" s="1639"/>
      <c r="BD326" s="1639"/>
      <c r="BE326" s="1642">
        <v>0</v>
      </c>
    </row>
    <row s="1854" customFormat="1" customHeight="1" ht="18.75">
      <c r="A327" s="994"/>
      <c r="B327" s="1373"/>
      <c r="C327" s="1649"/>
      <c r="D327" s="2158"/>
      <c r="E327" s="553" t="s">
        <v>1123</v>
      </c>
      <c r="F327" s="547" t="s">
        <v>1124</v>
      </c>
      <c r="G327" s="2386" t="s">
        <v>732</v>
      </c>
      <c r="H327" s="758"/>
      <c r="I327" s="758">
        <v>0.138</v>
      </c>
      <c r="J327" s="758"/>
      <c r="K327" s="758"/>
      <c r="L327" s="758"/>
      <c r="M327" s="758"/>
      <c r="N327" s="758"/>
      <c r="O327" s="758"/>
      <c r="P327" s="758"/>
      <c r="Q327" s="758"/>
      <c r="R327" s="758"/>
      <c r="S327" s="758"/>
      <c r="T327" s="758"/>
      <c r="U327" s="758"/>
      <c r="V327" s="758"/>
      <c r="W327" s="758"/>
      <c r="X327" s="758"/>
      <c r="Y327" s="758"/>
      <c r="Z327" s="758"/>
      <c r="AA327" s="758"/>
      <c r="AB327" s="758"/>
      <c r="AC327" s="758"/>
      <c r="AD327" s="758"/>
      <c r="AE327" s="758"/>
      <c r="AF327" s="758"/>
      <c r="AG327" s="758"/>
      <c r="AH327" s="758"/>
      <c r="AI327" s="1532" t="s">
        <v>733</v>
      </c>
      <c r="AJ327" s="741"/>
      <c r="AK327" s="1649"/>
      <c r="AL327" s="1649"/>
      <c r="AM327" s="1373"/>
      <c r="AN327" s="1373"/>
      <c r="AO327" s="1373"/>
      <c r="AP327" s="1373"/>
      <c r="AQ327" s="1649"/>
      <c r="AR327" s="1373"/>
      <c r="AS327" s="1373"/>
      <c r="AT327" s="743"/>
      <c r="AU327" s="1373"/>
      <c r="AV327" s="1373"/>
      <c r="AW327" s="1373"/>
      <c r="AX327" s="1373"/>
      <c r="AY327" s="1373"/>
      <c r="AZ327" s="1639"/>
      <c r="BA327" s="1639"/>
      <c r="BB327" s="1639"/>
      <c r="BC327" s="1639"/>
      <c r="BD327" s="1639"/>
      <c r="BE327" s="1642">
        <v>0</v>
      </c>
    </row>
    <row s="1854" customFormat="1" customHeight="1" ht="18.75">
      <c r="A328" s="994"/>
      <c r="B328" s="1373"/>
      <c r="C328" s="1649"/>
      <c r="D328" s="2158"/>
      <c r="E328" s="553" t="s">
        <v>1125</v>
      </c>
      <c r="F328" s="547" t="s">
        <v>1126</v>
      </c>
      <c r="G328" s="2386" t="s">
        <v>732</v>
      </c>
      <c r="H328" s="758"/>
      <c r="I328" s="758">
        <v>0.31</v>
      </c>
      <c r="J328" s="758"/>
      <c r="K328" s="758"/>
      <c r="L328" s="758"/>
      <c r="M328" s="758"/>
      <c r="N328" s="758"/>
      <c r="O328" s="758"/>
      <c r="P328" s="758"/>
      <c r="Q328" s="758"/>
      <c r="R328" s="758"/>
      <c r="S328" s="758"/>
      <c r="T328" s="758"/>
      <c r="U328" s="758"/>
      <c r="V328" s="758"/>
      <c r="W328" s="758"/>
      <c r="X328" s="758"/>
      <c r="Y328" s="758"/>
      <c r="Z328" s="758"/>
      <c r="AA328" s="758"/>
      <c r="AB328" s="758"/>
      <c r="AC328" s="758"/>
      <c r="AD328" s="758"/>
      <c r="AE328" s="758"/>
      <c r="AF328" s="758"/>
      <c r="AG328" s="758"/>
      <c r="AH328" s="758"/>
      <c r="AI328" s="1532" t="s">
        <v>733</v>
      </c>
      <c r="AJ328" s="741"/>
      <c r="AK328" s="1649"/>
      <c r="AL328" s="1649"/>
      <c r="AM328" s="1373"/>
      <c r="AN328" s="1373"/>
      <c r="AO328" s="1373"/>
      <c r="AP328" s="1373"/>
      <c r="AQ328" s="1649"/>
      <c r="AR328" s="1373"/>
      <c r="AS328" s="1373"/>
      <c r="AT328" s="743"/>
      <c r="AU328" s="1373"/>
      <c r="AV328" s="1373"/>
      <c r="AW328" s="1373"/>
      <c r="AX328" s="1373"/>
      <c r="AY328" s="1373"/>
      <c r="AZ328" s="1639"/>
      <c r="BA328" s="1639"/>
      <c r="BB328" s="1639"/>
      <c r="BC328" s="1639"/>
      <c r="BD328" s="1639"/>
      <c r="BE328" s="1642">
        <v>0</v>
      </c>
    </row>
    <row s="1854" customFormat="1" customHeight="1" ht="18.75">
      <c r="A329" s="994"/>
      <c r="B329" s="1373"/>
      <c r="C329" s="1649"/>
      <c r="D329" s="2158"/>
      <c r="E329" s="553" t="s">
        <v>1127</v>
      </c>
      <c r="F329" s="547" t="s">
        <v>1128</v>
      </c>
      <c r="G329" s="2386" t="s">
        <v>732</v>
      </c>
      <c r="H329" s="758"/>
      <c r="I329" s="758">
        <v>0.138</v>
      </c>
      <c r="J329" s="758"/>
      <c r="K329" s="758"/>
      <c r="L329" s="758"/>
      <c r="M329" s="758"/>
      <c r="N329" s="758"/>
      <c r="O329" s="758"/>
      <c r="P329" s="758"/>
      <c r="Q329" s="758"/>
      <c r="R329" s="758"/>
      <c r="S329" s="758"/>
      <c r="T329" s="758"/>
      <c r="U329" s="758"/>
      <c r="V329" s="758"/>
      <c r="W329" s="758"/>
      <c r="X329" s="758"/>
      <c r="Y329" s="758"/>
      <c r="Z329" s="758"/>
      <c r="AA329" s="758"/>
      <c r="AB329" s="758"/>
      <c r="AC329" s="758"/>
      <c r="AD329" s="758"/>
      <c r="AE329" s="758"/>
      <c r="AF329" s="758"/>
      <c r="AG329" s="758"/>
      <c r="AH329" s="758"/>
      <c r="AI329" s="1532" t="s">
        <v>733</v>
      </c>
      <c r="AJ329" s="741"/>
      <c r="AK329" s="1649"/>
      <c r="AL329" s="1649"/>
      <c r="AM329" s="1373"/>
      <c r="AN329" s="1373"/>
      <c r="AO329" s="1373"/>
      <c r="AP329" s="1373"/>
      <c r="AQ329" s="1649"/>
      <c r="AR329" s="1373"/>
      <c r="AS329" s="1373"/>
      <c r="AT329" s="743"/>
      <c r="AU329" s="1373"/>
      <c r="AV329" s="1373"/>
      <c r="AW329" s="1373"/>
      <c r="AX329" s="1373"/>
      <c r="AY329" s="1373"/>
      <c r="AZ329" s="1639"/>
      <c r="BA329" s="1639"/>
      <c r="BB329" s="1639"/>
      <c r="BC329" s="1639"/>
      <c r="BD329" s="1639"/>
      <c r="BE329" s="1642">
        <v>0</v>
      </c>
    </row>
    <row s="1854" customFormat="1" customHeight="1" ht="18.75">
      <c r="A330" s="994"/>
      <c r="B330" s="1373"/>
      <c r="C330" s="1649"/>
      <c r="D330" s="2158"/>
      <c r="E330" s="553" t="s">
        <v>1129</v>
      </c>
      <c r="F330" s="547" t="s">
        <v>1130</v>
      </c>
      <c r="G330" s="2386" t="s">
        <v>732</v>
      </c>
      <c r="H330" s="758"/>
      <c r="I330" s="758">
        <v>1.032</v>
      </c>
      <c r="J330" s="758"/>
      <c r="K330" s="758"/>
      <c r="L330" s="758"/>
      <c r="M330" s="758"/>
      <c r="N330" s="758"/>
      <c r="O330" s="758"/>
      <c r="P330" s="758"/>
      <c r="Q330" s="758"/>
      <c r="R330" s="758"/>
      <c r="S330" s="758"/>
      <c r="T330" s="758"/>
      <c r="U330" s="758"/>
      <c r="V330" s="758"/>
      <c r="W330" s="758"/>
      <c r="X330" s="758"/>
      <c r="Y330" s="758"/>
      <c r="Z330" s="758"/>
      <c r="AA330" s="758"/>
      <c r="AB330" s="758"/>
      <c r="AC330" s="758"/>
      <c r="AD330" s="758"/>
      <c r="AE330" s="758"/>
      <c r="AF330" s="758"/>
      <c r="AG330" s="758"/>
      <c r="AH330" s="758"/>
      <c r="AI330" s="1532" t="s">
        <v>733</v>
      </c>
      <c r="AJ330" s="741"/>
      <c r="AK330" s="1649"/>
      <c r="AL330" s="1649"/>
      <c r="AM330" s="1373"/>
      <c r="AN330" s="1373"/>
      <c r="AO330" s="1373"/>
      <c r="AP330" s="1373"/>
      <c r="AQ330" s="1649"/>
      <c r="AR330" s="1373"/>
      <c r="AS330" s="1373"/>
      <c r="AT330" s="743"/>
      <c r="AU330" s="1373"/>
      <c r="AV330" s="1373"/>
      <c r="AW330" s="1373"/>
      <c r="AX330" s="1373"/>
      <c r="AY330" s="1373"/>
      <c r="AZ330" s="1639"/>
      <c r="BA330" s="1639"/>
      <c r="BB330" s="1639"/>
      <c r="BC330" s="1639"/>
      <c r="BD330" s="1639"/>
      <c r="BE330" s="1642">
        <v>0</v>
      </c>
    </row>
    <row s="1854" customFormat="1" customHeight="1" ht="18.75">
      <c r="A331" s="994"/>
      <c r="B331" s="1373"/>
      <c r="C331" s="1649"/>
      <c r="D331" s="2158"/>
      <c r="E331" s="553" t="s">
        <v>1131</v>
      </c>
      <c r="F331" s="547" t="s">
        <v>1132</v>
      </c>
      <c r="G331" s="2386" t="s">
        <v>732</v>
      </c>
      <c r="H331" s="758"/>
      <c r="I331" s="758">
        <v>0.242</v>
      </c>
      <c r="J331" s="758"/>
      <c r="K331" s="758"/>
      <c r="L331" s="758"/>
      <c r="M331" s="758"/>
      <c r="N331" s="758"/>
      <c r="O331" s="758"/>
      <c r="P331" s="758"/>
      <c r="Q331" s="758"/>
      <c r="R331" s="758"/>
      <c r="S331" s="758"/>
      <c r="T331" s="758"/>
      <c r="U331" s="758"/>
      <c r="V331" s="758"/>
      <c r="W331" s="758"/>
      <c r="X331" s="758"/>
      <c r="Y331" s="758"/>
      <c r="Z331" s="758"/>
      <c r="AA331" s="758"/>
      <c r="AB331" s="758"/>
      <c r="AC331" s="758"/>
      <c r="AD331" s="758"/>
      <c r="AE331" s="758"/>
      <c r="AF331" s="758"/>
      <c r="AG331" s="758"/>
      <c r="AH331" s="758"/>
      <c r="AI331" s="1532" t="s">
        <v>733</v>
      </c>
      <c r="AJ331" s="741"/>
      <c r="AK331" s="1649"/>
      <c r="AL331" s="1649"/>
      <c r="AM331" s="1373"/>
      <c r="AN331" s="1373"/>
      <c r="AO331" s="1373"/>
      <c r="AP331" s="1373"/>
      <c r="AQ331" s="1649"/>
      <c r="AR331" s="1373"/>
      <c r="AS331" s="1373"/>
      <c r="AT331" s="743"/>
      <c r="AU331" s="1373"/>
      <c r="AV331" s="1373"/>
      <c r="AW331" s="1373"/>
      <c r="AX331" s="1373"/>
      <c r="AY331" s="1373"/>
      <c r="AZ331" s="1639"/>
      <c r="BA331" s="1639"/>
      <c r="BB331" s="1639"/>
      <c r="BC331" s="1639"/>
      <c r="BD331" s="1639"/>
      <c r="BE331" s="1642">
        <v>0</v>
      </c>
    </row>
    <row s="1854" customFormat="1" customHeight="1" ht="18.75">
      <c r="A332" s="994"/>
      <c r="B332" s="1373"/>
      <c r="C332" s="1649"/>
      <c r="D332" s="2158"/>
      <c r="E332" s="553" t="s">
        <v>1133</v>
      </c>
      <c r="F332" s="547" t="s">
        <v>1134</v>
      </c>
      <c r="G332" s="2386" t="s">
        <v>732</v>
      </c>
      <c r="H332" s="758"/>
      <c r="I332" s="758">
        <v>18</v>
      </c>
      <c r="J332" s="758"/>
      <c r="K332" s="758"/>
      <c r="L332" s="758"/>
      <c r="M332" s="758"/>
      <c r="N332" s="758"/>
      <c r="O332" s="758"/>
      <c r="P332" s="758"/>
      <c r="Q332" s="758"/>
      <c r="R332" s="758"/>
      <c r="S332" s="758"/>
      <c r="T332" s="758"/>
      <c r="U332" s="758"/>
      <c r="V332" s="758"/>
      <c r="W332" s="758"/>
      <c r="X332" s="758"/>
      <c r="Y332" s="758"/>
      <c r="Z332" s="758"/>
      <c r="AA332" s="758"/>
      <c r="AB332" s="758"/>
      <c r="AC332" s="758"/>
      <c r="AD332" s="758"/>
      <c r="AE332" s="758"/>
      <c r="AF332" s="758"/>
      <c r="AG332" s="758"/>
      <c r="AH332" s="758"/>
      <c r="AI332" s="1532" t="s">
        <v>733</v>
      </c>
      <c r="AJ332" s="741"/>
      <c r="AK332" s="1649"/>
      <c r="AL332" s="1649"/>
      <c r="AM332" s="1373"/>
      <c r="AN332" s="1373"/>
      <c r="AO332" s="1373"/>
      <c r="AP332" s="1373"/>
      <c r="AQ332" s="1649"/>
      <c r="AR332" s="1373"/>
      <c r="AS332" s="1373"/>
      <c r="AT332" s="743"/>
      <c r="AU332" s="1373"/>
      <c r="AV332" s="1373"/>
      <c r="AW332" s="1373"/>
      <c r="AX332" s="1373"/>
      <c r="AY332" s="1373"/>
      <c r="AZ332" s="1639"/>
      <c r="BA332" s="1639"/>
      <c r="BB332" s="1639"/>
      <c r="BC332" s="1639"/>
      <c r="BD332" s="1639"/>
      <c r="BE332" s="1642">
        <v>0</v>
      </c>
    </row>
    <row s="1854" customFormat="1" customHeight="1" ht="18.75">
      <c r="A333" s="994"/>
      <c r="B333" s="1373"/>
      <c r="C333" s="1649"/>
      <c r="D333" s="2158"/>
      <c r="E333" s="553" t="s">
        <v>1135</v>
      </c>
      <c r="F333" s="547" t="s">
        <v>1136</v>
      </c>
      <c r="G333" s="2386" t="s">
        <v>732</v>
      </c>
      <c r="H333" s="758"/>
      <c r="I333" s="758">
        <v>10.2</v>
      </c>
      <c r="J333" s="758"/>
      <c r="K333" s="758"/>
      <c r="L333" s="758"/>
      <c r="M333" s="758"/>
      <c r="N333" s="758"/>
      <c r="O333" s="758"/>
      <c r="P333" s="758"/>
      <c r="Q333" s="758"/>
      <c r="R333" s="758"/>
      <c r="S333" s="758"/>
      <c r="T333" s="758"/>
      <c r="U333" s="758"/>
      <c r="V333" s="758"/>
      <c r="W333" s="758"/>
      <c r="X333" s="758"/>
      <c r="Y333" s="758"/>
      <c r="Z333" s="758"/>
      <c r="AA333" s="758"/>
      <c r="AB333" s="758"/>
      <c r="AC333" s="758"/>
      <c r="AD333" s="758"/>
      <c r="AE333" s="758"/>
      <c r="AF333" s="758"/>
      <c r="AG333" s="758"/>
      <c r="AH333" s="758"/>
      <c r="AI333" s="1532" t="s">
        <v>733</v>
      </c>
      <c r="AJ333" s="741"/>
      <c r="AK333" s="1649"/>
      <c r="AL333" s="1649"/>
      <c r="AM333" s="1373"/>
      <c r="AN333" s="1373"/>
      <c r="AO333" s="1373"/>
      <c r="AP333" s="1373"/>
      <c r="AQ333" s="1649"/>
      <c r="AR333" s="1373"/>
      <c r="AS333" s="1373"/>
      <c r="AT333" s="743"/>
      <c r="AU333" s="1373"/>
      <c r="AV333" s="1373"/>
      <c r="AW333" s="1373"/>
      <c r="AX333" s="1373"/>
      <c r="AY333" s="1373"/>
      <c r="AZ333" s="1639"/>
      <c r="BA333" s="1639"/>
      <c r="BB333" s="1639"/>
      <c r="BC333" s="1639"/>
      <c r="BD333" s="1639"/>
      <c r="BE333" s="1642">
        <v>0</v>
      </c>
    </row>
    <row s="1854" customFormat="1" customHeight="1" ht="18.75">
      <c r="A334" s="994"/>
      <c r="B334" s="1373"/>
      <c r="C334" s="1649"/>
      <c r="D334" s="2158"/>
      <c r="E334" s="553" t="s">
        <v>1137</v>
      </c>
      <c r="F334" s="547" t="s">
        <v>1138</v>
      </c>
      <c r="G334" s="2386" t="s">
        <v>732</v>
      </c>
      <c r="H334" s="758"/>
      <c r="I334" s="758">
        <v>0.688</v>
      </c>
      <c r="J334" s="758"/>
      <c r="K334" s="758"/>
      <c r="L334" s="758"/>
      <c r="M334" s="758"/>
      <c r="N334" s="758"/>
      <c r="O334" s="758"/>
      <c r="P334" s="758"/>
      <c r="Q334" s="758"/>
      <c r="R334" s="758"/>
      <c r="S334" s="758"/>
      <c r="T334" s="758"/>
      <c r="U334" s="758"/>
      <c r="V334" s="758"/>
      <c r="W334" s="758"/>
      <c r="X334" s="758"/>
      <c r="Y334" s="758"/>
      <c r="Z334" s="758"/>
      <c r="AA334" s="758"/>
      <c r="AB334" s="758"/>
      <c r="AC334" s="758"/>
      <c r="AD334" s="758"/>
      <c r="AE334" s="758"/>
      <c r="AF334" s="758"/>
      <c r="AG334" s="758"/>
      <c r="AH334" s="758"/>
      <c r="AI334" s="1532" t="s">
        <v>733</v>
      </c>
      <c r="AJ334" s="741"/>
      <c r="AK334" s="1649"/>
      <c r="AL334" s="1649"/>
      <c r="AM334" s="1373"/>
      <c r="AN334" s="1373"/>
      <c r="AO334" s="1373"/>
      <c r="AP334" s="1373"/>
      <c r="AQ334" s="1649"/>
      <c r="AR334" s="1373"/>
      <c r="AS334" s="1373"/>
      <c r="AT334" s="743"/>
      <c r="AU334" s="1373"/>
      <c r="AV334" s="1373"/>
      <c r="AW334" s="1373"/>
      <c r="AX334" s="1373"/>
      <c r="AY334" s="1373"/>
      <c r="AZ334" s="1639"/>
      <c r="BA334" s="1639"/>
      <c r="BB334" s="1639"/>
      <c r="BC334" s="1639"/>
      <c r="BD334" s="1639"/>
      <c r="BE334" s="1642">
        <v>0</v>
      </c>
    </row>
    <row s="1854" customFormat="1" customHeight="1" ht="18.75">
      <c r="A335" s="994"/>
      <c r="B335" s="1373"/>
      <c r="C335" s="1649"/>
      <c r="D335" s="2158"/>
      <c r="E335" s="553" t="s">
        <v>1139</v>
      </c>
      <c r="F335" s="547" t="s">
        <v>1140</v>
      </c>
      <c r="G335" s="2386" t="s">
        <v>732</v>
      </c>
      <c r="H335" s="758"/>
      <c r="I335" s="758">
        <v>2.82</v>
      </c>
      <c r="J335" s="758"/>
      <c r="K335" s="758"/>
      <c r="L335" s="758"/>
      <c r="M335" s="758"/>
      <c r="N335" s="758"/>
      <c r="O335" s="758"/>
      <c r="P335" s="758"/>
      <c r="Q335" s="758"/>
      <c r="R335" s="758"/>
      <c r="S335" s="758"/>
      <c r="T335" s="758"/>
      <c r="U335" s="758"/>
      <c r="V335" s="758"/>
      <c r="W335" s="758"/>
      <c r="X335" s="758"/>
      <c r="Y335" s="758"/>
      <c r="Z335" s="758"/>
      <c r="AA335" s="758"/>
      <c r="AB335" s="758"/>
      <c r="AC335" s="758"/>
      <c r="AD335" s="758"/>
      <c r="AE335" s="758"/>
      <c r="AF335" s="758"/>
      <c r="AG335" s="758"/>
      <c r="AH335" s="758"/>
      <c r="AI335" s="1532" t="s">
        <v>733</v>
      </c>
      <c r="AJ335" s="741"/>
      <c r="AK335" s="1649"/>
      <c r="AL335" s="1649"/>
      <c r="AM335" s="1373"/>
      <c r="AN335" s="1373"/>
      <c r="AO335" s="1373"/>
      <c r="AP335" s="1373"/>
      <c r="AQ335" s="1649"/>
      <c r="AR335" s="1373"/>
      <c r="AS335" s="1373"/>
      <c r="AT335" s="743"/>
      <c r="AU335" s="1373"/>
      <c r="AV335" s="1373"/>
      <c r="AW335" s="1373"/>
      <c r="AX335" s="1373"/>
      <c r="AY335" s="1373"/>
      <c r="AZ335" s="1639"/>
      <c r="BA335" s="1639"/>
      <c r="BB335" s="1639"/>
      <c r="BC335" s="1639"/>
      <c r="BD335" s="1639"/>
      <c r="BE335" s="1642">
        <v>0</v>
      </c>
    </row>
    <row s="1854" customFormat="1" customHeight="1" ht="18.75">
      <c r="A336" s="994"/>
      <c r="B336" s="1373"/>
      <c r="C336" s="1649"/>
      <c r="D336" s="2158"/>
      <c r="E336" s="553" t="s">
        <v>1141</v>
      </c>
      <c r="F336" s="547" t="s">
        <v>1142</v>
      </c>
      <c r="G336" s="2386" t="s">
        <v>732</v>
      </c>
      <c r="H336" s="758"/>
      <c r="I336" s="758">
        <v>0.309</v>
      </c>
      <c r="J336" s="758"/>
      <c r="K336" s="758"/>
      <c r="L336" s="758"/>
      <c r="M336" s="758"/>
      <c r="N336" s="758"/>
      <c r="O336" s="758"/>
      <c r="P336" s="758"/>
      <c r="Q336" s="758"/>
      <c r="R336" s="758"/>
      <c r="S336" s="758"/>
      <c r="T336" s="758"/>
      <c r="U336" s="758"/>
      <c r="V336" s="758"/>
      <c r="W336" s="758"/>
      <c r="X336" s="758"/>
      <c r="Y336" s="758"/>
      <c r="Z336" s="758"/>
      <c r="AA336" s="758"/>
      <c r="AB336" s="758"/>
      <c r="AC336" s="758"/>
      <c r="AD336" s="758"/>
      <c r="AE336" s="758"/>
      <c r="AF336" s="758"/>
      <c r="AG336" s="758"/>
      <c r="AH336" s="758"/>
      <c r="AI336" s="1532" t="s">
        <v>733</v>
      </c>
      <c r="AJ336" s="741"/>
      <c r="AK336" s="1649"/>
      <c r="AL336" s="1649"/>
      <c r="AM336" s="1373"/>
      <c r="AN336" s="1373"/>
      <c r="AO336" s="1373"/>
      <c r="AP336" s="1373"/>
      <c r="AQ336" s="1649"/>
      <c r="AR336" s="1373"/>
      <c r="AS336" s="1373"/>
      <c r="AT336" s="743"/>
      <c r="AU336" s="1373"/>
      <c r="AV336" s="1373"/>
      <c r="AW336" s="1373"/>
      <c r="AX336" s="1373"/>
      <c r="AY336" s="1373"/>
      <c r="AZ336" s="1639"/>
      <c r="BA336" s="1639"/>
      <c r="BB336" s="1639"/>
      <c r="BC336" s="1639"/>
      <c r="BD336" s="1639"/>
      <c r="BE336" s="1642">
        <v>0</v>
      </c>
    </row>
    <row s="1854" customFormat="1" customHeight="1" ht="18.75">
      <c r="A337" s="994"/>
      <c r="B337" s="1373"/>
      <c r="C337" s="1649"/>
      <c r="D337" s="2158"/>
      <c r="E337" s="553" t="s">
        <v>1143</v>
      </c>
      <c r="F337" s="547" t="s">
        <v>1144</v>
      </c>
      <c r="G337" s="2386" t="s">
        <v>732</v>
      </c>
      <c r="H337" s="758"/>
      <c r="I337" s="758">
        <v>1.032</v>
      </c>
      <c r="J337" s="758"/>
      <c r="K337" s="758"/>
      <c r="L337" s="758"/>
      <c r="M337" s="758"/>
      <c r="N337" s="758"/>
      <c r="O337" s="758"/>
      <c r="P337" s="758"/>
      <c r="Q337" s="758"/>
      <c r="R337" s="758"/>
      <c r="S337" s="758"/>
      <c r="T337" s="758"/>
      <c r="U337" s="758"/>
      <c r="V337" s="758"/>
      <c r="W337" s="758"/>
      <c r="X337" s="758"/>
      <c r="Y337" s="758"/>
      <c r="Z337" s="758"/>
      <c r="AA337" s="758"/>
      <c r="AB337" s="758"/>
      <c r="AC337" s="758"/>
      <c r="AD337" s="758"/>
      <c r="AE337" s="758"/>
      <c r="AF337" s="758"/>
      <c r="AG337" s="758"/>
      <c r="AH337" s="758"/>
      <c r="AI337" s="1532" t="s">
        <v>733</v>
      </c>
      <c r="AJ337" s="741"/>
      <c r="AK337" s="1649"/>
      <c r="AL337" s="1649"/>
      <c r="AM337" s="1373"/>
      <c r="AN337" s="1373"/>
      <c r="AO337" s="1373"/>
      <c r="AP337" s="1373"/>
      <c r="AQ337" s="1649"/>
      <c r="AR337" s="1373"/>
      <c r="AS337" s="1373"/>
      <c r="AT337" s="743"/>
      <c r="AU337" s="1373"/>
      <c r="AV337" s="1373"/>
      <c r="AW337" s="1373"/>
      <c r="AX337" s="1373"/>
      <c r="AY337" s="1373"/>
      <c r="AZ337" s="1639"/>
      <c r="BA337" s="1639"/>
      <c r="BB337" s="1639"/>
      <c r="BC337" s="1639"/>
      <c r="BD337" s="1639"/>
      <c r="BE337" s="1642">
        <v>0</v>
      </c>
    </row>
    <row s="1854" customFormat="1" customHeight="1" ht="18.75">
      <c r="A338" s="994"/>
      <c r="B338" s="1373"/>
      <c r="C338" s="1649"/>
      <c r="D338" s="2158"/>
      <c r="E338" s="553" t="s">
        <v>1145</v>
      </c>
      <c r="F338" s="547" t="s">
        <v>1146</v>
      </c>
      <c r="G338" s="2386" t="s">
        <v>732</v>
      </c>
      <c r="H338" s="758"/>
      <c r="I338" s="758">
        <v>0.688</v>
      </c>
      <c r="J338" s="758"/>
      <c r="K338" s="758"/>
      <c r="L338" s="758"/>
      <c r="M338" s="758"/>
      <c r="N338" s="758"/>
      <c r="O338" s="758"/>
      <c r="P338" s="758"/>
      <c r="Q338" s="758"/>
      <c r="R338" s="758"/>
      <c r="S338" s="758"/>
      <c r="T338" s="758"/>
      <c r="U338" s="758"/>
      <c r="V338" s="758"/>
      <c r="W338" s="758"/>
      <c r="X338" s="758"/>
      <c r="Y338" s="758"/>
      <c r="Z338" s="758"/>
      <c r="AA338" s="758"/>
      <c r="AB338" s="758"/>
      <c r="AC338" s="758"/>
      <c r="AD338" s="758"/>
      <c r="AE338" s="758"/>
      <c r="AF338" s="758"/>
      <c r="AG338" s="758"/>
      <c r="AH338" s="758"/>
      <c r="AI338" s="1532" t="s">
        <v>733</v>
      </c>
      <c r="AJ338" s="741"/>
      <c r="AK338" s="1649"/>
      <c r="AL338" s="1649"/>
      <c r="AM338" s="1373"/>
      <c r="AN338" s="1373"/>
      <c r="AO338" s="1373"/>
      <c r="AP338" s="1373"/>
      <c r="AQ338" s="1649"/>
      <c r="AR338" s="1373"/>
      <c r="AS338" s="1373"/>
      <c r="AT338" s="743"/>
      <c r="AU338" s="1373"/>
      <c r="AV338" s="1373"/>
      <c r="AW338" s="1373"/>
      <c r="AX338" s="1373"/>
      <c r="AY338" s="1373"/>
      <c r="AZ338" s="1639"/>
      <c r="BA338" s="1639"/>
      <c r="BB338" s="1639"/>
      <c r="BC338" s="1639"/>
      <c r="BD338" s="1639"/>
      <c r="BE338" s="1642">
        <v>0</v>
      </c>
    </row>
    <row s="1854" customFormat="1" customHeight="1" ht="18.75">
      <c r="A339" s="994"/>
      <c r="B339" s="1373"/>
      <c r="C339" s="1649"/>
      <c r="D339" s="2158"/>
      <c r="E339" s="553" t="s">
        <v>1147</v>
      </c>
      <c r="F339" s="547" t="s">
        <v>1148</v>
      </c>
      <c r="G339" s="2386" t="s">
        <v>732</v>
      </c>
      <c r="H339" s="758"/>
      <c r="I339" s="758">
        <v>15.48</v>
      </c>
      <c r="J339" s="758"/>
      <c r="K339" s="758"/>
      <c r="L339" s="758"/>
      <c r="M339" s="758"/>
      <c r="N339" s="758"/>
      <c r="O339" s="758"/>
      <c r="P339" s="758"/>
      <c r="Q339" s="758"/>
      <c r="R339" s="758"/>
      <c r="S339" s="758"/>
      <c r="T339" s="758"/>
      <c r="U339" s="758"/>
      <c r="V339" s="758"/>
      <c r="W339" s="758"/>
      <c r="X339" s="758"/>
      <c r="Y339" s="758"/>
      <c r="Z339" s="758"/>
      <c r="AA339" s="758"/>
      <c r="AB339" s="758"/>
      <c r="AC339" s="758"/>
      <c r="AD339" s="758"/>
      <c r="AE339" s="758"/>
      <c r="AF339" s="758"/>
      <c r="AG339" s="758"/>
      <c r="AH339" s="758"/>
      <c r="AI339" s="1532" t="s">
        <v>733</v>
      </c>
      <c r="AJ339" s="741"/>
      <c r="AK339" s="1649"/>
      <c r="AL339" s="1649"/>
      <c r="AM339" s="1373"/>
      <c r="AN339" s="1373"/>
      <c r="AO339" s="1373"/>
      <c r="AP339" s="1373"/>
      <c r="AQ339" s="1649"/>
      <c r="AR339" s="1373"/>
      <c r="AS339" s="1373"/>
      <c r="AT339" s="743"/>
      <c r="AU339" s="1373"/>
      <c r="AV339" s="1373"/>
      <c r="AW339" s="1373"/>
      <c r="AX339" s="1373"/>
      <c r="AY339" s="1373"/>
      <c r="AZ339" s="1639"/>
      <c r="BA339" s="1639"/>
      <c r="BB339" s="1639"/>
      <c r="BC339" s="1639"/>
      <c r="BD339" s="1639"/>
      <c r="BE339" s="1642">
        <v>0</v>
      </c>
    </row>
    <row s="1854" customFormat="1" customHeight="1" ht="18.75">
      <c r="A340" s="994"/>
      <c r="B340" s="1373"/>
      <c r="C340" s="1649"/>
      <c r="D340" s="2158"/>
      <c r="E340" s="553" t="s">
        <v>1149</v>
      </c>
      <c r="F340" s="547" t="s">
        <v>1150</v>
      </c>
      <c r="G340" s="2386" t="s">
        <v>732</v>
      </c>
      <c r="H340" s="758"/>
      <c r="I340" s="758">
        <v>0.241</v>
      </c>
      <c r="J340" s="758"/>
      <c r="K340" s="758"/>
      <c r="L340" s="758"/>
      <c r="M340" s="758"/>
      <c r="N340" s="758"/>
      <c r="O340" s="758"/>
      <c r="P340" s="758"/>
      <c r="Q340" s="758"/>
      <c r="R340" s="758"/>
      <c r="S340" s="758"/>
      <c r="T340" s="758"/>
      <c r="U340" s="758"/>
      <c r="V340" s="758"/>
      <c r="W340" s="758"/>
      <c r="X340" s="758"/>
      <c r="Y340" s="758"/>
      <c r="Z340" s="758"/>
      <c r="AA340" s="758"/>
      <c r="AB340" s="758"/>
      <c r="AC340" s="758"/>
      <c r="AD340" s="758"/>
      <c r="AE340" s="758"/>
      <c r="AF340" s="758"/>
      <c r="AG340" s="758"/>
      <c r="AH340" s="758"/>
      <c r="AI340" s="1532" t="s">
        <v>733</v>
      </c>
      <c r="AJ340" s="741"/>
      <c r="AK340" s="1649"/>
      <c r="AL340" s="1649"/>
      <c r="AM340" s="1373"/>
      <c r="AN340" s="1373"/>
      <c r="AO340" s="1373"/>
      <c r="AP340" s="1373"/>
      <c r="AQ340" s="1649"/>
      <c r="AR340" s="1373"/>
      <c r="AS340" s="1373"/>
      <c r="AT340" s="743"/>
      <c r="AU340" s="1373"/>
      <c r="AV340" s="1373"/>
      <c r="AW340" s="1373"/>
      <c r="AX340" s="1373"/>
      <c r="AY340" s="1373"/>
      <c r="AZ340" s="1639"/>
      <c r="BA340" s="1639"/>
      <c r="BB340" s="1639"/>
      <c r="BC340" s="1639"/>
      <c r="BD340" s="1639"/>
      <c r="BE340" s="1642">
        <v>0</v>
      </c>
    </row>
    <row s="1854" customFormat="1" customHeight="1" ht="18.75">
      <c r="A341" s="994"/>
      <c r="B341" s="1373"/>
      <c r="C341" s="1649"/>
      <c r="D341" s="2158"/>
      <c r="E341" s="553" t="s">
        <v>1151</v>
      </c>
      <c r="F341" s="547" t="s">
        <v>1152</v>
      </c>
      <c r="G341" s="2386" t="s">
        <v>732</v>
      </c>
      <c r="H341" s="758"/>
      <c r="I341" s="758">
        <v>1.032</v>
      </c>
      <c r="J341" s="758"/>
      <c r="K341" s="758"/>
      <c r="L341" s="758"/>
      <c r="M341" s="758"/>
      <c r="N341" s="758"/>
      <c r="O341" s="758"/>
      <c r="P341" s="758"/>
      <c r="Q341" s="758"/>
      <c r="R341" s="758"/>
      <c r="S341" s="758"/>
      <c r="T341" s="758"/>
      <c r="U341" s="758"/>
      <c r="V341" s="758"/>
      <c r="W341" s="758"/>
      <c r="X341" s="758"/>
      <c r="Y341" s="758"/>
      <c r="Z341" s="758"/>
      <c r="AA341" s="758"/>
      <c r="AB341" s="758"/>
      <c r="AC341" s="758"/>
      <c r="AD341" s="758"/>
      <c r="AE341" s="758"/>
      <c r="AF341" s="758"/>
      <c r="AG341" s="758"/>
      <c r="AH341" s="758"/>
      <c r="AI341" s="1532" t="s">
        <v>733</v>
      </c>
      <c r="AJ341" s="741"/>
      <c r="AK341" s="1649"/>
      <c r="AL341" s="1649"/>
      <c r="AM341" s="1373"/>
      <c r="AN341" s="1373"/>
      <c r="AO341" s="1373"/>
      <c r="AP341" s="1373"/>
      <c r="AQ341" s="1649"/>
      <c r="AR341" s="1373"/>
      <c r="AS341" s="1373"/>
      <c r="AT341" s="743"/>
      <c r="AU341" s="1373"/>
      <c r="AV341" s="1373"/>
      <c r="AW341" s="1373"/>
      <c r="AX341" s="1373"/>
      <c r="AY341" s="1373"/>
      <c r="AZ341" s="1639"/>
      <c r="BA341" s="1639"/>
      <c r="BB341" s="1639"/>
      <c r="BC341" s="1639"/>
      <c r="BD341" s="1639"/>
      <c r="BE341" s="1642">
        <v>0</v>
      </c>
    </row>
    <row s="1854" customFormat="1" customHeight="1" ht="18.75">
      <c r="A342" s="994"/>
      <c r="B342" s="1373"/>
      <c r="C342" s="1649"/>
      <c r="D342" s="2158"/>
      <c r="E342" s="553" t="s">
        <v>1153</v>
      </c>
      <c r="F342" s="547" t="s">
        <v>1154</v>
      </c>
      <c r="G342" s="2386" t="s">
        <v>732</v>
      </c>
      <c r="H342" s="758"/>
      <c r="I342" s="758">
        <v>16.68</v>
      </c>
      <c r="J342" s="758"/>
      <c r="K342" s="758"/>
      <c r="L342" s="758"/>
      <c r="M342" s="758"/>
      <c r="N342" s="758"/>
      <c r="O342" s="758"/>
      <c r="P342" s="758"/>
      <c r="Q342" s="758"/>
      <c r="R342" s="758"/>
      <c r="S342" s="758"/>
      <c r="T342" s="758"/>
      <c r="U342" s="758"/>
      <c r="V342" s="758"/>
      <c r="W342" s="758"/>
      <c r="X342" s="758"/>
      <c r="Y342" s="758"/>
      <c r="Z342" s="758"/>
      <c r="AA342" s="758"/>
      <c r="AB342" s="758"/>
      <c r="AC342" s="758"/>
      <c r="AD342" s="758"/>
      <c r="AE342" s="758"/>
      <c r="AF342" s="758"/>
      <c r="AG342" s="758"/>
      <c r="AH342" s="758"/>
      <c r="AI342" s="1532" t="s">
        <v>733</v>
      </c>
      <c r="AJ342" s="741"/>
      <c r="AK342" s="1649"/>
      <c r="AL342" s="1649"/>
      <c r="AM342" s="1373"/>
      <c r="AN342" s="1373"/>
      <c r="AO342" s="1373"/>
      <c r="AP342" s="1373"/>
      <c r="AQ342" s="1649"/>
      <c r="AR342" s="1373"/>
      <c r="AS342" s="1373"/>
      <c r="AT342" s="743"/>
      <c r="AU342" s="1373"/>
      <c r="AV342" s="1373"/>
      <c r="AW342" s="1373"/>
      <c r="AX342" s="1373"/>
      <c r="AY342" s="1373"/>
      <c r="AZ342" s="1639"/>
      <c r="BA342" s="1639"/>
      <c r="BB342" s="1639"/>
      <c r="BC342" s="1639"/>
      <c r="BD342" s="1639"/>
      <c r="BE342" s="1642">
        <v>0</v>
      </c>
    </row>
    <row s="1854" customFormat="1" customHeight="1" ht="18.75">
      <c r="A343" s="994"/>
      <c r="B343" s="1373"/>
      <c r="C343" s="1649"/>
      <c r="D343" s="2158"/>
      <c r="E343" s="553" t="s">
        <v>1155</v>
      </c>
      <c r="F343" s="547" t="s">
        <v>1156</v>
      </c>
      <c r="G343" s="2386" t="s">
        <v>732</v>
      </c>
      <c r="H343" s="758"/>
      <c r="I343" s="758">
        <v>0.436</v>
      </c>
      <c r="J343" s="758"/>
      <c r="K343" s="758"/>
      <c r="L343" s="758"/>
      <c r="M343" s="758"/>
      <c r="N343" s="758"/>
      <c r="O343" s="758"/>
      <c r="P343" s="758"/>
      <c r="Q343" s="758"/>
      <c r="R343" s="758"/>
      <c r="S343" s="758"/>
      <c r="T343" s="758"/>
      <c r="U343" s="758"/>
      <c r="V343" s="758"/>
      <c r="W343" s="758"/>
      <c r="X343" s="758"/>
      <c r="Y343" s="758"/>
      <c r="Z343" s="758"/>
      <c r="AA343" s="758"/>
      <c r="AB343" s="758"/>
      <c r="AC343" s="758"/>
      <c r="AD343" s="758"/>
      <c r="AE343" s="758"/>
      <c r="AF343" s="758"/>
      <c r="AG343" s="758"/>
      <c r="AH343" s="758"/>
      <c r="AI343" s="1532" t="s">
        <v>733</v>
      </c>
      <c r="AJ343" s="741"/>
      <c r="AK343" s="1649"/>
      <c r="AL343" s="1649"/>
      <c r="AM343" s="1373"/>
      <c r="AN343" s="1373"/>
      <c r="AO343" s="1373"/>
      <c r="AP343" s="1373"/>
      <c r="AQ343" s="1649"/>
      <c r="AR343" s="1373"/>
      <c r="AS343" s="1373"/>
      <c r="AT343" s="743"/>
      <c r="AU343" s="1373"/>
      <c r="AV343" s="1373"/>
      <c r="AW343" s="1373"/>
      <c r="AX343" s="1373"/>
      <c r="AY343" s="1373"/>
      <c r="AZ343" s="1639"/>
      <c r="BA343" s="1639"/>
      <c r="BB343" s="1639"/>
      <c r="BC343" s="1639"/>
      <c r="BD343" s="1639"/>
      <c r="BE343" s="1642">
        <v>0</v>
      </c>
    </row>
    <row s="1854" customFormat="1" customHeight="1" ht="18.75">
      <c r="A344" s="994"/>
      <c r="B344" s="1373"/>
      <c r="C344" s="1649"/>
      <c r="D344" s="2158"/>
      <c r="E344" s="553" t="s">
        <v>1157</v>
      </c>
      <c r="F344" s="547" t="s">
        <v>1158</v>
      </c>
      <c r="G344" s="2386" t="s">
        <v>732</v>
      </c>
      <c r="H344" s="758"/>
      <c r="I344" s="758">
        <v>0.516</v>
      </c>
      <c r="J344" s="758"/>
      <c r="K344" s="758"/>
      <c r="L344" s="758"/>
      <c r="M344" s="758"/>
      <c r="N344" s="758"/>
      <c r="O344" s="758"/>
      <c r="P344" s="758"/>
      <c r="Q344" s="758"/>
      <c r="R344" s="758"/>
      <c r="S344" s="758"/>
      <c r="T344" s="758"/>
      <c r="U344" s="758"/>
      <c r="V344" s="758"/>
      <c r="W344" s="758"/>
      <c r="X344" s="758"/>
      <c r="Y344" s="758"/>
      <c r="Z344" s="758"/>
      <c r="AA344" s="758"/>
      <c r="AB344" s="758"/>
      <c r="AC344" s="758"/>
      <c r="AD344" s="758"/>
      <c r="AE344" s="758"/>
      <c r="AF344" s="758"/>
      <c r="AG344" s="758"/>
      <c r="AH344" s="758"/>
      <c r="AI344" s="1532" t="s">
        <v>733</v>
      </c>
      <c r="AJ344" s="741"/>
      <c r="AK344" s="1649"/>
      <c r="AL344" s="1649"/>
      <c r="AM344" s="1373"/>
      <c r="AN344" s="1373"/>
      <c r="AO344" s="1373"/>
      <c r="AP344" s="1373"/>
      <c r="AQ344" s="1649"/>
      <c r="AR344" s="1373"/>
      <c r="AS344" s="1373"/>
      <c r="AT344" s="743"/>
      <c r="AU344" s="1373"/>
      <c r="AV344" s="1373"/>
      <c r="AW344" s="1373"/>
      <c r="AX344" s="1373"/>
      <c r="AY344" s="1373"/>
      <c r="AZ344" s="1639"/>
      <c r="BA344" s="1639"/>
      <c r="BB344" s="1639"/>
      <c r="BC344" s="1639"/>
      <c r="BD344" s="1639"/>
      <c r="BE344" s="1642">
        <v>0</v>
      </c>
    </row>
    <row s="1854" customFormat="1" customHeight="1" ht="18.75">
      <c r="A345" s="994"/>
      <c r="B345" s="1373"/>
      <c r="C345" s="1649"/>
      <c r="D345" s="2158"/>
      <c r="E345" s="553" t="s">
        <v>1159</v>
      </c>
      <c r="F345" s="547" t="s">
        <v>1160</v>
      </c>
      <c r="G345" s="2386" t="s">
        <v>732</v>
      </c>
      <c r="H345" s="758"/>
      <c r="I345" s="758">
        <v>1.424</v>
      </c>
      <c r="J345" s="758"/>
      <c r="K345" s="758"/>
      <c r="L345" s="758"/>
      <c r="M345" s="758"/>
      <c r="N345" s="758"/>
      <c r="O345" s="758"/>
      <c r="P345" s="758"/>
      <c r="Q345" s="758"/>
      <c r="R345" s="758"/>
      <c r="S345" s="758"/>
      <c r="T345" s="758"/>
      <c r="U345" s="758"/>
      <c r="V345" s="758"/>
      <c r="W345" s="758"/>
      <c r="X345" s="758"/>
      <c r="Y345" s="758"/>
      <c r="Z345" s="758"/>
      <c r="AA345" s="758"/>
      <c r="AB345" s="758"/>
      <c r="AC345" s="758"/>
      <c r="AD345" s="758"/>
      <c r="AE345" s="758"/>
      <c r="AF345" s="758"/>
      <c r="AG345" s="758"/>
      <c r="AH345" s="758"/>
      <c r="AI345" s="1532" t="s">
        <v>733</v>
      </c>
      <c r="AJ345" s="741"/>
      <c r="AK345" s="1649"/>
      <c r="AL345" s="1649"/>
      <c r="AM345" s="1373"/>
      <c r="AN345" s="1373"/>
      <c r="AO345" s="1373"/>
      <c r="AP345" s="1373"/>
      <c r="AQ345" s="1649"/>
      <c r="AR345" s="1373"/>
      <c r="AS345" s="1373"/>
      <c r="AT345" s="743"/>
      <c r="AU345" s="1373"/>
      <c r="AV345" s="1373"/>
      <c r="AW345" s="1373"/>
      <c r="AX345" s="1373"/>
      <c r="AY345" s="1373"/>
      <c r="AZ345" s="1639"/>
      <c r="BA345" s="1639"/>
      <c r="BB345" s="1639"/>
      <c r="BC345" s="1639"/>
      <c r="BD345" s="1639"/>
      <c r="BE345" s="1642">
        <v>0</v>
      </c>
    </row>
    <row s="1854" customFormat="1" customHeight="1" ht="18.75">
      <c r="A346" s="994"/>
      <c r="B346" s="1373"/>
      <c r="C346" s="1649"/>
      <c r="D346" s="2158"/>
      <c r="E346" s="553" t="s">
        <v>1161</v>
      </c>
      <c r="F346" s="547" t="s">
        <v>1162</v>
      </c>
      <c r="G346" s="2386" t="s">
        <v>732</v>
      </c>
      <c r="H346" s="758"/>
      <c r="I346" s="758">
        <v>1.032</v>
      </c>
      <c r="J346" s="758"/>
      <c r="K346" s="758"/>
      <c r="L346" s="758"/>
      <c r="M346" s="758"/>
      <c r="N346" s="758"/>
      <c r="O346" s="758"/>
      <c r="P346" s="758"/>
      <c r="Q346" s="758"/>
      <c r="R346" s="758"/>
      <c r="S346" s="758"/>
      <c r="T346" s="758"/>
      <c r="U346" s="758"/>
      <c r="V346" s="758"/>
      <c r="W346" s="758"/>
      <c r="X346" s="758"/>
      <c r="Y346" s="758"/>
      <c r="Z346" s="758"/>
      <c r="AA346" s="758"/>
      <c r="AB346" s="758"/>
      <c r="AC346" s="758"/>
      <c r="AD346" s="758"/>
      <c r="AE346" s="758"/>
      <c r="AF346" s="758"/>
      <c r="AG346" s="758"/>
      <c r="AH346" s="758"/>
      <c r="AI346" s="1532" t="s">
        <v>733</v>
      </c>
      <c r="AJ346" s="741"/>
      <c r="AK346" s="1649"/>
      <c r="AL346" s="1649"/>
      <c r="AM346" s="1373"/>
      <c r="AN346" s="1373"/>
      <c r="AO346" s="1373"/>
      <c r="AP346" s="1373"/>
      <c r="AQ346" s="1649"/>
      <c r="AR346" s="1373"/>
      <c r="AS346" s="1373"/>
      <c r="AT346" s="743"/>
      <c r="AU346" s="1373"/>
      <c r="AV346" s="1373"/>
      <c r="AW346" s="1373"/>
      <c r="AX346" s="1373"/>
      <c r="AY346" s="1373"/>
      <c r="AZ346" s="1639"/>
      <c r="BA346" s="1639"/>
      <c r="BB346" s="1639"/>
      <c r="BC346" s="1639"/>
      <c r="BD346" s="1639"/>
      <c r="BE346" s="1642">
        <v>0</v>
      </c>
    </row>
    <row s="1854" customFormat="1" customHeight="1" ht="18.75">
      <c r="A347" s="994"/>
      <c r="B347" s="1373"/>
      <c r="C347" s="1649"/>
      <c r="D347" s="2158"/>
      <c r="E347" s="553" t="s">
        <v>1163</v>
      </c>
      <c r="F347" s="547" t="s">
        <v>1164</v>
      </c>
      <c r="G347" s="2386" t="s">
        <v>732</v>
      </c>
      <c r="H347" s="758"/>
      <c r="I347" s="758">
        <v>2.064</v>
      </c>
      <c r="J347" s="758"/>
      <c r="K347" s="758"/>
      <c r="L347" s="758"/>
      <c r="M347" s="758"/>
      <c r="N347" s="758"/>
      <c r="O347" s="758"/>
      <c r="P347" s="758"/>
      <c r="Q347" s="758"/>
      <c r="R347" s="758"/>
      <c r="S347" s="758"/>
      <c r="T347" s="758"/>
      <c r="U347" s="758"/>
      <c r="V347" s="758"/>
      <c r="W347" s="758"/>
      <c r="X347" s="758"/>
      <c r="Y347" s="758"/>
      <c r="Z347" s="758"/>
      <c r="AA347" s="758"/>
      <c r="AB347" s="758"/>
      <c r="AC347" s="758"/>
      <c r="AD347" s="758"/>
      <c r="AE347" s="758"/>
      <c r="AF347" s="758"/>
      <c r="AG347" s="758"/>
      <c r="AH347" s="758"/>
      <c r="AI347" s="1532" t="s">
        <v>733</v>
      </c>
      <c r="AJ347" s="741"/>
      <c r="AK347" s="1649"/>
      <c r="AL347" s="1649"/>
      <c r="AM347" s="1373"/>
      <c r="AN347" s="1373"/>
      <c r="AO347" s="1373"/>
      <c r="AP347" s="1373"/>
      <c r="AQ347" s="1649"/>
      <c r="AR347" s="1373"/>
      <c r="AS347" s="1373"/>
      <c r="AT347" s="743"/>
      <c r="AU347" s="1373"/>
      <c r="AV347" s="1373"/>
      <c r="AW347" s="1373"/>
      <c r="AX347" s="1373"/>
      <c r="AY347" s="1373"/>
      <c r="AZ347" s="1639"/>
      <c r="BA347" s="1639"/>
      <c r="BB347" s="1639"/>
      <c r="BC347" s="1639"/>
      <c r="BD347" s="1639"/>
      <c r="BE347" s="1642">
        <v>0</v>
      </c>
    </row>
    <row s="1854" customFormat="1" customHeight="1" ht="18.75">
      <c r="A348" s="994"/>
      <c r="B348" s="1373"/>
      <c r="C348" s="1649"/>
      <c r="D348" s="2158"/>
      <c r="E348" s="553" t="s">
        <v>1165</v>
      </c>
      <c r="F348" s="547" t="s">
        <v>1166</v>
      </c>
      <c r="G348" s="2386" t="s">
        <v>732</v>
      </c>
      <c r="H348" s="758"/>
      <c r="I348" s="758">
        <v>1.968</v>
      </c>
      <c r="J348" s="758"/>
      <c r="K348" s="758"/>
      <c r="L348" s="758"/>
      <c r="M348" s="758"/>
      <c r="N348" s="758"/>
      <c r="O348" s="758"/>
      <c r="P348" s="758"/>
      <c r="Q348" s="758"/>
      <c r="R348" s="758"/>
      <c r="S348" s="758"/>
      <c r="T348" s="758"/>
      <c r="U348" s="758"/>
      <c r="V348" s="758"/>
      <c r="W348" s="758"/>
      <c r="X348" s="758"/>
      <c r="Y348" s="758"/>
      <c r="Z348" s="758"/>
      <c r="AA348" s="758"/>
      <c r="AB348" s="758"/>
      <c r="AC348" s="758"/>
      <c r="AD348" s="758"/>
      <c r="AE348" s="758"/>
      <c r="AF348" s="758"/>
      <c r="AG348" s="758"/>
      <c r="AH348" s="758"/>
      <c r="AI348" s="1532" t="s">
        <v>733</v>
      </c>
      <c r="AJ348" s="741"/>
      <c r="AK348" s="1649"/>
      <c r="AL348" s="1649"/>
      <c r="AM348" s="1373"/>
      <c r="AN348" s="1373"/>
      <c r="AO348" s="1373"/>
      <c r="AP348" s="1373"/>
      <c r="AQ348" s="1649"/>
      <c r="AR348" s="1373"/>
      <c r="AS348" s="1373"/>
      <c r="AT348" s="743"/>
      <c r="AU348" s="1373"/>
      <c r="AV348" s="1373"/>
      <c r="AW348" s="1373"/>
      <c r="AX348" s="1373"/>
      <c r="AY348" s="1373"/>
      <c r="AZ348" s="1639"/>
      <c r="BA348" s="1639"/>
      <c r="BB348" s="1639"/>
      <c r="BC348" s="1639"/>
      <c r="BD348" s="1639"/>
      <c r="BE348" s="1642">
        <v>0</v>
      </c>
    </row>
    <row s="1854" customFormat="1" customHeight="1" ht="18.75">
      <c r="A349" s="994"/>
      <c r="B349" s="1373"/>
      <c r="C349" s="1649"/>
      <c r="D349" s="2158"/>
      <c r="E349" s="553" t="s">
        <v>1167</v>
      </c>
      <c r="F349" s="547" t="s">
        <v>1168</v>
      </c>
      <c r="G349" s="2386" t="s">
        <v>732</v>
      </c>
      <c r="H349" s="758"/>
      <c r="I349" s="758">
        <v>3.961</v>
      </c>
      <c r="J349" s="758"/>
      <c r="K349" s="758"/>
      <c r="L349" s="758"/>
      <c r="M349" s="758"/>
      <c r="N349" s="758"/>
      <c r="O349" s="758"/>
      <c r="P349" s="758"/>
      <c r="Q349" s="758"/>
      <c r="R349" s="758"/>
      <c r="S349" s="758"/>
      <c r="T349" s="758"/>
      <c r="U349" s="758"/>
      <c r="V349" s="758"/>
      <c r="W349" s="758"/>
      <c r="X349" s="758"/>
      <c r="Y349" s="758"/>
      <c r="Z349" s="758"/>
      <c r="AA349" s="758"/>
      <c r="AB349" s="758"/>
      <c r="AC349" s="758"/>
      <c r="AD349" s="758"/>
      <c r="AE349" s="758"/>
      <c r="AF349" s="758"/>
      <c r="AG349" s="758"/>
      <c r="AH349" s="758"/>
      <c r="AI349" s="1532" t="s">
        <v>733</v>
      </c>
      <c r="AJ349" s="741"/>
      <c r="AK349" s="1649"/>
      <c r="AL349" s="1649"/>
      <c r="AM349" s="1373"/>
      <c r="AN349" s="1373"/>
      <c r="AO349" s="1373"/>
      <c r="AP349" s="1373"/>
      <c r="AQ349" s="1649"/>
      <c r="AR349" s="1373"/>
      <c r="AS349" s="1373"/>
      <c r="AT349" s="743"/>
      <c r="AU349" s="1373"/>
      <c r="AV349" s="1373"/>
      <c r="AW349" s="1373"/>
      <c r="AX349" s="1373"/>
      <c r="AY349" s="1373"/>
      <c r="AZ349" s="1639"/>
      <c r="BA349" s="1639"/>
      <c r="BB349" s="1639"/>
      <c r="BC349" s="1639"/>
      <c r="BD349" s="1639"/>
      <c r="BE349" s="1642">
        <v>0</v>
      </c>
    </row>
    <row s="1854" customFormat="1" customHeight="1" ht="18.75">
      <c r="A350" s="994"/>
      <c r="B350" s="1373"/>
      <c r="C350" s="1649"/>
      <c r="D350" s="2158"/>
      <c r="E350" s="553" t="s">
        <v>1169</v>
      </c>
      <c r="F350" s="547" t="s">
        <v>1170</v>
      </c>
      <c r="G350" s="2386" t="s">
        <v>732</v>
      </c>
      <c r="H350" s="758"/>
      <c r="I350" s="758">
        <v>0.46</v>
      </c>
      <c r="J350" s="758"/>
      <c r="K350" s="758"/>
      <c r="L350" s="758"/>
      <c r="M350" s="758"/>
      <c r="N350" s="758"/>
      <c r="O350" s="758"/>
      <c r="P350" s="758"/>
      <c r="Q350" s="758"/>
      <c r="R350" s="758"/>
      <c r="S350" s="758"/>
      <c r="T350" s="758"/>
      <c r="U350" s="758"/>
      <c r="V350" s="758"/>
      <c r="W350" s="758"/>
      <c r="X350" s="758"/>
      <c r="Y350" s="758"/>
      <c r="Z350" s="758"/>
      <c r="AA350" s="758"/>
      <c r="AB350" s="758"/>
      <c r="AC350" s="758"/>
      <c r="AD350" s="758"/>
      <c r="AE350" s="758"/>
      <c r="AF350" s="758"/>
      <c r="AG350" s="758"/>
      <c r="AH350" s="758"/>
      <c r="AI350" s="1532" t="s">
        <v>733</v>
      </c>
      <c r="AJ350" s="741"/>
      <c r="AK350" s="1649"/>
      <c r="AL350" s="1649"/>
      <c r="AM350" s="1373"/>
      <c r="AN350" s="1373"/>
      <c r="AO350" s="1373"/>
      <c r="AP350" s="1373"/>
      <c r="AQ350" s="1649"/>
      <c r="AR350" s="1373"/>
      <c r="AS350" s="1373"/>
      <c r="AT350" s="743"/>
      <c r="AU350" s="1373"/>
      <c r="AV350" s="1373"/>
      <c r="AW350" s="1373"/>
      <c r="AX350" s="1373"/>
      <c r="AY350" s="1373"/>
      <c r="AZ350" s="1639"/>
      <c r="BA350" s="1639"/>
      <c r="BB350" s="1639"/>
      <c r="BC350" s="1639"/>
      <c r="BD350" s="1639"/>
      <c r="BE350" s="1642">
        <v>0</v>
      </c>
    </row>
    <row s="1854" customFormat="1" customHeight="1" ht="18.75">
      <c r="A351" s="994"/>
      <c r="B351" s="1373"/>
      <c r="C351" s="1649"/>
      <c r="D351" s="2158"/>
      <c r="E351" s="553" t="s">
        <v>1171</v>
      </c>
      <c r="F351" s="547" t="s">
        <v>1172</v>
      </c>
      <c r="G351" s="2386" t="s">
        <v>732</v>
      </c>
      <c r="H351" s="758"/>
      <c r="I351" s="758">
        <v>0.516</v>
      </c>
      <c r="J351" s="758"/>
      <c r="K351" s="758"/>
      <c r="L351" s="758"/>
      <c r="M351" s="758"/>
      <c r="N351" s="758"/>
      <c r="O351" s="758"/>
      <c r="P351" s="758"/>
      <c r="Q351" s="758"/>
      <c r="R351" s="758"/>
      <c r="S351" s="758"/>
      <c r="T351" s="758"/>
      <c r="U351" s="758"/>
      <c r="V351" s="758"/>
      <c r="W351" s="758"/>
      <c r="X351" s="758"/>
      <c r="Y351" s="758"/>
      <c r="Z351" s="758"/>
      <c r="AA351" s="758"/>
      <c r="AB351" s="758"/>
      <c r="AC351" s="758"/>
      <c r="AD351" s="758"/>
      <c r="AE351" s="758"/>
      <c r="AF351" s="758"/>
      <c r="AG351" s="758"/>
      <c r="AH351" s="758"/>
      <c r="AI351" s="1532" t="s">
        <v>733</v>
      </c>
      <c r="AJ351" s="741"/>
      <c r="AK351" s="1649"/>
      <c r="AL351" s="1649"/>
      <c r="AM351" s="1373"/>
      <c r="AN351" s="1373"/>
      <c r="AO351" s="1373"/>
      <c r="AP351" s="1373"/>
      <c r="AQ351" s="1649"/>
      <c r="AR351" s="1373"/>
      <c r="AS351" s="1373"/>
      <c r="AT351" s="743"/>
      <c r="AU351" s="1373"/>
      <c r="AV351" s="1373"/>
      <c r="AW351" s="1373"/>
      <c r="AX351" s="1373"/>
      <c r="AY351" s="1373"/>
      <c r="AZ351" s="1639"/>
      <c r="BA351" s="1639"/>
      <c r="BB351" s="1639"/>
      <c r="BC351" s="1639"/>
      <c r="BD351" s="1639"/>
      <c r="BE351" s="1642">
        <v>0</v>
      </c>
    </row>
    <row s="1854" customFormat="1" customHeight="1" ht="18.75">
      <c r="A352" s="994"/>
      <c r="B352" s="1373"/>
      <c r="C352" s="1649"/>
      <c r="D352" s="2158"/>
      <c r="E352" s="553" t="s">
        <v>1173</v>
      </c>
      <c r="F352" s="547" t="s">
        <v>1174</v>
      </c>
      <c r="G352" s="2386" t="s">
        <v>732</v>
      </c>
      <c r="H352" s="758"/>
      <c r="I352" s="758">
        <v>0.083</v>
      </c>
      <c r="J352" s="758"/>
      <c r="K352" s="758"/>
      <c r="L352" s="758"/>
      <c r="M352" s="758"/>
      <c r="N352" s="758"/>
      <c r="O352" s="758"/>
      <c r="P352" s="758"/>
      <c r="Q352" s="758"/>
      <c r="R352" s="758"/>
      <c r="S352" s="758"/>
      <c r="T352" s="758"/>
      <c r="U352" s="758"/>
      <c r="V352" s="758"/>
      <c r="W352" s="758"/>
      <c r="X352" s="758"/>
      <c r="Y352" s="758"/>
      <c r="Z352" s="758"/>
      <c r="AA352" s="758"/>
      <c r="AB352" s="758"/>
      <c r="AC352" s="758"/>
      <c r="AD352" s="758"/>
      <c r="AE352" s="758"/>
      <c r="AF352" s="758"/>
      <c r="AG352" s="758"/>
      <c r="AH352" s="758"/>
      <c r="AI352" s="1532" t="s">
        <v>733</v>
      </c>
      <c r="AJ352" s="741"/>
      <c r="AK352" s="1649"/>
      <c r="AL352" s="1649"/>
      <c r="AM352" s="1373"/>
      <c r="AN352" s="1373"/>
      <c r="AO352" s="1373"/>
      <c r="AP352" s="1373"/>
      <c r="AQ352" s="1649"/>
      <c r="AR352" s="1373"/>
      <c r="AS352" s="1373"/>
      <c r="AT352" s="743"/>
      <c r="AU352" s="1373"/>
      <c r="AV352" s="1373"/>
      <c r="AW352" s="1373"/>
      <c r="AX352" s="1373"/>
      <c r="AY352" s="1373"/>
      <c r="AZ352" s="1639"/>
      <c r="BA352" s="1639"/>
      <c r="BB352" s="1639"/>
      <c r="BC352" s="1639"/>
      <c r="BD352" s="1639"/>
      <c r="BE352" s="1642">
        <v>0</v>
      </c>
    </row>
    <row s="1854" customFormat="1" customHeight="1" ht="18.75">
      <c r="A353" s="994"/>
      <c r="B353" s="1373"/>
      <c r="C353" s="1649"/>
      <c r="D353" s="2158"/>
      <c r="E353" s="553" t="s">
        <v>1175</v>
      </c>
      <c r="F353" s="547" t="s">
        <v>1176</v>
      </c>
      <c r="G353" s="2386" t="s">
        <v>732</v>
      </c>
      <c r="H353" s="758"/>
      <c r="I353" s="758">
        <v>0.19</v>
      </c>
      <c r="J353" s="758"/>
      <c r="K353" s="758"/>
      <c r="L353" s="758"/>
      <c r="M353" s="758"/>
      <c r="N353" s="758"/>
      <c r="O353" s="758"/>
      <c r="P353" s="758"/>
      <c r="Q353" s="758"/>
      <c r="R353" s="758"/>
      <c r="S353" s="758"/>
      <c r="T353" s="758"/>
      <c r="U353" s="758"/>
      <c r="V353" s="758"/>
      <c r="W353" s="758"/>
      <c r="X353" s="758"/>
      <c r="Y353" s="758"/>
      <c r="Z353" s="758"/>
      <c r="AA353" s="758"/>
      <c r="AB353" s="758"/>
      <c r="AC353" s="758"/>
      <c r="AD353" s="758"/>
      <c r="AE353" s="758"/>
      <c r="AF353" s="758"/>
      <c r="AG353" s="758"/>
      <c r="AH353" s="758"/>
      <c r="AI353" s="1532" t="s">
        <v>733</v>
      </c>
      <c r="AJ353" s="741"/>
      <c r="AK353" s="1649"/>
      <c r="AL353" s="1649"/>
      <c r="AM353" s="1373"/>
      <c r="AN353" s="1373"/>
      <c r="AO353" s="1373"/>
      <c r="AP353" s="1373"/>
      <c r="AQ353" s="1649"/>
      <c r="AR353" s="1373"/>
      <c r="AS353" s="1373"/>
      <c r="AT353" s="743"/>
      <c r="AU353" s="1373"/>
      <c r="AV353" s="1373"/>
      <c r="AW353" s="1373"/>
      <c r="AX353" s="1373"/>
      <c r="AY353" s="1373"/>
      <c r="AZ353" s="1639"/>
      <c r="BA353" s="1639"/>
      <c r="BB353" s="1639"/>
      <c r="BC353" s="1639"/>
      <c r="BD353" s="1639"/>
      <c r="BE353" s="1642">
        <v>0</v>
      </c>
    </row>
    <row s="1854" customFormat="1" customHeight="1" ht="18.75">
      <c r="A354" s="994"/>
      <c r="B354" s="1373"/>
      <c r="C354" s="1649"/>
      <c r="D354" s="2158"/>
      <c r="E354" s="553" t="s">
        <v>1177</v>
      </c>
      <c r="F354" s="547" t="s">
        <v>1178</v>
      </c>
      <c r="G354" s="2386" t="s">
        <v>732</v>
      </c>
      <c r="H354" s="758"/>
      <c r="I354" s="758">
        <v>0.7</v>
      </c>
      <c r="J354" s="758"/>
      <c r="K354" s="758"/>
      <c r="L354" s="758"/>
      <c r="M354" s="758"/>
      <c r="N354" s="758"/>
      <c r="O354" s="758"/>
      <c r="P354" s="758"/>
      <c r="Q354" s="758"/>
      <c r="R354" s="758"/>
      <c r="S354" s="758"/>
      <c r="T354" s="758"/>
      <c r="U354" s="758"/>
      <c r="V354" s="758"/>
      <c r="W354" s="758"/>
      <c r="X354" s="758"/>
      <c r="Y354" s="758"/>
      <c r="Z354" s="758"/>
      <c r="AA354" s="758"/>
      <c r="AB354" s="758"/>
      <c r="AC354" s="758"/>
      <c r="AD354" s="758"/>
      <c r="AE354" s="758"/>
      <c r="AF354" s="758"/>
      <c r="AG354" s="758"/>
      <c r="AH354" s="758"/>
      <c r="AI354" s="1532" t="s">
        <v>733</v>
      </c>
      <c r="AJ354" s="741"/>
      <c r="AK354" s="1649"/>
      <c r="AL354" s="1649"/>
      <c r="AM354" s="1373"/>
      <c r="AN354" s="1373"/>
      <c r="AO354" s="1373"/>
      <c r="AP354" s="1373"/>
      <c r="AQ354" s="1649"/>
      <c r="AR354" s="1373"/>
      <c r="AS354" s="1373"/>
      <c r="AT354" s="743"/>
      <c r="AU354" s="1373"/>
      <c r="AV354" s="1373"/>
      <c r="AW354" s="1373"/>
      <c r="AX354" s="1373"/>
      <c r="AY354" s="1373"/>
      <c r="AZ354" s="1639"/>
      <c r="BA354" s="1639"/>
      <c r="BB354" s="1639"/>
      <c r="BC354" s="1639"/>
      <c r="BD354" s="1639"/>
      <c r="BE354" s="1642">
        <v>0</v>
      </c>
    </row>
    <row s="1854" customFormat="1" customHeight="1" ht="18.75">
      <c r="A355" s="994"/>
      <c r="B355" s="1373"/>
      <c r="C355" s="1649"/>
      <c r="D355" s="2158"/>
      <c r="E355" s="553" t="s">
        <v>1179</v>
      </c>
      <c r="F355" s="547" t="s">
        <v>1180</v>
      </c>
      <c r="G355" s="2386" t="s">
        <v>732</v>
      </c>
      <c r="H355" s="758"/>
      <c r="I355" s="758">
        <v>0.694</v>
      </c>
      <c r="J355" s="758"/>
      <c r="K355" s="758"/>
      <c r="L355" s="758"/>
      <c r="M355" s="758"/>
      <c r="N355" s="758"/>
      <c r="O355" s="758"/>
      <c r="P355" s="758"/>
      <c r="Q355" s="758"/>
      <c r="R355" s="758"/>
      <c r="S355" s="758"/>
      <c r="T355" s="758"/>
      <c r="U355" s="758"/>
      <c r="V355" s="758"/>
      <c r="W355" s="758"/>
      <c r="X355" s="758"/>
      <c r="Y355" s="758"/>
      <c r="Z355" s="758"/>
      <c r="AA355" s="758"/>
      <c r="AB355" s="758"/>
      <c r="AC355" s="758"/>
      <c r="AD355" s="758"/>
      <c r="AE355" s="758"/>
      <c r="AF355" s="758"/>
      <c r="AG355" s="758"/>
      <c r="AH355" s="758"/>
      <c r="AI355" s="1532" t="s">
        <v>733</v>
      </c>
      <c r="AJ355" s="741"/>
      <c r="AK355" s="1649"/>
      <c r="AL355" s="1649"/>
      <c r="AM355" s="1373"/>
      <c r="AN355" s="1373"/>
      <c r="AO355" s="1373"/>
      <c r="AP355" s="1373"/>
      <c r="AQ355" s="1649"/>
      <c r="AR355" s="1373"/>
      <c r="AS355" s="1373"/>
      <c r="AT355" s="743"/>
      <c r="AU355" s="1373"/>
      <c r="AV355" s="1373"/>
      <c r="AW355" s="1373"/>
      <c r="AX355" s="1373"/>
      <c r="AY355" s="1373"/>
      <c r="AZ355" s="1639"/>
      <c r="BA355" s="1639"/>
      <c r="BB355" s="1639"/>
      <c r="BC355" s="1639"/>
      <c r="BD355" s="1639"/>
      <c r="BE355" s="1642">
        <v>0</v>
      </c>
    </row>
    <row s="1854" customFormat="1" customHeight="1" ht="18.75">
      <c r="A356" s="994"/>
      <c r="B356" s="1373"/>
      <c r="C356" s="1649"/>
      <c r="D356" s="2158"/>
      <c r="E356" s="553" t="s">
        <v>1181</v>
      </c>
      <c r="F356" s="547" t="s">
        <v>1182</v>
      </c>
      <c r="G356" s="2386" t="s">
        <v>732</v>
      </c>
      <c r="H356" s="758"/>
      <c r="I356" s="758">
        <v>1.17</v>
      </c>
      <c r="J356" s="758"/>
      <c r="K356" s="758"/>
      <c r="L356" s="758"/>
      <c r="M356" s="758"/>
      <c r="N356" s="758"/>
      <c r="O356" s="758"/>
      <c r="P356" s="758"/>
      <c r="Q356" s="758"/>
      <c r="R356" s="758"/>
      <c r="S356" s="758"/>
      <c r="T356" s="758"/>
      <c r="U356" s="758"/>
      <c r="V356" s="758"/>
      <c r="W356" s="758"/>
      <c r="X356" s="758"/>
      <c r="Y356" s="758"/>
      <c r="Z356" s="758"/>
      <c r="AA356" s="758"/>
      <c r="AB356" s="758"/>
      <c r="AC356" s="758"/>
      <c r="AD356" s="758"/>
      <c r="AE356" s="758"/>
      <c r="AF356" s="758"/>
      <c r="AG356" s="758"/>
      <c r="AH356" s="758"/>
      <c r="AI356" s="1532" t="s">
        <v>733</v>
      </c>
      <c r="AJ356" s="741"/>
      <c r="AK356" s="1649"/>
      <c r="AL356" s="1649"/>
      <c r="AM356" s="1373"/>
      <c r="AN356" s="1373"/>
      <c r="AO356" s="1373"/>
      <c r="AP356" s="1373"/>
      <c r="AQ356" s="1649"/>
      <c r="AR356" s="1373"/>
      <c r="AS356" s="1373"/>
      <c r="AT356" s="743"/>
      <c r="AU356" s="1373"/>
      <c r="AV356" s="1373"/>
      <c r="AW356" s="1373"/>
      <c r="AX356" s="1373"/>
      <c r="AY356" s="1373"/>
      <c r="AZ356" s="1639"/>
      <c r="BA356" s="1639"/>
      <c r="BB356" s="1639"/>
      <c r="BC356" s="1639"/>
      <c r="BD356" s="1639"/>
      <c r="BE356" s="1642">
        <v>0</v>
      </c>
    </row>
    <row s="1854" customFormat="1" customHeight="1" ht="18.75">
      <c r="A357" s="994"/>
      <c r="B357" s="1373"/>
      <c r="C357" s="1649"/>
      <c r="D357" s="2158"/>
      <c r="E357" s="553" t="s">
        <v>1183</v>
      </c>
      <c r="F357" s="547" t="s">
        <v>1184</v>
      </c>
      <c r="G357" s="2386" t="s">
        <v>732</v>
      </c>
      <c r="H357" s="758"/>
      <c r="I357" s="758">
        <v>0.309</v>
      </c>
      <c r="J357" s="758"/>
      <c r="K357" s="758"/>
      <c r="L357" s="758"/>
      <c r="M357" s="758"/>
      <c r="N357" s="758"/>
      <c r="O357" s="758"/>
      <c r="P357" s="758"/>
      <c r="Q357" s="758"/>
      <c r="R357" s="758"/>
      <c r="S357" s="758"/>
      <c r="T357" s="758"/>
      <c r="U357" s="758"/>
      <c r="V357" s="758"/>
      <c r="W357" s="758"/>
      <c r="X357" s="758"/>
      <c r="Y357" s="758"/>
      <c r="Z357" s="758"/>
      <c r="AA357" s="758"/>
      <c r="AB357" s="758"/>
      <c r="AC357" s="758"/>
      <c r="AD357" s="758"/>
      <c r="AE357" s="758"/>
      <c r="AF357" s="758"/>
      <c r="AG357" s="758"/>
      <c r="AH357" s="758"/>
      <c r="AI357" s="1532" t="s">
        <v>733</v>
      </c>
      <c r="AJ357" s="741"/>
      <c r="AK357" s="1649"/>
      <c r="AL357" s="1649"/>
      <c r="AM357" s="1373"/>
      <c r="AN357" s="1373"/>
      <c r="AO357" s="1373"/>
      <c r="AP357" s="1373"/>
      <c r="AQ357" s="1649"/>
      <c r="AR357" s="1373"/>
      <c r="AS357" s="1373"/>
      <c r="AT357" s="743"/>
      <c r="AU357" s="1373"/>
      <c r="AV357" s="1373"/>
      <c r="AW357" s="1373"/>
      <c r="AX357" s="1373"/>
      <c r="AY357" s="1373"/>
      <c r="AZ357" s="1639"/>
      <c r="BA357" s="1639"/>
      <c r="BB357" s="1639"/>
      <c r="BC357" s="1639"/>
      <c r="BD357" s="1639"/>
      <c r="BE357" s="1642">
        <v>0</v>
      </c>
    </row>
    <row s="1854" customFormat="1" customHeight="1" ht="18.75">
      <c r="A358" s="994"/>
      <c r="B358" s="1373"/>
      <c r="C358" s="1649"/>
      <c r="D358" s="2158"/>
      <c r="E358" s="553" t="s">
        <v>1185</v>
      </c>
      <c r="F358" s="547" t="s">
        <v>1186</v>
      </c>
      <c r="G358" s="2386" t="s">
        <v>732</v>
      </c>
      <c r="H358" s="758"/>
      <c r="I358" s="758">
        <v>0.309</v>
      </c>
      <c r="J358" s="758"/>
      <c r="K358" s="758"/>
      <c r="L358" s="758"/>
      <c r="M358" s="758"/>
      <c r="N358" s="758"/>
      <c r="O358" s="758"/>
      <c r="P358" s="758"/>
      <c r="Q358" s="758"/>
      <c r="R358" s="758"/>
      <c r="S358" s="758"/>
      <c r="T358" s="758"/>
      <c r="U358" s="758"/>
      <c r="V358" s="758"/>
      <c r="W358" s="758"/>
      <c r="X358" s="758"/>
      <c r="Y358" s="758"/>
      <c r="Z358" s="758"/>
      <c r="AA358" s="758"/>
      <c r="AB358" s="758"/>
      <c r="AC358" s="758"/>
      <c r="AD358" s="758"/>
      <c r="AE358" s="758"/>
      <c r="AF358" s="758"/>
      <c r="AG358" s="758"/>
      <c r="AH358" s="758"/>
      <c r="AI358" s="1532" t="s">
        <v>733</v>
      </c>
      <c r="AJ358" s="741"/>
      <c r="AK358" s="1649"/>
      <c r="AL358" s="1649"/>
      <c r="AM358" s="1373"/>
      <c r="AN358" s="1373"/>
      <c r="AO358" s="1373"/>
      <c r="AP358" s="1373"/>
      <c r="AQ358" s="1649"/>
      <c r="AR358" s="1373"/>
      <c r="AS358" s="1373"/>
      <c r="AT358" s="743"/>
      <c r="AU358" s="1373"/>
      <c r="AV358" s="1373"/>
      <c r="AW358" s="1373"/>
      <c r="AX358" s="1373"/>
      <c r="AY358" s="1373"/>
      <c r="AZ358" s="1639"/>
      <c r="BA358" s="1639"/>
      <c r="BB358" s="1639"/>
      <c r="BC358" s="1639"/>
      <c r="BD358" s="1639"/>
      <c r="BE358" s="1642">
        <v>0</v>
      </c>
    </row>
    <row s="1854" customFormat="1" customHeight="1" ht="18.75">
      <c r="A359" s="994"/>
      <c r="B359" s="1373"/>
      <c r="C359" s="1649"/>
      <c r="D359" s="2158"/>
      <c r="E359" s="553" t="s">
        <v>1187</v>
      </c>
      <c r="F359" s="547" t="s">
        <v>1188</v>
      </c>
      <c r="G359" s="2386" t="s">
        <v>732</v>
      </c>
      <c r="H359" s="758"/>
      <c r="I359" s="758">
        <v>2.15</v>
      </c>
      <c r="J359" s="758"/>
      <c r="K359" s="758"/>
      <c r="L359" s="758"/>
      <c r="M359" s="758"/>
      <c r="N359" s="758"/>
      <c r="O359" s="758"/>
      <c r="P359" s="758"/>
      <c r="Q359" s="758"/>
      <c r="R359" s="758"/>
      <c r="S359" s="758"/>
      <c r="T359" s="758"/>
      <c r="U359" s="758"/>
      <c r="V359" s="758"/>
      <c r="W359" s="758"/>
      <c r="X359" s="758"/>
      <c r="Y359" s="758"/>
      <c r="Z359" s="758"/>
      <c r="AA359" s="758"/>
      <c r="AB359" s="758"/>
      <c r="AC359" s="758"/>
      <c r="AD359" s="758"/>
      <c r="AE359" s="758"/>
      <c r="AF359" s="758"/>
      <c r="AG359" s="758"/>
      <c r="AH359" s="758"/>
      <c r="AI359" s="1532" t="s">
        <v>733</v>
      </c>
      <c r="AJ359" s="741"/>
      <c r="AK359" s="1649"/>
      <c r="AL359" s="1649"/>
      <c r="AM359" s="1373"/>
      <c r="AN359" s="1373"/>
      <c r="AO359" s="1373"/>
      <c r="AP359" s="1373"/>
      <c r="AQ359" s="1649"/>
      <c r="AR359" s="1373"/>
      <c r="AS359" s="1373"/>
      <c r="AT359" s="743"/>
      <c r="AU359" s="1373"/>
      <c r="AV359" s="1373"/>
      <c r="AW359" s="1373"/>
      <c r="AX359" s="1373"/>
      <c r="AY359" s="1373"/>
      <c r="AZ359" s="1639"/>
      <c r="BA359" s="1639"/>
      <c r="BB359" s="1639"/>
      <c r="BC359" s="1639"/>
      <c r="BD359" s="1639"/>
      <c r="BE359" s="1642">
        <v>0</v>
      </c>
    </row>
    <row s="1854" customFormat="1" customHeight="1" ht="18.75">
      <c r="A360" s="994"/>
      <c r="B360" s="1373"/>
      <c r="C360" s="1649"/>
      <c r="D360" s="2158"/>
      <c r="E360" s="553" t="s">
        <v>1189</v>
      </c>
      <c r="F360" s="547" t="s">
        <v>1190</v>
      </c>
      <c r="G360" s="2386" t="s">
        <v>732</v>
      </c>
      <c r="H360" s="758"/>
      <c r="I360" s="758">
        <v>1.22</v>
      </c>
      <c r="J360" s="758"/>
      <c r="K360" s="758"/>
      <c r="L360" s="758"/>
      <c r="M360" s="758"/>
      <c r="N360" s="758"/>
      <c r="O360" s="758"/>
      <c r="P360" s="758"/>
      <c r="Q360" s="758"/>
      <c r="R360" s="758"/>
      <c r="S360" s="758"/>
      <c r="T360" s="758"/>
      <c r="U360" s="758"/>
      <c r="V360" s="758"/>
      <c r="W360" s="758"/>
      <c r="X360" s="758"/>
      <c r="Y360" s="758"/>
      <c r="Z360" s="758"/>
      <c r="AA360" s="758"/>
      <c r="AB360" s="758"/>
      <c r="AC360" s="758"/>
      <c r="AD360" s="758"/>
      <c r="AE360" s="758"/>
      <c r="AF360" s="758"/>
      <c r="AG360" s="758"/>
      <c r="AH360" s="758"/>
      <c r="AI360" s="1532" t="s">
        <v>733</v>
      </c>
      <c r="AJ360" s="741"/>
      <c r="AK360" s="1649"/>
      <c r="AL360" s="1649"/>
      <c r="AM360" s="1373"/>
      <c r="AN360" s="1373"/>
      <c r="AO360" s="1373"/>
      <c r="AP360" s="1373"/>
      <c r="AQ360" s="1649"/>
      <c r="AR360" s="1373"/>
      <c r="AS360" s="1373"/>
      <c r="AT360" s="743"/>
      <c r="AU360" s="1373"/>
      <c r="AV360" s="1373"/>
      <c r="AW360" s="1373"/>
      <c r="AX360" s="1373"/>
      <c r="AY360" s="1373"/>
      <c r="AZ360" s="1639"/>
      <c r="BA360" s="1639"/>
      <c r="BB360" s="1639"/>
      <c r="BC360" s="1639"/>
      <c r="BD360" s="1639"/>
      <c r="BE360" s="1642">
        <v>0</v>
      </c>
    </row>
    <row s="1854" customFormat="1" customHeight="1" ht="18.75">
      <c r="A361" s="994"/>
      <c r="B361" s="1373"/>
      <c r="C361" s="1649"/>
      <c r="D361" s="2158"/>
      <c r="E361" s="553" t="s">
        <v>1191</v>
      </c>
      <c r="F361" s="547" t="s">
        <v>1192</v>
      </c>
      <c r="G361" s="2386" t="s">
        <v>732</v>
      </c>
      <c r="H361" s="758"/>
      <c r="I361" s="758">
        <v>1.02</v>
      </c>
      <c r="J361" s="758"/>
      <c r="K361" s="758"/>
      <c r="L361" s="758"/>
      <c r="M361" s="758"/>
      <c r="N361" s="758"/>
      <c r="O361" s="758"/>
      <c r="P361" s="758"/>
      <c r="Q361" s="758"/>
      <c r="R361" s="758"/>
      <c r="S361" s="758"/>
      <c r="T361" s="758"/>
      <c r="U361" s="758"/>
      <c r="V361" s="758"/>
      <c r="W361" s="758"/>
      <c r="X361" s="758"/>
      <c r="Y361" s="758"/>
      <c r="Z361" s="758"/>
      <c r="AA361" s="758"/>
      <c r="AB361" s="758"/>
      <c r="AC361" s="758"/>
      <c r="AD361" s="758"/>
      <c r="AE361" s="758"/>
      <c r="AF361" s="758"/>
      <c r="AG361" s="758"/>
      <c r="AH361" s="758"/>
      <c r="AI361" s="1532" t="s">
        <v>733</v>
      </c>
      <c r="AJ361" s="741"/>
      <c r="AK361" s="1649"/>
      <c r="AL361" s="1649"/>
      <c r="AM361" s="1373"/>
      <c r="AN361" s="1373"/>
      <c r="AO361" s="1373"/>
      <c r="AP361" s="1373"/>
      <c r="AQ361" s="1649"/>
      <c r="AR361" s="1373"/>
      <c r="AS361" s="1373"/>
      <c r="AT361" s="743"/>
      <c r="AU361" s="1373"/>
      <c r="AV361" s="1373"/>
      <c r="AW361" s="1373"/>
      <c r="AX361" s="1373"/>
      <c r="AY361" s="1373"/>
      <c r="AZ361" s="1639"/>
      <c r="BA361" s="1639"/>
      <c r="BB361" s="1639"/>
      <c r="BC361" s="1639"/>
      <c r="BD361" s="1639"/>
      <c r="BE361" s="1642">
        <v>0</v>
      </c>
    </row>
    <row s="1854" customFormat="1" customHeight="1" ht="18.75">
      <c r="A362" s="994"/>
      <c r="B362" s="1373"/>
      <c r="C362" s="1649"/>
      <c r="D362" s="2158"/>
      <c r="E362" s="553" t="s">
        <v>1193</v>
      </c>
      <c r="F362" s="547" t="s">
        <v>1194</v>
      </c>
      <c r="G362" s="2386" t="s">
        <v>732</v>
      </c>
      <c r="H362" s="758"/>
      <c r="I362" s="758">
        <v>0.516</v>
      </c>
      <c r="J362" s="758"/>
      <c r="K362" s="758"/>
      <c r="L362" s="758"/>
      <c r="M362" s="758"/>
      <c r="N362" s="758"/>
      <c r="O362" s="758"/>
      <c r="P362" s="758"/>
      <c r="Q362" s="758"/>
      <c r="R362" s="758"/>
      <c r="S362" s="758"/>
      <c r="T362" s="758"/>
      <c r="U362" s="758"/>
      <c r="V362" s="758"/>
      <c r="W362" s="758"/>
      <c r="X362" s="758"/>
      <c r="Y362" s="758"/>
      <c r="Z362" s="758"/>
      <c r="AA362" s="758"/>
      <c r="AB362" s="758"/>
      <c r="AC362" s="758"/>
      <c r="AD362" s="758"/>
      <c r="AE362" s="758"/>
      <c r="AF362" s="758"/>
      <c r="AG362" s="758"/>
      <c r="AH362" s="758"/>
      <c r="AI362" s="1532" t="s">
        <v>733</v>
      </c>
      <c r="AJ362" s="741"/>
      <c r="AK362" s="1649"/>
      <c r="AL362" s="1649"/>
      <c r="AM362" s="1373"/>
      <c r="AN362" s="1373"/>
      <c r="AO362" s="1373"/>
      <c r="AP362" s="1373"/>
      <c r="AQ362" s="1649"/>
      <c r="AR362" s="1373"/>
      <c r="AS362" s="1373"/>
      <c r="AT362" s="743"/>
      <c r="AU362" s="1373"/>
      <c r="AV362" s="1373"/>
      <c r="AW362" s="1373"/>
      <c r="AX362" s="1373"/>
      <c r="AY362" s="1373"/>
      <c r="AZ362" s="1639"/>
      <c r="BA362" s="1639"/>
      <c r="BB362" s="1639"/>
      <c r="BC362" s="1639"/>
      <c r="BD362" s="1639"/>
      <c r="BE362" s="1642">
        <v>0</v>
      </c>
    </row>
    <row s="1854" customFormat="1" customHeight="1" ht="18.75">
      <c r="A363" s="994"/>
      <c r="B363" s="1373"/>
      <c r="C363" s="1649"/>
      <c r="D363" s="2158"/>
      <c r="E363" s="553" t="s">
        <v>1195</v>
      </c>
      <c r="F363" s="547" t="s">
        <v>1196</v>
      </c>
      <c r="G363" s="2386" t="s">
        <v>732</v>
      </c>
      <c r="H363" s="758"/>
      <c r="I363" s="758">
        <v>0.55</v>
      </c>
      <c r="J363" s="758"/>
      <c r="K363" s="758"/>
      <c r="L363" s="758"/>
      <c r="M363" s="758"/>
      <c r="N363" s="758"/>
      <c r="O363" s="758"/>
      <c r="P363" s="758"/>
      <c r="Q363" s="758"/>
      <c r="R363" s="758"/>
      <c r="S363" s="758"/>
      <c r="T363" s="758"/>
      <c r="U363" s="758"/>
      <c r="V363" s="758"/>
      <c r="W363" s="758"/>
      <c r="X363" s="758"/>
      <c r="Y363" s="758"/>
      <c r="Z363" s="758"/>
      <c r="AA363" s="758"/>
      <c r="AB363" s="758"/>
      <c r="AC363" s="758"/>
      <c r="AD363" s="758"/>
      <c r="AE363" s="758"/>
      <c r="AF363" s="758"/>
      <c r="AG363" s="758"/>
      <c r="AH363" s="758"/>
      <c r="AI363" s="1532" t="s">
        <v>733</v>
      </c>
      <c r="AJ363" s="741"/>
      <c r="AK363" s="1649"/>
      <c r="AL363" s="1649"/>
      <c r="AM363" s="1373"/>
      <c r="AN363" s="1373"/>
      <c r="AO363" s="1373"/>
      <c r="AP363" s="1373"/>
      <c r="AQ363" s="1649"/>
      <c r="AR363" s="1373"/>
      <c r="AS363" s="1373"/>
      <c r="AT363" s="743"/>
      <c r="AU363" s="1373"/>
      <c r="AV363" s="1373"/>
      <c r="AW363" s="1373"/>
      <c r="AX363" s="1373"/>
      <c r="AY363" s="1373"/>
      <c r="AZ363" s="1639"/>
      <c r="BA363" s="1639"/>
      <c r="BB363" s="1639"/>
      <c r="BC363" s="1639"/>
      <c r="BD363" s="1639"/>
      <c r="BE363" s="1642">
        <v>0</v>
      </c>
    </row>
    <row s="1854" customFormat="1" customHeight="1" ht="18.75">
      <c r="A364" s="994"/>
      <c r="B364" s="1373"/>
      <c r="C364" s="1649"/>
      <c r="D364" s="2158"/>
      <c r="E364" s="553" t="s">
        <v>1197</v>
      </c>
      <c r="F364" s="547" t="s">
        <v>1198</v>
      </c>
      <c r="G364" s="2386" t="s">
        <v>732</v>
      </c>
      <c r="H364" s="758"/>
      <c r="I364" s="758">
        <v>0.516</v>
      </c>
      <c r="J364" s="758"/>
      <c r="K364" s="758"/>
      <c r="L364" s="758"/>
      <c r="M364" s="758"/>
      <c r="N364" s="758"/>
      <c r="O364" s="758"/>
      <c r="P364" s="758"/>
      <c r="Q364" s="758"/>
      <c r="R364" s="758"/>
      <c r="S364" s="758"/>
      <c r="T364" s="758"/>
      <c r="U364" s="758"/>
      <c r="V364" s="758"/>
      <c r="W364" s="758"/>
      <c r="X364" s="758"/>
      <c r="Y364" s="758"/>
      <c r="Z364" s="758"/>
      <c r="AA364" s="758"/>
      <c r="AB364" s="758"/>
      <c r="AC364" s="758"/>
      <c r="AD364" s="758"/>
      <c r="AE364" s="758"/>
      <c r="AF364" s="758"/>
      <c r="AG364" s="758"/>
      <c r="AH364" s="758"/>
      <c r="AI364" s="1532" t="s">
        <v>733</v>
      </c>
      <c r="AJ364" s="741"/>
      <c r="AK364" s="1649"/>
      <c r="AL364" s="1649"/>
      <c r="AM364" s="1373"/>
      <c r="AN364" s="1373"/>
      <c r="AO364" s="1373"/>
      <c r="AP364" s="1373"/>
      <c r="AQ364" s="1649"/>
      <c r="AR364" s="1373"/>
      <c r="AS364" s="1373"/>
      <c r="AT364" s="743"/>
      <c r="AU364" s="1373"/>
      <c r="AV364" s="1373"/>
      <c r="AW364" s="1373"/>
      <c r="AX364" s="1373"/>
      <c r="AY364" s="1373"/>
      <c r="AZ364" s="1639"/>
      <c r="BA364" s="1639"/>
      <c r="BB364" s="1639"/>
      <c r="BC364" s="1639"/>
      <c r="BD364" s="1639"/>
      <c r="BE364" s="1642">
        <v>0</v>
      </c>
    </row>
    <row s="1854" customFormat="1" customHeight="1" ht="18.75">
      <c r="A365" s="994"/>
      <c r="B365" s="1373"/>
      <c r="C365" s="1649"/>
      <c r="D365" s="2158"/>
      <c r="E365" s="553" t="s">
        <v>1199</v>
      </c>
      <c r="F365" s="547" t="s">
        <v>1200</v>
      </c>
      <c r="G365" s="2386" t="s">
        <v>732</v>
      </c>
      <c r="H365" s="758"/>
      <c r="I365" s="758">
        <v>2.16</v>
      </c>
      <c r="J365" s="758"/>
      <c r="K365" s="758"/>
      <c r="L365" s="758"/>
      <c r="M365" s="758"/>
      <c r="N365" s="758"/>
      <c r="O365" s="758"/>
      <c r="P365" s="758"/>
      <c r="Q365" s="758"/>
      <c r="R365" s="758"/>
      <c r="S365" s="758"/>
      <c r="T365" s="758"/>
      <c r="U365" s="758"/>
      <c r="V365" s="758"/>
      <c r="W365" s="758"/>
      <c r="X365" s="758"/>
      <c r="Y365" s="758"/>
      <c r="Z365" s="758"/>
      <c r="AA365" s="758"/>
      <c r="AB365" s="758"/>
      <c r="AC365" s="758"/>
      <c r="AD365" s="758"/>
      <c r="AE365" s="758"/>
      <c r="AF365" s="758"/>
      <c r="AG365" s="758"/>
      <c r="AH365" s="758"/>
      <c r="AI365" s="1532" t="s">
        <v>733</v>
      </c>
      <c r="AJ365" s="741"/>
      <c r="AK365" s="1649"/>
      <c r="AL365" s="1649"/>
      <c r="AM365" s="1373"/>
      <c r="AN365" s="1373"/>
      <c r="AO365" s="1373"/>
      <c r="AP365" s="1373"/>
      <c r="AQ365" s="1649"/>
      <c r="AR365" s="1373"/>
      <c r="AS365" s="1373"/>
      <c r="AT365" s="743"/>
      <c r="AU365" s="1373"/>
      <c r="AV365" s="1373"/>
      <c r="AW365" s="1373"/>
      <c r="AX365" s="1373"/>
      <c r="AY365" s="1373"/>
      <c r="AZ365" s="1639"/>
      <c r="BA365" s="1639"/>
      <c r="BB365" s="1639"/>
      <c r="BC365" s="1639"/>
      <c r="BD365" s="1639"/>
      <c r="BE365" s="1642">
        <v>0</v>
      </c>
    </row>
    <row s="1854" customFormat="1" customHeight="1" ht="18.75">
      <c r="A366" s="994"/>
      <c r="B366" s="1373"/>
      <c r="C366" s="1649"/>
      <c r="D366" s="2158"/>
      <c r="E366" s="553" t="s">
        <v>1201</v>
      </c>
      <c r="F366" s="547" t="s">
        <v>1202</v>
      </c>
      <c r="G366" s="2386" t="s">
        <v>732</v>
      </c>
      <c r="H366" s="758"/>
      <c r="I366" s="758">
        <v>5.16</v>
      </c>
      <c r="J366" s="758"/>
      <c r="K366" s="758"/>
      <c r="L366" s="758"/>
      <c r="M366" s="758"/>
      <c r="N366" s="758"/>
      <c r="O366" s="758"/>
      <c r="P366" s="758"/>
      <c r="Q366" s="758"/>
      <c r="R366" s="758"/>
      <c r="S366" s="758"/>
      <c r="T366" s="758"/>
      <c r="U366" s="758"/>
      <c r="V366" s="758"/>
      <c r="W366" s="758"/>
      <c r="X366" s="758"/>
      <c r="Y366" s="758"/>
      <c r="Z366" s="758"/>
      <c r="AA366" s="758"/>
      <c r="AB366" s="758"/>
      <c r="AC366" s="758"/>
      <c r="AD366" s="758"/>
      <c r="AE366" s="758"/>
      <c r="AF366" s="758"/>
      <c r="AG366" s="758"/>
      <c r="AH366" s="758"/>
      <c r="AI366" s="1532" t="s">
        <v>733</v>
      </c>
      <c r="AJ366" s="741"/>
      <c r="AK366" s="1649"/>
      <c r="AL366" s="1649"/>
      <c r="AM366" s="1373"/>
      <c r="AN366" s="1373"/>
      <c r="AO366" s="1373"/>
      <c r="AP366" s="1373"/>
      <c r="AQ366" s="1649"/>
      <c r="AR366" s="1373"/>
      <c r="AS366" s="1373"/>
      <c r="AT366" s="743"/>
      <c r="AU366" s="1373"/>
      <c r="AV366" s="1373"/>
      <c r="AW366" s="1373"/>
      <c r="AX366" s="1373"/>
      <c r="AY366" s="1373"/>
      <c r="AZ366" s="1639"/>
      <c r="BA366" s="1639"/>
      <c r="BB366" s="1639"/>
      <c r="BC366" s="1639"/>
      <c r="BD366" s="1639"/>
      <c r="BE366" s="1642">
        <v>0</v>
      </c>
    </row>
    <row s="1854" customFormat="1" customHeight="1" ht="18.75">
      <c r="A367" s="994"/>
      <c r="B367" s="1373"/>
      <c r="C367" s="1649"/>
      <c r="D367" s="2158"/>
      <c r="E367" s="553" t="s">
        <v>1203</v>
      </c>
      <c r="F367" s="547" t="s">
        <v>1204</v>
      </c>
      <c r="G367" s="2386" t="s">
        <v>732</v>
      </c>
      <c r="H367" s="758"/>
      <c r="I367" s="758">
        <v>1.432</v>
      </c>
      <c r="J367" s="758"/>
      <c r="K367" s="758"/>
      <c r="L367" s="758"/>
      <c r="M367" s="758"/>
      <c r="N367" s="758"/>
      <c r="O367" s="758"/>
      <c r="P367" s="758"/>
      <c r="Q367" s="758"/>
      <c r="R367" s="758"/>
      <c r="S367" s="758"/>
      <c r="T367" s="758"/>
      <c r="U367" s="758"/>
      <c r="V367" s="758"/>
      <c r="W367" s="758"/>
      <c r="X367" s="758"/>
      <c r="Y367" s="758"/>
      <c r="Z367" s="758"/>
      <c r="AA367" s="758"/>
      <c r="AB367" s="758"/>
      <c r="AC367" s="758"/>
      <c r="AD367" s="758"/>
      <c r="AE367" s="758"/>
      <c r="AF367" s="758"/>
      <c r="AG367" s="758"/>
      <c r="AH367" s="758"/>
      <c r="AI367" s="1532" t="s">
        <v>733</v>
      </c>
      <c r="AJ367" s="741"/>
      <c r="AK367" s="1649"/>
      <c r="AL367" s="1649"/>
      <c r="AM367" s="1373"/>
      <c r="AN367" s="1373"/>
      <c r="AO367" s="1373"/>
      <c r="AP367" s="1373"/>
      <c r="AQ367" s="1649"/>
      <c r="AR367" s="1373"/>
      <c r="AS367" s="1373"/>
      <c r="AT367" s="743"/>
      <c r="AU367" s="1373"/>
      <c r="AV367" s="1373"/>
      <c r="AW367" s="1373"/>
      <c r="AX367" s="1373"/>
      <c r="AY367" s="1373"/>
      <c r="AZ367" s="1639"/>
      <c r="BA367" s="1639"/>
      <c r="BB367" s="1639"/>
      <c r="BC367" s="1639"/>
      <c r="BD367" s="1639"/>
      <c r="BE367" s="1642">
        <v>0</v>
      </c>
    </row>
    <row s="1854" customFormat="1" customHeight="1" ht="18.75">
      <c r="A368" s="994"/>
      <c r="B368" s="1373"/>
      <c r="C368" s="1649"/>
      <c r="D368" s="2158"/>
      <c r="E368" s="553" t="s">
        <v>1205</v>
      </c>
      <c r="F368" s="547" t="s">
        <v>1206</v>
      </c>
      <c r="G368" s="2386" t="s">
        <v>732</v>
      </c>
      <c r="H368" s="758"/>
      <c r="I368" s="758">
        <v>0.309</v>
      </c>
      <c r="J368" s="758"/>
      <c r="K368" s="758"/>
      <c r="L368" s="758"/>
      <c r="M368" s="758"/>
      <c r="N368" s="758"/>
      <c r="O368" s="758"/>
      <c r="P368" s="758"/>
      <c r="Q368" s="758"/>
      <c r="R368" s="758"/>
      <c r="S368" s="758"/>
      <c r="T368" s="758"/>
      <c r="U368" s="758"/>
      <c r="V368" s="758"/>
      <c r="W368" s="758"/>
      <c r="X368" s="758"/>
      <c r="Y368" s="758"/>
      <c r="Z368" s="758"/>
      <c r="AA368" s="758"/>
      <c r="AB368" s="758"/>
      <c r="AC368" s="758"/>
      <c r="AD368" s="758"/>
      <c r="AE368" s="758"/>
      <c r="AF368" s="758"/>
      <c r="AG368" s="758"/>
      <c r="AH368" s="758"/>
      <c r="AI368" s="1532" t="s">
        <v>733</v>
      </c>
      <c r="AJ368" s="741"/>
      <c r="AK368" s="1649"/>
      <c r="AL368" s="1649"/>
      <c r="AM368" s="1373"/>
      <c r="AN368" s="1373"/>
      <c r="AO368" s="1373"/>
      <c r="AP368" s="1373"/>
      <c r="AQ368" s="1649"/>
      <c r="AR368" s="1373"/>
      <c r="AS368" s="1373"/>
      <c r="AT368" s="743"/>
      <c r="AU368" s="1373"/>
      <c r="AV368" s="1373"/>
      <c r="AW368" s="1373"/>
      <c r="AX368" s="1373"/>
      <c r="AY368" s="1373"/>
      <c r="AZ368" s="1639"/>
      <c r="BA368" s="1639"/>
      <c r="BB368" s="1639"/>
      <c r="BC368" s="1639"/>
      <c r="BD368" s="1639"/>
      <c r="BE368" s="1642">
        <v>0</v>
      </c>
    </row>
    <row s="1854" customFormat="1" customHeight="1" ht="18.75">
      <c r="A369" s="994"/>
      <c r="B369" s="1373"/>
      <c r="C369" s="1649"/>
      <c r="D369" s="2158"/>
      <c r="E369" s="553" t="s">
        <v>1207</v>
      </c>
      <c r="F369" s="547" t="s">
        <v>1208</v>
      </c>
      <c r="G369" s="2386" t="s">
        <v>732</v>
      </c>
      <c r="H369" s="758"/>
      <c r="I369" s="758">
        <v>3.45</v>
      </c>
      <c r="J369" s="758"/>
      <c r="K369" s="758"/>
      <c r="L369" s="758"/>
      <c r="M369" s="758"/>
      <c r="N369" s="758"/>
      <c r="O369" s="758"/>
      <c r="P369" s="758"/>
      <c r="Q369" s="758"/>
      <c r="R369" s="758"/>
      <c r="S369" s="758"/>
      <c r="T369" s="758"/>
      <c r="U369" s="758"/>
      <c r="V369" s="758"/>
      <c r="W369" s="758"/>
      <c r="X369" s="758"/>
      <c r="Y369" s="758"/>
      <c r="Z369" s="758"/>
      <c r="AA369" s="758"/>
      <c r="AB369" s="758"/>
      <c r="AC369" s="758"/>
      <c r="AD369" s="758"/>
      <c r="AE369" s="758"/>
      <c r="AF369" s="758"/>
      <c r="AG369" s="758"/>
      <c r="AH369" s="758"/>
      <c r="AI369" s="1532" t="s">
        <v>733</v>
      </c>
      <c r="AJ369" s="741"/>
      <c r="AK369" s="1649"/>
      <c r="AL369" s="1649"/>
      <c r="AM369" s="1373"/>
      <c r="AN369" s="1373"/>
      <c r="AO369" s="1373"/>
      <c r="AP369" s="1373"/>
      <c r="AQ369" s="1649"/>
      <c r="AR369" s="1373"/>
      <c r="AS369" s="1373"/>
      <c r="AT369" s="743"/>
      <c r="AU369" s="1373"/>
      <c r="AV369" s="1373"/>
      <c r="AW369" s="1373"/>
      <c r="AX369" s="1373"/>
      <c r="AY369" s="1373"/>
      <c r="AZ369" s="1639"/>
      <c r="BA369" s="1639"/>
      <c r="BB369" s="1639"/>
      <c r="BC369" s="1639"/>
      <c r="BD369" s="1639"/>
      <c r="BE369" s="1642">
        <v>0</v>
      </c>
    </row>
    <row s="1854" customFormat="1" customHeight="1" ht="18.75">
      <c r="A370" s="994"/>
      <c r="B370" s="1373"/>
      <c r="C370" s="1649"/>
      <c r="D370" s="2158"/>
      <c r="E370" s="553" t="s">
        <v>1209</v>
      </c>
      <c r="F370" s="547" t="s">
        <v>1210</v>
      </c>
      <c r="G370" s="2386" t="s">
        <v>732</v>
      </c>
      <c r="H370" s="758"/>
      <c r="I370" s="758">
        <v>0.688</v>
      </c>
      <c r="J370" s="758"/>
      <c r="K370" s="758"/>
      <c r="L370" s="758"/>
      <c r="M370" s="758"/>
      <c r="N370" s="758"/>
      <c r="O370" s="758"/>
      <c r="P370" s="758"/>
      <c r="Q370" s="758"/>
      <c r="R370" s="758"/>
      <c r="S370" s="758"/>
      <c r="T370" s="758"/>
      <c r="U370" s="758"/>
      <c r="V370" s="758"/>
      <c r="W370" s="758"/>
      <c r="X370" s="758"/>
      <c r="Y370" s="758"/>
      <c r="Z370" s="758"/>
      <c r="AA370" s="758"/>
      <c r="AB370" s="758"/>
      <c r="AC370" s="758"/>
      <c r="AD370" s="758"/>
      <c r="AE370" s="758"/>
      <c r="AF370" s="758"/>
      <c r="AG370" s="758"/>
      <c r="AH370" s="758"/>
      <c r="AI370" s="1532" t="s">
        <v>733</v>
      </c>
      <c r="AJ370" s="741"/>
      <c r="AK370" s="1649"/>
      <c r="AL370" s="1649"/>
      <c r="AM370" s="1373"/>
      <c r="AN370" s="1373"/>
      <c r="AO370" s="1373"/>
      <c r="AP370" s="1373"/>
      <c r="AQ370" s="1649"/>
      <c r="AR370" s="1373"/>
      <c r="AS370" s="1373"/>
      <c r="AT370" s="743"/>
      <c r="AU370" s="1373"/>
      <c r="AV370" s="1373"/>
      <c r="AW370" s="1373"/>
      <c r="AX370" s="1373"/>
      <c r="AY370" s="1373"/>
      <c r="AZ370" s="1639"/>
      <c r="BA370" s="1639"/>
      <c r="BB370" s="1639"/>
      <c r="BC370" s="1639"/>
      <c r="BD370" s="1639"/>
      <c r="BE370" s="1642">
        <v>0</v>
      </c>
    </row>
    <row s="1854" customFormat="1" customHeight="1" ht="18.75">
      <c r="A371" s="994"/>
      <c r="B371" s="1373"/>
      <c r="C371" s="1649"/>
      <c r="D371" s="2158"/>
      <c r="E371" s="553" t="s">
        <v>1211</v>
      </c>
      <c r="F371" s="547" t="s">
        <v>1212</v>
      </c>
      <c r="G371" s="2386" t="s">
        <v>732</v>
      </c>
      <c r="H371" s="758"/>
      <c r="I371" s="758">
        <v>2.064</v>
      </c>
      <c r="J371" s="758"/>
      <c r="K371" s="758"/>
      <c r="L371" s="758"/>
      <c r="M371" s="758"/>
      <c r="N371" s="758"/>
      <c r="O371" s="758"/>
      <c r="P371" s="758"/>
      <c r="Q371" s="758"/>
      <c r="R371" s="758"/>
      <c r="S371" s="758"/>
      <c r="T371" s="758"/>
      <c r="U371" s="758"/>
      <c r="V371" s="758"/>
      <c r="W371" s="758"/>
      <c r="X371" s="758"/>
      <c r="Y371" s="758"/>
      <c r="Z371" s="758"/>
      <c r="AA371" s="758"/>
      <c r="AB371" s="758"/>
      <c r="AC371" s="758"/>
      <c r="AD371" s="758"/>
      <c r="AE371" s="758"/>
      <c r="AF371" s="758"/>
      <c r="AG371" s="758"/>
      <c r="AH371" s="758"/>
      <c r="AI371" s="1532" t="s">
        <v>733</v>
      </c>
      <c r="AJ371" s="741"/>
      <c r="AK371" s="1649"/>
      <c r="AL371" s="1649"/>
      <c r="AM371" s="1373"/>
      <c r="AN371" s="1373"/>
      <c r="AO371" s="1373"/>
      <c r="AP371" s="1373"/>
      <c r="AQ371" s="1649"/>
      <c r="AR371" s="1373"/>
      <c r="AS371" s="1373"/>
      <c r="AT371" s="743"/>
      <c r="AU371" s="1373"/>
      <c r="AV371" s="1373"/>
      <c r="AW371" s="1373"/>
      <c r="AX371" s="1373"/>
      <c r="AY371" s="1373"/>
      <c r="AZ371" s="1639"/>
      <c r="BA371" s="1639"/>
      <c r="BB371" s="1639"/>
      <c r="BC371" s="1639"/>
      <c r="BD371" s="1639"/>
      <c r="BE371" s="1642">
        <v>0</v>
      </c>
    </row>
    <row s="1854" customFormat="1" customHeight="1" ht="18.75">
      <c r="A372" s="994"/>
      <c r="B372" s="1373"/>
      <c r="C372" s="1649"/>
      <c r="D372" s="2158"/>
      <c r="E372" s="553" t="s">
        <v>1213</v>
      </c>
      <c r="F372" s="547" t="s">
        <v>1214</v>
      </c>
      <c r="G372" s="2386" t="s">
        <v>732</v>
      </c>
      <c r="H372" s="758"/>
      <c r="I372" s="758">
        <v>0.172</v>
      </c>
      <c r="J372" s="758"/>
      <c r="K372" s="758"/>
      <c r="L372" s="758"/>
      <c r="M372" s="758"/>
      <c r="N372" s="758"/>
      <c r="O372" s="758"/>
      <c r="P372" s="758"/>
      <c r="Q372" s="758"/>
      <c r="R372" s="758"/>
      <c r="S372" s="758"/>
      <c r="T372" s="758"/>
      <c r="U372" s="758"/>
      <c r="V372" s="758"/>
      <c r="W372" s="758"/>
      <c r="X372" s="758"/>
      <c r="Y372" s="758"/>
      <c r="Z372" s="758"/>
      <c r="AA372" s="758"/>
      <c r="AB372" s="758"/>
      <c r="AC372" s="758"/>
      <c r="AD372" s="758"/>
      <c r="AE372" s="758"/>
      <c r="AF372" s="758"/>
      <c r="AG372" s="758"/>
      <c r="AH372" s="758"/>
      <c r="AI372" s="1532" t="s">
        <v>733</v>
      </c>
      <c r="AJ372" s="741"/>
      <c r="AK372" s="1649"/>
      <c r="AL372" s="1649"/>
      <c r="AM372" s="1373"/>
      <c r="AN372" s="1373"/>
      <c r="AO372" s="1373"/>
      <c r="AP372" s="1373"/>
      <c r="AQ372" s="1649"/>
      <c r="AR372" s="1373"/>
      <c r="AS372" s="1373"/>
      <c r="AT372" s="743"/>
      <c r="AU372" s="1373"/>
      <c r="AV372" s="1373"/>
      <c r="AW372" s="1373"/>
      <c r="AX372" s="1373"/>
      <c r="AY372" s="1373"/>
      <c r="AZ372" s="1639"/>
      <c r="BA372" s="1639"/>
      <c r="BB372" s="1639"/>
      <c r="BC372" s="1639"/>
      <c r="BD372" s="1639"/>
      <c r="BE372" s="1642">
        <v>0</v>
      </c>
    </row>
    <row s="1854" customFormat="1" customHeight="1" ht="18.75">
      <c r="A373" s="994"/>
      <c r="B373" s="1373"/>
      <c r="C373" s="1649"/>
      <c r="D373" s="2158"/>
      <c r="E373" s="553" t="s">
        <v>1215</v>
      </c>
      <c r="F373" s="547" t="s">
        <v>1216</v>
      </c>
      <c r="G373" s="2386" t="s">
        <v>732</v>
      </c>
      <c r="H373" s="758"/>
      <c r="I373" s="758">
        <v>0.38</v>
      </c>
      <c r="J373" s="758"/>
      <c r="K373" s="758"/>
      <c r="L373" s="758"/>
      <c r="M373" s="758"/>
      <c r="N373" s="758"/>
      <c r="O373" s="758"/>
      <c r="P373" s="758"/>
      <c r="Q373" s="758"/>
      <c r="R373" s="758"/>
      <c r="S373" s="758"/>
      <c r="T373" s="758"/>
      <c r="U373" s="758"/>
      <c r="V373" s="758"/>
      <c r="W373" s="758"/>
      <c r="X373" s="758"/>
      <c r="Y373" s="758"/>
      <c r="Z373" s="758"/>
      <c r="AA373" s="758"/>
      <c r="AB373" s="758"/>
      <c r="AC373" s="758"/>
      <c r="AD373" s="758"/>
      <c r="AE373" s="758"/>
      <c r="AF373" s="758"/>
      <c r="AG373" s="758"/>
      <c r="AH373" s="758"/>
      <c r="AI373" s="1532" t="s">
        <v>733</v>
      </c>
      <c r="AJ373" s="741"/>
      <c r="AK373" s="1649"/>
      <c r="AL373" s="1649"/>
      <c r="AM373" s="1373"/>
      <c r="AN373" s="1373"/>
      <c r="AO373" s="1373"/>
      <c r="AP373" s="1373"/>
      <c r="AQ373" s="1649"/>
      <c r="AR373" s="1373"/>
      <c r="AS373" s="1373"/>
      <c r="AT373" s="743"/>
      <c r="AU373" s="1373"/>
      <c r="AV373" s="1373"/>
      <c r="AW373" s="1373"/>
      <c r="AX373" s="1373"/>
      <c r="AY373" s="1373"/>
      <c r="AZ373" s="1639"/>
      <c r="BA373" s="1639"/>
      <c r="BB373" s="1639"/>
      <c r="BC373" s="1639"/>
      <c r="BD373" s="1639"/>
      <c r="BE373" s="1642">
        <v>0</v>
      </c>
    </row>
    <row s="1854" customFormat="1" customHeight="1" ht="18.75">
      <c r="A374" s="994"/>
      <c r="B374" s="1373"/>
      <c r="C374" s="1649"/>
      <c r="D374" s="2158"/>
      <c r="E374" s="553" t="s">
        <v>1217</v>
      </c>
      <c r="F374" s="547" t="s">
        <v>1218</v>
      </c>
      <c r="G374" s="2386" t="s">
        <v>732</v>
      </c>
      <c r="H374" s="758"/>
      <c r="I374" s="758">
        <v>0.555</v>
      </c>
      <c r="J374" s="758"/>
      <c r="K374" s="758"/>
      <c r="L374" s="758"/>
      <c r="M374" s="758"/>
      <c r="N374" s="758"/>
      <c r="O374" s="758"/>
      <c r="P374" s="758"/>
      <c r="Q374" s="758"/>
      <c r="R374" s="758"/>
      <c r="S374" s="758"/>
      <c r="T374" s="758"/>
      <c r="U374" s="758"/>
      <c r="V374" s="758"/>
      <c r="W374" s="758"/>
      <c r="X374" s="758"/>
      <c r="Y374" s="758"/>
      <c r="Z374" s="758"/>
      <c r="AA374" s="758"/>
      <c r="AB374" s="758"/>
      <c r="AC374" s="758"/>
      <c r="AD374" s="758"/>
      <c r="AE374" s="758"/>
      <c r="AF374" s="758"/>
      <c r="AG374" s="758"/>
      <c r="AH374" s="758"/>
      <c r="AI374" s="1532" t="s">
        <v>733</v>
      </c>
      <c r="AJ374" s="741"/>
      <c r="AK374" s="1649"/>
      <c r="AL374" s="1649"/>
      <c r="AM374" s="1373"/>
      <c r="AN374" s="1373"/>
      <c r="AO374" s="1373"/>
      <c r="AP374" s="1373"/>
      <c r="AQ374" s="1649"/>
      <c r="AR374" s="1373"/>
      <c r="AS374" s="1373"/>
      <c r="AT374" s="743"/>
      <c r="AU374" s="1373"/>
      <c r="AV374" s="1373"/>
      <c r="AW374" s="1373"/>
      <c r="AX374" s="1373"/>
      <c r="AY374" s="1373"/>
      <c r="AZ374" s="1639"/>
      <c r="BA374" s="1639"/>
      <c r="BB374" s="1639"/>
      <c r="BC374" s="1639"/>
      <c r="BD374" s="1639"/>
      <c r="BE374" s="1642">
        <v>0</v>
      </c>
    </row>
    <row s="1854" customFormat="1" customHeight="1" ht="18.75">
      <c r="A375" s="994"/>
      <c r="B375" s="1373"/>
      <c r="C375" s="1649"/>
      <c r="D375" s="2158"/>
      <c r="E375" s="553" t="s">
        <v>1219</v>
      </c>
      <c r="F375" s="547" t="s">
        <v>1220</v>
      </c>
      <c r="G375" s="2386" t="s">
        <v>732</v>
      </c>
      <c r="H375" s="758"/>
      <c r="I375" s="758">
        <v>0.138</v>
      </c>
      <c r="J375" s="758"/>
      <c r="K375" s="758"/>
      <c r="L375" s="758"/>
      <c r="M375" s="758"/>
      <c r="N375" s="758"/>
      <c r="O375" s="758"/>
      <c r="P375" s="758"/>
      <c r="Q375" s="758"/>
      <c r="R375" s="758"/>
      <c r="S375" s="758"/>
      <c r="T375" s="758"/>
      <c r="U375" s="758"/>
      <c r="V375" s="758"/>
      <c r="W375" s="758"/>
      <c r="X375" s="758"/>
      <c r="Y375" s="758"/>
      <c r="Z375" s="758"/>
      <c r="AA375" s="758"/>
      <c r="AB375" s="758"/>
      <c r="AC375" s="758"/>
      <c r="AD375" s="758"/>
      <c r="AE375" s="758"/>
      <c r="AF375" s="758"/>
      <c r="AG375" s="758"/>
      <c r="AH375" s="758"/>
      <c r="AI375" s="1532" t="s">
        <v>733</v>
      </c>
      <c r="AJ375" s="741"/>
      <c r="AK375" s="1649"/>
      <c r="AL375" s="1649"/>
      <c r="AM375" s="1373"/>
      <c r="AN375" s="1373"/>
      <c r="AO375" s="1373"/>
      <c r="AP375" s="1373"/>
      <c r="AQ375" s="1649"/>
      <c r="AR375" s="1373"/>
      <c r="AS375" s="1373"/>
      <c r="AT375" s="743"/>
      <c r="AU375" s="1373"/>
      <c r="AV375" s="1373"/>
      <c r="AW375" s="1373"/>
      <c r="AX375" s="1373"/>
      <c r="AY375" s="1373"/>
      <c r="AZ375" s="1639"/>
      <c r="BA375" s="1639"/>
      <c r="BB375" s="1639"/>
      <c r="BC375" s="1639"/>
      <c r="BD375" s="1639"/>
      <c r="BE375" s="1642">
        <v>0</v>
      </c>
    </row>
    <row s="1854" customFormat="1" customHeight="1" ht="18.75">
      <c r="A376" s="994"/>
      <c r="B376" s="1373"/>
      <c r="C376" s="1649"/>
      <c r="D376" s="2158"/>
      <c r="E376" s="553" t="s">
        <v>1221</v>
      </c>
      <c r="F376" s="547" t="s">
        <v>1222</v>
      </c>
      <c r="G376" s="2386" t="s">
        <v>732</v>
      </c>
      <c r="H376" s="758"/>
      <c r="I376" s="758">
        <v>0.309</v>
      </c>
      <c r="J376" s="758"/>
      <c r="K376" s="758"/>
      <c r="L376" s="758"/>
      <c r="M376" s="758"/>
      <c r="N376" s="758"/>
      <c r="O376" s="758"/>
      <c r="P376" s="758"/>
      <c r="Q376" s="758"/>
      <c r="R376" s="758"/>
      <c r="S376" s="758"/>
      <c r="T376" s="758"/>
      <c r="U376" s="758"/>
      <c r="V376" s="758"/>
      <c r="W376" s="758"/>
      <c r="X376" s="758"/>
      <c r="Y376" s="758"/>
      <c r="Z376" s="758"/>
      <c r="AA376" s="758"/>
      <c r="AB376" s="758"/>
      <c r="AC376" s="758"/>
      <c r="AD376" s="758"/>
      <c r="AE376" s="758"/>
      <c r="AF376" s="758"/>
      <c r="AG376" s="758"/>
      <c r="AH376" s="758"/>
      <c r="AI376" s="1532" t="s">
        <v>733</v>
      </c>
      <c r="AJ376" s="741"/>
      <c r="AK376" s="1649"/>
      <c r="AL376" s="1649"/>
      <c r="AM376" s="1373"/>
      <c r="AN376" s="1373"/>
      <c r="AO376" s="1373"/>
      <c r="AP376" s="1373"/>
      <c r="AQ376" s="1649"/>
      <c r="AR376" s="1373"/>
      <c r="AS376" s="1373"/>
      <c r="AT376" s="743"/>
      <c r="AU376" s="1373"/>
      <c r="AV376" s="1373"/>
      <c r="AW376" s="1373"/>
      <c r="AX376" s="1373"/>
      <c r="AY376" s="1373"/>
      <c r="AZ376" s="1639"/>
      <c r="BA376" s="1639"/>
      <c r="BB376" s="1639"/>
      <c r="BC376" s="1639"/>
      <c r="BD376" s="1639"/>
      <c r="BE376" s="1642">
        <v>0</v>
      </c>
    </row>
    <row s="1854" customFormat="1" customHeight="1" ht="18.75">
      <c r="A377" s="994"/>
      <c r="B377" s="1373"/>
      <c r="C377" s="1649"/>
      <c r="D377" s="2158"/>
      <c r="E377" s="553" t="s">
        <v>1223</v>
      </c>
      <c r="F377" s="547" t="s">
        <v>1224</v>
      </c>
      <c r="G377" s="2386" t="s">
        <v>732</v>
      </c>
      <c r="H377" s="758"/>
      <c r="I377" s="758">
        <v>0.43</v>
      </c>
      <c r="J377" s="758"/>
      <c r="K377" s="758"/>
      <c r="L377" s="758"/>
      <c r="M377" s="758"/>
      <c r="N377" s="758"/>
      <c r="O377" s="758"/>
      <c r="P377" s="758"/>
      <c r="Q377" s="758"/>
      <c r="R377" s="758"/>
      <c r="S377" s="758"/>
      <c r="T377" s="758"/>
      <c r="U377" s="758"/>
      <c r="V377" s="758"/>
      <c r="W377" s="758"/>
      <c r="X377" s="758"/>
      <c r="Y377" s="758"/>
      <c r="Z377" s="758"/>
      <c r="AA377" s="758"/>
      <c r="AB377" s="758"/>
      <c r="AC377" s="758"/>
      <c r="AD377" s="758"/>
      <c r="AE377" s="758"/>
      <c r="AF377" s="758"/>
      <c r="AG377" s="758"/>
      <c r="AH377" s="758"/>
      <c r="AI377" s="1532" t="s">
        <v>733</v>
      </c>
      <c r="AJ377" s="741"/>
      <c r="AK377" s="1649"/>
      <c r="AL377" s="1649"/>
      <c r="AM377" s="1373"/>
      <c r="AN377" s="1373"/>
      <c r="AO377" s="1373"/>
      <c r="AP377" s="1373"/>
      <c r="AQ377" s="1649"/>
      <c r="AR377" s="1373"/>
      <c r="AS377" s="1373"/>
      <c r="AT377" s="743"/>
      <c r="AU377" s="1373"/>
      <c r="AV377" s="1373"/>
      <c r="AW377" s="1373"/>
      <c r="AX377" s="1373"/>
      <c r="AY377" s="1373"/>
      <c r="AZ377" s="1639"/>
      <c r="BA377" s="1639"/>
      <c r="BB377" s="1639"/>
      <c r="BC377" s="1639"/>
      <c r="BD377" s="1639"/>
      <c r="BE377" s="1642">
        <v>0</v>
      </c>
    </row>
    <row s="1854" customFormat="1" customHeight="1" ht="18.75">
      <c r="A378" s="994"/>
      <c r="B378" s="1373"/>
      <c r="C378" s="1649"/>
      <c r="D378" s="2158"/>
      <c r="E378" s="553" t="s">
        <v>1225</v>
      </c>
      <c r="F378" s="547" t="s">
        <v>1226</v>
      </c>
      <c r="G378" s="2386" t="s">
        <v>732</v>
      </c>
      <c r="H378" s="758"/>
      <c r="I378" s="758">
        <v>0.36</v>
      </c>
      <c r="J378" s="758"/>
      <c r="K378" s="758"/>
      <c r="L378" s="758"/>
      <c r="M378" s="758"/>
      <c r="N378" s="758"/>
      <c r="O378" s="758"/>
      <c r="P378" s="758"/>
      <c r="Q378" s="758"/>
      <c r="R378" s="758"/>
      <c r="S378" s="758"/>
      <c r="T378" s="758"/>
      <c r="U378" s="758"/>
      <c r="V378" s="758"/>
      <c r="W378" s="758"/>
      <c r="X378" s="758"/>
      <c r="Y378" s="758"/>
      <c r="Z378" s="758"/>
      <c r="AA378" s="758"/>
      <c r="AB378" s="758"/>
      <c r="AC378" s="758"/>
      <c r="AD378" s="758"/>
      <c r="AE378" s="758"/>
      <c r="AF378" s="758"/>
      <c r="AG378" s="758"/>
      <c r="AH378" s="758"/>
      <c r="AI378" s="1532" t="s">
        <v>733</v>
      </c>
      <c r="AJ378" s="741"/>
      <c r="AK378" s="1649"/>
      <c r="AL378" s="1649"/>
      <c r="AM378" s="1373"/>
      <c r="AN378" s="1373"/>
      <c r="AO378" s="1373"/>
      <c r="AP378" s="1373"/>
      <c r="AQ378" s="1649"/>
      <c r="AR378" s="1373"/>
      <c r="AS378" s="1373"/>
      <c r="AT378" s="743"/>
      <c r="AU378" s="1373"/>
      <c r="AV378" s="1373"/>
      <c r="AW378" s="1373"/>
      <c r="AX378" s="1373"/>
      <c r="AY378" s="1373"/>
      <c r="AZ378" s="1639"/>
      <c r="BA378" s="1639"/>
      <c r="BB378" s="1639"/>
      <c r="BC378" s="1639"/>
      <c r="BD378" s="1639"/>
      <c r="BE378" s="1642">
        <v>0</v>
      </c>
    </row>
    <row s="1854" customFormat="1" customHeight="1" ht="18.75">
      <c r="A379" s="994"/>
      <c r="B379" s="1373"/>
      <c r="C379" s="1649"/>
      <c r="D379" s="2158"/>
      <c r="E379" s="553" t="s">
        <v>1227</v>
      </c>
      <c r="F379" s="547" t="s">
        <v>1228</v>
      </c>
      <c r="G379" s="2386" t="s">
        <v>732</v>
      </c>
      <c r="H379" s="758"/>
      <c r="I379" s="758">
        <v>78</v>
      </c>
      <c r="J379" s="758"/>
      <c r="K379" s="758"/>
      <c r="L379" s="758"/>
      <c r="M379" s="758"/>
      <c r="N379" s="758"/>
      <c r="O379" s="758"/>
      <c r="P379" s="758"/>
      <c r="Q379" s="758"/>
      <c r="R379" s="758"/>
      <c r="S379" s="758"/>
      <c r="T379" s="758"/>
      <c r="U379" s="758"/>
      <c r="V379" s="758"/>
      <c r="W379" s="758"/>
      <c r="X379" s="758"/>
      <c r="Y379" s="758"/>
      <c r="Z379" s="758"/>
      <c r="AA379" s="758"/>
      <c r="AB379" s="758"/>
      <c r="AC379" s="758"/>
      <c r="AD379" s="758"/>
      <c r="AE379" s="758"/>
      <c r="AF379" s="758"/>
      <c r="AG379" s="758"/>
      <c r="AH379" s="758"/>
      <c r="AI379" s="1532" t="s">
        <v>733</v>
      </c>
      <c r="AJ379" s="741"/>
      <c r="AK379" s="1649"/>
      <c r="AL379" s="1649"/>
      <c r="AM379" s="1373"/>
      <c r="AN379" s="1373"/>
      <c r="AO379" s="1373"/>
      <c r="AP379" s="1373"/>
      <c r="AQ379" s="1649"/>
      <c r="AR379" s="1373"/>
      <c r="AS379" s="1373"/>
      <c r="AT379" s="743"/>
      <c r="AU379" s="1373"/>
      <c r="AV379" s="1373"/>
      <c r="AW379" s="1373"/>
      <c r="AX379" s="1373"/>
      <c r="AY379" s="1373"/>
      <c r="AZ379" s="1639"/>
      <c r="BA379" s="1639"/>
      <c r="BB379" s="1639"/>
      <c r="BC379" s="1639"/>
      <c r="BD379" s="1639"/>
      <c r="BE379" s="1642">
        <v>0</v>
      </c>
    </row>
    <row s="1854" customFormat="1" customHeight="1" ht="18.75">
      <c r="A380" s="994"/>
      <c r="B380" s="1373"/>
      <c r="C380" s="1649"/>
      <c r="D380" s="2158"/>
      <c r="E380" s="553" t="s">
        <v>1229</v>
      </c>
      <c r="F380" s="547" t="s">
        <v>1230</v>
      </c>
      <c r="G380" s="2386" t="s">
        <v>732</v>
      </c>
      <c r="H380" s="758"/>
      <c r="I380" s="758">
        <v>1.548</v>
      </c>
      <c r="J380" s="758"/>
      <c r="K380" s="758"/>
      <c r="L380" s="758"/>
      <c r="M380" s="758"/>
      <c r="N380" s="758"/>
      <c r="O380" s="758"/>
      <c r="P380" s="758"/>
      <c r="Q380" s="758"/>
      <c r="R380" s="758"/>
      <c r="S380" s="758"/>
      <c r="T380" s="758"/>
      <c r="U380" s="758"/>
      <c r="V380" s="758"/>
      <c r="W380" s="758"/>
      <c r="X380" s="758"/>
      <c r="Y380" s="758"/>
      <c r="Z380" s="758"/>
      <c r="AA380" s="758"/>
      <c r="AB380" s="758"/>
      <c r="AC380" s="758"/>
      <c r="AD380" s="758"/>
      <c r="AE380" s="758"/>
      <c r="AF380" s="758"/>
      <c r="AG380" s="758"/>
      <c r="AH380" s="758"/>
      <c r="AI380" s="1532" t="s">
        <v>733</v>
      </c>
      <c r="AJ380" s="741"/>
      <c r="AK380" s="1649"/>
      <c r="AL380" s="1649"/>
      <c r="AM380" s="1373"/>
      <c r="AN380" s="1373"/>
      <c r="AO380" s="1373"/>
      <c r="AP380" s="1373"/>
      <c r="AQ380" s="1649"/>
      <c r="AR380" s="1373"/>
      <c r="AS380" s="1373"/>
      <c r="AT380" s="743"/>
      <c r="AU380" s="1373"/>
      <c r="AV380" s="1373"/>
      <c r="AW380" s="1373"/>
      <c r="AX380" s="1373"/>
      <c r="AY380" s="1373"/>
      <c r="AZ380" s="1639"/>
      <c r="BA380" s="1639"/>
      <c r="BB380" s="1639"/>
      <c r="BC380" s="1639"/>
      <c r="BD380" s="1639"/>
      <c r="BE380" s="1642">
        <v>0</v>
      </c>
    </row>
    <row s="1854" customFormat="1" customHeight="1" ht="18.75">
      <c r="A381" s="994"/>
      <c r="B381" s="1373"/>
      <c r="C381" s="1649"/>
      <c r="D381" s="2158"/>
      <c r="E381" s="553" t="s">
        <v>1231</v>
      </c>
      <c r="F381" s="547" t="s">
        <v>1232</v>
      </c>
      <c r="G381" s="2386" t="s">
        <v>732</v>
      </c>
      <c r="H381" s="758"/>
      <c r="I381" s="758">
        <v>10.2</v>
      </c>
      <c r="J381" s="758"/>
      <c r="K381" s="758"/>
      <c r="L381" s="758"/>
      <c r="M381" s="758"/>
      <c r="N381" s="758"/>
      <c r="O381" s="758"/>
      <c r="P381" s="758"/>
      <c r="Q381" s="758"/>
      <c r="R381" s="758"/>
      <c r="S381" s="758"/>
      <c r="T381" s="758"/>
      <c r="U381" s="758"/>
      <c r="V381" s="758"/>
      <c r="W381" s="758"/>
      <c r="X381" s="758"/>
      <c r="Y381" s="758"/>
      <c r="Z381" s="758"/>
      <c r="AA381" s="758"/>
      <c r="AB381" s="758"/>
      <c r="AC381" s="758"/>
      <c r="AD381" s="758"/>
      <c r="AE381" s="758"/>
      <c r="AF381" s="758"/>
      <c r="AG381" s="758"/>
      <c r="AH381" s="758"/>
      <c r="AI381" s="1532" t="s">
        <v>733</v>
      </c>
      <c r="AJ381" s="741"/>
      <c r="AK381" s="1649"/>
      <c r="AL381" s="1649"/>
      <c r="AM381" s="1373"/>
      <c r="AN381" s="1373"/>
      <c r="AO381" s="1373"/>
      <c r="AP381" s="1373"/>
      <c r="AQ381" s="1649"/>
      <c r="AR381" s="1373"/>
      <c r="AS381" s="1373"/>
      <c r="AT381" s="743"/>
      <c r="AU381" s="1373"/>
      <c r="AV381" s="1373"/>
      <c r="AW381" s="1373"/>
      <c r="AX381" s="1373"/>
      <c r="AY381" s="1373"/>
      <c r="AZ381" s="1639"/>
      <c r="BA381" s="1639"/>
      <c r="BB381" s="1639"/>
      <c r="BC381" s="1639"/>
      <c r="BD381" s="1639"/>
      <c r="BE381" s="1642">
        <v>0</v>
      </c>
    </row>
    <row s="1854" customFormat="1" customHeight="1" ht="18.75">
      <c r="A382" s="994"/>
      <c r="B382" s="1373"/>
      <c r="C382" s="1649"/>
      <c r="D382" s="2158"/>
      <c r="E382" s="553" t="s">
        <v>1233</v>
      </c>
      <c r="F382" s="547" t="s">
        <v>1234</v>
      </c>
      <c r="G382" s="2386" t="s">
        <v>732</v>
      </c>
      <c r="H382" s="758"/>
      <c r="I382" s="758">
        <v>7.2</v>
      </c>
      <c r="J382" s="758"/>
      <c r="K382" s="758"/>
      <c r="L382" s="758"/>
      <c r="M382" s="758"/>
      <c r="N382" s="758"/>
      <c r="O382" s="758"/>
      <c r="P382" s="758"/>
      <c r="Q382" s="758"/>
      <c r="R382" s="758"/>
      <c r="S382" s="758"/>
      <c r="T382" s="758"/>
      <c r="U382" s="758"/>
      <c r="V382" s="758"/>
      <c r="W382" s="758"/>
      <c r="X382" s="758"/>
      <c r="Y382" s="758"/>
      <c r="Z382" s="758"/>
      <c r="AA382" s="758"/>
      <c r="AB382" s="758"/>
      <c r="AC382" s="758"/>
      <c r="AD382" s="758"/>
      <c r="AE382" s="758"/>
      <c r="AF382" s="758"/>
      <c r="AG382" s="758"/>
      <c r="AH382" s="758"/>
      <c r="AI382" s="1532" t="s">
        <v>733</v>
      </c>
      <c r="AJ382" s="741"/>
      <c r="AK382" s="1649"/>
      <c r="AL382" s="1649"/>
      <c r="AM382" s="1373"/>
      <c r="AN382" s="1373"/>
      <c r="AO382" s="1373"/>
      <c r="AP382" s="1373"/>
      <c r="AQ382" s="1649"/>
      <c r="AR382" s="1373"/>
      <c r="AS382" s="1373"/>
      <c r="AT382" s="743"/>
      <c r="AU382" s="1373"/>
      <c r="AV382" s="1373"/>
      <c r="AW382" s="1373"/>
      <c r="AX382" s="1373"/>
      <c r="AY382" s="1373"/>
      <c r="AZ382" s="1639"/>
      <c r="BA382" s="1639"/>
      <c r="BB382" s="1639"/>
      <c r="BC382" s="1639"/>
      <c r="BD382" s="1639"/>
      <c r="BE382" s="1642">
        <v>0</v>
      </c>
    </row>
    <row s="1854" customFormat="1" customHeight="1" ht="18.75">
      <c r="A383" s="994"/>
      <c r="B383" s="1373"/>
      <c r="C383" s="1649"/>
      <c r="D383" s="2158"/>
      <c r="E383" s="553" t="s">
        <v>1235</v>
      </c>
      <c r="F383" s="547" t="s">
        <v>1236</v>
      </c>
      <c r="G383" s="2386" t="s">
        <v>732</v>
      </c>
      <c r="H383" s="758"/>
      <c r="I383" s="758">
        <v>0.688</v>
      </c>
      <c r="J383" s="758"/>
      <c r="K383" s="758"/>
      <c r="L383" s="758"/>
      <c r="M383" s="758"/>
      <c r="N383" s="758"/>
      <c r="O383" s="758"/>
      <c r="P383" s="758"/>
      <c r="Q383" s="758"/>
      <c r="R383" s="758"/>
      <c r="S383" s="758"/>
      <c r="T383" s="758"/>
      <c r="U383" s="758"/>
      <c r="V383" s="758"/>
      <c r="W383" s="758"/>
      <c r="X383" s="758"/>
      <c r="Y383" s="758"/>
      <c r="Z383" s="758"/>
      <c r="AA383" s="758"/>
      <c r="AB383" s="758"/>
      <c r="AC383" s="758"/>
      <c r="AD383" s="758"/>
      <c r="AE383" s="758"/>
      <c r="AF383" s="758"/>
      <c r="AG383" s="758"/>
      <c r="AH383" s="758"/>
      <c r="AI383" s="1532" t="s">
        <v>733</v>
      </c>
      <c r="AJ383" s="741"/>
      <c r="AK383" s="1649"/>
      <c r="AL383" s="1649"/>
      <c r="AM383" s="1373"/>
      <c r="AN383" s="1373"/>
      <c r="AO383" s="1373"/>
      <c r="AP383" s="1373"/>
      <c r="AQ383" s="1649"/>
      <c r="AR383" s="1373"/>
      <c r="AS383" s="1373"/>
      <c r="AT383" s="743"/>
      <c r="AU383" s="1373"/>
      <c r="AV383" s="1373"/>
      <c r="AW383" s="1373"/>
      <c r="AX383" s="1373"/>
      <c r="AY383" s="1373"/>
      <c r="AZ383" s="1639"/>
      <c r="BA383" s="1639"/>
      <c r="BB383" s="1639"/>
      <c r="BC383" s="1639"/>
      <c r="BD383" s="1639"/>
      <c r="BE383" s="1642">
        <v>0</v>
      </c>
    </row>
    <row s="1854" customFormat="1" customHeight="1" ht="18.75">
      <c r="A384" s="994"/>
      <c r="B384" s="1373"/>
      <c r="C384" s="1649"/>
      <c r="D384" s="2158"/>
      <c r="E384" s="553" t="s">
        <v>1237</v>
      </c>
      <c r="F384" s="547" t="s">
        <v>1238</v>
      </c>
      <c r="G384" s="2386" t="s">
        <v>732</v>
      </c>
      <c r="H384" s="758"/>
      <c r="I384" s="758">
        <v>2.58</v>
      </c>
      <c r="J384" s="758"/>
      <c r="K384" s="758"/>
      <c r="L384" s="758"/>
      <c r="M384" s="758"/>
      <c r="N384" s="758"/>
      <c r="O384" s="758"/>
      <c r="P384" s="758"/>
      <c r="Q384" s="758"/>
      <c r="R384" s="758"/>
      <c r="S384" s="758"/>
      <c r="T384" s="758"/>
      <c r="U384" s="758"/>
      <c r="V384" s="758"/>
      <c r="W384" s="758"/>
      <c r="X384" s="758"/>
      <c r="Y384" s="758"/>
      <c r="Z384" s="758"/>
      <c r="AA384" s="758"/>
      <c r="AB384" s="758"/>
      <c r="AC384" s="758"/>
      <c r="AD384" s="758"/>
      <c r="AE384" s="758"/>
      <c r="AF384" s="758"/>
      <c r="AG384" s="758"/>
      <c r="AH384" s="758"/>
      <c r="AI384" s="1532" t="s">
        <v>733</v>
      </c>
      <c r="AJ384" s="741"/>
      <c r="AK384" s="1649"/>
      <c r="AL384" s="1649"/>
      <c r="AM384" s="1373"/>
      <c r="AN384" s="1373"/>
      <c r="AO384" s="1373"/>
      <c r="AP384" s="1373"/>
      <c r="AQ384" s="1649"/>
      <c r="AR384" s="1373"/>
      <c r="AS384" s="1373"/>
      <c r="AT384" s="743"/>
      <c r="AU384" s="1373"/>
      <c r="AV384" s="1373"/>
      <c r="AW384" s="1373"/>
      <c r="AX384" s="1373"/>
      <c r="AY384" s="1373"/>
      <c r="AZ384" s="1639"/>
      <c r="BA384" s="1639"/>
      <c r="BB384" s="1639"/>
      <c r="BC384" s="1639"/>
      <c r="BD384" s="1639"/>
      <c r="BE384" s="1642">
        <v>0</v>
      </c>
    </row>
    <row s="1854" customFormat="1" customHeight="1" ht="18.75">
      <c r="A385" s="994"/>
      <c r="B385" s="1373"/>
      <c r="C385" s="1649"/>
      <c r="D385" s="2158"/>
      <c r="E385" s="553" t="s">
        <v>1239</v>
      </c>
      <c r="F385" s="547" t="s">
        <v>1240</v>
      </c>
      <c r="G385" s="2386" t="s">
        <v>732</v>
      </c>
      <c r="H385" s="758"/>
      <c r="I385" s="758">
        <v>2.6</v>
      </c>
      <c r="J385" s="758"/>
      <c r="K385" s="758"/>
      <c r="L385" s="758"/>
      <c r="M385" s="758"/>
      <c r="N385" s="758"/>
      <c r="O385" s="758"/>
      <c r="P385" s="758"/>
      <c r="Q385" s="758"/>
      <c r="R385" s="758"/>
      <c r="S385" s="758"/>
      <c r="T385" s="758"/>
      <c r="U385" s="758"/>
      <c r="V385" s="758"/>
      <c r="W385" s="758"/>
      <c r="X385" s="758"/>
      <c r="Y385" s="758"/>
      <c r="Z385" s="758"/>
      <c r="AA385" s="758"/>
      <c r="AB385" s="758"/>
      <c r="AC385" s="758"/>
      <c r="AD385" s="758"/>
      <c r="AE385" s="758"/>
      <c r="AF385" s="758"/>
      <c r="AG385" s="758"/>
      <c r="AH385" s="758"/>
      <c r="AI385" s="1532" t="s">
        <v>733</v>
      </c>
      <c r="AJ385" s="741"/>
      <c r="AK385" s="1649"/>
      <c r="AL385" s="1649"/>
      <c r="AM385" s="1373"/>
      <c r="AN385" s="1373"/>
      <c r="AO385" s="1373"/>
      <c r="AP385" s="1373"/>
      <c r="AQ385" s="1649"/>
      <c r="AR385" s="1373"/>
      <c r="AS385" s="1373"/>
      <c r="AT385" s="743"/>
      <c r="AU385" s="1373"/>
      <c r="AV385" s="1373"/>
      <c r="AW385" s="1373"/>
      <c r="AX385" s="1373"/>
      <c r="AY385" s="1373"/>
      <c r="AZ385" s="1639"/>
      <c r="BA385" s="1639"/>
      <c r="BB385" s="1639"/>
      <c r="BC385" s="1639"/>
      <c r="BD385" s="1639"/>
      <c r="BE385" s="1642">
        <v>0</v>
      </c>
    </row>
    <row s="1854" customFormat="1" customHeight="1" ht="18.75">
      <c r="A386" s="994"/>
      <c r="B386" s="1373"/>
      <c r="C386" s="1649"/>
      <c r="D386" s="2158"/>
      <c r="E386" s="553" t="s">
        <v>1241</v>
      </c>
      <c r="F386" s="547" t="s">
        <v>1242</v>
      </c>
      <c r="G386" s="2386" t="s">
        <v>732</v>
      </c>
      <c r="H386" s="758"/>
      <c r="I386" s="758">
        <v>3.9</v>
      </c>
      <c r="J386" s="758"/>
      <c r="K386" s="758"/>
      <c r="L386" s="758"/>
      <c r="M386" s="758"/>
      <c r="N386" s="758"/>
      <c r="O386" s="758"/>
      <c r="P386" s="758"/>
      <c r="Q386" s="758"/>
      <c r="R386" s="758"/>
      <c r="S386" s="758"/>
      <c r="T386" s="758"/>
      <c r="U386" s="758"/>
      <c r="V386" s="758"/>
      <c r="W386" s="758"/>
      <c r="X386" s="758"/>
      <c r="Y386" s="758"/>
      <c r="Z386" s="758"/>
      <c r="AA386" s="758"/>
      <c r="AB386" s="758"/>
      <c r="AC386" s="758"/>
      <c r="AD386" s="758"/>
      <c r="AE386" s="758"/>
      <c r="AF386" s="758"/>
      <c r="AG386" s="758"/>
      <c r="AH386" s="758"/>
      <c r="AI386" s="1532" t="s">
        <v>733</v>
      </c>
      <c r="AJ386" s="741"/>
      <c r="AK386" s="1649"/>
      <c r="AL386" s="1649"/>
      <c r="AM386" s="1373"/>
      <c r="AN386" s="1373"/>
      <c r="AO386" s="1373"/>
      <c r="AP386" s="1373"/>
      <c r="AQ386" s="1649"/>
      <c r="AR386" s="1373"/>
      <c r="AS386" s="1373"/>
      <c r="AT386" s="743"/>
      <c r="AU386" s="1373"/>
      <c r="AV386" s="1373"/>
      <c r="AW386" s="1373"/>
      <c r="AX386" s="1373"/>
      <c r="AY386" s="1373"/>
      <c r="AZ386" s="1639"/>
      <c r="BA386" s="1639"/>
      <c r="BB386" s="1639"/>
      <c r="BC386" s="1639"/>
      <c r="BD386" s="1639"/>
      <c r="BE386" s="1642">
        <v>0</v>
      </c>
    </row>
    <row s="1854" customFormat="1" customHeight="1" ht="18.75">
      <c r="A387" s="994"/>
      <c r="B387" s="1373"/>
      <c r="C387" s="1649"/>
      <c r="D387" s="2158"/>
      <c r="E387" s="553" t="s">
        <v>1243</v>
      </c>
      <c r="F387" s="547" t="s">
        <v>1244</v>
      </c>
      <c r="G387" s="2386" t="s">
        <v>732</v>
      </c>
      <c r="H387" s="758"/>
      <c r="I387" s="758">
        <v>1.032</v>
      </c>
      <c r="J387" s="758"/>
      <c r="K387" s="758"/>
      <c r="L387" s="758"/>
      <c r="M387" s="758"/>
      <c r="N387" s="758"/>
      <c r="O387" s="758"/>
      <c r="P387" s="758"/>
      <c r="Q387" s="758"/>
      <c r="R387" s="758"/>
      <c r="S387" s="758"/>
      <c r="T387" s="758"/>
      <c r="U387" s="758"/>
      <c r="V387" s="758"/>
      <c r="W387" s="758"/>
      <c r="X387" s="758"/>
      <c r="Y387" s="758"/>
      <c r="Z387" s="758"/>
      <c r="AA387" s="758"/>
      <c r="AB387" s="758"/>
      <c r="AC387" s="758"/>
      <c r="AD387" s="758"/>
      <c r="AE387" s="758"/>
      <c r="AF387" s="758"/>
      <c r="AG387" s="758"/>
      <c r="AH387" s="758"/>
      <c r="AI387" s="1532" t="s">
        <v>733</v>
      </c>
      <c r="AJ387" s="741"/>
      <c r="AK387" s="1649"/>
      <c r="AL387" s="1649"/>
      <c r="AM387" s="1373"/>
      <c r="AN387" s="1373"/>
      <c r="AO387" s="1373"/>
      <c r="AP387" s="1373"/>
      <c r="AQ387" s="1649"/>
      <c r="AR387" s="1373"/>
      <c r="AS387" s="1373"/>
      <c r="AT387" s="743"/>
      <c r="AU387" s="1373"/>
      <c r="AV387" s="1373"/>
      <c r="AW387" s="1373"/>
      <c r="AX387" s="1373"/>
      <c r="AY387" s="1373"/>
      <c r="AZ387" s="1639"/>
      <c r="BA387" s="1639"/>
      <c r="BB387" s="1639"/>
      <c r="BC387" s="1639"/>
      <c r="BD387" s="1639"/>
      <c r="BE387" s="1642">
        <v>0</v>
      </c>
    </row>
    <row s="1854" customFormat="1" customHeight="1" ht="18.75">
      <c r="A388" s="994"/>
      <c r="B388" s="1373"/>
      <c r="C388" s="1649"/>
      <c r="D388" s="2158"/>
      <c r="E388" s="553" t="s">
        <v>1245</v>
      </c>
      <c r="F388" s="547" t="s">
        <v>1246</v>
      </c>
      <c r="G388" s="2386" t="s">
        <v>732</v>
      </c>
      <c r="H388" s="758"/>
      <c r="I388" s="758">
        <v>0.7</v>
      </c>
      <c r="J388" s="758"/>
      <c r="K388" s="758"/>
      <c r="L388" s="758"/>
      <c r="M388" s="758"/>
      <c r="N388" s="758"/>
      <c r="O388" s="758"/>
      <c r="P388" s="758"/>
      <c r="Q388" s="758"/>
      <c r="R388" s="758"/>
      <c r="S388" s="758"/>
      <c r="T388" s="758"/>
      <c r="U388" s="758"/>
      <c r="V388" s="758"/>
      <c r="W388" s="758"/>
      <c r="X388" s="758"/>
      <c r="Y388" s="758"/>
      <c r="Z388" s="758"/>
      <c r="AA388" s="758"/>
      <c r="AB388" s="758"/>
      <c r="AC388" s="758"/>
      <c r="AD388" s="758"/>
      <c r="AE388" s="758"/>
      <c r="AF388" s="758"/>
      <c r="AG388" s="758"/>
      <c r="AH388" s="758"/>
      <c r="AI388" s="1532" t="s">
        <v>733</v>
      </c>
      <c r="AJ388" s="741"/>
      <c r="AK388" s="1649"/>
      <c r="AL388" s="1649"/>
      <c r="AM388" s="1373"/>
      <c r="AN388" s="1373"/>
      <c r="AO388" s="1373"/>
      <c r="AP388" s="1373"/>
      <c r="AQ388" s="1649"/>
      <c r="AR388" s="1373"/>
      <c r="AS388" s="1373"/>
      <c r="AT388" s="743"/>
      <c r="AU388" s="1373"/>
      <c r="AV388" s="1373"/>
      <c r="AW388" s="1373"/>
      <c r="AX388" s="1373"/>
      <c r="AY388" s="1373"/>
      <c r="AZ388" s="1639"/>
      <c r="BA388" s="1639"/>
      <c r="BB388" s="1639"/>
      <c r="BC388" s="1639"/>
      <c r="BD388" s="1639"/>
      <c r="BE388" s="1642">
        <v>0</v>
      </c>
    </row>
    <row s="1854" customFormat="1" customHeight="1" ht="18.75">
      <c r="A389" s="994"/>
      <c r="B389" s="1373"/>
      <c r="C389" s="1649"/>
      <c r="D389" s="2158"/>
      <c r="E389" s="553" t="s">
        <v>1247</v>
      </c>
      <c r="F389" s="547" t="s">
        <v>1248</v>
      </c>
      <c r="G389" s="2386" t="s">
        <v>732</v>
      </c>
      <c r="H389" s="758"/>
      <c r="I389" s="758">
        <v>0.516</v>
      </c>
      <c r="J389" s="758"/>
      <c r="K389" s="758"/>
      <c r="L389" s="758"/>
      <c r="M389" s="758"/>
      <c r="N389" s="758"/>
      <c r="O389" s="758"/>
      <c r="P389" s="758"/>
      <c r="Q389" s="758"/>
      <c r="R389" s="758"/>
      <c r="S389" s="758"/>
      <c r="T389" s="758"/>
      <c r="U389" s="758"/>
      <c r="V389" s="758"/>
      <c r="W389" s="758"/>
      <c r="X389" s="758"/>
      <c r="Y389" s="758"/>
      <c r="Z389" s="758"/>
      <c r="AA389" s="758"/>
      <c r="AB389" s="758"/>
      <c r="AC389" s="758"/>
      <c r="AD389" s="758"/>
      <c r="AE389" s="758"/>
      <c r="AF389" s="758"/>
      <c r="AG389" s="758"/>
      <c r="AH389" s="758"/>
      <c r="AI389" s="1532" t="s">
        <v>733</v>
      </c>
      <c r="AJ389" s="741"/>
      <c r="AK389" s="1649"/>
      <c r="AL389" s="1649"/>
      <c r="AM389" s="1373"/>
      <c r="AN389" s="1373"/>
      <c r="AO389" s="1373"/>
      <c r="AP389" s="1373"/>
      <c r="AQ389" s="1649"/>
      <c r="AR389" s="1373"/>
      <c r="AS389" s="1373"/>
      <c r="AT389" s="743"/>
      <c r="AU389" s="1373"/>
      <c r="AV389" s="1373"/>
      <c r="AW389" s="1373"/>
      <c r="AX389" s="1373"/>
      <c r="AY389" s="1373"/>
      <c r="AZ389" s="1639"/>
      <c r="BA389" s="1639"/>
      <c r="BB389" s="1639"/>
      <c r="BC389" s="1639"/>
      <c r="BD389" s="1639"/>
      <c r="BE389" s="1642">
        <v>0</v>
      </c>
    </row>
    <row s="1854" customFormat="1" customHeight="1" ht="18.75">
      <c r="A390" s="994"/>
      <c r="B390" s="1373"/>
      <c r="C390" s="1649"/>
      <c r="D390" s="2158"/>
      <c r="E390" s="553" t="s">
        <v>1249</v>
      </c>
      <c r="F390" s="547" t="s">
        <v>1250</v>
      </c>
      <c r="G390" s="2386" t="s">
        <v>732</v>
      </c>
      <c r="H390" s="758"/>
      <c r="I390" s="758">
        <v>1.032</v>
      </c>
      <c r="J390" s="758"/>
      <c r="K390" s="758"/>
      <c r="L390" s="758"/>
      <c r="M390" s="758"/>
      <c r="N390" s="758"/>
      <c r="O390" s="758"/>
      <c r="P390" s="758"/>
      <c r="Q390" s="758"/>
      <c r="R390" s="758"/>
      <c r="S390" s="758"/>
      <c r="T390" s="758"/>
      <c r="U390" s="758"/>
      <c r="V390" s="758"/>
      <c r="W390" s="758"/>
      <c r="X390" s="758"/>
      <c r="Y390" s="758"/>
      <c r="Z390" s="758"/>
      <c r="AA390" s="758"/>
      <c r="AB390" s="758"/>
      <c r="AC390" s="758"/>
      <c r="AD390" s="758"/>
      <c r="AE390" s="758"/>
      <c r="AF390" s="758"/>
      <c r="AG390" s="758"/>
      <c r="AH390" s="758"/>
      <c r="AI390" s="1532" t="s">
        <v>733</v>
      </c>
      <c r="AJ390" s="741"/>
      <c r="AK390" s="1649"/>
      <c r="AL390" s="1649"/>
      <c r="AM390" s="1373"/>
      <c r="AN390" s="1373"/>
      <c r="AO390" s="1373"/>
      <c r="AP390" s="1373"/>
      <c r="AQ390" s="1649"/>
      <c r="AR390" s="1373"/>
      <c r="AS390" s="1373"/>
      <c r="AT390" s="743"/>
      <c r="AU390" s="1373"/>
      <c r="AV390" s="1373"/>
      <c r="AW390" s="1373"/>
      <c r="AX390" s="1373"/>
      <c r="AY390" s="1373"/>
      <c r="AZ390" s="1639"/>
      <c r="BA390" s="1639"/>
      <c r="BB390" s="1639"/>
      <c r="BC390" s="1639"/>
      <c r="BD390" s="1639"/>
      <c r="BE390" s="1642">
        <v>0</v>
      </c>
    </row>
    <row s="1854" customFormat="1" customHeight="1" ht="18.75">
      <c r="A391" s="994"/>
      <c r="B391" s="1373"/>
      <c r="C391" s="1649"/>
      <c r="D391" s="2158"/>
      <c r="E391" s="553" t="s">
        <v>1251</v>
      </c>
      <c r="F391" s="547" t="s">
        <v>1252</v>
      </c>
      <c r="G391" s="2386" t="s">
        <v>732</v>
      </c>
      <c r="H391" s="758"/>
      <c r="I391" s="758">
        <v>0.31</v>
      </c>
      <c r="J391" s="758"/>
      <c r="K391" s="758"/>
      <c r="L391" s="758"/>
      <c r="M391" s="758"/>
      <c r="N391" s="758"/>
      <c r="O391" s="758"/>
      <c r="P391" s="758"/>
      <c r="Q391" s="758"/>
      <c r="R391" s="758"/>
      <c r="S391" s="758"/>
      <c r="T391" s="758"/>
      <c r="U391" s="758"/>
      <c r="V391" s="758"/>
      <c r="W391" s="758"/>
      <c r="X391" s="758"/>
      <c r="Y391" s="758"/>
      <c r="Z391" s="758"/>
      <c r="AA391" s="758"/>
      <c r="AB391" s="758"/>
      <c r="AC391" s="758"/>
      <c r="AD391" s="758"/>
      <c r="AE391" s="758"/>
      <c r="AF391" s="758"/>
      <c r="AG391" s="758"/>
      <c r="AH391" s="758"/>
      <c r="AI391" s="1532" t="s">
        <v>733</v>
      </c>
      <c r="AJ391" s="741"/>
      <c r="AK391" s="1649"/>
      <c r="AL391" s="1649"/>
      <c r="AM391" s="1373"/>
      <c r="AN391" s="1373"/>
      <c r="AO391" s="1373"/>
      <c r="AP391" s="1373"/>
      <c r="AQ391" s="1649"/>
      <c r="AR391" s="1373"/>
      <c r="AS391" s="1373"/>
      <c r="AT391" s="743"/>
      <c r="AU391" s="1373"/>
      <c r="AV391" s="1373"/>
      <c r="AW391" s="1373"/>
      <c r="AX391" s="1373"/>
      <c r="AY391" s="1373"/>
      <c r="AZ391" s="1639"/>
      <c r="BA391" s="1639"/>
      <c r="BB391" s="1639"/>
      <c r="BC391" s="1639"/>
      <c r="BD391" s="1639"/>
      <c r="BE391" s="1642">
        <v>0</v>
      </c>
    </row>
    <row s="1854" customFormat="1" customHeight="1" ht="18.75">
      <c r="A392" s="994"/>
      <c r="B392" s="1373"/>
      <c r="C392" s="1649"/>
      <c r="D392" s="2158"/>
      <c r="E392" s="553" t="s">
        <v>1253</v>
      </c>
      <c r="F392" s="547" t="s">
        <v>1254</v>
      </c>
      <c r="G392" s="2386" t="s">
        <v>732</v>
      </c>
      <c r="H392" s="758"/>
      <c r="I392" s="758">
        <v>0.24</v>
      </c>
      <c r="J392" s="758"/>
      <c r="K392" s="758"/>
      <c r="L392" s="758"/>
      <c r="M392" s="758"/>
      <c r="N392" s="758"/>
      <c r="O392" s="758"/>
      <c r="P392" s="758"/>
      <c r="Q392" s="758"/>
      <c r="R392" s="758"/>
      <c r="S392" s="758"/>
      <c r="T392" s="758"/>
      <c r="U392" s="758"/>
      <c r="V392" s="758"/>
      <c r="W392" s="758"/>
      <c r="X392" s="758"/>
      <c r="Y392" s="758"/>
      <c r="Z392" s="758"/>
      <c r="AA392" s="758"/>
      <c r="AB392" s="758"/>
      <c r="AC392" s="758"/>
      <c r="AD392" s="758"/>
      <c r="AE392" s="758"/>
      <c r="AF392" s="758"/>
      <c r="AG392" s="758"/>
      <c r="AH392" s="758"/>
      <c r="AI392" s="1532" t="s">
        <v>733</v>
      </c>
      <c r="AJ392" s="741"/>
      <c r="AK392" s="1649"/>
      <c r="AL392" s="1649"/>
      <c r="AM392" s="1373"/>
      <c r="AN392" s="1373"/>
      <c r="AO392" s="1373"/>
      <c r="AP392" s="1373"/>
      <c r="AQ392" s="1649"/>
      <c r="AR392" s="1373"/>
      <c r="AS392" s="1373"/>
      <c r="AT392" s="743"/>
      <c r="AU392" s="1373"/>
      <c r="AV392" s="1373"/>
      <c r="AW392" s="1373"/>
      <c r="AX392" s="1373"/>
      <c r="AY392" s="1373"/>
      <c r="AZ392" s="1639"/>
      <c r="BA392" s="1639"/>
      <c r="BB392" s="1639"/>
      <c r="BC392" s="1639"/>
      <c r="BD392" s="1639"/>
      <c r="BE392" s="1642">
        <v>0</v>
      </c>
    </row>
    <row s="1854" customFormat="1" customHeight="1" ht="18.75">
      <c r="A393" s="994"/>
      <c r="B393" s="1373"/>
      <c r="C393" s="1649"/>
      <c r="D393" s="2158"/>
      <c r="E393" s="553" t="s">
        <v>1255</v>
      </c>
      <c r="F393" s="547" t="s">
        <v>1256</v>
      </c>
      <c r="G393" s="2386" t="s">
        <v>732</v>
      </c>
      <c r="H393" s="758"/>
      <c r="I393" s="758">
        <v>0.138</v>
      </c>
      <c r="J393" s="758"/>
      <c r="K393" s="758"/>
      <c r="L393" s="758"/>
      <c r="M393" s="758"/>
      <c r="N393" s="758"/>
      <c r="O393" s="758"/>
      <c r="P393" s="758"/>
      <c r="Q393" s="758"/>
      <c r="R393" s="758"/>
      <c r="S393" s="758"/>
      <c r="T393" s="758"/>
      <c r="U393" s="758"/>
      <c r="V393" s="758"/>
      <c r="W393" s="758"/>
      <c r="X393" s="758"/>
      <c r="Y393" s="758"/>
      <c r="Z393" s="758"/>
      <c r="AA393" s="758"/>
      <c r="AB393" s="758"/>
      <c r="AC393" s="758"/>
      <c r="AD393" s="758"/>
      <c r="AE393" s="758"/>
      <c r="AF393" s="758"/>
      <c r="AG393" s="758"/>
      <c r="AH393" s="758"/>
      <c r="AI393" s="1532" t="s">
        <v>733</v>
      </c>
      <c r="AJ393" s="741"/>
      <c r="AK393" s="1649"/>
      <c r="AL393" s="1649"/>
      <c r="AM393" s="1373"/>
      <c r="AN393" s="1373"/>
      <c r="AO393" s="1373"/>
      <c r="AP393" s="1373"/>
      <c r="AQ393" s="1649"/>
      <c r="AR393" s="1373"/>
      <c r="AS393" s="1373"/>
      <c r="AT393" s="743"/>
      <c r="AU393" s="1373"/>
      <c r="AV393" s="1373"/>
      <c r="AW393" s="1373"/>
      <c r="AX393" s="1373"/>
      <c r="AY393" s="1373"/>
      <c r="AZ393" s="1639"/>
      <c r="BA393" s="1639"/>
      <c r="BB393" s="1639"/>
      <c r="BC393" s="1639"/>
      <c r="BD393" s="1639"/>
      <c r="BE393" s="1642">
        <v>0</v>
      </c>
    </row>
    <row s="1854" customFormat="1" customHeight="1" ht="18.75">
      <c r="A394" s="994"/>
      <c r="B394" s="1373"/>
      <c r="C394" s="1649"/>
      <c r="D394" s="2158"/>
      <c r="E394" s="553" t="s">
        <v>1257</v>
      </c>
      <c r="F394" s="547" t="s">
        <v>1258</v>
      </c>
      <c r="G394" s="2386" t="s">
        <v>732</v>
      </c>
      <c r="H394" s="758"/>
      <c r="I394" s="758">
        <v>0.24</v>
      </c>
      <c r="J394" s="758"/>
      <c r="K394" s="758"/>
      <c r="L394" s="758"/>
      <c r="M394" s="758"/>
      <c r="N394" s="758"/>
      <c r="O394" s="758"/>
      <c r="P394" s="758"/>
      <c r="Q394" s="758"/>
      <c r="R394" s="758"/>
      <c r="S394" s="758"/>
      <c r="T394" s="758"/>
      <c r="U394" s="758"/>
      <c r="V394" s="758"/>
      <c r="W394" s="758"/>
      <c r="X394" s="758"/>
      <c r="Y394" s="758"/>
      <c r="Z394" s="758"/>
      <c r="AA394" s="758"/>
      <c r="AB394" s="758"/>
      <c r="AC394" s="758"/>
      <c r="AD394" s="758"/>
      <c r="AE394" s="758"/>
      <c r="AF394" s="758"/>
      <c r="AG394" s="758"/>
      <c r="AH394" s="758"/>
      <c r="AI394" s="1532" t="s">
        <v>733</v>
      </c>
      <c r="AJ394" s="741"/>
      <c r="AK394" s="1649"/>
      <c r="AL394" s="1649"/>
      <c r="AM394" s="1373"/>
      <c r="AN394" s="1373"/>
      <c r="AO394" s="1373"/>
      <c r="AP394" s="1373"/>
      <c r="AQ394" s="1649"/>
      <c r="AR394" s="1373"/>
      <c r="AS394" s="1373"/>
      <c r="AT394" s="743"/>
      <c r="AU394" s="1373"/>
      <c r="AV394" s="1373"/>
      <c r="AW394" s="1373"/>
      <c r="AX394" s="1373"/>
      <c r="AY394" s="1373"/>
      <c r="AZ394" s="1639"/>
      <c r="BA394" s="1639"/>
      <c r="BB394" s="1639"/>
      <c r="BC394" s="1639"/>
      <c r="BD394" s="1639"/>
      <c r="BE394" s="1642">
        <v>0</v>
      </c>
    </row>
    <row s="1854" customFormat="1" customHeight="1" ht="18.75">
      <c r="A395" s="994"/>
      <c r="B395" s="1373"/>
      <c r="C395" s="1649"/>
      <c r="D395" s="2158"/>
      <c r="E395" s="553" t="s">
        <v>1259</v>
      </c>
      <c r="F395" s="547" t="s">
        <v>1260</v>
      </c>
      <c r="G395" s="2386" t="s">
        <v>732</v>
      </c>
      <c r="H395" s="758"/>
      <c r="I395" s="758">
        <v>0.516</v>
      </c>
      <c r="J395" s="758"/>
      <c r="K395" s="758"/>
      <c r="L395" s="758"/>
      <c r="M395" s="758"/>
      <c r="N395" s="758"/>
      <c r="O395" s="758"/>
      <c r="P395" s="758"/>
      <c r="Q395" s="758"/>
      <c r="R395" s="758"/>
      <c r="S395" s="758"/>
      <c r="T395" s="758"/>
      <c r="U395" s="758"/>
      <c r="V395" s="758"/>
      <c r="W395" s="758"/>
      <c r="X395" s="758"/>
      <c r="Y395" s="758"/>
      <c r="Z395" s="758"/>
      <c r="AA395" s="758"/>
      <c r="AB395" s="758"/>
      <c r="AC395" s="758"/>
      <c r="AD395" s="758"/>
      <c r="AE395" s="758"/>
      <c r="AF395" s="758"/>
      <c r="AG395" s="758"/>
      <c r="AH395" s="758"/>
      <c r="AI395" s="1532" t="s">
        <v>733</v>
      </c>
      <c r="AJ395" s="741"/>
      <c r="AK395" s="1649"/>
      <c r="AL395" s="1649"/>
      <c r="AM395" s="1373"/>
      <c r="AN395" s="1373"/>
      <c r="AO395" s="1373"/>
      <c r="AP395" s="1373"/>
      <c r="AQ395" s="1649"/>
      <c r="AR395" s="1373"/>
      <c r="AS395" s="1373"/>
      <c r="AT395" s="743"/>
      <c r="AU395" s="1373"/>
      <c r="AV395" s="1373"/>
      <c r="AW395" s="1373"/>
      <c r="AX395" s="1373"/>
      <c r="AY395" s="1373"/>
      <c r="AZ395" s="1639"/>
      <c r="BA395" s="1639"/>
      <c r="BB395" s="1639"/>
      <c r="BC395" s="1639"/>
      <c r="BD395" s="1639"/>
      <c r="BE395" s="1642">
        <v>0</v>
      </c>
    </row>
    <row s="1854" customFormat="1" customHeight="1" ht="18.75">
      <c r="A396" s="994"/>
      <c r="B396" s="1373"/>
      <c r="C396" s="1649"/>
      <c r="D396" s="2158"/>
      <c r="E396" s="553" t="s">
        <v>1261</v>
      </c>
      <c r="F396" s="547" t="s">
        <v>1262</v>
      </c>
      <c r="G396" s="2386" t="s">
        <v>732</v>
      </c>
      <c r="H396" s="758"/>
      <c r="I396" s="758">
        <v>0.7</v>
      </c>
      <c r="J396" s="758"/>
      <c r="K396" s="758"/>
      <c r="L396" s="758"/>
      <c r="M396" s="758"/>
      <c r="N396" s="758"/>
      <c r="O396" s="758"/>
      <c r="P396" s="758"/>
      <c r="Q396" s="758"/>
      <c r="R396" s="758"/>
      <c r="S396" s="758"/>
      <c r="T396" s="758"/>
      <c r="U396" s="758"/>
      <c r="V396" s="758"/>
      <c r="W396" s="758"/>
      <c r="X396" s="758"/>
      <c r="Y396" s="758"/>
      <c r="Z396" s="758"/>
      <c r="AA396" s="758"/>
      <c r="AB396" s="758"/>
      <c r="AC396" s="758"/>
      <c r="AD396" s="758"/>
      <c r="AE396" s="758"/>
      <c r="AF396" s="758"/>
      <c r="AG396" s="758"/>
      <c r="AH396" s="758"/>
      <c r="AI396" s="1532" t="s">
        <v>733</v>
      </c>
      <c r="AJ396" s="741"/>
      <c r="AK396" s="1649"/>
      <c r="AL396" s="1649"/>
      <c r="AM396" s="1373"/>
      <c r="AN396" s="1373"/>
      <c r="AO396" s="1373"/>
      <c r="AP396" s="1373"/>
      <c r="AQ396" s="1649"/>
      <c r="AR396" s="1373"/>
      <c r="AS396" s="1373"/>
      <c r="AT396" s="743"/>
      <c r="AU396" s="1373"/>
      <c r="AV396" s="1373"/>
      <c r="AW396" s="1373"/>
      <c r="AX396" s="1373"/>
      <c r="AY396" s="1373"/>
      <c r="AZ396" s="1639"/>
      <c r="BA396" s="1639"/>
      <c r="BB396" s="1639"/>
      <c r="BC396" s="1639"/>
      <c r="BD396" s="1639"/>
      <c r="BE396" s="1642">
        <v>0</v>
      </c>
    </row>
    <row s="1854" customFormat="1" customHeight="1" ht="18.75">
      <c r="A397" s="994"/>
      <c r="B397" s="1373"/>
      <c r="C397" s="1649"/>
      <c r="D397" s="2158"/>
      <c r="E397" s="553" t="s">
        <v>1263</v>
      </c>
      <c r="F397" s="547" t="s">
        <v>1264</v>
      </c>
      <c r="G397" s="2386" t="s">
        <v>732</v>
      </c>
      <c r="H397" s="758"/>
      <c r="I397" s="758">
        <v>0.7</v>
      </c>
      <c r="J397" s="758"/>
      <c r="K397" s="758"/>
      <c r="L397" s="758"/>
      <c r="M397" s="758"/>
      <c r="N397" s="758"/>
      <c r="O397" s="758"/>
      <c r="P397" s="758"/>
      <c r="Q397" s="758"/>
      <c r="R397" s="758"/>
      <c r="S397" s="758"/>
      <c r="T397" s="758"/>
      <c r="U397" s="758"/>
      <c r="V397" s="758"/>
      <c r="W397" s="758"/>
      <c r="X397" s="758"/>
      <c r="Y397" s="758"/>
      <c r="Z397" s="758"/>
      <c r="AA397" s="758"/>
      <c r="AB397" s="758"/>
      <c r="AC397" s="758"/>
      <c r="AD397" s="758"/>
      <c r="AE397" s="758"/>
      <c r="AF397" s="758"/>
      <c r="AG397" s="758"/>
      <c r="AH397" s="758"/>
      <c r="AI397" s="1532" t="s">
        <v>733</v>
      </c>
      <c r="AJ397" s="741"/>
      <c r="AK397" s="1649"/>
      <c r="AL397" s="1649"/>
      <c r="AM397" s="1373"/>
      <c r="AN397" s="1373"/>
      <c r="AO397" s="1373"/>
      <c r="AP397" s="1373"/>
      <c r="AQ397" s="1649"/>
      <c r="AR397" s="1373"/>
      <c r="AS397" s="1373"/>
      <c r="AT397" s="743"/>
      <c r="AU397" s="1373"/>
      <c r="AV397" s="1373"/>
      <c r="AW397" s="1373"/>
      <c r="AX397" s="1373"/>
      <c r="AY397" s="1373"/>
      <c r="AZ397" s="1639"/>
      <c r="BA397" s="1639"/>
      <c r="BB397" s="1639"/>
      <c r="BC397" s="1639"/>
      <c r="BD397" s="1639"/>
      <c r="BE397" s="1642">
        <v>0</v>
      </c>
    </row>
    <row s="1854" customFormat="1" customHeight="1" ht="18.75">
      <c r="A398" s="994"/>
      <c r="B398" s="1373"/>
      <c r="C398" s="1649"/>
      <c r="D398" s="2158"/>
      <c r="E398" s="553" t="s">
        <v>1265</v>
      </c>
      <c r="F398" s="547" t="s">
        <v>1266</v>
      </c>
      <c r="G398" s="2386" t="s">
        <v>732</v>
      </c>
      <c r="H398" s="758"/>
      <c r="I398" s="758">
        <v>0.688</v>
      </c>
      <c r="J398" s="758"/>
      <c r="K398" s="758"/>
      <c r="L398" s="758"/>
      <c r="M398" s="758"/>
      <c r="N398" s="758"/>
      <c r="O398" s="758"/>
      <c r="P398" s="758"/>
      <c r="Q398" s="758"/>
      <c r="R398" s="758"/>
      <c r="S398" s="758"/>
      <c r="T398" s="758"/>
      <c r="U398" s="758"/>
      <c r="V398" s="758"/>
      <c r="W398" s="758"/>
      <c r="X398" s="758"/>
      <c r="Y398" s="758"/>
      <c r="Z398" s="758"/>
      <c r="AA398" s="758"/>
      <c r="AB398" s="758"/>
      <c r="AC398" s="758"/>
      <c r="AD398" s="758"/>
      <c r="AE398" s="758"/>
      <c r="AF398" s="758"/>
      <c r="AG398" s="758"/>
      <c r="AH398" s="758"/>
      <c r="AI398" s="1532" t="s">
        <v>733</v>
      </c>
      <c r="AJ398" s="741"/>
      <c r="AK398" s="1649"/>
      <c r="AL398" s="1649"/>
      <c r="AM398" s="1373"/>
      <c r="AN398" s="1373"/>
      <c r="AO398" s="1373"/>
      <c r="AP398" s="1373"/>
      <c r="AQ398" s="1649"/>
      <c r="AR398" s="1373"/>
      <c r="AS398" s="1373"/>
      <c r="AT398" s="743"/>
      <c r="AU398" s="1373"/>
      <c r="AV398" s="1373"/>
      <c r="AW398" s="1373"/>
      <c r="AX398" s="1373"/>
      <c r="AY398" s="1373"/>
      <c r="AZ398" s="1639"/>
      <c r="BA398" s="1639"/>
      <c r="BB398" s="1639"/>
      <c r="BC398" s="1639"/>
      <c r="BD398" s="1639"/>
      <c r="BE398" s="1642">
        <v>0</v>
      </c>
    </row>
    <row s="1854" customFormat="1" customHeight="1" ht="18.75">
      <c r="A399" s="994"/>
      <c r="B399" s="1373"/>
      <c r="C399" s="1649"/>
      <c r="D399" s="2158"/>
      <c r="E399" s="553" t="s">
        <v>1267</v>
      </c>
      <c r="F399" s="547" t="s">
        <v>1268</v>
      </c>
      <c r="G399" s="2386" t="s">
        <v>732</v>
      </c>
      <c r="H399" s="758"/>
      <c r="I399" s="758">
        <v>19.8</v>
      </c>
      <c r="J399" s="758"/>
      <c r="K399" s="758"/>
      <c r="L399" s="758"/>
      <c r="M399" s="758"/>
      <c r="N399" s="758"/>
      <c r="O399" s="758"/>
      <c r="P399" s="758"/>
      <c r="Q399" s="758"/>
      <c r="R399" s="758"/>
      <c r="S399" s="758"/>
      <c r="T399" s="758"/>
      <c r="U399" s="758"/>
      <c r="V399" s="758"/>
      <c r="W399" s="758"/>
      <c r="X399" s="758"/>
      <c r="Y399" s="758"/>
      <c r="Z399" s="758"/>
      <c r="AA399" s="758"/>
      <c r="AB399" s="758"/>
      <c r="AC399" s="758"/>
      <c r="AD399" s="758"/>
      <c r="AE399" s="758"/>
      <c r="AF399" s="758"/>
      <c r="AG399" s="758"/>
      <c r="AH399" s="758"/>
      <c r="AI399" s="1532" t="s">
        <v>733</v>
      </c>
      <c r="AJ399" s="741"/>
      <c r="AK399" s="1649"/>
      <c r="AL399" s="1649"/>
      <c r="AM399" s="1373"/>
      <c r="AN399" s="1373"/>
      <c r="AO399" s="1373"/>
      <c r="AP399" s="1373"/>
      <c r="AQ399" s="1649"/>
      <c r="AR399" s="1373"/>
      <c r="AS399" s="1373"/>
      <c r="AT399" s="743"/>
      <c r="AU399" s="1373"/>
      <c r="AV399" s="1373"/>
      <c r="AW399" s="1373"/>
      <c r="AX399" s="1373"/>
      <c r="AY399" s="1373"/>
      <c r="AZ399" s="1639"/>
      <c r="BA399" s="1639"/>
      <c r="BB399" s="1639"/>
      <c r="BC399" s="1639"/>
      <c r="BD399" s="1639"/>
      <c r="BE399" s="1642">
        <v>0</v>
      </c>
    </row>
    <row s="1854" customFormat="1" customHeight="1" ht="18.75">
      <c r="A400" s="994"/>
      <c r="B400" s="1373"/>
      <c r="C400" s="1649"/>
      <c r="D400" s="2158"/>
      <c r="E400" s="553" t="s">
        <v>1269</v>
      </c>
      <c r="F400" s="547" t="s">
        <v>1270</v>
      </c>
      <c r="G400" s="2386" t="s">
        <v>732</v>
      </c>
      <c r="H400" s="758"/>
      <c r="I400" s="758">
        <v>3.9</v>
      </c>
      <c r="J400" s="758"/>
      <c r="K400" s="758"/>
      <c r="L400" s="758"/>
      <c r="M400" s="758"/>
      <c r="N400" s="758"/>
      <c r="O400" s="758"/>
      <c r="P400" s="758"/>
      <c r="Q400" s="758"/>
      <c r="R400" s="758"/>
      <c r="S400" s="758"/>
      <c r="T400" s="758"/>
      <c r="U400" s="758"/>
      <c r="V400" s="758"/>
      <c r="W400" s="758"/>
      <c r="X400" s="758"/>
      <c r="Y400" s="758"/>
      <c r="Z400" s="758"/>
      <c r="AA400" s="758"/>
      <c r="AB400" s="758"/>
      <c r="AC400" s="758"/>
      <c r="AD400" s="758"/>
      <c r="AE400" s="758"/>
      <c r="AF400" s="758"/>
      <c r="AG400" s="758"/>
      <c r="AH400" s="758"/>
      <c r="AI400" s="1532" t="s">
        <v>733</v>
      </c>
      <c r="AJ400" s="741"/>
      <c r="AK400" s="1649"/>
      <c r="AL400" s="1649"/>
      <c r="AM400" s="1373"/>
      <c r="AN400" s="1373"/>
      <c r="AO400" s="1373"/>
      <c r="AP400" s="1373"/>
      <c r="AQ400" s="1649"/>
      <c r="AR400" s="1373"/>
      <c r="AS400" s="1373"/>
      <c r="AT400" s="743"/>
      <c r="AU400" s="1373"/>
      <c r="AV400" s="1373"/>
      <c r="AW400" s="1373"/>
      <c r="AX400" s="1373"/>
      <c r="AY400" s="1373"/>
      <c r="AZ400" s="1639"/>
      <c r="BA400" s="1639"/>
      <c r="BB400" s="1639"/>
      <c r="BC400" s="1639"/>
      <c r="BD400" s="1639"/>
      <c r="BE400" s="1642">
        <v>0</v>
      </c>
    </row>
    <row s="1854" customFormat="1" customHeight="1" ht="18.75">
      <c r="A401" s="994"/>
      <c r="B401" s="1373"/>
      <c r="C401" s="1649"/>
      <c r="D401" s="2158"/>
      <c r="E401" s="553" t="s">
        <v>1271</v>
      </c>
      <c r="F401" s="547" t="s">
        <v>1272</v>
      </c>
      <c r="G401" s="2386" t="s">
        <v>732</v>
      </c>
      <c r="H401" s="758"/>
      <c r="I401" s="758">
        <v>0.7</v>
      </c>
      <c r="J401" s="758"/>
      <c r="K401" s="758"/>
      <c r="L401" s="758"/>
      <c r="M401" s="758"/>
      <c r="N401" s="758"/>
      <c r="O401" s="758"/>
      <c r="P401" s="758"/>
      <c r="Q401" s="758"/>
      <c r="R401" s="758"/>
      <c r="S401" s="758"/>
      <c r="T401" s="758"/>
      <c r="U401" s="758"/>
      <c r="V401" s="758"/>
      <c r="W401" s="758"/>
      <c r="X401" s="758"/>
      <c r="Y401" s="758"/>
      <c r="Z401" s="758"/>
      <c r="AA401" s="758"/>
      <c r="AB401" s="758"/>
      <c r="AC401" s="758"/>
      <c r="AD401" s="758"/>
      <c r="AE401" s="758"/>
      <c r="AF401" s="758"/>
      <c r="AG401" s="758"/>
      <c r="AH401" s="758"/>
      <c r="AI401" s="1532" t="s">
        <v>733</v>
      </c>
      <c r="AJ401" s="741"/>
      <c r="AK401" s="1649"/>
      <c r="AL401" s="1649"/>
      <c r="AM401" s="1373"/>
      <c r="AN401" s="1373"/>
      <c r="AO401" s="1373"/>
      <c r="AP401" s="1373"/>
      <c r="AQ401" s="1649"/>
      <c r="AR401" s="1373"/>
      <c r="AS401" s="1373"/>
      <c r="AT401" s="743"/>
      <c r="AU401" s="1373"/>
      <c r="AV401" s="1373"/>
      <c r="AW401" s="1373"/>
      <c r="AX401" s="1373"/>
      <c r="AY401" s="1373"/>
      <c r="AZ401" s="1639"/>
      <c r="BA401" s="1639"/>
      <c r="BB401" s="1639"/>
      <c r="BC401" s="1639"/>
      <c r="BD401" s="1639"/>
      <c r="BE401" s="1642">
        <v>0</v>
      </c>
    </row>
    <row s="1854" customFormat="1" customHeight="1" ht="18.75">
      <c r="A402" s="994"/>
      <c r="B402" s="1373"/>
      <c r="C402" s="1649"/>
      <c r="D402" s="2158"/>
      <c r="E402" s="553" t="s">
        <v>1273</v>
      </c>
      <c r="F402" s="547" t="s">
        <v>1274</v>
      </c>
      <c r="G402" s="2386" t="s">
        <v>732</v>
      </c>
      <c r="H402" s="758"/>
      <c r="I402" s="758">
        <v>0.06</v>
      </c>
      <c r="J402" s="758"/>
      <c r="K402" s="758"/>
      <c r="L402" s="758"/>
      <c r="M402" s="758"/>
      <c r="N402" s="758"/>
      <c r="O402" s="758"/>
      <c r="P402" s="758"/>
      <c r="Q402" s="758"/>
      <c r="R402" s="758"/>
      <c r="S402" s="758"/>
      <c r="T402" s="758"/>
      <c r="U402" s="758"/>
      <c r="V402" s="758"/>
      <c r="W402" s="758"/>
      <c r="X402" s="758"/>
      <c r="Y402" s="758"/>
      <c r="Z402" s="758"/>
      <c r="AA402" s="758"/>
      <c r="AB402" s="758"/>
      <c r="AC402" s="758"/>
      <c r="AD402" s="758"/>
      <c r="AE402" s="758"/>
      <c r="AF402" s="758"/>
      <c r="AG402" s="758"/>
      <c r="AH402" s="758"/>
      <c r="AI402" s="1532" t="s">
        <v>733</v>
      </c>
      <c r="AJ402" s="741"/>
      <c r="AK402" s="1649"/>
      <c r="AL402" s="1649"/>
      <c r="AM402" s="1373"/>
      <c r="AN402" s="1373"/>
      <c r="AO402" s="1373"/>
      <c r="AP402" s="1373"/>
      <c r="AQ402" s="1649"/>
      <c r="AR402" s="1373"/>
      <c r="AS402" s="1373"/>
      <c r="AT402" s="743"/>
      <c r="AU402" s="1373"/>
      <c r="AV402" s="1373"/>
      <c r="AW402" s="1373"/>
      <c r="AX402" s="1373"/>
      <c r="AY402" s="1373"/>
      <c r="AZ402" s="1639"/>
      <c r="BA402" s="1639"/>
      <c r="BB402" s="1639"/>
      <c r="BC402" s="1639"/>
      <c r="BD402" s="1639"/>
      <c r="BE402" s="1642">
        <v>0</v>
      </c>
    </row>
    <row s="1854" customFormat="1" customHeight="1" ht="18.75">
      <c r="A403" s="994"/>
      <c r="B403" s="1373"/>
      <c r="C403" s="1649"/>
      <c r="D403" s="2158"/>
      <c r="E403" s="553" t="s">
        <v>1275</v>
      </c>
      <c r="F403" s="547" t="s">
        <v>1276</v>
      </c>
      <c r="G403" s="2386" t="s">
        <v>732</v>
      </c>
      <c r="H403" s="758"/>
      <c r="I403" s="758">
        <v>0.516</v>
      </c>
      <c r="J403" s="758"/>
      <c r="K403" s="758"/>
      <c r="L403" s="758"/>
      <c r="M403" s="758"/>
      <c r="N403" s="758"/>
      <c r="O403" s="758"/>
      <c r="P403" s="758"/>
      <c r="Q403" s="758"/>
      <c r="R403" s="758"/>
      <c r="S403" s="758"/>
      <c r="T403" s="758"/>
      <c r="U403" s="758"/>
      <c r="V403" s="758"/>
      <c r="W403" s="758"/>
      <c r="X403" s="758"/>
      <c r="Y403" s="758"/>
      <c r="Z403" s="758"/>
      <c r="AA403" s="758"/>
      <c r="AB403" s="758"/>
      <c r="AC403" s="758"/>
      <c r="AD403" s="758"/>
      <c r="AE403" s="758"/>
      <c r="AF403" s="758"/>
      <c r="AG403" s="758"/>
      <c r="AH403" s="758"/>
      <c r="AI403" s="1532" t="s">
        <v>733</v>
      </c>
      <c r="AJ403" s="741"/>
      <c r="AK403" s="1649"/>
      <c r="AL403" s="1649"/>
      <c r="AM403" s="1373"/>
      <c r="AN403" s="1373"/>
      <c r="AO403" s="1373"/>
      <c r="AP403" s="1373"/>
      <c r="AQ403" s="1649"/>
      <c r="AR403" s="1373"/>
      <c r="AS403" s="1373"/>
      <c r="AT403" s="743"/>
      <c r="AU403" s="1373"/>
      <c r="AV403" s="1373"/>
      <c r="AW403" s="1373"/>
      <c r="AX403" s="1373"/>
      <c r="AY403" s="1373"/>
      <c r="AZ403" s="1639"/>
      <c r="BA403" s="1639"/>
      <c r="BB403" s="1639"/>
      <c r="BC403" s="1639"/>
      <c r="BD403" s="1639"/>
      <c r="BE403" s="1642">
        <v>0</v>
      </c>
    </row>
    <row s="1854" customFormat="1" customHeight="1" ht="18.75">
      <c r="A404" s="994"/>
      <c r="B404" s="1373"/>
      <c r="C404" s="1649"/>
      <c r="D404" s="2158"/>
      <c r="E404" s="553" t="s">
        <v>1277</v>
      </c>
      <c r="F404" s="547" t="s">
        <v>1278</v>
      </c>
      <c r="G404" s="2386" t="s">
        <v>732</v>
      </c>
      <c r="H404" s="758"/>
      <c r="I404" s="758">
        <v>0.7</v>
      </c>
      <c r="J404" s="758"/>
      <c r="K404" s="758"/>
      <c r="L404" s="758"/>
      <c r="M404" s="758"/>
      <c r="N404" s="758"/>
      <c r="O404" s="758"/>
      <c r="P404" s="758"/>
      <c r="Q404" s="758"/>
      <c r="R404" s="758"/>
      <c r="S404" s="758"/>
      <c r="T404" s="758"/>
      <c r="U404" s="758"/>
      <c r="V404" s="758"/>
      <c r="W404" s="758"/>
      <c r="X404" s="758"/>
      <c r="Y404" s="758"/>
      <c r="Z404" s="758"/>
      <c r="AA404" s="758"/>
      <c r="AB404" s="758"/>
      <c r="AC404" s="758"/>
      <c r="AD404" s="758"/>
      <c r="AE404" s="758"/>
      <c r="AF404" s="758"/>
      <c r="AG404" s="758"/>
      <c r="AH404" s="758"/>
      <c r="AI404" s="1532" t="s">
        <v>733</v>
      </c>
      <c r="AJ404" s="741"/>
      <c r="AK404" s="1649"/>
      <c r="AL404" s="1649"/>
      <c r="AM404" s="1373"/>
      <c r="AN404" s="1373"/>
      <c r="AO404" s="1373"/>
      <c r="AP404" s="1373"/>
      <c r="AQ404" s="1649"/>
      <c r="AR404" s="1373"/>
      <c r="AS404" s="1373"/>
      <c r="AT404" s="743"/>
      <c r="AU404" s="1373"/>
      <c r="AV404" s="1373"/>
      <c r="AW404" s="1373"/>
      <c r="AX404" s="1373"/>
      <c r="AY404" s="1373"/>
      <c r="AZ404" s="1639"/>
      <c r="BA404" s="1639"/>
      <c r="BB404" s="1639"/>
      <c r="BC404" s="1639"/>
      <c r="BD404" s="1639"/>
      <c r="BE404" s="1642">
        <v>0</v>
      </c>
    </row>
    <row s="1854" customFormat="1" customHeight="1" ht="18.75">
      <c r="A405" s="994"/>
      <c r="B405" s="1373"/>
      <c r="C405" s="1649"/>
      <c r="D405" s="2158"/>
      <c r="E405" s="553" t="s">
        <v>1279</v>
      </c>
      <c r="F405" s="547" t="s">
        <v>1280</v>
      </c>
      <c r="G405" s="2386" t="s">
        <v>732</v>
      </c>
      <c r="H405" s="758"/>
      <c r="I405" s="758">
        <v>0.516</v>
      </c>
      <c r="J405" s="758"/>
      <c r="K405" s="758"/>
      <c r="L405" s="758"/>
      <c r="M405" s="758"/>
      <c r="N405" s="758"/>
      <c r="O405" s="758"/>
      <c r="P405" s="758"/>
      <c r="Q405" s="758"/>
      <c r="R405" s="758"/>
      <c r="S405" s="758"/>
      <c r="T405" s="758"/>
      <c r="U405" s="758"/>
      <c r="V405" s="758"/>
      <c r="W405" s="758"/>
      <c r="X405" s="758"/>
      <c r="Y405" s="758"/>
      <c r="Z405" s="758"/>
      <c r="AA405" s="758"/>
      <c r="AB405" s="758"/>
      <c r="AC405" s="758"/>
      <c r="AD405" s="758"/>
      <c r="AE405" s="758"/>
      <c r="AF405" s="758"/>
      <c r="AG405" s="758"/>
      <c r="AH405" s="758"/>
      <c r="AI405" s="1532" t="s">
        <v>733</v>
      </c>
      <c r="AJ405" s="741"/>
      <c r="AK405" s="1649"/>
      <c r="AL405" s="1649"/>
      <c r="AM405" s="1373"/>
      <c r="AN405" s="1373"/>
      <c r="AO405" s="1373"/>
      <c r="AP405" s="1373"/>
      <c r="AQ405" s="1649"/>
      <c r="AR405" s="1373"/>
      <c r="AS405" s="1373"/>
      <c r="AT405" s="743"/>
      <c r="AU405" s="1373"/>
      <c r="AV405" s="1373"/>
      <c r="AW405" s="1373"/>
      <c r="AX405" s="1373"/>
      <c r="AY405" s="1373"/>
      <c r="AZ405" s="1639"/>
      <c r="BA405" s="1639"/>
      <c r="BB405" s="1639"/>
      <c r="BC405" s="1639"/>
      <c r="BD405" s="1639"/>
      <c r="BE405" s="1642">
        <v>0</v>
      </c>
    </row>
    <row s="1854" customFormat="1" customHeight="1" ht="18.75">
      <c r="A406" s="994"/>
      <c r="B406" s="1373"/>
      <c r="C406" s="1649"/>
      <c r="D406" s="2158"/>
      <c r="E406" s="553" t="s">
        <v>1281</v>
      </c>
      <c r="F406" s="547" t="s">
        <v>1282</v>
      </c>
      <c r="G406" s="2386" t="s">
        <v>732</v>
      </c>
      <c r="H406" s="758"/>
      <c r="I406" s="758">
        <v>3.096</v>
      </c>
      <c r="J406" s="758"/>
      <c r="K406" s="758"/>
      <c r="L406" s="758"/>
      <c r="M406" s="758"/>
      <c r="N406" s="758"/>
      <c r="O406" s="758"/>
      <c r="P406" s="758"/>
      <c r="Q406" s="758"/>
      <c r="R406" s="758"/>
      <c r="S406" s="758"/>
      <c r="T406" s="758"/>
      <c r="U406" s="758"/>
      <c r="V406" s="758"/>
      <c r="W406" s="758"/>
      <c r="X406" s="758"/>
      <c r="Y406" s="758"/>
      <c r="Z406" s="758"/>
      <c r="AA406" s="758"/>
      <c r="AB406" s="758"/>
      <c r="AC406" s="758"/>
      <c r="AD406" s="758"/>
      <c r="AE406" s="758"/>
      <c r="AF406" s="758"/>
      <c r="AG406" s="758"/>
      <c r="AH406" s="758"/>
      <c r="AI406" s="1532" t="s">
        <v>733</v>
      </c>
      <c r="AJ406" s="741"/>
      <c r="AK406" s="1649"/>
      <c r="AL406" s="1649"/>
      <c r="AM406" s="1373"/>
      <c r="AN406" s="1373"/>
      <c r="AO406" s="1373"/>
      <c r="AP406" s="1373"/>
      <c r="AQ406" s="1649"/>
      <c r="AR406" s="1373"/>
      <c r="AS406" s="1373"/>
      <c r="AT406" s="743"/>
      <c r="AU406" s="1373"/>
      <c r="AV406" s="1373"/>
      <c r="AW406" s="1373"/>
      <c r="AX406" s="1373"/>
      <c r="AY406" s="1373"/>
      <c r="AZ406" s="1639"/>
      <c r="BA406" s="1639"/>
      <c r="BB406" s="1639"/>
      <c r="BC406" s="1639"/>
      <c r="BD406" s="1639"/>
      <c r="BE406" s="1642">
        <v>0</v>
      </c>
    </row>
    <row s="1854" customFormat="1" customHeight="1" ht="18.75">
      <c r="A407" s="994"/>
      <c r="B407" s="1373"/>
      <c r="C407" s="1649"/>
      <c r="D407" s="2158"/>
      <c r="E407" s="553" t="s">
        <v>1283</v>
      </c>
      <c r="F407" s="547" t="s">
        <v>1284</v>
      </c>
      <c r="G407" s="2386" t="s">
        <v>732</v>
      </c>
      <c r="H407" s="758"/>
      <c r="I407" s="758">
        <v>1.548</v>
      </c>
      <c r="J407" s="758"/>
      <c r="K407" s="758"/>
      <c r="L407" s="758"/>
      <c r="M407" s="758"/>
      <c r="N407" s="758"/>
      <c r="O407" s="758"/>
      <c r="P407" s="758"/>
      <c r="Q407" s="758"/>
      <c r="R407" s="758"/>
      <c r="S407" s="758"/>
      <c r="T407" s="758"/>
      <c r="U407" s="758"/>
      <c r="V407" s="758"/>
      <c r="W407" s="758"/>
      <c r="X407" s="758"/>
      <c r="Y407" s="758"/>
      <c r="Z407" s="758"/>
      <c r="AA407" s="758"/>
      <c r="AB407" s="758"/>
      <c r="AC407" s="758"/>
      <c r="AD407" s="758"/>
      <c r="AE407" s="758"/>
      <c r="AF407" s="758"/>
      <c r="AG407" s="758"/>
      <c r="AH407" s="758"/>
      <c r="AI407" s="1532" t="s">
        <v>733</v>
      </c>
      <c r="AJ407" s="741"/>
      <c r="AK407" s="1649"/>
      <c r="AL407" s="1649"/>
      <c r="AM407" s="1373"/>
      <c r="AN407" s="1373"/>
      <c r="AO407" s="1373"/>
      <c r="AP407" s="1373"/>
      <c r="AQ407" s="1649"/>
      <c r="AR407" s="1373"/>
      <c r="AS407" s="1373"/>
      <c r="AT407" s="743"/>
      <c r="AU407" s="1373"/>
      <c r="AV407" s="1373"/>
      <c r="AW407" s="1373"/>
      <c r="AX407" s="1373"/>
      <c r="AY407" s="1373"/>
      <c r="AZ407" s="1639"/>
      <c r="BA407" s="1639"/>
      <c r="BB407" s="1639"/>
      <c r="BC407" s="1639"/>
      <c r="BD407" s="1639"/>
      <c r="BE407" s="1642">
        <v>0</v>
      </c>
    </row>
    <row s="1854" customFormat="1" customHeight="1" ht="18.75">
      <c r="A408" s="994"/>
      <c r="B408" s="1373"/>
      <c r="C408" s="1649"/>
      <c r="D408" s="2158"/>
      <c r="E408" s="553" t="s">
        <v>1285</v>
      </c>
      <c r="F408" s="547" t="s">
        <v>1286</v>
      </c>
      <c r="G408" s="2386" t="s">
        <v>732</v>
      </c>
      <c r="H408" s="758"/>
      <c r="I408" s="758">
        <v>0.7</v>
      </c>
      <c r="J408" s="758"/>
      <c r="K408" s="758"/>
      <c r="L408" s="758"/>
      <c r="M408" s="758"/>
      <c r="N408" s="758"/>
      <c r="O408" s="758"/>
      <c r="P408" s="758"/>
      <c r="Q408" s="758"/>
      <c r="R408" s="758"/>
      <c r="S408" s="758"/>
      <c r="T408" s="758"/>
      <c r="U408" s="758"/>
      <c r="V408" s="758"/>
      <c r="W408" s="758"/>
      <c r="X408" s="758"/>
      <c r="Y408" s="758"/>
      <c r="Z408" s="758"/>
      <c r="AA408" s="758"/>
      <c r="AB408" s="758"/>
      <c r="AC408" s="758"/>
      <c r="AD408" s="758"/>
      <c r="AE408" s="758"/>
      <c r="AF408" s="758"/>
      <c r="AG408" s="758"/>
      <c r="AH408" s="758"/>
      <c r="AI408" s="1532" t="s">
        <v>733</v>
      </c>
      <c r="AJ408" s="741"/>
      <c r="AK408" s="1649"/>
      <c r="AL408" s="1649"/>
      <c r="AM408" s="1373"/>
      <c r="AN408" s="1373"/>
      <c r="AO408" s="1373"/>
      <c r="AP408" s="1373"/>
      <c r="AQ408" s="1649"/>
      <c r="AR408" s="1373"/>
      <c r="AS408" s="1373"/>
      <c r="AT408" s="743"/>
      <c r="AU408" s="1373"/>
      <c r="AV408" s="1373"/>
      <c r="AW408" s="1373"/>
      <c r="AX408" s="1373"/>
      <c r="AY408" s="1373"/>
      <c r="AZ408" s="1639"/>
      <c r="BA408" s="1639"/>
      <c r="BB408" s="1639"/>
      <c r="BC408" s="1639"/>
      <c r="BD408" s="1639"/>
      <c r="BE408" s="1642">
        <v>0</v>
      </c>
    </row>
    <row s="1854" customFormat="1" customHeight="1" ht="18.75">
      <c r="A409" s="994"/>
      <c r="B409" s="1373"/>
      <c r="C409" s="1649"/>
      <c r="D409" s="2158"/>
      <c r="E409" s="553" t="s">
        <v>1287</v>
      </c>
      <c r="F409" s="547" t="s">
        <v>1288</v>
      </c>
      <c r="G409" s="2386" t="s">
        <v>732</v>
      </c>
      <c r="H409" s="758"/>
      <c r="I409" s="758">
        <v>30.8</v>
      </c>
      <c r="J409" s="758"/>
      <c r="K409" s="758"/>
      <c r="L409" s="758"/>
      <c r="M409" s="758"/>
      <c r="N409" s="758"/>
      <c r="O409" s="758"/>
      <c r="P409" s="758"/>
      <c r="Q409" s="758"/>
      <c r="R409" s="758"/>
      <c r="S409" s="758"/>
      <c r="T409" s="758"/>
      <c r="U409" s="758"/>
      <c r="V409" s="758"/>
      <c r="W409" s="758"/>
      <c r="X409" s="758"/>
      <c r="Y409" s="758"/>
      <c r="Z409" s="758"/>
      <c r="AA409" s="758"/>
      <c r="AB409" s="758"/>
      <c r="AC409" s="758"/>
      <c r="AD409" s="758"/>
      <c r="AE409" s="758"/>
      <c r="AF409" s="758"/>
      <c r="AG409" s="758"/>
      <c r="AH409" s="758"/>
      <c r="AI409" s="1532" t="s">
        <v>733</v>
      </c>
      <c r="AJ409" s="741"/>
      <c r="AK409" s="1649"/>
      <c r="AL409" s="1649"/>
      <c r="AM409" s="1373"/>
      <c r="AN409" s="1373"/>
      <c r="AO409" s="1373"/>
      <c r="AP409" s="1373"/>
      <c r="AQ409" s="1649"/>
      <c r="AR409" s="1373"/>
      <c r="AS409" s="1373"/>
      <c r="AT409" s="743"/>
      <c r="AU409" s="1373"/>
      <c r="AV409" s="1373"/>
      <c r="AW409" s="1373"/>
      <c r="AX409" s="1373"/>
      <c r="AY409" s="1373"/>
      <c r="AZ409" s="1639"/>
      <c r="BA409" s="1639"/>
      <c r="BB409" s="1639"/>
      <c r="BC409" s="1639"/>
      <c r="BD409" s="1639"/>
      <c r="BE409" s="1642">
        <v>0</v>
      </c>
    </row>
    <row s="1854" customFormat="1" customHeight="1" ht="18.75">
      <c r="A410" s="994"/>
      <c r="B410" s="1373"/>
      <c r="C410" s="1649"/>
      <c r="D410" s="2158"/>
      <c r="E410" s="553" t="s">
        <v>1289</v>
      </c>
      <c r="F410" s="547" t="s">
        <v>1290</v>
      </c>
      <c r="G410" s="2386" t="s">
        <v>732</v>
      </c>
      <c r="H410" s="758"/>
      <c r="I410" s="758">
        <v>1.548</v>
      </c>
      <c r="J410" s="758"/>
      <c r="K410" s="758"/>
      <c r="L410" s="758"/>
      <c r="M410" s="758"/>
      <c r="N410" s="758"/>
      <c r="O410" s="758"/>
      <c r="P410" s="758"/>
      <c r="Q410" s="758"/>
      <c r="R410" s="758"/>
      <c r="S410" s="758"/>
      <c r="T410" s="758"/>
      <c r="U410" s="758"/>
      <c r="V410" s="758"/>
      <c r="W410" s="758"/>
      <c r="X410" s="758"/>
      <c r="Y410" s="758"/>
      <c r="Z410" s="758"/>
      <c r="AA410" s="758"/>
      <c r="AB410" s="758"/>
      <c r="AC410" s="758"/>
      <c r="AD410" s="758"/>
      <c r="AE410" s="758"/>
      <c r="AF410" s="758"/>
      <c r="AG410" s="758"/>
      <c r="AH410" s="758"/>
      <c r="AI410" s="1532" t="s">
        <v>733</v>
      </c>
      <c r="AJ410" s="741"/>
      <c r="AK410" s="1649"/>
      <c r="AL410" s="1649"/>
      <c r="AM410" s="1373"/>
      <c r="AN410" s="1373"/>
      <c r="AO410" s="1373"/>
      <c r="AP410" s="1373"/>
      <c r="AQ410" s="1649"/>
      <c r="AR410" s="1373"/>
      <c r="AS410" s="1373"/>
      <c r="AT410" s="743"/>
      <c r="AU410" s="1373"/>
      <c r="AV410" s="1373"/>
      <c r="AW410" s="1373"/>
      <c r="AX410" s="1373"/>
      <c r="AY410" s="1373"/>
      <c r="AZ410" s="1639"/>
      <c r="BA410" s="1639"/>
      <c r="BB410" s="1639"/>
      <c r="BC410" s="1639"/>
      <c r="BD410" s="1639"/>
      <c r="BE410" s="1642">
        <v>0</v>
      </c>
    </row>
    <row s="1854" customFormat="1" customHeight="1" ht="18.75">
      <c r="A411" s="994"/>
      <c r="B411" s="1373"/>
      <c r="C411" s="1649"/>
      <c r="D411" s="2158"/>
      <c r="E411" s="553" t="s">
        <v>1291</v>
      </c>
      <c r="F411" s="547" t="s">
        <v>1292</v>
      </c>
      <c r="G411" s="2386" t="s">
        <v>732</v>
      </c>
      <c r="H411" s="758"/>
      <c r="I411" s="758">
        <v>0.688</v>
      </c>
      <c r="J411" s="758"/>
      <c r="K411" s="758"/>
      <c r="L411" s="758"/>
      <c r="M411" s="758"/>
      <c r="N411" s="758"/>
      <c r="O411" s="758"/>
      <c r="P411" s="758"/>
      <c r="Q411" s="758"/>
      <c r="R411" s="758"/>
      <c r="S411" s="758"/>
      <c r="T411" s="758"/>
      <c r="U411" s="758"/>
      <c r="V411" s="758"/>
      <c r="W411" s="758"/>
      <c r="X411" s="758"/>
      <c r="Y411" s="758"/>
      <c r="Z411" s="758"/>
      <c r="AA411" s="758"/>
      <c r="AB411" s="758"/>
      <c r="AC411" s="758"/>
      <c r="AD411" s="758"/>
      <c r="AE411" s="758"/>
      <c r="AF411" s="758"/>
      <c r="AG411" s="758"/>
      <c r="AH411" s="758"/>
      <c r="AI411" s="1532" t="s">
        <v>733</v>
      </c>
      <c r="AJ411" s="741"/>
      <c r="AK411" s="1649"/>
      <c r="AL411" s="1649"/>
      <c r="AM411" s="1373"/>
      <c r="AN411" s="1373"/>
      <c r="AO411" s="1373"/>
      <c r="AP411" s="1373"/>
      <c r="AQ411" s="1649"/>
      <c r="AR411" s="1373"/>
      <c r="AS411" s="1373"/>
      <c r="AT411" s="743"/>
      <c r="AU411" s="1373"/>
      <c r="AV411" s="1373"/>
      <c r="AW411" s="1373"/>
      <c r="AX411" s="1373"/>
      <c r="AY411" s="1373"/>
      <c r="AZ411" s="1639"/>
      <c r="BA411" s="1639"/>
      <c r="BB411" s="1639"/>
      <c r="BC411" s="1639"/>
      <c r="BD411" s="1639"/>
      <c r="BE411" s="1642">
        <v>0</v>
      </c>
    </row>
    <row s="1854" customFormat="1" customHeight="1" ht="18.75">
      <c r="A412" s="994"/>
      <c r="B412" s="1373"/>
      <c r="C412" s="1649"/>
      <c r="D412" s="2158"/>
      <c r="E412" s="553" t="s">
        <v>1293</v>
      </c>
      <c r="F412" s="547" t="s">
        <v>1294</v>
      </c>
      <c r="G412" s="2386" t="s">
        <v>732</v>
      </c>
      <c r="H412" s="758"/>
      <c r="I412" s="758">
        <v>2</v>
      </c>
      <c r="J412" s="758"/>
      <c r="K412" s="758"/>
      <c r="L412" s="758"/>
      <c r="M412" s="758"/>
      <c r="N412" s="758"/>
      <c r="O412" s="758"/>
      <c r="P412" s="758"/>
      <c r="Q412" s="758"/>
      <c r="R412" s="758"/>
      <c r="S412" s="758"/>
      <c r="T412" s="758"/>
      <c r="U412" s="758"/>
      <c r="V412" s="758"/>
      <c r="W412" s="758"/>
      <c r="X412" s="758"/>
      <c r="Y412" s="758"/>
      <c r="Z412" s="758"/>
      <c r="AA412" s="758"/>
      <c r="AB412" s="758"/>
      <c r="AC412" s="758"/>
      <c r="AD412" s="758"/>
      <c r="AE412" s="758"/>
      <c r="AF412" s="758"/>
      <c r="AG412" s="758"/>
      <c r="AH412" s="758"/>
      <c r="AI412" s="1532" t="s">
        <v>733</v>
      </c>
      <c r="AJ412" s="741"/>
      <c r="AK412" s="1649"/>
      <c r="AL412" s="1649"/>
      <c r="AM412" s="1373"/>
      <c r="AN412" s="1373"/>
      <c r="AO412" s="1373"/>
      <c r="AP412" s="1373"/>
      <c r="AQ412" s="1649"/>
      <c r="AR412" s="1373"/>
      <c r="AS412" s="1373"/>
      <c r="AT412" s="743"/>
      <c r="AU412" s="1373"/>
      <c r="AV412" s="1373"/>
      <c r="AW412" s="1373"/>
      <c r="AX412" s="1373"/>
      <c r="AY412" s="1373"/>
      <c r="AZ412" s="1639"/>
      <c r="BA412" s="1639"/>
      <c r="BB412" s="1639"/>
      <c r="BC412" s="1639"/>
      <c r="BD412" s="1639"/>
      <c r="BE412" s="1642">
        <v>0</v>
      </c>
    </row>
    <row s="1854" customFormat="1" customHeight="1" ht="18.75">
      <c r="A413" s="994"/>
      <c r="B413" s="1373"/>
      <c r="C413" s="1649"/>
      <c r="D413" s="2158"/>
      <c r="E413" s="553" t="s">
        <v>1295</v>
      </c>
      <c r="F413" s="547" t="s">
        <v>1296</v>
      </c>
      <c r="G413" s="2386" t="s">
        <v>732</v>
      </c>
      <c r="H413" s="758"/>
      <c r="I413" s="758">
        <v>0.67</v>
      </c>
      <c r="J413" s="758"/>
      <c r="K413" s="758"/>
      <c r="L413" s="758"/>
      <c r="M413" s="758"/>
      <c r="N413" s="758"/>
      <c r="O413" s="758"/>
      <c r="P413" s="758"/>
      <c r="Q413" s="758"/>
      <c r="R413" s="758"/>
      <c r="S413" s="758"/>
      <c r="T413" s="758"/>
      <c r="U413" s="758"/>
      <c r="V413" s="758"/>
      <c r="W413" s="758"/>
      <c r="X413" s="758"/>
      <c r="Y413" s="758"/>
      <c r="Z413" s="758"/>
      <c r="AA413" s="758"/>
      <c r="AB413" s="758"/>
      <c r="AC413" s="758"/>
      <c r="AD413" s="758"/>
      <c r="AE413" s="758"/>
      <c r="AF413" s="758"/>
      <c r="AG413" s="758"/>
      <c r="AH413" s="758"/>
      <c r="AI413" s="1532" t="s">
        <v>733</v>
      </c>
      <c r="AJ413" s="741"/>
      <c r="AK413" s="1649"/>
      <c r="AL413" s="1649"/>
      <c r="AM413" s="1373"/>
      <c r="AN413" s="1373"/>
      <c r="AO413" s="1373"/>
      <c r="AP413" s="1373"/>
      <c r="AQ413" s="1649"/>
      <c r="AR413" s="1373"/>
      <c r="AS413" s="1373"/>
      <c r="AT413" s="743"/>
      <c r="AU413" s="1373"/>
      <c r="AV413" s="1373"/>
      <c r="AW413" s="1373"/>
      <c r="AX413" s="1373"/>
      <c r="AY413" s="1373"/>
      <c r="AZ413" s="1639"/>
      <c r="BA413" s="1639"/>
      <c r="BB413" s="1639"/>
      <c r="BC413" s="1639"/>
      <c r="BD413" s="1639"/>
      <c r="BE413" s="1642">
        <v>0</v>
      </c>
    </row>
    <row s="1854" customFormat="1" customHeight="1" ht="18.75">
      <c r="A414" s="994"/>
      <c r="B414" s="1373"/>
      <c r="C414" s="1649"/>
      <c r="D414" s="2158"/>
      <c r="E414" s="553" t="s">
        <v>1297</v>
      </c>
      <c r="F414" s="547" t="s">
        <v>1298</v>
      </c>
      <c r="G414" s="2386" t="s">
        <v>732</v>
      </c>
      <c r="H414" s="758"/>
      <c r="I414" s="758">
        <v>1.548</v>
      </c>
      <c r="J414" s="758"/>
      <c r="K414" s="758"/>
      <c r="L414" s="758"/>
      <c r="M414" s="758"/>
      <c r="N414" s="758"/>
      <c r="O414" s="758"/>
      <c r="P414" s="758"/>
      <c r="Q414" s="758"/>
      <c r="R414" s="758"/>
      <c r="S414" s="758"/>
      <c r="T414" s="758"/>
      <c r="U414" s="758"/>
      <c r="V414" s="758"/>
      <c r="W414" s="758"/>
      <c r="X414" s="758"/>
      <c r="Y414" s="758"/>
      <c r="Z414" s="758"/>
      <c r="AA414" s="758"/>
      <c r="AB414" s="758"/>
      <c r="AC414" s="758"/>
      <c r="AD414" s="758"/>
      <c r="AE414" s="758"/>
      <c r="AF414" s="758"/>
      <c r="AG414" s="758"/>
      <c r="AH414" s="758"/>
      <c r="AI414" s="1532" t="s">
        <v>733</v>
      </c>
      <c r="AJ414" s="741"/>
      <c r="AK414" s="1649"/>
      <c r="AL414" s="1649"/>
      <c r="AM414" s="1373"/>
      <c r="AN414" s="1373"/>
      <c r="AO414" s="1373"/>
      <c r="AP414" s="1373"/>
      <c r="AQ414" s="1649"/>
      <c r="AR414" s="1373"/>
      <c r="AS414" s="1373"/>
      <c r="AT414" s="743"/>
      <c r="AU414" s="1373"/>
      <c r="AV414" s="1373"/>
      <c r="AW414" s="1373"/>
      <c r="AX414" s="1373"/>
      <c r="AY414" s="1373"/>
      <c r="AZ414" s="1639"/>
      <c r="BA414" s="1639"/>
      <c r="BB414" s="1639"/>
      <c r="BC414" s="1639"/>
      <c r="BD414" s="1639"/>
      <c r="BE414" s="1642">
        <v>0</v>
      </c>
    </row>
    <row s="1854" customFormat="1" customHeight="1" ht="18.75">
      <c r="A415" s="994"/>
      <c r="B415" s="1373"/>
      <c r="C415" s="1649"/>
      <c r="D415" s="2158"/>
      <c r="E415" s="553" t="s">
        <v>1299</v>
      </c>
      <c r="F415" s="547" t="s">
        <v>1300</v>
      </c>
      <c r="G415" s="2386" t="s">
        <v>732</v>
      </c>
      <c r="H415" s="758"/>
      <c r="I415" s="758">
        <v>1.8</v>
      </c>
      <c r="J415" s="758"/>
      <c r="K415" s="758"/>
      <c r="L415" s="758"/>
      <c r="M415" s="758"/>
      <c r="N415" s="758"/>
      <c r="O415" s="758"/>
      <c r="P415" s="758"/>
      <c r="Q415" s="758"/>
      <c r="R415" s="758"/>
      <c r="S415" s="758"/>
      <c r="T415" s="758"/>
      <c r="U415" s="758"/>
      <c r="V415" s="758"/>
      <c r="W415" s="758"/>
      <c r="X415" s="758"/>
      <c r="Y415" s="758"/>
      <c r="Z415" s="758"/>
      <c r="AA415" s="758"/>
      <c r="AB415" s="758"/>
      <c r="AC415" s="758"/>
      <c r="AD415" s="758"/>
      <c r="AE415" s="758"/>
      <c r="AF415" s="758"/>
      <c r="AG415" s="758"/>
      <c r="AH415" s="758"/>
      <c r="AI415" s="1532" t="s">
        <v>733</v>
      </c>
      <c r="AJ415" s="741"/>
      <c r="AK415" s="1649"/>
      <c r="AL415" s="1649"/>
      <c r="AM415" s="1373"/>
      <c r="AN415" s="1373"/>
      <c r="AO415" s="1373"/>
      <c r="AP415" s="1373"/>
      <c r="AQ415" s="1649"/>
      <c r="AR415" s="1373"/>
      <c r="AS415" s="1373"/>
      <c r="AT415" s="743"/>
      <c r="AU415" s="1373"/>
      <c r="AV415" s="1373"/>
      <c r="AW415" s="1373"/>
      <c r="AX415" s="1373"/>
      <c r="AY415" s="1373"/>
      <c r="AZ415" s="1639"/>
      <c r="BA415" s="1639"/>
      <c r="BB415" s="1639"/>
      <c r="BC415" s="1639"/>
      <c r="BD415" s="1639"/>
      <c r="BE415" s="1642">
        <v>0</v>
      </c>
    </row>
    <row s="1854" customFormat="1" customHeight="1" ht="18.75">
      <c r="A416" s="994"/>
      <c r="B416" s="1373"/>
      <c r="C416" s="1649"/>
      <c r="D416" s="2158"/>
      <c r="E416" s="553" t="s">
        <v>1301</v>
      </c>
      <c r="F416" s="547" t="s">
        <v>1302</v>
      </c>
      <c r="G416" s="2386" t="s">
        <v>732</v>
      </c>
      <c r="H416" s="758"/>
      <c r="I416" s="758">
        <v>10.6</v>
      </c>
      <c r="J416" s="758"/>
      <c r="K416" s="758"/>
      <c r="L416" s="758"/>
      <c r="M416" s="758"/>
      <c r="N416" s="758"/>
      <c r="O416" s="758"/>
      <c r="P416" s="758"/>
      <c r="Q416" s="758"/>
      <c r="R416" s="758"/>
      <c r="S416" s="758"/>
      <c r="T416" s="758"/>
      <c r="U416" s="758"/>
      <c r="V416" s="758"/>
      <c r="W416" s="758"/>
      <c r="X416" s="758"/>
      <c r="Y416" s="758"/>
      <c r="Z416" s="758"/>
      <c r="AA416" s="758"/>
      <c r="AB416" s="758"/>
      <c r="AC416" s="758"/>
      <c r="AD416" s="758"/>
      <c r="AE416" s="758"/>
      <c r="AF416" s="758"/>
      <c r="AG416" s="758"/>
      <c r="AH416" s="758"/>
      <c r="AI416" s="1532" t="s">
        <v>733</v>
      </c>
      <c r="AJ416" s="741"/>
      <c r="AK416" s="1649"/>
      <c r="AL416" s="1649"/>
      <c r="AM416" s="1373"/>
      <c r="AN416" s="1373"/>
      <c r="AO416" s="1373"/>
      <c r="AP416" s="1373"/>
      <c r="AQ416" s="1649"/>
      <c r="AR416" s="1373"/>
      <c r="AS416" s="1373"/>
      <c r="AT416" s="743"/>
      <c r="AU416" s="1373"/>
      <c r="AV416" s="1373"/>
      <c r="AW416" s="1373"/>
      <c r="AX416" s="1373"/>
      <c r="AY416" s="1373"/>
      <c r="AZ416" s="1639"/>
      <c r="BA416" s="1639"/>
      <c r="BB416" s="1639"/>
      <c r="BC416" s="1639"/>
      <c r="BD416" s="1639"/>
      <c r="BE416" s="1642">
        <v>0</v>
      </c>
    </row>
    <row s="1854" customFormat="1" customHeight="1" ht="18.75">
      <c r="A417" s="994"/>
      <c r="B417" s="1373"/>
      <c r="C417" s="1649"/>
      <c r="D417" s="2158"/>
      <c r="E417" s="553" t="s">
        <v>1303</v>
      </c>
      <c r="F417" s="547" t="s">
        <v>1304</v>
      </c>
      <c r="G417" s="2386" t="s">
        <v>732</v>
      </c>
      <c r="H417" s="758"/>
      <c r="I417" s="758">
        <v>13.76</v>
      </c>
      <c r="J417" s="758"/>
      <c r="K417" s="758"/>
      <c r="L417" s="758"/>
      <c r="M417" s="758"/>
      <c r="N417" s="758"/>
      <c r="O417" s="758"/>
      <c r="P417" s="758"/>
      <c r="Q417" s="758"/>
      <c r="R417" s="758"/>
      <c r="S417" s="758"/>
      <c r="T417" s="758"/>
      <c r="U417" s="758"/>
      <c r="V417" s="758"/>
      <c r="W417" s="758"/>
      <c r="X417" s="758"/>
      <c r="Y417" s="758"/>
      <c r="Z417" s="758"/>
      <c r="AA417" s="758"/>
      <c r="AB417" s="758"/>
      <c r="AC417" s="758"/>
      <c r="AD417" s="758"/>
      <c r="AE417" s="758"/>
      <c r="AF417" s="758"/>
      <c r="AG417" s="758"/>
      <c r="AH417" s="758"/>
      <c r="AI417" s="1532" t="s">
        <v>733</v>
      </c>
      <c r="AJ417" s="741"/>
      <c r="AK417" s="1649"/>
      <c r="AL417" s="1649"/>
      <c r="AM417" s="1373"/>
      <c r="AN417" s="1373"/>
      <c r="AO417" s="1373"/>
      <c r="AP417" s="1373"/>
      <c r="AQ417" s="1649"/>
      <c r="AR417" s="1373"/>
      <c r="AS417" s="1373"/>
      <c r="AT417" s="743"/>
      <c r="AU417" s="1373"/>
      <c r="AV417" s="1373"/>
      <c r="AW417" s="1373"/>
      <c r="AX417" s="1373"/>
      <c r="AY417" s="1373"/>
      <c r="AZ417" s="1639"/>
      <c r="BA417" s="1639"/>
      <c r="BB417" s="1639"/>
      <c r="BC417" s="1639"/>
      <c r="BD417" s="1639"/>
      <c r="BE417" s="1642">
        <v>0</v>
      </c>
    </row>
    <row s="1854" customFormat="1" customHeight="1" ht="18.75">
      <c r="A418" s="994"/>
      <c r="B418" s="1373"/>
      <c r="C418" s="1649"/>
      <c r="D418" s="2158"/>
      <c r="E418" s="553" t="s">
        <v>1305</v>
      </c>
      <c r="F418" s="547" t="s">
        <v>1306</v>
      </c>
      <c r="G418" s="2386" t="s">
        <v>732</v>
      </c>
      <c r="H418" s="758"/>
      <c r="I418" s="758">
        <v>6</v>
      </c>
      <c r="J418" s="758"/>
      <c r="K418" s="758"/>
      <c r="L418" s="758"/>
      <c r="M418" s="758"/>
      <c r="N418" s="758"/>
      <c r="O418" s="758"/>
      <c r="P418" s="758"/>
      <c r="Q418" s="758"/>
      <c r="R418" s="758"/>
      <c r="S418" s="758"/>
      <c r="T418" s="758"/>
      <c r="U418" s="758"/>
      <c r="V418" s="758"/>
      <c r="W418" s="758"/>
      <c r="X418" s="758"/>
      <c r="Y418" s="758"/>
      <c r="Z418" s="758"/>
      <c r="AA418" s="758"/>
      <c r="AB418" s="758"/>
      <c r="AC418" s="758"/>
      <c r="AD418" s="758"/>
      <c r="AE418" s="758"/>
      <c r="AF418" s="758"/>
      <c r="AG418" s="758"/>
      <c r="AH418" s="758"/>
      <c r="AI418" s="1532" t="s">
        <v>733</v>
      </c>
      <c r="AJ418" s="741"/>
      <c r="AK418" s="1649"/>
      <c r="AL418" s="1649"/>
      <c r="AM418" s="1373"/>
      <c r="AN418" s="1373"/>
      <c r="AO418" s="1373"/>
      <c r="AP418" s="1373"/>
      <c r="AQ418" s="1649"/>
      <c r="AR418" s="1373"/>
      <c r="AS418" s="1373"/>
      <c r="AT418" s="743"/>
      <c r="AU418" s="1373"/>
      <c r="AV418" s="1373"/>
      <c r="AW418" s="1373"/>
      <c r="AX418" s="1373"/>
      <c r="AY418" s="1373"/>
      <c r="AZ418" s="1639"/>
      <c r="BA418" s="1639"/>
      <c r="BB418" s="1639"/>
      <c r="BC418" s="1639"/>
      <c r="BD418" s="1639"/>
      <c r="BE418" s="1642">
        <v>0</v>
      </c>
    </row>
    <row s="1854" customFormat="1" customHeight="1" ht="18.75">
      <c r="A419" s="994"/>
      <c r="B419" s="1373"/>
      <c r="C419" s="1649"/>
      <c r="D419" s="2158"/>
      <c r="E419" s="553" t="s">
        <v>1307</v>
      </c>
      <c r="F419" s="547" t="s">
        <v>1308</v>
      </c>
      <c r="G419" s="2386" t="s">
        <v>732</v>
      </c>
      <c r="H419" s="758"/>
      <c r="I419" s="758">
        <v>0.862</v>
      </c>
      <c r="J419" s="758"/>
      <c r="K419" s="758"/>
      <c r="L419" s="758"/>
      <c r="M419" s="758"/>
      <c r="N419" s="758"/>
      <c r="O419" s="758"/>
      <c r="P419" s="758"/>
      <c r="Q419" s="758"/>
      <c r="R419" s="758"/>
      <c r="S419" s="758"/>
      <c r="T419" s="758"/>
      <c r="U419" s="758"/>
      <c r="V419" s="758"/>
      <c r="W419" s="758"/>
      <c r="X419" s="758"/>
      <c r="Y419" s="758"/>
      <c r="Z419" s="758"/>
      <c r="AA419" s="758"/>
      <c r="AB419" s="758"/>
      <c r="AC419" s="758"/>
      <c r="AD419" s="758"/>
      <c r="AE419" s="758"/>
      <c r="AF419" s="758"/>
      <c r="AG419" s="758"/>
      <c r="AH419" s="758"/>
      <c r="AI419" s="1532" t="s">
        <v>733</v>
      </c>
      <c r="AJ419" s="741"/>
      <c r="AK419" s="1649"/>
      <c r="AL419" s="1649"/>
      <c r="AM419" s="1373"/>
      <c r="AN419" s="1373"/>
      <c r="AO419" s="1373"/>
      <c r="AP419" s="1373"/>
      <c r="AQ419" s="1649"/>
      <c r="AR419" s="1373"/>
      <c r="AS419" s="1373"/>
      <c r="AT419" s="743"/>
      <c r="AU419" s="1373"/>
      <c r="AV419" s="1373"/>
      <c r="AW419" s="1373"/>
      <c r="AX419" s="1373"/>
      <c r="AY419" s="1373"/>
      <c r="AZ419" s="1639"/>
      <c r="BA419" s="1639"/>
      <c r="BB419" s="1639"/>
      <c r="BC419" s="1639"/>
      <c r="BD419" s="1639"/>
      <c r="BE419" s="1642">
        <v>0</v>
      </c>
    </row>
    <row s="1854" customFormat="1" customHeight="1" ht="18.75">
      <c r="A420" s="994"/>
      <c r="B420" s="1373"/>
      <c r="C420" s="1649"/>
      <c r="D420" s="2158"/>
      <c r="E420" s="553" t="s">
        <v>1309</v>
      </c>
      <c r="F420" s="547" t="s">
        <v>1310</v>
      </c>
      <c r="G420" s="2386" t="s">
        <v>732</v>
      </c>
      <c r="H420" s="758"/>
      <c r="I420" s="758">
        <v>2.85</v>
      </c>
      <c r="J420" s="758"/>
      <c r="K420" s="758"/>
      <c r="L420" s="758"/>
      <c r="M420" s="758"/>
      <c r="N420" s="758"/>
      <c r="O420" s="758"/>
      <c r="P420" s="758"/>
      <c r="Q420" s="758"/>
      <c r="R420" s="758"/>
      <c r="S420" s="758"/>
      <c r="T420" s="758"/>
      <c r="U420" s="758"/>
      <c r="V420" s="758"/>
      <c r="W420" s="758"/>
      <c r="X420" s="758"/>
      <c r="Y420" s="758"/>
      <c r="Z420" s="758"/>
      <c r="AA420" s="758"/>
      <c r="AB420" s="758"/>
      <c r="AC420" s="758"/>
      <c r="AD420" s="758"/>
      <c r="AE420" s="758"/>
      <c r="AF420" s="758"/>
      <c r="AG420" s="758"/>
      <c r="AH420" s="758"/>
      <c r="AI420" s="1532" t="s">
        <v>733</v>
      </c>
      <c r="AJ420" s="741"/>
      <c r="AK420" s="1649"/>
      <c r="AL420" s="1649"/>
      <c r="AM420" s="1373"/>
      <c r="AN420" s="1373"/>
      <c r="AO420" s="1373"/>
      <c r="AP420" s="1373"/>
      <c r="AQ420" s="1649"/>
      <c r="AR420" s="1373"/>
      <c r="AS420" s="1373"/>
      <c r="AT420" s="743"/>
      <c r="AU420" s="1373"/>
      <c r="AV420" s="1373"/>
      <c r="AW420" s="1373"/>
      <c r="AX420" s="1373"/>
      <c r="AY420" s="1373"/>
      <c r="AZ420" s="1639"/>
      <c r="BA420" s="1639"/>
      <c r="BB420" s="1639"/>
      <c r="BC420" s="1639"/>
      <c r="BD420" s="1639"/>
      <c r="BE420" s="1642">
        <v>0</v>
      </c>
    </row>
    <row s="1854" customFormat="1" customHeight="1" ht="18.75">
      <c r="A421" s="994"/>
      <c r="B421" s="1373"/>
      <c r="C421" s="1649"/>
      <c r="D421" s="2158"/>
      <c r="E421" s="553" t="s">
        <v>1311</v>
      </c>
      <c r="F421" s="547" t="s">
        <v>1312</v>
      </c>
      <c r="G421" s="2386" t="s">
        <v>732</v>
      </c>
      <c r="H421" s="758"/>
      <c r="I421" s="758">
        <v>3.5</v>
      </c>
      <c r="J421" s="758"/>
      <c r="K421" s="758"/>
      <c r="L421" s="758"/>
      <c r="M421" s="758"/>
      <c r="N421" s="758"/>
      <c r="O421" s="758"/>
      <c r="P421" s="758"/>
      <c r="Q421" s="758"/>
      <c r="R421" s="758"/>
      <c r="S421" s="758"/>
      <c r="T421" s="758"/>
      <c r="U421" s="758"/>
      <c r="V421" s="758"/>
      <c r="W421" s="758"/>
      <c r="X421" s="758"/>
      <c r="Y421" s="758"/>
      <c r="Z421" s="758"/>
      <c r="AA421" s="758"/>
      <c r="AB421" s="758"/>
      <c r="AC421" s="758"/>
      <c r="AD421" s="758"/>
      <c r="AE421" s="758"/>
      <c r="AF421" s="758"/>
      <c r="AG421" s="758"/>
      <c r="AH421" s="758"/>
      <c r="AI421" s="1532" t="s">
        <v>733</v>
      </c>
      <c r="AJ421" s="741"/>
      <c r="AK421" s="1649"/>
      <c r="AL421" s="1649"/>
      <c r="AM421" s="1373"/>
      <c r="AN421" s="1373"/>
      <c r="AO421" s="1373"/>
      <c r="AP421" s="1373"/>
      <c r="AQ421" s="1649"/>
      <c r="AR421" s="1373"/>
      <c r="AS421" s="1373"/>
      <c r="AT421" s="743"/>
      <c r="AU421" s="1373"/>
      <c r="AV421" s="1373"/>
      <c r="AW421" s="1373"/>
      <c r="AX421" s="1373"/>
      <c r="AY421" s="1373"/>
      <c r="AZ421" s="1639"/>
      <c r="BA421" s="1639"/>
      <c r="BB421" s="1639"/>
      <c r="BC421" s="1639"/>
      <c r="BD421" s="1639"/>
      <c r="BE421" s="1642">
        <v>0</v>
      </c>
    </row>
    <row s="1854" customFormat="1" customHeight="1" ht="18.75">
      <c r="A422" s="994"/>
      <c r="B422" s="1373"/>
      <c r="C422" s="1649"/>
      <c r="D422" s="2158"/>
      <c r="E422" s="553" t="s">
        <v>1313</v>
      </c>
      <c r="F422" s="547" t="s">
        <v>1314</v>
      </c>
      <c r="G422" s="2386" t="s">
        <v>732</v>
      </c>
      <c r="H422" s="758"/>
      <c r="I422" s="758">
        <v>0.516</v>
      </c>
      <c r="J422" s="758"/>
      <c r="K422" s="758"/>
      <c r="L422" s="758"/>
      <c r="M422" s="758"/>
      <c r="N422" s="758"/>
      <c r="O422" s="758"/>
      <c r="P422" s="758"/>
      <c r="Q422" s="758"/>
      <c r="R422" s="758"/>
      <c r="S422" s="758"/>
      <c r="T422" s="758"/>
      <c r="U422" s="758"/>
      <c r="V422" s="758"/>
      <c r="W422" s="758"/>
      <c r="X422" s="758"/>
      <c r="Y422" s="758"/>
      <c r="Z422" s="758"/>
      <c r="AA422" s="758"/>
      <c r="AB422" s="758"/>
      <c r="AC422" s="758"/>
      <c r="AD422" s="758"/>
      <c r="AE422" s="758"/>
      <c r="AF422" s="758"/>
      <c r="AG422" s="758"/>
      <c r="AH422" s="758"/>
      <c r="AI422" s="1532" t="s">
        <v>733</v>
      </c>
      <c r="AJ422" s="741"/>
      <c r="AK422" s="1649"/>
      <c r="AL422" s="1649"/>
      <c r="AM422" s="1373"/>
      <c r="AN422" s="1373"/>
      <c r="AO422" s="1373"/>
      <c r="AP422" s="1373"/>
      <c r="AQ422" s="1649"/>
      <c r="AR422" s="1373"/>
      <c r="AS422" s="1373"/>
      <c r="AT422" s="743"/>
      <c r="AU422" s="1373"/>
      <c r="AV422" s="1373"/>
      <c r="AW422" s="1373"/>
      <c r="AX422" s="1373"/>
      <c r="AY422" s="1373"/>
      <c r="AZ422" s="1639"/>
      <c r="BA422" s="1639"/>
      <c r="BB422" s="1639"/>
      <c r="BC422" s="1639"/>
      <c r="BD422" s="1639"/>
      <c r="BE422" s="1642">
        <v>0</v>
      </c>
    </row>
    <row s="1854" customFormat="1" customHeight="1" ht="18.75">
      <c r="A423" s="994"/>
      <c r="B423" s="1373"/>
      <c r="C423" s="1649"/>
      <c r="D423" s="2158"/>
      <c r="E423" s="553" t="s">
        <v>1315</v>
      </c>
      <c r="F423" s="547" t="s">
        <v>1316</v>
      </c>
      <c r="G423" s="2386" t="s">
        <v>732</v>
      </c>
      <c r="H423" s="758"/>
      <c r="I423" s="758">
        <v>0.516</v>
      </c>
      <c r="J423" s="758"/>
      <c r="K423" s="758"/>
      <c r="L423" s="758"/>
      <c r="M423" s="758"/>
      <c r="N423" s="758"/>
      <c r="O423" s="758"/>
      <c r="P423" s="758"/>
      <c r="Q423" s="758"/>
      <c r="R423" s="758"/>
      <c r="S423" s="758"/>
      <c r="T423" s="758"/>
      <c r="U423" s="758"/>
      <c r="V423" s="758"/>
      <c r="W423" s="758"/>
      <c r="X423" s="758"/>
      <c r="Y423" s="758"/>
      <c r="Z423" s="758"/>
      <c r="AA423" s="758"/>
      <c r="AB423" s="758"/>
      <c r="AC423" s="758"/>
      <c r="AD423" s="758"/>
      <c r="AE423" s="758"/>
      <c r="AF423" s="758"/>
      <c r="AG423" s="758"/>
      <c r="AH423" s="758"/>
      <c r="AI423" s="1532" t="s">
        <v>733</v>
      </c>
      <c r="AJ423" s="741"/>
      <c r="AK423" s="1649"/>
      <c r="AL423" s="1649"/>
      <c r="AM423" s="1373"/>
      <c r="AN423" s="1373"/>
      <c r="AO423" s="1373"/>
      <c r="AP423" s="1373"/>
      <c r="AQ423" s="1649"/>
      <c r="AR423" s="1373"/>
      <c r="AS423" s="1373"/>
      <c r="AT423" s="743"/>
      <c r="AU423" s="1373"/>
      <c r="AV423" s="1373"/>
      <c r="AW423" s="1373"/>
      <c r="AX423" s="1373"/>
      <c r="AY423" s="1373"/>
      <c r="AZ423" s="1639"/>
      <c r="BA423" s="1639"/>
      <c r="BB423" s="1639"/>
      <c r="BC423" s="1639"/>
      <c r="BD423" s="1639"/>
      <c r="BE423" s="1642">
        <v>0</v>
      </c>
    </row>
    <row s="1854" customFormat="1" customHeight="1" ht="18.75">
      <c r="A424" s="994"/>
      <c r="B424" s="1373"/>
      <c r="C424" s="1649"/>
      <c r="D424" s="2158"/>
      <c r="E424" s="553" t="s">
        <v>1317</v>
      </c>
      <c r="F424" s="547" t="s">
        <v>1318</v>
      </c>
      <c r="G424" s="2386" t="s">
        <v>732</v>
      </c>
      <c r="H424" s="758"/>
      <c r="I424" s="758">
        <v>0.516</v>
      </c>
      <c r="J424" s="758"/>
      <c r="K424" s="758"/>
      <c r="L424" s="758"/>
      <c r="M424" s="758"/>
      <c r="N424" s="758"/>
      <c r="O424" s="758"/>
      <c r="P424" s="758"/>
      <c r="Q424" s="758"/>
      <c r="R424" s="758"/>
      <c r="S424" s="758"/>
      <c r="T424" s="758"/>
      <c r="U424" s="758"/>
      <c r="V424" s="758"/>
      <c r="W424" s="758"/>
      <c r="X424" s="758"/>
      <c r="Y424" s="758"/>
      <c r="Z424" s="758"/>
      <c r="AA424" s="758"/>
      <c r="AB424" s="758"/>
      <c r="AC424" s="758"/>
      <c r="AD424" s="758"/>
      <c r="AE424" s="758"/>
      <c r="AF424" s="758"/>
      <c r="AG424" s="758"/>
      <c r="AH424" s="758"/>
      <c r="AI424" s="1532" t="s">
        <v>733</v>
      </c>
      <c r="AJ424" s="741"/>
      <c r="AK424" s="1649"/>
      <c r="AL424" s="1649"/>
      <c r="AM424" s="1373"/>
      <c r="AN424" s="1373"/>
      <c r="AO424" s="1373"/>
      <c r="AP424" s="1373"/>
      <c r="AQ424" s="1649"/>
      <c r="AR424" s="1373"/>
      <c r="AS424" s="1373"/>
      <c r="AT424" s="743"/>
      <c r="AU424" s="1373"/>
      <c r="AV424" s="1373"/>
      <c r="AW424" s="1373"/>
      <c r="AX424" s="1373"/>
      <c r="AY424" s="1373"/>
      <c r="AZ424" s="1639"/>
      <c r="BA424" s="1639"/>
      <c r="BB424" s="1639"/>
      <c r="BC424" s="1639"/>
      <c r="BD424" s="1639"/>
      <c r="BE424" s="1642">
        <v>0</v>
      </c>
    </row>
    <row s="1854" customFormat="1" customHeight="1" ht="18.75">
      <c r="A425" s="994"/>
      <c r="B425" s="1373"/>
      <c r="C425" s="1649"/>
      <c r="D425" s="2158"/>
      <c r="E425" s="553" t="s">
        <v>1319</v>
      </c>
      <c r="F425" s="547" t="s">
        <v>1320</v>
      </c>
      <c r="G425" s="2386" t="s">
        <v>732</v>
      </c>
      <c r="H425" s="758"/>
      <c r="I425" s="758">
        <v>1.032</v>
      </c>
      <c r="J425" s="758"/>
      <c r="K425" s="758"/>
      <c r="L425" s="758"/>
      <c r="M425" s="758"/>
      <c r="N425" s="758"/>
      <c r="O425" s="758"/>
      <c r="P425" s="758"/>
      <c r="Q425" s="758"/>
      <c r="R425" s="758"/>
      <c r="S425" s="758"/>
      <c r="T425" s="758"/>
      <c r="U425" s="758"/>
      <c r="V425" s="758"/>
      <c r="W425" s="758"/>
      <c r="X425" s="758"/>
      <c r="Y425" s="758"/>
      <c r="Z425" s="758"/>
      <c r="AA425" s="758"/>
      <c r="AB425" s="758"/>
      <c r="AC425" s="758"/>
      <c r="AD425" s="758"/>
      <c r="AE425" s="758"/>
      <c r="AF425" s="758"/>
      <c r="AG425" s="758"/>
      <c r="AH425" s="758"/>
      <c r="AI425" s="1532" t="s">
        <v>733</v>
      </c>
      <c r="AJ425" s="741"/>
      <c r="AK425" s="1649"/>
      <c r="AL425" s="1649"/>
      <c r="AM425" s="1373"/>
      <c r="AN425" s="1373"/>
      <c r="AO425" s="1373"/>
      <c r="AP425" s="1373"/>
      <c r="AQ425" s="1649"/>
      <c r="AR425" s="1373"/>
      <c r="AS425" s="1373"/>
      <c r="AT425" s="743"/>
      <c r="AU425" s="1373"/>
      <c r="AV425" s="1373"/>
      <c r="AW425" s="1373"/>
      <c r="AX425" s="1373"/>
      <c r="AY425" s="1373"/>
      <c r="AZ425" s="1639"/>
      <c r="BA425" s="1639"/>
      <c r="BB425" s="1639"/>
      <c r="BC425" s="1639"/>
      <c r="BD425" s="1639"/>
      <c r="BE425" s="1642">
        <v>0</v>
      </c>
    </row>
    <row s="1854" customFormat="1" customHeight="1" ht="18.75">
      <c r="A426" s="994"/>
      <c r="B426" s="1373"/>
      <c r="C426" s="1649"/>
      <c r="D426" s="2158"/>
      <c r="E426" s="553" t="s">
        <v>1321</v>
      </c>
      <c r="F426" s="547" t="s">
        <v>1322</v>
      </c>
      <c r="G426" s="2386" t="s">
        <v>732</v>
      </c>
      <c r="H426" s="758"/>
      <c r="I426" s="758">
        <v>0.688</v>
      </c>
      <c r="J426" s="758"/>
      <c r="K426" s="758"/>
      <c r="L426" s="758"/>
      <c r="M426" s="758"/>
      <c r="N426" s="758"/>
      <c r="O426" s="758"/>
      <c r="P426" s="758"/>
      <c r="Q426" s="758"/>
      <c r="R426" s="758"/>
      <c r="S426" s="758"/>
      <c r="T426" s="758"/>
      <c r="U426" s="758"/>
      <c r="V426" s="758"/>
      <c r="W426" s="758"/>
      <c r="X426" s="758"/>
      <c r="Y426" s="758"/>
      <c r="Z426" s="758"/>
      <c r="AA426" s="758"/>
      <c r="AB426" s="758"/>
      <c r="AC426" s="758"/>
      <c r="AD426" s="758"/>
      <c r="AE426" s="758"/>
      <c r="AF426" s="758"/>
      <c r="AG426" s="758"/>
      <c r="AH426" s="758"/>
      <c r="AI426" s="1532" t="s">
        <v>733</v>
      </c>
      <c r="AJ426" s="741"/>
      <c r="AK426" s="1649"/>
      <c r="AL426" s="1649"/>
      <c r="AM426" s="1373"/>
      <c r="AN426" s="1373"/>
      <c r="AO426" s="1373"/>
      <c r="AP426" s="1373"/>
      <c r="AQ426" s="1649"/>
      <c r="AR426" s="1373"/>
      <c r="AS426" s="1373"/>
      <c r="AT426" s="743"/>
      <c r="AU426" s="1373"/>
      <c r="AV426" s="1373"/>
      <c r="AW426" s="1373"/>
      <c r="AX426" s="1373"/>
      <c r="AY426" s="1373"/>
      <c r="AZ426" s="1639"/>
      <c r="BA426" s="1639"/>
      <c r="BB426" s="1639"/>
      <c r="BC426" s="1639"/>
      <c r="BD426" s="1639"/>
      <c r="BE426" s="1642">
        <v>0</v>
      </c>
    </row>
    <row s="1854" customFormat="1" customHeight="1" ht="18.75">
      <c r="A427" s="994"/>
      <c r="B427" s="1373"/>
      <c r="C427" s="1649"/>
      <c r="D427" s="2158"/>
      <c r="E427" s="553" t="s">
        <v>1323</v>
      </c>
      <c r="F427" s="547" t="s">
        <v>1324</v>
      </c>
      <c r="G427" s="2386" t="s">
        <v>732</v>
      </c>
      <c r="H427" s="758"/>
      <c r="I427" s="758">
        <v>3.58</v>
      </c>
      <c r="J427" s="758"/>
      <c r="K427" s="758"/>
      <c r="L427" s="758"/>
      <c r="M427" s="758"/>
      <c r="N427" s="758"/>
      <c r="O427" s="758"/>
      <c r="P427" s="758"/>
      <c r="Q427" s="758"/>
      <c r="R427" s="758"/>
      <c r="S427" s="758"/>
      <c r="T427" s="758"/>
      <c r="U427" s="758"/>
      <c r="V427" s="758"/>
      <c r="W427" s="758"/>
      <c r="X427" s="758"/>
      <c r="Y427" s="758"/>
      <c r="Z427" s="758"/>
      <c r="AA427" s="758"/>
      <c r="AB427" s="758"/>
      <c r="AC427" s="758"/>
      <c r="AD427" s="758"/>
      <c r="AE427" s="758"/>
      <c r="AF427" s="758"/>
      <c r="AG427" s="758"/>
      <c r="AH427" s="758"/>
      <c r="AI427" s="1532" t="s">
        <v>733</v>
      </c>
      <c r="AJ427" s="741"/>
      <c r="AK427" s="1649"/>
      <c r="AL427" s="1649"/>
      <c r="AM427" s="1373"/>
      <c r="AN427" s="1373"/>
      <c r="AO427" s="1373"/>
      <c r="AP427" s="1373"/>
      <c r="AQ427" s="1649"/>
      <c r="AR427" s="1373"/>
      <c r="AS427" s="1373"/>
      <c r="AT427" s="743"/>
      <c r="AU427" s="1373"/>
      <c r="AV427" s="1373"/>
      <c r="AW427" s="1373"/>
      <c r="AX427" s="1373"/>
      <c r="AY427" s="1373"/>
      <c r="AZ427" s="1639"/>
      <c r="BA427" s="1639"/>
      <c r="BB427" s="1639"/>
      <c r="BC427" s="1639"/>
      <c r="BD427" s="1639"/>
      <c r="BE427" s="1642">
        <v>0</v>
      </c>
    </row>
    <row s="1854" customFormat="1" customHeight="1" ht="18.75">
      <c r="A428" s="994"/>
      <c r="B428" s="1373"/>
      <c r="C428" s="1649"/>
      <c r="D428" s="2158"/>
      <c r="E428" s="553" t="s">
        <v>1325</v>
      </c>
      <c r="F428" s="547" t="s">
        <v>1326</v>
      </c>
      <c r="G428" s="2386" t="s">
        <v>732</v>
      </c>
      <c r="H428" s="758"/>
      <c r="I428" s="758">
        <v>60</v>
      </c>
      <c r="J428" s="758"/>
      <c r="K428" s="758"/>
      <c r="L428" s="758"/>
      <c r="M428" s="758"/>
      <c r="N428" s="758"/>
      <c r="O428" s="758"/>
      <c r="P428" s="758"/>
      <c r="Q428" s="758"/>
      <c r="R428" s="758"/>
      <c r="S428" s="758"/>
      <c r="T428" s="758"/>
      <c r="U428" s="758"/>
      <c r="V428" s="758"/>
      <c r="W428" s="758"/>
      <c r="X428" s="758"/>
      <c r="Y428" s="758"/>
      <c r="Z428" s="758"/>
      <c r="AA428" s="758"/>
      <c r="AB428" s="758"/>
      <c r="AC428" s="758"/>
      <c r="AD428" s="758"/>
      <c r="AE428" s="758"/>
      <c r="AF428" s="758"/>
      <c r="AG428" s="758"/>
      <c r="AH428" s="758"/>
      <c r="AI428" s="1532" t="s">
        <v>733</v>
      </c>
      <c r="AJ428" s="741"/>
      <c r="AK428" s="1649"/>
      <c r="AL428" s="1649"/>
      <c r="AM428" s="1373"/>
      <c r="AN428" s="1373"/>
      <c r="AO428" s="1373"/>
      <c r="AP428" s="1373"/>
      <c r="AQ428" s="1649"/>
      <c r="AR428" s="1373"/>
      <c r="AS428" s="1373"/>
      <c r="AT428" s="743"/>
      <c r="AU428" s="1373"/>
      <c r="AV428" s="1373"/>
      <c r="AW428" s="1373"/>
      <c r="AX428" s="1373"/>
      <c r="AY428" s="1373"/>
      <c r="AZ428" s="1639"/>
      <c r="BA428" s="1639"/>
      <c r="BB428" s="1639"/>
      <c r="BC428" s="1639"/>
      <c r="BD428" s="1639"/>
      <c r="BE428" s="1642">
        <v>0</v>
      </c>
    </row>
    <row s="1854" customFormat="1" customHeight="1" ht="18.75">
      <c r="A429" s="994"/>
      <c r="B429" s="1373"/>
      <c r="C429" s="1649"/>
      <c r="D429" s="2158"/>
      <c r="E429" s="553" t="s">
        <v>1327</v>
      </c>
      <c r="F429" s="547" t="s">
        <v>1328</v>
      </c>
      <c r="G429" s="2386" t="s">
        <v>732</v>
      </c>
      <c r="H429" s="758"/>
      <c r="I429" s="758">
        <v>0.402</v>
      </c>
      <c r="J429" s="758"/>
      <c r="K429" s="758"/>
      <c r="L429" s="758"/>
      <c r="M429" s="758"/>
      <c r="N429" s="758"/>
      <c r="O429" s="758"/>
      <c r="P429" s="758"/>
      <c r="Q429" s="758"/>
      <c r="R429" s="758"/>
      <c r="S429" s="758"/>
      <c r="T429" s="758"/>
      <c r="U429" s="758"/>
      <c r="V429" s="758"/>
      <c r="W429" s="758"/>
      <c r="X429" s="758"/>
      <c r="Y429" s="758"/>
      <c r="Z429" s="758"/>
      <c r="AA429" s="758"/>
      <c r="AB429" s="758"/>
      <c r="AC429" s="758"/>
      <c r="AD429" s="758"/>
      <c r="AE429" s="758"/>
      <c r="AF429" s="758"/>
      <c r="AG429" s="758"/>
      <c r="AH429" s="758"/>
      <c r="AI429" s="1532" t="s">
        <v>733</v>
      </c>
      <c r="AJ429" s="741"/>
      <c r="AK429" s="1649"/>
      <c r="AL429" s="1649"/>
      <c r="AM429" s="1373"/>
      <c r="AN429" s="1373"/>
      <c r="AO429" s="1373"/>
      <c r="AP429" s="1373"/>
      <c r="AQ429" s="1649"/>
      <c r="AR429" s="1373"/>
      <c r="AS429" s="1373"/>
      <c r="AT429" s="743"/>
      <c r="AU429" s="1373"/>
      <c r="AV429" s="1373"/>
      <c r="AW429" s="1373"/>
      <c r="AX429" s="1373"/>
      <c r="AY429" s="1373"/>
      <c r="AZ429" s="1639"/>
      <c r="BA429" s="1639"/>
      <c r="BB429" s="1639"/>
      <c r="BC429" s="1639"/>
      <c r="BD429" s="1639"/>
      <c r="BE429" s="1642">
        <v>0</v>
      </c>
    </row>
    <row s="1854" customFormat="1" customHeight="1" ht="18.75">
      <c r="A430" s="994"/>
      <c r="B430" s="1373"/>
      <c r="C430" s="1649"/>
      <c r="D430" s="2158"/>
      <c r="E430" s="553" t="s">
        <v>1329</v>
      </c>
      <c r="F430" s="547" t="s">
        <v>1330</v>
      </c>
      <c r="G430" s="2386" t="s">
        <v>732</v>
      </c>
      <c r="H430" s="758"/>
      <c r="I430" s="758">
        <v>0.516</v>
      </c>
      <c r="J430" s="758"/>
      <c r="K430" s="758"/>
      <c r="L430" s="758"/>
      <c r="M430" s="758"/>
      <c r="N430" s="758"/>
      <c r="O430" s="758"/>
      <c r="P430" s="758"/>
      <c r="Q430" s="758"/>
      <c r="R430" s="758"/>
      <c r="S430" s="758"/>
      <c r="T430" s="758"/>
      <c r="U430" s="758"/>
      <c r="V430" s="758"/>
      <c r="W430" s="758"/>
      <c r="X430" s="758"/>
      <c r="Y430" s="758"/>
      <c r="Z430" s="758"/>
      <c r="AA430" s="758"/>
      <c r="AB430" s="758"/>
      <c r="AC430" s="758"/>
      <c r="AD430" s="758"/>
      <c r="AE430" s="758"/>
      <c r="AF430" s="758"/>
      <c r="AG430" s="758"/>
      <c r="AH430" s="758"/>
      <c r="AI430" s="1532" t="s">
        <v>733</v>
      </c>
      <c r="AJ430" s="741"/>
      <c r="AK430" s="1649"/>
      <c r="AL430" s="1649"/>
      <c r="AM430" s="1373"/>
      <c r="AN430" s="1373"/>
      <c r="AO430" s="1373"/>
      <c r="AP430" s="1373"/>
      <c r="AQ430" s="1649"/>
      <c r="AR430" s="1373"/>
      <c r="AS430" s="1373"/>
      <c r="AT430" s="743"/>
      <c r="AU430" s="1373"/>
      <c r="AV430" s="1373"/>
      <c r="AW430" s="1373"/>
      <c r="AX430" s="1373"/>
      <c r="AY430" s="1373"/>
      <c r="AZ430" s="1639"/>
      <c r="BA430" s="1639"/>
      <c r="BB430" s="1639"/>
      <c r="BC430" s="1639"/>
      <c r="BD430" s="1639"/>
      <c r="BE430" s="1642">
        <v>0</v>
      </c>
    </row>
    <row s="1854" customFormat="1" customHeight="1" ht="18.75">
      <c r="A431" s="994"/>
      <c r="B431" s="1373"/>
      <c r="C431" s="1649"/>
      <c r="D431" s="2158"/>
      <c r="E431" s="553" t="s">
        <v>1331</v>
      </c>
      <c r="F431" s="547" t="s">
        <v>1332</v>
      </c>
      <c r="G431" s="2386" t="s">
        <v>732</v>
      </c>
      <c r="H431" s="758"/>
      <c r="I431" s="758">
        <v>1.255</v>
      </c>
      <c r="J431" s="758"/>
      <c r="K431" s="758"/>
      <c r="L431" s="758"/>
      <c r="M431" s="758"/>
      <c r="N431" s="758"/>
      <c r="O431" s="758"/>
      <c r="P431" s="758"/>
      <c r="Q431" s="758"/>
      <c r="R431" s="758"/>
      <c r="S431" s="758"/>
      <c r="T431" s="758"/>
      <c r="U431" s="758"/>
      <c r="V431" s="758"/>
      <c r="W431" s="758"/>
      <c r="X431" s="758"/>
      <c r="Y431" s="758"/>
      <c r="Z431" s="758"/>
      <c r="AA431" s="758"/>
      <c r="AB431" s="758"/>
      <c r="AC431" s="758"/>
      <c r="AD431" s="758"/>
      <c r="AE431" s="758"/>
      <c r="AF431" s="758"/>
      <c r="AG431" s="758"/>
      <c r="AH431" s="758"/>
      <c r="AI431" s="1532" t="s">
        <v>733</v>
      </c>
      <c r="AJ431" s="741"/>
      <c r="AK431" s="1649"/>
      <c r="AL431" s="1649"/>
      <c r="AM431" s="1373"/>
      <c r="AN431" s="1373"/>
      <c r="AO431" s="1373"/>
      <c r="AP431" s="1373"/>
      <c r="AQ431" s="1649"/>
      <c r="AR431" s="1373"/>
      <c r="AS431" s="1373"/>
      <c r="AT431" s="743"/>
      <c r="AU431" s="1373"/>
      <c r="AV431" s="1373"/>
      <c r="AW431" s="1373"/>
      <c r="AX431" s="1373"/>
      <c r="AY431" s="1373"/>
      <c r="AZ431" s="1639"/>
      <c r="BA431" s="1639"/>
      <c r="BB431" s="1639"/>
      <c r="BC431" s="1639"/>
      <c r="BD431" s="1639"/>
      <c r="BE431" s="1642">
        <v>0</v>
      </c>
    </row>
    <row s="1854" customFormat="1" customHeight="1" ht="18.75">
      <c r="A432" s="994"/>
      <c r="B432" s="1373"/>
      <c r="C432" s="1649"/>
      <c r="D432" s="2158"/>
      <c r="E432" s="553" t="s">
        <v>1333</v>
      </c>
      <c r="F432" s="547" t="s">
        <v>1334</v>
      </c>
      <c r="G432" s="2386" t="s">
        <v>732</v>
      </c>
      <c r="H432" s="758"/>
      <c r="I432" s="758">
        <v>0.688</v>
      </c>
      <c r="J432" s="758"/>
      <c r="K432" s="758"/>
      <c r="L432" s="758"/>
      <c r="M432" s="758"/>
      <c r="N432" s="758"/>
      <c r="O432" s="758"/>
      <c r="P432" s="758"/>
      <c r="Q432" s="758"/>
      <c r="R432" s="758"/>
      <c r="S432" s="758"/>
      <c r="T432" s="758"/>
      <c r="U432" s="758"/>
      <c r="V432" s="758"/>
      <c r="W432" s="758"/>
      <c r="X432" s="758"/>
      <c r="Y432" s="758"/>
      <c r="Z432" s="758"/>
      <c r="AA432" s="758"/>
      <c r="AB432" s="758"/>
      <c r="AC432" s="758"/>
      <c r="AD432" s="758"/>
      <c r="AE432" s="758"/>
      <c r="AF432" s="758"/>
      <c r="AG432" s="758"/>
      <c r="AH432" s="758"/>
      <c r="AI432" s="1532" t="s">
        <v>733</v>
      </c>
      <c r="AJ432" s="741"/>
      <c r="AK432" s="1649"/>
      <c r="AL432" s="1649"/>
      <c r="AM432" s="1373"/>
      <c r="AN432" s="1373"/>
      <c r="AO432" s="1373"/>
      <c r="AP432" s="1373"/>
      <c r="AQ432" s="1649"/>
      <c r="AR432" s="1373"/>
      <c r="AS432" s="1373"/>
      <c r="AT432" s="743"/>
      <c r="AU432" s="1373"/>
      <c r="AV432" s="1373"/>
      <c r="AW432" s="1373"/>
      <c r="AX432" s="1373"/>
      <c r="AY432" s="1373"/>
      <c r="AZ432" s="1639"/>
      <c r="BA432" s="1639"/>
      <c r="BB432" s="1639"/>
      <c r="BC432" s="1639"/>
      <c r="BD432" s="1639"/>
      <c r="BE432" s="1642">
        <v>0</v>
      </c>
    </row>
    <row s="1854" customFormat="1" customHeight="1" ht="18.75">
      <c r="A433" s="994"/>
      <c r="B433" s="1373"/>
      <c r="C433" s="1649"/>
      <c r="D433" s="2158"/>
      <c r="E433" s="553" t="s">
        <v>1335</v>
      </c>
      <c r="F433" s="547" t="s">
        <v>1336</v>
      </c>
      <c r="G433" s="2386" t="s">
        <v>732</v>
      </c>
      <c r="H433" s="758"/>
      <c r="I433" s="758">
        <v>1.032</v>
      </c>
      <c r="J433" s="758"/>
      <c r="K433" s="758"/>
      <c r="L433" s="758"/>
      <c r="M433" s="758"/>
      <c r="N433" s="758"/>
      <c r="O433" s="758"/>
      <c r="P433" s="758"/>
      <c r="Q433" s="758"/>
      <c r="R433" s="758"/>
      <c r="S433" s="758"/>
      <c r="T433" s="758"/>
      <c r="U433" s="758"/>
      <c r="V433" s="758"/>
      <c r="W433" s="758"/>
      <c r="X433" s="758"/>
      <c r="Y433" s="758"/>
      <c r="Z433" s="758"/>
      <c r="AA433" s="758"/>
      <c r="AB433" s="758"/>
      <c r="AC433" s="758"/>
      <c r="AD433" s="758"/>
      <c r="AE433" s="758"/>
      <c r="AF433" s="758"/>
      <c r="AG433" s="758"/>
      <c r="AH433" s="758"/>
      <c r="AI433" s="1532" t="s">
        <v>733</v>
      </c>
      <c r="AJ433" s="741"/>
      <c r="AK433" s="1649"/>
      <c r="AL433" s="1649"/>
      <c r="AM433" s="1373"/>
      <c r="AN433" s="1373"/>
      <c r="AO433" s="1373"/>
      <c r="AP433" s="1373"/>
      <c r="AQ433" s="1649"/>
      <c r="AR433" s="1373"/>
      <c r="AS433" s="1373"/>
      <c r="AT433" s="743"/>
      <c r="AU433" s="1373"/>
      <c r="AV433" s="1373"/>
      <c r="AW433" s="1373"/>
      <c r="AX433" s="1373"/>
      <c r="AY433" s="1373"/>
      <c r="AZ433" s="1639"/>
      <c r="BA433" s="1639"/>
      <c r="BB433" s="1639"/>
      <c r="BC433" s="1639"/>
      <c r="BD433" s="1639"/>
      <c r="BE433" s="1642">
        <v>0</v>
      </c>
    </row>
    <row s="1854" customFormat="1" customHeight="1" ht="18.75">
      <c r="A434" s="994"/>
      <c r="B434" s="1373"/>
      <c r="C434" s="1649"/>
      <c r="D434" s="2158"/>
      <c r="E434" s="553" t="s">
        <v>1337</v>
      </c>
      <c r="F434" s="547" t="s">
        <v>1338</v>
      </c>
      <c r="G434" s="2386" t="s">
        <v>732</v>
      </c>
      <c r="H434" s="758"/>
      <c r="I434" s="758">
        <v>1.032</v>
      </c>
      <c r="J434" s="758"/>
      <c r="K434" s="758"/>
      <c r="L434" s="758"/>
      <c r="M434" s="758"/>
      <c r="N434" s="758"/>
      <c r="O434" s="758"/>
      <c r="P434" s="758"/>
      <c r="Q434" s="758"/>
      <c r="R434" s="758"/>
      <c r="S434" s="758"/>
      <c r="T434" s="758"/>
      <c r="U434" s="758"/>
      <c r="V434" s="758"/>
      <c r="W434" s="758"/>
      <c r="X434" s="758"/>
      <c r="Y434" s="758"/>
      <c r="Z434" s="758"/>
      <c r="AA434" s="758"/>
      <c r="AB434" s="758"/>
      <c r="AC434" s="758"/>
      <c r="AD434" s="758"/>
      <c r="AE434" s="758"/>
      <c r="AF434" s="758"/>
      <c r="AG434" s="758"/>
      <c r="AH434" s="758"/>
      <c r="AI434" s="1532" t="s">
        <v>733</v>
      </c>
      <c r="AJ434" s="741"/>
      <c r="AK434" s="1649"/>
      <c r="AL434" s="1649"/>
      <c r="AM434" s="1373"/>
      <c r="AN434" s="1373"/>
      <c r="AO434" s="1373"/>
      <c r="AP434" s="1373"/>
      <c r="AQ434" s="1649"/>
      <c r="AR434" s="1373"/>
      <c r="AS434" s="1373"/>
      <c r="AT434" s="743"/>
      <c r="AU434" s="1373"/>
      <c r="AV434" s="1373"/>
      <c r="AW434" s="1373"/>
      <c r="AX434" s="1373"/>
      <c r="AY434" s="1373"/>
      <c r="AZ434" s="1639"/>
      <c r="BA434" s="1639"/>
      <c r="BB434" s="1639"/>
      <c r="BC434" s="1639"/>
      <c r="BD434" s="1639"/>
      <c r="BE434" s="1642">
        <v>0</v>
      </c>
    </row>
    <row s="1854" customFormat="1" customHeight="1" ht="18.75">
      <c r="A435" s="994"/>
      <c r="B435" s="1373"/>
      <c r="C435" s="1649"/>
      <c r="D435" s="2158"/>
      <c r="E435" s="553" t="s">
        <v>1339</v>
      </c>
      <c r="F435" s="547" t="s">
        <v>1340</v>
      </c>
      <c r="G435" s="2386" t="s">
        <v>732</v>
      </c>
      <c r="H435" s="758"/>
      <c r="I435" s="758">
        <v>3.44</v>
      </c>
      <c r="J435" s="758"/>
      <c r="K435" s="758"/>
      <c r="L435" s="758"/>
      <c r="M435" s="758"/>
      <c r="N435" s="758"/>
      <c r="O435" s="758"/>
      <c r="P435" s="758"/>
      <c r="Q435" s="758"/>
      <c r="R435" s="758"/>
      <c r="S435" s="758"/>
      <c r="T435" s="758"/>
      <c r="U435" s="758"/>
      <c r="V435" s="758"/>
      <c r="W435" s="758"/>
      <c r="X435" s="758"/>
      <c r="Y435" s="758"/>
      <c r="Z435" s="758"/>
      <c r="AA435" s="758"/>
      <c r="AB435" s="758"/>
      <c r="AC435" s="758"/>
      <c r="AD435" s="758"/>
      <c r="AE435" s="758"/>
      <c r="AF435" s="758"/>
      <c r="AG435" s="758"/>
      <c r="AH435" s="758"/>
      <c r="AI435" s="1532" t="s">
        <v>733</v>
      </c>
      <c r="AJ435" s="741"/>
      <c r="AK435" s="1649"/>
      <c r="AL435" s="1649"/>
      <c r="AM435" s="1373"/>
      <c r="AN435" s="1373"/>
      <c r="AO435" s="1373"/>
      <c r="AP435" s="1373"/>
      <c r="AQ435" s="1649"/>
      <c r="AR435" s="1373"/>
      <c r="AS435" s="1373"/>
      <c r="AT435" s="743"/>
      <c r="AU435" s="1373"/>
      <c r="AV435" s="1373"/>
      <c r="AW435" s="1373"/>
      <c r="AX435" s="1373"/>
      <c r="AY435" s="1373"/>
      <c r="AZ435" s="1639"/>
      <c r="BA435" s="1639"/>
      <c r="BB435" s="1639"/>
      <c r="BC435" s="1639"/>
      <c r="BD435" s="1639"/>
      <c r="BE435" s="1642">
        <v>0</v>
      </c>
    </row>
    <row s="1854" customFormat="1" customHeight="1" ht="18.75">
      <c r="A436" s="994"/>
      <c r="B436" s="1373"/>
      <c r="C436" s="1649"/>
      <c r="D436" s="2158"/>
      <c r="E436" s="553" t="s">
        <v>1341</v>
      </c>
      <c r="F436" s="547" t="s">
        <v>1342</v>
      </c>
      <c r="G436" s="2386" t="s">
        <v>732</v>
      </c>
      <c r="H436" s="758"/>
      <c r="I436" s="758">
        <v>0.817</v>
      </c>
      <c r="J436" s="758"/>
      <c r="K436" s="758"/>
      <c r="L436" s="758"/>
      <c r="M436" s="758"/>
      <c r="N436" s="758"/>
      <c r="O436" s="758"/>
      <c r="P436" s="758"/>
      <c r="Q436" s="758"/>
      <c r="R436" s="758"/>
      <c r="S436" s="758"/>
      <c r="T436" s="758"/>
      <c r="U436" s="758"/>
      <c r="V436" s="758"/>
      <c r="W436" s="758"/>
      <c r="X436" s="758"/>
      <c r="Y436" s="758"/>
      <c r="Z436" s="758"/>
      <c r="AA436" s="758"/>
      <c r="AB436" s="758"/>
      <c r="AC436" s="758"/>
      <c r="AD436" s="758"/>
      <c r="AE436" s="758"/>
      <c r="AF436" s="758"/>
      <c r="AG436" s="758"/>
      <c r="AH436" s="758"/>
      <c r="AI436" s="1532" t="s">
        <v>733</v>
      </c>
      <c r="AJ436" s="741"/>
      <c r="AK436" s="1649"/>
      <c r="AL436" s="1649"/>
      <c r="AM436" s="1373"/>
      <c r="AN436" s="1373"/>
      <c r="AO436" s="1373"/>
      <c r="AP436" s="1373"/>
      <c r="AQ436" s="1649"/>
      <c r="AR436" s="1373"/>
      <c r="AS436" s="1373"/>
      <c r="AT436" s="743"/>
      <c r="AU436" s="1373"/>
      <c r="AV436" s="1373"/>
      <c r="AW436" s="1373"/>
      <c r="AX436" s="1373"/>
      <c r="AY436" s="1373"/>
      <c r="AZ436" s="1639"/>
      <c r="BA436" s="1639"/>
      <c r="BB436" s="1639"/>
      <c r="BC436" s="1639"/>
      <c r="BD436" s="1639"/>
      <c r="BE436" s="1642">
        <v>0</v>
      </c>
    </row>
    <row s="1854" customFormat="1" customHeight="1" ht="18.75">
      <c r="A437" s="994"/>
      <c r="B437" s="1373"/>
      <c r="C437" s="1649"/>
      <c r="D437" s="2158"/>
      <c r="E437" s="553" t="s">
        <v>1343</v>
      </c>
      <c r="F437" s="547" t="s">
        <v>1344</v>
      </c>
      <c r="G437" s="2386" t="s">
        <v>732</v>
      </c>
      <c r="H437" s="758"/>
      <c r="I437" s="758">
        <v>1.032</v>
      </c>
      <c r="J437" s="758"/>
      <c r="K437" s="758"/>
      <c r="L437" s="758"/>
      <c r="M437" s="758"/>
      <c r="N437" s="758"/>
      <c r="O437" s="758"/>
      <c r="P437" s="758"/>
      <c r="Q437" s="758"/>
      <c r="R437" s="758"/>
      <c r="S437" s="758"/>
      <c r="T437" s="758"/>
      <c r="U437" s="758"/>
      <c r="V437" s="758"/>
      <c r="W437" s="758"/>
      <c r="X437" s="758"/>
      <c r="Y437" s="758"/>
      <c r="Z437" s="758"/>
      <c r="AA437" s="758"/>
      <c r="AB437" s="758"/>
      <c r="AC437" s="758"/>
      <c r="AD437" s="758"/>
      <c r="AE437" s="758"/>
      <c r="AF437" s="758"/>
      <c r="AG437" s="758"/>
      <c r="AH437" s="758"/>
      <c r="AI437" s="1532" t="s">
        <v>733</v>
      </c>
      <c r="AJ437" s="741"/>
      <c r="AK437" s="1649"/>
      <c r="AL437" s="1649"/>
      <c r="AM437" s="1373"/>
      <c r="AN437" s="1373"/>
      <c r="AO437" s="1373"/>
      <c r="AP437" s="1373"/>
      <c r="AQ437" s="1649"/>
      <c r="AR437" s="1373"/>
      <c r="AS437" s="1373"/>
      <c r="AT437" s="743"/>
      <c r="AU437" s="1373"/>
      <c r="AV437" s="1373"/>
      <c r="AW437" s="1373"/>
      <c r="AX437" s="1373"/>
      <c r="AY437" s="1373"/>
      <c r="AZ437" s="1639"/>
      <c r="BA437" s="1639"/>
      <c r="BB437" s="1639"/>
      <c r="BC437" s="1639"/>
      <c r="BD437" s="1639"/>
      <c r="BE437" s="1642">
        <v>0</v>
      </c>
    </row>
    <row s="1854" customFormat="1" customHeight="1" ht="18.75">
      <c r="A438" s="994"/>
      <c r="B438" s="1373"/>
      <c r="C438" s="1649"/>
      <c r="D438" s="2158"/>
      <c r="E438" s="553" t="s">
        <v>1345</v>
      </c>
      <c r="F438" s="547" t="s">
        <v>1346</v>
      </c>
      <c r="G438" s="2386" t="s">
        <v>732</v>
      </c>
      <c r="H438" s="758"/>
      <c r="I438" s="758">
        <v>1.032</v>
      </c>
      <c r="J438" s="758"/>
      <c r="K438" s="758"/>
      <c r="L438" s="758"/>
      <c r="M438" s="758"/>
      <c r="N438" s="758"/>
      <c r="O438" s="758"/>
      <c r="P438" s="758"/>
      <c r="Q438" s="758"/>
      <c r="R438" s="758"/>
      <c r="S438" s="758"/>
      <c r="T438" s="758"/>
      <c r="U438" s="758"/>
      <c r="V438" s="758"/>
      <c r="W438" s="758"/>
      <c r="X438" s="758"/>
      <c r="Y438" s="758"/>
      <c r="Z438" s="758"/>
      <c r="AA438" s="758"/>
      <c r="AB438" s="758"/>
      <c r="AC438" s="758"/>
      <c r="AD438" s="758"/>
      <c r="AE438" s="758"/>
      <c r="AF438" s="758"/>
      <c r="AG438" s="758"/>
      <c r="AH438" s="758"/>
      <c r="AI438" s="1532" t="s">
        <v>733</v>
      </c>
      <c r="AJ438" s="741"/>
      <c r="AK438" s="1649"/>
      <c r="AL438" s="1649"/>
      <c r="AM438" s="1373"/>
      <c r="AN438" s="1373"/>
      <c r="AO438" s="1373"/>
      <c r="AP438" s="1373"/>
      <c r="AQ438" s="1649"/>
      <c r="AR438" s="1373"/>
      <c r="AS438" s="1373"/>
      <c r="AT438" s="743"/>
      <c r="AU438" s="1373"/>
      <c r="AV438" s="1373"/>
      <c r="AW438" s="1373"/>
      <c r="AX438" s="1373"/>
      <c r="AY438" s="1373"/>
      <c r="AZ438" s="1639"/>
      <c r="BA438" s="1639"/>
      <c r="BB438" s="1639"/>
      <c r="BC438" s="1639"/>
      <c r="BD438" s="1639"/>
      <c r="BE438" s="1642">
        <v>0</v>
      </c>
    </row>
    <row s="1854" customFormat="1" customHeight="1" ht="18.75">
      <c r="A439" s="994"/>
      <c r="B439" s="1373"/>
      <c r="C439" s="1649"/>
      <c r="D439" s="2158"/>
      <c r="E439" s="553" t="s">
        <v>1347</v>
      </c>
      <c r="F439" s="547" t="s">
        <v>1348</v>
      </c>
      <c r="G439" s="2386" t="s">
        <v>732</v>
      </c>
      <c r="H439" s="758"/>
      <c r="I439" s="758">
        <v>0.516</v>
      </c>
      <c r="J439" s="758"/>
      <c r="K439" s="758"/>
      <c r="L439" s="758"/>
      <c r="M439" s="758"/>
      <c r="N439" s="758"/>
      <c r="O439" s="758"/>
      <c r="P439" s="758"/>
      <c r="Q439" s="758"/>
      <c r="R439" s="758"/>
      <c r="S439" s="758"/>
      <c r="T439" s="758"/>
      <c r="U439" s="758"/>
      <c r="V439" s="758"/>
      <c r="W439" s="758"/>
      <c r="X439" s="758"/>
      <c r="Y439" s="758"/>
      <c r="Z439" s="758"/>
      <c r="AA439" s="758"/>
      <c r="AB439" s="758"/>
      <c r="AC439" s="758"/>
      <c r="AD439" s="758"/>
      <c r="AE439" s="758"/>
      <c r="AF439" s="758"/>
      <c r="AG439" s="758"/>
      <c r="AH439" s="758"/>
      <c r="AI439" s="1532" t="s">
        <v>733</v>
      </c>
      <c r="AJ439" s="741"/>
      <c r="AK439" s="1649"/>
      <c r="AL439" s="1649"/>
      <c r="AM439" s="1373"/>
      <c r="AN439" s="1373"/>
      <c r="AO439" s="1373"/>
      <c r="AP439" s="1373"/>
      <c r="AQ439" s="1649"/>
      <c r="AR439" s="1373"/>
      <c r="AS439" s="1373"/>
      <c r="AT439" s="743"/>
      <c r="AU439" s="1373"/>
      <c r="AV439" s="1373"/>
      <c r="AW439" s="1373"/>
      <c r="AX439" s="1373"/>
      <c r="AY439" s="1373"/>
      <c r="AZ439" s="1639"/>
      <c r="BA439" s="1639"/>
      <c r="BB439" s="1639"/>
      <c r="BC439" s="1639"/>
      <c r="BD439" s="1639"/>
      <c r="BE439" s="1642">
        <v>0</v>
      </c>
    </row>
    <row s="1854" customFormat="1" customHeight="1" ht="18.75">
      <c r="A440" s="994"/>
      <c r="B440" s="1373"/>
      <c r="C440" s="1649"/>
      <c r="D440" s="2158"/>
      <c r="E440" s="553" t="s">
        <v>1349</v>
      </c>
      <c r="F440" s="547" t="s">
        <v>1350</v>
      </c>
      <c r="G440" s="2386" t="s">
        <v>732</v>
      </c>
      <c r="H440" s="758"/>
      <c r="I440" s="758">
        <v>0.138</v>
      </c>
      <c r="J440" s="758"/>
      <c r="K440" s="758"/>
      <c r="L440" s="758"/>
      <c r="M440" s="758"/>
      <c r="N440" s="758"/>
      <c r="O440" s="758"/>
      <c r="P440" s="758"/>
      <c r="Q440" s="758"/>
      <c r="R440" s="758"/>
      <c r="S440" s="758"/>
      <c r="T440" s="758"/>
      <c r="U440" s="758"/>
      <c r="V440" s="758"/>
      <c r="W440" s="758"/>
      <c r="X440" s="758"/>
      <c r="Y440" s="758"/>
      <c r="Z440" s="758"/>
      <c r="AA440" s="758"/>
      <c r="AB440" s="758"/>
      <c r="AC440" s="758"/>
      <c r="AD440" s="758"/>
      <c r="AE440" s="758"/>
      <c r="AF440" s="758"/>
      <c r="AG440" s="758"/>
      <c r="AH440" s="758"/>
      <c r="AI440" s="1532" t="s">
        <v>733</v>
      </c>
      <c r="AJ440" s="741"/>
      <c r="AK440" s="1649"/>
      <c r="AL440" s="1649"/>
      <c r="AM440" s="1373"/>
      <c r="AN440" s="1373"/>
      <c r="AO440" s="1373"/>
      <c r="AP440" s="1373"/>
      <c r="AQ440" s="1649"/>
      <c r="AR440" s="1373"/>
      <c r="AS440" s="1373"/>
      <c r="AT440" s="743"/>
      <c r="AU440" s="1373"/>
      <c r="AV440" s="1373"/>
      <c r="AW440" s="1373"/>
      <c r="AX440" s="1373"/>
      <c r="AY440" s="1373"/>
      <c r="AZ440" s="1639"/>
      <c r="BA440" s="1639"/>
      <c r="BB440" s="1639"/>
      <c r="BC440" s="1639"/>
      <c r="BD440" s="1639"/>
      <c r="BE440" s="1642">
        <v>0</v>
      </c>
    </row>
    <row s="1854" customFormat="1" customHeight="1" ht="18.75">
      <c r="A441" s="994"/>
      <c r="B441" s="1373"/>
      <c r="C441" s="1649"/>
      <c r="D441" s="2158"/>
      <c r="E441" s="553" t="s">
        <v>1351</v>
      </c>
      <c r="F441" s="547" t="s">
        <v>1352</v>
      </c>
      <c r="G441" s="2386" t="s">
        <v>732</v>
      </c>
      <c r="H441" s="758"/>
      <c r="I441" s="758">
        <v>0.516</v>
      </c>
      <c r="J441" s="758"/>
      <c r="K441" s="758"/>
      <c r="L441" s="758"/>
      <c r="M441" s="758"/>
      <c r="N441" s="758"/>
      <c r="O441" s="758"/>
      <c r="P441" s="758"/>
      <c r="Q441" s="758"/>
      <c r="R441" s="758"/>
      <c r="S441" s="758"/>
      <c r="T441" s="758"/>
      <c r="U441" s="758"/>
      <c r="V441" s="758"/>
      <c r="W441" s="758"/>
      <c r="X441" s="758"/>
      <c r="Y441" s="758"/>
      <c r="Z441" s="758"/>
      <c r="AA441" s="758"/>
      <c r="AB441" s="758"/>
      <c r="AC441" s="758"/>
      <c r="AD441" s="758"/>
      <c r="AE441" s="758"/>
      <c r="AF441" s="758"/>
      <c r="AG441" s="758"/>
      <c r="AH441" s="758"/>
      <c r="AI441" s="1532" t="s">
        <v>733</v>
      </c>
      <c r="AJ441" s="741"/>
      <c r="AK441" s="1649"/>
      <c r="AL441" s="1649"/>
      <c r="AM441" s="1373"/>
      <c r="AN441" s="1373"/>
      <c r="AO441" s="1373"/>
      <c r="AP441" s="1373"/>
      <c r="AQ441" s="1649"/>
      <c r="AR441" s="1373"/>
      <c r="AS441" s="1373"/>
      <c r="AT441" s="743"/>
      <c r="AU441" s="1373"/>
      <c r="AV441" s="1373"/>
      <c r="AW441" s="1373"/>
      <c r="AX441" s="1373"/>
      <c r="AY441" s="1373"/>
      <c r="AZ441" s="1639"/>
      <c r="BA441" s="1639"/>
      <c r="BB441" s="1639"/>
      <c r="BC441" s="1639"/>
      <c r="BD441" s="1639"/>
      <c r="BE441" s="1642">
        <v>0</v>
      </c>
    </row>
    <row s="1854" customFormat="1" customHeight="1" ht="18.75">
      <c r="A442" s="994"/>
      <c r="B442" s="1373"/>
      <c r="C442" s="1649"/>
      <c r="D442" s="2158"/>
      <c r="E442" s="553" t="s">
        <v>1353</v>
      </c>
      <c r="F442" s="547" t="s">
        <v>1354</v>
      </c>
      <c r="G442" s="2386" t="s">
        <v>732</v>
      </c>
      <c r="H442" s="758"/>
      <c r="I442" s="758">
        <v>2.485</v>
      </c>
      <c r="J442" s="758"/>
      <c r="K442" s="758"/>
      <c r="L442" s="758"/>
      <c r="M442" s="758"/>
      <c r="N442" s="758"/>
      <c r="O442" s="758"/>
      <c r="P442" s="758"/>
      <c r="Q442" s="758"/>
      <c r="R442" s="758"/>
      <c r="S442" s="758"/>
      <c r="T442" s="758"/>
      <c r="U442" s="758"/>
      <c r="V442" s="758"/>
      <c r="W442" s="758"/>
      <c r="X442" s="758"/>
      <c r="Y442" s="758"/>
      <c r="Z442" s="758"/>
      <c r="AA442" s="758"/>
      <c r="AB442" s="758"/>
      <c r="AC442" s="758"/>
      <c r="AD442" s="758"/>
      <c r="AE442" s="758"/>
      <c r="AF442" s="758"/>
      <c r="AG442" s="758"/>
      <c r="AH442" s="758"/>
      <c r="AI442" s="1532" t="s">
        <v>733</v>
      </c>
      <c r="AJ442" s="741"/>
      <c r="AK442" s="1649"/>
      <c r="AL442" s="1649"/>
      <c r="AM442" s="1373"/>
      <c r="AN442" s="1373"/>
      <c r="AO442" s="1373"/>
      <c r="AP442" s="1373"/>
      <c r="AQ442" s="1649"/>
      <c r="AR442" s="1373"/>
      <c r="AS442" s="1373"/>
      <c r="AT442" s="743"/>
      <c r="AU442" s="1373"/>
      <c r="AV442" s="1373"/>
      <c r="AW442" s="1373"/>
      <c r="AX442" s="1373"/>
      <c r="AY442" s="1373"/>
      <c r="AZ442" s="1639"/>
      <c r="BA442" s="1639"/>
      <c r="BB442" s="1639"/>
      <c r="BC442" s="1639"/>
      <c r="BD442" s="1639"/>
      <c r="BE442" s="1642">
        <v>0</v>
      </c>
    </row>
    <row s="1854" customFormat="1" customHeight="1" ht="18.75">
      <c r="A443" s="994"/>
      <c r="B443" s="1373"/>
      <c r="C443" s="1649"/>
      <c r="D443" s="2158"/>
      <c r="E443" s="553" t="s">
        <v>1355</v>
      </c>
      <c r="F443" s="547" t="s">
        <v>1356</v>
      </c>
      <c r="G443" s="2386" t="s">
        <v>732</v>
      </c>
      <c r="H443" s="758"/>
      <c r="I443" s="758">
        <v>1.032</v>
      </c>
      <c r="J443" s="758"/>
      <c r="K443" s="758"/>
      <c r="L443" s="758"/>
      <c r="M443" s="758"/>
      <c r="N443" s="758"/>
      <c r="O443" s="758"/>
      <c r="P443" s="758"/>
      <c r="Q443" s="758"/>
      <c r="R443" s="758"/>
      <c r="S443" s="758"/>
      <c r="T443" s="758"/>
      <c r="U443" s="758"/>
      <c r="V443" s="758"/>
      <c r="W443" s="758"/>
      <c r="X443" s="758"/>
      <c r="Y443" s="758"/>
      <c r="Z443" s="758"/>
      <c r="AA443" s="758"/>
      <c r="AB443" s="758"/>
      <c r="AC443" s="758"/>
      <c r="AD443" s="758"/>
      <c r="AE443" s="758"/>
      <c r="AF443" s="758"/>
      <c r="AG443" s="758"/>
      <c r="AH443" s="758"/>
      <c r="AI443" s="1532" t="s">
        <v>733</v>
      </c>
      <c r="AJ443" s="741"/>
      <c r="AK443" s="1649"/>
      <c r="AL443" s="1649"/>
      <c r="AM443" s="1373"/>
      <c r="AN443" s="1373"/>
      <c r="AO443" s="1373"/>
      <c r="AP443" s="1373"/>
      <c r="AQ443" s="1649"/>
      <c r="AR443" s="1373"/>
      <c r="AS443" s="1373"/>
      <c r="AT443" s="743"/>
      <c r="AU443" s="1373"/>
      <c r="AV443" s="1373"/>
      <c r="AW443" s="1373"/>
      <c r="AX443" s="1373"/>
      <c r="AY443" s="1373"/>
      <c r="AZ443" s="1639"/>
      <c r="BA443" s="1639"/>
      <c r="BB443" s="1639"/>
      <c r="BC443" s="1639"/>
      <c r="BD443" s="1639"/>
      <c r="BE443" s="1642">
        <v>0</v>
      </c>
    </row>
    <row s="1854" customFormat="1" customHeight="1" ht="18.75">
      <c r="A444" s="994"/>
      <c r="B444" s="1373"/>
      <c r="C444" s="1649"/>
      <c r="D444" s="2158"/>
      <c r="E444" s="553" t="s">
        <v>1357</v>
      </c>
      <c r="F444" s="547" t="s">
        <v>1358</v>
      </c>
      <c r="G444" s="2386" t="s">
        <v>732</v>
      </c>
      <c r="H444" s="758"/>
      <c r="I444" s="758">
        <v>1.574</v>
      </c>
      <c r="J444" s="758"/>
      <c r="K444" s="758"/>
      <c r="L444" s="758"/>
      <c r="M444" s="758"/>
      <c r="N444" s="758"/>
      <c r="O444" s="758"/>
      <c r="P444" s="758"/>
      <c r="Q444" s="758"/>
      <c r="R444" s="758"/>
      <c r="S444" s="758"/>
      <c r="T444" s="758"/>
      <c r="U444" s="758"/>
      <c r="V444" s="758"/>
      <c r="W444" s="758"/>
      <c r="X444" s="758"/>
      <c r="Y444" s="758"/>
      <c r="Z444" s="758"/>
      <c r="AA444" s="758"/>
      <c r="AB444" s="758"/>
      <c r="AC444" s="758"/>
      <c r="AD444" s="758"/>
      <c r="AE444" s="758"/>
      <c r="AF444" s="758"/>
      <c r="AG444" s="758"/>
      <c r="AH444" s="758"/>
      <c r="AI444" s="1532" t="s">
        <v>733</v>
      </c>
      <c r="AJ444" s="741"/>
      <c r="AK444" s="1649"/>
      <c r="AL444" s="1649"/>
      <c r="AM444" s="1373"/>
      <c r="AN444" s="1373"/>
      <c r="AO444" s="1373"/>
      <c r="AP444" s="1373"/>
      <c r="AQ444" s="1649"/>
      <c r="AR444" s="1373"/>
      <c r="AS444" s="1373"/>
      <c r="AT444" s="743"/>
      <c r="AU444" s="1373"/>
      <c r="AV444" s="1373"/>
      <c r="AW444" s="1373"/>
      <c r="AX444" s="1373"/>
      <c r="AY444" s="1373"/>
      <c r="AZ444" s="1639"/>
      <c r="BA444" s="1639"/>
      <c r="BB444" s="1639"/>
      <c r="BC444" s="1639"/>
      <c r="BD444" s="1639"/>
      <c r="BE444" s="1642">
        <v>0</v>
      </c>
    </row>
    <row s="1854" customFormat="1" customHeight="1" ht="18.75">
      <c r="A445" s="994"/>
      <c r="B445" s="1373"/>
      <c r="C445" s="1649"/>
      <c r="D445" s="2158"/>
      <c r="E445" s="553" t="s">
        <v>1359</v>
      </c>
      <c r="F445" s="547" t="s">
        <v>1360</v>
      </c>
      <c r="G445" s="2386" t="s">
        <v>732</v>
      </c>
      <c r="H445" s="758"/>
      <c r="I445" s="758">
        <v>0.688</v>
      </c>
      <c r="J445" s="758"/>
      <c r="K445" s="758"/>
      <c r="L445" s="758"/>
      <c r="M445" s="758"/>
      <c r="N445" s="758"/>
      <c r="O445" s="758"/>
      <c r="P445" s="758"/>
      <c r="Q445" s="758"/>
      <c r="R445" s="758"/>
      <c r="S445" s="758"/>
      <c r="T445" s="758"/>
      <c r="U445" s="758"/>
      <c r="V445" s="758"/>
      <c r="W445" s="758"/>
      <c r="X445" s="758"/>
      <c r="Y445" s="758"/>
      <c r="Z445" s="758"/>
      <c r="AA445" s="758"/>
      <c r="AB445" s="758"/>
      <c r="AC445" s="758"/>
      <c r="AD445" s="758"/>
      <c r="AE445" s="758"/>
      <c r="AF445" s="758"/>
      <c r="AG445" s="758"/>
      <c r="AH445" s="758"/>
      <c r="AI445" s="1532" t="s">
        <v>733</v>
      </c>
      <c r="AJ445" s="741"/>
      <c r="AK445" s="1649"/>
      <c r="AL445" s="1649"/>
      <c r="AM445" s="1373"/>
      <c r="AN445" s="1373"/>
      <c r="AO445" s="1373"/>
      <c r="AP445" s="1373"/>
      <c r="AQ445" s="1649"/>
      <c r="AR445" s="1373"/>
      <c r="AS445" s="1373"/>
      <c r="AT445" s="743"/>
      <c r="AU445" s="1373"/>
      <c r="AV445" s="1373"/>
      <c r="AW445" s="1373"/>
      <c r="AX445" s="1373"/>
      <c r="AY445" s="1373"/>
      <c r="AZ445" s="1639"/>
      <c r="BA445" s="1639"/>
      <c r="BB445" s="1639"/>
      <c r="BC445" s="1639"/>
      <c r="BD445" s="1639"/>
      <c r="BE445" s="1642">
        <v>0</v>
      </c>
    </row>
    <row s="1854" customFormat="1" customHeight="1" ht="18.75">
      <c r="A446" s="994"/>
      <c r="B446" s="1373"/>
      <c r="C446" s="1649"/>
      <c r="D446" s="2158"/>
      <c r="E446" s="553" t="s">
        <v>1361</v>
      </c>
      <c r="F446" s="547" t="s">
        <v>1362</v>
      </c>
      <c r="G446" s="2386" t="s">
        <v>732</v>
      </c>
      <c r="H446" s="758"/>
      <c r="I446" s="758">
        <v>1.041</v>
      </c>
      <c r="J446" s="758"/>
      <c r="K446" s="758"/>
      <c r="L446" s="758"/>
      <c r="M446" s="758"/>
      <c r="N446" s="758"/>
      <c r="O446" s="758"/>
      <c r="P446" s="758"/>
      <c r="Q446" s="758"/>
      <c r="R446" s="758"/>
      <c r="S446" s="758"/>
      <c r="T446" s="758"/>
      <c r="U446" s="758"/>
      <c r="V446" s="758"/>
      <c r="W446" s="758"/>
      <c r="X446" s="758"/>
      <c r="Y446" s="758"/>
      <c r="Z446" s="758"/>
      <c r="AA446" s="758"/>
      <c r="AB446" s="758"/>
      <c r="AC446" s="758"/>
      <c r="AD446" s="758"/>
      <c r="AE446" s="758"/>
      <c r="AF446" s="758"/>
      <c r="AG446" s="758"/>
      <c r="AH446" s="758"/>
      <c r="AI446" s="1532" t="s">
        <v>733</v>
      </c>
      <c r="AJ446" s="741"/>
      <c r="AK446" s="1649"/>
      <c r="AL446" s="1649"/>
      <c r="AM446" s="1373"/>
      <c r="AN446" s="1373"/>
      <c r="AO446" s="1373"/>
      <c r="AP446" s="1373"/>
      <c r="AQ446" s="1649"/>
      <c r="AR446" s="1373"/>
      <c r="AS446" s="1373"/>
      <c r="AT446" s="743"/>
      <c r="AU446" s="1373"/>
      <c r="AV446" s="1373"/>
      <c r="AW446" s="1373"/>
      <c r="AX446" s="1373"/>
      <c r="AY446" s="1373"/>
      <c r="AZ446" s="1639"/>
      <c r="BA446" s="1639"/>
      <c r="BB446" s="1639"/>
      <c r="BC446" s="1639"/>
      <c r="BD446" s="1639"/>
      <c r="BE446" s="1642">
        <v>0</v>
      </c>
    </row>
    <row s="1854" customFormat="1" customHeight="1" ht="18.75">
      <c r="A447" s="994"/>
      <c r="B447" s="1373"/>
      <c r="C447" s="1649"/>
      <c r="D447" s="2158"/>
      <c r="E447" s="553" t="s">
        <v>1363</v>
      </c>
      <c r="F447" s="547" t="s">
        <v>1364</v>
      </c>
      <c r="G447" s="2386" t="s">
        <v>732</v>
      </c>
      <c r="H447" s="758"/>
      <c r="I447" s="758">
        <v>1.118</v>
      </c>
      <c r="J447" s="758"/>
      <c r="K447" s="758"/>
      <c r="L447" s="758"/>
      <c r="M447" s="758"/>
      <c r="N447" s="758"/>
      <c r="O447" s="758"/>
      <c r="P447" s="758"/>
      <c r="Q447" s="758"/>
      <c r="R447" s="758"/>
      <c r="S447" s="758"/>
      <c r="T447" s="758"/>
      <c r="U447" s="758"/>
      <c r="V447" s="758"/>
      <c r="W447" s="758"/>
      <c r="X447" s="758"/>
      <c r="Y447" s="758"/>
      <c r="Z447" s="758"/>
      <c r="AA447" s="758"/>
      <c r="AB447" s="758"/>
      <c r="AC447" s="758"/>
      <c r="AD447" s="758"/>
      <c r="AE447" s="758"/>
      <c r="AF447" s="758"/>
      <c r="AG447" s="758"/>
      <c r="AH447" s="758"/>
      <c r="AI447" s="1532" t="s">
        <v>733</v>
      </c>
      <c r="AJ447" s="741"/>
      <c r="AK447" s="1649"/>
      <c r="AL447" s="1649"/>
      <c r="AM447" s="1373"/>
      <c r="AN447" s="1373"/>
      <c r="AO447" s="1373"/>
      <c r="AP447" s="1373"/>
      <c r="AQ447" s="1649"/>
      <c r="AR447" s="1373"/>
      <c r="AS447" s="1373"/>
      <c r="AT447" s="743"/>
      <c r="AU447" s="1373"/>
      <c r="AV447" s="1373"/>
      <c r="AW447" s="1373"/>
      <c r="AX447" s="1373"/>
      <c r="AY447" s="1373"/>
      <c r="AZ447" s="1639"/>
      <c r="BA447" s="1639"/>
      <c r="BB447" s="1639"/>
      <c r="BC447" s="1639"/>
      <c r="BD447" s="1639"/>
      <c r="BE447" s="1642">
        <v>0</v>
      </c>
    </row>
    <row s="1854" customFormat="1" customHeight="1" ht="18.75">
      <c r="A448" s="994"/>
      <c r="B448" s="1373"/>
      <c r="C448" s="1649"/>
      <c r="D448" s="2158"/>
      <c r="E448" s="553" t="s">
        <v>1365</v>
      </c>
      <c r="F448" s="547" t="s">
        <v>1366</v>
      </c>
      <c r="G448" s="2386" t="s">
        <v>732</v>
      </c>
      <c r="H448" s="758"/>
      <c r="I448" s="758">
        <v>1.72</v>
      </c>
      <c r="J448" s="758"/>
      <c r="K448" s="758"/>
      <c r="L448" s="758"/>
      <c r="M448" s="758"/>
      <c r="N448" s="758"/>
      <c r="O448" s="758"/>
      <c r="P448" s="758"/>
      <c r="Q448" s="758"/>
      <c r="R448" s="758"/>
      <c r="S448" s="758"/>
      <c r="T448" s="758"/>
      <c r="U448" s="758"/>
      <c r="V448" s="758"/>
      <c r="W448" s="758"/>
      <c r="X448" s="758"/>
      <c r="Y448" s="758"/>
      <c r="Z448" s="758"/>
      <c r="AA448" s="758"/>
      <c r="AB448" s="758"/>
      <c r="AC448" s="758"/>
      <c r="AD448" s="758"/>
      <c r="AE448" s="758"/>
      <c r="AF448" s="758"/>
      <c r="AG448" s="758"/>
      <c r="AH448" s="758"/>
      <c r="AI448" s="1532" t="s">
        <v>733</v>
      </c>
      <c r="AJ448" s="741"/>
      <c r="AK448" s="1649"/>
      <c r="AL448" s="1649"/>
      <c r="AM448" s="1373"/>
      <c r="AN448" s="1373"/>
      <c r="AO448" s="1373"/>
      <c r="AP448" s="1373"/>
      <c r="AQ448" s="1649"/>
      <c r="AR448" s="1373"/>
      <c r="AS448" s="1373"/>
      <c r="AT448" s="743"/>
      <c r="AU448" s="1373"/>
      <c r="AV448" s="1373"/>
      <c r="AW448" s="1373"/>
      <c r="AX448" s="1373"/>
      <c r="AY448" s="1373"/>
      <c r="AZ448" s="1639"/>
      <c r="BA448" s="1639"/>
      <c r="BB448" s="1639"/>
      <c r="BC448" s="1639"/>
      <c r="BD448" s="1639"/>
      <c r="BE448" s="1642">
        <v>0</v>
      </c>
    </row>
    <row s="1854" customFormat="1" customHeight="1" ht="18.75">
      <c r="A449" s="994"/>
      <c r="B449" s="1373"/>
      <c r="C449" s="1649"/>
      <c r="D449" s="2158"/>
      <c r="E449" s="553" t="s">
        <v>1367</v>
      </c>
      <c r="F449" s="547" t="s">
        <v>1368</v>
      </c>
      <c r="G449" s="2386" t="s">
        <v>732</v>
      </c>
      <c r="H449" s="758"/>
      <c r="I449" s="758">
        <v>1.892</v>
      </c>
      <c r="J449" s="758"/>
      <c r="K449" s="758"/>
      <c r="L449" s="758"/>
      <c r="M449" s="758"/>
      <c r="N449" s="758"/>
      <c r="O449" s="758"/>
      <c r="P449" s="758"/>
      <c r="Q449" s="758"/>
      <c r="R449" s="758"/>
      <c r="S449" s="758"/>
      <c r="T449" s="758"/>
      <c r="U449" s="758"/>
      <c r="V449" s="758"/>
      <c r="W449" s="758"/>
      <c r="X449" s="758"/>
      <c r="Y449" s="758"/>
      <c r="Z449" s="758"/>
      <c r="AA449" s="758"/>
      <c r="AB449" s="758"/>
      <c r="AC449" s="758"/>
      <c r="AD449" s="758"/>
      <c r="AE449" s="758"/>
      <c r="AF449" s="758"/>
      <c r="AG449" s="758"/>
      <c r="AH449" s="758"/>
      <c r="AI449" s="1532" t="s">
        <v>733</v>
      </c>
      <c r="AJ449" s="741"/>
      <c r="AK449" s="1649"/>
      <c r="AL449" s="1649"/>
      <c r="AM449" s="1373"/>
      <c r="AN449" s="1373"/>
      <c r="AO449" s="1373"/>
      <c r="AP449" s="1373"/>
      <c r="AQ449" s="1649"/>
      <c r="AR449" s="1373"/>
      <c r="AS449" s="1373"/>
      <c r="AT449" s="743"/>
      <c r="AU449" s="1373"/>
      <c r="AV449" s="1373"/>
      <c r="AW449" s="1373"/>
      <c r="AX449" s="1373"/>
      <c r="AY449" s="1373"/>
      <c r="AZ449" s="1639"/>
      <c r="BA449" s="1639"/>
      <c r="BB449" s="1639"/>
      <c r="BC449" s="1639"/>
      <c r="BD449" s="1639"/>
      <c r="BE449" s="1642">
        <v>0</v>
      </c>
    </row>
    <row s="1854" customFormat="1" customHeight="1" ht="18.75">
      <c r="A450" s="994"/>
      <c r="B450" s="1373"/>
      <c r="C450" s="1649"/>
      <c r="D450" s="2158"/>
      <c r="E450" s="553" t="s">
        <v>1369</v>
      </c>
      <c r="F450" s="547" t="s">
        <v>1370</v>
      </c>
      <c r="G450" s="2386" t="s">
        <v>732</v>
      </c>
      <c r="H450" s="758"/>
      <c r="I450" s="758">
        <v>6.45</v>
      </c>
      <c r="J450" s="758"/>
      <c r="K450" s="758"/>
      <c r="L450" s="758"/>
      <c r="M450" s="758"/>
      <c r="N450" s="758"/>
      <c r="O450" s="758"/>
      <c r="P450" s="758"/>
      <c r="Q450" s="758"/>
      <c r="R450" s="758"/>
      <c r="S450" s="758"/>
      <c r="T450" s="758"/>
      <c r="U450" s="758"/>
      <c r="V450" s="758"/>
      <c r="W450" s="758"/>
      <c r="X450" s="758"/>
      <c r="Y450" s="758"/>
      <c r="Z450" s="758"/>
      <c r="AA450" s="758"/>
      <c r="AB450" s="758"/>
      <c r="AC450" s="758"/>
      <c r="AD450" s="758"/>
      <c r="AE450" s="758"/>
      <c r="AF450" s="758"/>
      <c r="AG450" s="758"/>
      <c r="AH450" s="758"/>
      <c r="AI450" s="1532" t="s">
        <v>733</v>
      </c>
      <c r="AJ450" s="741"/>
      <c r="AK450" s="1649"/>
      <c r="AL450" s="1649"/>
      <c r="AM450" s="1373"/>
      <c r="AN450" s="1373"/>
      <c r="AO450" s="1373"/>
      <c r="AP450" s="1373"/>
      <c r="AQ450" s="1649"/>
      <c r="AR450" s="1373"/>
      <c r="AS450" s="1373"/>
      <c r="AT450" s="743"/>
      <c r="AU450" s="1373"/>
      <c r="AV450" s="1373"/>
      <c r="AW450" s="1373"/>
      <c r="AX450" s="1373"/>
      <c r="AY450" s="1373"/>
      <c r="AZ450" s="1639"/>
      <c r="BA450" s="1639"/>
      <c r="BB450" s="1639"/>
      <c r="BC450" s="1639"/>
      <c r="BD450" s="1639"/>
      <c r="BE450" s="1642">
        <v>0</v>
      </c>
    </row>
    <row s="1854" customFormat="1" customHeight="1" ht="18.75">
      <c r="A451" s="994"/>
      <c r="B451" s="1373"/>
      <c r="C451" s="1649"/>
      <c r="D451" s="2158"/>
      <c r="E451" s="553" t="s">
        <v>1371</v>
      </c>
      <c r="F451" s="547" t="s">
        <v>1372</v>
      </c>
      <c r="G451" s="2386" t="s">
        <v>732</v>
      </c>
      <c r="H451" s="758"/>
      <c r="I451" s="758">
        <v>7.74</v>
      </c>
      <c r="J451" s="758"/>
      <c r="K451" s="758"/>
      <c r="L451" s="758"/>
      <c r="M451" s="758"/>
      <c r="N451" s="758"/>
      <c r="O451" s="758"/>
      <c r="P451" s="758"/>
      <c r="Q451" s="758"/>
      <c r="R451" s="758"/>
      <c r="S451" s="758"/>
      <c r="T451" s="758"/>
      <c r="U451" s="758"/>
      <c r="V451" s="758"/>
      <c r="W451" s="758"/>
      <c r="X451" s="758"/>
      <c r="Y451" s="758"/>
      <c r="Z451" s="758"/>
      <c r="AA451" s="758"/>
      <c r="AB451" s="758"/>
      <c r="AC451" s="758"/>
      <c r="AD451" s="758"/>
      <c r="AE451" s="758"/>
      <c r="AF451" s="758"/>
      <c r="AG451" s="758"/>
      <c r="AH451" s="758"/>
      <c r="AI451" s="1532" t="s">
        <v>733</v>
      </c>
      <c r="AJ451" s="741"/>
      <c r="AK451" s="1649"/>
      <c r="AL451" s="1649"/>
      <c r="AM451" s="1373"/>
      <c r="AN451" s="1373"/>
      <c r="AO451" s="1373"/>
      <c r="AP451" s="1373"/>
      <c r="AQ451" s="1649"/>
      <c r="AR451" s="1373"/>
      <c r="AS451" s="1373"/>
      <c r="AT451" s="743"/>
      <c r="AU451" s="1373"/>
      <c r="AV451" s="1373"/>
      <c r="AW451" s="1373"/>
      <c r="AX451" s="1373"/>
      <c r="AY451" s="1373"/>
      <c r="AZ451" s="1639"/>
      <c r="BA451" s="1639"/>
      <c r="BB451" s="1639"/>
      <c r="BC451" s="1639"/>
      <c r="BD451" s="1639"/>
      <c r="BE451" s="1642">
        <v>0</v>
      </c>
    </row>
    <row s="1854" customFormat="1" customHeight="1" ht="18.75">
      <c r="A452" s="994"/>
      <c r="B452" s="1373"/>
      <c r="C452" s="1649"/>
      <c r="D452" s="2158"/>
      <c r="E452" s="553" t="s">
        <v>1373</v>
      </c>
      <c r="F452" s="547" t="s">
        <v>1374</v>
      </c>
      <c r="G452" s="2386" t="s">
        <v>732</v>
      </c>
      <c r="H452" s="758"/>
      <c r="I452" s="758">
        <v>0.688</v>
      </c>
      <c r="J452" s="758"/>
      <c r="K452" s="758"/>
      <c r="L452" s="758"/>
      <c r="M452" s="758"/>
      <c r="N452" s="758"/>
      <c r="O452" s="758"/>
      <c r="P452" s="758"/>
      <c r="Q452" s="758"/>
      <c r="R452" s="758"/>
      <c r="S452" s="758"/>
      <c r="T452" s="758"/>
      <c r="U452" s="758"/>
      <c r="V452" s="758"/>
      <c r="W452" s="758"/>
      <c r="X452" s="758"/>
      <c r="Y452" s="758"/>
      <c r="Z452" s="758"/>
      <c r="AA452" s="758"/>
      <c r="AB452" s="758"/>
      <c r="AC452" s="758"/>
      <c r="AD452" s="758"/>
      <c r="AE452" s="758"/>
      <c r="AF452" s="758"/>
      <c r="AG452" s="758"/>
      <c r="AH452" s="758"/>
      <c r="AI452" s="1532" t="s">
        <v>733</v>
      </c>
      <c r="AJ452" s="741"/>
      <c r="AK452" s="1649"/>
      <c r="AL452" s="1649"/>
      <c r="AM452" s="1373"/>
      <c r="AN452" s="1373"/>
      <c r="AO452" s="1373"/>
      <c r="AP452" s="1373"/>
      <c r="AQ452" s="1649"/>
      <c r="AR452" s="1373"/>
      <c r="AS452" s="1373"/>
      <c r="AT452" s="743"/>
      <c r="AU452" s="1373"/>
      <c r="AV452" s="1373"/>
      <c r="AW452" s="1373"/>
      <c r="AX452" s="1373"/>
      <c r="AY452" s="1373"/>
      <c r="AZ452" s="1639"/>
      <c r="BA452" s="1639"/>
      <c r="BB452" s="1639"/>
      <c r="BC452" s="1639"/>
      <c r="BD452" s="1639"/>
      <c r="BE452" s="1642">
        <v>0</v>
      </c>
    </row>
    <row s="1854" customFormat="1" customHeight="1" ht="18.75">
      <c r="A453" s="994"/>
      <c r="B453" s="1373"/>
      <c r="C453" s="1649"/>
      <c r="D453" s="2158"/>
      <c r="E453" s="553" t="s">
        <v>1375</v>
      </c>
      <c r="F453" s="547" t="s">
        <v>1376</v>
      </c>
      <c r="G453" s="2386" t="s">
        <v>732</v>
      </c>
      <c r="H453" s="758"/>
      <c r="I453" s="758">
        <v>0.516</v>
      </c>
      <c r="J453" s="758"/>
      <c r="K453" s="758"/>
      <c r="L453" s="758"/>
      <c r="M453" s="758"/>
      <c r="N453" s="758"/>
      <c r="O453" s="758"/>
      <c r="P453" s="758"/>
      <c r="Q453" s="758"/>
      <c r="R453" s="758"/>
      <c r="S453" s="758"/>
      <c r="T453" s="758"/>
      <c r="U453" s="758"/>
      <c r="V453" s="758"/>
      <c r="W453" s="758"/>
      <c r="X453" s="758"/>
      <c r="Y453" s="758"/>
      <c r="Z453" s="758"/>
      <c r="AA453" s="758"/>
      <c r="AB453" s="758"/>
      <c r="AC453" s="758"/>
      <c r="AD453" s="758"/>
      <c r="AE453" s="758"/>
      <c r="AF453" s="758"/>
      <c r="AG453" s="758"/>
      <c r="AH453" s="758"/>
      <c r="AI453" s="1532" t="s">
        <v>733</v>
      </c>
      <c r="AJ453" s="741"/>
      <c r="AK453" s="1649"/>
      <c r="AL453" s="1649"/>
      <c r="AM453" s="1373"/>
      <c r="AN453" s="1373"/>
      <c r="AO453" s="1373"/>
      <c r="AP453" s="1373"/>
      <c r="AQ453" s="1649"/>
      <c r="AR453" s="1373"/>
      <c r="AS453" s="1373"/>
      <c r="AT453" s="743"/>
      <c r="AU453" s="1373"/>
      <c r="AV453" s="1373"/>
      <c r="AW453" s="1373"/>
      <c r="AX453" s="1373"/>
      <c r="AY453" s="1373"/>
      <c r="AZ453" s="1639"/>
      <c r="BA453" s="1639"/>
      <c r="BB453" s="1639"/>
      <c r="BC453" s="1639"/>
      <c r="BD453" s="1639"/>
      <c r="BE453" s="1642">
        <v>0</v>
      </c>
    </row>
    <row s="1854" customFormat="1" customHeight="1" ht="18.75">
      <c r="A454" s="994"/>
      <c r="B454" s="1373"/>
      <c r="C454" s="1649"/>
      <c r="D454" s="2158"/>
      <c r="E454" s="553" t="s">
        <v>1377</v>
      </c>
      <c r="F454" s="547" t="s">
        <v>1378</v>
      </c>
      <c r="G454" s="2386" t="s">
        <v>732</v>
      </c>
      <c r="H454" s="758"/>
      <c r="I454" s="758">
        <v>13.5</v>
      </c>
      <c r="J454" s="758"/>
      <c r="K454" s="758"/>
      <c r="L454" s="758"/>
      <c r="M454" s="758"/>
      <c r="N454" s="758"/>
      <c r="O454" s="758"/>
      <c r="P454" s="758"/>
      <c r="Q454" s="758"/>
      <c r="R454" s="758"/>
      <c r="S454" s="758"/>
      <c r="T454" s="758"/>
      <c r="U454" s="758"/>
      <c r="V454" s="758"/>
      <c r="W454" s="758"/>
      <c r="X454" s="758"/>
      <c r="Y454" s="758"/>
      <c r="Z454" s="758"/>
      <c r="AA454" s="758"/>
      <c r="AB454" s="758"/>
      <c r="AC454" s="758"/>
      <c r="AD454" s="758"/>
      <c r="AE454" s="758"/>
      <c r="AF454" s="758"/>
      <c r="AG454" s="758"/>
      <c r="AH454" s="758"/>
      <c r="AI454" s="1532" t="s">
        <v>733</v>
      </c>
      <c r="AJ454" s="741"/>
      <c r="AK454" s="1649"/>
      <c r="AL454" s="1649"/>
      <c r="AM454" s="1373"/>
      <c r="AN454" s="1373"/>
      <c r="AO454" s="1373"/>
      <c r="AP454" s="1373"/>
      <c r="AQ454" s="1649"/>
      <c r="AR454" s="1373"/>
      <c r="AS454" s="1373"/>
      <c r="AT454" s="743"/>
      <c r="AU454" s="1373"/>
      <c r="AV454" s="1373"/>
      <c r="AW454" s="1373"/>
      <c r="AX454" s="1373"/>
      <c r="AY454" s="1373"/>
      <c r="AZ454" s="1639"/>
      <c r="BA454" s="1639"/>
      <c r="BB454" s="1639"/>
      <c r="BC454" s="1639"/>
      <c r="BD454" s="1639"/>
      <c r="BE454" s="1642">
        <v>0</v>
      </c>
    </row>
    <row s="1854" customFormat="1" customHeight="1" ht="18.75">
      <c r="A455" s="994"/>
      <c r="B455" s="1373"/>
      <c r="C455" s="1649"/>
      <c r="D455" s="2158"/>
      <c r="E455" s="553" t="s">
        <v>1379</v>
      </c>
      <c r="F455" s="547" t="s">
        <v>1380</v>
      </c>
      <c r="G455" s="2386" t="s">
        <v>732</v>
      </c>
      <c r="H455" s="758"/>
      <c r="I455" s="758">
        <v>2.485</v>
      </c>
      <c r="J455" s="758"/>
      <c r="K455" s="758"/>
      <c r="L455" s="758"/>
      <c r="M455" s="758"/>
      <c r="N455" s="758"/>
      <c r="O455" s="758"/>
      <c r="P455" s="758"/>
      <c r="Q455" s="758"/>
      <c r="R455" s="758"/>
      <c r="S455" s="758"/>
      <c r="T455" s="758"/>
      <c r="U455" s="758"/>
      <c r="V455" s="758"/>
      <c r="W455" s="758"/>
      <c r="X455" s="758"/>
      <c r="Y455" s="758"/>
      <c r="Z455" s="758"/>
      <c r="AA455" s="758"/>
      <c r="AB455" s="758"/>
      <c r="AC455" s="758"/>
      <c r="AD455" s="758"/>
      <c r="AE455" s="758"/>
      <c r="AF455" s="758"/>
      <c r="AG455" s="758"/>
      <c r="AH455" s="758"/>
      <c r="AI455" s="1532" t="s">
        <v>733</v>
      </c>
      <c r="AJ455" s="741"/>
      <c r="AK455" s="1649"/>
      <c r="AL455" s="1649"/>
      <c r="AM455" s="1373"/>
      <c r="AN455" s="1373"/>
      <c r="AO455" s="1373"/>
      <c r="AP455" s="1373"/>
      <c r="AQ455" s="1649"/>
      <c r="AR455" s="1373"/>
      <c r="AS455" s="1373"/>
      <c r="AT455" s="743"/>
      <c r="AU455" s="1373"/>
      <c r="AV455" s="1373"/>
      <c r="AW455" s="1373"/>
      <c r="AX455" s="1373"/>
      <c r="AY455" s="1373"/>
      <c r="AZ455" s="1639"/>
      <c r="BA455" s="1639"/>
      <c r="BB455" s="1639"/>
      <c r="BC455" s="1639"/>
      <c r="BD455" s="1639"/>
      <c r="BE455" s="1642">
        <v>0</v>
      </c>
    </row>
    <row s="1854" customFormat="1" customHeight="1" ht="18.75">
      <c r="A456" s="994"/>
      <c r="B456" s="1373"/>
      <c r="C456" s="1649"/>
      <c r="D456" s="2158"/>
      <c r="E456" s="553" t="s">
        <v>1381</v>
      </c>
      <c r="F456" s="547" t="s">
        <v>1382</v>
      </c>
      <c r="G456" s="2386" t="s">
        <v>732</v>
      </c>
      <c r="H456" s="758"/>
      <c r="I456" s="758">
        <v>1.488</v>
      </c>
      <c r="J456" s="758"/>
      <c r="K456" s="758"/>
      <c r="L456" s="758"/>
      <c r="M456" s="758"/>
      <c r="N456" s="758"/>
      <c r="O456" s="758"/>
      <c r="P456" s="758"/>
      <c r="Q456" s="758"/>
      <c r="R456" s="758"/>
      <c r="S456" s="758"/>
      <c r="T456" s="758"/>
      <c r="U456" s="758"/>
      <c r="V456" s="758"/>
      <c r="W456" s="758"/>
      <c r="X456" s="758"/>
      <c r="Y456" s="758"/>
      <c r="Z456" s="758"/>
      <c r="AA456" s="758"/>
      <c r="AB456" s="758"/>
      <c r="AC456" s="758"/>
      <c r="AD456" s="758"/>
      <c r="AE456" s="758"/>
      <c r="AF456" s="758"/>
      <c r="AG456" s="758"/>
      <c r="AH456" s="758"/>
      <c r="AI456" s="1532" t="s">
        <v>733</v>
      </c>
      <c r="AJ456" s="741"/>
      <c r="AK456" s="1649"/>
      <c r="AL456" s="1649"/>
      <c r="AM456" s="1373"/>
      <c r="AN456" s="1373"/>
      <c r="AO456" s="1373"/>
      <c r="AP456" s="1373"/>
      <c r="AQ456" s="1649"/>
      <c r="AR456" s="1373"/>
      <c r="AS456" s="1373"/>
      <c r="AT456" s="743"/>
      <c r="AU456" s="1373"/>
      <c r="AV456" s="1373"/>
      <c r="AW456" s="1373"/>
      <c r="AX456" s="1373"/>
      <c r="AY456" s="1373"/>
      <c r="AZ456" s="1639"/>
      <c r="BA456" s="1639"/>
      <c r="BB456" s="1639"/>
      <c r="BC456" s="1639"/>
      <c r="BD456" s="1639"/>
      <c r="BE456" s="1642">
        <v>0</v>
      </c>
    </row>
    <row s="1854" customFormat="1" customHeight="1" ht="18.75">
      <c r="A457" s="994"/>
      <c r="B457" s="1373"/>
      <c r="C457" s="1649"/>
      <c r="D457" s="2158"/>
      <c r="E457" s="553" t="s">
        <v>1383</v>
      </c>
      <c r="F457" s="547" t="s">
        <v>1384</v>
      </c>
      <c r="G457" s="2386" t="s">
        <v>732</v>
      </c>
      <c r="H457" s="758"/>
      <c r="I457" s="758">
        <v>1.032</v>
      </c>
      <c r="J457" s="758"/>
      <c r="K457" s="758"/>
      <c r="L457" s="758"/>
      <c r="M457" s="758"/>
      <c r="N457" s="758"/>
      <c r="O457" s="758"/>
      <c r="P457" s="758"/>
      <c r="Q457" s="758"/>
      <c r="R457" s="758"/>
      <c r="S457" s="758"/>
      <c r="T457" s="758"/>
      <c r="U457" s="758"/>
      <c r="V457" s="758"/>
      <c r="W457" s="758"/>
      <c r="X457" s="758"/>
      <c r="Y457" s="758"/>
      <c r="Z457" s="758"/>
      <c r="AA457" s="758"/>
      <c r="AB457" s="758"/>
      <c r="AC457" s="758"/>
      <c r="AD457" s="758"/>
      <c r="AE457" s="758"/>
      <c r="AF457" s="758"/>
      <c r="AG457" s="758"/>
      <c r="AH457" s="758"/>
      <c r="AI457" s="1532" t="s">
        <v>733</v>
      </c>
      <c r="AJ457" s="741"/>
      <c r="AK457" s="1649"/>
      <c r="AL457" s="1649"/>
      <c r="AM457" s="1373"/>
      <c r="AN457" s="1373"/>
      <c r="AO457" s="1373"/>
      <c r="AP457" s="1373"/>
      <c r="AQ457" s="1649"/>
      <c r="AR457" s="1373"/>
      <c r="AS457" s="1373"/>
      <c r="AT457" s="743"/>
      <c r="AU457" s="1373"/>
      <c r="AV457" s="1373"/>
      <c r="AW457" s="1373"/>
      <c r="AX457" s="1373"/>
      <c r="AY457" s="1373"/>
      <c r="AZ457" s="1639"/>
      <c r="BA457" s="1639"/>
      <c r="BB457" s="1639"/>
      <c r="BC457" s="1639"/>
      <c r="BD457" s="1639"/>
      <c r="BE457" s="1642">
        <v>0</v>
      </c>
    </row>
    <row s="1854" customFormat="1" customHeight="1" ht="18.75">
      <c r="A458" s="994"/>
      <c r="B458" s="1373"/>
      <c r="C458" s="1649"/>
      <c r="D458" s="2158"/>
      <c r="E458" s="553" t="s">
        <v>1385</v>
      </c>
      <c r="F458" s="547" t="s">
        <v>1386</v>
      </c>
      <c r="G458" s="2386" t="s">
        <v>732</v>
      </c>
      <c r="H458" s="758"/>
      <c r="I458" s="758">
        <v>1.032</v>
      </c>
      <c r="J458" s="758"/>
      <c r="K458" s="758"/>
      <c r="L458" s="758"/>
      <c r="M458" s="758"/>
      <c r="N458" s="758"/>
      <c r="O458" s="758"/>
      <c r="P458" s="758"/>
      <c r="Q458" s="758"/>
      <c r="R458" s="758"/>
      <c r="S458" s="758"/>
      <c r="T458" s="758"/>
      <c r="U458" s="758"/>
      <c r="V458" s="758"/>
      <c r="W458" s="758"/>
      <c r="X458" s="758"/>
      <c r="Y458" s="758"/>
      <c r="Z458" s="758"/>
      <c r="AA458" s="758"/>
      <c r="AB458" s="758"/>
      <c r="AC458" s="758"/>
      <c r="AD458" s="758"/>
      <c r="AE458" s="758"/>
      <c r="AF458" s="758"/>
      <c r="AG458" s="758"/>
      <c r="AH458" s="758"/>
      <c r="AI458" s="1532" t="s">
        <v>733</v>
      </c>
      <c r="AJ458" s="741"/>
      <c r="AK458" s="1649"/>
      <c r="AL458" s="1649"/>
      <c r="AM458" s="1373"/>
      <c r="AN458" s="1373"/>
      <c r="AO458" s="1373"/>
      <c r="AP458" s="1373"/>
      <c r="AQ458" s="1649"/>
      <c r="AR458" s="1373"/>
      <c r="AS458" s="1373"/>
      <c r="AT458" s="743"/>
      <c r="AU458" s="1373"/>
      <c r="AV458" s="1373"/>
      <c r="AW458" s="1373"/>
      <c r="AX458" s="1373"/>
      <c r="AY458" s="1373"/>
      <c r="AZ458" s="1639"/>
      <c r="BA458" s="1639"/>
      <c r="BB458" s="1639"/>
      <c r="BC458" s="1639"/>
      <c r="BD458" s="1639"/>
      <c r="BE458" s="1642">
        <v>0</v>
      </c>
    </row>
    <row s="1854" customFormat="1" customHeight="1" ht="18.75">
      <c r="A459" s="994"/>
      <c r="B459" s="1373"/>
      <c r="C459" s="1649"/>
      <c r="D459" s="2158"/>
      <c r="E459" s="553" t="s">
        <v>1387</v>
      </c>
      <c r="F459" s="547" t="s">
        <v>1388</v>
      </c>
      <c r="G459" s="2386" t="s">
        <v>732</v>
      </c>
      <c r="H459" s="758"/>
      <c r="I459" s="758">
        <v>2.58</v>
      </c>
      <c r="J459" s="758"/>
      <c r="K459" s="758"/>
      <c r="L459" s="758"/>
      <c r="M459" s="758"/>
      <c r="N459" s="758"/>
      <c r="O459" s="758"/>
      <c r="P459" s="758"/>
      <c r="Q459" s="758"/>
      <c r="R459" s="758"/>
      <c r="S459" s="758"/>
      <c r="T459" s="758"/>
      <c r="U459" s="758"/>
      <c r="V459" s="758"/>
      <c r="W459" s="758"/>
      <c r="X459" s="758"/>
      <c r="Y459" s="758"/>
      <c r="Z459" s="758"/>
      <c r="AA459" s="758"/>
      <c r="AB459" s="758"/>
      <c r="AC459" s="758"/>
      <c r="AD459" s="758"/>
      <c r="AE459" s="758"/>
      <c r="AF459" s="758"/>
      <c r="AG459" s="758"/>
      <c r="AH459" s="758"/>
      <c r="AI459" s="1532" t="s">
        <v>733</v>
      </c>
      <c r="AJ459" s="741"/>
      <c r="AK459" s="1649"/>
      <c r="AL459" s="1649"/>
      <c r="AM459" s="1373"/>
      <c r="AN459" s="1373"/>
      <c r="AO459" s="1373"/>
      <c r="AP459" s="1373"/>
      <c r="AQ459" s="1649"/>
      <c r="AR459" s="1373"/>
      <c r="AS459" s="1373"/>
      <c r="AT459" s="743"/>
      <c r="AU459" s="1373"/>
      <c r="AV459" s="1373"/>
      <c r="AW459" s="1373"/>
      <c r="AX459" s="1373"/>
      <c r="AY459" s="1373"/>
      <c r="AZ459" s="1639"/>
      <c r="BA459" s="1639"/>
      <c r="BB459" s="1639"/>
      <c r="BC459" s="1639"/>
      <c r="BD459" s="1639"/>
      <c r="BE459" s="1642">
        <v>0</v>
      </c>
    </row>
    <row s="1854" customFormat="1" customHeight="1" ht="18.75">
      <c r="A460" s="994"/>
      <c r="B460" s="1373"/>
      <c r="C460" s="1649"/>
      <c r="D460" s="2158"/>
      <c r="E460" s="553" t="s">
        <v>1389</v>
      </c>
      <c r="F460" s="547" t="s">
        <v>1390</v>
      </c>
      <c r="G460" s="2386" t="s">
        <v>732</v>
      </c>
      <c r="H460" s="758"/>
      <c r="I460" s="758">
        <v>0.516</v>
      </c>
      <c r="J460" s="758"/>
      <c r="K460" s="758"/>
      <c r="L460" s="758"/>
      <c r="M460" s="758"/>
      <c r="N460" s="758"/>
      <c r="O460" s="758"/>
      <c r="P460" s="758"/>
      <c r="Q460" s="758"/>
      <c r="R460" s="758"/>
      <c r="S460" s="758"/>
      <c r="T460" s="758"/>
      <c r="U460" s="758"/>
      <c r="V460" s="758"/>
      <c r="W460" s="758"/>
      <c r="X460" s="758"/>
      <c r="Y460" s="758"/>
      <c r="Z460" s="758"/>
      <c r="AA460" s="758"/>
      <c r="AB460" s="758"/>
      <c r="AC460" s="758"/>
      <c r="AD460" s="758"/>
      <c r="AE460" s="758"/>
      <c r="AF460" s="758"/>
      <c r="AG460" s="758"/>
      <c r="AH460" s="758"/>
      <c r="AI460" s="1532" t="s">
        <v>733</v>
      </c>
      <c r="AJ460" s="741"/>
      <c r="AK460" s="1649"/>
      <c r="AL460" s="1649"/>
      <c r="AM460" s="1373"/>
      <c r="AN460" s="1373"/>
      <c r="AO460" s="1373"/>
      <c r="AP460" s="1373"/>
      <c r="AQ460" s="1649"/>
      <c r="AR460" s="1373"/>
      <c r="AS460" s="1373"/>
      <c r="AT460" s="743"/>
      <c r="AU460" s="1373"/>
      <c r="AV460" s="1373"/>
      <c r="AW460" s="1373"/>
      <c r="AX460" s="1373"/>
      <c r="AY460" s="1373"/>
      <c r="AZ460" s="1639"/>
      <c r="BA460" s="1639"/>
      <c r="BB460" s="1639"/>
      <c r="BC460" s="1639"/>
      <c r="BD460" s="1639"/>
      <c r="BE460" s="1642">
        <v>0</v>
      </c>
    </row>
    <row s="1854" customFormat="1" customHeight="1" ht="18.75">
      <c r="A461" s="994"/>
      <c r="B461" s="1373"/>
      <c r="C461" s="1649"/>
      <c r="D461" s="2158"/>
      <c r="E461" s="553" t="s">
        <v>1391</v>
      </c>
      <c r="F461" s="547" t="s">
        <v>1392</v>
      </c>
      <c r="G461" s="2386" t="s">
        <v>732</v>
      </c>
      <c r="H461" s="758"/>
      <c r="I461" s="758">
        <v>8.6</v>
      </c>
      <c r="J461" s="758"/>
      <c r="K461" s="758"/>
      <c r="L461" s="758"/>
      <c r="M461" s="758"/>
      <c r="N461" s="758"/>
      <c r="O461" s="758"/>
      <c r="P461" s="758"/>
      <c r="Q461" s="758"/>
      <c r="R461" s="758"/>
      <c r="S461" s="758"/>
      <c r="T461" s="758"/>
      <c r="U461" s="758"/>
      <c r="V461" s="758"/>
      <c r="W461" s="758"/>
      <c r="X461" s="758"/>
      <c r="Y461" s="758"/>
      <c r="Z461" s="758"/>
      <c r="AA461" s="758"/>
      <c r="AB461" s="758"/>
      <c r="AC461" s="758"/>
      <c r="AD461" s="758"/>
      <c r="AE461" s="758"/>
      <c r="AF461" s="758"/>
      <c r="AG461" s="758"/>
      <c r="AH461" s="758"/>
      <c r="AI461" s="1532" t="s">
        <v>733</v>
      </c>
      <c r="AJ461" s="741"/>
      <c r="AK461" s="1649"/>
      <c r="AL461" s="1649"/>
      <c r="AM461" s="1373"/>
      <c r="AN461" s="1373"/>
      <c r="AO461" s="1373"/>
      <c r="AP461" s="1373"/>
      <c r="AQ461" s="1649"/>
      <c r="AR461" s="1373"/>
      <c r="AS461" s="1373"/>
      <c r="AT461" s="743"/>
      <c r="AU461" s="1373"/>
      <c r="AV461" s="1373"/>
      <c r="AW461" s="1373"/>
      <c r="AX461" s="1373"/>
      <c r="AY461" s="1373"/>
      <c r="AZ461" s="1639"/>
      <c r="BA461" s="1639"/>
      <c r="BB461" s="1639"/>
      <c r="BC461" s="1639"/>
      <c r="BD461" s="1639"/>
      <c r="BE461" s="1642">
        <v>0</v>
      </c>
    </row>
    <row s="1854" customFormat="1" customHeight="1" ht="18.75">
      <c r="A462" s="994"/>
      <c r="B462" s="1373"/>
      <c r="C462" s="1649"/>
      <c r="D462" s="2158"/>
      <c r="E462" s="553" t="s">
        <v>1393</v>
      </c>
      <c r="F462" s="547" t="s">
        <v>1394</v>
      </c>
      <c r="G462" s="2386" t="s">
        <v>732</v>
      </c>
      <c r="H462" s="758"/>
      <c r="I462" s="758">
        <v>8.6</v>
      </c>
      <c r="J462" s="758"/>
      <c r="K462" s="758"/>
      <c r="L462" s="758"/>
      <c r="M462" s="758"/>
      <c r="N462" s="758"/>
      <c r="O462" s="758"/>
      <c r="P462" s="758"/>
      <c r="Q462" s="758"/>
      <c r="R462" s="758"/>
      <c r="S462" s="758"/>
      <c r="T462" s="758"/>
      <c r="U462" s="758"/>
      <c r="V462" s="758"/>
      <c r="W462" s="758"/>
      <c r="X462" s="758"/>
      <c r="Y462" s="758"/>
      <c r="Z462" s="758"/>
      <c r="AA462" s="758"/>
      <c r="AB462" s="758"/>
      <c r="AC462" s="758"/>
      <c r="AD462" s="758"/>
      <c r="AE462" s="758"/>
      <c r="AF462" s="758"/>
      <c r="AG462" s="758"/>
      <c r="AH462" s="758"/>
      <c r="AI462" s="1532" t="s">
        <v>733</v>
      </c>
      <c r="AJ462" s="741"/>
      <c r="AK462" s="1649"/>
      <c r="AL462" s="1649"/>
      <c r="AM462" s="1373"/>
      <c r="AN462" s="1373"/>
      <c r="AO462" s="1373"/>
      <c r="AP462" s="1373"/>
      <c r="AQ462" s="1649"/>
      <c r="AR462" s="1373"/>
      <c r="AS462" s="1373"/>
      <c r="AT462" s="743"/>
      <c r="AU462" s="1373"/>
      <c r="AV462" s="1373"/>
      <c r="AW462" s="1373"/>
      <c r="AX462" s="1373"/>
      <c r="AY462" s="1373"/>
      <c r="AZ462" s="1639"/>
      <c r="BA462" s="1639"/>
      <c r="BB462" s="1639"/>
      <c r="BC462" s="1639"/>
      <c r="BD462" s="1639"/>
      <c r="BE462" s="1642">
        <v>0</v>
      </c>
    </row>
    <row s="1854" customFormat="1" customHeight="1" ht="18.75">
      <c r="A463" s="994"/>
      <c r="B463" s="1373"/>
      <c r="C463" s="1649"/>
      <c r="D463" s="2158"/>
      <c r="E463" s="553" t="s">
        <v>1395</v>
      </c>
      <c r="F463" s="547" t="s">
        <v>1396</v>
      </c>
      <c r="G463" s="2386" t="s">
        <v>732</v>
      </c>
      <c r="H463" s="758"/>
      <c r="I463" s="758">
        <v>1.74</v>
      </c>
      <c r="J463" s="758"/>
      <c r="K463" s="758"/>
      <c r="L463" s="758"/>
      <c r="M463" s="758"/>
      <c r="N463" s="758"/>
      <c r="O463" s="758"/>
      <c r="P463" s="758"/>
      <c r="Q463" s="758"/>
      <c r="R463" s="758"/>
      <c r="S463" s="758"/>
      <c r="T463" s="758"/>
      <c r="U463" s="758"/>
      <c r="V463" s="758"/>
      <c r="W463" s="758"/>
      <c r="X463" s="758"/>
      <c r="Y463" s="758"/>
      <c r="Z463" s="758"/>
      <c r="AA463" s="758"/>
      <c r="AB463" s="758"/>
      <c r="AC463" s="758"/>
      <c r="AD463" s="758"/>
      <c r="AE463" s="758"/>
      <c r="AF463" s="758"/>
      <c r="AG463" s="758"/>
      <c r="AH463" s="758"/>
      <c r="AI463" s="1532" t="s">
        <v>733</v>
      </c>
      <c r="AJ463" s="741"/>
      <c r="AK463" s="1649"/>
      <c r="AL463" s="1649"/>
      <c r="AM463" s="1373"/>
      <c r="AN463" s="1373"/>
      <c r="AO463" s="1373"/>
      <c r="AP463" s="1373"/>
      <c r="AQ463" s="1649"/>
      <c r="AR463" s="1373"/>
      <c r="AS463" s="1373"/>
      <c r="AT463" s="743"/>
      <c r="AU463" s="1373"/>
      <c r="AV463" s="1373"/>
      <c r="AW463" s="1373"/>
      <c r="AX463" s="1373"/>
      <c r="AY463" s="1373"/>
      <c r="AZ463" s="1639"/>
      <c r="BA463" s="1639"/>
      <c r="BB463" s="1639"/>
      <c r="BC463" s="1639"/>
      <c r="BD463" s="1639"/>
      <c r="BE463" s="1642">
        <v>0</v>
      </c>
    </row>
    <row s="1854" customFormat="1" customHeight="1" ht="18.75">
      <c r="A464" s="994"/>
      <c r="B464" s="1373"/>
      <c r="C464" s="1649"/>
      <c r="D464" s="2158"/>
      <c r="E464" s="553" t="s">
        <v>1397</v>
      </c>
      <c r="F464" s="547" t="s">
        <v>1398</v>
      </c>
      <c r="G464" s="2386" t="s">
        <v>732</v>
      </c>
      <c r="H464" s="758"/>
      <c r="I464" s="758">
        <v>0.31</v>
      </c>
      <c r="J464" s="758"/>
      <c r="K464" s="758"/>
      <c r="L464" s="758"/>
      <c r="M464" s="758"/>
      <c r="N464" s="758"/>
      <c r="O464" s="758"/>
      <c r="P464" s="758"/>
      <c r="Q464" s="758"/>
      <c r="R464" s="758"/>
      <c r="S464" s="758"/>
      <c r="T464" s="758"/>
      <c r="U464" s="758"/>
      <c r="V464" s="758"/>
      <c r="W464" s="758"/>
      <c r="X464" s="758"/>
      <c r="Y464" s="758"/>
      <c r="Z464" s="758"/>
      <c r="AA464" s="758"/>
      <c r="AB464" s="758"/>
      <c r="AC464" s="758"/>
      <c r="AD464" s="758"/>
      <c r="AE464" s="758"/>
      <c r="AF464" s="758"/>
      <c r="AG464" s="758"/>
      <c r="AH464" s="758"/>
      <c r="AI464" s="1532" t="s">
        <v>733</v>
      </c>
      <c r="AJ464" s="741"/>
      <c r="AK464" s="1649"/>
      <c r="AL464" s="1649"/>
      <c r="AM464" s="1373"/>
      <c r="AN464" s="1373"/>
      <c r="AO464" s="1373"/>
      <c r="AP464" s="1373"/>
      <c r="AQ464" s="1649"/>
      <c r="AR464" s="1373"/>
      <c r="AS464" s="1373"/>
      <c r="AT464" s="743"/>
      <c r="AU464" s="1373"/>
      <c r="AV464" s="1373"/>
      <c r="AW464" s="1373"/>
      <c r="AX464" s="1373"/>
      <c r="AY464" s="1373"/>
      <c r="AZ464" s="1639"/>
      <c r="BA464" s="1639"/>
      <c r="BB464" s="1639"/>
      <c r="BC464" s="1639"/>
      <c r="BD464" s="1639"/>
      <c r="BE464" s="1642">
        <v>0</v>
      </c>
    </row>
    <row s="1854" customFormat="1" customHeight="1" ht="18.75">
      <c r="A465" s="994"/>
      <c r="B465" s="1373"/>
      <c r="C465" s="1649"/>
      <c r="D465" s="2158"/>
      <c r="E465" s="553" t="s">
        <v>1399</v>
      </c>
      <c r="F465" s="547" t="s">
        <v>1400</v>
      </c>
      <c r="G465" s="2386" t="s">
        <v>732</v>
      </c>
      <c r="H465" s="758"/>
      <c r="I465" s="758">
        <v>0.516</v>
      </c>
      <c r="J465" s="758"/>
      <c r="K465" s="758"/>
      <c r="L465" s="758"/>
      <c r="M465" s="758"/>
      <c r="N465" s="758"/>
      <c r="O465" s="758"/>
      <c r="P465" s="758"/>
      <c r="Q465" s="758"/>
      <c r="R465" s="758"/>
      <c r="S465" s="758"/>
      <c r="T465" s="758"/>
      <c r="U465" s="758"/>
      <c r="V465" s="758"/>
      <c r="W465" s="758"/>
      <c r="X465" s="758"/>
      <c r="Y465" s="758"/>
      <c r="Z465" s="758"/>
      <c r="AA465" s="758"/>
      <c r="AB465" s="758"/>
      <c r="AC465" s="758"/>
      <c r="AD465" s="758"/>
      <c r="AE465" s="758"/>
      <c r="AF465" s="758"/>
      <c r="AG465" s="758"/>
      <c r="AH465" s="758"/>
      <c r="AI465" s="1532" t="s">
        <v>733</v>
      </c>
      <c r="AJ465" s="741"/>
      <c r="AK465" s="1649"/>
      <c r="AL465" s="1649"/>
      <c r="AM465" s="1373"/>
      <c r="AN465" s="1373"/>
      <c r="AO465" s="1373"/>
      <c r="AP465" s="1373"/>
      <c r="AQ465" s="1649"/>
      <c r="AR465" s="1373"/>
      <c r="AS465" s="1373"/>
      <c r="AT465" s="743"/>
      <c r="AU465" s="1373"/>
      <c r="AV465" s="1373"/>
      <c r="AW465" s="1373"/>
      <c r="AX465" s="1373"/>
      <c r="AY465" s="1373"/>
      <c r="AZ465" s="1639"/>
      <c r="BA465" s="1639"/>
      <c r="BB465" s="1639"/>
      <c r="BC465" s="1639"/>
      <c r="BD465" s="1639"/>
      <c r="BE465" s="1642">
        <v>0</v>
      </c>
    </row>
    <row s="1854" customFormat="1" customHeight="1" ht="18.75">
      <c r="A466" s="994"/>
      <c r="B466" s="1373"/>
      <c r="C466" s="1649"/>
      <c r="D466" s="2158"/>
      <c r="E466" s="553" t="s">
        <v>1401</v>
      </c>
      <c r="F466" s="547" t="s">
        <v>1402</v>
      </c>
      <c r="G466" s="2386" t="s">
        <v>732</v>
      </c>
      <c r="H466" s="758"/>
      <c r="I466" s="758">
        <v>0.172</v>
      </c>
      <c r="J466" s="758"/>
      <c r="K466" s="758"/>
      <c r="L466" s="758"/>
      <c r="M466" s="758"/>
      <c r="N466" s="758"/>
      <c r="O466" s="758"/>
      <c r="P466" s="758"/>
      <c r="Q466" s="758"/>
      <c r="R466" s="758"/>
      <c r="S466" s="758"/>
      <c r="T466" s="758"/>
      <c r="U466" s="758"/>
      <c r="V466" s="758"/>
      <c r="W466" s="758"/>
      <c r="X466" s="758"/>
      <c r="Y466" s="758"/>
      <c r="Z466" s="758"/>
      <c r="AA466" s="758"/>
      <c r="AB466" s="758"/>
      <c r="AC466" s="758"/>
      <c r="AD466" s="758"/>
      <c r="AE466" s="758"/>
      <c r="AF466" s="758"/>
      <c r="AG466" s="758"/>
      <c r="AH466" s="758"/>
      <c r="AI466" s="1532" t="s">
        <v>733</v>
      </c>
      <c r="AJ466" s="741"/>
      <c r="AK466" s="1649"/>
      <c r="AL466" s="1649"/>
      <c r="AM466" s="1373"/>
      <c r="AN466" s="1373"/>
      <c r="AO466" s="1373"/>
      <c r="AP466" s="1373"/>
      <c r="AQ466" s="1649"/>
      <c r="AR466" s="1373"/>
      <c r="AS466" s="1373"/>
      <c r="AT466" s="743"/>
      <c r="AU466" s="1373"/>
      <c r="AV466" s="1373"/>
      <c r="AW466" s="1373"/>
      <c r="AX466" s="1373"/>
      <c r="AY466" s="1373"/>
      <c r="AZ466" s="1639"/>
      <c r="BA466" s="1639"/>
      <c r="BB466" s="1639"/>
      <c r="BC466" s="1639"/>
      <c r="BD466" s="1639"/>
      <c r="BE466" s="1642">
        <v>0</v>
      </c>
    </row>
    <row s="1854" customFormat="1" customHeight="1" ht="18.75">
      <c r="A467" s="994"/>
      <c r="B467" s="1373"/>
      <c r="C467" s="1649"/>
      <c r="D467" s="2158"/>
      <c r="E467" s="553" t="s">
        <v>1403</v>
      </c>
      <c r="F467" s="547" t="s">
        <v>1404</v>
      </c>
      <c r="G467" s="2386" t="s">
        <v>732</v>
      </c>
      <c r="H467" s="758"/>
      <c r="I467" s="758">
        <v>0.31</v>
      </c>
      <c r="J467" s="758"/>
      <c r="K467" s="758"/>
      <c r="L467" s="758"/>
      <c r="M467" s="758"/>
      <c r="N467" s="758"/>
      <c r="O467" s="758"/>
      <c r="P467" s="758"/>
      <c r="Q467" s="758"/>
      <c r="R467" s="758"/>
      <c r="S467" s="758"/>
      <c r="T467" s="758"/>
      <c r="U467" s="758"/>
      <c r="V467" s="758"/>
      <c r="W467" s="758"/>
      <c r="X467" s="758"/>
      <c r="Y467" s="758"/>
      <c r="Z467" s="758"/>
      <c r="AA467" s="758"/>
      <c r="AB467" s="758"/>
      <c r="AC467" s="758"/>
      <c r="AD467" s="758"/>
      <c r="AE467" s="758"/>
      <c r="AF467" s="758"/>
      <c r="AG467" s="758"/>
      <c r="AH467" s="758"/>
      <c r="AI467" s="1532" t="s">
        <v>733</v>
      </c>
      <c r="AJ467" s="741"/>
      <c r="AK467" s="1649"/>
      <c r="AL467" s="1649"/>
      <c r="AM467" s="1373"/>
      <c r="AN467" s="1373"/>
      <c r="AO467" s="1373"/>
      <c r="AP467" s="1373"/>
      <c r="AQ467" s="1649"/>
      <c r="AR467" s="1373"/>
      <c r="AS467" s="1373"/>
      <c r="AT467" s="743"/>
      <c r="AU467" s="1373"/>
      <c r="AV467" s="1373"/>
      <c r="AW467" s="1373"/>
      <c r="AX467" s="1373"/>
      <c r="AY467" s="1373"/>
      <c r="AZ467" s="1639"/>
      <c r="BA467" s="1639"/>
      <c r="BB467" s="1639"/>
      <c r="BC467" s="1639"/>
      <c r="BD467" s="1639"/>
      <c r="BE467" s="1642">
        <v>0</v>
      </c>
    </row>
    <row s="1854" customFormat="1" customHeight="1" ht="18.75">
      <c r="A468" s="994"/>
      <c r="B468" s="1373"/>
      <c r="C468" s="1649"/>
      <c r="D468" s="2158"/>
      <c r="E468" s="553" t="s">
        <v>1405</v>
      </c>
      <c r="F468" s="547" t="s">
        <v>1406</v>
      </c>
      <c r="G468" s="2386" t="s">
        <v>732</v>
      </c>
      <c r="H468" s="758"/>
      <c r="I468" s="758">
        <v>0.172</v>
      </c>
      <c r="J468" s="758"/>
      <c r="K468" s="758"/>
      <c r="L468" s="758"/>
      <c r="M468" s="758"/>
      <c r="N468" s="758"/>
      <c r="O468" s="758"/>
      <c r="P468" s="758"/>
      <c r="Q468" s="758"/>
      <c r="R468" s="758"/>
      <c r="S468" s="758"/>
      <c r="T468" s="758"/>
      <c r="U468" s="758"/>
      <c r="V468" s="758"/>
      <c r="W468" s="758"/>
      <c r="X468" s="758"/>
      <c r="Y468" s="758"/>
      <c r="Z468" s="758"/>
      <c r="AA468" s="758"/>
      <c r="AB468" s="758"/>
      <c r="AC468" s="758"/>
      <c r="AD468" s="758"/>
      <c r="AE468" s="758"/>
      <c r="AF468" s="758"/>
      <c r="AG468" s="758"/>
      <c r="AH468" s="758"/>
      <c r="AI468" s="1532" t="s">
        <v>733</v>
      </c>
      <c r="AJ468" s="741"/>
      <c r="AK468" s="1649"/>
      <c r="AL468" s="1649"/>
      <c r="AM468" s="1373"/>
      <c r="AN468" s="1373"/>
      <c r="AO468" s="1373"/>
      <c r="AP468" s="1373"/>
      <c r="AQ468" s="1649"/>
      <c r="AR468" s="1373"/>
      <c r="AS468" s="1373"/>
      <c r="AT468" s="743"/>
      <c r="AU468" s="1373"/>
      <c r="AV468" s="1373"/>
      <c r="AW468" s="1373"/>
      <c r="AX468" s="1373"/>
      <c r="AY468" s="1373"/>
      <c r="AZ468" s="1639"/>
      <c r="BA468" s="1639"/>
      <c r="BB468" s="1639"/>
      <c r="BC468" s="1639"/>
      <c r="BD468" s="1639"/>
      <c r="BE468" s="1642">
        <v>0</v>
      </c>
    </row>
    <row s="1854" customFormat="1" customHeight="1" ht="18.75">
      <c r="A469" s="994"/>
      <c r="B469" s="1373"/>
      <c r="C469" s="1649"/>
      <c r="D469" s="2158"/>
      <c r="E469" s="553" t="s">
        <v>1407</v>
      </c>
      <c r="F469" s="547" t="s">
        <v>1408</v>
      </c>
      <c r="G469" s="2386" t="s">
        <v>732</v>
      </c>
      <c r="H469" s="758"/>
      <c r="I469" s="758">
        <v>0.068</v>
      </c>
      <c r="J469" s="758"/>
      <c r="K469" s="758"/>
      <c r="L469" s="758"/>
      <c r="M469" s="758"/>
      <c r="N469" s="758"/>
      <c r="O469" s="758"/>
      <c r="P469" s="758"/>
      <c r="Q469" s="758"/>
      <c r="R469" s="758"/>
      <c r="S469" s="758"/>
      <c r="T469" s="758"/>
      <c r="U469" s="758"/>
      <c r="V469" s="758"/>
      <c r="W469" s="758"/>
      <c r="X469" s="758"/>
      <c r="Y469" s="758"/>
      <c r="Z469" s="758"/>
      <c r="AA469" s="758"/>
      <c r="AB469" s="758"/>
      <c r="AC469" s="758"/>
      <c r="AD469" s="758"/>
      <c r="AE469" s="758"/>
      <c r="AF469" s="758"/>
      <c r="AG469" s="758"/>
      <c r="AH469" s="758"/>
      <c r="AI469" s="1532" t="s">
        <v>733</v>
      </c>
      <c r="AJ469" s="741"/>
      <c r="AK469" s="1649"/>
      <c r="AL469" s="1649"/>
      <c r="AM469" s="1373"/>
      <c r="AN469" s="1373"/>
      <c r="AO469" s="1373"/>
      <c r="AP469" s="1373"/>
      <c r="AQ469" s="1649"/>
      <c r="AR469" s="1373"/>
      <c r="AS469" s="1373"/>
      <c r="AT469" s="743"/>
      <c r="AU469" s="1373"/>
      <c r="AV469" s="1373"/>
      <c r="AW469" s="1373"/>
      <c r="AX469" s="1373"/>
      <c r="AY469" s="1373"/>
      <c r="AZ469" s="1639"/>
      <c r="BA469" s="1639"/>
      <c r="BB469" s="1639"/>
      <c r="BC469" s="1639"/>
      <c r="BD469" s="1639"/>
      <c r="BE469" s="1642">
        <v>0</v>
      </c>
    </row>
    <row s="1854" customFormat="1" customHeight="1" ht="18.75">
      <c r="A470" s="994"/>
      <c r="B470" s="1373"/>
      <c r="C470" s="1649"/>
      <c r="D470" s="2158"/>
      <c r="E470" s="553" t="s">
        <v>1409</v>
      </c>
      <c r="F470" s="547" t="s">
        <v>1410</v>
      </c>
      <c r="G470" s="2386" t="s">
        <v>732</v>
      </c>
      <c r="H470" s="758"/>
      <c r="I470" s="758">
        <v>0.24</v>
      </c>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1532" t="s">
        <v>733</v>
      </c>
      <c r="AJ470" s="741"/>
      <c r="AK470" s="1649"/>
      <c r="AL470" s="1649"/>
      <c r="AM470" s="1373"/>
      <c r="AN470" s="1373"/>
      <c r="AO470" s="1373"/>
      <c r="AP470" s="1373"/>
      <c r="AQ470" s="1649"/>
      <c r="AR470" s="1373"/>
      <c r="AS470" s="1373"/>
      <c r="AT470" s="743"/>
      <c r="AU470" s="1373"/>
      <c r="AV470" s="1373"/>
      <c r="AW470" s="1373"/>
      <c r="AX470" s="1373"/>
      <c r="AY470" s="1373"/>
      <c r="AZ470" s="1639"/>
      <c r="BA470" s="1639"/>
      <c r="BB470" s="1639"/>
      <c r="BC470" s="1639"/>
      <c r="BD470" s="1639"/>
      <c r="BE470" s="1642">
        <v>0</v>
      </c>
    </row>
    <row s="1854" customFormat="1" customHeight="1" ht="18.75">
      <c r="A471" s="994"/>
      <c r="B471" s="1373"/>
      <c r="C471" s="1649"/>
      <c r="D471" s="2158"/>
      <c r="E471" s="553" t="s">
        <v>1411</v>
      </c>
      <c r="F471" s="547" t="s">
        <v>1412</v>
      </c>
      <c r="G471" s="2386" t="s">
        <v>732</v>
      </c>
      <c r="H471" s="758"/>
      <c r="I471" s="758">
        <v>0.136</v>
      </c>
      <c r="J471" s="758"/>
      <c r="K471" s="758"/>
      <c r="L471" s="758"/>
      <c r="M471" s="758"/>
      <c r="N471" s="758"/>
      <c r="O471" s="758"/>
      <c r="P471" s="758"/>
      <c r="Q471" s="758"/>
      <c r="R471" s="758"/>
      <c r="S471" s="758"/>
      <c r="T471" s="758"/>
      <c r="U471" s="758"/>
      <c r="V471" s="758"/>
      <c r="W471" s="758"/>
      <c r="X471" s="758"/>
      <c r="Y471" s="758"/>
      <c r="Z471" s="758"/>
      <c r="AA471" s="758"/>
      <c r="AB471" s="758"/>
      <c r="AC471" s="758"/>
      <c r="AD471" s="758"/>
      <c r="AE471" s="758"/>
      <c r="AF471" s="758"/>
      <c r="AG471" s="758"/>
      <c r="AH471" s="758"/>
      <c r="AI471" s="1532" t="s">
        <v>733</v>
      </c>
      <c r="AJ471" s="741"/>
      <c r="AK471" s="1649"/>
      <c r="AL471" s="1649"/>
      <c r="AM471" s="1373"/>
      <c r="AN471" s="1373"/>
      <c r="AO471" s="1373"/>
      <c r="AP471" s="1373"/>
      <c r="AQ471" s="1649"/>
      <c r="AR471" s="1373"/>
      <c r="AS471" s="1373"/>
      <c r="AT471" s="743"/>
      <c r="AU471" s="1373"/>
      <c r="AV471" s="1373"/>
      <c r="AW471" s="1373"/>
      <c r="AX471" s="1373"/>
      <c r="AY471" s="1373"/>
      <c r="AZ471" s="1639"/>
      <c r="BA471" s="1639"/>
      <c r="BB471" s="1639"/>
      <c r="BC471" s="1639"/>
      <c r="BD471" s="1639"/>
      <c r="BE471" s="1642">
        <v>0</v>
      </c>
    </row>
    <row s="1854" customFormat="1" customHeight="1" ht="18.75">
      <c r="A472" s="994"/>
      <c r="B472" s="1373"/>
      <c r="C472" s="1649"/>
      <c r="D472" s="2158"/>
      <c r="E472" s="553" t="s">
        <v>1413</v>
      </c>
      <c r="F472" s="547" t="s">
        <v>1414</v>
      </c>
      <c r="G472" s="2386" t="s">
        <v>732</v>
      </c>
      <c r="H472" s="758"/>
      <c r="I472" s="758">
        <v>0.31</v>
      </c>
      <c r="J472" s="758"/>
      <c r="K472" s="758"/>
      <c r="L472" s="758"/>
      <c r="M472" s="758"/>
      <c r="N472" s="758"/>
      <c r="O472" s="758"/>
      <c r="P472" s="758"/>
      <c r="Q472" s="758"/>
      <c r="R472" s="758"/>
      <c r="S472" s="758"/>
      <c r="T472" s="758"/>
      <c r="U472" s="758"/>
      <c r="V472" s="758"/>
      <c r="W472" s="758"/>
      <c r="X472" s="758"/>
      <c r="Y472" s="758"/>
      <c r="Z472" s="758"/>
      <c r="AA472" s="758"/>
      <c r="AB472" s="758"/>
      <c r="AC472" s="758"/>
      <c r="AD472" s="758"/>
      <c r="AE472" s="758"/>
      <c r="AF472" s="758"/>
      <c r="AG472" s="758"/>
      <c r="AH472" s="758"/>
      <c r="AI472" s="1532" t="s">
        <v>733</v>
      </c>
      <c r="AJ472" s="741"/>
      <c r="AK472" s="1649"/>
      <c r="AL472" s="1649"/>
      <c r="AM472" s="1373"/>
      <c r="AN472" s="1373"/>
      <c r="AO472" s="1373"/>
      <c r="AP472" s="1373"/>
      <c r="AQ472" s="1649"/>
      <c r="AR472" s="1373"/>
      <c r="AS472" s="1373"/>
      <c r="AT472" s="743"/>
      <c r="AU472" s="1373"/>
      <c r="AV472" s="1373"/>
      <c r="AW472" s="1373"/>
      <c r="AX472" s="1373"/>
      <c r="AY472" s="1373"/>
      <c r="AZ472" s="1639"/>
      <c r="BA472" s="1639"/>
      <c r="BB472" s="1639"/>
      <c r="BC472" s="1639"/>
      <c r="BD472" s="1639"/>
      <c r="BE472" s="1642">
        <v>0</v>
      </c>
    </row>
    <row s="1854" customFormat="1" customHeight="1" ht="18.75">
      <c r="A473" s="994"/>
      <c r="B473" s="1373"/>
      <c r="C473" s="1649"/>
      <c r="D473" s="2158"/>
      <c r="E473" s="553" t="s">
        <v>1415</v>
      </c>
      <c r="F473" s="547" t="s">
        <v>1416</v>
      </c>
      <c r="G473" s="2386" t="s">
        <v>732</v>
      </c>
      <c r="H473" s="758"/>
      <c r="I473" s="758">
        <v>1.641</v>
      </c>
      <c r="J473" s="758"/>
      <c r="K473" s="758"/>
      <c r="L473" s="758"/>
      <c r="M473" s="758"/>
      <c r="N473" s="758"/>
      <c r="O473" s="758"/>
      <c r="P473" s="758"/>
      <c r="Q473" s="758"/>
      <c r="R473" s="758"/>
      <c r="S473" s="758"/>
      <c r="T473" s="758"/>
      <c r="U473" s="758"/>
      <c r="V473" s="758"/>
      <c r="W473" s="758"/>
      <c r="X473" s="758"/>
      <c r="Y473" s="758"/>
      <c r="Z473" s="758"/>
      <c r="AA473" s="758"/>
      <c r="AB473" s="758"/>
      <c r="AC473" s="758"/>
      <c r="AD473" s="758"/>
      <c r="AE473" s="758"/>
      <c r="AF473" s="758"/>
      <c r="AG473" s="758"/>
      <c r="AH473" s="758"/>
      <c r="AI473" s="1532" t="s">
        <v>733</v>
      </c>
      <c r="AJ473" s="741"/>
      <c r="AK473" s="1649"/>
      <c r="AL473" s="1649"/>
      <c r="AM473" s="1373"/>
      <c r="AN473" s="1373"/>
      <c r="AO473" s="1373"/>
      <c r="AP473" s="1373"/>
      <c r="AQ473" s="1649"/>
      <c r="AR473" s="1373"/>
      <c r="AS473" s="1373"/>
      <c r="AT473" s="743"/>
      <c r="AU473" s="1373"/>
      <c r="AV473" s="1373"/>
      <c r="AW473" s="1373"/>
      <c r="AX473" s="1373"/>
      <c r="AY473" s="1373"/>
      <c r="AZ473" s="1639"/>
      <c r="BA473" s="1639"/>
      <c r="BB473" s="1639"/>
      <c r="BC473" s="1639"/>
      <c r="BD473" s="1639"/>
      <c r="BE473" s="1642">
        <v>0</v>
      </c>
    </row>
    <row s="1854" customFormat="1" customHeight="1" ht="18.75">
      <c r="A474" s="994"/>
      <c r="B474" s="1373"/>
      <c r="C474" s="1649"/>
      <c r="D474" s="2158"/>
      <c r="E474" s="553" t="s">
        <v>1417</v>
      </c>
      <c r="F474" s="547" t="s">
        <v>1418</v>
      </c>
      <c r="G474" s="2386" t="s">
        <v>732</v>
      </c>
      <c r="H474" s="758"/>
      <c r="I474" s="758">
        <v>0.683</v>
      </c>
      <c r="J474" s="758"/>
      <c r="K474" s="758"/>
      <c r="L474" s="758"/>
      <c r="M474" s="758"/>
      <c r="N474" s="758"/>
      <c r="O474" s="758"/>
      <c r="P474" s="758"/>
      <c r="Q474" s="758"/>
      <c r="R474" s="758"/>
      <c r="S474" s="758"/>
      <c r="T474" s="758"/>
      <c r="U474" s="758"/>
      <c r="V474" s="758"/>
      <c r="W474" s="758"/>
      <c r="X474" s="758"/>
      <c r="Y474" s="758"/>
      <c r="Z474" s="758"/>
      <c r="AA474" s="758"/>
      <c r="AB474" s="758"/>
      <c r="AC474" s="758"/>
      <c r="AD474" s="758"/>
      <c r="AE474" s="758"/>
      <c r="AF474" s="758"/>
      <c r="AG474" s="758"/>
      <c r="AH474" s="758"/>
      <c r="AI474" s="1532" t="s">
        <v>733</v>
      </c>
      <c r="AJ474" s="741"/>
      <c r="AK474" s="1649"/>
      <c r="AL474" s="1649"/>
      <c r="AM474" s="1373"/>
      <c r="AN474" s="1373"/>
      <c r="AO474" s="1373"/>
      <c r="AP474" s="1373"/>
      <c r="AQ474" s="1649"/>
      <c r="AR474" s="1373"/>
      <c r="AS474" s="1373"/>
      <c r="AT474" s="743"/>
      <c r="AU474" s="1373"/>
      <c r="AV474" s="1373"/>
      <c r="AW474" s="1373"/>
      <c r="AX474" s="1373"/>
      <c r="AY474" s="1373"/>
      <c r="AZ474" s="1639"/>
      <c r="BA474" s="1639"/>
      <c r="BB474" s="1639"/>
      <c r="BC474" s="1639"/>
      <c r="BD474" s="1639"/>
      <c r="BE474" s="1642">
        <v>0</v>
      </c>
    </row>
    <row s="1854" customFormat="1" customHeight="1" ht="18.75">
      <c r="A475" s="994"/>
      <c r="B475" s="1373"/>
      <c r="C475" s="1649"/>
      <c r="D475" s="2158"/>
      <c r="E475" s="553" t="s">
        <v>1419</v>
      </c>
      <c r="F475" s="547" t="s">
        <v>1420</v>
      </c>
      <c r="G475" s="2386" t="s">
        <v>732</v>
      </c>
      <c r="H475" s="758"/>
      <c r="I475" s="758">
        <v>0.929</v>
      </c>
      <c r="J475" s="758"/>
      <c r="K475" s="758"/>
      <c r="L475" s="758"/>
      <c r="M475" s="758"/>
      <c r="N475" s="758"/>
      <c r="O475" s="758"/>
      <c r="P475" s="758"/>
      <c r="Q475" s="758"/>
      <c r="R475" s="758"/>
      <c r="S475" s="758"/>
      <c r="T475" s="758"/>
      <c r="U475" s="758"/>
      <c r="V475" s="758"/>
      <c r="W475" s="758"/>
      <c r="X475" s="758"/>
      <c r="Y475" s="758"/>
      <c r="Z475" s="758"/>
      <c r="AA475" s="758"/>
      <c r="AB475" s="758"/>
      <c r="AC475" s="758"/>
      <c r="AD475" s="758"/>
      <c r="AE475" s="758"/>
      <c r="AF475" s="758"/>
      <c r="AG475" s="758"/>
      <c r="AH475" s="758"/>
      <c r="AI475" s="1532" t="s">
        <v>733</v>
      </c>
      <c r="AJ475" s="741"/>
      <c r="AK475" s="1649"/>
      <c r="AL475" s="1649"/>
      <c r="AM475" s="1373"/>
      <c r="AN475" s="1373"/>
      <c r="AO475" s="1373"/>
      <c r="AP475" s="1373"/>
      <c r="AQ475" s="1649"/>
      <c r="AR475" s="1373"/>
      <c r="AS475" s="1373"/>
      <c r="AT475" s="743"/>
      <c r="AU475" s="1373"/>
      <c r="AV475" s="1373"/>
      <c r="AW475" s="1373"/>
      <c r="AX475" s="1373"/>
      <c r="AY475" s="1373"/>
      <c r="AZ475" s="1639"/>
      <c r="BA475" s="1639"/>
      <c r="BB475" s="1639"/>
      <c r="BC475" s="1639"/>
      <c r="BD475" s="1639"/>
      <c r="BE475" s="1642">
        <v>0</v>
      </c>
    </row>
    <row s="1854" customFormat="1" customHeight="1" ht="18.75">
      <c r="A476" s="994"/>
      <c r="B476" s="1373"/>
      <c r="C476" s="1649"/>
      <c r="D476" s="2158"/>
      <c r="E476" s="553" t="s">
        <v>1421</v>
      </c>
      <c r="F476" s="547" t="s">
        <v>1422</v>
      </c>
      <c r="G476" s="2386" t="s">
        <v>732</v>
      </c>
      <c r="H476" s="758"/>
      <c r="I476" s="758">
        <v>0.516</v>
      </c>
      <c r="J476" s="758"/>
      <c r="K476" s="758"/>
      <c r="L476" s="758"/>
      <c r="M476" s="758"/>
      <c r="N476" s="758"/>
      <c r="O476" s="758"/>
      <c r="P476" s="758"/>
      <c r="Q476" s="758"/>
      <c r="R476" s="758"/>
      <c r="S476" s="758"/>
      <c r="T476" s="758"/>
      <c r="U476" s="758"/>
      <c r="V476" s="758"/>
      <c r="W476" s="758"/>
      <c r="X476" s="758"/>
      <c r="Y476" s="758"/>
      <c r="Z476" s="758"/>
      <c r="AA476" s="758"/>
      <c r="AB476" s="758"/>
      <c r="AC476" s="758"/>
      <c r="AD476" s="758"/>
      <c r="AE476" s="758"/>
      <c r="AF476" s="758"/>
      <c r="AG476" s="758"/>
      <c r="AH476" s="758"/>
      <c r="AI476" s="1532" t="s">
        <v>733</v>
      </c>
      <c r="AJ476" s="741"/>
      <c r="AK476" s="1649"/>
      <c r="AL476" s="1649"/>
      <c r="AM476" s="1373"/>
      <c r="AN476" s="1373"/>
      <c r="AO476" s="1373"/>
      <c r="AP476" s="1373"/>
      <c r="AQ476" s="1649"/>
      <c r="AR476" s="1373"/>
      <c r="AS476" s="1373"/>
      <c r="AT476" s="743"/>
      <c r="AU476" s="1373"/>
      <c r="AV476" s="1373"/>
      <c r="AW476" s="1373"/>
      <c r="AX476" s="1373"/>
      <c r="AY476" s="1373"/>
      <c r="AZ476" s="1639"/>
      <c r="BA476" s="1639"/>
      <c r="BB476" s="1639"/>
      <c r="BC476" s="1639"/>
      <c r="BD476" s="1639"/>
      <c r="BE476" s="1642">
        <v>0</v>
      </c>
    </row>
    <row s="1854" customFormat="1" customHeight="1" ht="18.75">
      <c r="A477" s="994"/>
      <c r="B477" s="1373"/>
      <c r="C477" s="1649"/>
      <c r="D477" s="2158"/>
      <c r="E477" s="553" t="s">
        <v>1423</v>
      </c>
      <c r="F477" s="547" t="s">
        <v>1424</v>
      </c>
      <c r="G477" s="2386" t="s">
        <v>732</v>
      </c>
      <c r="H477" s="758"/>
      <c r="I477" s="758">
        <v>5.16</v>
      </c>
      <c r="J477" s="758"/>
      <c r="K477" s="758"/>
      <c r="L477" s="758"/>
      <c r="M477" s="758"/>
      <c r="N477" s="758"/>
      <c r="O477" s="758"/>
      <c r="P477" s="758"/>
      <c r="Q477" s="758"/>
      <c r="R477" s="758"/>
      <c r="S477" s="758"/>
      <c r="T477" s="758"/>
      <c r="U477" s="758"/>
      <c r="V477" s="758"/>
      <c r="W477" s="758"/>
      <c r="X477" s="758"/>
      <c r="Y477" s="758"/>
      <c r="Z477" s="758"/>
      <c r="AA477" s="758"/>
      <c r="AB477" s="758"/>
      <c r="AC477" s="758"/>
      <c r="AD477" s="758"/>
      <c r="AE477" s="758"/>
      <c r="AF477" s="758"/>
      <c r="AG477" s="758"/>
      <c r="AH477" s="758"/>
      <c r="AI477" s="1532" t="s">
        <v>733</v>
      </c>
      <c r="AJ477" s="741"/>
      <c r="AK477" s="1649"/>
      <c r="AL477" s="1649"/>
      <c r="AM477" s="1373"/>
      <c r="AN477" s="1373"/>
      <c r="AO477" s="1373"/>
      <c r="AP477" s="1373"/>
      <c r="AQ477" s="1649"/>
      <c r="AR477" s="1373"/>
      <c r="AS477" s="1373"/>
      <c r="AT477" s="743"/>
      <c r="AU477" s="1373"/>
      <c r="AV477" s="1373"/>
      <c r="AW477" s="1373"/>
      <c r="AX477" s="1373"/>
      <c r="AY477" s="1373"/>
      <c r="AZ477" s="1639"/>
      <c r="BA477" s="1639"/>
      <c r="BB477" s="1639"/>
      <c r="BC477" s="1639"/>
      <c r="BD477" s="1639"/>
      <c r="BE477" s="1642">
        <v>0</v>
      </c>
    </row>
    <row s="1854" customFormat="1" customHeight="1" ht="18.75">
      <c r="A478" s="994"/>
      <c r="B478" s="1373"/>
      <c r="C478" s="1649"/>
      <c r="D478" s="2158"/>
      <c r="E478" s="553" t="s">
        <v>1425</v>
      </c>
      <c r="F478" s="547" t="s">
        <v>1426</v>
      </c>
      <c r="G478" s="2386" t="s">
        <v>732</v>
      </c>
      <c r="H478" s="758"/>
      <c r="I478" s="758">
        <v>5.4</v>
      </c>
      <c r="J478" s="758"/>
      <c r="K478" s="758"/>
      <c r="L478" s="758"/>
      <c r="M478" s="758"/>
      <c r="N478" s="758"/>
      <c r="O478" s="758"/>
      <c r="P478" s="758"/>
      <c r="Q478" s="758"/>
      <c r="R478" s="758"/>
      <c r="S478" s="758"/>
      <c r="T478" s="758"/>
      <c r="U478" s="758"/>
      <c r="V478" s="758"/>
      <c r="W478" s="758"/>
      <c r="X478" s="758"/>
      <c r="Y478" s="758"/>
      <c r="Z478" s="758"/>
      <c r="AA478" s="758"/>
      <c r="AB478" s="758"/>
      <c r="AC478" s="758"/>
      <c r="AD478" s="758"/>
      <c r="AE478" s="758"/>
      <c r="AF478" s="758"/>
      <c r="AG478" s="758"/>
      <c r="AH478" s="758"/>
      <c r="AI478" s="1532" t="s">
        <v>733</v>
      </c>
      <c r="AJ478" s="741"/>
      <c r="AK478" s="1649"/>
      <c r="AL478" s="1649"/>
      <c r="AM478" s="1373"/>
      <c r="AN478" s="1373"/>
      <c r="AO478" s="1373"/>
      <c r="AP478" s="1373"/>
      <c r="AQ478" s="1649"/>
      <c r="AR478" s="1373"/>
      <c r="AS478" s="1373"/>
      <c r="AT478" s="743"/>
      <c r="AU478" s="1373"/>
      <c r="AV478" s="1373"/>
      <c r="AW478" s="1373"/>
      <c r="AX478" s="1373"/>
      <c r="AY478" s="1373"/>
      <c r="AZ478" s="1639"/>
      <c r="BA478" s="1639"/>
      <c r="BB478" s="1639"/>
      <c r="BC478" s="1639"/>
      <c r="BD478" s="1639"/>
      <c r="BE478" s="1642">
        <v>0</v>
      </c>
    </row>
    <row s="1854" customFormat="1" customHeight="1" ht="18.75">
      <c r="A479" s="994"/>
      <c r="B479" s="1373"/>
      <c r="C479" s="1649"/>
      <c r="D479" s="2158"/>
      <c r="E479" s="553" t="s">
        <v>1427</v>
      </c>
      <c r="F479" s="547" t="s">
        <v>1428</v>
      </c>
      <c r="G479" s="2386" t="s">
        <v>732</v>
      </c>
      <c r="H479" s="758"/>
      <c r="I479" s="758">
        <v>2.49</v>
      </c>
      <c r="J479" s="758"/>
      <c r="K479" s="758"/>
      <c r="L479" s="758"/>
      <c r="M479" s="758"/>
      <c r="N479" s="758"/>
      <c r="O479" s="758"/>
      <c r="P479" s="758"/>
      <c r="Q479" s="758"/>
      <c r="R479" s="758"/>
      <c r="S479" s="758"/>
      <c r="T479" s="758"/>
      <c r="U479" s="758"/>
      <c r="V479" s="758"/>
      <c r="W479" s="758"/>
      <c r="X479" s="758"/>
      <c r="Y479" s="758"/>
      <c r="Z479" s="758"/>
      <c r="AA479" s="758"/>
      <c r="AB479" s="758"/>
      <c r="AC479" s="758"/>
      <c r="AD479" s="758"/>
      <c r="AE479" s="758"/>
      <c r="AF479" s="758"/>
      <c r="AG479" s="758"/>
      <c r="AH479" s="758"/>
      <c r="AI479" s="1532" t="s">
        <v>733</v>
      </c>
      <c r="AJ479" s="741"/>
      <c r="AK479" s="1649"/>
      <c r="AL479" s="1649"/>
      <c r="AM479" s="1373"/>
      <c r="AN479" s="1373"/>
      <c r="AO479" s="1373"/>
      <c r="AP479" s="1373"/>
      <c r="AQ479" s="1649"/>
      <c r="AR479" s="1373"/>
      <c r="AS479" s="1373"/>
      <c r="AT479" s="743"/>
      <c r="AU479" s="1373"/>
      <c r="AV479" s="1373"/>
      <c r="AW479" s="1373"/>
      <c r="AX479" s="1373"/>
      <c r="AY479" s="1373"/>
      <c r="AZ479" s="1639"/>
      <c r="BA479" s="1639"/>
      <c r="BB479" s="1639"/>
      <c r="BC479" s="1639"/>
      <c r="BD479" s="1639"/>
      <c r="BE479" s="1642">
        <v>0</v>
      </c>
    </row>
    <row s="1854" customFormat="1" customHeight="1" ht="18.75">
      <c r="A480" s="994"/>
      <c r="B480" s="1373"/>
      <c r="C480" s="1649"/>
      <c r="D480" s="2158"/>
      <c r="E480" s="553" t="s">
        <v>1429</v>
      </c>
      <c r="F480" s="547" t="s">
        <v>1430</v>
      </c>
      <c r="G480" s="2386" t="s">
        <v>732</v>
      </c>
      <c r="H480" s="758"/>
      <c r="I480" s="758">
        <v>5.06</v>
      </c>
      <c r="J480" s="758"/>
      <c r="K480" s="758"/>
      <c r="L480" s="758"/>
      <c r="M480" s="758"/>
      <c r="N480" s="758"/>
      <c r="O480" s="758"/>
      <c r="P480" s="758"/>
      <c r="Q480" s="758"/>
      <c r="R480" s="758"/>
      <c r="S480" s="758"/>
      <c r="T480" s="758"/>
      <c r="U480" s="758"/>
      <c r="V480" s="758"/>
      <c r="W480" s="758"/>
      <c r="X480" s="758"/>
      <c r="Y480" s="758"/>
      <c r="Z480" s="758"/>
      <c r="AA480" s="758"/>
      <c r="AB480" s="758"/>
      <c r="AC480" s="758"/>
      <c r="AD480" s="758"/>
      <c r="AE480" s="758"/>
      <c r="AF480" s="758"/>
      <c r="AG480" s="758"/>
      <c r="AH480" s="758"/>
      <c r="AI480" s="1532" t="s">
        <v>733</v>
      </c>
      <c r="AJ480" s="741"/>
      <c r="AK480" s="1649"/>
      <c r="AL480" s="1649"/>
      <c r="AM480" s="1373"/>
      <c r="AN480" s="1373"/>
      <c r="AO480" s="1373"/>
      <c r="AP480" s="1373"/>
      <c r="AQ480" s="1649"/>
      <c r="AR480" s="1373"/>
      <c r="AS480" s="1373"/>
      <c r="AT480" s="743"/>
      <c r="AU480" s="1373"/>
      <c r="AV480" s="1373"/>
      <c r="AW480" s="1373"/>
      <c r="AX480" s="1373"/>
      <c r="AY480" s="1373"/>
      <c r="AZ480" s="1639"/>
      <c r="BA480" s="1639"/>
      <c r="BB480" s="1639"/>
      <c r="BC480" s="1639"/>
      <c r="BD480" s="1639"/>
      <c r="BE480" s="1642">
        <v>0</v>
      </c>
    </row>
    <row s="1854" customFormat="1" customHeight="1" ht="18.75">
      <c r="A481" s="994"/>
      <c r="B481" s="1373"/>
      <c r="C481" s="1649"/>
      <c r="D481" s="2158"/>
      <c r="E481" s="553" t="s">
        <v>1431</v>
      </c>
      <c r="F481" s="547" t="s">
        <v>1432</v>
      </c>
      <c r="G481" s="2386" t="s">
        <v>732</v>
      </c>
      <c r="H481" s="758"/>
      <c r="I481" s="758">
        <v>4.29</v>
      </c>
      <c r="J481" s="758"/>
      <c r="K481" s="758"/>
      <c r="L481" s="758"/>
      <c r="M481" s="758"/>
      <c r="N481" s="758"/>
      <c r="O481" s="758"/>
      <c r="P481" s="758"/>
      <c r="Q481" s="758"/>
      <c r="R481" s="758"/>
      <c r="S481" s="758"/>
      <c r="T481" s="758"/>
      <c r="U481" s="758"/>
      <c r="V481" s="758"/>
      <c r="W481" s="758"/>
      <c r="X481" s="758"/>
      <c r="Y481" s="758"/>
      <c r="Z481" s="758"/>
      <c r="AA481" s="758"/>
      <c r="AB481" s="758"/>
      <c r="AC481" s="758"/>
      <c r="AD481" s="758"/>
      <c r="AE481" s="758"/>
      <c r="AF481" s="758"/>
      <c r="AG481" s="758"/>
      <c r="AH481" s="758"/>
      <c r="AI481" s="1532" t="s">
        <v>733</v>
      </c>
      <c r="AJ481" s="741"/>
      <c r="AK481" s="1649"/>
      <c r="AL481" s="1649"/>
      <c r="AM481" s="1373"/>
      <c r="AN481" s="1373"/>
      <c r="AO481" s="1373"/>
      <c r="AP481" s="1373"/>
      <c r="AQ481" s="1649"/>
      <c r="AR481" s="1373"/>
      <c r="AS481" s="1373"/>
      <c r="AT481" s="743"/>
      <c r="AU481" s="1373"/>
      <c r="AV481" s="1373"/>
      <c r="AW481" s="1373"/>
      <c r="AX481" s="1373"/>
      <c r="AY481" s="1373"/>
      <c r="AZ481" s="1639"/>
      <c r="BA481" s="1639"/>
      <c r="BB481" s="1639"/>
      <c r="BC481" s="1639"/>
      <c r="BD481" s="1639"/>
      <c r="BE481" s="1642">
        <v>0</v>
      </c>
    </row>
    <row s="1854" customFormat="1" customHeight="1" ht="18.75">
      <c r="A482" s="994"/>
      <c r="B482" s="1373"/>
      <c r="C482" s="1649"/>
      <c r="D482" s="2158"/>
      <c r="E482" s="553" t="s">
        <v>1433</v>
      </c>
      <c r="F482" s="547" t="s">
        <v>1434</v>
      </c>
      <c r="G482" s="2386" t="s">
        <v>732</v>
      </c>
      <c r="H482" s="758"/>
      <c r="I482" s="758">
        <v>1.56</v>
      </c>
      <c r="J482" s="758"/>
      <c r="K482" s="758"/>
      <c r="L482" s="758"/>
      <c r="M482" s="758"/>
      <c r="N482" s="758"/>
      <c r="O482" s="758"/>
      <c r="P482" s="758"/>
      <c r="Q482" s="758"/>
      <c r="R482" s="758"/>
      <c r="S482" s="758"/>
      <c r="T482" s="758"/>
      <c r="U482" s="758"/>
      <c r="V482" s="758"/>
      <c r="W482" s="758"/>
      <c r="X482" s="758"/>
      <c r="Y482" s="758"/>
      <c r="Z482" s="758"/>
      <c r="AA482" s="758"/>
      <c r="AB482" s="758"/>
      <c r="AC482" s="758"/>
      <c r="AD482" s="758"/>
      <c r="AE482" s="758"/>
      <c r="AF482" s="758"/>
      <c r="AG482" s="758"/>
      <c r="AH482" s="758"/>
      <c r="AI482" s="1532" t="s">
        <v>733</v>
      </c>
      <c r="AJ482" s="741"/>
      <c r="AK482" s="1649"/>
      <c r="AL482" s="1649"/>
      <c r="AM482" s="1373"/>
      <c r="AN482" s="1373"/>
      <c r="AO482" s="1373"/>
      <c r="AP482" s="1373"/>
      <c r="AQ482" s="1649"/>
      <c r="AR482" s="1373"/>
      <c r="AS482" s="1373"/>
      <c r="AT482" s="743"/>
      <c r="AU482" s="1373"/>
      <c r="AV482" s="1373"/>
      <c r="AW482" s="1373"/>
      <c r="AX482" s="1373"/>
      <c r="AY482" s="1373"/>
      <c r="AZ482" s="1639"/>
      <c r="BA482" s="1639"/>
      <c r="BB482" s="1639"/>
      <c r="BC482" s="1639"/>
      <c r="BD482" s="1639"/>
      <c r="BE482" s="1642">
        <v>0</v>
      </c>
    </row>
    <row s="1854" customFormat="1" customHeight="1" ht="18.75">
      <c r="A483" s="994"/>
      <c r="B483" s="1373"/>
      <c r="C483" s="1649"/>
      <c r="D483" s="2158"/>
      <c r="E483" s="553" t="s">
        <v>1435</v>
      </c>
      <c r="F483" s="547" t="s">
        <v>1436</v>
      </c>
      <c r="G483" s="2386" t="s">
        <v>732</v>
      </c>
      <c r="H483" s="758"/>
      <c r="I483" s="758">
        <v>1.032</v>
      </c>
      <c r="J483" s="758"/>
      <c r="K483" s="758"/>
      <c r="L483" s="758"/>
      <c r="M483" s="758"/>
      <c r="N483" s="758"/>
      <c r="O483" s="758"/>
      <c r="P483" s="758"/>
      <c r="Q483" s="758"/>
      <c r="R483" s="758"/>
      <c r="S483" s="758"/>
      <c r="T483" s="758"/>
      <c r="U483" s="758"/>
      <c r="V483" s="758"/>
      <c r="W483" s="758"/>
      <c r="X483" s="758"/>
      <c r="Y483" s="758"/>
      <c r="Z483" s="758"/>
      <c r="AA483" s="758"/>
      <c r="AB483" s="758"/>
      <c r="AC483" s="758"/>
      <c r="AD483" s="758"/>
      <c r="AE483" s="758"/>
      <c r="AF483" s="758"/>
      <c r="AG483" s="758"/>
      <c r="AH483" s="758"/>
      <c r="AI483" s="1532" t="s">
        <v>733</v>
      </c>
      <c r="AJ483" s="741"/>
      <c r="AK483" s="1649"/>
      <c r="AL483" s="1649"/>
      <c r="AM483" s="1373"/>
      <c r="AN483" s="1373"/>
      <c r="AO483" s="1373"/>
      <c r="AP483" s="1373"/>
      <c r="AQ483" s="1649"/>
      <c r="AR483" s="1373"/>
      <c r="AS483" s="1373"/>
      <c r="AT483" s="743"/>
      <c r="AU483" s="1373"/>
      <c r="AV483" s="1373"/>
      <c r="AW483" s="1373"/>
      <c r="AX483" s="1373"/>
      <c r="AY483" s="1373"/>
      <c r="AZ483" s="1639"/>
      <c r="BA483" s="1639"/>
      <c r="BB483" s="1639"/>
      <c r="BC483" s="1639"/>
      <c r="BD483" s="1639"/>
      <c r="BE483" s="1642">
        <v>0</v>
      </c>
    </row>
    <row s="1854" customFormat="1" customHeight="1" ht="18.75">
      <c r="A484" s="994"/>
      <c r="B484" s="1373"/>
      <c r="C484" s="1649"/>
      <c r="D484" s="2158"/>
      <c r="E484" s="553" t="s">
        <v>1437</v>
      </c>
      <c r="F484" s="547" t="s">
        <v>1438</v>
      </c>
      <c r="G484" s="2386" t="s">
        <v>732</v>
      </c>
      <c r="H484" s="758"/>
      <c r="I484" s="758">
        <v>1.032</v>
      </c>
      <c r="J484" s="758"/>
      <c r="K484" s="758"/>
      <c r="L484" s="758"/>
      <c r="M484" s="758"/>
      <c r="N484" s="758"/>
      <c r="O484" s="758"/>
      <c r="P484" s="758"/>
      <c r="Q484" s="758"/>
      <c r="R484" s="758"/>
      <c r="S484" s="758"/>
      <c r="T484" s="758"/>
      <c r="U484" s="758"/>
      <c r="V484" s="758"/>
      <c r="W484" s="758"/>
      <c r="X484" s="758"/>
      <c r="Y484" s="758"/>
      <c r="Z484" s="758"/>
      <c r="AA484" s="758"/>
      <c r="AB484" s="758"/>
      <c r="AC484" s="758"/>
      <c r="AD484" s="758"/>
      <c r="AE484" s="758"/>
      <c r="AF484" s="758"/>
      <c r="AG484" s="758"/>
      <c r="AH484" s="758"/>
      <c r="AI484" s="1532" t="s">
        <v>733</v>
      </c>
      <c r="AJ484" s="741"/>
      <c r="AK484" s="1649"/>
      <c r="AL484" s="1649"/>
      <c r="AM484" s="1373"/>
      <c r="AN484" s="1373"/>
      <c r="AO484" s="1373"/>
      <c r="AP484" s="1373"/>
      <c r="AQ484" s="1649"/>
      <c r="AR484" s="1373"/>
      <c r="AS484" s="1373"/>
      <c r="AT484" s="743"/>
      <c r="AU484" s="1373"/>
      <c r="AV484" s="1373"/>
      <c r="AW484" s="1373"/>
      <c r="AX484" s="1373"/>
      <c r="AY484" s="1373"/>
      <c r="AZ484" s="1639"/>
      <c r="BA484" s="1639"/>
      <c r="BB484" s="1639"/>
      <c r="BC484" s="1639"/>
      <c r="BD484" s="1639"/>
      <c r="BE484" s="1642">
        <v>0</v>
      </c>
    </row>
    <row s="1854" customFormat="1" customHeight="1" ht="18.75">
      <c r="A485" s="994"/>
      <c r="B485" s="1373"/>
      <c r="C485" s="1649"/>
      <c r="D485" s="2158"/>
      <c r="E485" s="553" t="s">
        <v>1439</v>
      </c>
      <c r="F485" s="547" t="s">
        <v>1440</v>
      </c>
      <c r="G485" s="2386" t="s">
        <v>732</v>
      </c>
      <c r="H485" s="758"/>
      <c r="I485" s="758">
        <v>2</v>
      </c>
      <c r="J485" s="758"/>
      <c r="K485" s="758"/>
      <c r="L485" s="758"/>
      <c r="M485" s="758"/>
      <c r="N485" s="758"/>
      <c r="O485" s="758"/>
      <c r="P485" s="758"/>
      <c r="Q485" s="758"/>
      <c r="R485" s="758"/>
      <c r="S485" s="758"/>
      <c r="T485" s="758"/>
      <c r="U485" s="758"/>
      <c r="V485" s="758"/>
      <c r="W485" s="758"/>
      <c r="X485" s="758"/>
      <c r="Y485" s="758"/>
      <c r="Z485" s="758"/>
      <c r="AA485" s="758"/>
      <c r="AB485" s="758"/>
      <c r="AC485" s="758"/>
      <c r="AD485" s="758"/>
      <c r="AE485" s="758"/>
      <c r="AF485" s="758"/>
      <c r="AG485" s="758"/>
      <c r="AH485" s="758"/>
      <c r="AI485" s="1532" t="s">
        <v>733</v>
      </c>
      <c r="AJ485" s="741"/>
      <c r="AK485" s="1649"/>
      <c r="AL485" s="1649"/>
      <c r="AM485" s="1373"/>
      <c r="AN485" s="1373"/>
      <c r="AO485" s="1373"/>
      <c r="AP485" s="1373"/>
      <c r="AQ485" s="1649"/>
      <c r="AR485" s="1373"/>
      <c r="AS485" s="1373"/>
      <c r="AT485" s="743"/>
      <c r="AU485" s="1373"/>
      <c r="AV485" s="1373"/>
      <c r="AW485" s="1373"/>
      <c r="AX485" s="1373"/>
      <c r="AY485" s="1373"/>
      <c r="AZ485" s="1639"/>
      <c r="BA485" s="1639"/>
      <c r="BB485" s="1639"/>
      <c r="BC485" s="1639"/>
      <c r="BD485" s="1639"/>
      <c r="BE485" s="1642">
        <v>0</v>
      </c>
    </row>
    <row s="1854" customFormat="1" customHeight="1" ht="18.75">
      <c r="A486" s="994"/>
      <c r="B486" s="1373"/>
      <c r="C486" s="1649"/>
      <c r="D486" s="2158"/>
      <c r="E486" s="553" t="s">
        <v>1441</v>
      </c>
      <c r="F486" s="547" t="s">
        <v>1442</v>
      </c>
      <c r="G486" s="2386" t="s">
        <v>732</v>
      </c>
      <c r="H486" s="758"/>
      <c r="I486" s="758">
        <v>2.58</v>
      </c>
      <c r="J486" s="758"/>
      <c r="K486" s="758"/>
      <c r="L486" s="758"/>
      <c r="M486" s="758"/>
      <c r="N486" s="758"/>
      <c r="O486" s="758"/>
      <c r="P486" s="758"/>
      <c r="Q486" s="758"/>
      <c r="R486" s="758"/>
      <c r="S486" s="758"/>
      <c r="T486" s="758"/>
      <c r="U486" s="758"/>
      <c r="V486" s="758"/>
      <c r="W486" s="758"/>
      <c r="X486" s="758"/>
      <c r="Y486" s="758"/>
      <c r="Z486" s="758"/>
      <c r="AA486" s="758"/>
      <c r="AB486" s="758"/>
      <c r="AC486" s="758"/>
      <c r="AD486" s="758"/>
      <c r="AE486" s="758"/>
      <c r="AF486" s="758"/>
      <c r="AG486" s="758"/>
      <c r="AH486" s="758"/>
      <c r="AI486" s="1532" t="s">
        <v>733</v>
      </c>
      <c r="AJ486" s="741"/>
      <c r="AK486" s="1649"/>
      <c r="AL486" s="1649"/>
      <c r="AM486" s="1373"/>
      <c r="AN486" s="1373"/>
      <c r="AO486" s="1373"/>
      <c r="AP486" s="1373"/>
      <c r="AQ486" s="1649"/>
      <c r="AR486" s="1373"/>
      <c r="AS486" s="1373"/>
      <c r="AT486" s="743"/>
      <c r="AU486" s="1373"/>
      <c r="AV486" s="1373"/>
      <c r="AW486" s="1373"/>
      <c r="AX486" s="1373"/>
      <c r="AY486" s="1373"/>
      <c r="AZ486" s="1639"/>
      <c r="BA486" s="1639"/>
      <c r="BB486" s="1639"/>
      <c r="BC486" s="1639"/>
      <c r="BD486" s="1639"/>
      <c r="BE486" s="1642">
        <v>0</v>
      </c>
    </row>
    <row s="1854" customFormat="1" customHeight="1" ht="18.75">
      <c r="A487" s="994"/>
      <c r="B487" s="1373"/>
      <c r="C487" s="1649"/>
      <c r="D487" s="2158"/>
      <c r="E487" s="553" t="s">
        <v>1443</v>
      </c>
      <c r="F487" s="547" t="s">
        <v>1444</v>
      </c>
      <c r="G487" s="2386" t="s">
        <v>732</v>
      </c>
      <c r="H487" s="758"/>
      <c r="I487" s="758">
        <v>0.688</v>
      </c>
      <c r="J487" s="758"/>
      <c r="K487" s="758"/>
      <c r="L487" s="758"/>
      <c r="M487" s="758"/>
      <c r="N487" s="758"/>
      <c r="O487" s="758"/>
      <c r="P487" s="758"/>
      <c r="Q487" s="758"/>
      <c r="R487" s="758"/>
      <c r="S487" s="758"/>
      <c r="T487" s="758"/>
      <c r="U487" s="758"/>
      <c r="V487" s="758"/>
      <c r="W487" s="758"/>
      <c r="X487" s="758"/>
      <c r="Y487" s="758"/>
      <c r="Z487" s="758"/>
      <c r="AA487" s="758"/>
      <c r="AB487" s="758"/>
      <c r="AC487" s="758"/>
      <c r="AD487" s="758"/>
      <c r="AE487" s="758"/>
      <c r="AF487" s="758"/>
      <c r="AG487" s="758"/>
      <c r="AH487" s="758"/>
      <c r="AI487" s="1532" t="s">
        <v>733</v>
      </c>
      <c r="AJ487" s="741"/>
      <c r="AK487" s="1649"/>
      <c r="AL487" s="1649"/>
      <c r="AM487" s="1373"/>
      <c r="AN487" s="1373"/>
      <c r="AO487" s="1373"/>
      <c r="AP487" s="1373"/>
      <c r="AQ487" s="1649"/>
      <c r="AR487" s="1373"/>
      <c r="AS487" s="1373"/>
      <c r="AT487" s="743"/>
      <c r="AU487" s="1373"/>
      <c r="AV487" s="1373"/>
      <c r="AW487" s="1373"/>
      <c r="AX487" s="1373"/>
      <c r="AY487" s="1373"/>
      <c r="AZ487" s="1639"/>
      <c r="BA487" s="1639"/>
      <c r="BB487" s="1639"/>
      <c r="BC487" s="1639"/>
      <c r="BD487" s="1639"/>
      <c r="BE487" s="1642">
        <v>0</v>
      </c>
    </row>
    <row s="1854" customFormat="1" customHeight="1" ht="18.75">
      <c r="A488" s="994"/>
      <c r="B488" s="1373"/>
      <c r="C488" s="1649"/>
      <c r="D488" s="2158"/>
      <c r="E488" s="553" t="s">
        <v>1445</v>
      </c>
      <c r="F488" s="547" t="s">
        <v>1446</v>
      </c>
      <c r="G488" s="2386" t="s">
        <v>732</v>
      </c>
      <c r="H488" s="758"/>
      <c r="I488" s="758">
        <v>1.032</v>
      </c>
      <c r="J488" s="758"/>
      <c r="K488" s="758"/>
      <c r="L488" s="758"/>
      <c r="M488" s="758"/>
      <c r="N488" s="758"/>
      <c r="O488" s="758"/>
      <c r="P488" s="758"/>
      <c r="Q488" s="758"/>
      <c r="R488" s="758"/>
      <c r="S488" s="758"/>
      <c r="T488" s="758"/>
      <c r="U488" s="758"/>
      <c r="V488" s="758"/>
      <c r="W488" s="758"/>
      <c r="X488" s="758"/>
      <c r="Y488" s="758"/>
      <c r="Z488" s="758"/>
      <c r="AA488" s="758"/>
      <c r="AB488" s="758"/>
      <c r="AC488" s="758"/>
      <c r="AD488" s="758"/>
      <c r="AE488" s="758"/>
      <c r="AF488" s="758"/>
      <c r="AG488" s="758"/>
      <c r="AH488" s="758"/>
      <c r="AI488" s="1532" t="s">
        <v>733</v>
      </c>
      <c r="AJ488" s="741"/>
      <c r="AK488" s="1649"/>
      <c r="AL488" s="1649"/>
      <c r="AM488" s="1373"/>
      <c r="AN488" s="1373"/>
      <c r="AO488" s="1373"/>
      <c r="AP488" s="1373"/>
      <c r="AQ488" s="1649"/>
      <c r="AR488" s="1373"/>
      <c r="AS488" s="1373"/>
      <c r="AT488" s="743"/>
      <c r="AU488" s="1373"/>
      <c r="AV488" s="1373"/>
      <c r="AW488" s="1373"/>
      <c r="AX488" s="1373"/>
      <c r="AY488" s="1373"/>
      <c r="AZ488" s="1639"/>
      <c r="BA488" s="1639"/>
      <c r="BB488" s="1639"/>
      <c r="BC488" s="1639"/>
      <c r="BD488" s="1639"/>
      <c r="BE488" s="1642">
        <v>0</v>
      </c>
    </row>
    <row s="1854" customFormat="1" customHeight="1" ht="18.75">
      <c r="A489" s="994"/>
      <c r="B489" s="1373"/>
      <c r="C489" s="1649"/>
      <c r="D489" s="2158"/>
      <c r="E489" s="553" t="s">
        <v>1447</v>
      </c>
      <c r="F489" s="547" t="s">
        <v>1448</v>
      </c>
      <c r="G489" s="2386" t="s">
        <v>732</v>
      </c>
      <c r="H489" s="758"/>
      <c r="I489" s="758">
        <v>14.88</v>
      </c>
      <c r="J489" s="758"/>
      <c r="K489" s="758"/>
      <c r="L489" s="758"/>
      <c r="M489" s="758"/>
      <c r="N489" s="758"/>
      <c r="O489" s="758"/>
      <c r="P489" s="758"/>
      <c r="Q489" s="758"/>
      <c r="R489" s="758"/>
      <c r="S489" s="758"/>
      <c r="T489" s="758"/>
      <c r="U489" s="758"/>
      <c r="V489" s="758"/>
      <c r="W489" s="758"/>
      <c r="X489" s="758"/>
      <c r="Y489" s="758"/>
      <c r="Z489" s="758"/>
      <c r="AA489" s="758"/>
      <c r="AB489" s="758"/>
      <c r="AC489" s="758"/>
      <c r="AD489" s="758"/>
      <c r="AE489" s="758"/>
      <c r="AF489" s="758"/>
      <c r="AG489" s="758"/>
      <c r="AH489" s="758"/>
      <c r="AI489" s="1532" t="s">
        <v>733</v>
      </c>
      <c r="AJ489" s="741"/>
      <c r="AK489" s="1649"/>
      <c r="AL489" s="1649"/>
      <c r="AM489" s="1373"/>
      <c r="AN489" s="1373"/>
      <c r="AO489" s="1373"/>
      <c r="AP489" s="1373"/>
      <c r="AQ489" s="1649"/>
      <c r="AR489" s="1373"/>
      <c r="AS489" s="1373"/>
      <c r="AT489" s="743"/>
      <c r="AU489" s="1373"/>
      <c r="AV489" s="1373"/>
      <c r="AW489" s="1373"/>
      <c r="AX489" s="1373"/>
      <c r="AY489" s="1373"/>
      <c r="AZ489" s="1639"/>
      <c r="BA489" s="1639"/>
      <c r="BB489" s="1639"/>
      <c r="BC489" s="1639"/>
      <c r="BD489" s="1639"/>
      <c r="BE489" s="1642">
        <v>0</v>
      </c>
    </row>
    <row s="1854" customFormat="1" customHeight="1" ht="18.75">
      <c r="A490" s="994"/>
      <c r="B490" s="1373"/>
      <c r="C490" s="1649"/>
      <c r="D490" s="2158"/>
      <c r="E490" s="553" t="s">
        <v>1449</v>
      </c>
      <c r="F490" s="547" t="s">
        <v>1450</v>
      </c>
      <c r="G490" s="2386" t="s">
        <v>732</v>
      </c>
      <c r="H490" s="758"/>
      <c r="I490" s="758">
        <v>1.032</v>
      </c>
      <c r="J490" s="758"/>
      <c r="K490" s="758"/>
      <c r="L490" s="758"/>
      <c r="M490" s="758"/>
      <c r="N490" s="758"/>
      <c r="O490" s="758"/>
      <c r="P490" s="758"/>
      <c r="Q490" s="758"/>
      <c r="R490" s="758"/>
      <c r="S490" s="758"/>
      <c r="T490" s="758"/>
      <c r="U490" s="758"/>
      <c r="V490" s="758"/>
      <c r="W490" s="758"/>
      <c r="X490" s="758"/>
      <c r="Y490" s="758"/>
      <c r="Z490" s="758"/>
      <c r="AA490" s="758"/>
      <c r="AB490" s="758"/>
      <c r="AC490" s="758"/>
      <c r="AD490" s="758"/>
      <c r="AE490" s="758"/>
      <c r="AF490" s="758"/>
      <c r="AG490" s="758"/>
      <c r="AH490" s="758"/>
      <c r="AI490" s="1532" t="s">
        <v>733</v>
      </c>
      <c r="AJ490" s="741"/>
      <c r="AK490" s="1649"/>
      <c r="AL490" s="1649"/>
      <c r="AM490" s="1373"/>
      <c r="AN490" s="1373"/>
      <c r="AO490" s="1373"/>
      <c r="AP490" s="1373"/>
      <c r="AQ490" s="1649"/>
      <c r="AR490" s="1373"/>
      <c r="AS490" s="1373"/>
      <c r="AT490" s="743"/>
      <c r="AU490" s="1373"/>
      <c r="AV490" s="1373"/>
      <c r="AW490" s="1373"/>
      <c r="AX490" s="1373"/>
      <c r="AY490" s="1373"/>
      <c r="AZ490" s="1639"/>
      <c r="BA490" s="1639"/>
      <c r="BB490" s="1639"/>
      <c r="BC490" s="1639"/>
      <c r="BD490" s="1639"/>
      <c r="BE490" s="1642">
        <v>0</v>
      </c>
    </row>
    <row s="1854" customFormat="1" customHeight="1" ht="18.75">
      <c r="A491" s="994"/>
      <c r="B491" s="1373"/>
      <c r="C491" s="1649"/>
      <c r="D491" s="2158"/>
      <c r="E491" s="553" t="s">
        <v>1451</v>
      </c>
      <c r="F491" s="547" t="s">
        <v>1452</v>
      </c>
      <c r="G491" s="2386" t="s">
        <v>732</v>
      </c>
      <c r="H491" s="758"/>
      <c r="I491" s="758">
        <v>4.32</v>
      </c>
      <c r="J491" s="758"/>
      <c r="K491" s="758"/>
      <c r="L491" s="758"/>
      <c r="M491" s="758"/>
      <c r="N491" s="758"/>
      <c r="O491" s="758"/>
      <c r="P491" s="758"/>
      <c r="Q491" s="758"/>
      <c r="R491" s="758"/>
      <c r="S491" s="758"/>
      <c r="T491" s="758"/>
      <c r="U491" s="758"/>
      <c r="V491" s="758"/>
      <c r="W491" s="758"/>
      <c r="X491" s="758"/>
      <c r="Y491" s="758"/>
      <c r="Z491" s="758"/>
      <c r="AA491" s="758"/>
      <c r="AB491" s="758"/>
      <c r="AC491" s="758"/>
      <c r="AD491" s="758"/>
      <c r="AE491" s="758"/>
      <c r="AF491" s="758"/>
      <c r="AG491" s="758"/>
      <c r="AH491" s="758"/>
      <c r="AI491" s="1532" t="s">
        <v>733</v>
      </c>
      <c r="AJ491" s="741"/>
      <c r="AK491" s="1649"/>
      <c r="AL491" s="1649"/>
      <c r="AM491" s="1373"/>
      <c r="AN491" s="1373"/>
      <c r="AO491" s="1373"/>
      <c r="AP491" s="1373"/>
      <c r="AQ491" s="1649"/>
      <c r="AR491" s="1373"/>
      <c r="AS491" s="1373"/>
      <c r="AT491" s="743"/>
      <c r="AU491" s="1373"/>
      <c r="AV491" s="1373"/>
      <c r="AW491" s="1373"/>
      <c r="AX491" s="1373"/>
      <c r="AY491" s="1373"/>
      <c r="AZ491" s="1639"/>
      <c r="BA491" s="1639"/>
      <c r="BB491" s="1639"/>
      <c r="BC491" s="1639"/>
      <c r="BD491" s="1639"/>
      <c r="BE491" s="1642">
        <v>0</v>
      </c>
    </row>
    <row s="1854" customFormat="1" customHeight="1" ht="18.75">
      <c r="A492" s="994"/>
      <c r="B492" s="1373"/>
      <c r="C492" s="1649"/>
      <c r="D492" s="2158"/>
      <c r="E492" s="553" t="s">
        <v>1453</v>
      </c>
      <c r="F492" s="547" t="s">
        <v>1454</v>
      </c>
      <c r="G492" s="2386" t="s">
        <v>732</v>
      </c>
      <c r="H492" s="758"/>
      <c r="I492" s="758">
        <v>8.6</v>
      </c>
      <c r="J492" s="758"/>
      <c r="K492" s="758"/>
      <c r="L492" s="758"/>
      <c r="M492" s="758"/>
      <c r="N492" s="758"/>
      <c r="O492" s="758"/>
      <c r="P492" s="758"/>
      <c r="Q492" s="758"/>
      <c r="R492" s="758"/>
      <c r="S492" s="758"/>
      <c r="T492" s="758"/>
      <c r="U492" s="758"/>
      <c r="V492" s="758"/>
      <c r="W492" s="758"/>
      <c r="X492" s="758"/>
      <c r="Y492" s="758"/>
      <c r="Z492" s="758"/>
      <c r="AA492" s="758"/>
      <c r="AB492" s="758"/>
      <c r="AC492" s="758"/>
      <c r="AD492" s="758"/>
      <c r="AE492" s="758"/>
      <c r="AF492" s="758"/>
      <c r="AG492" s="758"/>
      <c r="AH492" s="758"/>
      <c r="AI492" s="1532" t="s">
        <v>733</v>
      </c>
      <c r="AJ492" s="741"/>
      <c r="AK492" s="1649"/>
      <c r="AL492" s="1649"/>
      <c r="AM492" s="1373"/>
      <c r="AN492" s="1373"/>
      <c r="AO492" s="1373"/>
      <c r="AP492" s="1373"/>
      <c r="AQ492" s="1649"/>
      <c r="AR492" s="1373"/>
      <c r="AS492" s="1373"/>
      <c r="AT492" s="743"/>
      <c r="AU492" s="1373"/>
      <c r="AV492" s="1373"/>
      <c r="AW492" s="1373"/>
      <c r="AX492" s="1373"/>
      <c r="AY492" s="1373"/>
      <c r="AZ492" s="1639"/>
      <c r="BA492" s="1639"/>
      <c r="BB492" s="1639"/>
      <c r="BC492" s="1639"/>
      <c r="BD492" s="1639"/>
      <c r="BE492" s="1642">
        <v>0</v>
      </c>
    </row>
    <row s="1854" customFormat="1" customHeight="1" ht="18.75">
      <c r="A493" s="994"/>
      <c r="B493" s="1373"/>
      <c r="C493" s="1649"/>
      <c r="D493" s="2158"/>
      <c r="E493" s="553" t="s">
        <v>1455</v>
      </c>
      <c r="F493" s="547" t="s">
        <v>1456</v>
      </c>
      <c r="G493" s="2386" t="s">
        <v>732</v>
      </c>
      <c r="H493" s="758"/>
      <c r="I493" s="758">
        <v>5.59</v>
      </c>
      <c r="J493" s="758"/>
      <c r="K493" s="758"/>
      <c r="L493" s="758"/>
      <c r="M493" s="758"/>
      <c r="N493" s="758"/>
      <c r="O493" s="758"/>
      <c r="P493" s="758"/>
      <c r="Q493" s="758"/>
      <c r="R493" s="758"/>
      <c r="S493" s="758"/>
      <c r="T493" s="758"/>
      <c r="U493" s="758"/>
      <c r="V493" s="758"/>
      <c r="W493" s="758"/>
      <c r="X493" s="758"/>
      <c r="Y493" s="758"/>
      <c r="Z493" s="758"/>
      <c r="AA493" s="758"/>
      <c r="AB493" s="758"/>
      <c r="AC493" s="758"/>
      <c r="AD493" s="758"/>
      <c r="AE493" s="758"/>
      <c r="AF493" s="758"/>
      <c r="AG493" s="758"/>
      <c r="AH493" s="758"/>
      <c r="AI493" s="1532" t="s">
        <v>733</v>
      </c>
      <c r="AJ493" s="741"/>
      <c r="AK493" s="1649"/>
      <c r="AL493" s="1649"/>
      <c r="AM493" s="1373"/>
      <c r="AN493" s="1373"/>
      <c r="AO493" s="1373"/>
      <c r="AP493" s="1373"/>
      <c r="AQ493" s="1649"/>
      <c r="AR493" s="1373"/>
      <c r="AS493" s="1373"/>
      <c r="AT493" s="743"/>
      <c r="AU493" s="1373"/>
      <c r="AV493" s="1373"/>
      <c r="AW493" s="1373"/>
      <c r="AX493" s="1373"/>
      <c r="AY493" s="1373"/>
      <c r="AZ493" s="1639"/>
      <c r="BA493" s="1639"/>
      <c r="BB493" s="1639"/>
      <c r="BC493" s="1639"/>
      <c r="BD493" s="1639"/>
      <c r="BE493" s="1642">
        <v>0</v>
      </c>
    </row>
    <row s="1854" customFormat="1" customHeight="1" ht="18.75">
      <c r="A494" s="994"/>
      <c r="B494" s="1373"/>
      <c r="C494" s="1649"/>
      <c r="D494" s="2158"/>
      <c r="E494" s="553" t="s">
        <v>1457</v>
      </c>
      <c r="F494" s="547" t="s">
        <v>1458</v>
      </c>
      <c r="G494" s="2386" t="s">
        <v>732</v>
      </c>
      <c r="H494" s="758"/>
      <c r="I494" s="758">
        <v>6.45</v>
      </c>
      <c r="J494" s="758"/>
      <c r="K494" s="758"/>
      <c r="L494" s="758"/>
      <c r="M494" s="758"/>
      <c r="N494" s="758"/>
      <c r="O494" s="758"/>
      <c r="P494" s="758"/>
      <c r="Q494" s="758"/>
      <c r="R494" s="758"/>
      <c r="S494" s="758"/>
      <c r="T494" s="758"/>
      <c r="U494" s="758"/>
      <c r="V494" s="758"/>
      <c r="W494" s="758"/>
      <c r="X494" s="758"/>
      <c r="Y494" s="758"/>
      <c r="Z494" s="758"/>
      <c r="AA494" s="758"/>
      <c r="AB494" s="758"/>
      <c r="AC494" s="758"/>
      <c r="AD494" s="758"/>
      <c r="AE494" s="758"/>
      <c r="AF494" s="758"/>
      <c r="AG494" s="758"/>
      <c r="AH494" s="758"/>
      <c r="AI494" s="1532" t="s">
        <v>733</v>
      </c>
      <c r="AJ494" s="741"/>
      <c r="AK494" s="1649"/>
      <c r="AL494" s="1649"/>
      <c r="AM494" s="1373"/>
      <c r="AN494" s="1373"/>
      <c r="AO494" s="1373"/>
      <c r="AP494" s="1373"/>
      <c r="AQ494" s="1649"/>
      <c r="AR494" s="1373"/>
      <c r="AS494" s="1373"/>
      <c r="AT494" s="743"/>
      <c r="AU494" s="1373"/>
      <c r="AV494" s="1373"/>
      <c r="AW494" s="1373"/>
      <c r="AX494" s="1373"/>
      <c r="AY494" s="1373"/>
      <c r="AZ494" s="1639"/>
      <c r="BA494" s="1639"/>
      <c r="BB494" s="1639"/>
      <c r="BC494" s="1639"/>
      <c r="BD494" s="1639"/>
      <c r="BE494" s="1642">
        <v>0</v>
      </c>
    </row>
    <row s="1854" customFormat="1" customHeight="1" ht="18.75">
      <c r="A495" s="994"/>
      <c r="B495" s="1373"/>
      <c r="C495" s="1649"/>
      <c r="D495" s="2158"/>
      <c r="E495" s="553" t="s">
        <v>1459</v>
      </c>
      <c r="F495" s="547" t="s">
        <v>1460</v>
      </c>
      <c r="G495" s="2386" t="s">
        <v>732</v>
      </c>
      <c r="H495" s="758"/>
      <c r="I495" s="758">
        <v>2.064</v>
      </c>
      <c r="J495" s="758"/>
      <c r="K495" s="758"/>
      <c r="L495" s="758"/>
      <c r="M495" s="758"/>
      <c r="N495" s="758"/>
      <c r="O495" s="758"/>
      <c r="P495" s="758"/>
      <c r="Q495" s="758"/>
      <c r="R495" s="758"/>
      <c r="S495" s="758"/>
      <c r="T495" s="758"/>
      <c r="U495" s="758"/>
      <c r="V495" s="758"/>
      <c r="W495" s="758"/>
      <c r="X495" s="758"/>
      <c r="Y495" s="758"/>
      <c r="Z495" s="758"/>
      <c r="AA495" s="758"/>
      <c r="AB495" s="758"/>
      <c r="AC495" s="758"/>
      <c r="AD495" s="758"/>
      <c r="AE495" s="758"/>
      <c r="AF495" s="758"/>
      <c r="AG495" s="758"/>
      <c r="AH495" s="758"/>
      <c r="AI495" s="1532" t="s">
        <v>733</v>
      </c>
      <c r="AJ495" s="741"/>
      <c r="AK495" s="1649"/>
      <c r="AL495" s="1649"/>
      <c r="AM495" s="1373"/>
      <c r="AN495" s="1373"/>
      <c r="AO495" s="1373"/>
      <c r="AP495" s="1373"/>
      <c r="AQ495" s="1649"/>
      <c r="AR495" s="1373"/>
      <c r="AS495" s="1373"/>
      <c r="AT495" s="743"/>
      <c r="AU495" s="1373"/>
      <c r="AV495" s="1373"/>
      <c r="AW495" s="1373"/>
      <c r="AX495" s="1373"/>
      <c r="AY495" s="1373"/>
      <c r="AZ495" s="1639"/>
      <c r="BA495" s="1639"/>
      <c r="BB495" s="1639"/>
      <c r="BC495" s="1639"/>
      <c r="BD495" s="1639"/>
      <c r="BE495" s="1642">
        <v>0</v>
      </c>
    </row>
    <row s="1854" customFormat="1" customHeight="1" ht="18.75">
      <c r="A496" s="994"/>
      <c r="B496" s="1373"/>
      <c r="C496" s="1649"/>
      <c r="D496" s="2158"/>
      <c r="E496" s="553" t="s">
        <v>1461</v>
      </c>
      <c r="F496" s="547" t="s">
        <v>1462</v>
      </c>
      <c r="G496" s="2386" t="s">
        <v>732</v>
      </c>
      <c r="H496" s="758"/>
      <c r="I496" s="758">
        <v>0.688</v>
      </c>
      <c r="J496" s="758"/>
      <c r="K496" s="758"/>
      <c r="L496" s="758"/>
      <c r="M496" s="758"/>
      <c r="N496" s="758"/>
      <c r="O496" s="758"/>
      <c r="P496" s="758"/>
      <c r="Q496" s="758"/>
      <c r="R496" s="758"/>
      <c r="S496" s="758"/>
      <c r="T496" s="758"/>
      <c r="U496" s="758"/>
      <c r="V496" s="758"/>
      <c r="W496" s="758"/>
      <c r="X496" s="758"/>
      <c r="Y496" s="758"/>
      <c r="Z496" s="758"/>
      <c r="AA496" s="758"/>
      <c r="AB496" s="758"/>
      <c r="AC496" s="758"/>
      <c r="AD496" s="758"/>
      <c r="AE496" s="758"/>
      <c r="AF496" s="758"/>
      <c r="AG496" s="758"/>
      <c r="AH496" s="758"/>
      <c r="AI496" s="1532" t="s">
        <v>733</v>
      </c>
      <c r="AJ496" s="741"/>
      <c r="AK496" s="1649"/>
      <c r="AL496" s="1649"/>
      <c r="AM496" s="1373"/>
      <c r="AN496" s="1373"/>
      <c r="AO496" s="1373"/>
      <c r="AP496" s="1373"/>
      <c r="AQ496" s="1649"/>
      <c r="AR496" s="1373"/>
      <c r="AS496" s="1373"/>
      <c r="AT496" s="743"/>
      <c r="AU496" s="1373"/>
      <c r="AV496" s="1373"/>
      <c r="AW496" s="1373"/>
      <c r="AX496" s="1373"/>
      <c r="AY496" s="1373"/>
      <c r="AZ496" s="1639"/>
      <c r="BA496" s="1639"/>
      <c r="BB496" s="1639"/>
      <c r="BC496" s="1639"/>
      <c r="BD496" s="1639"/>
      <c r="BE496" s="1642">
        <v>0</v>
      </c>
    </row>
    <row s="1854" customFormat="1" customHeight="1" ht="18.75">
      <c r="A497" s="994"/>
      <c r="B497" s="1373"/>
      <c r="C497" s="1649"/>
      <c r="D497" s="2158"/>
      <c r="E497" s="553" t="s">
        <v>1463</v>
      </c>
      <c r="F497" s="547" t="s">
        <v>1464</v>
      </c>
      <c r="G497" s="2386" t="s">
        <v>732</v>
      </c>
      <c r="H497" s="758"/>
      <c r="I497" s="758">
        <v>1.032</v>
      </c>
      <c r="J497" s="758"/>
      <c r="K497" s="758"/>
      <c r="L497" s="758"/>
      <c r="M497" s="758"/>
      <c r="N497" s="758"/>
      <c r="O497" s="758"/>
      <c r="P497" s="758"/>
      <c r="Q497" s="758"/>
      <c r="R497" s="758"/>
      <c r="S497" s="758"/>
      <c r="T497" s="758"/>
      <c r="U497" s="758"/>
      <c r="V497" s="758"/>
      <c r="W497" s="758"/>
      <c r="X497" s="758"/>
      <c r="Y497" s="758"/>
      <c r="Z497" s="758"/>
      <c r="AA497" s="758"/>
      <c r="AB497" s="758"/>
      <c r="AC497" s="758"/>
      <c r="AD497" s="758"/>
      <c r="AE497" s="758"/>
      <c r="AF497" s="758"/>
      <c r="AG497" s="758"/>
      <c r="AH497" s="758"/>
      <c r="AI497" s="1532" t="s">
        <v>733</v>
      </c>
      <c r="AJ497" s="741"/>
      <c r="AK497" s="1649"/>
      <c r="AL497" s="1649"/>
      <c r="AM497" s="1373"/>
      <c r="AN497" s="1373"/>
      <c r="AO497" s="1373"/>
      <c r="AP497" s="1373"/>
      <c r="AQ497" s="1649"/>
      <c r="AR497" s="1373"/>
      <c r="AS497" s="1373"/>
      <c r="AT497" s="743"/>
      <c r="AU497" s="1373"/>
      <c r="AV497" s="1373"/>
      <c r="AW497" s="1373"/>
      <c r="AX497" s="1373"/>
      <c r="AY497" s="1373"/>
      <c r="AZ497" s="1639"/>
      <c r="BA497" s="1639"/>
      <c r="BB497" s="1639"/>
      <c r="BC497" s="1639"/>
      <c r="BD497" s="1639"/>
      <c r="BE497" s="1642">
        <v>0</v>
      </c>
    </row>
    <row s="1854" customFormat="1" customHeight="1" ht="18.75">
      <c r="A498" s="994"/>
      <c r="B498" s="1373"/>
      <c r="C498" s="1649"/>
      <c r="D498" s="2158"/>
      <c r="E498" s="553" t="s">
        <v>1465</v>
      </c>
      <c r="F498" s="547" t="s">
        <v>1466</v>
      </c>
      <c r="G498" s="2386" t="s">
        <v>732</v>
      </c>
      <c r="H498" s="758"/>
      <c r="I498" s="758">
        <v>0.688</v>
      </c>
      <c r="J498" s="758"/>
      <c r="K498" s="758"/>
      <c r="L498" s="758"/>
      <c r="M498" s="758"/>
      <c r="N498" s="758"/>
      <c r="O498" s="758"/>
      <c r="P498" s="758"/>
      <c r="Q498" s="758"/>
      <c r="R498" s="758"/>
      <c r="S498" s="758"/>
      <c r="T498" s="758"/>
      <c r="U498" s="758"/>
      <c r="V498" s="758"/>
      <c r="W498" s="758"/>
      <c r="X498" s="758"/>
      <c r="Y498" s="758"/>
      <c r="Z498" s="758"/>
      <c r="AA498" s="758"/>
      <c r="AB498" s="758"/>
      <c r="AC498" s="758"/>
      <c r="AD498" s="758"/>
      <c r="AE498" s="758"/>
      <c r="AF498" s="758"/>
      <c r="AG498" s="758"/>
      <c r="AH498" s="758"/>
      <c r="AI498" s="1532" t="s">
        <v>733</v>
      </c>
      <c r="AJ498" s="741"/>
      <c r="AK498" s="1649"/>
      <c r="AL498" s="1649"/>
      <c r="AM498" s="1373"/>
      <c r="AN498" s="1373"/>
      <c r="AO498" s="1373"/>
      <c r="AP498" s="1373"/>
      <c r="AQ498" s="1649"/>
      <c r="AR498" s="1373"/>
      <c r="AS498" s="1373"/>
      <c r="AT498" s="743"/>
      <c r="AU498" s="1373"/>
      <c r="AV498" s="1373"/>
      <c r="AW498" s="1373"/>
      <c r="AX498" s="1373"/>
      <c r="AY498" s="1373"/>
      <c r="AZ498" s="1639"/>
      <c r="BA498" s="1639"/>
      <c r="BB498" s="1639"/>
      <c r="BC498" s="1639"/>
      <c r="BD498" s="1639"/>
      <c r="BE498" s="1642">
        <v>0</v>
      </c>
    </row>
    <row s="1854" customFormat="1" customHeight="1" ht="18.75">
      <c r="A499" s="994"/>
      <c r="B499" s="1373"/>
      <c r="C499" s="1649"/>
      <c r="D499" s="2158"/>
      <c r="E499" s="553" t="s">
        <v>1467</v>
      </c>
      <c r="F499" s="547" t="s">
        <v>1468</v>
      </c>
      <c r="G499" s="2386" t="s">
        <v>732</v>
      </c>
      <c r="H499" s="758"/>
      <c r="I499" s="758">
        <v>0.516</v>
      </c>
      <c r="J499" s="758"/>
      <c r="K499" s="758"/>
      <c r="L499" s="758"/>
      <c r="M499" s="758"/>
      <c r="N499" s="758"/>
      <c r="O499" s="758"/>
      <c r="P499" s="758"/>
      <c r="Q499" s="758"/>
      <c r="R499" s="758"/>
      <c r="S499" s="758"/>
      <c r="T499" s="758"/>
      <c r="U499" s="758"/>
      <c r="V499" s="758"/>
      <c r="W499" s="758"/>
      <c r="X499" s="758"/>
      <c r="Y499" s="758"/>
      <c r="Z499" s="758"/>
      <c r="AA499" s="758"/>
      <c r="AB499" s="758"/>
      <c r="AC499" s="758"/>
      <c r="AD499" s="758"/>
      <c r="AE499" s="758"/>
      <c r="AF499" s="758"/>
      <c r="AG499" s="758"/>
      <c r="AH499" s="758"/>
      <c r="AI499" s="1532" t="s">
        <v>733</v>
      </c>
      <c r="AJ499" s="741"/>
      <c r="AK499" s="1649"/>
      <c r="AL499" s="1649"/>
      <c r="AM499" s="1373"/>
      <c r="AN499" s="1373"/>
      <c r="AO499" s="1373"/>
      <c r="AP499" s="1373"/>
      <c r="AQ499" s="1649"/>
      <c r="AR499" s="1373"/>
      <c r="AS499" s="1373"/>
      <c r="AT499" s="743"/>
      <c r="AU499" s="1373"/>
      <c r="AV499" s="1373"/>
      <c r="AW499" s="1373"/>
      <c r="AX499" s="1373"/>
      <c r="AY499" s="1373"/>
      <c r="AZ499" s="1639"/>
      <c r="BA499" s="1639"/>
      <c r="BB499" s="1639"/>
      <c r="BC499" s="1639"/>
      <c r="BD499" s="1639"/>
      <c r="BE499" s="1642">
        <v>0</v>
      </c>
    </row>
    <row s="1854" customFormat="1" customHeight="1" ht="18.75">
      <c r="A500" s="994"/>
      <c r="B500" s="1373"/>
      <c r="C500" s="1649"/>
      <c r="D500" s="2158"/>
      <c r="E500" s="553" t="s">
        <v>1469</v>
      </c>
      <c r="F500" s="547" t="s">
        <v>1470</v>
      </c>
      <c r="G500" s="2386" t="s">
        <v>732</v>
      </c>
      <c r="H500" s="758"/>
      <c r="I500" s="758">
        <v>1.032</v>
      </c>
      <c r="J500" s="758"/>
      <c r="K500" s="758"/>
      <c r="L500" s="758"/>
      <c r="M500" s="758"/>
      <c r="N500" s="758"/>
      <c r="O500" s="758"/>
      <c r="P500" s="758"/>
      <c r="Q500" s="758"/>
      <c r="R500" s="758"/>
      <c r="S500" s="758"/>
      <c r="T500" s="758"/>
      <c r="U500" s="758"/>
      <c r="V500" s="758"/>
      <c r="W500" s="758"/>
      <c r="X500" s="758"/>
      <c r="Y500" s="758"/>
      <c r="Z500" s="758"/>
      <c r="AA500" s="758"/>
      <c r="AB500" s="758"/>
      <c r="AC500" s="758"/>
      <c r="AD500" s="758"/>
      <c r="AE500" s="758"/>
      <c r="AF500" s="758"/>
      <c r="AG500" s="758"/>
      <c r="AH500" s="758"/>
      <c r="AI500" s="1532" t="s">
        <v>733</v>
      </c>
      <c r="AJ500" s="741"/>
      <c r="AK500" s="1649"/>
      <c r="AL500" s="1649"/>
      <c r="AM500" s="1373"/>
      <c r="AN500" s="1373"/>
      <c r="AO500" s="1373"/>
      <c r="AP500" s="1373"/>
      <c r="AQ500" s="1649"/>
      <c r="AR500" s="1373"/>
      <c r="AS500" s="1373"/>
      <c r="AT500" s="743"/>
      <c r="AU500" s="1373"/>
      <c r="AV500" s="1373"/>
      <c r="AW500" s="1373"/>
      <c r="AX500" s="1373"/>
      <c r="AY500" s="1373"/>
      <c r="AZ500" s="1639"/>
      <c r="BA500" s="1639"/>
      <c r="BB500" s="1639"/>
      <c r="BC500" s="1639"/>
      <c r="BD500" s="1639"/>
      <c r="BE500" s="1642">
        <v>0</v>
      </c>
    </row>
    <row s="1854" customFormat="1" customHeight="1" ht="18.75">
      <c r="A501" s="994"/>
      <c r="B501" s="1373"/>
      <c r="C501" s="1649"/>
      <c r="D501" s="2158"/>
      <c r="E501" s="553" t="s">
        <v>1471</v>
      </c>
      <c r="F501" s="547" t="s">
        <v>1472</v>
      </c>
      <c r="G501" s="2386" t="s">
        <v>732</v>
      </c>
      <c r="H501" s="758"/>
      <c r="I501" s="758">
        <v>1.3</v>
      </c>
      <c r="J501" s="758"/>
      <c r="K501" s="758"/>
      <c r="L501" s="758"/>
      <c r="M501" s="758"/>
      <c r="N501" s="758"/>
      <c r="O501" s="758"/>
      <c r="P501" s="758"/>
      <c r="Q501" s="758"/>
      <c r="R501" s="758"/>
      <c r="S501" s="758"/>
      <c r="T501" s="758"/>
      <c r="U501" s="758"/>
      <c r="V501" s="758"/>
      <c r="W501" s="758"/>
      <c r="X501" s="758"/>
      <c r="Y501" s="758"/>
      <c r="Z501" s="758"/>
      <c r="AA501" s="758"/>
      <c r="AB501" s="758"/>
      <c r="AC501" s="758"/>
      <c r="AD501" s="758"/>
      <c r="AE501" s="758"/>
      <c r="AF501" s="758"/>
      <c r="AG501" s="758"/>
      <c r="AH501" s="758"/>
      <c r="AI501" s="1532" t="s">
        <v>733</v>
      </c>
      <c r="AJ501" s="741"/>
      <c r="AK501" s="1649"/>
      <c r="AL501" s="1649"/>
      <c r="AM501" s="1373"/>
      <c r="AN501" s="1373"/>
      <c r="AO501" s="1373"/>
      <c r="AP501" s="1373"/>
      <c r="AQ501" s="1649"/>
      <c r="AR501" s="1373"/>
      <c r="AS501" s="1373"/>
      <c r="AT501" s="743"/>
      <c r="AU501" s="1373"/>
      <c r="AV501" s="1373"/>
      <c r="AW501" s="1373"/>
      <c r="AX501" s="1373"/>
      <c r="AY501" s="1373"/>
      <c r="AZ501" s="1639"/>
      <c r="BA501" s="1639"/>
      <c r="BB501" s="1639"/>
      <c r="BC501" s="1639"/>
      <c r="BD501" s="1639"/>
      <c r="BE501" s="1642">
        <v>0</v>
      </c>
    </row>
    <row s="1854" customFormat="1" customHeight="1" ht="18.75">
      <c r="A502" s="994"/>
      <c r="B502" s="1373"/>
      <c r="C502" s="1649"/>
      <c r="D502" s="2158"/>
      <c r="E502" s="553" t="s">
        <v>1473</v>
      </c>
      <c r="F502" s="547" t="s">
        <v>1474</v>
      </c>
      <c r="G502" s="2386" t="s">
        <v>732</v>
      </c>
      <c r="H502" s="758"/>
      <c r="I502" s="758">
        <v>0.688</v>
      </c>
      <c r="J502" s="758"/>
      <c r="K502" s="758"/>
      <c r="L502" s="758"/>
      <c r="M502" s="758"/>
      <c r="N502" s="758"/>
      <c r="O502" s="758"/>
      <c r="P502" s="758"/>
      <c r="Q502" s="758"/>
      <c r="R502" s="758"/>
      <c r="S502" s="758"/>
      <c r="T502" s="758"/>
      <c r="U502" s="758"/>
      <c r="V502" s="758"/>
      <c r="W502" s="758"/>
      <c r="X502" s="758"/>
      <c r="Y502" s="758"/>
      <c r="Z502" s="758"/>
      <c r="AA502" s="758"/>
      <c r="AB502" s="758"/>
      <c r="AC502" s="758"/>
      <c r="AD502" s="758"/>
      <c r="AE502" s="758"/>
      <c r="AF502" s="758"/>
      <c r="AG502" s="758"/>
      <c r="AH502" s="758"/>
      <c r="AI502" s="1532" t="s">
        <v>733</v>
      </c>
      <c r="AJ502" s="741"/>
      <c r="AK502" s="1649"/>
      <c r="AL502" s="1649"/>
      <c r="AM502" s="1373"/>
      <c r="AN502" s="1373"/>
      <c r="AO502" s="1373"/>
      <c r="AP502" s="1373"/>
      <c r="AQ502" s="1649"/>
      <c r="AR502" s="1373"/>
      <c r="AS502" s="1373"/>
      <c r="AT502" s="743"/>
      <c r="AU502" s="1373"/>
      <c r="AV502" s="1373"/>
      <c r="AW502" s="1373"/>
      <c r="AX502" s="1373"/>
      <c r="AY502" s="1373"/>
      <c r="AZ502" s="1639"/>
      <c r="BA502" s="1639"/>
      <c r="BB502" s="1639"/>
      <c r="BC502" s="1639"/>
      <c r="BD502" s="1639"/>
      <c r="BE502" s="1642">
        <v>0</v>
      </c>
    </row>
    <row s="1854" customFormat="1" customHeight="1" ht="18.75">
      <c r="A503" s="994"/>
      <c r="B503" s="1373"/>
      <c r="C503" s="1649"/>
      <c r="D503" s="2158"/>
      <c r="E503" s="553" t="s">
        <v>1475</v>
      </c>
      <c r="F503" s="547" t="s">
        <v>1476</v>
      </c>
      <c r="G503" s="2386" t="s">
        <v>732</v>
      </c>
      <c r="H503" s="758"/>
      <c r="I503" s="758">
        <v>0.258</v>
      </c>
      <c r="J503" s="758"/>
      <c r="K503" s="758"/>
      <c r="L503" s="758"/>
      <c r="M503" s="758"/>
      <c r="N503" s="758"/>
      <c r="O503" s="758"/>
      <c r="P503" s="758"/>
      <c r="Q503" s="758"/>
      <c r="R503" s="758"/>
      <c r="S503" s="758"/>
      <c r="T503" s="758"/>
      <c r="U503" s="758"/>
      <c r="V503" s="758"/>
      <c r="W503" s="758"/>
      <c r="X503" s="758"/>
      <c r="Y503" s="758"/>
      <c r="Z503" s="758"/>
      <c r="AA503" s="758"/>
      <c r="AB503" s="758"/>
      <c r="AC503" s="758"/>
      <c r="AD503" s="758"/>
      <c r="AE503" s="758"/>
      <c r="AF503" s="758"/>
      <c r="AG503" s="758"/>
      <c r="AH503" s="758"/>
      <c r="AI503" s="1532" t="s">
        <v>733</v>
      </c>
      <c r="AJ503" s="741"/>
      <c r="AK503" s="1649"/>
      <c r="AL503" s="1649"/>
      <c r="AM503" s="1373"/>
      <c r="AN503" s="1373"/>
      <c r="AO503" s="1373"/>
      <c r="AP503" s="1373"/>
      <c r="AQ503" s="1649"/>
      <c r="AR503" s="1373"/>
      <c r="AS503" s="1373"/>
      <c r="AT503" s="743"/>
      <c r="AU503" s="1373"/>
      <c r="AV503" s="1373"/>
      <c r="AW503" s="1373"/>
      <c r="AX503" s="1373"/>
      <c r="AY503" s="1373"/>
      <c r="AZ503" s="1639"/>
      <c r="BA503" s="1639"/>
      <c r="BB503" s="1639"/>
      <c r="BC503" s="1639"/>
      <c r="BD503" s="1639"/>
      <c r="BE503" s="1642">
        <v>0</v>
      </c>
    </row>
    <row s="1854" customFormat="1" customHeight="1" ht="18.75">
      <c r="A504" s="994"/>
      <c r="B504" s="1373"/>
      <c r="C504" s="1649"/>
      <c r="D504" s="2158"/>
      <c r="E504" s="553" t="s">
        <v>1477</v>
      </c>
      <c r="F504" s="547" t="s">
        <v>1478</v>
      </c>
      <c r="G504" s="2386" t="s">
        <v>732</v>
      </c>
      <c r="H504" s="758"/>
      <c r="I504" s="758">
        <v>0.258</v>
      </c>
      <c r="J504" s="758"/>
      <c r="K504" s="758"/>
      <c r="L504" s="758"/>
      <c r="M504" s="758"/>
      <c r="N504" s="758"/>
      <c r="O504" s="758"/>
      <c r="P504" s="758"/>
      <c r="Q504" s="758"/>
      <c r="R504" s="758"/>
      <c r="S504" s="758"/>
      <c r="T504" s="758"/>
      <c r="U504" s="758"/>
      <c r="V504" s="758"/>
      <c r="W504" s="758"/>
      <c r="X504" s="758"/>
      <c r="Y504" s="758"/>
      <c r="Z504" s="758"/>
      <c r="AA504" s="758"/>
      <c r="AB504" s="758"/>
      <c r="AC504" s="758"/>
      <c r="AD504" s="758"/>
      <c r="AE504" s="758"/>
      <c r="AF504" s="758"/>
      <c r="AG504" s="758"/>
      <c r="AH504" s="758"/>
      <c r="AI504" s="1532" t="s">
        <v>733</v>
      </c>
      <c r="AJ504" s="741"/>
      <c r="AK504" s="1649"/>
      <c r="AL504" s="1649"/>
      <c r="AM504" s="1373"/>
      <c r="AN504" s="1373"/>
      <c r="AO504" s="1373"/>
      <c r="AP504" s="1373"/>
      <c r="AQ504" s="1649"/>
      <c r="AR504" s="1373"/>
      <c r="AS504" s="1373"/>
      <c r="AT504" s="743"/>
      <c r="AU504" s="1373"/>
      <c r="AV504" s="1373"/>
      <c r="AW504" s="1373"/>
      <c r="AX504" s="1373"/>
      <c r="AY504" s="1373"/>
      <c r="AZ504" s="1639"/>
      <c r="BA504" s="1639"/>
      <c r="BB504" s="1639"/>
      <c r="BC504" s="1639"/>
      <c r="BD504" s="1639"/>
      <c r="BE504" s="1642">
        <v>0</v>
      </c>
    </row>
    <row s="1854" customFormat="1" customHeight="1" ht="18.75">
      <c r="A505" s="994"/>
      <c r="B505" s="1373"/>
      <c r="C505" s="1649"/>
      <c r="D505" s="2158"/>
      <c r="E505" s="553" t="s">
        <v>1479</v>
      </c>
      <c r="F505" s="547" t="s">
        <v>1480</v>
      </c>
      <c r="G505" s="2386" t="s">
        <v>732</v>
      </c>
      <c r="H505" s="758"/>
      <c r="I505" s="758">
        <v>46.7</v>
      </c>
      <c r="J505" s="758"/>
      <c r="K505" s="758"/>
      <c r="L505" s="758"/>
      <c r="M505" s="758"/>
      <c r="N505" s="758"/>
      <c r="O505" s="758"/>
      <c r="P505" s="758"/>
      <c r="Q505" s="758"/>
      <c r="R505" s="758"/>
      <c r="S505" s="758"/>
      <c r="T505" s="758"/>
      <c r="U505" s="758"/>
      <c r="V505" s="758"/>
      <c r="W505" s="758"/>
      <c r="X505" s="758"/>
      <c r="Y505" s="758"/>
      <c r="Z505" s="758"/>
      <c r="AA505" s="758"/>
      <c r="AB505" s="758"/>
      <c r="AC505" s="758"/>
      <c r="AD505" s="758"/>
      <c r="AE505" s="758"/>
      <c r="AF505" s="758"/>
      <c r="AG505" s="758"/>
      <c r="AH505" s="758"/>
      <c r="AI505" s="1532" t="s">
        <v>733</v>
      </c>
      <c r="AJ505" s="741"/>
      <c r="AK505" s="1649"/>
      <c r="AL505" s="1649"/>
      <c r="AM505" s="1373"/>
      <c r="AN505" s="1373"/>
      <c r="AO505" s="1373"/>
      <c r="AP505" s="1373"/>
      <c r="AQ505" s="1649"/>
      <c r="AR505" s="1373"/>
      <c r="AS505" s="1373"/>
      <c r="AT505" s="743"/>
      <c r="AU505" s="1373"/>
      <c r="AV505" s="1373"/>
      <c r="AW505" s="1373"/>
      <c r="AX505" s="1373"/>
      <c r="AY505" s="1373"/>
      <c r="AZ505" s="1639"/>
      <c r="BA505" s="1639"/>
      <c r="BB505" s="1639"/>
      <c r="BC505" s="1639"/>
      <c r="BD505" s="1639"/>
      <c r="BE505" s="1642">
        <v>0</v>
      </c>
    </row>
    <row s="1854" customFormat="1" customHeight="1" ht="18.75">
      <c r="A506" s="994"/>
      <c r="B506" s="1373"/>
      <c r="C506" s="1649"/>
      <c r="D506" s="2158"/>
      <c r="E506" s="553" t="s">
        <v>1481</v>
      </c>
      <c r="F506" s="547" t="s">
        <v>1482</v>
      </c>
      <c r="G506" s="2386" t="s">
        <v>732</v>
      </c>
      <c r="H506" s="758"/>
      <c r="I506" s="758">
        <v>0.688</v>
      </c>
      <c r="J506" s="758"/>
      <c r="K506" s="758"/>
      <c r="L506" s="758"/>
      <c r="M506" s="758"/>
      <c r="N506" s="758"/>
      <c r="O506" s="758"/>
      <c r="P506" s="758"/>
      <c r="Q506" s="758"/>
      <c r="R506" s="758"/>
      <c r="S506" s="758"/>
      <c r="T506" s="758"/>
      <c r="U506" s="758"/>
      <c r="V506" s="758"/>
      <c r="W506" s="758"/>
      <c r="X506" s="758"/>
      <c r="Y506" s="758"/>
      <c r="Z506" s="758"/>
      <c r="AA506" s="758"/>
      <c r="AB506" s="758"/>
      <c r="AC506" s="758"/>
      <c r="AD506" s="758"/>
      <c r="AE506" s="758"/>
      <c r="AF506" s="758"/>
      <c r="AG506" s="758"/>
      <c r="AH506" s="758"/>
      <c r="AI506" s="1532" t="s">
        <v>733</v>
      </c>
      <c r="AJ506" s="741"/>
      <c r="AK506" s="1649"/>
      <c r="AL506" s="1649"/>
      <c r="AM506" s="1373"/>
      <c r="AN506" s="1373"/>
      <c r="AO506" s="1373"/>
      <c r="AP506" s="1373"/>
      <c r="AQ506" s="1649"/>
      <c r="AR506" s="1373"/>
      <c r="AS506" s="1373"/>
      <c r="AT506" s="743"/>
      <c r="AU506" s="1373"/>
      <c r="AV506" s="1373"/>
      <c r="AW506" s="1373"/>
      <c r="AX506" s="1373"/>
      <c r="AY506" s="1373"/>
      <c r="AZ506" s="1639"/>
      <c r="BA506" s="1639"/>
      <c r="BB506" s="1639"/>
      <c r="BC506" s="1639"/>
      <c r="BD506" s="1639"/>
      <c r="BE506" s="1642">
        <v>0</v>
      </c>
    </row>
    <row s="1854" customFormat="1" customHeight="1" ht="18.75">
      <c r="A507" s="994"/>
      <c r="B507" s="1373"/>
      <c r="C507" s="1649"/>
      <c r="D507" s="2158"/>
      <c r="E507" s="553" t="s">
        <v>1483</v>
      </c>
      <c r="F507" s="547" t="s">
        <v>1484</v>
      </c>
      <c r="G507" s="2386" t="s">
        <v>732</v>
      </c>
      <c r="H507" s="758"/>
      <c r="I507" s="758">
        <v>46.129</v>
      </c>
      <c r="J507" s="758"/>
      <c r="K507" s="758"/>
      <c r="L507" s="758"/>
      <c r="M507" s="758"/>
      <c r="N507" s="758"/>
      <c r="O507" s="758"/>
      <c r="P507" s="758"/>
      <c r="Q507" s="758"/>
      <c r="R507" s="758"/>
      <c r="S507" s="758"/>
      <c r="T507" s="758"/>
      <c r="U507" s="758"/>
      <c r="V507" s="758"/>
      <c r="W507" s="758"/>
      <c r="X507" s="758"/>
      <c r="Y507" s="758"/>
      <c r="Z507" s="758"/>
      <c r="AA507" s="758"/>
      <c r="AB507" s="758"/>
      <c r="AC507" s="758"/>
      <c r="AD507" s="758"/>
      <c r="AE507" s="758"/>
      <c r="AF507" s="758"/>
      <c r="AG507" s="758"/>
      <c r="AH507" s="758"/>
      <c r="AI507" s="1532" t="s">
        <v>733</v>
      </c>
      <c r="AJ507" s="741"/>
      <c r="AK507" s="1649"/>
      <c r="AL507" s="1649"/>
      <c r="AM507" s="1373"/>
      <c r="AN507" s="1373"/>
      <c r="AO507" s="1373"/>
      <c r="AP507" s="1373"/>
      <c r="AQ507" s="1649"/>
      <c r="AR507" s="1373"/>
      <c r="AS507" s="1373"/>
      <c r="AT507" s="743"/>
      <c r="AU507" s="1373"/>
      <c r="AV507" s="1373"/>
      <c r="AW507" s="1373"/>
      <c r="AX507" s="1373"/>
      <c r="AY507" s="1373"/>
      <c r="AZ507" s="1639"/>
      <c r="BA507" s="1639"/>
      <c r="BB507" s="1639"/>
      <c r="BC507" s="1639"/>
      <c r="BD507" s="1639"/>
      <c r="BE507" s="1642">
        <v>0</v>
      </c>
    </row>
    <row s="1854" customFormat="1" customHeight="1" ht="18.75">
      <c r="A508" s="994"/>
      <c r="B508" s="1373"/>
      <c r="C508" s="1649"/>
      <c r="D508" s="2158"/>
      <c r="E508" s="553" t="s">
        <v>1485</v>
      </c>
      <c r="F508" s="547" t="s">
        <v>1486</v>
      </c>
      <c r="G508" s="2386" t="s">
        <v>732</v>
      </c>
      <c r="H508" s="758"/>
      <c r="I508" s="758">
        <v>50.94</v>
      </c>
      <c r="J508" s="758"/>
      <c r="K508" s="758"/>
      <c r="L508" s="758"/>
      <c r="M508" s="758"/>
      <c r="N508" s="758"/>
      <c r="O508" s="758"/>
      <c r="P508" s="758"/>
      <c r="Q508" s="758"/>
      <c r="R508" s="758"/>
      <c r="S508" s="758"/>
      <c r="T508" s="758"/>
      <c r="U508" s="758"/>
      <c r="V508" s="758"/>
      <c r="W508" s="758"/>
      <c r="X508" s="758"/>
      <c r="Y508" s="758"/>
      <c r="Z508" s="758"/>
      <c r="AA508" s="758"/>
      <c r="AB508" s="758"/>
      <c r="AC508" s="758"/>
      <c r="AD508" s="758"/>
      <c r="AE508" s="758"/>
      <c r="AF508" s="758"/>
      <c r="AG508" s="758"/>
      <c r="AH508" s="758"/>
      <c r="AI508" s="1532" t="s">
        <v>733</v>
      </c>
      <c r="AJ508" s="741"/>
      <c r="AK508" s="1649"/>
      <c r="AL508" s="1649"/>
      <c r="AM508" s="1373"/>
      <c r="AN508" s="1373"/>
      <c r="AO508" s="1373"/>
      <c r="AP508" s="1373"/>
      <c r="AQ508" s="1649"/>
      <c r="AR508" s="1373"/>
      <c r="AS508" s="1373"/>
      <c r="AT508" s="743"/>
      <c r="AU508" s="1373"/>
      <c r="AV508" s="1373"/>
      <c r="AW508" s="1373"/>
      <c r="AX508" s="1373"/>
      <c r="AY508" s="1373"/>
      <c r="AZ508" s="1639"/>
      <c r="BA508" s="1639"/>
      <c r="BB508" s="1639"/>
      <c r="BC508" s="1639"/>
      <c r="BD508" s="1639"/>
      <c r="BE508" s="1642">
        <v>0</v>
      </c>
    </row>
    <row s="1854" customFormat="1" customHeight="1" ht="18.75">
      <c r="A509" s="994"/>
      <c r="B509" s="1373"/>
      <c r="C509" s="1649"/>
      <c r="D509" s="2158"/>
      <c r="E509" s="553" t="s">
        <v>1487</v>
      </c>
      <c r="F509" s="547" t="s">
        <v>1488</v>
      </c>
      <c r="G509" s="2386" t="s">
        <v>732</v>
      </c>
      <c r="H509" s="758"/>
      <c r="I509" s="758">
        <v>12</v>
      </c>
      <c r="J509" s="758"/>
      <c r="K509" s="758"/>
      <c r="L509" s="758"/>
      <c r="M509" s="758"/>
      <c r="N509" s="758"/>
      <c r="O509" s="758"/>
      <c r="P509" s="758"/>
      <c r="Q509" s="758"/>
      <c r="R509" s="758"/>
      <c r="S509" s="758"/>
      <c r="T509" s="758"/>
      <c r="U509" s="758"/>
      <c r="V509" s="758"/>
      <c r="W509" s="758"/>
      <c r="X509" s="758"/>
      <c r="Y509" s="758"/>
      <c r="Z509" s="758"/>
      <c r="AA509" s="758"/>
      <c r="AB509" s="758"/>
      <c r="AC509" s="758"/>
      <c r="AD509" s="758"/>
      <c r="AE509" s="758"/>
      <c r="AF509" s="758"/>
      <c r="AG509" s="758"/>
      <c r="AH509" s="758"/>
      <c r="AI509" s="1532" t="s">
        <v>733</v>
      </c>
      <c r="AJ509" s="741"/>
      <c r="AK509" s="1649"/>
      <c r="AL509" s="1649"/>
      <c r="AM509" s="1373"/>
      <c r="AN509" s="1373"/>
      <c r="AO509" s="1373"/>
      <c r="AP509" s="1373"/>
      <c r="AQ509" s="1649"/>
      <c r="AR509" s="1373"/>
      <c r="AS509" s="1373"/>
      <c r="AT509" s="743"/>
      <c r="AU509" s="1373"/>
      <c r="AV509" s="1373"/>
      <c r="AW509" s="1373"/>
      <c r="AX509" s="1373"/>
      <c r="AY509" s="1373"/>
      <c r="AZ509" s="1639"/>
      <c r="BA509" s="1639"/>
      <c r="BB509" s="1639"/>
      <c r="BC509" s="1639"/>
      <c r="BD509" s="1639"/>
      <c r="BE509" s="1642">
        <v>0</v>
      </c>
    </row>
    <row s="1854" customFormat="1" customHeight="1" ht="18.75">
      <c r="A510" s="994"/>
      <c r="B510" s="1373"/>
      <c r="C510" s="1649"/>
      <c r="D510" s="2158"/>
      <c r="E510" s="553" t="s">
        <v>1489</v>
      </c>
      <c r="F510" s="547" t="s">
        <v>1490</v>
      </c>
      <c r="G510" s="2386" t="s">
        <v>732</v>
      </c>
      <c r="H510" s="758"/>
      <c r="I510" s="758">
        <v>42.45</v>
      </c>
      <c r="J510" s="758"/>
      <c r="K510" s="758"/>
      <c r="L510" s="758"/>
      <c r="M510" s="758"/>
      <c r="N510" s="758"/>
      <c r="O510" s="758"/>
      <c r="P510" s="758"/>
      <c r="Q510" s="758"/>
      <c r="R510" s="758"/>
      <c r="S510" s="758"/>
      <c r="T510" s="758"/>
      <c r="U510" s="758"/>
      <c r="V510" s="758"/>
      <c r="W510" s="758"/>
      <c r="X510" s="758"/>
      <c r="Y510" s="758"/>
      <c r="Z510" s="758"/>
      <c r="AA510" s="758"/>
      <c r="AB510" s="758"/>
      <c r="AC510" s="758"/>
      <c r="AD510" s="758"/>
      <c r="AE510" s="758"/>
      <c r="AF510" s="758"/>
      <c r="AG510" s="758"/>
      <c r="AH510" s="758"/>
      <c r="AI510" s="1532" t="s">
        <v>733</v>
      </c>
      <c r="AJ510" s="741"/>
      <c r="AK510" s="1649"/>
      <c r="AL510" s="1649"/>
      <c r="AM510" s="1373"/>
      <c r="AN510" s="1373"/>
      <c r="AO510" s="1373"/>
      <c r="AP510" s="1373"/>
      <c r="AQ510" s="1649"/>
      <c r="AR510" s="1373"/>
      <c r="AS510" s="1373"/>
      <c r="AT510" s="743"/>
      <c r="AU510" s="1373"/>
      <c r="AV510" s="1373"/>
      <c r="AW510" s="1373"/>
      <c r="AX510" s="1373"/>
      <c r="AY510" s="1373"/>
      <c r="AZ510" s="1639"/>
      <c r="BA510" s="1639"/>
      <c r="BB510" s="1639"/>
      <c r="BC510" s="1639"/>
      <c r="BD510" s="1639"/>
      <c r="BE510" s="1642">
        <v>0</v>
      </c>
    </row>
    <row s="1854" customFormat="1" customHeight="1" ht="18.75">
      <c r="A511" s="994"/>
      <c r="B511" s="1373"/>
      <c r="C511" s="1649"/>
      <c r="D511" s="2158"/>
      <c r="E511" s="553" t="s">
        <v>1491</v>
      </c>
      <c r="F511" s="547" t="s">
        <v>1492</v>
      </c>
      <c r="G511" s="2386" t="s">
        <v>732</v>
      </c>
      <c r="H511" s="758"/>
      <c r="I511" s="758">
        <v>0.688</v>
      </c>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1532" t="s">
        <v>733</v>
      </c>
      <c r="AJ511" s="741"/>
      <c r="AK511" s="1649"/>
      <c r="AL511" s="1649"/>
      <c r="AM511" s="1373"/>
      <c r="AN511" s="1373"/>
      <c r="AO511" s="1373"/>
      <c r="AP511" s="1373"/>
      <c r="AQ511" s="1649"/>
      <c r="AR511" s="1373"/>
      <c r="AS511" s="1373"/>
      <c r="AT511" s="743"/>
      <c r="AU511" s="1373"/>
      <c r="AV511" s="1373"/>
      <c r="AW511" s="1373"/>
      <c r="AX511" s="1373"/>
      <c r="AY511" s="1373"/>
      <c r="AZ511" s="1639"/>
      <c r="BA511" s="1639"/>
      <c r="BB511" s="1639"/>
      <c r="BC511" s="1639"/>
      <c r="BD511" s="1639"/>
      <c r="BE511" s="1642">
        <v>0</v>
      </c>
    </row>
    <row s="1854" customFormat="1" customHeight="1" ht="18.75">
      <c r="A512" s="994"/>
      <c r="B512" s="1373"/>
      <c r="C512" s="1649"/>
      <c r="D512" s="2158"/>
      <c r="E512" s="553" t="s">
        <v>1493</v>
      </c>
      <c r="F512" s="547" t="s">
        <v>1494</v>
      </c>
      <c r="G512" s="2386" t="s">
        <v>732</v>
      </c>
      <c r="H512" s="758"/>
      <c r="I512" s="758">
        <v>6</v>
      </c>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1532" t="s">
        <v>733</v>
      </c>
      <c r="AJ512" s="741"/>
      <c r="AK512" s="1649"/>
      <c r="AL512" s="1649"/>
      <c r="AM512" s="1373"/>
      <c r="AN512" s="1373"/>
      <c r="AO512" s="1373"/>
      <c r="AP512" s="1373"/>
      <c r="AQ512" s="1649"/>
      <c r="AR512" s="1373"/>
      <c r="AS512" s="1373"/>
      <c r="AT512" s="743"/>
      <c r="AU512" s="1373"/>
      <c r="AV512" s="1373"/>
      <c r="AW512" s="1373"/>
      <c r="AX512" s="1373"/>
      <c r="AY512" s="1373"/>
      <c r="AZ512" s="1639"/>
      <c r="BA512" s="1639"/>
      <c r="BB512" s="1639"/>
      <c r="BC512" s="1639"/>
      <c r="BD512" s="1639"/>
      <c r="BE512" s="1642">
        <v>0</v>
      </c>
    </row>
    <row s="1854" customFormat="1" customHeight="1" ht="18.75">
      <c r="A513" s="994"/>
      <c r="B513" s="1373"/>
      <c r="C513" s="1649"/>
      <c r="D513" s="2158"/>
      <c r="E513" s="553" t="s">
        <v>1495</v>
      </c>
      <c r="F513" s="547" t="s">
        <v>1496</v>
      </c>
      <c r="G513" s="2386" t="s">
        <v>732</v>
      </c>
      <c r="H513" s="758"/>
      <c r="I513" s="758">
        <v>1.6</v>
      </c>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1532" t="s">
        <v>733</v>
      </c>
      <c r="AJ513" s="741"/>
      <c r="AK513" s="1649"/>
      <c r="AL513" s="1649"/>
      <c r="AM513" s="1373"/>
      <c r="AN513" s="1373"/>
      <c r="AO513" s="1373"/>
      <c r="AP513" s="1373"/>
      <c r="AQ513" s="1649"/>
      <c r="AR513" s="1373"/>
      <c r="AS513" s="1373"/>
      <c r="AT513" s="743"/>
      <c r="AU513" s="1373"/>
      <c r="AV513" s="1373"/>
      <c r="AW513" s="1373"/>
      <c r="AX513" s="1373"/>
      <c r="AY513" s="1373"/>
      <c r="AZ513" s="1639"/>
      <c r="BA513" s="1639"/>
      <c r="BB513" s="1639"/>
      <c r="BC513" s="1639"/>
      <c r="BD513" s="1639"/>
      <c r="BE513" s="1642">
        <v>0</v>
      </c>
    </row>
    <row s="1854" customFormat="1" customHeight="1" ht="18.75">
      <c r="A514" s="994"/>
      <c r="B514" s="1373"/>
      <c r="C514" s="1649"/>
      <c r="D514" s="2158"/>
      <c r="E514" s="553" t="s">
        <v>1497</v>
      </c>
      <c r="F514" s="547" t="s">
        <v>1498</v>
      </c>
      <c r="G514" s="2386" t="s">
        <v>732</v>
      </c>
      <c r="H514" s="758"/>
      <c r="I514" s="758">
        <v>25.47</v>
      </c>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1532" t="s">
        <v>733</v>
      </c>
      <c r="AJ514" s="741"/>
      <c r="AK514" s="1649"/>
      <c r="AL514" s="1649"/>
      <c r="AM514" s="1373"/>
      <c r="AN514" s="1373"/>
      <c r="AO514" s="1373"/>
      <c r="AP514" s="1373"/>
      <c r="AQ514" s="1649"/>
      <c r="AR514" s="1373"/>
      <c r="AS514" s="1373"/>
      <c r="AT514" s="743"/>
      <c r="AU514" s="1373"/>
      <c r="AV514" s="1373"/>
      <c r="AW514" s="1373"/>
      <c r="AX514" s="1373"/>
      <c r="AY514" s="1373"/>
      <c r="AZ514" s="1639"/>
      <c r="BA514" s="1639"/>
      <c r="BB514" s="1639"/>
      <c r="BC514" s="1639"/>
      <c r="BD514" s="1639"/>
      <c r="BE514" s="1642">
        <v>0</v>
      </c>
    </row>
    <row s="1854" customFormat="1" customHeight="1" ht="18.75">
      <c r="A515" s="994"/>
      <c r="B515" s="1373"/>
      <c r="C515" s="1649"/>
      <c r="D515" s="2158"/>
      <c r="E515" s="553" t="s">
        <v>1499</v>
      </c>
      <c r="F515" s="547" t="s">
        <v>1500</v>
      </c>
      <c r="G515" s="2386" t="s">
        <v>732</v>
      </c>
      <c r="H515" s="758"/>
      <c r="I515" s="758">
        <v>9</v>
      </c>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1532" t="s">
        <v>733</v>
      </c>
      <c r="AJ515" s="741"/>
      <c r="AK515" s="1649"/>
      <c r="AL515" s="1649"/>
      <c r="AM515" s="1373"/>
      <c r="AN515" s="1373"/>
      <c r="AO515" s="1373"/>
      <c r="AP515" s="1373"/>
      <c r="AQ515" s="1649"/>
      <c r="AR515" s="1373"/>
      <c r="AS515" s="1373"/>
      <c r="AT515" s="743"/>
      <c r="AU515" s="1373"/>
      <c r="AV515" s="1373"/>
      <c r="AW515" s="1373"/>
      <c r="AX515" s="1373"/>
      <c r="AY515" s="1373"/>
      <c r="AZ515" s="1639"/>
      <c r="BA515" s="1639"/>
      <c r="BB515" s="1639"/>
      <c r="BC515" s="1639"/>
      <c r="BD515" s="1639"/>
      <c r="BE515" s="1642">
        <v>0</v>
      </c>
    </row>
    <row s="1854" customFormat="1" customHeight="1" ht="18.75">
      <c r="A516" s="994"/>
      <c r="B516" s="1373"/>
      <c r="C516" s="1649"/>
      <c r="D516" s="2158"/>
      <c r="E516" s="553" t="s">
        <v>1501</v>
      </c>
      <c r="F516" s="547" t="s">
        <v>1502</v>
      </c>
      <c r="G516" s="2386" t="s">
        <v>732</v>
      </c>
      <c r="H516" s="758"/>
      <c r="I516" s="758">
        <v>70.75</v>
      </c>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1532" t="s">
        <v>733</v>
      </c>
      <c r="AJ516" s="741"/>
      <c r="AK516" s="1649"/>
      <c r="AL516" s="1649"/>
      <c r="AM516" s="1373"/>
      <c r="AN516" s="1373"/>
      <c r="AO516" s="1373"/>
      <c r="AP516" s="1373"/>
      <c r="AQ516" s="1649"/>
      <c r="AR516" s="1373"/>
      <c r="AS516" s="1373"/>
      <c r="AT516" s="743"/>
      <c r="AU516" s="1373"/>
      <c r="AV516" s="1373"/>
      <c r="AW516" s="1373"/>
      <c r="AX516" s="1373"/>
      <c r="AY516" s="1373"/>
      <c r="AZ516" s="1639"/>
      <c r="BA516" s="1639"/>
      <c r="BB516" s="1639"/>
      <c r="BC516" s="1639"/>
      <c r="BD516" s="1639"/>
      <c r="BE516" s="1642">
        <v>0</v>
      </c>
    </row>
    <row s="1854" customFormat="1" customHeight="1" ht="18.75">
      <c r="A517" s="994"/>
      <c r="B517" s="1373"/>
      <c r="C517" s="1649"/>
      <c r="D517" s="2158"/>
      <c r="E517" s="553" t="s">
        <v>1503</v>
      </c>
      <c r="F517" s="547" t="s">
        <v>1504</v>
      </c>
      <c r="G517" s="2386" t="s">
        <v>732</v>
      </c>
      <c r="H517" s="758"/>
      <c r="I517" s="758">
        <v>44.148</v>
      </c>
      <c r="J517" s="758"/>
      <c r="K517" s="758"/>
      <c r="L517" s="758"/>
      <c r="M517" s="758"/>
      <c r="N517" s="758"/>
      <c r="O517" s="758"/>
      <c r="P517" s="758"/>
      <c r="Q517" s="758"/>
      <c r="R517" s="758"/>
      <c r="S517" s="758"/>
      <c r="T517" s="758"/>
      <c r="U517" s="758"/>
      <c r="V517" s="758"/>
      <c r="W517" s="758"/>
      <c r="X517" s="758"/>
      <c r="Y517" s="758"/>
      <c r="Z517" s="758"/>
      <c r="AA517" s="758"/>
      <c r="AB517" s="758"/>
      <c r="AC517" s="758"/>
      <c r="AD517" s="758"/>
      <c r="AE517" s="758"/>
      <c r="AF517" s="758"/>
      <c r="AG517" s="758"/>
      <c r="AH517" s="758"/>
      <c r="AI517" s="1532" t="s">
        <v>733</v>
      </c>
      <c r="AJ517" s="741"/>
      <c r="AK517" s="1649"/>
      <c r="AL517" s="1649"/>
      <c r="AM517" s="1373"/>
      <c r="AN517" s="1373"/>
      <c r="AO517" s="1373"/>
      <c r="AP517" s="1373"/>
      <c r="AQ517" s="1649"/>
      <c r="AR517" s="1373"/>
      <c r="AS517" s="1373"/>
      <c r="AT517" s="743"/>
      <c r="AU517" s="1373"/>
      <c r="AV517" s="1373"/>
      <c r="AW517" s="1373"/>
      <c r="AX517" s="1373"/>
      <c r="AY517" s="1373"/>
      <c r="AZ517" s="1639"/>
      <c r="BA517" s="1639"/>
      <c r="BB517" s="1639"/>
      <c r="BC517" s="1639"/>
      <c r="BD517" s="1639"/>
      <c r="BE517" s="1642">
        <v>0</v>
      </c>
    </row>
    <row s="1854" customFormat="1" customHeight="1" ht="18.75">
      <c r="A518" s="994"/>
      <c r="B518" s="1373"/>
      <c r="C518" s="1649"/>
      <c r="D518" s="2158"/>
      <c r="E518" s="553" t="s">
        <v>1505</v>
      </c>
      <c r="F518" s="547" t="s">
        <v>1506</v>
      </c>
      <c r="G518" s="2386" t="s">
        <v>732</v>
      </c>
      <c r="H518" s="758"/>
      <c r="I518" s="758">
        <v>2.341</v>
      </c>
      <c r="J518" s="758"/>
      <c r="K518" s="758"/>
      <c r="L518" s="758"/>
      <c r="M518" s="758"/>
      <c r="N518" s="758"/>
      <c r="O518" s="758"/>
      <c r="P518" s="758"/>
      <c r="Q518" s="758"/>
      <c r="R518" s="758"/>
      <c r="S518" s="758"/>
      <c r="T518" s="758"/>
      <c r="U518" s="758"/>
      <c r="V518" s="758"/>
      <c r="W518" s="758"/>
      <c r="X518" s="758"/>
      <c r="Y518" s="758"/>
      <c r="Z518" s="758"/>
      <c r="AA518" s="758"/>
      <c r="AB518" s="758"/>
      <c r="AC518" s="758"/>
      <c r="AD518" s="758"/>
      <c r="AE518" s="758"/>
      <c r="AF518" s="758"/>
      <c r="AG518" s="758"/>
      <c r="AH518" s="758"/>
      <c r="AI518" s="1532" t="s">
        <v>733</v>
      </c>
      <c r="AJ518" s="741"/>
      <c r="AK518" s="1649"/>
      <c r="AL518" s="1649"/>
      <c r="AM518" s="1373"/>
      <c r="AN518" s="1373"/>
      <c r="AO518" s="1373"/>
      <c r="AP518" s="1373"/>
      <c r="AQ518" s="1649"/>
      <c r="AR518" s="1373"/>
      <c r="AS518" s="1373"/>
      <c r="AT518" s="743"/>
      <c r="AU518" s="1373"/>
      <c r="AV518" s="1373"/>
      <c r="AW518" s="1373"/>
      <c r="AX518" s="1373"/>
      <c r="AY518" s="1373"/>
      <c r="AZ518" s="1639"/>
      <c r="BA518" s="1639"/>
      <c r="BB518" s="1639"/>
      <c r="BC518" s="1639"/>
      <c r="BD518" s="1639"/>
      <c r="BE518" s="1642">
        <v>0</v>
      </c>
    </row>
    <row s="1854" customFormat="1" customHeight="1" ht="18.75">
      <c r="A519" s="994"/>
      <c r="B519" s="1373"/>
      <c r="C519" s="1649"/>
      <c r="D519" s="2158"/>
      <c r="E519" s="553" t="s">
        <v>1507</v>
      </c>
      <c r="F519" s="547" t="s">
        <v>1508</v>
      </c>
      <c r="G519" s="2386" t="s">
        <v>732</v>
      </c>
      <c r="H519" s="758"/>
      <c r="I519" s="758">
        <v>2.064</v>
      </c>
      <c r="J519" s="758"/>
      <c r="K519" s="758"/>
      <c r="L519" s="758"/>
      <c r="M519" s="758"/>
      <c r="N519" s="758"/>
      <c r="O519" s="758"/>
      <c r="P519" s="758"/>
      <c r="Q519" s="758"/>
      <c r="R519" s="758"/>
      <c r="S519" s="758"/>
      <c r="T519" s="758"/>
      <c r="U519" s="758"/>
      <c r="V519" s="758"/>
      <c r="W519" s="758"/>
      <c r="X519" s="758"/>
      <c r="Y519" s="758"/>
      <c r="Z519" s="758"/>
      <c r="AA519" s="758"/>
      <c r="AB519" s="758"/>
      <c r="AC519" s="758"/>
      <c r="AD519" s="758"/>
      <c r="AE519" s="758"/>
      <c r="AF519" s="758"/>
      <c r="AG519" s="758"/>
      <c r="AH519" s="758"/>
      <c r="AI519" s="1532" t="s">
        <v>733</v>
      </c>
      <c r="AJ519" s="741"/>
      <c r="AK519" s="1649"/>
      <c r="AL519" s="1649"/>
      <c r="AM519" s="1373"/>
      <c r="AN519" s="1373"/>
      <c r="AO519" s="1373"/>
      <c r="AP519" s="1373"/>
      <c r="AQ519" s="1649"/>
      <c r="AR519" s="1373"/>
      <c r="AS519" s="1373"/>
      <c r="AT519" s="743"/>
      <c r="AU519" s="1373"/>
      <c r="AV519" s="1373"/>
      <c r="AW519" s="1373"/>
      <c r="AX519" s="1373"/>
      <c r="AY519" s="1373"/>
      <c r="AZ519" s="1639"/>
      <c r="BA519" s="1639"/>
      <c r="BB519" s="1639"/>
      <c r="BC519" s="1639"/>
      <c r="BD519" s="1639"/>
      <c r="BE519" s="1642">
        <v>0</v>
      </c>
    </row>
    <row s="1854" customFormat="1" customHeight="1" ht="18.75">
      <c r="A520" s="994"/>
      <c r="B520" s="1373"/>
      <c r="C520" s="1649"/>
      <c r="D520" s="2158"/>
      <c r="E520" s="553" t="s">
        <v>1509</v>
      </c>
      <c r="F520" s="547" t="s">
        <v>1510</v>
      </c>
      <c r="G520" s="2386" t="s">
        <v>732</v>
      </c>
      <c r="H520" s="758"/>
      <c r="I520" s="758">
        <v>22.64</v>
      </c>
      <c r="J520" s="758"/>
      <c r="K520" s="758"/>
      <c r="L520" s="758"/>
      <c r="M520" s="758"/>
      <c r="N520" s="758"/>
      <c r="O520" s="758"/>
      <c r="P520" s="758"/>
      <c r="Q520" s="758"/>
      <c r="R520" s="758"/>
      <c r="S520" s="758"/>
      <c r="T520" s="758"/>
      <c r="U520" s="758"/>
      <c r="V520" s="758"/>
      <c r="W520" s="758"/>
      <c r="X520" s="758"/>
      <c r="Y520" s="758"/>
      <c r="Z520" s="758"/>
      <c r="AA520" s="758"/>
      <c r="AB520" s="758"/>
      <c r="AC520" s="758"/>
      <c r="AD520" s="758"/>
      <c r="AE520" s="758"/>
      <c r="AF520" s="758"/>
      <c r="AG520" s="758"/>
      <c r="AH520" s="758"/>
      <c r="AI520" s="1532" t="s">
        <v>733</v>
      </c>
      <c r="AJ520" s="741"/>
      <c r="AK520" s="1649"/>
      <c r="AL520" s="1649"/>
      <c r="AM520" s="1373"/>
      <c r="AN520" s="1373"/>
      <c r="AO520" s="1373"/>
      <c r="AP520" s="1373"/>
      <c r="AQ520" s="1649"/>
      <c r="AR520" s="1373"/>
      <c r="AS520" s="1373"/>
      <c r="AT520" s="743"/>
      <c r="AU520" s="1373"/>
      <c r="AV520" s="1373"/>
      <c r="AW520" s="1373"/>
      <c r="AX520" s="1373"/>
      <c r="AY520" s="1373"/>
      <c r="AZ520" s="1639"/>
      <c r="BA520" s="1639"/>
      <c r="BB520" s="1639"/>
      <c r="BC520" s="1639"/>
      <c r="BD520" s="1639"/>
      <c r="BE520" s="1642">
        <v>0</v>
      </c>
    </row>
    <row s="1854" customFormat="1" customHeight="1" ht="18.75">
      <c r="A521" s="994"/>
      <c r="B521" s="1373"/>
      <c r="C521" s="1649"/>
      <c r="D521" s="2158"/>
      <c r="E521" s="553" t="s">
        <v>1511</v>
      </c>
      <c r="F521" s="547" t="s">
        <v>1512</v>
      </c>
      <c r="G521" s="2386" t="s">
        <v>732</v>
      </c>
      <c r="H521" s="758"/>
      <c r="I521" s="758">
        <v>10</v>
      </c>
      <c r="J521" s="758"/>
      <c r="K521" s="758"/>
      <c r="L521" s="758"/>
      <c r="M521" s="758"/>
      <c r="N521" s="758"/>
      <c r="O521" s="758"/>
      <c r="P521" s="758"/>
      <c r="Q521" s="758"/>
      <c r="R521" s="758"/>
      <c r="S521" s="758"/>
      <c r="T521" s="758"/>
      <c r="U521" s="758"/>
      <c r="V521" s="758"/>
      <c r="W521" s="758"/>
      <c r="X521" s="758"/>
      <c r="Y521" s="758"/>
      <c r="Z521" s="758"/>
      <c r="AA521" s="758"/>
      <c r="AB521" s="758"/>
      <c r="AC521" s="758"/>
      <c r="AD521" s="758"/>
      <c r="AE521" s="758"/>
      <c r="AF521" s="758"/>
      <c r="AG521" s="758"/>
      <c r="AH521" s="758"/>
      <c r="AI521" s="1532" t="s">
        <v>733</v>
      </c>
      <c r="AJ521" s="741"/>
      <c r="AK521" s="1649"/>
      <c r="AL521" s="1649"/>
      <c r="AM521" s="1373"/>
      <c r="AN521" s="1373"/>
      <c r="AO521" s="1373"/>
      <c r="AP521" s="1373"/>
      <c r="AQ521" s="1649"/>
      <c r="AR521" s="1373"/>
      <c r="AS521" s="1373"/>
      <c r="AT521" s="743"/>
      <c r="AU521" s="1373"/>
      <c r="AV521" s="1373"/>
      <c r="AW521" s="1373"/>
      <c r="AX521" s="1373"/>
      <c r="AY521" s="1373"/>
      <c r="AZ521" s="1639"/>
      <c r="BA521" s="1639"/>
      <c r="BB521" s="1639"/>
      <c r="BC521" s="1639"/>
      <c r="BD521" s="1639"/>
      <c r="BE521" s="1642">
        <v>0</v>
      </c>
    </row>
    <row s="1854" customFormat="1" customHeight="1" ht="18.75">
      <c r="A522" s="994"/>
      <c r="B522" s="1373"/>
      <c r="C522" s="1649"/>
      <c r="D522" s="2158"/>
      <c r="E522" s="553" t="s">
        <v>1513</v>
      </c>
      <c r="F522" s="547" t="s">
        <v>1514</v>
      </c>
      <c r="G522" s="2386" t="s">
        <v>732</v>
      </c>
      <c r="H522" s="758"/>
      <c r="I522" s="758">
        <v>73.938</v>
      </c>
      <c r="J522" s="758"/>
      <c r="K522" s="758"/>
      <c r="L522" s="758"/>
      <c r="M522" s="758"/>
      <c r="N522" s="758"/>
      <c r="O522" s="758"/>
      <c r="P522" s="758"/>
      <c r="Q522" s="758"/>
      <c r="R522" s="758"/>
      <c r="S522" s="758"/>
      <c r="T522" s="758"/>
      <c r="U522" s="758"/>
      <c r="V522" s="758"/>
      <c r="W522" s="758"/>
      <c r="X522" s="758"/>
      <c r="Y522" s="758"/>
      <c r="Z522" s="758"/>
      <c r="AA522" s="758"/>
      <c r="AB522" s="758"/>
      <c r="AC522" s="758"/>
      <c r="AD522" s="758"/>
      <c r="AE522" s="758"/>
      <c r="AF522" s="758"/>
      <c r="AG522" s="758"/>
      <c r="AH522" s="758"/>
      <c r="AI522" s="1532" t="s">
        <v>733</v>
      </c>
      <c r="AJ522" s="741"/>
      <c r="AK522" s="1649"/>
      <c r="AL522" s="1649"/>
      <c r="AM522" s="1373"/>
      <c r="AN522" s="1373"/>
      <c r="AO522" s="1373"/>
      <c r="AP522" s="1373"/>
      <c r="AQ522" s="1649"/>
      <c r="AR522" s="1373"/>
      <c r="AS522" s="1373"/>
      <c r="AT522" s="743"/>
      <c r="AU522" s="1373"/>
      <c r="AV522" s="1373"/>
      <c r="AW522" s="1373"/>
      <c r="AX522" s="1373"/>
      <c r="AY522" s="1373"/>
      <c r="AZ522" s="1639"/>
      <c r="BA522" s="1639"/>
      <c r="BB522" s="1639"/>
      <c r="BC522" s="1639"/>
      <c r="BD522" s="1639"/>
      <c r="BE522" s="1642">
        <v>0</v>
      </c>
    </row>
    <row s="1854" customFormat="1" customHeight="1" ht="18.75">
      <c r="A523" s="994"/>
      <c r="B523" s="1373"/>
      <c r="C523" s="1649"/>
      <c r="D523" s="2158"/>
      <c r="E523" s="553" t="s">
        <v>1515</v>
      </c>
      <c r="F523" s="547" t="s">
        <v>1516</v>
      </c>
      <c r="G523" s="2386" t="s">
        <v>732</v>
      </c>
      <c r="H523" s="758"/>
      <c r="I523" s="758">
        <v>1.032</v>
      </c>
      <c r="J523" s="758"/>
      <c r="K523" s="758"/>
      <c r="L523" s="758"/>
      <c r="M523" s="758"/>
      <c r="N523" s="758"/>
      <c r="O523" s="758"/>
      <c r="P523" s="758"/>
      <c r="Q523" s="758"/>
      <c r="R523" s="758"/>
      <c r="S523" s="758"/>
      <c r="T523" s="758"/>
      <c r="U523" s="758"/>
      <c r="V523" s="758"/>
      <c r="W523" s="758"/>
      <c r="X523" s="758"/>
      <c r="Y523" s="758"/>
      <c r="Z523" s="758"/>
      <c r="AA523" s="758"/>
      <c r="AB523" s="758"/>
      <c r="AC523" s="758"/>
      <c r="AD523" s="758"/>
      <c r="AE523" s="758"/>
      <c r="AF523" s="758"/>
      <c r="AG523" s="758"/>
      <c r="AH523" s="758"/>
      <c r="AI523" s="1532" t="s">
        <v>733</v>
      </c>
      <c r="AJ523" s="741"/>
      <c r="AK523" s="1649"/>
      <c r="AL523" s="1649"/>
      <c r="AM523" s="1373"/>
      <c r="AN523" s="1373"/>
      <c r="AO523" s="1373"/>
      <c r="AP523" s="1373"/>
      <c r="AQ523" s="1649"/>
      <c r="AR523" s="1373"/>
      <c r="AS523" s="1373"/>
      <c r="AT523" s="743"/>
      <c r="AU523" s="1373"/>
      <c r="AV523" s="1373"/>
      <c r="AW523" s="1373"/>
      <c r="AX523" s="1373"/>
      <c r="AY523" s="1373"/>
      <c r="AZ523" s="1639"/>
      <c r="BA523" s="1639"/>
      <c r="BB523" s="1639"/>
      <c r="BC523" s="1639"/>
      <c r="BD523" s="1639"/>
      <c r="BE523" s="1642">
        <v>0</v>
      </c>
    </row>
    <row s="1854" customFormat="1" customHeight="1" ht="18.75">
      <c r="A524" s="994"/>
      <c r="B524" s="1373"/>
      <c r="C524" s="1649"/>
      <c r="D524" s="2158"/>
      <c r="E524" s="553" t="s">
        <v>1517</v>
      </c>
      <c r="F524" s="547" t="s">
        <v>1518</v>
      </c>
      <c r="G524" s="2386" t="s">
        <v>732</v>
      </c>
      <c r="H524" s="758"/>
      <c r="I524" s="758">
        <v>3.2</v>
      </c>
      <c r="J524" s="758"/>
      <c r="K524" s="758"/>
      <c r="L524" s="758"/>
      <c r="M524" s="758"/>
      <c r="N524" s="758"/>
      <c r="O524" s="758"/>
      <c r="P524" s="758"/>
      <c r="Q524" s="758"/>
      <c r="R524" s="758"/>
      <c r="S524" s="758"/>
      <c r="T524" s="758"/>
      <c r="U524" s="758"/>
      <c r="V524" s="758"/>
      <c r="W524" s="758"/>
      <c r="X524" s="758"/>
      <c r="Y524" s="758"/>
      <c r="Z524" s="758"/>
      <c r="AA524" s="758"/>
      <c r="AB524" s="758"/>
      <c r="AC524" s="758"/>
      <c r="AD524" s="758"/>
      <c r="AE524" s="758"/>
      <c r="AF524" s="758"/>
      <c r="AG524" s="758"/>
      <c r="AH524" s="758"/>
      <c r="AI524" s="1532" t="s">
        <v>733</v>
      </c>
      <c r="AJ524" s="741"/>
      <c r="AK524" s="1649"/>
      <c r="AL524" s="1649"/>
      <c r="AM524" s="1373"/>
      <c r="AN524" s="1373"/>
      <c r="AO524" s="1373"/>
      <c r="AP524" s="1373"/>
      <c r="AQ524" s="1649"/>
      <c r="AR524" s="1373"/>
      <c r="AS524" s="1373"/>
      <c r="AT524" s="743"/>
      <c r="AU524" s="1373"/>
      <c r="AV524" s="1373"/>
      <c r="AW524" s="1373"/>
      <c r="AX524" s="1373"/>
      <c r="AY524" s="1373"/>
      <c r="AZ524" s="1639"/>
      <c r="BA524" s="1639"/>
      <c r="BB524" s="1639"/>
      <c r="BC524" s="1639"/>
      <c r="BD524" s="1639"/>
      <c r="BE524" s="1642">
        <v>0</v>
      </c>
    </row>
    <row s="1854" customFormat="1" customHeight="1" ht="18.75">
      <c r="A525" s="994"/>
      <c r="B525" s="1373"/>
      <c r="C525" s="1649"/>
      <c r="D525" s="2158"/>
      <c r="E525" s="553" t="s">
        <v>1519</v>
      </c>
      <c r="F525" s="547" t="s">
        <v>1520</v>
      </c>
      <c r="G525" s="2386" t="s">
        <v>732</v>
      </c>
      <c r="H525" s="758"/>
      <c r="I525" s="758">
        <v>7.358</v>
      </c>
      <c r="J525" s="758"/>
      <c r="K525" s="758"/>
      <c r="L525" s="758"/>
      <c r="M525" s="758"/>
      <c r="N525" s="758"/>
      <c r="O525" s="758"/>
      <c r="P525" s="758"/>
      <c r="Q525" s="758"/>
      <c r="R525" s="758"/>
      <c r="S525" s="758"/>
      <c r="T525" s="758"/>
      <c r="U525" s="758"/>
      <c r="V525" s="758"/>
      <c r="W525" s="758"/>
      <c r="X525" s="758"/>
      <c r="Y525" s="758"/>
      <c r="Z525" s="758"/>
      <c r="AA525" s="758"/>
      <c r="AB525" s="758"/>
      <c r="AC525" s="758"/>
      <c r="AD525" s="758"/>
      <c r="AE525" s="758"/>
      <c r="AF525" s="758"/>
      <c r="AG525" s="758"/>
      <c r="AH525" s="758"/>
      <c r="AI525" s="1532" t="s">
        <v>733</v>
      </c>
      <c r="AJ525" s="741"/>
      <c r="AK525" s="1649"/>
      <c r="AL525" s="1649"/>
      <c r="AM525" s="1373"/>
      <c r="AN525" s="1373"/>
      <c r="AO525" s="1373"/>
      <c r="AP525" s="1373"/>
      <c r="AQ525" s="1649"/>
      <c r="AR525" s="1373"/>
      <c r="AS525" s="1373"/>
      <c r="AT525" s="743"/>
      <c r="AU525" s="1373"/>
      <c r="AV525" s="1373"/>
      <c r="AW525" s="1373"/>
      <c r="AX525" s="1373"/>
      <c r="AY525" s="1373"/>
      <c r="AZ525" s="1639"/>
      <c r="BA525" s="1639"/>
      <c r="BB525" s="1639"/>
      <c r="BC525" s="1639"/>
      <c r="BD525" s="1639"/>
      <c r="BE525" s="1642">
        <v>0</v>
      </c>
    </row>
    <row s="1854" customFormat="1" customHeight="1" ht="18.75">
      <c r="A526" s="994"/>
      <c r="B526" s="1373"/>
      <c r="C526" s="1649"/>
      <c r="D526" s="2158"/>
      <c r="E526" s="553" t="s">
        <v>1521</v>
      </c>
      <c r="F526" s="547" t="s">
        <v>1522</v>
      </c>
      <c r="G526" s="2386" t="s">
        <v>732</v>
      </c>
      <c r="H526" s="758"/>
      <c r="I526" s="758">
        <v>22.357</v>
      </c>
      <c r="J526" s="758"/>
      <c r="K526" s="758"/>
      <c r="L526" s="758"/>
      <c r="M526" s="758"/>
      <c r="N526" s="758"/>
      <c r="O526" s="758"/>
      <c r="P526" s="758"/>
      <c r="Q526" s="758"/>
      <c r="R526" s="758"/>
      <c r="S526" s="758"/>
      <c r="T526" s="758"/>
      <c r="U526" s="758"/>
      <c r="V526" s="758"/>
      <c r="W526" s="758"/>
      <c r="X526" s="758"/>
      <c r="Y526" s="758"/>
      <c r="Z526" s="758"/>
      <c r="AA526" s="758"/>
      <c r="AB526" s="758"/>
      <c r="AC526" s="758"/>
      <c r="AD526" s="758"/>
      <c r="AE526" s="758"/>
      <c r="AF526" s="758"/>
      <c r="AG526" s="758"/>
      <c r="AH526" s="758"/>
      <c r="AI526" s="1532" t="s">
        <v>733</v>
      </c>
      <c r="AJ526" s="741"/>
      <c r="AK526" s="1649"/>
      <c r="AL526" s="1649"/>
      <c r="AM526" s="1373"/>
      <c r="AN526" s="1373"/>
      <c r="AO526" s="1373"/>
      <c r="AP526" s="1373"/>
      <c r="AQ526" s="1649"/>
      <c r="AR526" s="1373"/>
      <c r="AS526" s="1373"/>
      <c r="AT526" s="743"/>
      <c r="AU526" s="1373"/>
      <c r="AV526" s="1373"/>
      <c r="AW526" s="1373"/>
      <c r="AX526" s="1373"/>
      <c r="AY526" s="1373"/>
      <c r="AZ526" s="1639"/>
      <c r="BA526" s="1639"/>
      <c r="BB526" s="1639"/>
      <c r="BC526" s="1639"/>
      <c r="BD526" s="1639"/>
      <c r="BE526" s="1642">
        <v>0</v>
      </c>
    </row>
    <row s="1854" customFormat="1" customHeight="1" ht="18.75">
      <c r="A527" s="994"/>
      <c r="B527" s="1373"/>
      <c r="C527" s="1649"/>
      <c r="D527" s="2158"/>
      <c r="E527" s="553" t="s">
        <v>1523</v>
      </c>
      <c r="F527" s="547" t="s">
        <v>1524</v>
      </c>
      <c r="G527" s="2386" t="s">
        <v>732</v>
      </c>
      <c r="H527" s="758"/>
      <c r="I527" s="758">
        <v>2.58</v>
      </c>
      <c r="J527" s="758"/>
      <c r="K527" s="758"/>
      <c r="L527" s="758"/>
      <c r="M527" s="758"/>
      <c r="N527" s="758"/>
      <c r="O527" s="758"/>
      <c r="P527" s="758"/>
      <c r="Q527" s="758"/>
      <c r="R527" s="758"/>
      <c r="S527" s="758"/>
      <c r="T527" s="758"/>
      <c r="U527" s="758"/>
      <c r="V527" s="758"/>
      <c r="W527" s="758"/>
      <c r="X527" s="758"/>
      <c r="Y527" s="758"/>
      <c r="Z527" s="758"/>
      <c r="AA527" s="758"/>
      <c r="AB527" s="758"/>
      <c r="AC527" s="758"/>
      <c r="AD527" s="758"/>
      <c r="AE527" s="758"/>
      <c r="AF527" s="758"/>
      <c r="AG527" s="758"/>
      <c r="AH527" s="758"/>
      <c r="AI527" s="1532" t="s">
        <v>733</v>
      </c>
      <c r="AJ527" s="741"/>
      <c r="AK527" s="1649"/>
      <c r="AL527" s="1649"/>
      <c r="AM527" s="1373"/>
      <c r="AN527" s="1373"/>
      <c r="AO527" s="1373"/>
      <c r="AP527" s="1373"/>
      <c r="AQ527" s="1649"/>
      <c r="AR527" s="1373"/>
      <c r="AS527" s="1373"/>
      <c r="AT527" s="743"/>
      <c r="AU527" s="1373"/>
      <c r="AV527" s="1373"/>
      <c r="AW527" s="1373"/>
      <c r="AX527" s="1373"/>
      <c r="AY527" s="1373"/>
      <c r="AZ527" s="1639"/>
      <c r="BA527" s="1639"/>
      <c r="BB527" s="1639"/>
      <c r="BC527" s="1639"/>
      <c r="BD527" s="1639"/>
      <c r="BE527" s="1642">
        <v>0</v>
      </c>
    </row>
    <row s="1854" customFormat="1" customHeight="1" ht="18.75">
      <c r="A528" s="994"/>
      <c r="B528" s="1373"/>
      <c r="C528" s="1649"/>
      <c r="D528" s="2158"/>
      <c r="E528" s="553" t="s">
        <v>1525</v>
      </c>
      <c r="F528" s="547" t="s">
        <v>1526</v>
      </c>
      <c r="G528" s="2386" t="s">
        <v>732</v>
      </c>
      <c r="H528" s="758"/>
      <c r="I528" s="758">
        <v>2.5</v>
      </c>
      <c r="J528" s="758"/>
      <c r="K528" s="758"/>
      <c r="L528" s="758"/>
      <c r="M528" s="758"/>
      <c r="N528" s="758"/>
      <c r="O528" s="758"/>
      <c r="P528" s="758"/>
      <c r="Q528" s="758"/>
      <c r="R528" s="758"/>
      <c r="S528" s="758"/>
      <c r="T528" s="758"/>
      <c r="U528" s="758"/>
      <c r="V528" s="758"/>
      <c r="W528" s="758"/>
      <c r="X528" s="758"/>
      <c r="Y528" s="758"/>
      <c r="Z528" s="758"/>
      <c r="AA528" s="758"/>
      <c r="AB528" s="758"/>
      <c r="AC528" s="758"/>
      <c r="AD528" s="758"/>
      <c r="AE528" s="758"/>
      <c r="AF528" s="758"/>
      <c r="AG528" s="758"/>
      <c r="AH528" s="758"/>
      <c r="AI528" s="1532" t="s">
        <v>733</v>
      </c>
      <c r="AJ528" s="741"/>
      <c r="AK528" s="1649"/>
      <c r="AL528" s="1649"/>
      <c r="AM528" s="1373"/>
      <c r="AN528" s="1373"/>
      <c r="AO528" s="1373"/>
      <c r="AP528" s="1373"/>
      <c r="AQ528" s="1649"/>
      <c r="AR528" s="1373"/>
      <c r="AS528" s="1373"/>
      <c r="AT528" s="743"/>
      <c r="AU528" s="1373"/>
      <c r="AV528" s="1373"/>
      <c r="AW528" s="1373"/>
      <c r="AX528" s="1373"/>
      <c r="AY528" s="1373"/>
      <c r="AZ528" s="1639"/>
      <c r="BA528" s="1639"/>
      <c r="BB528" s="1639"/>
      <c r="BC528" s="1639"/>
      <c r="BD528" s="1639"/>
      <c r="BE528" s="1642">
        <v>0</v>
      </c>
    </row>
    <row s="1854" customFormat="1" customHeight="1" ht="18.75">
      <c r="A529" s="994"/>
      <c r="B529" s="1373"/>
      <c r="C529" s="1649"/>
      <c r="D529" s="2158"/>
      <c r="E529" s="553" t="s">
        <v>1527</v>
      </c>
      <c r="F529" s="547" t="s">
        <v>1528</v>
      </c>
      <c r="G529" s="2386" t="s">
        <v>732</v>
      </c>
      <c r="H529" s="758"/>
      <c r="I529" s="758">
        <v>0.328</v>
      </c>
      <c r="J529" s="758"/>
      <c r="K529" s="758"/>
      <c r="L529" s="758"/>
      <c r="M529" s="758"/>
      <c r="N529" s="758"/>
      <c r="O529" s="758"/>
      <c r="P529" s="758"/>
      <c r="Q529" s="758"/>
      <c r="R529" s="758"/>
      <c r="S529" s="758"/>
      <c r="T529" s="758"/>
      <c r="U529" s="758"/>
      <c r="V529" s="758"/>
      <c r="W529" s="758"/>
      <c r="X529" s="758"/>
      <c r="Y529" s="758"/>
      <c r="Z529" s="758"/>
      <c r="AA529" s="758"/>
      <c r="AB529" s="758"/>
      <c r="AC529" s="758"/>
      <c r="AD529" s="758"/>
      <c r="AE529" s="758"/>
      <c r="AF529" s="758"/>
      <c r="AG529" s="758"/>
      <c r="AH529" s="758"/>
      <c r="AI529" s="1532" t="s">
        <v>733</v>
      </c>
      <c r="AJ529" s="741"/>
      <c r="AK529" s="1649"/>
      <c r="AL529" s="1649"/>
      <c r="AM529" s="1373"/>
      <c r="AN529" s="1373"/>
      <c r="AO529" s="1373"/>
      <c r="AP529" s="1373"/>
      <c r="AQ529" s="1649"/>
      <c r="AR529" s="1373"/>
      <c r="AS529" s="1373"/>
      <c r="AT529" s="743"/>
      <c r="AU529" s="1373"/>
      <c r="AV529" s="1373"/>
      <c r="AW529" s="1373"/>
      <c r="AX529" s="1373"/>
      <c r="AY529" s="1373"/>
      <c r="AZ529" s="1639"/>
      <c r="BA529" s="1639"/>
      <c r="BB529" s="1639"/>
      <c r="BC529" s="1639"/>
      <c r="BD529" s="1639"/>
      <c r="BE529" s="1642">
        <v>0</v>
      </c>
    </row>
    <row s="1854" customFormat="1" customHeight="1" ht="18.75">
      <c r="A530" s="994"/>
      <c r="B530" s="1373"/>
      <c r="C530" s="1649"/>
      <c r="D530" s="2158"/>
      <c r="E530" s="553" t="s">
        <v>1529</v>
      </c>
      <c r="F530" s="547" t="s">
        <v>1530</v>
      </c>
      <c r="G530" s="2386" t="s">
        <v>732</v>
      </c>
      <c r="H530" s="758"/>
      <c r="I530" s="758">
        <v>40</v>
      </c>
      <c r="J530" s="758"/>
      <c r="K530" s="758"/>
      <c r="L530" s="758"/>
      <c r="M530" s="758"/>
      <c r="N530" s="758"/>
      <c r="O530" s="758"/>
      <c r="P530" s="758"/>
      <c r="Q530" s="758"/>
      <c r="R530" s="758"/>
      <c r="S530" s="758"/>
      <c r="T530" s="758"/>
      <c r="U530" s="758"/>
      <c r="V530" s="758"/>
      <c r="W530" s="758"/>
      <c r="X530" s="758"/>
      <c r="Y530" s="758"/>
      <c r="Z530" s="758"/>
      <c r="AA530" s="758"/>
      <c r="AB530" s="758"/>
      <c r="AC530" s="758"/>
      <c r="AD530" s="758"/>
      <c r="AE530" s="758"/>
      <c r="AF530" s="758"/>
      <c r="AG530" s="758"/>
      <c r="AH530" s="758"/>
      <c r="AI530" s="1532" t="s">
        <v>733</v>
      </c>
      <c r="AJ530" s="741"/>
      <c r="AK530" s="1649"/>
      <c r="AL530" s="1649"/>
      <c r="AM530" s="1373"/>
      <c r="AN530" s="1373"/>
      <c r="AO530" s="1373"/>
      <c r="AP530" s="1373"/>
      <c r="AQ530" s="1649"/>
      <c r="AR530" s="1373"/>
      <c r="AS530" s="1373"/>
      <c r="AT530" s="743"/>
      <c r="AU530" s="1373"/>
      <c r="AV530" s="1373"/>
      <c r="AW530" s="1373"/>
      <c r="AX530" s="1373"/>
      <c r="AY530" s="1373"/>
      <c r="AZ530" s="1639"/>
      <c r="BA530" s="1639"/>
      <c r="BB530" s="1639"/>
      <c r="BC530" s="1639"/>
      <c r="BD530" s="1639"/>
      <c r="BE530" s="1642">
        <v>0</v>
      </c>
    </row>
    <row s="1854" customFormat="1" customHeight="1" ht="18.75">
      <c r="A531" s="994"/>
      <c r="B531" s="1373"/>
      <c r="C531" s="1649"/>
      <c r="D531" s="2158"/>
      <c r="E531" s="553" t="s">
        <v>1531</v>
      </c>
      <c r="F531" s="547" t="s">
        <v>1532</v>
      </c>
      <c r="G531" s="2386" t="s">
        <v>732</v>
      </c>
      <c r="H531" s="758"/>
      <c r="I531" s="758">
        <v>0.516</v>
      </c>
      <c r="J531" s="758"/>
      <c r="K531" s="758"/>
      <c r="L531" s="758"/>
      <c r="M531" s="758"/>
      <c r="N531" s="758"/>
      <c r="O531" s="758"/>
      <c r="P531" s="758"/>
      <c r="Q531" s="758"/>
      <c r="R531" s="758"/>
      <c r="S531" s="758"/>
      <c r="T531" s="758"/>
      <c r="U531" s="758"/>
      <c r="V531" s="758"/>
      <c r="W531" s="758"/>
      <c r="X531" s="758"/>
      <c r="Y531" s="758"/>
      <c r="Z531" s="758"/>
      <c r="AA531" s="758"/>
      <c r="AB531" s="758"/>
      <c r="AC531" s="758"/>
      <c r="AD531" s="758"/>
      <c r="AE531" s="758"/>
      <c r="AF531" s="758"/>
      <c r="AG531" s="758"/>
      <c r="AH531" s="758"/>
      <c r="AI531" s="1532" t="s">
        <v>733</v>
      </c>
      <c r="AJ531" s="741"/>
      <c r="AK531" s="1649"/>
      <c r="AL531" s="1649"/>
      <c r="AM531" s="1373"/>
      <c r="AN531" s="1373"/>
      <c r="AO531" s="1373"/>
      <c r="AP531" s="1373"/>
      <c r="AQ531" s="1649"/>
      <c r="AR531" s="1373"/>
      <c r="AS531" s="1373"/>
      <c r="AT531" s="743"/>
      <c r="AU531" s="1373"/>
      <c r="AV531" s="1373"/>
      <c r="AW531" s="1373"/>
      <c r="AX531" s="1373"/>
      <c r="AY531" s="1373"/>
      <c r="AZ531" s="1639"/>
      <c r="BA531" s="1639"/>
      <c r="BB531" s="1639"/>
      <c r="BC531" s="1639"/>
      <c r="BD531" s="1639"/>
      <c r="BE531" s="1642">
        <v>0</v>
      </c>
    </row>
    <row s="1854" customFormat="1" customHeight="1" ht="18.75">
      <c r="A532" s="994"/>
      <c r="B532" s="1373"/>
      <c r="C532" s="1649"/>
      <c r="D532" s="2158"/>
      <c r="E532" s="553" t="s">
        <v>1533</v>
      </c>
      <c r="F532" s="547" t="s">
        <v>1534</v>
      </c>
      <c r="G532" s="2386" t="s">
        <v>732</v>
      </c>
      <c r="H532" s="758"/>
      <c r="I532" s="758">
        <v>0.241</v>
      </c>
      <c r="J532" s="758"/>
      <c r="K532" s="758"/>
      <c r="L532" s="758"/>
      <c r="M532" s="758"/>
      <c r="N532" s="758"/>
      <c r="O532" s="758"/>
      <c r="P532" s="758"/>
      <c r="Q532" s="758"/>
      <c r="R532" s="758"/>
      <c r="S532" s="758"/>
      <c r="T532" s="758"/>
      <c r="U532" s="758"/>
      <c r="V532" s="758"/>
      <c r="W532" s="758"/>
      <c r="X532" s="758"/>
      <c r="Y532" s="758"/>
      <c r="Z532" s="758"/>
      <c r="AA532" s="758"/>
      <c r="AB532" s="758"/>
      <c r="AC532" s="758"/>
      <c r="AD532" s="758"/>
      <c r="AE532" s="758"/>
      <c r="AF532" s="758"/>
      <c r="AG532" s="758"/>
      <c r="AH532" s="758"/>
      <c r="AI532" s="1532" t="s">
        <v>733</v>
      </c>
      <c r="AJ532" s="741"/>
      <c r="AK532" s="1649"/>
      <c r="AL532" s="1649"/>
      <c r="AM532" s="1373"/>
      <c r="AN532" s="1373"/>
      <c r="AO532" s="1373"/>
      <c r="AP532" s="1373"/>
      <c r="AQ532" s="1649"/>
      <c r="AR532" s="1373"/>
      <c r="AS532" s="1373"/>
      <c r="AT532" s="743"/>
      <c r="AU532" s="1373"/>
      <c r="AV532" s="1373"/>
      <c r="AW532" s="1373"/>
      <c r="AX532" s="1373"/>
      <c r="AY532" s="1373"/>
      <c r="AZ532" s="1639"/>
      <c r="BA532" s="1639"/>
      <c r="BB532" s="1639"/>
      <c r="BC532" s="1639"/>
      <c r="BD532" s="1639"/>
      <c r="BE532" s="1642">
        <v>0</v>
      </c>
    </row>
    <row s="1854" customFormat="1" customHeight="1" ht="18.75">
      <c r="A533" s="994"/>
      <c r="B533" s="1373"/>
      <c r="C533" s="1649"/>
      <c r="D533" s="2158"/>
      <c r="E533" s="553" t="s">
        <v>1535</v>
      </c>
      <c r="F533" s="547" t="s">
        <v>1536</v>
      </c>
      <c r="G533" s="2386" t="s">
        <v>732</v>
      </c>
      <c r="H533" s="758"/>
      <c r="I533" s="758">
        <v>0.68</v>
      </c>
      <c r="J533" s="758"/>
      <c r="K533" s="758"/>
      <c r="L533" s="758"/>
      <c r="M533" s="758"/>
      <c r="N533" s="758"/>
      <c r="O533" s="758"/>
      <c r="P533" s="758"/>
      <c r="Q533" s="758"/>
      <c r="R533" s="758"/>
      <c r="S533" s="758"/>
      <c r="T533" s="758"/>
      <c r="U533" s="758"/>
      <c r="V533" s="758"/>
      <c r="W533" s="758"/>
      <c r="X533" s="758"/>
      <c r="Y533" s="758"/>
      <c r="Z533" s="758"/>
      <c r="AA533" s="758"/>
      <c r="AB533" s="758"/>
      <c r="AC533" s="758"/>
      <c r="AD533" s="758"/>
      <c r="AE533" s="758"/>
      <c r="AF533" s="758"/>
      <c r="AG533" s="758"/>
      <c r="AH533" s="758"/>
      <c r="AI533" s="1532" t="s">
        <v>733</v>
      </c>
      <c r="AJ533" s="741"/>
      <c r="AK533" s="1649"/>
      <c r="AL533" s="1649"/>
      <c r="AM533" s="1373"/>
      <c r="AN533" s="1373"/>
      <c r="AO533" s="1373"/>
      <c r="AP533" s="1373"/>
      <c r="AQ533" s="1649"/>
      <c r="AR533" s="1373"/>
      <c r="AS533" s="1373"/>
      <c r="AT533" s="743"/>
      <c r="AU533" s="1373"/>
      <c r="AV533" s="1373"/>
      <c r="AW533" s="1373"/>
      <c r="AX533" s="1373"/>
      <c r="AY533" s="1373"/>
      <c r="AZ533" s="1639"/>
      <c r="BA533" s="1639"/>
      <c r="BB533" s="1639"/>
      <c r="BC533" s="1639"/>
      <c r="BD533" s="1639"/>
      <c r="BE533" s="1642">
        <v>0</v>
      </c>
    </row>
    <row s="1854" customFormat="1" customHeight="1" ht="18.75">
      <c r="A534" s="994"/>
      <c r="B534" s="1373"/>
      <c r="C534" s="1649"/>
      <c r="D534" s="2158"/>
      <c r="E534" s="553" t="s">
        <v>1537</v>
      </c>
      <c r="F534" s="547" t="s">
        <v>1538</v>
      </c>
      <c r="G534" s="2386" t="s">
        <v>732</v>
      </c>
      <c r="H534" s="758"/>
      <c r="I534" s="758">
        <v>0.241</v>
      </c>
      <c r="J534" s="758"/>
      <c r="K534" s="758"/>
      <c r="L534" s="758"/>
      <c r="M534" s="758"/>
      <c r="N534" s="758"/>
      <c r="O534" s="758"/>
      <c r="P534" s="758"/>
      <c r="Q534" s="758"/>
      <c r="R534" s="758"/>
      <c r="S534" s="758"/>
      <c r="T534" s="758"/>
      <c r="U534" s="758"/>
      <c r="V534" s="758"/>
      <c r="W534" s="758"/>
      <c r="X534" s="758"/>
      <c r="Y534" s="758"/>
      <c r="Z534" s="758"/>
      <c r="AA534" s="758"/>
      <c r="AB534" s="758"/>
      <c r="AC534" s="758"/>
      <c r="AD534" s="758"/>
      <c r="AE534" s="758"/>
      <c r="AF534" s="758"/>
      <c r="AG534" s="758"/>
      <c r="AH534" s="758"/>
      <c r="AI534" s="1532" t="s">
        <v>733</v>
      </c>
      <c r="AJ534" s="741"/>
      <c r="AK534" s="1649"/>
      <c r="AL534" s="1649"/>
      <c r="AM534" s="1373"/>
      <c r="AN534" s="1373"/>
      <c r="AO534" s="1373"/>
      <c r="AP534" s="1373"/>
      <c r="AQ534" s="1649"/>
      <c r="AR534" s="1373"/>
      <c r="AS534" s="1373"/>
      <c r="AT534" s="743"/>
      <c r="AU534" s="1373"/>
      <c r="AV534" s="1373"/>
      <c r="AW534" s="1373"/>
      <c r="AX534" s="1373"/>
      <c r="AY534" s="1373"/>
      <c r="AZ534" s="1639"/>
      <c r="BA534" s="1639"/>
      <c r="BB534" s="1639"/>
      <c r="BC534" s="1639"/>
      <c r="BD534" s="1639"/>
      <c r="BE534" s="1642">
        <v>0</v>
      </c>
    </row>
    <row s="1854" customFormat="1" customHeight="1" ht="18.75">
      <c r="A535" s="994"/>
      <c r="B535" s="1373"/>
      <c r="C535" s="1649"/>
      <c r="D535" s="2158"/>
      <c r="E535" s="553" t="s">
        <v>1539</v>
      </c>
      <c r="F535" s="547" t="s">
        <v>1540</v>
      </c>
      <c r="G535" s="2386" t="s">
        <v>732</v>
      </c>
      <c r="H535" s="758"/>
      <c r="I535" s="758">
        <v>0.42</v>
      </c>
      <c r="J535" s="758"/>
      <c r="K535" s="758"/>
      <c r="L535" s="758"/>
      <c r="M535" s="758"/>
      <c r="N535" s="758"/>
      <c r="O535" s="758"/>
      <c r="P535" s="758"/>
      <c r="Q535" s="758"/>
      <c r="R535" s="758"/>
      <c r="S535" s="758"/>
      <c r="T535" s="758"/>
      <c r="U535" s="758"/>
      <c r="V535" s="758"/>
      <c r="W535" s="758"/>
      <c r="X535" s="758"/>
      <c r="Y535" s="758"/>
      <c r="Z535" s="758"/>
      <c r="AA535" s="758"/>
      <c r="AB535" s="758"/>
      <c r="AC535" s="758"/>
      <c r="AD535" s="758"/>
      <c r="AE535" s="758"/>
      <c r="AF535" s="758"/>
      <c r="AG535" s="758"/>
      <c r="AH535" s="758"/>
      <c r="AI535" s="1532" t="s">
        <v>733</v>
      </c>
      <c r="AJ535" s="741"/>
      <c r="AK535" s="1649"/>
      <c r="AL535" s="1649"/>
      <c r="AM535" s="1373"/>
      <c r="AN535" s="1373"/>
      <c r="AO535" s="1373"/>
      <c r="AP535" s="1373"/>
      <c r="AQ535" s="1649"/>
      <c r="AR535" s="1373"/>
      <c r="AS535" s="1373"/>
      <c r="AT535" s="743"/>
      <c r="AU535" s="1373"/>
      <c r="AV535" s="1373"/>
      <c r="AW535" s="1373"/>
      <c r="AX535" s="1373"/>
      <c r="AY535" s="1373"/>
      <c r="AZ535" s="1639"/>
      <c r="BA535" s="1639"/>
      <c r="BB535" s="1639"/>
      <c r="BC535" s="1639"/>
      <c r="BD535" s="1639"/>
      <c r="BE535" s="1642">
        <v>0</v>
      </c>
    </row>
    <row s="1854" customFormat="1" customHeight="1" ht="18.75">
      <c r="A536" s="994"/>
      <c r="B536" s="1373"/>
      <c r="C536" s="1649"/>
      <c r="D536" s="2158"/>
      <c r="E536" s="553" t="s">
        <v>1541</v>
      </c>
      <c r="F536" s="547" t="s">
        <v>1542</v>
      </c>
      <c r="G536" s="2386" t="s">
        <v>732</v>
      </c>
      <c r="H536" s="758"/>
      <c r="I536" s="758">
        <v>0.241</v>
      </c>
      <c r="J536" s="758"/>
      <c r="K536" s="758"/>
      <c r="L536" s="758"/>
      <c r="M536" s="758"/>
      <c r="N536" s="758"/>
      <c r="O536" s="758"/>
      <c r="P536" s="758"/>
      <c r="Q536" s="758"/>
      <c r="R536" s="758"/>
      <c r="S536" s="758"/>
      <c r="T536" s="758"/>
      <c r="U536" s="758"/>
      <c r="V536" s="758"/>
      <c r="W536" s="758"/>
      <c r="X536" s="758"/>
      <c r="Y536" s="758"/>
      <c r="Z536" s="758"/>
      <c r="AA536" s="758"/>
      <c r="AB536" s="758"/>
      <c r="AC536" s="758"/>
      <c r="AD536" s="758"/>
      <c r="AE536" s="758"/>
      <c r="AF536" s="758"/>
      <c r="AG536" s="758"/>
      <c r="AH536" s="758"/>
      <c r="AI536" s="1532" t="s">
        <v>733</v>
      </c>
      <c r="AJ536" s="741"/>
      <c r="AK536" s="1649"/>
      <c r="AL536" s="1649"/>
      <c r="AM536" s="1373"/>
      <c r="AN536" s="1373"/>
      <c r="AO536" s="1373"/>
      <c r="AP536" s="1373"/>
      <c r="AQ536" s="1649"/>
      <c r="AR536" s="1373"/>
      <c r="AS536" s="1373"/>
      <c r="AT536" s="743"/>
      <c r="AU536" s="1373"/>
      <c r="AV536" s="1373"/>
      <c r="AW536" s="1373"/>
      <c r="AX536" s="1373"/>
      <c r="AY536" s="1373"/>
      <c r="AZ536" s="1639"/>
      <c r="BA536" s="1639"/>
      <c r="BB536" s="1639"/>
      <c r="BC536" s="1639"/>
      <c r="BD536" s="1639"/>
      <c r="BE536" s="1642">
        <v>0</v>
      </c>
    </row>
    <row s="1854" customFormat="1" customHeight="1" ht="18.75">
      <c r="A537" s="994"/>
      <c r="B537" s="1373"/>
      <c r="C537" s="1649"/>
      <c r="D537" s="2158"/>
      <c r="E537" s="553" t="s">
        <v>1543</v>
      </c>
      <c r="F537" s="547" t="s">
        <v>1544</v>
      </c>
      <c r="G537" s="2386" t="s">
        <v>732</v>
      </c>
      <c r="H537" s="758"/>
      <c r="I537" s="758">
        <v>9.622</v>
      </c>
      <c r="J537" s="758"/>
      <c r="K537" s="758"/>
      <c r="L537" s="758"/>
      <c r="M537" s="758"/>
      <c r="N537" s="758"/>
      <c r="O537" s="758"/>
      <c r="P537" s="758"/>
      <c r="Q537" s="758"/>
      <c r="R537" s="758"/>
      <c r="S537" s="758"/>
      <c r="T537" s="758"/>
      <c r="U537" s="758"/>
      <c r="V537" s="758"/>
      <c r="W537" s="758"/>
      <c r="X537" s="758"/>
      <c r="Y537" s="758"/>
      <c r="Z537" s="758"/>
      <c r="AA537" s="758"/>
      <c r="AB537" s="758"/>
      <c r="AC537" s="758"/>
      <c r="AD537" s="758"/>
      <c r="AE537" s="758"/>
      <c r="AF537" s="758"/>
      <c r="AG537" s="758"/>
      <c r="AH537" s="758"/>
      <c r="AI537" s="1532" t="s">
        <v>733</v>
      </c>
      <c r="AJ537" s="741"/>
      <c r="AK537" s="1649"/>
      <c r="AL537" s="1649"/>
      <c r="AM537" s="1373"/>
      <c r="AN537" s="1373"/>
      <c r="AO537" s="1373"/>
      <c r="AP537" s="1373"/>
      <c r="AQ537" s="1649"/>
      <c r="AR537" s="1373"/>
      <c r="AS537" s="1373"/>
      <c r="AT537" s="743"/>
      <c r="AU537" s="1373"/>
      <c r="AV537" s="1373"/>
      <c r="AW537" s="1373"/>
      <c r="AX537" s="1373"/>
      <c r="AY537" s="1373"/>
      <c r="AZ537" s="1639"/>
      <c r="BA537" s="1639"/>
      <c r="BB537" s="1639"/>
      <c r="BC537" s="1639"/>
      <c r="BD537" s="1639"/>
      <c r="BE537" s="1642">
        <v>0</v>
      </c>
    </row>
    <row s="1854" customFormat="1" customHeight="1" ht="18.75">
      <c r="A538" s="994"/>
      <c r="B538" s="1373"/>
      <c r="C538" s="1649"/>
      <c r="D538" s="2158"/>
      <c r="E538" s="553" t="s">
        <v>1545</v>
      </c>
      <c r="F538" s="547" t="s">
        <v>1546</v>
      </c>
      <c r="G538" s="2386" t="s">
        <v>732</v>
      </c>
      <c r="H538" s="758"/>
      <c r="I538" s="758">
        <v>0.021</v>
      </c>
      <c r="J538" s="758"/>
      <c r="K538" s="758"/>
      <c r="L538" s="758"/>
      <c r="M538" s="758"/>
      <c r="N538" s="758"/>
      <c r="O538" s="758"/>
      <c r="P538" s="758"/>
      <c r="Q538" s="758"/>
      <c r="R538" s="758"/>
      <c r="S538" s="758"/>
      <c r="T538" s="758"/>
      <c r="U538" s="758"/>
      <c r="V538" s="758"/>
      <c r="W538" s="758"/>
      <c r="X538" s="758"/>
      <c r="Y538" s="758"/>
      <c r="Z538" s="758"/>
      <c r="AA538" s="758"/>
      <c r="AB538" s="758"/>
      <c r="AC538" s="758"/>
      <c r="AD538" s="758"/>
      <c r="AE538" s="758"/>
      <c r="AF538" s="758"/>
      <c r="AG538" s="758"/>
      <c r="AH538" s="758"/>
      <c r="AI538" s="1532" t="s">
        <v>733</v>
      </c>
      <c r="AJ538" s="741"/>
      <c r="AK538" s="1649"/>
      <c r="AL538" s="1649"/>
      <c r="AM538" s="1373"/>
      <c r="AN538" s="1373"/>
      <c r="AO538" s="1373"/>
      <c r="AP538" s="1373"/>
      <c r="AQ538" s="1649"/>
      <c r="AR538" s="1373"/>
      <c r="AS538" s="1373"/>
      <c r="AT538" s="743"/>
      <c r="AU538" s="1373"/>
      <c r="AV538" s="1373"/>
      <c r="AW538" s="1373"/>
      <c r="AX538" s="1373"/>
      <c r="AY538" s="1373"/>
      <c r="AZ538" s="1639"/>
      <c r="BA538" s="1639"/>
      <c r="BB538" s="1639"/>
      <c r="BC538" s="1639"/>
      <c r="BD538" s="1639"/>
      <c r="BE538" s="1642">
        <v>0</v>
      </c>
    </row>
    <row s="1854" customFormat="1" customHeight="1" ht="18.75">
      <c r="A539" s="994"/>
      <c r="B539" s="1373"/>
      <c r="C539" s="1649"/>
      <c r="D539" s="2158"/>
      <c r="E539" s="553" t="s">
        <v>1547</v>
      </c>
      <c r="F539" s="547" t="s">
        <v>1548</v>
      </c>
      <c r="G539" s="2386" t="s">
        <v>732</v>
      </c>
      <c r="H539" s="758"/>
      <c r="I539" s="758">
        <v>0.49</v>
      </c>
      <c r="J539" s="758"/>
      <c r="K539" s="758"/>
      <c r="L539" s="758"/>
      <c r="M539" s="758"/>
      <c r="N539" s="758"/>
      <c r="O539" s="758"/>
      <c r="P539" s="758"/>
      <c r="Q539" s="758"/>
      <c r="R539" s="758"/>
      <c r="S539" s="758"/>
      <c r="T539" s="758"/>
      <c r="U539" s="758"/>
      <c r="V539" s="758"/>
      <c r="W539" s="758"/>
      <c r="X539" s="758"/>
      <c r="Y539" s="758"/>
      <c r="Z539" s="758"/>
      <c r="AA539" s="758"/>
      <c r="AB539" s="758"/>
      <c r="AC539" s="758"/>
      <c r="AD539" s="758"/>
      <c r="AE539" s="758"/>
      <c r="AF539" s="758"/>
      <c r="AG539" s="758"/>
      <c r="AH539" s="758"/>
      <c r="AI539" s="1532" t="s">
        <v>733</v>
      </c>
      <c r="AJ539" s="741"/>
      <c r="AK539" s="1649"/>
      <c r="AL539" s="1649"/>
      <c r="AM539" s="1373"/>
      <c r="AN539" s="1373"/>
      <c r="AO539" s="1373"/>
      <c r="AP539" s="1373"/>
      <c r="AQ539" s="1649"/>
      <c r="AR539" s="1373"/>
      <c r="AS539" s="1373"/>
      <c r="AT539" s="743"/>
      <c r="AU539" s="1373"/>
      <c r="AV539" s="1373"/>
      <c r="AW539" s="1373"/>
      <c r="AX539" s="1373"/>
      <c r="AY539" s="1373"/>
      <c r="AZ539" s="1639"/>
      <c r="BA539" s="1639"/>
      <c r="BB539" s="1639"/>
      <c r="BC539" s="1639"/>
      <c r="BD539" s="1639"/>
      <c r="BE539" s="1642">
        <v>0</v>
      </c>
    </row>
    <row s="1854" customFormat="1" customHeight="1" ht="18.75">
      <c r="A540" s="994"/>
      <c r="B540" s="1373"/>
      <c r="C540" s="1649"/>
      <c r="D540" s="2158"/>
      <c r="E540" s="553" t="s">
        <v>1549</v>
      </c>
      <c r="F540" s="547" t="s">
        <v>1550</v>
      </c>
      <c r="G540" s="2386" t="s">
        <v>732</v>
      </c>
      <c r="H540" s="758"/>
      <c r="I540" s="758">
        <v>0.468</v>
      </c>
      <c r="J540" s="758"/>
      <c r="K540" s="758"/>
      <c r="L540" s="758"/>
      <c r="M540" s="758"/>
      <c r="N540" s="758"/>
      <c r="O540" s="758"/>
      <c r="P540" s="758"/>
      <c r="Q540" s="758"/>
      <c r="R540" s="758"/>
      <c r="S540" s="758"/>
      <c r="T540" s="758"/>
      <c r="U540" s="758"/>
      <c r="V540" s="758"/>
      <c r="W540" s="758"/>
      <c r="X540" s="758"/>
      <c r="Y540" s="758"/>
      <c r="Z540" s="758"/>
      <c r="AA540" s="758"/>
      <c r="AB540" s="758"/>
      <c r="AC540" s="758"/>
      <c r="AD540" s="758"/>
      <c r="AE540" s="758"/>
      <c r="AF540" s="758"/>
      <c r="AG540" s="758"/>
      <c r="AH540" s="758"/>
      <c r="AI540" s="1532" t="s">
        <v>733</v>
      </c>
      <c r="AJ540" s="741"/>
      <c r="AK540" s="1649"/>
      <c r="AL540" s="1649"/>
      <c r="AM540" s="1373"/>
      <c r="AN540" s="1373"/>
      <c r="AO540" s="1373"/>
      <c r="AP540" s="1373"/>
      <c r="AQ540" s="1649"/>
      <c r="AR540" s="1373"/>
      <c r="AS540" s="1373"/>
      <c r="AT540" s="743"/>
      <c r="AU540" s="1373"/>
      <c r="AV540" s="1373"/>
      <c r="AW540" s="1373"/>
      <c r="AX540" s="1373"/>
      <c r="AY540" s="1373"/>
      <c r="AZ540" s="1639"/>
      <c r="BA540" s="1639"/>
      <c r="BB540" s="1639"/>
      <c r="BC540" s="1639"/>
      <c r="BD540" s="1639"/>
      <c r="BE540" s="1642">
        <v>0</v>
      </c>
    </row>
    <row s="1854" customFormat="1" customHeight="1" ht="18.75">
      <c r="A541" s="994"/>
      <c r="B541" s="1373"/>
      <c r="C541" s="1649"/>
      <c r="D541" s="2158"/>
      <c r="E541" s="553" t="s">
        <v>1551</v>
      </c>
      <c r="F541" s="547" t="s">
        <v>1552</v>
      </c>
      <c r="G541" s="2386" t="s">
        <v>732</v>
      </c>
      <c r="H541" s="758"/>
      <c r="I541" s="758">
        <v>0.528</v>
      </c>
      <c r="J541" s="758"/>
      <c r="K541" s="758"/>
      <c r="L541" s="758"/>
      <c r="M541" s="758"/>
      <c r="N541" s="758"/>
      <c r="O541" s="758"/>
      <c r="P541" s="758"/>
      <c r="Q541" s="758"/>
      <c r="R541" s="758"/>
      <c r="S541" s="758"/>
      <c r="T541" s="758"/>
      <c r="U541" s="758"/>
      <c r="V541" s="758"/>
      <c r="W541" s="758"/>
      <c r="X541" s="758"/>
      <c r="Y541" s="758"/>
      <c r="Z541" s="758"/>
      <c r="AA541" s="758"/>
      <c r="AB541" s="758"/>
      <c r="AC541" s="758"/>
      <c r="AD541" s="758"/>
      <c r="AE541" s="758"/>
      <c r="AF541" s="758"/>
      <c r="AG541" s="758"/>
      <c r="AH541" s="758"/>
      <c r="AI541" s="1532" t="s">
        <v>733</v>
      </c>
      <c r="AJ541" s="741"/>
      <c r="AK541" s="1649"/>
      <c r="AL541" s="1649"/>
      <c r="AM541" s="1373"/>
      <c r="AN541" s="1373"/>
      <c r="AO541" s="1373"/>
      <c r="AP541" s="1373"/>
      <c r="AQ541" s="1649"/>
      <c r="AR541" s="1373"/>
      <c r="AS541" s="1373"/>
      <c r="AT541" s="743"/>
      <c r="AU541" s="1373"/>
      <c r="AV541" s="1373"/>
      <c r="AW541" s="1373"/>
      <c r="AX541" s="1373"/>
      <c r="AY541" s="1373"/>
      <c r="AZ541" s="1639"/>
      <c r="BA541" s="1639"/>
      <c r="BB541" s="1639"/>
      <c r="BC541" s="1639"/>
      <c r="BD541" s="1639"/>
      <c r="BE541" s="1642">
        <v>0</v>
      </c>
    </row>
    <row s="1854" customFormat="1" customHeight="1" ht="18.75">
      <c r="A542" s="994"/>
      <c r="B542" s="1373"/>
      <c r="C542" s="1649"/>
      <c r="D542" s="2158"/>
      <c r="E542" s="553" t="s">
        <v>1553</v>
      </c>
      <c r="F542" s="547" t="s">
        <v>1554</v>
      </c>
      <c r="G542" s="2386" t="s">
        <v>732</v>
      </c>
      <c r="H542" s="758"/>
      <c r="I542" s="758">
        <v>0.041</v>
      </c>
      <c r="J542" s="758"/>
      <c r="K542" s="758"/>
      <c r="L542" s="758"/>
      <c r="M542" s="758"/>
      <c r="N542" s="758"/>
      <c r="O542" s="758"/>
      <c r="P542" s="758"/>
      <c r="Q542" s="758"/>
      <c r="R542" s="758"/>
      <c r="S542" s="758"/>
      <c r="T542" s="758"/>
      <c r="U542" s="758"/>
      <c r="V542" s="758"/>
      <c r="W542" s="758"/>
      <c r="X542" s="758"/>
      <c r="Y542" s="758"/>
      <c r="Z542" s="758"/>
      <c r="AA542" s="758"/>
      <c r="AB542" s="758"/>
      <c r="AC542" s="758"/>
      <c r="AD542" s="758"/>
      <c r="AE542" s="758"/>
      <c r="AF542" s="758"/>
      <c r="AG542" s="758"/>
      <c r="AH542" s="758"/>
      <c r="AI542" s="1532" t="s">
        <v>733</v>
      </c>
      <c r="AJ542" s="741"/>
      <c r="AK542" s="1649"/>
      <c r="AL542" s="1649"/>
      <c r="AM542" s="1373"/>
      <c r="AN542" s="1373"/>
      <c r="AO542" s="1373"/>
      <c r="AP542" s="1373"/>
      <c r="AQ542" s="1649"/>
      <c r="AR542" s="1373"/>
      <c r="AS542" s="1373"/>
      <c r="AT542" s="743"/>
      <c r="AU542" s="1373"/>
      <c r="AV542" s="1373"/>
      <c r="AW542" s="1373"/>
      <c r="AX542" s="1373"/>
      <c r="AY542" s="1373"/>
      <c r="AZ542" s="1639"/>
      <c r="BA542" s="1639"/>
      <c r="BB542" s="1639"/>
      <c r="BC542" s="1639"/>
      <c r="BD542" s="1639"/>
      <c r="BE542" s="1642">
        <v>0</v>
      </c>
    </row>
    <row s="1854" customFormat="1" customHeight="1" ht="18.75">
      <c r="A543" s="994"/>
      <c r="B543" s="1373"/>
      <c r="C543" s="1649"/>
      <c r="D543" s="2158"/>
      <c r="E543" s="553" t="s">
        <v>1555</v>
      </c>
      <c r="F543" s="547" t="s">
        <v>1556</v>
      </c>
      <c r="G543" s="2386" t="s">
        <v>732</v>
      </c>
      <c r="H543" s="758"/>
      <c r="I543" s="758">
        <v>33.96</v>
      </c>
      <c r="J543" s="758"/>
      <c r="K543" s="758"/>
      <c r="L543" s="758"/>
      <c r="M543" s="758"/>
      <c r="N543" s="758"/>
      <c r="O543" s="758"/>
      <c r="P543" s="758"/>
      <c r="Q543" s="758"/>
      <c r="R543" s="758"/>
      <c r="S543" s="758"/>
      <c r="T543" s="758"/>
      <c r="U543" s="758"/>
      <c r="V543" s="758"/>
      <c r="W543" s="758"/>
      <c r="X543" s="758"/>
      <c r="Y543" s="758"/>
      <c r="Z543" s="758"/>
      <c r="AA543" s="758"/>
      <c r="AB543" s="758"/>
      <c r="AC543" s="758"/>
      <c r="AD543" s="758"/>
      <c r="AE543" s="758"/>
      <c r="AF543" s="758"/>
      <c r="AG543" s="758"/>
      <c r="AH543" s="758"/>
      <c r="AI543" s="1532" t="s">
        <v>733</v>
      </c>
      <c r="AJ543" s="741"/>
      <c r="AK543" s="1649"/>
      <c r="AL543" s="1649"/>
      <c r="AM543" s="1373"/>
      <c r="AN543" s="1373"/>
      <c r="AO543" s="1373"/>
      <c r="AP543" s="1373"/>
      <c r="AQ543" s="1649"/>
      <c r="AR543" s="1373"/>
      <c r="AS543" s="1373"/>
      <c r="AT543" s="743"/>
      <c r="AU543" s="1373"/>
      <c r="AV543" s="1373"/>
      <c r="AW543" s="1373"/>
      <c r="AX543" s="1373"/>
      <c r="AY543" s="1373"/>
      <c r="AZ543" s="1639"/>
      <c r="BA543" s="1639"/>
      <c r="BB543" s="1639"/>
      <c r="BC543" s="1639"/>
      <c r="BD543" s="1639"/>
      <c r="BE543" s="1642">
        <v>0</v>
      </c>
    </row>
    <row s="1854" customFormat="1" customHeight="1" ht="18.75">
      <c r="A544" s="994"/>
      <c r="B544" s="1373"/>
      <c r="C544" s="1649"/>
      <c r="D544" s="2158"/>
      <c r="E544" s="553" t="s">
        <v>1557</v>
      </c>
      <c r="F544" s="547" t="s">
        <v>1558</v>
      </c>
      <c r="G544" s="2386" t="s">
        <v>732</v>
      </c>
      <c r="H544" s="758"/>
      <c r="I544" s="758">
        <v>1.032</v>
      </c>
      <c r="J544" s="758"/>
      <c r="K544" s="758"/>
      <c r="L544" s="758"/>
      <c r="M544" s="758"/>
      <c r="N544" s="758"/>
      <c r="O544" s="758"/>
      <c r="P544" s="758"/>
      <c r="Q544" s="758"/>
      <c r="R544" s="758"/>
      <c r="S544" s="758"/>
      <c r="T544" s="758"/>
      <c r="U544" s="758"/>
      <c r="V544" s="758"/>
      <c r="W544" s="758"/>
      <c r="X544" s="758"/>
      <c r="Y544" s="758"/>
      <c r="Z544" s="758"/>
      <c r="AA544" s="758"/>
      <c r="AB544" s="758"/>
      <c r="AC544" s="758"/>
      <c r="AD544" s="758"/>
      <c r="AE544" s="758"/>
      <c r="AF544" s="758"/>
      <c r="AG544" s="758"/>
      <c r="AH544" s="758"/>
      <c r="AI544" s="1532" t="s">
        <v>733</v>
      </c>
      <c r="AJ544" s="741"/>
      <c r="AK544" s="1649"/>
      <c r="AL544" s="1649"/>
      <c r="AM544" s="1373"/>
      <c r="AN544" s="1373"/>
      <c r="AO544" s="1373"/>
      <c r="AP544" s="1373"/>
      <c r="AQ544" s="1649"/>
      <c r="AR544" s="1373"/>
      <c r="AS544" s="1373"/>
      <c r="AT544" s="743"/>
      <c r="AU544" s="1373"/>
      <c r="AV544" s="1373"/>
      <c r="AW544" s="1373"/>
      <c r="AX544" s="1373"/>
      <c r="AY544" s="1373"/>
      <c r="AZ544" s="1639"/>
      <c r="BA544" s="1639"/>
      <c r="BB544" s="1639"/>
      <c r="BC544" s="1639"/>
      <c r="BD544" s="1639"/>
      <c r="BE544" s="1642">
        <v>0</v>
      </c>
    </row>
    <row s="1854" customFormat="1" customHeight="1" ht="18.75">
      <c r="A545" s="994"/>
      <c r="B545" s="1373"/>
      <c r="C545" s="1649"/>
      <c r="D545" s="2158"/>
      <c r="E545" s="553" t="s">
        <v>1559</v>
      </c>
      <c r="F545" s="547" t="s">
        <v>1560</v>
      </c>
      <c r="G545" s="2386" t="s">
        <v>732</v>
      </c>
      <c r="H545" s="758"/>
      <c r="I545" s="758">
        <v>0.172</v>
      </c>
      <c r="J545" s="758"/>
      <c r="K545" s="758"/>
      <c r="L545" s="758"/>
      <c r="M545" s="758"/>
      <c r="N545" s="758"/>
      <c r="O545" s="758"/>
      <c r="P545" s="758"/>
      <c r="Q545" s="758"/>
      <c r="R545" s="758"/>
      <c r="S545" s="758"/>
      <c r="T545" s="758"/>
      <c r="U545" s="758"/>
      <c r="V545" s="758"/>
      <c r="W545" s="758"/>
      <c r="X545" s="758"/>
      <c r="Y545" s="758"/>
      <c r="Z545" s="758"/>
      <c r="AA545" s="758"/>
      <c r="AB545" s="758"/>
      <c r="AC545" s="758"/>
      <c r="AD545" s="758"/>
      <c r="AE545" s="758"/>
      <c r="AF545" s="758"/>
      <c r="AG545" s="758"/>
      <c r="AH545" s="758"/>
      <c r="AI545" s="1532" t="s">
        <v>733</v>
      </c>
      <c r="AJ545" s="741"/>
      <c r="AK545" s="1649"/>
      <c r="AL545" s="1649"/>
      <c r="AM545" s="1373"/>
      <c r="AN545" s="1373"/>
      <c r="AO545" s="1373"/>
      <c r="AP545" s="1373"/>
      <c r="AQ545" s="1649"/>
      <c r="AR545" s="1373"/>
      <c r="AS545" s="1373"/>
      <c r="AT545" s="743"/>
      <c r="AU545" s="1373"/>
      <c r="AV545" s="1373"/>
      <c r="AW545" s="1373"/>
      <c r="AX545" s="1373"/>
      <c r="AY545" s="1373"/>
      <c r="AZ545" s="1639"/>
      <c r="BA545" s="1639"/>
      <c r="BB545" s="1639"/>
      <c r="BC545" s="1639"/>
      <c r="BD545" s="1639"/>
      <c r="BE545" s="1642">
        <v>0</v>
      </c>
    </row>
    <row s="1854" customFormat="1" customHeight="1" ht="18.75">
      <c r="A546" s="994"/>
      <c r="B546" s="1373"/>
      <c r="C546" s="1649"/>
      <c r="D546" s="2158"/>
      <c r="E546" s="553" t="s">
        <v>1561</v>
      </c>
      <c r="F546" s="547" t="s">
        <v>1562</v>
      </c>
      <c r="G546" s="2386" t="s">
        <v>732</v>
      </c>
      <c r="H546" s="758"/>
      <c r="I546" s="758">
        <v>13.536</v>
      </c>
      <c r="J546" s="758"/>
      <c r="K546" s="758"/>
      <c r="L546" s="758"/>
      <c r="M546" s="758"/>
      <c r="N546" s="758"/>
      <c r="O546" s="758"/>
      <c r="P546" s="758"/>
      <c r="Q546" s="758"/>
      <c r="R546" s="758"/>
      <c r="S546" s="758"/>
      <c r="T546" s="758"/>
      <c r="U546" s="758"/>
      <c r="V546" s="758"/>
      <c r="W546" s="758"/>
      <c r="X546" s="758"/>
      <c r="Y546" s="758"/>
      <c r="Z546" s="758"/>
      <c r="AA546" s="758"/>
      <c r="AB546" s="758"/>
      <c r="AC546" s="758"/>
      <c r="AD546" s="758"/>
      <c r="AE546" s="758"/>
      <c r="AF546" s="758"/>
      <c r="AG546" s="758"/>
      <c r="AH546" s="758"/>
      <c r="AI546" s="1532" t="s">
        <v>733</v>
      </c>
      <c r="AJ546" s="741"/>
      <c r="AK546" s="1649"/>
      <c r="AL546" s="1649"/>
      <c r="AM546" s="1373"/>
      <c r="AN546" s="1373"/>
      <c r="AO546" s="1373"/>
      <c r="AP546" s="1373"/>
      <c r="AQ546" s="1649"/>
      <c r="AR546" s="1373"/>
      <c r="AS546" s="1373"/>
      <c r="AT546" s="743"/>
      <c r="AU546" s="1373"/>
      <c r="AV546" s="1373"/>
      <c r="AW546" s="1373"/>
      <c r="AX546" s="1373"/>
      <c r="AY546" s="1373"/>
      <c r="AZ546" s="1639"/>
      <c r="BA546" s="1639"/>
      <c r="BB546" s="1639"/>
      <c r="BC546" s="1639"/>
      <c r="BD546" s="1639"/>
      <c r="BE546" s="1642">
        <v>0</v>
      </c>
    </row>
    <row s="1854" customFormat="1" customHeight="1" ht="18.75">
      <c r="A547" s="994"/>
      <c r="B547" s="1373"/>
      <c r="C547" s="1649"/>
      <c r="D547" s="2158"/>
      <c r="E547" s="553" t="s">
        <v>1563</v>
      </c>
      <c r="F547" s="547" t="s">
        <v>1564</v>
      </c>
      <c r="G547" s="2386" t="s">
        <v>732</v>
      </c>
      <c r="H547" s="758"/>
      <c r="I547" s="758">
        <v>14.508</v>
      </c>
      <c r="J547" s="758"/>
      <c r="K547" s="758"/>
      <c r="L547" s="758"/>
      <c r="M547" s="758"/>
      <c r="N547" s="758"/>
      <c r="O547" s="758"/>
      <c r="P547" s="758"/>
      <c r="Q547" s="758"/>
      <c r="R547" s="758"/>
      <c r="S547" s="758"/>
      <c r="T547" s="758"/>
      <c r="U547" s="758"/>
      <c r="V547" s="758"/>
      <c r="W547" s="758"/>
      <c r="X547" s="758"/>
      <c r="Y547" s="758"/>
      <c r="Z547" s="758"/>
      <c r="AA547" s="758"/>
      <c r="AB547" s="758"/>
      <c r="AC547" s="758"/>
      <c r="AD547" s="758"/>
      <c r="AE547" s="758"/>
      <c r="AF547" s="758"/>
      <c r="AG547" s="758"/>
      <c r="AH547" s="758"/>
      <c r="AI547" s="1532" t="s">
        <v>733</v>
      </c>
      <c r="AJ547" s="741"/>
      <c r="AK547" s="1649"/>
      <c r="AL547" s="1649"/>
      <c r="AM547" s="1373"/>
      <c r="AN547" s="1373"/>
      <c r="AO547" s="1373"/>
      <c r="AP547" s="1373"/>
      <c r="AQ547" s="1649"/>
      <c r="AR547" s="1373"/>
      <c r="AS547" s="1373"/>
      <c r="AT547" s="743"/>
      <c r="AU547" s="1373"/>
      <c r="AV547" s="1373"/>
      <c r="AW547" s="1373"/>
      <c r="AX547" s="1373"/>
      <c r="AY547" s="1373"/>
      <c r="AZ547" s="1639"/>
      <c r="BA547" s="1639"/>
      <c r="BB547" s="1639"/>
      <c r="BC547" s="1639"/>
      <c r="BD547" s="1639"/>
      <c r="BE547" s="1642">
        <v>0</v>
      </c>
    </row>
    <row s="1854" customFormat="1" customHeight="1" ht="18.75">
      <c r="A548" s="994"/>
      <c r="B548" s="1373"/>
      <c r="C548" s="1649"/>
      <c r="D548" s="2158"/>
      <c r="E548" s="553" t="s">
        <v>1565</v>
      </c>
      <c r="F548" s="547" t="s">
        <v>1566</v>
      </c>
      <c r="G548" s="2386" t="s">
        <v>732</v>
      </c>
      <c r="H548" s="758"/>
      <c r="I548" s="758">
        <v>0.95</v>
      </c>
      <c r="J548" s="758"/>
      <c r="K548" s="758"/>
      <c r="L548" s="758"/>
      <c r="M548" s="758"/>
      <c r="N548" s="758"/>
      <c r="O548" s="758"/>
      <c r="P548" s="758"/>
      <c r="Q548" s="758"/>
      <c r="R548" s="758"/>
      <c r="S548" s="758"/>
      <c r="T548" s="758"/>
      <c r="U548" s="758"/>
      <c r="V548" s="758"/>
      <c r="W548" s="758"/>
      <c r="X548" s="758"/>
      <c r="Y548" s="758"/>
      <c r="Z548" s="758"/>
      <c r="AA548" s="758"/>
      <c r="AB548" s="758"/>
      <c r="AC548" s="758"/>
      <c r="AD548" s="758"/>
      <c r="AE548" s="758"/>
      <c r="AF548" s="758"/>
      <c r="AG548" s="758"/>
      <c r="AH548" s="758"/>
      <c r="AI548" s="1532" t="s">
        <v>733</v>
      </c>
      <c r="AJ548" s="741"/>
      <c r="AK548" s="1649"/>
      <c r="AL548" s="1649"/>
      <c r="AM548" s="1373"/>
      <c r="AN548" s="1373"/>
      <c r="AO548" s="1373"/>
      <c r="AP548" s="1373"/>
      <c r="AQ548" s="1649"/>
      <c r="AR548" s="1373"/>
      <c r="AS548" s="1373"/>
      <c r="AT548" s="743"/>
      <c r="AU548" s="1373"/>
      <c r="AV548" s="1373"/>
      <c r="AW548" s="1373"/>
      <c r="AX548" s="1373"/>
      <c r="AY548" s="1373"/>
      <c r="AZ548" s="1639"/>
      <c r="BA548" s="1639"/>
      <c r="BB548" s="1639"/>
      <c r="BC548" s="1639"/>
      <c r="BD548" s="1639"/>
      <c r="BE548" s="1642">
        <v>0</v>
      </c>
    </row>
    <row s="1854" customFormat="1" customHeight="1" ht="18.75">
      <c r="A549" s="994"/>
      <c r="B549" s="1373"/>
      <c r="C549" s="1649"/>
      <c r="D549" s="2158"/>
      <c r="E549" s="553" t="s">
        <v>1567</v>
      </c>
      <c r="F549" s="547" t="s">
        <v>1568</v>
      </c>
      <c r="G549" s="2386" t="s">
        <v>732</v>
      </c>
      <c r="H549" s="758"/>
      <c r="I549" s="758">
        <v>0.43</v>
      </c>
      <c r="J549" s="758"/>
      <c r="K549" s="758"/>
      <c r="L549" s="758"/>
      <c r="M549" s="758"/>
      <c r="N549" s="758"/>
      <c r="O549" s="758"/>
      <c r="P549" s="758"/>
      <c r="Q549" s="758"/>
      <c r="R549" s="758"/>
      <c r="S549" s="758"/>
      <c r="T549" s="758"/>
      <c r="U549" s="758"/>
      <c r="V549" s="758"/>
      <c r="W549" s="758"/>
      <c r="X549" s="758"/>
      <c r="Y549" s="758"/>
      <c r="Z549" s="758"/>
      <c r="AA549" s="758"/>
      <c r="AB549" s="758"/>
      <c r="AC549" s="758"/>
      <c r="AD549" s="758"/>
      <c r="AE549" s="758"/>
      <c r="AF549" s="758"/>
      <c r="AG549" s="758"/>
      <c r="AH549" s="758"/>
      <c r="AI549" s="1532" t="s">
        <v>733</v>
      </c>
      <c r="AJ549" s="741"/>
      <c r="AK549" s="1649"/>
      <c r="AL549" s="1649"/>
      <c r="AM549" s="1373"/>
      <c r="AN549" s="1373"/>
      <c r="AO549" s="1373"/>
      <c r="AP549" s="1373"/>
      <c r="AQ549" s="1649"/>
      <c r="AR549" s="1373"/>
      <c r="AS549" s="1373"/>
      <c r="AT549" s="743"/>
      <c r="AU549" s="1373"/>
      <c r="AV549" s="1373"/>
      <c r="AW549" s="1373"/>
      <c r="AX549" s="1373"/>
      <c r="AY549" s="1373"/>
      <c r="AZ549" s="1639"/>
      <c r="BA549" s="1639"/>
      <c r="BB549" s="1639"/>
      <c r="BC549" s="1639"/>
      <c r="BD549" s="1639"/>
      <c r="BE549" s="1642">
        <v>0</v>
      </c>
    </row>
    <row s="1854" customFormat="1" customHeight="1" ht="18.75">
      <c r="A550" s="994"/>
      <c r="B550" s="1373"/>
      <c r="C550" s="1649"/>
      <c r="D550" s="2158"/>
      <c r="E550" s="553" t="s">
        <v>1569</v>
      </c>
      <c r="F550" s="547" t="s">
        <v>1570</v>
      </c>
      <c r="G550" s="2386" t="s">
        <v>732</v>
      </c>
      <c r="H550" s="758"/>
      <c r="I550" s="758">
        <v>0.884</v>
      </c>
      <c r="J550" s="758"/>
      <c r="K550" s="758"/>
      <c r="L550" s="758"/>
      <c r="M550" s="758"/>
      <c r="N550" s="758"/>
      <c r="O550" s="758"/>
      <c r="P550" s="758"/>
      <c r="Q550" s="758"/>
      <c r="R550" s="758"/>
      <c r="S550" s="758"/>
      <c r="T550" s="758"/>
      <c r="U550" s="758"/>
      <c r="V550" s="758"/>
      <c r="W550" s="758"/>
      <c r="X550" s="758"/>
      <c r="Y550" s="758"/>
      <c r="Z550" s="758"/>
      <c r="AA550" s="758"/>
      <c r="AB550" s="758"/>
      <c r="AC550" s="758"/>
      <c r="AD550" s="758"/>
      <c r="AE550" s="758"/>
      <c r="AF550" s="758"/>
      <c r="AG550" s="758"/>
      <c r="AH550" s="758"/>
      <c r="AI550" s="1532" t="s">
        <v>733</v>
      </c>
      <c r="AJ550" s="741"/>
      <c r="AK550" s="1649"/>
      <c r="AL550" s="1649"/>
      <c r="AM550" s="1373"/>
      <c r="AN550" s="1373"/>
      <c r="AO550" s="1373"/>
      <c r="AP550" s="1373"/>
      <c r="AQ550" s="1649"/>
      <c r="AR550" s="1373"/>
      <c r="AS550" s="1373"/>
      <c r="AT550" s="743"/>
      <c r="AU550" s="1373"/>
      <c r="AV550" s="1373"/>
      <c r="AW550" s="1373"/>
      <c r="AX550" s="1373"/>
      <c r="AY550" s="1373"/>
      <c r="AZ550" s="1639"/>
      <c r="BA550" s="1639"/>
      <c r="BB550" s="1639"/>
      <c r="BC550" s="1639"/>
      <c r="BD550" s="1639"/>
      <c r="BE550" s="1642">
        <v>0</v>
      </c>
    </row>
    <row s="1854" customFormat="1" customHeight="1" ht="18.75">
      <c r="A551" s="994"/>
      <c r="B551" s="1373"/>
      <c r="C551" s="1649"/>
      <c r="D551" s="2158"/>
      <c r="E551" s="553" t="s">
        <v>1571</v>
      </c>
      <c r="F551" s="547" t="s">
        <v>1572</v>
      </c>
      <c r="G551" s="2386" t="s">
        <v>732</v>
      </c>
      <c r="H551" s="758"/>
      <c r="I551" s="758">
        <v>3.44</v>
      </c>
      <c r="J551" s="758"/>
      <c r="K551" s="758"/>
      <c r="L551" s="758"/>
      <c r="M551" s="758"/>
      <c r="N551" s="758"/>
      <c r="O551" s="758"/>
      <c r="P551" s="758"/>
      <c r="Q551" s="758"/>
      <c r="R551" s="758"/>
      <c r="S551" s="758"/>
      <c r="T551" s="758"/>
      <c r="U551" s="758"/>
      <c r="V551" s="758"/>
      <c r="W551" s="758"/>
      <c r="X551" s="758"/>
      <c r="Y551" s="758"/>
      <c r="Z551" s="758"/>
      <c r="AA551" s="758"/>
      <c r="AB551" s="758"/>
      <c r="AC551" s="758"/>
      <c r="AD551" s="758"/>
      <c r="AE551" s="758"/>
      <c r="AF551" s="758"/>
      <c r="AG551" s="758"/>
      <c r="AH551" s="758"/>
      <c r="AI551" s="1532" t="s">
        <v>733</v>
      </c>
      <c r="AJ551" s="741"/>
      <c r="AK551" s="1649"/>
      <c r="AL551" s="1649"/>
      <c r="AM551" s="1373"/>
      <c r="AN551" s="1373"/>
      <c r="AO551" s="1373"/>
      <c r="AP551" s="1373"/>
      <c r="AQ551" s="1649"/>
      <c r="AR551" s="1373"/>
      <c r="AS551" s="1373"/>
      <c r="AT551" s="743"/>
      <c r="AU551" s="1373"/>
      <c r="AV551" s="1373"/>
      <c r="AW551" s="1373"/>
      <c r="AX551" s="1373"/>
      <c r="AY551" s="1373"/>
      <c r="AZ551" s="1639"/>
      <c r="BA551" s="1639"/>
      <c r="BB551" s="1639"/>
      <c r="BC551" s="1639"/>
      <c r="BD551" s="1639"/>
      <c r="BE551" s="1642">
        <v>0</v>
      </c>
    </row>
    <row s="1854" customFormat="1" customHeight="1" ht="18.75">
      <c r="A552" s="994"/>
      <c r="B552" s="1373"/>
      <c r="C552" s="1649"/>
      <c r="D552" s="2158"/>
      <c r="E552" s="553" t="s">
        <v>1573</v>
      </c>
      <c r="F552" s="547" t="s">
        <v>1574</v>
      </c>
      <c r="G552" s="2386" t="s">
        <v>732</v>
      </c>
      <c r="H552" s="758"/>
      <c r="I552" s="758">
        <v>0.688</v>
      </c>
      <c r="J552" s="758"/>
      <c r="K552" s="758"/>
      <c r="L552" s="758"/>
      <c r="M552" s="758"/>
      <c r="N552" s="758"/>
      <c r="O552" s="758"/>
      <c r="P552" s="758"/>
      <c r="Q552" s="758"/>
      <c r="R552" s="758"/>
      <c r="S552" s="758"/>
      <c r="T552" s="758"/>
      <c r="U552" s="758"/>
      <c r="V552" s="758"/>
      <c r="W552" s="758"/>
      <c r="X552" s="758"/>
      <c r="Y552" s="758"/>
      <c r="Z552" s="758"/>
      <c r="AA552" s="758"/>
      <c r="AB552" s="758"/>
      <c r="AC552" s="758"/>
      <c r="AD552" s="758"/>
      <c r="AE552" s="758"/>
      <c r="AF552" s="758"/>
      <c r="AG552" s="758"/>
      <c r="AH552" s="758"/>
      <c r="AI552" s="1532" t="s">
        <v>733</v>
      </c>
      <c r="AJ552" s="741"/>
      <c r="AK552" s="1649"/>
      <c r="AL552" s="1649"/>
      <c r="AM552" s="1373"/>
      <c r="AN552" s="1373"/>
      <c r="AO552" s="1373"/>
      <c r="AP552" s="1373"/>
      <c r="AQ552" s="1649"/>
      <c r="AR552" s="1373"/>
      <c r="AS552" s="1373"/>
      <c r="AT552" s="743"/>
      <c r="AU552" s="1373"/>
      <c r="AV552" s="1373"/>
      <c r="AW552" s="1373"/>
      <c r="AX552" s="1373"/>
      <c r="AY552" s="1373"/>
      <c r="AZ552" s="1639"/>
      <c r="BA552" s="1639"/>
      <c r="BB552" s="1639"/>
      <c r="BC552" s="1639"/>
      <c r="BD552" s="1639"/>
      <c r="BE552" s="1642">
        <v>0</v>
      </c>
    </row>
    <row s="1854" customFormat="1" customHeight="1" ht="18.75">
      <c r="A553" s="994"/>
      <c r="B553" s="1373"/>
      <c r="C553" s="1649"/>
      <c r="D553" s="2158"/>
      <c r="E553" s="553" t="s">
        <v>1575</v>
      </c>
      <c r="F553" s="547" t="s">
        <v>1576</v>
      </c>
      <c r="G553" s="2386" t="s">
        <v>732</v>
      </c>
      <c r="H553" s="758"/>
      <c r="I553" s="758">
        <v>1.72</v>
      </c>
      <c r="J553" s="758"/>
      <c r="K553" s="758"/>
      <c r="L553" s="758"/>
      <c r="M553" s="758"/>
      <c r="N553" s="758"/>
      <c r="O553" s="758"/>
      <c r="P553" s="758"/>
      <c r="Q553" s="758"/>
      <c r="R553" s="758"/>
      <c r="S553" s="758"/>
      <c r="T553" s="758"/>
      <c r="U553" s="758"/>
      <c r="V553" s="758"/>
      <c r="W553" s="758"/>
      <c r="X553" s="758"/>
      <c r="Y553" s="758"/>
      <c r="Z553" s="758"/>
      <c r="AA553" s="758"/>
      <c r="AB553" s="758"/>
      <c r="AC553" s="758"/>
      <c r="AD553" s="758"/>
      <c r="AE553" s="758"/>
      <c r="AF553" s="758"/>
      <c r="AG553" s="758"/>
      <c r="AH553" s="758"/>
      <c r="AI553" s="1532" t="s">
        <v>733</v>
      </c>
      <c r="AJ553" s="741"/>
      <c r="AK553" s="1649"/>
      <c r="AL553" s="1649"/>
      <c r="AM553" s="1373"/>
      <c r="AN553" s="1373"/>
      <c r="AO553" s="1373"/>
      <c r="AP553" s="1373"/>
      <c r="AQ553" s="1649"/>
      <c r="AR553" s="1373"/>
      <c r="AS553" s="1373"/>
      <c r="AT553" s="743"/>
      <c r="AU553" s="1373"/>
      <c r="AV553" s="1373"/>
      <c r="AW553" s="1373"/>
      <c r="AX553" s="1373"/>
      <c r="AY553" s="1373"/>
      <c r="AZ553" s="1639"/>
      <c r="BA553" s="1639"/>
      <c r="BB553" s="1639"/>
      <c r="BC553" s="1639"/>
      <c r="BD553" s="1639"/>
      <c r="BE553" s="1642">
        <v>0</v>
      </c>
    </row>
    <row s="1854" customFormat="1" customHeight="1" ht="18.75">
      <c r="A554" s="994"/>
      <c r="B554" s="1373"/>
      <c r="C554" s="1649"/>
      <c r="D554" s="2158"/>
      <c r="E554" s="553" t="s">
        <v>1577</v>
      </c>
      <c r="F554" s="547" t="s">
        <v>1578</v>
      </c>
      <c r="G554" s="2386" t="s">
        <v>732</v>
      </c>
      <c r="H554" s="758"/>
      <c r="I554" s="758">
        <v>2.263</v>
      </c>
      <c r="J554" s="758"/>
      <c r="K554" s="758"/>
      <c r="L554" s="758"/>
      <c r="M554" s="758"/>
      <c r="N554" s="758"/>
      <c r="O554" s="758"/>
      <c r="P554" s="758"/>
      <c r="Q554" s="758"/>
      <c r="R554" s="758"/>
      <c r="S554" s="758"/>
      <c r="T554" s="758"/>
      <c r="U554" s="758"/>
      <c r="V554" s="758"/>
      <c r="W554" s="758"/>
      <c r="X554" s="758"/>
      <c r="Y554" s="758"/>
      <c r="Z554" s="758"/>
      <c r="AA554" s="758"/>
      <c r="AB554" s="758"/>
      <c r="AC554" s="758"/>
      <c r="AD554" s="758"/>
      <c r="AE554" s="758"/>
      <c r="AF554" s="758"/>
      <c r="AG554" s="758"/>
      <c r="AH554" s="758"/>
      <c r="AI554" s="1532" t="s">
        <v>733</v>
      </c>
      <c r="AJ554" s="741"/>
      <c r="AK554" s="1649"/>
      <c r="AL554" s="1649"/>
      <c r="AM554" s="1373"/>
      <c r="AN554" s="1373"/>
      <c r="AO554" s="1373"/>
      <c r="AP554" s="1373"/>
      <c r="AQ554" s="1649"/>
      <c r="AR554" s="1373"/>
      <c r="AS554" s="1373"/>
      <c r="AT554" s="743"/>
      <c r="AU554" s="1373"/>
      <c r="AV554" s="1373"/>
      <c r="AW554" s="1373"/>
      <c r="AX554" s="1373"/>
      <c r="AY554" s="1373"/>
      <c r="AZ554" s="1639"/>
      <c r="BA554" s="1639"/>
      <c r="BB554" s="1639"/>
      <c r="BC554" s="1639"/>
      <c r="BD554" s="1639"/>
      <c r="BE554" s="1642">
        <v>0</v>
      </c>
    </row>
    <row s="1854" customFormat="1" customHeight="1" ht="18.75">
      <c r="A555" s="994"/>
      <c r="B555" s="1373"/>
      <c r="C555" s="1649"/>
      <c r="D555" s="2158"/>
      <c r="E555" s="553" t="s">
        <v>1579</v>
      </c>
      <c r="F555" s="547" t="s">
        <v>1580</v>
      </c>
      <c r="G555" s="2386" t="s">
        <v>732</v>
      </c>
      <c r="H555" s="758"/>
      <c r="I555" s="758">
        <v>2.408</v>
      </c>
      <c r="J555" s="758"/>
      <c r="K555" s="758"/>
      <c r="L555" s="758"/>
      <c r="M555" s="758"/>
      <c r="N555" s="758"/>
      <c r="O555" s="758"/>
      <c r="P555" s="758"/>
      <c r="Q555" s="758"/>
      <c r="R555" s="758"/>
      <c r="S555" s="758"/>
      <c r="T555" s="758"/>
      <c r="U555" s="758"/>
      <c r="V555" s="758"/>
      <c r="W555" s="758"/>
      <c r="X555" s="758"/>
      <c r="Y555" s="758"/>
      <c r="Z555" s="758"/>
      <c r="AA555" s="758"/>
      <c r="AB555" s="758"/>
      <c r="AC555" s="758"/>
      <c r="AD555" s="758"/>
      <c r="AE555" s="758"/>
      <c r="AF555" s="758"/>
      <c r="AG555" s="758"/>
      <c r="AH555" s="758"/>
      <c r="AI555" s="1532" t="s">
        <v>733</v>
      </c>
      <c r="AJ555" s="741"/>
      <c r="AK555" s="1649"/>
      <c r="AL555" s="1649"/>
      <c r="AM555" s="1373"/>
      <c r="AN555" s="1373"/>
      <c r="AO555" s="1373"/>
      <c r="AP555" s="1373"/>
      <c r="AQ555" s="1649"/>
      <c r="AR555" s="1373"/>
      <c r="AS555" s="1373"/>
      <c r="AT555" s="743"/>
      <c r="AU555" s="1373"/>
      <c r="AV555" s="1373"/>
      <c r="AW555" s="1373"/>
      <c r="AX555" s="1373"/>
      <c r="AY555" s="1373"/>
      <c r="AZ555" s="1639"/>
      <c r="BA555" s="1639"/>
      <c r="BB555" s="1639"/>
      <c r="BC555" s="1639"/>
      <c r="BD555" s="1639"/>
      <c r="BE555" s="1642">
        <v>0</v>
      </c>
    </row>
    <row s="1854" customFormat="1" customHeight="1" ht="18.75">
      <c r="A556" s="994"/>
      <c r="B556" s="1373"/>
      <c r="C556" s="1649"/>
      <c r="D556" s="2158"/>
      <c r="E556" s="553" t="s">
        <v>1581</v>
      </c>
      <c r="F556" s="547" t="s">
        <v>1582</v>
      </c>
      <c r="G556" s="2386" t="s">
        <v>732</v>
      </c>
      <c r="H556" s="758"/>
      <c r="I556" s="758">
        <v>1.08</v>
      </c>
      <c r="J556" s="758"/>
      <c r="K556" s="758"/>
      <c r="L556" s="758"/>
      <c r="M556" s="758"/>
      <c r="N556" s="758"/>
      <c r="O556" s="758"/>
      <c r="P556" s="758"/>
      <c r="Q556" s="758"/>
      <c r="R556" s="758"/>
      <c r="S556" s="758"/>
      <c r="T556" s="758"/>
      <c r="U556" s="758"/>
      <c r="V556" s="758"/>
      <c r="W556" s="758"/>
      <c r="X556" s="758"/>
      <c r="Y556" s="758"/>
      <c r="Z556" s="758"/>
      <c r="AA556" s="758"/>
      <c r="AB556" s="758"/>
      <c r="AC556" s="758"/>
      <c r="AD556" s="758"/>
      <c r="AE556" s="758"/>
      <c r="AF556" s="758"/>
      <c r="AG556" s="758"/>
      <c r="AH556" s="758"/>
      <c r="AI556" s="1532" t="s">
        <v>733</v>
      </c>
      <c r="AJ556" s="741"/>
      <c r="AK556" s="1649"/>
      <c r="AL556" s="1649"/>
      <c r="AM556" s="1373"/>
      <c r="AN556" s="1373"/>
      <c r="AO556" s="1373"/>
      <c r="AP556" s="1373"/>
      <c r="AQ556" s="1649"/>
      <c r="AR556" s="1373"/>
      <c r="AS556" s="1373"/>
      <c r="AT556" s="743"/>
      <c r="AU556" s="1373"/>
      <c r="AV556" s="1373"/>
      <c r="AW556" s="1373"/>
      <c r="AX556" s="1373"/>
      <c r="AY556" s="1373"/>
      <c r="AZ556" s="1639"/>
      <c r="BA556" s="1639"/>
      <c r="BB556" s="1639"/>
      <c r="BC556" s="1639"/>
      <c r="BD556" s="1639"/>
      <c r="BE556" s="1642">
        <v>0</v>
      </c>
    </row>
    <row s="1854" customFormat="1" customHeight="1" ht="18.75">
      <c r="A557" s="994"/>
      <c r="B557" s="1373"/>
      <c r="C557" s="1649"/>
      <c r="D557" s="2158"/>
      <c r="E557" s="553" t="s">
        <v>1583</v>
      </c>
      <c r="F557" s="547" t="s">
        <v>1584</v>
      </c>
      <c r="G557" s="2386" t="s">
        <v>732</v>
      </c>
      <c r="H557" s="758"/>
      <c r="I557" s="758">
        <v>1.55</v>
      </c>
      <c r="J557" s="758"/>
      <c r="K557" s="758"/>
      <c r="L557" s="758"/>
      <c r="M557" s="758"/>
      <c r="N557" s="758"/>
      <c r="O557" s="758"/>
      <c r="P557" s="758"/>
      <c r="Q557" s="758"/>
      <c r="R557" s="758"/>
      <c r="S557" s="758"/>
      <c r="T557" s="758"/>
      <c r="U557" s="758"/>
      <c r="V557" s="758"/>
      <c r="W557" s="758"/>
      <c r="X557" s="758"/>
      <c r="Y557" s="758"/>
      <c r="Z557" s="758"/>
      <c r="AA557" s="758"/>
      <c r="AB557" s="758"/>
      <c r="AC557" s="758"/>
      <c r="AD557" s="758"/>
      <c r="AE557" s="758"/>
      <c r="AF557" s="758"/>
      <c r="AG557" s="758"/>
      <c r="AH557" s="758"/>
      <c r="AI557" s="1532" t="s">
        <v>733</v>
      </c>
      <c r="AJ557" s="741"/>
      <c r="AK557" s="1649"/>
      <c r="AL557" s="1649"/>
      <c r="AM557" s="1373"/>
      <c r="AN557" s="1373"/>
      <c r="AO557" s="1373"/>
      <c r="AP557" s="1373"/>
      <c r="AQ557" s="1649"/>
      <c r="AR557" s="1373"/>
      <c r="AS557" s="1373"/>
      <c r="AT557" s="743"/>
      <c r="AU557" s="1373"/>
      <c r="AV557" s="1373"/>
      <c r="AW557" s="1373"/>
      <c r="AX557" s="1373"/>
      <c r="AY557" s="1373"/>
      <c r="AZ557" s="1639"/>
      <c r="BA557" s="1639"/>
      <c r="BB557" s="1639"/>
      <c r="BC557" s="1639"/>
      <c r="BD557" s="1639"/>
      <c r="BE557" s="1642">
        <v>0</v>
      </c>
    </row>
    <row s="1854" customFormat="1" customHeight="1" ht="18.75">
      <c r="A558" s="994"/>
      <c r="B558" s="1373"/>
      <c r="C558" s="1649"/>
      <c r="D558" s="2158"/>
      <c r="E558" s="553" t="s">
        <v>1585</v>
      </c>
      <c r="F558" s="547" t="s">
        <v>1586</v>
      </c>
      <c r="G558" s="2386" t="s">
        <v>732</v>
      </c>
      <c r="H558" s="758"/>
      <c r="I558" s="758">
        <v>1.08</v>
      </c>
      <c r="J558" s="758"/>
      <c r="K558" s="758"/>
      <c r="L558" s="758"/>
      <c r="M558" s="758"/>
      <c r="N558" s="758"/>
      <c r="O558" s="758"/>
      <c r="P558" s="758"/>
      <c r="Q558" s="758"/>
      <c r="R558" s="758"/>
      <c r="S558" s="758"/>
      <c r="T558" s="758"/>
      <c r="U558" s="758"/>
      <c r="V558" s="758"/>
      <c r="W558" s="758"/>
      <c r="X558" s="758"/>
      <c r="Y558" s="758"/>
      <c r="Z558" s="758"/>
      <c r="AA558" s="758"/>
      <c r="AB558" s="758"/>
      <c r="AC558" s="758"/>
      <c r="AD558" s="758"/>
      <c r="AE558" s="758"/>
      <c r="AF558" s="758"/>
      <c r="AG558" s="758"/>
      <c r="AH558" s="758"/>
      <c r="AI558" s="1532" t="s">
        <v>733</v>
      </c>
      <c r="AJ558" s="741"/>
      <c r="AK558" s="1649"/>
      <c r="AL558" s="1649"/>
      <c r="AM558" s="1373"/>
      <c r="AN558" s="1373"/>
      <c r="AO558" s="1373"/>
      <c r="AP558" s="1373"/>
      <c r="AQ558" s="1649"/>
      <c r="AR558" s="1373"/>
      <c r="AS558" s="1373"/>
      <c r="AT558" s="743"/>
      <c r="AU558" s="1373"/>
      <c r="AV558" s="1373"/>
      <c r="AW558" s="1373"/>
      <c r="AX558" s="1373"/>
      <c r="AY558" s="1373"/>
      <c r="AZ558" s="1639"/>
      <c r="BA558" s="1639"/>
      <c r="BB558" s="1639"/>
      <c r="BC558" s="1639"/>
      <c r="BD558" s="1639"/>
      <c r="BE558" s="1642">
        <v>0</v>
      </c>
    </row>
    <row s="1854" customFormat="1" customHeight="1" ht="18.75">
      <c r="A559" s="994"/>
      <c r="B559" s="1373"/>
      <c r="C559" s="1649"/>
      <c r="D559" s="2158"/>
      <c r="E559" s="553" t="s">
        <v>1587</v>
      </c>
      <c r="F559" s="547" t="s">
        <v>1588</v>
      </c>
      <c r="G559" s="2386" t="s">
        <v>732</v>
      </c>
      <c r="H559" s="758"/>
      <c r="I559" s="758">
        <v>0.88</v>
      </c>
      <c r="J559" s="758"/>
      <c r="K559" s="758"/>
      <c r="L559" s="758"/>
      <c r="M559" s="758"/>
      <c r="N559" s="758"/>
      <c r="O559" s="758"/>
      <c r="P559" s="758"/>
      <c r="Q559" s="758"/>
      <c r="R559" s="758"/>
      <c r="S559" s="758"/>
      <c r="T559" s="758"/>
      <c r="U559" s="758"/>
      <c r="V559" s="758"/>
      <c r="W559" s="758"/>
      <c r="X559" s="758"/>
      <c r="Y559" s="758"/>
      <c r="Z559" s="758"/>
      <c r="AA559" s="758"/>
      <c r="AB559" s="758"/>
      <c r="AC559" s="758"/>
      <c r="AD559" s="758"/>
      <c r="AE559" s="758"/>
      <c r="AF559" s="758"/>
      <c r="AG559" s="758"/>
      <c r="AH559" s="758"/>
      <c r="AI559" s="1532" t="s">
        <v>733</v>
      </c>
      <c r="AJ559" s="741"/>
      <c r="AK559" s="1649"/>
      <c r="AL559" s="1649"/>
      <c r="AM559" s="1373"/>
      <c r="AN559" s="1373"/>
      <c r="AO559" s="1373"/>
      <c r="AP559" s="1373"/>
      <c r="AQ559" s="1649"/>
      <c r="AR559" s="1373"/>
      <c r="AS559" s="1373"/>
      <c r="AT559" s="743"/>
      <c r="AU559" s="1373"/>
      <c r="AV559" s="1373"/>
      <c r="AW559" s="1373"/>
      <c r="AX559" s="1373"/>
      <c r="AY559" s="1373"/>
      <c r="AZ559" s="1639"/>
      <c r="BA559" s="1639"/>
      <c r="BB559" s="1639"/>
      <c r="BC559" s="1639"/>
      <c r="BD559" s="1639"/>
      <c r="BE559" s="1642">
        <v>0</v>
      </c>
    </row>
    <row s="1854" customFormat="1" customHeight="1" ht="18.75">
      <c r="A560" s="994"/>
      <c r="B560" s="1373"/>
      <c r="C560" s="1649"/>
      <c r="D560" s="2158"/>
      <c r="E560" s="553" t="s">
        <v>1589</v>
      </c>
      <c r="F560" s="547" t="s">
        <v>1590</v>
      </c>
      <c r="G560" s="2386" t="s">
        <v>732</v>
      </c>
      <c r="H560" s="758"/>
      <c r="I560" s="758">
        <v>0.086</v>
      </c>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1532" t="s">
        <v>733</v>
      </c>
      <c r="AJ560" s="741"/>
      <c r="AK560" s="1649"/>
      <c r="AL560" s="1649"/>
      <c r="AM560" s="1373"/>
      <c r="AN560" s="1373"/>
      <c r="AO560" s="1373"/>
      <c r="AP560" s="1373"/>
      <c r="AQ560" s="1649"/>
      <c r="AR560" s="1373"/>
      <c r="AS560" s="1373"/>
      <c r="AT560" s="743"/>
      <c r="AU560" s="1373"/>
      <c r="AV560" s="1373"/>
      <c r="AW560" s="1373"/>
      <c r="AX560" s="1373"/>
      <c r="AY560" s="1373"/>
      <c r="AZ560" s="1639"/>
      <c r="BA560" s="1639"/>
      <c r="BB560" s="1639"/>
      <c r="BC560" s="1639"/>
      <c r="BD560" s="1639"/>
      <c r="BE560" s="1642">
        <v>0</v>
      </c>
    </row>
    <row s="1854" customFormat="1" customHeight="1" ht="18.75">
      <c r="A561" s="994"/>
      <c r="B561" s="1373"/>
      <c r="C561" s="1649"/>
      <c r="D561" s="2158"/>
      <c r="E561" s="553" t="s">
        <v>1591</v>
      </c>
      <c r="F561" s="547" t="s">
        <v>1592</v>
      </c>
      <c r="G561" s="2386" t="s">
        <v>732</v>
      </c>
      <c r="H561" s="758"/>
      <c r="I561" s="758">
        <v>0.058</v>
      </c>
      <c r="J561" s="758"/>
      <c r="K561" s="758"/>
      <c r="L561" s="758"/>
      <c r="M561" s="758"/>
      <c r="N561" s="758"/>
      <c r="O561" s="758"/>
      <c r="P561" s="758"/>
      <c r="Q561" s="758"/>
      <c r="R561" s="758"/>
      <c r="S561" s="758"/>
      <c r="T561" s="758"/>
      <c r="U561" s="758"/>
      <c r="V561" s="758"/>
      <c r="W561" s="758"/>
      <c r="X561" s="758"/>
      <c r="Y561" s="758"/>
      <c r="Z561" s="758"/>
      <c r="AA561" s="758"/>
      <c r="AB561" s="758"/>
      <c r="AC561" s="758"/>
      <c r="AD561" s="758"/>
      <c r="AE561" s="758"/>
      <c r="AF561" s="758"/>
      <c r="AG561" s="758"/>
      <c r="AH561" s="758"/>
      <c r="AI561" s="1532" t="s">
        <v>733</v>
      </c>
      <c r="AJ561" s="741"/>
      <c r="AK561" s="1649"/>
      <c r="AL561" s="1649"/>
      <c r="AM561" s="1373"/>
      <c r="AN561" s="1373"/>
      <c r="AO561" s="1373"/>
      <c r="AP561" s="1373"/>
      <c r="AQ561" s="1649"/>
      <c r="AR561" s="1373"/>
      <c r="AS561" s="1373"/>
      <c r="AT561" s="743"/>
      <c r="AU561" s="1373"/>
      <c r="AV561" s="1373"/>
      <c r="AW561" s="1373"/>
      <c r="AX561" s="1373"/>
      <c r="AY561" s="1373"/>
      <c r="AZ561" s="1639"/>
      <c r="BA561" s="1639"/>
      <c r="BB561" s="1639"/>
      <c r="BC561" s="1639"/>
      <c r="BD561" s="1639"/>
      <c r="BE561" s="1642">
        <v>0</v>
      </c>
    </row>
    <row s="1854" customFormat="1" customHeight="1" ht="18.75">
      <c r="A562" s="994"/>
      <c r="B562" s="1373"/>
      <c r="C562" s="1649"/>
      <c r="D562" s="2158"/>
      <c r="E562" s="553" t="s">
        <v>1593</v>
      </c>
      <c r="F562" s="547" t="s">
        <v>1594</v>
      </c>
      <c r="G562" s="2386" t="s">
        <v>732</v>
      </c>
      <c r="H562" s="758"/>
      <c r="I562" s="758">
        <v>8.1</v>
      </c>
      <c r="J562" s="758"/>
      <c r="K562" s="758"/>
      <c r="L562" s="758"/>
      <c r="M562" s="758"/>
      <c r="N562" s="758"/>
      <c r="O562" s="758"/>
      <c r="P562" s="758"/>
      <c r="Q562" s="758"/>
      <c r="R562" s="758"/>
      <c r="S562" s="758"/>
      <c r="T562" s="758"/>
      <c r="U562" s="758"/>
      <c r="V562" s="758"/>
      <c r="W562" s="758"/>
      <c r="X562" s="758"/>
      <c r="Y562" s="758"/>
      <c r="Z562" s="758"/>
      <c r="AA562" s="758"/>
      <c r="AB562" s="758"/>
      <c r="AC562" s="758"/>
      <c r="AD562" s="758"/>
      <c r="AE562" s="758"/>
      <c r="AF562" s="758"/>
      <c r="AG562" s="758"/>
      <c r="AH562" s="758"/>
      <c r="AI562" s="1532" t="s">
        <v>733</v>
      </c>
      <c r="AJ562" s="741"/>
      <c r="AK562" s="1649"/>
      <c r="AL562" s="1649"/>
      <c r="AM562" s="1373"/>
      <c r="AN562" s="1373"/>
      <c r="AO562" s="1373"/>
      <c r="AP562" s="1373"/>
      <c r="AQ562" s="1649"/>
      <c r="AR562" s="1373"/>
      <c r="AS562" s="1373"/>
      <c r="AT562" s="743"/>
      <c r="AU562" s="1373"/>
      <c r="AV562" s="1373"/>
      <c r="AW562" s="1373"/>
      <c r="AX562" s="1373"/>
      <c r="AY562" s="1373"/>
      <c r="AZ562" s="1639"/>
      <c r="BA562" s="1639"/>
      <c r="BB562" s="1639"/>
      <c r="BC562" s="1639"/>
      <c r="BD562" s="1639"/>
      <c r="BE562" s="1642">
        <v>0</v>
      </c>
    </row>
    <row s="1854" customFormat="1" customHeight="1" ht="18.75">
      <c r="A563" s="994"/>
      <c r="B563" s="1373"/>
      <c r="C563" s="1649"/>
      <c r="D563" s="2158"/>
      <c r="E563" s="553" t="s">
        <v>1595</v>
      </c>
      <c r="F563" s="547" t="s">
        <v>1596</v>
      </c>
      <c r="G563" s="2386" t="s">
        <v>732</v>
      </c>
      <c r="H563" s="758"/>
      <c r="I563" s="758">
        <v>3.88</v>
      </c>
      <c r="J563" s="758"/>
      <c r="K563" s="758"/>
      <c r="L563" s="758"/>
      <c r="M563" s="758"/>
      <c r="N563" s="758"/>
      <c r="O563" s="758"/>
      <c r="P563" s="758"/>
      <c r="Q563" s="758"/>
      <c r="R563" s="758"/>
      <c r="S563" s="758"/>
      <c r="T563" s="758"/>
      <c r="U563" s="758"/>
      <c r="V563" s="758"/>
      <c r="W563" s="758"/>
      <c r="X563" s="758"/>
      <c r="Y563" s="758"/>
      <c r="Z563" s="758"/>
      <c r="AA563" s="758"/>
      <c r="AB563" s="758"/>
      <c r="AC563" s="758"/>
      <c r="AD563" s="758"/>
      <c r="AE563" s="758"/>
      <c r="AF563" s="758"/>
      <c r="AG563" s="758"/>
      <c r="AH563" s="758"/>
      <c r="AI563" s="1532" t="s">
        <v>733</v>
      </c>
      <c r="AJ563" s="741"/>
      <c r="AK563" s="1649"/>
      <c r="AL563" s="1649"/>
      <c r="AM563" s="1373"/>
      <c r="AN563" s="1373"/>
      <c r="AO563" s="1373"/>
      <c r="AP563" s="1373"/>
      <c r="AQ563" s="1649"/>
      <c r="AR563" s="1373"/>
      <c r="AS563" s="1373"/>
      <c r="AT563" s="743"/>
      <c r="AU563" s="1373"/>
      <c r="AV563" s="1373"/>
      <c r="AW563" s="1373"/>
      <c r="AX563" s="1373"/>
      <c r="AY563" s="1373"/>
      <c r="AZ563" s="1639"/>
      <c r="BA563" s="1639"/>
      <c r="BB563" s="1639"/>
      <c r="BC563" s="1639"/>
      <c r="BD563" s="1639"/>
      <c r="BE563" s="1642">
        <v>0</v>
      </c>
    </row>
    <row s="1854" customFormat="1" customHeight="1" ht="18.75">
      <c r="A564" s="994"/>
      <c r="B564" s="1373"/>
      <c r="C564" s="1649"/>
      <c r="D564" s="2158"/>
      <c r="E564" s="553" t="s">
        <v>1597</v>
      </c>
      <c r="F564" s="547" t="s">
        <v>1598</v>
      </c>
      <c r="G564" s="2386" t="s">
        <v>732</v>
      </c>
      <c r="H564" s="758"/>
      <c r="I564" s="758">
        <v>28.98</v>
      </c>
      <c r="J564" s="758"/>
      <c r="K564" s="758"/>
      <c r="L564" s="758"/>
      <c r="M564" s="758"/>
      <c r="N564" s="758"/>
      <c r="O564" s="758"/>
      <c r="P564" s="758"/>
      <c r="Q564" s="758"/>
      <c r="R564" s="758"/>
      <c r="S564" s="758"/>
      <c r="T564" s="758"/>
      <c r="U564" s="758"/>
      <c r="V564" s="758"/>
      <c r="W564" s="758"/>
      <c r="X564" s="758"/>
      <c r="Y564" s="758"/>
      <c r="Z564" s="758"/>
      <c r="AA564" s="758"/>
      <c r="AB564" s="758"/>
      <c r="AC564" s="758"/>
      <c r="AD564" s="758"/>
      <c r="AE564" s="758"/>
      <c r="AF564" s="758"/>
      <c r="AG564" s="758"/>
      <c r="AH564" s="758"/>
      <c r="AI564" s="1532" t="s">
        <v>733</v>
      </c>
      <c r="AJ564" s="741"/>
      <c r="AK564" s="1649"/>
      <c r="AL564" s="1649"/>
      <c r="AM564" s="1373"/>
      <c r="AN564" s="1373"/>
      <c r="AO564" s="1373"/>
      <c r="AP564" s="1373"/>
      <c r="AQ564" s="1649"/>
      <c r="AR564" s="1373"/>
      <c r="AS564" s="1373"/>
      <c r="AT564" s="743"/>
      <c r="AU564" s="1373"/>
      <c r="AV564" s="1373"/>
      <c r="AW564" s="1373"/>
      <c r="AX564" s="1373"/>
      <c r="AY564" s="1373"/>
      <c r="AZ564" s="1639"/>
      <c r="BA564" s="1639"/>
      <c r="BB564" s="1639"/>
      <c r="BC564" s="1639"/>
      <c r="BD564" s="1639"/>
      <c r="BE564" s="1642">
        <v>0</v>
      </c>
    </row>
    <row s="1854" customFormat="1" customHeight="1" ht="18.75">
      <c r="A565" s="994"/>
      <c r="B565" s="1373"/>
      <c r="C565" s="1649"/>
      <c r="D565" s="2158"/>
      <c r="E565" s="553" t="s">
        <v>1599</v>
      </c>
      <c r="F565" s="547" t="s">
        <v>1600</v>
      </c>
      <c r="G565" s="2386" t="s">
        <v>732</v>
      </c>
      <c r="H565" s="758"/>
      <c r="I565" s="758">
        <v>1.44</v>
      </c>
      <c r="J565" s="758"/>
      <c r="K565" s="758"/>
      <c r="L565" s="758"/>
      <c r="M565" s="758"/>
      <c r="N565" s="758"/>
      <c r="O565" s="758"/>
      <c r="P565" s="758"/>
      <c r="Q565" s="758"/>
      <c r="R565" s="758"/>
      <c r="S565" s="758"/>
      <c r="T565" s="758"/>
      <c r="U565" s="758"/>
      <c r="V565" s="758"/>
      <c r="W565" s="758"/>
      <c r="X565" s="758"/>
      <c r="Y565" s="758"/>
      <c r="Z565" s="758"/>
      <c r="AA565" s="758"/>
      <c r="AB565" s="758"/>
      <c r="AC565" s="758"/>
      <c r="AD565" s="758"/>
      <c r="AE565" s="758"/>
      <c r="AF565" s="758"/>
      <c r="AG565" s="758"/>
      <c r="AH565" s="758"/>
      <c r="AI565" s="1532" t="s">
        <v>733</v>
      </c>
      <c r="AJ565" s="741"/>
      <c r="AK565" s="1649"/>
      <c r="AL565" s="1649"/>
      <c r="AM565" s="1373"/>
      <c r="AN565" s="1373"/>
      <c r="AO565" s="1373"/>
      <c r="AP565" s="1373"/>
      <c r="AQ565" s="1649"/>
      <c r="AR565" s="1373"/>
      <c r="AS565" s="1373"/>
      <c r="AT565" s="743"/>
      <c r="AU565" s="1373"/>
      <c r="AV565" s="1373"/>
      <c r="AW565" s="1373"/>
      <c r="AX565" s="1373"/>
      <c r="AY565" s="1373"/>
      <c r="AZ565" s="1639"/>
      <c r="BA565" s="1639"/>
      <c r="BB565" s="1639"/>
      <c r="BC565" s="1639"/>
      <c r="BD565" s="1639"/>
      <c r="BE565" s="1642">
        <v>0</v>
      </c>
    </row>
    <row s="1854" customFormat="1" customHeight="1" ht="18.75">
      <c r="A566" s="994"/>
      <c r="B566" s="1373"/>
      <c r="C566" s="1649"/>
      <c r="D566" s="2158"/>
      <c r="E566" s="553" t="s">
        <v>1601</v>
      </c>
      <c r="F566" s="547" t="s">
        <v>1602</v>
      </c>
      <c r="G566" s="2386" t="s">
        <v>732</v>
      </c>
      <c r="H566" s="758"/>
      <c r="I566" s="758">
        <v>0.309</v>
      </c>
      <c r="J566" s="758"/>
      <c r="K566" s="758"/>
      <c r="L566" s="758"/>
      <c r="M566" s="758"/>
      <c r="N566" s="758"/>
      <c r="O566" s="758"/>
      <c r="P566" s="758"/>
      <c r="Q566" s="758"/>
      <c r="R566" s="758"/>
      <c r="S566" s="758"/>
      <c r="T566" s="758"/>
      <c r="U566" s="758"/>
      <c r="V566" s="758"/>
      <c r="W566" s="758"/>
      <c r="X566" s="758"/>
      <c r="Y566" s="758"/>
      <c r="Z566" s="758"/>
      <c r="AA566" s="758"/>
      <c r="AB566" s="758"/>
      <c r="AC566" s="758"/>
      <c r="AD566" s="758"/>
      <c r="AE566" s="758"/>
      <c r="AF566" s="758"/>
      <c r="AG566" s="758"/>
      <c r="AH566" s="758"/>
      <c r="AI566" s="1532" t="s">
        <v>733</v>
      </c>
      <c r="AJ566" s="741"/>
      <c r="AK566" s="1649"/>
      <c r="AL566" s="1649"/>
      <c r="AM566" s="1373"/>
      <c r="AN566" s="1373"/>
      <c r="AO566" s="1373"/>
      <c r="AP566" s="1373"/>
      <c r="AQ566" s="1649"/>
      <c r="AR566" s="1373"/>
      <c r="AS566" s="1373"/>
      <c r="AT566" s="743"/>
      <c r="AU566" s="1373"/>
      <c r="AV566" s="1373"/>
      <c r="AW566" s="1373"/>
      <c r="AX566" s="1373"/>
      <c r="AY566" s="1373"/>
      <c r="AZ566" s="1639"/>
      <c r="BA566" s="1639"/>
      <c r="BB566" s="1639"/>
      <c r="BC566" s="1639"/>
      <c r="BD566" s="1639"/>
      <c r="BE566" s="1642">
        <v>0</v>
      </c>
    </row>
    <row s="1854" customFormat="1" customHeight="1" ht="18.75">
      <c r="A567" s="994"/>
      <c r="B567" s="1373"/>
      <c r="C567" s="1649"/>
      <c r="D567" s="2158"/>
      <c r="E567" s="553" t="s">
        <v>1603</v>
      </c>
      <c r="F567" s="547" t="s">
        <v>1604</v>
      </c>
      <c r="G567" s="2386" t="s">
        <v>732</v>
      </c>
      <c r="H567" s="758"/>
      <c r="I567" s="758">
        <v>12.8</v>
      </c>
      <c r="J567" s="758"/>
      <c r="K567" s="758"/>
      <c r="L567" s="758"/>
      <c r="M567" s="758"/>
      <c r="N567" s="758"/>
      <c r="O567" s="758"/>
      <c r="P567" s="758"/>
      <c r="Q567" s="758"/>
      <c r="R567" s="758"/>
      <c r="S567" s="758"/>
      <c r="T567" s="758"/>
      <c r="U567" s="758"/>
      <c r="V567" s="758"/>
      <c r="W567" s="758"/>
      <c r="X567" s="758"/>
      <c r="Y567" s="758"/>
      <c r="Z567" s="758"/>
      <c r="AA567" s="758"/>
      <c r="AB567" s="758"/>
      <c r="AC567" s="758"/>
      <c r="AD567" s="758"/>
      <c r="AE567" s="758"/>
      <c r="AF567" s="758"/>
      <c r="AG567" s="758"/>
      <c r="AH567" s="758"/>
      <c r="AI567" s="1532" t="s">
        <v>733</v>
      </c>
      <c r="AJ567" s="741"/>
      <c r="AK567" s="1649"/>
      <c r="AL567" s="1649"/>
      <c r="AM567" s="1373"/>
      <c r="AN567" s="1373"/>
      <c r="AO567" s="1373"/>
      <c r="AP567" s="1373"/>
      <c r="AQ567" s="1649"/>
      <c r="AR567" s="1373"/>
      <c r="AS567" s="1373"/>
      <c r="AT567" s="743"/>
      <c r="AU567" s="1373"/>
      <c r="AV567" s="1373"/>
      <c r="AW567" s="1373"/>
      <c r="AX567" s="1373"/>
      <c r="AY567" s="1373"/>
      <c r="AZ567" s="1639"/>
      <c r="BA567" s="1639"/>
      <c r="BB567" s="1639"/>
      <c r="BC567" s="1639"/>
      <c r="BD567" s="1639"/>
      <c r="BE567" s="1642">
        <v>0</v>
      </c>
    </row>
    <row s="1854" customFormat="1" customHeight="1" ht="18.75">
      <c r="A568" s="994"/>
      <c r="B568" s="1373"/>
      <c r="C568" s="1649"/>
      <c r="D568" s="2158"/>
      <c r="E568" s="553" t="s">
        <v>1605</v>
      </c>
      <c r="F568" s="547" t="s">
        <v>1606</v>
      </c>
      <c r="G568" s="2386" t="s">
        <v>732</v>
      </c>
      <c r="H568" s="758"/>
      <c r="I568" s="758">
        <v>7.76</v>
      </c>
      <c r="J568" s="758"/>
      <c r="K568" s="758"/>
      <c r="L568" s="758"/>
      <c r="M568" s="758"/>
      <c r="N568" s="758"/>
      <c r="O568" s="758"/>
      <c r="P568" s="758"/>
      <c r="Q568" s="758"/>
      <c r="R568" s="758"/>
      <c r="S568" s="758"/>
      <c r="T568" s="758"/>
      <c r="U568" s="758"/>
      <c r="V568" s="758"/>
      <c r="W568" s="758"/>
      <c r="X568" s="758"/>
      <c r="Y568" s="758"/>
      <c r="Z568" s="758"/>
      <c r="AA568" s="758"/>
      <c r="AB568" s="758"/>
      <c r="AC568" s="758"/>
      <c r="AD568" s="758"/>
      <c r="AE568" s="758"/>
      <c r="AF568" s="758"/>
      <c r="AG568" s="758"/>
      <c r="AH568" s="758"/>
      <c r="AI568" s="1532" t="s">
        <v>733</v>
      </c>
      <c r="AJ568" s="741"/>
      <c r="AK568" s="1649"/>
      <c r="AL568" s="1649"/>
      <c r="AM568" s="1373"/>
      <c r="AN568" s="1373"/>
      <c r="AO568" s="1373"/>
      <c r="AP568" s="1373"/>
      <c r="AQ568" s="1649"/>
      <c r="AR568" s="1373"/>
      <c r="AS568" s="1373"/>
      <c r="AT568" s="743"/>
      <c r="AU568" s="1373"/>
      <c r="AV568" s="1373"/>
      <c r="AW568" s="1373"/>
      <c r="AX568" s="1373"/>
      <c r="AY568" s="1373"/>
      <c r="AZ568" s="1639"/>
      <c r="BA568" s="1639"/>
      <c r="BB568" s="1639"/>
      <c r="BC568" s="1639"/>
      <c r="BD568" s="1639"/>
      <c r="BE568" s="1642">
        <v>0</v>
      </c>
    </row>
    <row s="1854" customFormat="1" customHeight="1" ht="18.75">
      <c r="A569" s="994"/>
      <c r="B569" s="1373"/>
      <c r="C569" s="1649"/>
      <c r="D569" s="2158"/>
      <c r="E569" s="553" t="s">
        <v>1607</v>
      </c>
      <c r="F569" s="547" t="s">
        <v>1608</v>
      </c>
      <c r="G569" s="2386" t="s">
        <v>732</v>
      </c>
      <c r="H569" s="758"/>
      <c r="I569" s="758">
        <v>1.032</v>
      </c>
      <c r="J569" s="758"/>
      <c r="K569" s="758"/>
      <c r="L569" s="758"/>
      <c r="M569" s="758"/>
      <c r="N569" s="758"/>
      <c r="O569" s="758"/>
      <c r="P569" s="758"/>
      <c r="Q569" s="758"/>
      <c r="R569" s="758"/>
      <c r="S569" s="758"/>
      <c r="T569" s="758"/>
      <c r="U569" s="758"/>
      <c r="V569" s="758"/>
      <c r="W569" s="758"/>
      <c r="X569" s="758"/>
      <c r="Y569" s="758"/>
      <c r="Z569" s="758"/>
      <c r="AA569" s="758"/>
      <c r="AB569" s="758"/>
      <c r="AC569" s="758"/>
      <c r="AD569" s="758"/>
      <c r="AE569" s="758"/>
      <c r="AF569" s="758"/>
      <c r="AG569" s="758"/>
      <c r="AH569" s="758"/>
      <c r="AI569" s="1532" t="s">
        <v>733</v>
      </c>
      <c r="AJ569" s="741"/>
      <c r="AK569" s="1649"/>
      <c r="AL569" s="1649"/>
      <c r="AM569" s="1373"/>
      <c r="AN569" s="1373"/>
      <c r="AO569" s="1373"/>
      <c r="AP569" s="1373"/>
      <c r="AQ569" s="1649"/>
      <c r="AR569" s="1373"/>
      <c r="AS569" s="1373"/>
      <c r="AT569" s="743"/>
      <c r="AU569" s="1373"/>
      <c r="AV569" s="1373"/>
      <c r="AW569" s="1373"/>
      <c r="AX569" s="1373"/>
      <c r="AY569" s="1373"/>
      <c r="AZ569" s="1639"/>
      <c r="BA569" s="1639"/>
      <c r="BB569" s="1639"/>
      <c r="BC569" s="1639"/>
      <c r="BD569" s="1639"/>
      <c r="BE569" s="1642">
        <v>0</v>
      </c>
    </row>
    <row s="1854" customFormat="1" customHeight="1" ht="18.75">
      <c r="A570" s="994"/>
      <c r="B570" s="1373"/>
      <c r="C570" s="1649"/>
      <c r="D570" s="2158"/>
      <c r="E570" s="553" t="s">
        <v>1609</v>
      </c>
      <c r="F570" s="547" t="s">
        <v>1610</v>
      </c>
      <c r="G570" s="2386" t="s">
        <v>732</v>
      </c>
      <c r="H570" s="758"/>
      <c r="I570" s="758">
        <v>1.032</v>
      </c>
      <c r="J570" s="758"/>
      <c r="K570" s="758"/>
      <c r="L570" s="758"/>
      <c r="M570" s="758"/>
      <c r="N570" s="758"/>
      <c r="O570" s="758"/>
      <c r="P570" s="758"/>
      <c r="Q570" s="758"/>
      <c r="R570" s="758"/>
      <c r="S570" s="758"/>
      <c r="T570" s="758"/>
      <c r="U570" s="758"/>
      <c r="V570" s="758"/>
      <c r="W570" s="758"/>
      <c r="X570" s="758"/>
      <c r="Y570" s="758"/>
      <c r="Z570" s="758"/>
      <c r="AA570" s="758"/>
      <c r="AB570" s="758"/>
      <c r="AC570" s="758"/>
      <c r="AD570" s="758"/>
      <c r="AE570" s="758"/>
      <c r="AF570" s="758"/>
      <c r="AG570" s="758"/>
      <c r="AH570" s="758"/>
      <c r="AI570" s="1532" t="s">
        <v>733</v>
      </c>
      <c r="AJ570" s="741"/>
      <c r="AK570" s="1649"/>
      <c r="AL570" s="1649"/>
      <c r="AM570" s="1373"/>
      <c r="AN570" s="1373"/>
      <c r="AO570" s="1373"/>
      <c r="AP570" s="1373"/>
      <c r="AQ570" s="1649"/>
      <c r="AR570" s="1373"/>
      <c r="AS570" s="1373"/>
      <c r="AT570" s="743"/>
      <c r="AU570" s="1373"/>
      <c r="AV570" s="1373"/>
      <c r="AW570" s="1373"/>
      <c r="AX570" s="1373"/>
      <c r="AY570" s="1373"/>
      <c r="AZ570" s="1639"/>
      <c r="BA570" s="1639"/>
      <c r="BB570" s="1639"/>
      <c r="BC570" s="1639"/>
      <c r="BD570" s="1639"/>
      <c r="BE570" s="1642">
        <v>0</v>
      </c>
    </row>
    <row s="1854" customFormat="1" customHeight="1" ht="18.75">
      <c r="A571" s="994"/>
      <c r="B571" s="1373"/>
      <c r="C571" s="1649"/>
      <c r="D571" s="2158"/>
      <c r="E571" s="553" t="s">
        <v>1611</v>
      </c>
      <c r="F571" s="547" t="s">
        <v>1612</v>
      </c>
      <c r="G571" s="2386" t="s">
        <v>732</v>
      </c>
      <c r="H571" s="758"/>
      <c r="I571" s="758">
        <v>3.58</v>
      </c>
      <c r="J571" s="758"/>
      <c r="K571" s="758"/>
      <c r="L571" s="758"/>
      <c r="M571" s="758"/>
      <c r="N571" s="758"/>
      <c r="O571" s="758"/>
      <c r="P571" s="758"/>
      <c r="Q571" s="758"/>
      <c r="R571" s="758"/>
      <c r="S571" s="758"/>
      <c r="T571" s="758"/>
      <c r="U571" s="758"/>
      <c r="V571" s="758"/>
      <c r="W571" s="758"/>
      <c r="X571" s="758"/>
      <c r="Y571" s="758"/>
      <c r="Z571" s="758"/>
      <c r="AA571" s="758"/>
      <c r="AB571" s="758"/>
      <c r="AC571" s="758"/>
      <c r="AD571" s="758"/>
      <c r="AE571" s="758"/>
      <c r="AF571" s="758"/>
      <c r="AG571" s="758"/>
      <c r="AH571" s="758"/>
      <c r="AI571" s="1532" t="s">
        <v>733</v>
      </c>
      <c r="AJ571" s="741"/>
      <c r="AK571" s="1649"/>
      <c r="AL571" s="1649"/>
      <c r="AM571" s="1373"/>
      <c r="AN571" s="1373"/>
      <c r="AO571" s="1373"/>
      <c r="AP571" s="1373"/>
      <c r="AQ571" s="1649"/>
      <c r="AR571" s="1373"/>
      <c r="AS571" s="1373"/>
      <c r="AT571" s="743"/>
      <c r="AU571" s="1373"/>
      <c r="AV571" s="1373"/>
      <c r="AW571" s="1373"/>
      <c r="AX571" s="1373"/>
      <c r="AY571" s="1373"/>
      <c r="AZ571" s="1639"/>
      <c r="BA571" s="1639"/>
      <c r="BB571" s="1639"/>
      <c r="BC571" s="1639"/>
      <c r="BD571" s="1639"/>
      <c r="BE571" s="1642">
        <v>0</v>
      </c>
    </row>
    <row s="1854" customFormat="1" customHeight="1" ht="18.75">
      <c r="A572" s="994"/>
      <c r="B572" s="1373"/>
      <c r="C572" s="1649"/>
      <c r="D572" s="2158"/>
      <c r="E572" s="553" t="s">
        <v>1613</v>
      </c>
      <c r="F572" s="547" t="s">
        <v>1614</v>
      </c>
      <c r="G572" s="2386" t="s">
        <v>732</v>
      </c>
      <c r="H572" s="758"/>
      <c r="I572" s="758">
        <v>5.16</v>
      </c>
      <c r="J572" s="758"/>
      <c r="K572" s="758"/>
      <c r="L572" s="758"/>
      <c r="M572" s="758"/>
      <c r="N572" s="758"/>
      <c r="O572" s="758"/>
      <c r="P572" s="758"/>
      <c r="Q572" s="758"/>
      <c r="R572" s="758"/>
      <c r="S572" s="758"/>
      <c r="T572" s="758"/>
      <c r="U572" s="758"/>
      <c r="V572" s="758"/>
      <c r="W572" s="758"/>
      <c r="X572" s="758"/>
      <c r="Y572" s="758"/>
      <c r="Z572" s="758"/>
      <c r="AA572" s="758"/>
      <c r="AB572" s="758"/>
      <c r="AC572" s="758"/>
      <c r="AD572" s="758"/>
      <c r="AE572" s="758"/>
      <c r="AF572" s="758"/>
      <c r="AG572" s="758"/>
      <c r="AH572" s="758"/>
      <c r="AI572" s="1532" t="s">
        <v>733</v>
      </c>
      <c r="AJ572" s="741"/>
      <c r="AK572" s="1649"/>
      <c r="AL572" s="1649"/>
      <c r="AM572" s="1373"/>
      <c r="AN572" s="1373"/>
      <c r="AO572" s="1373"/>
      <c r="AP572" s="1373"/>
      <c r="AQ572" s="1649"/>
      <c r="AR572" s="1373"/>
      <c r="AS572" s="1373"/>
      <c r="AT572" s="743"/>
      <c r="AU572" s="1373"/>
      <c r="AV572" s="1373"/>
      <c r="AW572" s="1373"/>
      <c r="AX572" s="1373"/>
      <c r="AY572" s="1373"/>
      <c r="AZ572" s="1639"/>
      <c r="BA572" s="1639"/>
      <c r="BB572" s="1639"/>
      <c r="BC572" s="1639"/>
      <c r="BD572" s="1639"/>
      <c r="BE572" s="1642">
        <v>0</v>
      </c>
    </row>
    <row s="1854" customFormat="1" customHeight="1" ht="18.75">
      <c r="A573" s="994"/>
      <c r="B573" s="1373"/>
      <c r="C573" s="1649"/>
      <c r="D573" s="2158"/>
      <c r="E573" s="553" t="s">
        <v>1615</v>
      </c>
      <c r="F573" s="547" t="s">
        <v>1616</v>
      </c>
      <c r="G573" s="2386" t="s">
        <v>732</v>
      </c>
      <c r="H573" s="758"/>
      <c r="I573" s="758">
        <v>3.44</v>
      </c>
      <c r="J573" s="758"/>
      <c r="K573" s="758"/>
      <c r="L573" s="758"/>
      <c r="M573" s="758"/>
      <c r="N573" s="758"/>
      <c r="O573" s="758"/>
      <c r="P573" s="758"/>
      <c r="Q573" s="758"/>
      <c r="R573" s="758"/>
      <c r="S573" s="758"/>
      <c r="T573" s="758"/>
      <c r="U573" s="758"/>
      <c r="V573" s="758"/>
      <c r="W573" s="758"/>
      <c r="X573" s="758"/>
      <c r="Y573" s="758"/>
      <c r="Z573" s="758"/>
      <c r="AA573" s="758"/>
      <c r="AB573" s="758"/>
      <c r="AC573" s="758"/>
      <c r="AD573" s="758"/>
      <c r="AE573" s="758"/>
      <c r="AF573" s="758"/>
      <c r="AG573" s="758"/>
      <c r="AH573" s="758"/>
      <c r="AI573" s="1532" t="s">
        <v>733</v>
      </c>
      <c r="AJ573" s="741"/>
      <c r="AK573" s="1649"/>
      <c r="AL573" s="1649"/>
      <c r="AM573" s="1373"/>
      <c r="AN573" s="1373"/>
      <c r="AO573" s="1373"/>
      <c r="AP573" s="1373"/>
      <c r="AQ573" s="1649"/>
      <c r="AR573" s="1373"/>
      <c r="AS573" s="1373"/>
      <c r="AT573" s="743"/>
      <c r="AU573" s="1373"/>
      <c r="AV573" s="1373"/>
      <c r="AW573" s="1373"/>
      <c r="AX573" s="1373"/>
      <c r="AY573" s="1373"/>
      <c r="AZ573" s="1639"/>
      <c r="BA573" s="1639"/>
      <c r="BB573" s="1639"/>
      <c r="BC573" s="1639"/>
      <c r="BD573" s="1639"/>
      <c r="BE573" s="1642">
        <v>0</v>
      </c>
    </row>
    <row s="1854" customFormat="1" customHeight="1" ht="18.75">
      <c r="A574" s="994"/>
      <c r="B574" s="1373"/>
      <c r="C574" s="1649"/>
      <c r="D574" s="2158"/>
      <c r="E574" s="553" t="s">
        <v>1617</v>
      </c>
      <c r="F574" s="547" t="s">
        <v>1618</v>
      </c>
      <c r="G574" s="2386" t="s">
        <v>732</v>
      </c>
      <c r="H574" s="758"/>
      <c r="I574" s="758">
        <v>43.3</v>
      </c>
      <c r="J574" s="758"/>
      <c r="K574" s="758"/>
      <c r="L574" s="758"/>
      <c r="M574" s="758"/>
      <c r="N574" s="758"/>
      <c r="O574" s="758"/>
      <c r="P574" s="758"/>
      <c r="Q574" s="758"/>
      <c r="R574" s="758"/>
      <c r="S574" s="758"/>
      <c r="T574" s="758"/>
      <c r="U574" s="758"/>
      <c r="V574" s="758"/>
      <c r="W574" s="758"/>
      <c r="X574" s="758"/>
      <c r="Y574" s="758"/>
      <c r="Z574" s="758"/>
      <c r="AA574" s="758"/>
      <c r="AB574" s="758"/>
      <c r="AC574" s="758"/>
      <c r="AD574" s="758"/>
      <c r="AE574" s="758"/>
      <c r="AF574" s="758"/>
      <c r="AG574" s="758"/>
      <c r="AH574" s="758"/>
      <c r="AI574" s="1532" t="s">
        <v>733</v>
      </c>
      <c r="AJ574" s="741"/>
      <c r="AK574" s="1649"/>
      <c r="AL574" s="1649"/>
      <c r="AM574" s="1373"/>
      <c r="AN574" s="1373"/>
      <c r="AO574" s="1373"/>
      <c r="AP574" s="1373"/>
      <c r="AQ574" s="1649"/>
      <c r="AR574" s="1373"/>
      <c r="AS574" s="1373"/>
      <c r="AT574" s="743"/>
      <c r="AU574" s="1373"/>
      <c r="AV574" s="1373"/>
      <c r="AW574" s="1373"/>
      <c r="AX574" s="1373"/>
      <c r="AY574" s="1373"/>
      <c r="AZ574" s="1639"/>
      <c r="BA574" s="1639"/>
      <c r="BB574" s="1639"/>
      <c r="BC574" s="1639"/>
      <c r="BD574" s="1639"/>
      <c r="BE574" s="1642">
        <v>0</v>
      </c>
    </row>
    <row s="1854" customFormat="1" customHeight="1" ht="18.75">
      <c r="A575" s="994"/>
      <c r="B575" s="1373"/>
      <c r="C575" s="1649"/>
      <c r="D575" s="2158"/>
      <c r="E575" s="553" t="s">
        <v>1619</v>
      </c>
      <c r="F575" s="547" t="s">
        <v>1620</v>
      </c>
      <c r="G575" s="2386" t="s">
        <v>732</v>
      </c>
      <c r="H575" s="758"/>
      <c r="I575" s="758">
        <v>15.32</v>
      </c>
      <c r="J575" s="758"/>
      <c r="K575" s="758"/>
      <c r="L575" s="758"/>
      <c r="M575" s="758"/>
      <c r="N575" s="758"/>
      <c r="O575" s="758"/>
      <c r="P575" s="758"/>
      <c r="Q575" s="758"/>
      <c r="R575" s="758"/>
      <c r="S575" s="758"/>
      <c r="T575" s="758"/>
      <c r="U575" s="758"/>
      <c r="V575" s="758"/>
      <c r="W575" s="758"/>
      <c r="X575" s="758"/>
      <c r="Y575" s="758"/>
      <c r="Z575" s="758"/>
      <c r="AA575" s="758"/>
      <c r="AB575" s="758"/>
      <c r="AC575" s="758"/>
      <c r="AD575" s="758"/>
      <c r="AE575" s="758"/>
      <c r="AF575" s="758"/>
      <c r="AG575" s="758"/>
      <c r="AH575" s="758"/>
      <c r="AI575" s="1532" t="s">
        <v>733</v>
      </c>
      <c r="AJ575" s="741"/>
      <c r="AK575" s="1649"/>
      <c r="AL575" s="1649"/>
      <c r="AM575" s="1373"/>
      <c r="AN575" s="1373"/>
      <c r="AO575" s="1373"/>
      <c r="AP575" s="1373"/>
      <c r="AQ575" s="1649"/>
      <c r="AR575" s="1373"/>
      <c r="AS575" s="1373"/>
      <c r="AT575" s="743"/>
      <c r="AU575" s="1373"/>
      <c r="AV575" s="1373"/>
      <c r="AW575" s="1373"/>
      <c r="AX575" s="1373"/>
      <c r="AY575" s="1373"/>
      <c r="AZ575" s="1639"/>
      <c r="BA575" s="1639"/>
      <c r="BB575" s="1639"/>
      <c r="BC575" s="1639"/>
      <c r="BD575" s="1639"/>
      <c r="BE575" s="1642">
        <v>0</v>
      </c>
    </row>
    <row s="1854" customFormat="1" customHeight="1" ht="18.75">
      <c r="A576" s="994"/>
      <c r="B576" s="1373"/>
      <c r="C576" s="1649"/>
      <c r="D576" s="2158"/>
      <c r="E576" s="553" t="s">
        <v>1621</v>
      </c>
      <c r="F576" s="547" t="s">
        <v>1622</v>
      </c>
      <c r="G576" s="2386" t="s">
        <v>732</v>
      </c>
      <c r="H576" s="758"/>
      <c r="I576" s="758">
        <v>60</v>
      </c>
      <c r="J576" s="758"/>
      <c r="K576" s="758"/>
      <c r="L576" s="758"/>
      <c r="M576" s="758"/>
      <c r="N576" s="758"/>
      <c r="O576" s="758"/>
      <c r="P576" s="758"/>
      <c r="Q576" s="758"/>
      <c r="R576" s="758"/>
      <c r="S576" s="758"/>
      <c r="T576" s="758"/>
      <c r="U576" s="758"/>
      <c r="V576" s="758"/>
      <c r="W576" s="758"/>
      <c r="X576" s="758"/>
      <c r="Y576" s="758"/>
      <c r="Z576" s="758"/>
      <c r="AA576" s="758"/>
      <c r="AB576" s="758"/>
      <c r="AC576" s="758"/>
      <c r="AD576" s="758"/>
      <c r="AE576" s="758"/>
      <c r="AF576" s="758"/>
      <c r="AG576" s="758"/>
      <c r="AH576" s="758"/>
      <c r="AI576" s="1532" t="s">
        <v>733</v>
      </c>
      <c r="AJ576" s="741"/>
      <c r="AK576" s="1649"/>
      <c r="AL576" s="1649"/>
      <c r="AM576" s="1373"/>
      <c r="AN576" s="1373"/>
      <c r="AO576" s="1373"/>
      <c r="AP576" s="1373"/>
      <c r="AQ576" s="1649"/>
      <c r="AR576" s="1373"/>
      <c r="AS576" s="1373"/>
      <c r="AT576" s="743"/>
      <c r="AU576" s="1373"/>
      <c r="AV576" s="1373"/>
      <c r="AW576" s="1373"/>
      <c r="AX576" s="1373"/>
      <c r="AY576" s="1373"/>
      <c r="AZ576" s="1639"/>
      <c r="BA576" s="1639"/>
      <c r="BB576" s="1639"/>
      <c r="BC576" s="1639"/>
      <c r="BD576" s="1639"/>
      <c r="BE576" s="1642">
        <v>0</v>
      </c>
    </row>
    <row s="1854" customFormat="1" customHeight="1" ht="18.75">
      <c r="A577" s="994"/>
      <c r="B577" s="1373"/>
      <c r="C577" s="1649"/>
      <c r="D577" s="2158"/>
      <c r="E577" s="553" t="s">
        <v>1623</v>
      </c>
      <c r="F577" s="547" t="s">
        <v>1624</v>
      </c>
      <c r="G577" s="2386" t="s">
        <v>732</v>
      </c>
      <c r="H577" s="758"/>
      <c r="I577" s="758">
        <v>22.73</v>
      </c>
      <c r="J577" s="758"/>
      <c r="K577" s="758"/>
      <c r="L577" s="758"/>
      <c r="M577" s="758"/>
      <c r="N577" s="758"/>
      <c r="O577" s="758"/>
      <c r="P577" s="758"/>
      <c r="Q577" s="758"/>
      <c r="R577" s="758"/>
      <c r="S577" s="758"/>
      <c r="T577" s="758"/>
      <c r="U577" s="758"/>
      <c r="V577" s="758"/>
      <c r="W577" s="758"/>
      <c r="X577" s="758"/>
      <c r="Y577" s="758"/>
      <c r="Z577" s="758"/>
      <c r="AA577" s="758"/>
      <c r="AB577" s="758"/>
      <c r="AC577" s="758"/>
      <c r="AD577" s="758"/>
      <c r="AE577" s="758"/>
      <c r="AF577" s="758"/>
      <c r="AG577" s="758"/>
      <c r="AH577" s="758"/>
      <c r="AI577" s="1532" t="s">
        <v>733</v>
      </c>
      <c r="AJ577" s="741"/>
      <c r="AK577" s="1649"/>
      <c r="AL577" s="1649"/>
      <c r="AM577" s="1373"/>
      <c r="AN577" s="1373"/>
      <c r="AO577" s="1373"/>
      <c r="AP577" s="1373"/>
      <c r="AQ577" s="1649"/>
      <c r="AR577" s="1373"/>
      <c r="AS577" s="1373"/>
      <c r="AT577" s="743"/>
      <c r="AU577" s="1373"/>
      <c r="AV577" s="1373"/>
      <c r="AW577" s="1373"/>
      <c r="AX577" s="1373"/>
      <c r="AY577" s="1373"/>
      <c r="AZ577" s="1639"/>
      <c r="BA577" s="1639"/>
      <c r="BB577" s="1639"/>
      <c r="BC577" s="1639"/>
      <c r="BD577" s="1639"/>
      <c r="BE577" s="1642">
        <v>0</v>
      </c>
    </row>
    <row s="1854" customFormat="1" customHeight="1" ht="18.75">
      <c r="A578" s="994"/>
      <c r="B578" s="1373"/>
      <c r="C578" s="1649"/>
      <c r="D578" s="2158"/>
      <c r="E578" s="553" t="s">
        <v>1625</v>
      </c>
      <c r="F578" s="547" t="s">
        <v>1626</v>
      </c>
      <c r="G578" s="2386" t="s">
        <v>732</v>
      </c>
      <c r="H578" s="758"/>
      <c r="I578" s="758">
        <v>73.3</v>
      </c>
      <c r="J578" s="758"/>
      <c r="K578" s="758"/>
      <c r="L578" s="758"/>
      <c r="M578" s="758"/>
      <c r="N578" s="758"/>
      <c r="O578" s="758"/>
      <c r="P578" s="758"/>
      <c r="Q578" s="758"/>
      <c r="R578" s="758"/>
      <c r="S578" s="758"/>
      <c r="T578" s="758"/>
      <c r="U578" s="758"/>
      <c r="V578" s="758"/>
      <c r="W578" s="758"/>
      <c r="X578" s="758"/>
      <c r="Y578" s="758"/>
      <c r="Z578" s="758"/>
      <c r="AA578" s="758"/>
      <c r="AB578" s="758"/>
      <c r="AC578" s="758"/>
      <c r="AD578" s="758"/>
      <c r="AE578" s="758"/>
      <c r="AF578" s="758"/>
      <c r="AG578" s="758"/>
      <c r="AH578" s="758"/>
      <c r="AI578" s="1532" t="s">
        <v>733</v>
      </c>
      <c r="AJ578" s="741"/>
      <c r="AK578" s="1649"/>
      <c r="AL578" s="1649"/>
      <c r="AM578" s="1373"/>
      <c r="AN578" s="1373"/>
      <c r="AO578" s="1373"/>
      <c r="AP578" s="1373"/>
      <c r="AQ578" s="1649"/>
      <c r="AR578" s="1373"/>
      <c r="AS578" s="1373"/>
      <c r="AT578" s="743"/>
      <c r="AU578" s="1373"/>
      <c r="AV578" s="1373"/>
      <c r="AW578" s="1373"/>
      <c r="AX578" s="1373"/>
      <c r="AY578" s="1373"/>
      <c r="AZ578" s="1639"/>
      <c r="BA578" s="1639"/>
      <c r="BB578" s="1639"/>
      <c r="BC578" s="1639"/>
      <c r="BD578" s="1639"/>
      <c r="BE578" s="1642">
        <v>0</v>
      </c>
    </row>
    <row s="1854" customFormat="1" customHeight="1" ht="18.75">
      <c r="A579" s="994"/>
      <c r="B579" s="1373"/>
      <c r="C579" s="1649"/>
      <c r="D579" s="2158"/>
      <c r="E579" s="553" t="s">
        <v>1627</v>
      </c>
      <c r="F579" s="547" t="s">
        <v>1628</v>
      </c>
      <c r="G579" s="2386" t="s">
        <v>732</v>
      </c>
      <c r="H579" s="758"/>
      <c r="I579" s="758">
        <v>4.55</v>
      </c>
      <c r="J579" s="758"/>
      <c r="K579" s="758"/>
      <c r="L579" s="758"/>
      <c r="M579" s="758"/>
      <c r="N579" s="758"/>
      <c r="O579" s="758"/>
      <c r="P579" s="758"/>
      <c r="Q579" s="758"/>
      <c r="R579" s="758"/>
      <c r="S579" s="758"/>
      <c r="T579" s="758"/>
      <c r="U579" s="758"/>
      <c r="V579" s="758"/>
      <c r="W579" s="758"/>
      <c r="X579" s="758"/>
      <c r="Y579" s="758"/>
      <c r="Z579" s="758"/>
      <c r="AA579" s="758"/>
      <c r="AB579" s="758"/>
      <c r="AC579" s="758"/>
      <c r="AD579" s="758"/>
      <c r="AE579" s="758"/>
      <c r="AF579" s="758"/>
      <c r="AG579" s="758"/>
      <c r="AH579" s="758"/>
      <c r="AI579" s="1532" t="s">
        <v>733</v>
      </c>
      <c r="AJ579" s="741"/>
      <c r="AK579" s="1649"/>
      <c r="AL579" s="1649"/>
      <c r="AM579" s="1373"/>
      <c r="AN579" s="1373"/>
      <c r="AO579" s="1373"/>
      <c r="AP579" s="1373"/>
      <c r="AQ579" s="1649"/>
      <c r="AR579" s="1373"/>
      <c r="AS579" s="1373"/>
      <c r="AT579" s="743"/>
      <c r="AU579" s="1373"/>
      <c r="AV579" s="1373"/>
      <c r="AW579" s="1373"/>
      <c r="AX579" s="1373"/>
      <c r="AY579" s="1373"/>
      <c r="AZ579" s="1639"/>
      <c r="BA579" s="1639"/>
      <c r="BB579" s="1639"/>
      <c r="BC579" s="1639"/>
      <c r="BD579" s="1639"/>
      <c r="BE579" s="1642">
        <v>0</v>
      </c>
    </row>
    <row s="1854" customFormat="1" customHeight="1" ht="18.75">
      <c r="A580" s="994"/>
      <c r="B580" s="1373"/>
      <c r="C580" s="1649"/>
      <c r="D580" s="2158"/>
      <c r="E580" s="553" t="s">
        <v>1629</v>
      </c>
      <c r="F580" s="547" t="s">
        <v>1630</v>
      </c>
      <c r="G580" s="2386" t="s">
        <v>732</v>
      </c>
      <c r="H580" s="758"/>
      <c r="I580" s="758">
        <v>82.73</v>
      </c>
      <c r="J580" s="758"/>
      <c r="K580" s="758"/>
      <c r="L580" s="758"/>
      <c r="M580" s="758"/>
      <c r="N580" s="758"/>
      <c r="O580" s="758"/>
      <c r="P580" s="758"/>
      <c r="Q580" s="758"/>
      <c r="R580" s="758"/>
      <c r="S580" s="758"/>
      <c r="T580" s="758"/>
      <c r="U580" s="758"/>
      <c r="V580" s="758"/>
      <c r="W580" s="758"/>
      <c r="X580" s="758"/>
      <c r="Y580" s="758"/>
      <c r="Z580" s="758"/>
      <c r="AA580" s="758"/>
      <c r="AB580" s="758"/>
      <c r="AC580" s="758"/>
      <c r="AD580" s="758"/>
      <c r="AE580" s="758"/>
      <c r="AF580" s="758"/>
      <c r="AG580" s="758"/>
      <c r="AH580" s="758"/>
      <c r="AI580" s="1532" t="s">
        <v>733</v>
      </c>
      <c r="AJ580" s="741"/>
      <c r="AK580" s="1649"/>
      <c r="AL580" s="1649"/>
      <c r="AM580" s="1373"/>
      <c r="AN580" s="1373"/>
      <c r="AO580" s="1373"/>
      <c r="AP580" s="1373"/>
      <c r="AQ580" s="1649"/>
      <c r="AR580" s="1373"/>
      <c r="AS580" s="1373"/>
      <c r="AT580" s="743"/>
      <c r="AU580" s="1373"/>
      <c r="AV580" s="1373"/>
      <c r="AW580" s="1373"/>
      <c r="AX580" s="1373"/>
      <c r="AY580" s="1373"/>
      <c r="AZ580" s="1639"/>
      <c r="BA580" s="1639"/>
      <c r="BB580" s="1639"/>
      <c r="BC580" s="1639"/>
      <c r="BD580" s="1639"/>
      <c r="BE580" s="1642">
        <v>0</v>
      </c>
    </row>
    <row s="1854" customFormat="1" customHeight="1" ht="18.75">
      <c r="A581" s="994"/>
      <c r="B581" s="1373"/>
      <c r="C581" s="1649"/>
      <c r="D581" s="2158"/>
      <c r="E581" s="553" t="s">
        <v>1631</v>
      </c>
      <c r="F581" s="547" t="s">
        <v>1632</v>
      </c>
      <c r="G581" s="2386" t="s">
        <v>732</v>
      </c>
      <c r="H581" s="758"/>
      <c r="I581" s="758">
        <v>0.976</v>
      </c>
      <c r="J581" s="758"/>
      <c r="K581" s="758"/>
      <c r="L581" s="758"/>
      <c r="M581" s="758"/>
      <c r="N581" s="758"/>
      <c r="O581" s="758"/>
      <c r="P581" s="758"/>
      <c r="Q581" s="758"/>
      <c r="R581" s="758"/>
      <c r="S581" s="758"/>
      <c r="T581" s="758"/>
      <c r="U581" s="758"/>
      <c r="V581" s="758"/>
      <c r="W581" s="758"/>
      <c r="X581" s="758"/>
      <c r="Y581" s="758"/>
      <c r="Z581" s="758"/>
      <c r="AA581" s="758"/>
      <c r="AB581" s="758"/>
      <c r="AC581" s="758"/>
      <c r="AD581" s="758"/>
      <c r="AE581" s="758"/>
      <c r="AF581" s="758"/>
      <c r="AG581" s="758"/>
      <c r="AH581" s="758"/>
      <c r="AI581" s="1532" t="s">
        <v>733</v>
      </c>
      <c r="AJ581" s="741"/>
      <c r="AK581" s="1649"/>
      <c r="AL581" s="1649"/>
      <c r="AM581" s="1373"/>
      <c r="AN581" s="1373"/>
      <c r="AO581" s="1373"/>
      <c r="AP581" s="1373"/>
      <c r="AQ581" s="1649"/>
      <c r="AR581" s="1373"/>
      <c r="AS581" s="1373"/>
      <c r="AT581" s="743"/>
      <c r="AU581" s="1373"/>
      <c r="AV581" s="1373"/>
      <c r="AW581" s="1373"/>
      <c r="AX581" s="1373"/>
      <c r="AY581" s="1373"/>
      <c r="AZ581" s="1639"/>
      <c r="BA581" s="1639"/>
      <c r="BB581" s="1639"/>
      <c r="BC581" s="1639"/>
      <c r="BD581" s="1639"/>
      <c r="BE581" s="1642">
        <v>0</v>
      </c>
    </row>
    <row s="1854" customFormat="1" customHeight="1" ht="18.75">
      <c r="A582" s="994"/>
      <c r="B582" s="1373"/>
      <c r="C582" s="1649"/>
      <c r="D582" s="2158"/>
      <c r="E582" s="553" t="s">
        <v>1633</v>
      </c>
      <c r="F582" s="547" t="s">
        <v>1634</v>
      </c>
      <c r="G582" s="2386" t="s">
        <v>732</v>
      </c>
      <c r="H582" s="758"/>
      <c r="I582" s="758">
        <v>0.388</v>
      </c>
      <c r="J582" s="758"/>
      <c r="K582" s="758"/>
      <c r="L582" s="758"/>
      <c r="M582" s="758"/>
      <c r="N582" s="758"/>
      <c r="O582" s="758"/>
      <c r="P582" s="758"/>
      <c r="Q582" s="758"/>
      <c r="R582" s="758"/>
      <c r="S582" s="758"/>
      <c r="T582" s="758"/>
      <c r="U582" s="758"/>
      <c r="V582" s="758"/>
      <c r="W582" s="758"/>
      <c r="X582" s="758"/>
      <c r="Y582" s="758"/>
      <c r="Z582" s="758"/>
      <c r="AA582" s="758"/>
      <c r="AB582" s="758"/>
      <c r="AC582" s="758"/>
      <c r="AD582" s="758"/>
      <c r="AE582" s="758"/>
      <c r="AF582" s="758"/>
      <c r="AG582" s="758"/>
      <c r="AH582" s="758"/>
      <c r="AI582" s="1532" t="s">
        <v>733</v>
      </c>
      <c r="AJ582" s="741"/>
      <c r="AK582" s="1649"/>
      <c r="AL582" s="1649"/>
      <c r="AM582" s="1373"/>
      <c r="AN582" s="1373"/>
      <c r="AO582" s="1373"/>
      <c r="AP582" s="1373"/>
      <c r="AQ582" s="1649"/>
      <c r="AR582" s="1373"/>
      <c r="AS582" s="1373"/>
      <c r="AT582" s="743"/>
      <c r="AU582" s="1373"/>
      <c r="AV582" s="1373"/>
      <c r="AW582" s="1373"/>
      <c r="AX582" s="1373"/>
      <c r="AY582" s="1373"/>
      <c r="AZ582" s="1639"/>
      <c r="BA582" s="1639"/>
      <c r="BB582" s="1639"/>
      <c r="BC582" s="1639"/>
      <c r="BD582" s="1639"/>
      <c r="BE582" s="1642">
        <v>0</v>
      </c>
    </row>
    <row s="1854" customFormat="1" customHeight="1" ht="18.75">
      <c r="A583" s="994"/>
      <c r="B583" s="1373"/>
      <c r="C583" s="1649"/>
      <c r="D583" s="2158"/>
      <c r="E583" s="553" t="s">
        <v>1635</v>
      </c>
      <c r="F583" s="547" t="s">
        <v>1636</v>
      </c>
      <c r="G583" s="2386" t="s">
        <v>732</v>
      </c>
      <c r="H583" s="758"/>
      <c r="I583" s="758">
        <v>0.14</v>
      </c>
      <c r="J583" s="758"/>
      <c r="K583" s="758"/>
      <c r="L583" s="758"/>
      <c r="M583" s="758"/>
      <c r="N583" s="758"/>
      <c r="O583" s="758"/>
      <c r="P583" s="758"/>
      <c r="Q583" s="758"/>
      <c r="R583" s="758"/>
      <c r="S583" s="758"/>
      <c r="T583" s="758"/>
      <c r="U583" s="758"/>
      <c r="V583" s="758"/>
      <c r="W583" s="758"/>
      <c r="X583" s="758"/>
      <c r="Y583" s="758"/>
      <c r="Z583" s="758"/>
      <c r="AA583" s="758"/>
      <c r="AB583" s="758"/>
      <c r="AC583" s="758"/>
      <c r="AD583" s="758"/>
      <c r="AE583" s="758"/>
      <c r="AF583" s="758"/>
      <c r="AG583" s="758"/>
      <c r="AH583" s="758"/>
      <c r="AI583" s="1532" t="s">
        <v>733</v>
      </c>
      <c r="AJ583" s="741"/>
      <c r="AK583" s="1649"/>
      <c r="AL583" s="1649"/>
      <c r="AM583" s="1373"/>
      <c r="AN583" s="1373"/>
      <c r="AO583" s="1373"/>
      <c r="AP583" s="1373"/>
      <c r="AQ583" s="1649"/>
      <c r="AR583" s="1373"/>
      <c r="AS583" s="1373"/>
      <c r="AT583" s="743"/>
      <c r="AU583" s="1373"/>
      <c r="AV583" s="1373"/>
      <c r="AW583" s="1373"/>
      <c r="AX583" s="1373"/>
      <c r="AY583" s="1373"/>
      <c r="AZ583" s="1639"/>
      <c r="BA583" s="1639"/>
      <c r="BB583" s="1639"/>
      <c r="BC583" s="1639"/>
      <c r="BD583" s="1639"/>
      <c r="BE583" s="1642">
        <v>0</v>
      </c>
    </row>
    <row s="1854" customFormat="1" customHeight="1" ht="18.75">
      <c r="A584" s="994"/>
      <c r="B584" s="1373"/>
      <c r="C584" s="1649"/>
      <c r="D584" s="2158"/>
      <c r="E584" s="553" t="s">
        <v>1637</v>
      </c>
      <c r="F584" s="547" t="s">
        <v>1638</v>
      </c>
      <c r="G584" s="2386" t="s">
        <v>732</v>
      </c>
      <c r="H584" s="758"/>
      <c r="I584" s="758">
        <v>0.498</v>
      </c>
      <c r="J584" s="758"/>
      <c r="K584" s="758"/>
      <c r="L584" s="758"/>
      <c r="M584" s="758"/>
      <c r="N584" s="758"/>
      <c r="O584" s="758"/>
      <c r="P584" s="758"/>
      <c r="Q584" s="758"/>
      <c r="R584" s="758"/>
      <c r="S584" s="758"/>
      <c r="T584" s="758"/>
      <c r="U584" s="758"/>
      <c r="V584" s="758"/>
      <c r="W584" s="758"/>
      <c r="X584" s="758"/>
      <c r="Y584" s="758"/>
      <c r="Z584" s="758"/>
      <c r="AA584" s="758"/>
      <c r="AB584" s="758"/>
      <c r="AC584" s="758"/>
      <c r="AD584" s="758"/>
      <c r="AE584" s="758"/>
      <c r="AF584" s="758"/>
      <c r="AG584" s="758"/>
      <c r="AH584" s="758"/>
      <c r="AI584" s="1532" t="s">
        <v>733</v>
      </c>
      <c r="AJ584" s="741"/>
      <c r="AK584" s="1649"/>
      <c r="AL584" s="1649"/>
      <c r="AM584" s="1373"/>
      <c r="AN584" s="1373"/>
      <c r="AO584" s="1373"/>
      <c r="AP584" s="1373"/>
      <c r="AQ584" s="1649"/>
      <c r="AR584" s="1373"/>
      <c r="AS584" s="1373"/>
      <c r="AT584" s="743"/>
      <c r="AU584" s="1373"/>
      <c r="AV584" s="1373"/>
      <c r="AW584" s="1373"/>
      <c r="AX584" s="1373"/>
      <c r="AY584" s="1373"/>
      <c r="AZ584" s="1639"/>
      <c r="BA584" s="1639"/>
      <c r="BB584" s="1639"/>
      <c r="BC584" s="1639"/>
      <c r="BD584" s="1639"/>
      <c r="BE584" s="1642">
        <v>0</v>
      </c>
    </row>
    <row s="1854" customFormat="1" customHeight="1" ht="18.75">
      <c r="A585" s="994"/>
      <c r="B585" s="1373"/>
      <c r="C585" s="1649"/>
      <c r="D585" s="2158"/>
      <c r="E585" s="553" t="s">
        <v>1639</v>
      </c>
      <c r="F585" s="547" t="s">
        <v>1640</v>
      </c>
      <c r="G585" s="2386" t="s">
        <v>732</v>
      </c>
      <c r="H585" s="758"/>
      <c r="I585" s="758">
        <v>1.08</v>
      </c>
      <c r="J585" s="758"/>
      <c r="K585" s="758"/>
      <c r="L585" s="758"/>
      <c r="M585" s="758"/>
      <c r="N585" s="758"/>
      <c r="O585" s="758"/>
      <c r="P585" s="758"/>
      <c r="Q585" s="758"/>
      <c r="R585" s="758"/>
      <c r="S585" s="758"/>
      <c r="T585" s="758"/>
      <c r="U585" s="758"/>
      <c r="V585" s="758"/>
      <c r="W585" s="758"/>
      <c r="X585" s="758"/>
      <c r="Y585" s="758"/>
      <c r="Z585" s="758"/>
      <c r="AA585" s="758"/>
      <c r="AB585" s="758"/>
      <c r="AC585" s="758"/>
      <c r="AD585" s="758"/>
      <c r="AE585" s="758"/>
      <c r="AF585" s="758"/>
      <c r="AG585" s="758"/>
      <c r="AH585" s="758"/>
      <c r="AI585" s="1532" t="s">
        <v>733</v>
      </c>
      <c r="AJ585" s="741"/>
      <c r="AK585" s="1649"/>
      <c r="AL585" s="1649"/>
      <c r="AM585" s="1373"/>
      <c r="AN585" s="1373"/>
      <c r="AO585" s="1373"/>
      <c r="AP585" s="1373"/>
      <c r="AQ585" s="1649"/>
      <c r="AR585" s="1373"/>
      <c r="AS585" s="1373"/>
      <c r="AT585" s="743"/>
      <c r="AU585" s="1373"/>
      <c r="AV585" s="1373"/>
      <c r="AW585" s="1373"/>
      <c r="AX585" s="1373"/>
      <c r="AY585" s="1373"/>
      <c r="AZ585" s="1639"/>
      <c r="BA585" s="1639"/>
      <c r="BB585" s="1639"/>
      <c r="BC585" s="1639"/>
      <c r="BD585" s="1639"/>
      <c r="BE585" s="1642">
        <v>0</v>
      </c>
    </row>
    <row s="1854" customFormat="1" customHeight="1" ht="18.75">
      <c r="A586" s="994"/>
      <c r="B586" s="1373"/>
      <c r="C586" s="1649"/>
      <c r="D586" s="2158"/>
      <c r="E586" s="553" t="s">
        <v>1641</v>
      </c>
      <c r="F586" s="547" t="s">
        <v>1642</v>
      </c>
      <c r="G586" s="2386" t="s">
        <v>732</v>
      </c>
      <c r="H586" s="758"/>
      <c r="I586" s="758">
        <v>1.032</v>
      </c>
      <c r="J586" s="758"/>
      <c r="K586" s="758"/>
      <c r="L586" s="758"/>
      <c r="M586" s="758"/>
      <c r="N586" s="758"/>
      <c r="O586" s="758"/>
      <c r="P586" s="758"/>
      <c r="Q586" s="758"/>
      <c r="R586" s="758"/>
      <c r="S586" s="758"/>
      <c r="T586" s="758"/>
      <c r="U586" s="758"/>
      <c r="V586" s="758"/>
      <c r="W586" s="758"/>
      <c r="X586" s="758"/>
      <c r="Y586" s="758"/>
      <c r="Z586" s="758"/>
      <c r="AA586" s="758"/>
      <c r="AB586" s="758"/>
      <c r="AC586" s="758"/>
      <c r="AD586" s="758"/>
      <c r="AE586" s="758"/>
      <c r="AF586" s="758"/>
      <c r="AG586" s="758"/>
      <c r="AH586" s="758"/>
      <c r="AI586" s="1532" t="s">
        <v>733</v>
      </c>
      <c r="AJ586" s="741"/>
      <c r="AK586" s="1649"/>
      <c r="AL586" s="1649"/>
      <c r="AM586" s="1373"/>
      <c r="AN586" s="1373"/>
      <c r="AO586" s="1373"/>
      <c r="AP586" s="1373"/>
      <c r="AQ586" s="1649"/>
      <c r="AR586" s="1373"/>
      <c r="AS586" s="1373"/>
      <c r="AT586" s="743"/>
      <c r="AU586" s="1373"/>
      <c r="AV586" s="1373"/>
      <c r="AW586" s="1373"/>
      <c r="AX586" s="1373"/>
      <c r="AY586" s="1373"/>
      <c r="AZ586" s="1639"/>
      <c r="BA586" s="1639"/>
      <c r="BB586" s="1639"/>
      <c r="BC586" s="1639"/>
      <c r="BD586" s="1639"/>
      <c r="BE586" s="1642">
        <v>0</v>
      </c>
    </row>
    <row s="1854" customFormat="1" customHeight="1" ht="18.75">
      <c r="A587" s="994"/>
      <c r="B587" s="1373"/>
      <c r="C587" s="1649"/>
      <c r="D587" s="2158"/>
      <c r="E587" s="553" t="s">
        <v>1643</v>
      </c>
      <c r="F587" s="547" t="s">
        <v>1644</v>
      </c>
      <c r="G587" s="2386" t="s">
        <v>732</v>
      </c>
      <c r="H587" s="758"/>
      <c r="I587" s="758">
        <v>0.138</v>
      </c>
      <c r="J587" s="758"/>
      <c r="K587" s="758"/>
      <c r="L587" s="758"/>
      <c r="M587" s="758"/>
      <c r="N587" s="758"/>
      <c r="O587" s="758"/>
      <c r="P587" s="758"/>
      <c r="Q587" s="758"/>
      <c r="R587" s="758"/>
      <c r="S587" s="758"/>
      <c r="T587" s="758"/>
      <c r="U587" s="758"/>
      <c r="V587" s="758"/>
      <c r="W587" s="758"/>
      <c r="X587" s="758"/>
      <c r="Y587" s="758"/>
      <c r="Z587" s="758"/>
      <c r="AA587" s="758"/>
      <c r="AB587" s="758"/>
      <c r="AC587" s="758"/>
      <c r="AD587" s="758"/>
      <c r="AE587" s="758"/>
      <c r="AF587" s="758"/>
      <c r="AG587" s="758"/>
      <c r="AH587" s="758"/>
      <c r="AI587" s="1532" t="s">
        <v>733</v>
      </c>
      <c r="AJ587" s="741"/>
      <c r="AK587" s="1649"/>
      <c r="AL587" s="1649"/>
      <c r="AM587" s="1373"/>
      <c r="AN587" s="1373"/>
      <c r="AO587" s="1373"/>
      <c r="AP587" s="1373"/>
      <c r="AQ587" s="1649"/>
      <c r="AR587" s="1373"/>
      <c r="AS587" s="1373"/>
      <c r="AT587" s="743"/>
      <c r="AU587" s="1373"/>
      <c r="AV587" s="1373"/>
      <c r="AW587" s="1373"/>
      <c r="AX587" s="1373"/>
      <c r="AY587" s="1373"/>
      <c r="AZ587" s="1639"/>
      <c r="BA587" s="1639"/>
      <c r="BB587" s="1639"/>
      <c r="BC587" s="1639"/>
      <c r="BD587" s="1639"/>
      <c r="BE587" s="1642">
        <v>0</v>
      </c>
    </row>
    <row s="1854" customFormat="1" customHeight="1" ht="18.75">
      <c r="A588" s="994"/>
      <c r="B588" s="1373"/>
      <c r="C588" s="1649"/>
      <c r="D588" s="2158"/>
      <c r="E588" s="553" t="s">
        <v>1645</v>
      </c>
      <c r="F588" s="547" t="s">
        <v>1646</v>
      </c>
      <c r="G588" s="2386" t="s">
        <v>732</v>
      </c>
      <c r="H588" s="758"/>
      <c r="I588" s="758">
        <v>0.064</v>
      </c>
      <c r="J588" s="758"/>
      <c r="K588" s="758"/>
      <c r="L588" s="758"/>
      <c r="M588" s="758"/>
      <c r="N588" s="758"/>
      <c r="O588" s="758"/>
      <c r="P588" s="758"/>
      <c r="Q588" s="758"/>
      <c r="R588" s="758"/>
      <c r="S588" s="758"/>
      <c r="T588" s="758"/>
      <c r="U588" s="758"/>
      <c r="V588" s="758"/>
      <c r="W588" s="758"/>
      <c r="X588" s="758"/>
      <c r="Y588" s="758"/>
      <c r="Z588" s="758"/>
      <c r="AA588" s="758"/>
      <c r="AB588" s="758"/>
      <c r="AC588" s="758"/>
      <c r="AD588" s="758"/>
      <c r="AE588" s="758"/>
      <c r="AF588" s="758"/>
      <c r="AG588" s="758"/>
      <c r="AH588" s="758"/>
      <c r="AI588" s="1532" t="s">
        <v>733</v>
      </c>
      <c r="AJ588" s="741"/>
      <c r="AK588" s="1649"/>
      <c r="AL588" s="1649"/>
      <c r="AM588" s="1373"/>
      <c r="AN588" s="1373"/>
      <c r="AO588" s="1373"/>
      <c r="AP588" s="1373"/>
      <c r="AQ588" s="1649"/>
      <c r="AR588" s="1373"/>
      <c r="AS588" s="1373"/>
      <c r="AT588" s="743"/>
      <c r="AU588" s="1373"/>
      <c r="AV588" s="1373"/>
      <c r="AW588" s="1373"/>
      <c r="AX588" s="1373"/>
      <c r="AY588" s="1373"/>
      <c r="AZ588" s="1639"/>
      <c r="BA588" s="1639"/>
      <c r="BB588" s="1639"/>
      <c r="BC588" s="1639"/>
      <c r="BD588" s="1639"/>
      <c r="BE588" s="1642">
        <v>0</v>
      </c>
    </row>
    <row s="1854" customFormat="1" customHeight="1" ht="18.75">
      <c r="A589" s="994"/>
      <c r="B589" s="1373"/>
      <c r="C589" s="1649"/>
      <c r="D589" s="2158"/>
      <c r="E589" s="553" t="s">
        <v>1647</v>
      </c>
      <c r="F589" s="547" t="s">
        <v>1648</v>
      </c>
      <c r="G589" s="2386" t="s">
        <v>732</v>
      </c>
      <c r="H589" s="758"/>
      <c r="I589" s="758">
        <v>0.554</v>
      </c>
      <c r="J589" s="758"/>
      <c r="K589" s="758"/>
      <c r="L589" s="758"/>
      <c r="M589" s="758"/>
      <c r="N589" s="758"/>
      <c r="O589" s="758"/>
      <c r="P589" s="758"/>
      <c r="Q589" s="758"/>
      <c r="R589" s="758"/>
      <c r="S589" s="758"/>
      <c r="T589" s="758"/>
      <c r="U589" s="758"/>
      <c r="V589" s="758"/>
      <c r="W589" s="758"/>
      <c r="X589" s="758"/>
      <c r="Y589" s="758"/>
      <c r="Z589" s="758"/>
      <c r="AA589" s="758"/>
      <c r="AB589" s="758"/>
      <c r="AC589" s="758"/>
      <c r="AD589" s="758"/>
      <c r="AE589" s="758"/>
      <c r="AF589" s="758"/>
      <c r="AG589" s="758"/>
      <c r="AH589" s="758"/>
      <c r="AI589" s="1532" t="s">
        <v>733</v>
      </c>
      <c r="AJ589" s="741"/>
      <c r="AK589" s="1649"/>
      <c r="AL589" s="1649"/>
      <c r="AM589" s="1373"/>
      <c r="AN589" s="1373"/>
      <c r="AO589" s="1373"/>
      <c r="AP589" s="1373"/>
      <c r="AQ589" s="1649"/>
      <c r="AR589" s="1373"/>
      <c r="AS589" s="1373"/>
      <c r="AT589" s="743"/>
      <c r="AU589" s="1373"/>
      <c r="AV589" s="1373"/>
      <c r="AW589" s="1373"/>
      <c r="AX589" s="1373"/>
      <c r="AY589" s="1373"/>
      <c r="AZ589" s="1639"/>
      <c r="BA589" s="1639"/>
      <c r="BB589" s="1639"/>
      <c r="BC589" s="1639"/>
      <c r="BD589" s="1639"/>
      <c r="BE589" s="1642">
        <v>0</v>
      </c>
    </row>
    <row s="1854" customFormat="1" customHeight="1" ht="18.75">
      <c r="A590" s="994"/>
      <c r="B590" s="1373"/>
      <c r="C590" s="1649"/>
      <c r="D590" s="2158"/>
      <c r="E590" s="553" t="s">
        <v>1649</v>
      </c>
      <c r="F590" s="547" t="s">
        <v>1650</v>
      </c>
      <c r="G590" s="2386" t="s">
        <v>732</v>
      </c>
      <c r="H590" s="758"/>
      <c r="I590" s="758">
        <v>1.431</v>
      </c>
      <c r="J590" s="758"/>
      <c r="K590" s="758"/>
      <c r="L590" s="758"/>
      <c r="M590" s="758"/>
      <c r="N590" s="758"/>
      <c r="O590" s="758"/>
      <c r="P590" s="758"/>
      <c r="Q590" s="758"/>
      <c r="R590" s="758"/>
      <c r="S590" s="758"/>
      <c r="T590" s="758"/>
      <c r="U590" s="758"/>
      <c r="V590" s="758"/>
      <c r="W590" s="758"/>
      <c r="X590" s="758"/>
      <c r="Y590" s="758"/>
      <c r="Z590" s="758"/>
      <c r="AA590" s="758"/>
      <c r="AB590" s="758"/>
      <c r="AC590" s="758"/>
      <c r="AD590" s="758"/>
      <c r="AE590" s="758"/>
      <c r="AF590" s="758"/>
      <c r="AG590" s="758"/>
      <c r="AH590" s="758"/>
      <c r="AI590" s="1532" t="s">
        <v>733</v>
      </c>
      <c r="AJ590" s="741"/>
      <c r="AK590" s="1649"/>
      <c r="AL590" s="1649"/>
      <c r="AM590" s="1373"/>
      <c r="AN590" s="1373"/>
      <c r="AO590" s="1373"/>
      <c r="AP590" s="1373"/>
      <c r="AQ590" s="1649"/>
      <c r="AR590" s="1373"/>
      <c r="AS590" s="1373"/>
      <c r="AT590" s="743"/>
      <c r="AU590" s="1373"/>
      <c r="AV590" s="1373"/>
      <c r="AW590" s="1373"/>
      <c r="AX590" s="1373"/>
      <c r="AY590" s="1373"/>
      <c r="AZ590" s="1639"/>
      <c r="BA590" s="1639"/>
      <c r="BB590" s="1639"/>
      <c r="BC590" s="1639"/>
      <c r="BD590" s="1639"/>
      <c r="BE590" s="1642">
        <v>0</v>
      </c>
    </row>
    <row s="1854" customFormat="1" customHeight="1" ht="18.75">
      <c r="A591" s="994"/>
      <c r="B591" s="1373"/>
      <c r="C591" s="1649"/>
      <c r="D591" s="2158"/>
      <c r="E591" s="553" t="s">
        <v>1651</v>
      </c>
      <c r="F591" s="547" t="s">
        <v>1652</v>
      </c>
      <c r="G591" s="2386" t="s">
        <v>732</v>
      </c>
      <c r="H591" s="758"/>
      <c r="I591" s="758">
        <v>0.714</v>
      </c>
      <c r="J591" s="758"/>
      <c r="K591" s="758"/>
      <c r="L591" s="758"/>
      <c r="M591" s="758"/>
      <c r="N591" s="758"/>
      <c r="O591" s="758"/>
      <c r="P591" s="758"/>
      <c r="Q591" s="758"/>
      <c r="R591" s="758"/>
      <c r="S591" s="758"/>
      <c r="T591" s="758"/>
      <c r="U591" s="758"/>
      <c r="V591" s="758"/>
      <c r="W591" s="758"/>
      <c r="X591" s="758"/>
      <c r="Y591" s="758"/>
      <c r="Z591" s="758"/>
      <c r="AA591" s="758"/>
      <c r="AB591" s="758"/>
      <c r="AC591" s="758"/>
      <c r="AD591" s="758"/>
      <c r="AE591" s="758"/>
      <c r="AF591" s="758"/>
      <c r="AG591" s="758"/>
      <c r="AH591" s="758"/>
      <c r="AI591" s="1532" t="s">
        <v>733</v>
      </c>
      <c r="AJ591" s="741"/>
      <c r="AK591" s="1649"/>
      <c r="AL591" s="1649"/>
      <c r="AM591" s="1373"/>
      <c r="AN591" s="1373"/>
      <c r="AO591" s="1373"/>
      <c r="AP591" s="1373"/>
      <c r="AQ591" s="1649"/>
      <c r="AR591" s="1373"/>
      <c r="AS591" s="1373"/>
      <c r="AT591" s="743"/>
      <c r="AU591" s="1373"/>
      <c r="AV591" s="1373"/>
      <c r="AW591" s="1373"/>
      <c r="AX591" s="1373"/>
      <c r="AY591" s="1373"/>
      <c r="AZ591" s="1639"/>
      <c r="BA591" s="1639"/>
      <c r="BB591" s="1639"/>
      <c r="BC591" s="1639"/>
      <c r="BD591" s="1639"/>
      <c r="BE591" s="1642">
        <v>0</v>
      </c>
    </row>
    <row s="1854" customFormat="1" customHeight="1" ht="18.75">
      <c r="A592" s="994"/>
      <c r="B592" s="1373"/>
      <c r="C592" s="1649"/>
      <c r="D592" s="2158"/>
      <c r="E592" s="553" t="s">
        <v>1653</v>
      </c>
      <c r="F592" s="547" t="s">
        <v>1654</v>
      </c>
      <c r="G592" s="2386" t="s">
        <v>732</v>
      </c>
      <c r="H592" s="758"/>
      <c r="I592" s="758">
        <v>0.516</v>
      </c>
      <c r="J592" s="758"/>
      <c r="K592" s="758"/>
      <c r="L592" s="758"/>
      <c r="M592" s="758"/>
      <c r="N592" s="758"/>
      <c r="O592" s="758"/>
      <c r="P592" s="758"/>
      <c r="Q592" s="758"/>
      <c r="R592" s="758"/>
      <c r="S592" s="758"/>
      <c r="T592" s="758"/>
      <c r="U592" s="758"/>
      <c r="V592" s="758"/>
      <c r="W592" s="758"/>
      <c r="X592" s="758"/>
      <c r="Y592" s="758"/>
      <c r="Z592" s="758"/>
      <c r="AA592" s="758"/>
      <c r="AB592" s="758"/>
      <c r="AC592" s="758"/>
      <c r="AD592" s="758"/>
      <c r="AE592" s="758"/>
      <c r="AF592" s="758"/>
      <c r="AG592" s="758"/>
      <c r="AH592" s="758"/>
      <c r="AI592" s="1532" t="s">
        <v>733</v>
      </c>
      <c r="AJ592" s="741"/>
      <c r="AK592" s="1649"/>
      <c r="AL592" s="1649"/>
      <c r="AM592" s="1373"/>
      <c r="AN592" s="1373"/>
      <c r="AO592" s="1373"/>
      <c r="AP592" s="1373"/>
      <c r="AQ592" s="1649"/>
      <c r="AR592" s="1373"/>
      <c r="AS592" s="1373"/>
      <c r="AT592" s="743"/>
      <c r="AU592" s="1373"/>
      <c r="AV592" s="1373"/>
      <c r="AW592" s="1373"/>
      <c r="AX592" s="1373"/>
      <c r="AY592" s="1373"/>
      <c r="AZ592" s="1639"/>
      <c r="BA592" s="1639"/>
      <c r="BB592" s="1639"/>
      <c r="BC592" s="1639"/>
      <c r="BD592" s="1639"/>
      <c r="BE592" s="1642">
        <v>0</v>
      </c>
    </row>
    <row s="1854" customFormat="1" customHeight="1" ht="18.75">
      <c r="A593" s="994"/>
      <c r="B593" s="1373"/>
      <c r="C593" s="1649"/>
      <c r="D593" s="2158"/>
      <c r="E593" s="553" t="s">
        <v>1655</v>
      </c>
      <c r="F593" s="547" t="s">
        <v>1656</v>
      </c>
      <c r="G593" s="2386" t="s">
        <v>732</v>
      </c>
      <c r="H593" s="758"/>
      <c r="I593" s="758">
        <v>0.241</v>
      </c>
      <c r="J593" s="758"/>
      <c r="K593" s="758"/>
      <c r="L593" s="758"/>
      <c r="M593" s="758"/>
      <c r="N593" s="758"/>
      <c r="O593" s="758"/>
      <c r="P593" s="758"/>
      <c r="Q593" s="758"/>
      <c r="R593" s="758"/>
      <c r="S593" s="758"/>
      <c r="T593" s="758"/>
      <c r="U593" s="758"/>
      <c r="V593" s="758"/>
      <c r="W593" s="758"/>
      <c r="X593" s="758"/>
      <c r="Y593" s="758"/>
      <c r="Z593" s="758"/>
      <c r="AA593" s="758"/>
      <c r="AB593" s="758"/>
      <c r="AC593" s="758"/>
      <c r="AD593" s="758"/>
      <c r="AE593" s="758"/>
      <c r="AF593" s="758"/>
      <c r="AG593" s="758"/>
      <c r="AH593" s="758"/>
      <c r="AI593" s="1532" t="s">
        <v>733</v>
      </c>
      <c r="AJ593" s="741"/>
      <c r="AK593" s="1649"/>
      <c r="AL593" s="1649"/>
      <c r="AM593" s="1373"/>
      <c r="AN593" s="1373"/>
      <c r="AO593" s="1373"/>
      <c r="AP593" s="1373"/>
      <c r="AQ593" s="1649"/>
      <c r="AR593" s="1373"/>
      <c r="AS593" s="1373"/>
      <c r="AT593" s="743"/>
      <c r="AU593" s="1373"/>
      <c r="AV593" s="1373"/>
      <c r="AW593" s="1373"/>
      <c r="AX593" s="1373"/>
      <c r="AY593" s="1373"/>
      <c r="AZ593" s="1639"/>
      <c r="BA593" s="1639"/>
      <c r="BB593" s="1639"/>
      <c r="BC593" s="1639"/>
      <c r="BD593" s="1639"/>
      <c r="BE593" s="1642">
        <v>0</v>
      </c>
    </row>
    <row s="1854" customFormat="1" customHeight="1" ht="18.75">
      <c r="A594" s="994"/>
      <c r="B594" s="1373"/>
      <c r="C594" s="1649"/>
      <c r="D594" s="2158"/>
      <c r="E594" s="553" t="s">
        <v>1657</v>
      </c>
      <c r="F594" s="547" t="s">
        <v>1658</v>
      </c>
      <c r="G594" s="2386" t="s">
        <v>732</v>
      </c>
      <c r="H594" s="758"/>
      <c r="I594" s="758">
        <v>0.407</v>
      </c>
      <c r="J594" s="758"/>
      <c r="K594" s="758"/>
      <c r="L594" s="758"/>
      <c r="M594" s="758"/>
      <c r="N594" s="758"/>
      <c r="O594" s="758"/>
      <c r="P594" s="758"/>
      <c r="Q594" s="758"/>
      <c r="R594" s="758"/>
      <c r="S594" s="758"/>
      <c r="T594" s="758"/>
      <c r="U594" s="758"/>
      <c r="V594" s="758"/>
      <c r="W594" s="758"/>
      <c r="X594" s="758"/>
      <c r="Y594" s="758"/>
      <c r="Z594" s="758"/>
      <c r="AA594" s="758"/>
      <c r="AB594" s="758"/>
      <c r="AC594" s="758"/>
      <c r="AD594" s="758"/>
      <c r="AE594" s="758"/>
      <c r="AF594" s="758"/>
      <c r="AG594" s="758"/>
      <c r="AH594" s="758"/>
      <c r="AI594" s="1532" t="s">
        <v>733</v>
      </c>
      <c r="AJ594" s="741"/>
      <c r="AK594" s="1649"/>
      <c r="AL594" s="1649"/>
      <c r="AM594" s="1373"/>
      <c r="AN594" s="1373"/>
      <c r="AO594" s="1373"/>
      <c r="AP594" s="1373"/>
      <c r="AQ594" s="1649"/>
      <c r="AR594" s="1373"/>
      <c r="AS594" s="1373"/>
      <c r="AT594" s="743"/>
      <c r="AU594" s="1373"/>
      <c r="AV594" s="1373"/>
      <c r="AW594" s="1373"/>
      <c r="AX594" s="1373"/>
      <c r="AY594" s="1373"/>
      <c r="AZ594" s="1639"/>
      <c r="BA594" s="1639"/>
      <c r="BB594" s="1639"/>
      <c r="BC594" s="1639"/>
      <c r="BD594" s="1639"/>
      <c r="BE594" s="1642">
        <v>0</v>
      </c>
    </row>
    <row s="1854" customFormat="1" customHeight="1" ht="18.75">
      <c r="A595" s="994"/>
      <c r="B595" s="1373"/>
      <c r="C595" s="1649"/>
      <c r="D595" s="2158"/>
      <c r="E595" s="553" t="s">
        <v>1659</v>
      </c>
      <c r="F595" s="547" t="s">
        <v>1660</v>
      </c>
      <c r="G595" s="2386" t="s">
        <v>732</v>
      </c>
      <c r="H595" s="758"/>
      <c r="I595" s="758">
        <v>0.75</v>
      </c>
      <c r="J595" s="758"/>
      <c r="K595" s="758"/>
      <c r="L595" s="758"/>
      <c r="M595" s="758"/>
      <c r="N595" s="758"/>
      <c r="O595" s="758"/>
      <c r="P595" s="758"/>
      <c r="Q595" s="758"/>
      <c r="R595" s="758"/>
      <c r="S595" s="758"/>
      <c r="T595" s="758"/>
      <c r="U595" s="758"/>
      <c r="V595" s="758"/>
      <c r="W595" s="758"/>
      <c r="X595" s="758"/>
      <c r="Y595" s="758"/>
      <c r="Z595" s="758"/>
      <c r="AA595" s="758"/>
      <c r="AB595" s="758"/>
      <c r="AC595" s="758"/>
      <c r="AD595" s="758"/>
      <c r="AE595" s="758"/>
      <c r="AF595" s="758"/>
      <c r="AG595" s="758"/>
      <c r="AH595" s="758"/>
      <c r="AI595" s="1532" t="s">
        <v>733</v>
      </c>
      <c r="AJ595" s="741"/>
      <c r="AK595" s="1649"/>
      <c r="AL595" s="1649"/>
      <c r="AM595" s="1373"/>
      <c r="AN595" s="1373"/>
      <c r="AO595" s="1373"/>
      <c r="AP595" s="1373"/>
      <c r="AQ595" s="1649"/>
      <c r="AR595" s="1373"/>
      <c r="AS595" s="1373"/>
      <c r="AT595" s="743"/>
      <c r="AU595" s="1373"/>
      <c r="AV595" s="1373"/>
      <c r="AW595" s="1373"/>
      <c r="AX595" s="1373"/>
      <c r="AY595" s="1373"/>
      <c r="AZ595" s="1639"/>
      <c r="BA595" s="1639"/>
      <c r="BB595" s="1639"/>
      <c r="BC595" s="1639"/>
      <c r="BD595" s="1639"/>
      <c r="BE595" s="1642">
        <v>0</v>
      </c>
    </row>
    <row s="1854" customFormat="1" customHeight="1" ht="18.75">
      <c r="A596" s="994"/>
      <c r="B596" s="1373"/>
      <c r="C596" s="1649"/>
      <c r="D596" s="2158"/>
      <c r="E596" s="553" t="s">
        <v>1661</v>
      </c>
      <c r="F596" s="547" t="s">
        <v>1662</v>
      </c>
      <c r="G596" s="2386" t="s">
        <v>732</v>
      </c>
      <c r="H596" s="758"/>
      <c r="I596" s="758">
        <v>0.687</v>
      </c>
      <c r="J596" s="758"/>
      <c r="K596" s="758"/>
      <c r="L596" s="758"/>
      <c r="M596" s="758"/>
      <c r="N596" s="758"/>
      <c r="O596" s="758"/>
      <c r="P596" s="758"/>
      <c r="Q596" s="758"/>
      <c r="R596" s="758"/>
      <c r="S596" s="758"/>
      <c r="T596" s="758"/>
      <c r="U596" s="758"/>
      <c r="V596" s="758"/>
      <c r="W596" s="758"/>
      <c r="X596" s="758"/>
      <c r="Y596" s="758"/>
      <c r="Z596" s="758"/>
      <c r="AA596" s="758"/>
      <c r="AB596" s="758"/>
      <c r="AC596" s="758"/>
      <c r="AD596" s="758"/>
      <c r="AE596" s="758"/>
      <c r="AF596" s="758"/>
      <c r="AG596" s="758"/>
      <c r="AH596" s="758"/>
      <c r="AI596" s="1532" t="s">
        <v>733</v>
      </c>
      <c r="AJ596" s="741"/>
      <c r="AK596" s="1649"/>
      <c r="AL596" s="1649"/>
      <c r="AM596" s="1373"/>
      <c r="AN596" s="1373"/>
      <c r="AO596" s="1373"/>
      <c r="AP596" s="1373"/>
      <c r="AQ596" s="1649"/>
      <c r="AR596" s="1373"/>
      <c r="AS596" s="1373"/>
      <c r="AT596" s="743"/>
      <c r="AU596" s="1373"/>
      <c r="AV596" s="1373"/>
      <c r="AW596" s="1373"/>
      <c r="AX596" s="1373"/>
      <c r="AY596" s="1373"/>
      <c r="AZ596" s="1639"/>
      <c r="BA596" s="1639"/>
      <c r="BB596" s="1639"/>
      <c r="BC596" s="1639"/>
      <c r="BD596" s="1639"/>
      <c r="BE596" s="1642">
        <v>0</v>
      </c>
    </row>
    <row s="1854" customFormat="1" customHeight="1" ht="18.75">
      <c r="A597" s="994"/>
      <c r="B597" s="1373"/>
      <c r="C597" s="1649"/>
      <c r="D597" s="2158"/>
      <c r="E597" s="553" t="s">
        <v>1663</v>
      </c>
      <c r="F597" s="547" t="s">
        <v>1664</v>
      </c>
      <c r="G597" s="2386" t="s">
        <v>732</v>
      </c>
      <c r="H597" s="758"/>
      <c r="I597" s="758">
        <v>0.352</v>
      </c>
      <c r="J597" s="758"/>
      <c r="K597" s="758"/>
      <c r="L597" s="758"/>
      <c r="M597" s="758"/>
      <c r="N597" s="758"/>
      <c r="O597" s="758"/>
      <c r="P597" s="758"/>
      <c r="Q597" s="758"/>
      <c r="R597" s="758"/>
      <c r="S597" s="758"/>
      <c r="T597" s="758"/>
      <c r="U597" s="758"/>
      <c r="V597" s="758"/>
      <c r="W597" s="758"/>
      <c r="X597" s="758"/>
      <c r="Y597" s="758"/>
      <c r="Z597" s="758"/>
      <c r="AA597" s="758"/>
      <c r="AB597" s="758"/>
      <c r="AC597" s="758"/>
      <c r="AD597" s="758"/>
      <c r="AE597" s="758"/>
      <c r="AF597" s="758"/>
      <c r="AG597" s="758"/>
      <c r="AH597" s="758"/>
      <c r="AI597" s="1532" t="s">
        <v>733</v>
      </c>
      <c r="AJ597" s="741"/>
      <c r="AK597" s="1649"/>
      <c r="AL597" s="1649"/>
      <c r="AM597" s="1373"/>
      <c r="AN597" s="1373"/>
      <c r="AO597" s="1373"/>
      <c r="AP597" s="1373"/>
      <c r="AQ597" s="1649"/>
      <c r="AR597" s="1373"/>
      <c r="AS597" s="1373"/>
      <c r="AT597" s="743"/>
      <c r="AU597" s="1373"/>
      <c r="AV597" s="1373"/>
      <c r="AW597" s="1373"/>
      <c r="AX597" s="1373"/>
      <c r="AY597" s="1373"/>
      <c r="AZ597" s="1639"/>
      <c r="BA597" s="1639"/>
      <c r="BB597" s="1639"/>
      <c r="BC597" s="1639"/>
      <c r="BD597" s="1639"/>
      <c r="BE597" s="1642">
        <v>0</v>
      </c>
    </row>
    <row s="1854" customFormat="1" customHeight="1" ht="18.75">
      <c r="A598" s="994"/>
      <c r="B598" s="1373"/>
      <c r="C598" s="1649"/>
      <c r="D598" s="2158"/>
      <c r="E598" s="553" t="s">
        <v>1665</v>
      </c>
      <c r="F598" s="547" t="s">
        <v>1666</v>
      </c>
      <c r="G598" s="2386" t="s">
        <v>732</v>
      </c>
      <c r="H598" s="758"/>
      <c r="I598" s="758">
        <v>0.28</v>
      </c>
      <c r="J598" s="758"/>
      <c r="K598" s="758"/>
      <c r="L598" s="758"/>
      <c r="M598" s="758"/>
      <c r="N598" s="758"/>
      <c r="O598" s="758"/>
      <c r="P598" s="758"/>
      <c r="Q598" s="758"/>
      <c r="R598" s="758"/>
      <c r="S598" s="758"/>
      <c r="T598" s="758"/>
      <c r="U598" s="758"/>
      <c r="V598" s="758"/>
      <c r="W598" s="758"/>
      <c r="X598" s="758"/>
      <c r="Y598" s="758"/>
      <c r="Z598" s="758"/>
      <c r="AA598" s="758"/>
      <c r="AB598" s="758"/>
      <c r="AC598" s="758"/>
      <c r="AD598" s="758"/>
      <c r="AE598" s="758"/>
      <c r="AF598" s="758"/>
      <c r="AG598" s="758"/>
      <c r="AH598" s="758"/>
      <c r="AI598" s="1532" t="s">
        <v>733</v>
      </c>
      <c r="AJ598" s="741"/>
      <c r="AK598" s="1649"/>
      <c r="AL598" s="1649"/>
      <c r="AM598" s="1373"/>
      <c r="AN598" s="1373"/>
      <c r="AO598" s="1373"/>
      <c r="AP598" s="1373"/>
      <c r="AQ598" s="1649"/>
      <c r="AR598" s="1373"/>
      <c r="AS598" s="1373"/>
      <c r="AT598" s="743"/>
      <c r="AU598" s="1373"/>
      <c r="AV598" s="1373"/>
      <c r="AW598" s="1373"/>
      <c r="AX598" s="1373"/>
      <c r="AY598" s="1373"/>
      <c r="AZ598" s="1639"/>
      <c r="BA598" s="1639"/>
      <c r="BB598" s="1639"/>
      <c r="BC598" s="1639"/>
      <c r="BD598" s="1639"/>
      <c r="BE598" s="1642">
        <v>0</v>
      </c>
    </row>
    <row s="1854" customFormat="1" customHeight="1" ht="18.75">
      <c r="A599" s="994"/>
      <c r="B599" s="1373"/>
      <c r="C599" s="1649"/>
      <c r="D599" s="2158"/>
      <c r="E599" s="553" t="s">
        <v>1667</v>
      </c>
      <c r="F599" s="547" t="s">
        <v>1668</v>
      </c>
      <c r="G599" s="2386" t="s">
        <v>732</v>
      </c>
      <c r="H599" s="758"/>
      <c r="I599" s="758">
        <v>0.663</v>
      </c>
      <c r="J599" s="758"/>
      <c r="K599" s="758"/>
      <c r="L599" s="758"/>
      <c r="M599" s="758"/>
      <c r="N599" s="758"/>
      <c r="O599" s="758"/>
      <c r="P599" s="758"/>
      <c r="Q599" s="758"/>
      <c r="R599" s="758"/>
      <c r="S599" s="758"/>
      <c r="T599" s="758"/>
      <c r="U599" s="758"/>
      <c r="V599" s="758"/>
      <c r="W599" s="758"/>
      <c r="X599" s="758"/>
      <c r="Y599" s="758"/>
      <c r="Z599" s="758"/>
      <c r="AA599" s="758"/>
      <c r="AB599" s="758"/>
      <c r="AC599" s="758"/>
      <c r="AD599" s="758"/>
      <c r="AE599" s="758"/>
      <c r="AF599" s="758"/>
      <c r="AG599" s="758"/>
      <c r="AH599" s="758"/>
      <c r="AI599" s="1532" t="s">
        <v>733</v>
      </c>
      <c r="AJ599" s="741"/>
      <c r="AK599" s="1649"/>
      <c r="AL599" s="1649"/>
      <c r="AM599" s="1373"/>
      <c r="AN599" s="1373"/>
      <c r="AO599" s="1373"/>
      <c r="AP599" s="1373"/>
      <c r="AQ599" s="1649"/>
      <c r="AR599" s="1373"/>
      <c r="AS599" s="1373"/>
      <c r="AT599" s="743"/>
      <c r="AU599" s="1373"/>
      <c r="AV599" s="1373"/>
      <c r="AW599" s="1373"/>
      <c r="AX599" s="1373"/>
      <c r="AY599" s="1373"/>
      <c r="AZ599" s="1639"/>
      <c r="BA599" s="1639"/>
      <c r="BB599" s="1639"/>
      <c r="BC599" s="1639"/>
      <c r="BD599" s="1639"/>
      <c r="BE599" s="1642">
        <v>0</v>
      </c>
    </row>
    <row s="1854" customFormat="1" customHeight="1" ht="18.75">
      <c r="A600" s="994"/>
      <c r="B600" s="1373"/>
      <c r="C600" s="1649"/>
      <c r="D600" s="2158"/>
      <c r="E600" s="553" t="s">
        <v>1669</v>
      </c>
      <c r="F600" s="547" t="s">
        <v>1670</v>
      </c>
      <c r="G600" s="2386" t="s">
        <v>732</v>
      </c>
      <c r="H600" s="758"/>
      <c r="I600" s="758">
        <v>11.16</v>
      </c>
      <c r="J600" s="758"/>
      <c r="K600" s="758"/>
      <c r="L600" s="758"/>
      <c r="M600" s="758"/>
      <c r="N600" s="758"/>
      <c r="O600" s="758"/>
      <c r="P600" s="758"/>
      <c r="Q600" s="758"/>
      <c r="R600" s="758"/>
      <c r="S600" s="758"/>
      <c r="T600" s="758"/>
      <c r="U600" s="758"/>
      <c r="V600" s="758"/>
      <c r="W600" s="758"/>
      <c r="X600" s="758"/>
      <c r="Y600" s="758"/>
      <c r="Z600" s="758"/>
      <c r="AA600" s="758"/>
      <c r="AB600" s="758"/>
      <c r="AC600" s="758"/>
      <c r="AD600" s="758"/>
      <c r="AE600" s="758"/>
      <c r="AF600" s="758"/>
      <c r="AG600" s="758"/>
      <c r="AH600" s="758"/>
      <c r="AI600" s="1532" t="s">
        <v>733</v>
      </c>
      <c r="AJ600" s="741"/>
      <c r="AK600" s="1649"/>
      <c r="AL600" s="1649"/>
      <c r="AM600" s="1373"/>
      <c r="AN600" s="1373"/>
      <c r="AO600" s="1373"/>
      <c r="AP600" s="1373"/>
      <c r="AQ600" s="1649"/>
      <c r="AR600" s="1373"/>
      <c r="AS600" s="1373"/>
      <c r="AT600" s="743"/>
      <c r="AU600" s="1373"/>
      <c r="AV600" s="1373"/>
      <c r="AW600" s="1373"/>
      <c r="AX600" s="1373"/>
      <c r="AY600" s="1373"/>
      <c r="AZ600" s="1639"/>
      <c r="BA600" s="1639"/>
      <c r="BB600" s="1639"/>
      <c r="BC600" s="1639"/>
      <c r="BD600" s="1639"/>
      <c r="BE600" s="1642">
        <v>0</v>
      </c>
    </row>
    <row s="1854" customFormat="1" customHeight="1" ht="18.75">
      <c r="A601" s="994"/>
      <c r="B601" s="1373"/>
      <c r="C601" s="1649"/>
      <c r="D601" s="2158"/>
      <c r="E601" s="553" t="s">
        <v>1671</v>
      </c>
      <c r="F601" s="547" t="s">
        <v>1672</v>
      </c>
      <c r="G601" s="2386" t="s">
        <v>732</v>
      </c>
      <c r="H601" s="758"/>
      <c r="I601" s="758">
        <v>3.44</v>
      </c>
      <c r="J601" s="758"/>
      <c r="K601" s="758"/>
      <c r="L601" s="758"/>
      <c r="M601" s="758"/>
      <c r="N601" s="758"/>
      <c r="O601" s="758"/>
      <c r="P601" s="758"/>
      <c r="Q601" s="758"/>
      <c r="R601" s="758"/>
      <c r="S601" s="758"/>
      <c r="T601" s="758"/>
      <c r="U601" s="758"/>
      <c r="V601" s="758"/>
      <c r="W601" s="758"/>
      <c r="X601" s="758"/>
      <c r="Y601" s="758"/>
      <c r="Z601" s="758"/>
      <c r="AA601" s="758"/>
      <c r="AB601" s="758"/>
      <c r="AC601" s="758"/>
      <c r="AD601" s="758"/>
      <c r="AE601" s="758"/>
      <c r="AF601" s="758"/>
      <c r="AG601" s="758"/>
      <c r="AH601" s="758"/>
      <c r="AI601" s="1532" t="s">
        <v>733</v>
      </c>
      <c r="AJ601" s="741"/>
      <c r="AK601" s="1649"/>
      <c r="AL601" s="1649"/>
      <c r="AM601" s="1373"/>
      <c r="AN601" s="1373"/>
      <c r="AO601" s="1373"/>
      <c r="AP601" s="1373"/>
      <c r="AQ601" s="1649"/>
      <c r="AR601" s="1373"/>
      <c r="AS601" s="1373"/>
      <c r="AT601" s="743"/>
      <c r="AU601" s="1373"/>
      <c r="AV601" s="1373"/>
      <c r="AW601" s="1373"/>
      <c r="AX601" s="1373"/>
      <c r="AY601" s="1373"/>
      <c r="AZ601" s="1639"/>
      <c r="BA601" s="1639"/>
      <c r="BB601" s="1639"/>
      <c r="BC601" s="1639"/>
      <c r="BD601" s="1639"/>
      <c r="BE601" s="1642">
        <v>0</v>
      </c>
    </row>
    <row s="1854" customFormat="1" customHeight="1" ht="18.75">
      <c r="A602" s="994"/>
      <c r="B602" s="1373"/>
      <c r="C602" s="1649"/>
      <c r="D602" s="2158"/>
      <c r="E602" s="553" t="s">
        <v>1673</v>
      </c>
      <c r="F602" s="547" t="s">
        <v>1674</v>
      </c>
      <c r="G602" s="2386" t="s">
        <v>732</v>
      </c>
      <c r="H602" s="758"/>
      <c r="I602" s="758">
        <v>1.08</v>
      </c>
      <c r="J602" s="758"/>
      <c r="K602" s="758"/>
      <c r="L602" s="758"/>
      <c r="M602" s="758"/>
      <c r="N602" s="758"/>
      <c r="O602" s="758"/>
      <c r="P602" s="758"/>
      <c r="Q602" s="758"/>
      <c r="R602" s="758"/>
      <c r="S602" s="758"/>
      <c r="T602" s="758"/>
      <c r="U602" s="758"/>
      <c r="V602" s="758"/>
      <c r="W602" s="758"/>
      <c r="X602" s="758"/>
      <c r="Y602" s="758"/>
      <c r="Z602" s="758"/>
      <c r="AA602" s="758"/>
      <c r="AB602" s="758"/>
      <c r="AC602" s="758"/>
      <c r="AD602" s="758"/>
      <c r="AE602" s="758"/>
      <c r="AF602" s="758"/>
      <c r="AG602" s="758"/>
      <c r="AH602" s="758"/>
      <c r="AI602" s="1532" t="s">
        <v>733</v>
      </c>
      <c r="AJ602" s="741"/>
      <c r="AK602" s="1649"/>
      <c r="AL602" s="1649"/>
      <c r="AM602" s="1373"/>
      <c r="AN602" s="1373"/>
      <c r="AO602" s="1373"/>
      <c r="AP602" s="1373"/>
      <c r="AQ602" s="1649"/>
      <c r="AR602" s="1373"/>
      <c r="AS602" s="1373"/>
      <c r="AT602" s="743"/>
      <c r="AU602" s="1373"/>
      <c r="AV602" s="1373"/>
      <c r="AW602" s="1373"/>
      <c r="AX602" s="1373"/>
      <c r="AY602" s="1373"/>
      <c r="AZ602" s="1639"/>
      <c r="BA602" s="1639"/>
      <c r="BB602" s="1639"/>
      <c r="BC602" s="1639"/>
      <c r="BD602" s="1639"/>
      <c r="BE602" s="1642">
        <v>0</v>
      </c>
    </row>
    <row s="1854" customFormat="1" customHeight="1" ht="18.75">
      <c r="A603" s="994"/>
      <c r="B603" s="1373"/>
      <c r="C603" s="1649"/>
      <c r="D603" s="2158"/>
      <c r="E603" s="553" t="s">
        <v>1675</v>
      </c>
      <c r="F603" s="547" t="s">
        <v>1676</v>
      </c>
      <c r="G603" s="2386" t="s">
        <v>732</v>
      </c>
      <c r="H603" s="758"/>
      <c r="I603" s="758">
        <v>0.516</v>
      </c>
      <c r="J603" s="758"/>
      <c r="K603" s="758"/>
      <c r="L603" s="758"/>
      <c r="M603" s="758"/>
      <c r="N603" s="758"/>
      <c r="O603" s="758"/>
      <c r="P603" s="758"/>
      <c r="Q603" s="758"/>
      <c r="R603" s="758"/>
      <c r="S603" s="758"/>
      <c r="T603" s="758"/>
      <c r="U603" s="758"/>
      <c r="V603" s="758"/>
      <c r="W603" s="758"/>
      <c r="X603" s="758"/>
      <c r="Y603" s="758"/>
      <c r="Z603" s="758"/>
      <c r="AA603" s="758"/>
      <c r="AB603" s="758"/>
      <c r="AC603" s="758"/>
      <c r="AD603" s="758"/>
      <c r="AE603" s="758"/>
      <c r="AF603" s="758"/>
      <c r="AG603" s="758"/>
      <c r="AH603" s="758"/>
      <c r="AI603" s="1532" t="s">
        <v>733</v>
      </c>
      <c r="AJ603" s="741"/>
      <c r="AK603" s="1649"/>
      <c r="AL603" s="1649"/>
      <c r="AM603" s="1373"/>
      <c r="AN603" s="1373"/>
      <c r="AO603" s="1373"/>
      <c r="AP603" s="1373"/>
      <c r="AQ603" s="1649"/>
      <c r="AR603" s="1373"/>
      <c r="AS603" s="1373"/>
      <c r="AT603" s="743"/>
      <c r="AU603" s="1373"/>
      <c r="AV603" s="1373"/>
      <c r="AW603" s="1373"/>
      <c r="AX603" s="1373"/>
      <c r="AY603" s="1373"/>
      <c r="AZ603" s="1639"/>
      <c r="BA603" s="1639"/>
      <c r="BB603" s="1639"/>
      <c r="BC603" s="1639"/>
      <c r="BD603" s="1639"/>
      <c r="BE603" s="1642">
        <v>0</v>
      </c>
    </row>
    <row s="1854" customFormat="1" customHeight="1" ht="18.75">
      <c r="A604" s="994"/>
      <c r="B604" s="1373"/>
      <c r="C604" s="1649"/>
      <c r="D604" s="2158"/>
      <c r="E604" s="553" t="s">
        <v>1677</v>
      </c>
      <c r="F604" s="547" t="s">
        <v>1678</v>
      </c>
      <c r="G604" s="2386" t="s">
        <v>732</v>
      </c>
      <c r="H604" s="758"/>
      <c r="I604" s="758">
        <v>1.172</v>
      </c>
      <c r="J604" s="758"/>
      <c r="K604" s="758"/>
      <c r="L604" s="758"/>
      <c r="M604" s="758"/>
      <c r="N604" s="758"/>
      <c r="O604" s="758"/>
      <c r="P604" s="758"/>
      <c r="Q604" s="758"/>
      <c r="R604" s="758"/>
      <c r="S604" s="758"/>
      <c r="T604" s="758"/>
      <c r="U604" s="758"/>
      <c r="V604" s="758"/>
      <c r="W604" s="758"/>
      <c r="X604" s="758"/>
      <c r="Y604" s="758"/>
      <c r="Z604" s="758"/>
      <c r="AA604" s="758"/>
      <c r="AB604" s="758"/>
      <c r="AC604" s="758"/>
      <c r="AD604" s="758"/>
      <c r="AE604" s="758"/>
      <c r="AF604" s="758"/>
      <c r="AG604" s="758"/>
      <c r="AH604" s="758"/>
      <c r="AI604" s="1532" t="s">
        <v>733</v>
      </c>
      <c r="AJ604" s="741"/>
      <c r="AK604" s="1649"/>
      <c r="AL604" s="1649"/>
      <c r="AM604" s="1373"/>
      <c r="AN604" s="1373"/>
      <c r="AO604" s="1373"/>
      <c r="AP604" s="1373"/>
      <c r="AQ604" s="1649"/>
      <c r="AR604" s="1373"/>
      <c r="AS604" s="1373"/>
      <c r="AT604" s="743"/>
      <c r="AU604" s="1373"/>
      <c r="AV604" s="1373"/>
      <c r="AW604" s="1373"/>
      <c r="AX604" s="1373"/>
      <c r="AY604" s="1373"/>
      <c r="AZ604" s="1639"/>
      <c r="BA604" s="1639"/>
      <c r="BB604" s="1639"/>
      <c r="BC604" s="1639"/>
      <c r="BD604" s="1639"/>
      <c r="BE604" s="1642">
        <v>0</v>
      </c>
    </row>
    <row s="1854" customFormat="1" customHeight="1" ht="18.75">
      <c r="A605" s="994"/>
      <c r="B605" s="1373"/>
      <c r="C605" s="1649"/>
      <c r="D605" s="2158"/>
      <c r="E605" s="553" t="s">
        <v>1679</v>
      </c>
      <c r="F605" s="547" t="s">
        <v>1680</v>
      </c>
      <c r="G605" s="2386" t="s">
        <v>732</v>
      </c>
      <c r="H605" s="758"/>
      <c r="I605" s="758">
        <v>6.45</v>
      </c>
      <c r="J605" s="758"/>
      <c r="K605" s="758"/>
      <c r="L605" s="758"/>
      <c r="M605" s="758"/>
      <c r="N605" s="758"/>
      <c r="O605" s="758"/>
      <c r="P605" s="758"/>
      <c r="Q605" s="758"/>
      <c r="R605" s="758"/>
      <c r="S605" s="758"/>
      <c r="T605" s="758"/>
      <c r="U605" s="758"/>
      <c r="V605" s="758"/>
      <c r="W605" s="758"/>
      <c r="X605" s="758"/>
      <c r="Y605" s="758"/>
      <c r="Z605" s="758"/>
      <c r="AA605" s="758"/>
      <c r="AB605" s="758"/>
      <c r="AC605" s="758"/>
      <c r="AD605" s="758"/>
      <c r="AE605" s="758"/>
      <c r="AF605" s="758"/>
      <c r="AG605" s="758"/>
      <c r="AH605" s="758"/>
      <c r="AI605" s="1532" t="s">
        <v>733</v>
      </c>
      <c r="AJ605" s="741"/>
      <c r="AK605" s="1649"/>
      <c r="AL605" s="1649"/>
      <c r="AM605" s="1373"/>
      <c r="AN605" s="1373"/>
      <c r="AO605" s="1373"/>
      <c r="AP605" s="1373"/>
      <c r="AQ605" s="1649"/>
      <c r="AR605" s="1373"/>
      <c r="AS605" s="1373"/>
      <c r="AT605" s="743"/>
      <c r="AU605" s="1373"/>
      <c r="AV605" s="1373"/>
      <c r="AW605" s="1373"/>
      <c r="AX605" s="1373"/>
      <c r="AY605" s="1373"/>
      <c r="AZ605" s="1639"/>
      <c r="BA605" s="1639"/>
      <c r="BB605" s="1639"/>
      <c r="BC605" s="1639"/>
      <c r="BD605" s="1639"/>
      <c r="BE605" s="1642">
        <v>0</v>
      </c>
    </row>
    <row s="1854" customFormat="1" customHeight="1" ht="18.75">
      <c r="A606" s="994"/>
      <c r="B606" s="1373"/>
      <c r="C606" s="1649"/>
      <c r="D606" s="2158"/>
      <c r="E606" s="553" t="s">
        <v>1681</v>
      </c>
      <c r="F606" s="547" t="s">
        <v>1682</v>
      </c>
      <c r="G606" s="2386" t="s">
        <v>732</v>
      </c>
      <c r="H606" s="758"/>
      <c r="I606" s="758">
        <v>0.481</v>
      </c>
      <c r="J606" s="758"/>
      <c r="K606" s="758"/>
      <c r="L606" s="758"/>
      <c r="M606" s="758"/>
      <c r="N606" s="758"/>
      <c r="O606" s="758"/>
      <c r="P606" s="758"/>
      <c r="Q606" s="758"/>
      <c r="R606" s="758"/>
      <c r="S606" s="758"/>
      <c r="T606" s="758"/>
      <c r="U606" s="758"/>
      <c r="V606" s="758"/>
      <c r="W606" s="758"/>
      <c r="X606" s="758"/>
      <c r="Y606" s="758"/>
      <c r="Z606" s="758"/>
      <c r="AA606" s="758"/>
      <c r="AB606" s="758"/>
      <c r="AC606" s="758"/>
      <c r="AD606" s="758"/>
      <c r="AE606" s="758"/>
      <c r="AF606" s="758"/>
      <c r="AG606" s="758"/>
      <c r="AH606" s="758"/>
      <c r="AI606" s="1532" t="s">
        <v>733</v>
      </c>
      <c r="AJ606" s="741"/>
      <c r="AK606" s="1649"/>
      <c r="AL606" s="1649"/>
      <c r="AM606" s="1373"/>
      <c r="AN606" s="1373"/>
      <c r="AO606" s="1373"/>
      <c r="AP606" s="1373"/>
      <c r="AQ606" s="1649"/>
      <c r="AR606" s="1373"/>
      <c r="AS606" s="1373"/>
      <c r="AT606" s="743"/>
      <c r="AU606" s="1373"/>
      <c r="AV606" s="1373"/>
      <c r="AW606" s="1373"/>
      <c r="AX606" s="1373"/>
      <c r="AY606" s="1373"/>
      <c r="AZ606" s="1639"/>
      <c r="BA606" s="1639"/>
      <c r="BB606" s="1639"/>
      <c r="BC606" s="1639"/>
      <c r="BD606" s="1639"/>
      <c r="BE606" s="1642">
        <v>0</v>
      </c>
    </row>
    <row s="1854" customFormat="1" customHeight="1" ht="18.75">
      <c r="A607" s="994"/>
      <c r="B607" s="1373"/>
      <c r="C607" s="1649"/>
      <c r="D607" s="2158"/>
      <c r="E607" s="553" t="s">
        <v>1683</v>
      </c>
      <c r="F607" s="547" t="s">
        <v>1684</v>
      </c>
      <c r="G607" s="2386" t="s">
        <v>732</v>
      </c>
      <c r="H607" s="758"/>
      <c r="I607" s="758">
        <v>9</v>
      </c>
      <c r="J607" s="758"/>
      <c r="K607" s="758"/>
      <c r="L607" s="758"/>
      <c r="M607" s="758"/>
      <c r="N607" s="758"/>
      <c r="O607" s="758"/>
      <c r="P607" s="758"/>
      <c r="Q607" s="758"/>
      <c r="R607" s="758"/>
      <c r="S607" s="758"/>
      <c r="T607" s="758"/>
      <c r="U607" s="758"/>
      <c r="V607" s="758"/>
      <c r="W607" s="758"/>
      <c r="X607" s="758"/>
      <c r="Y607" s="758"/>
      <c r="Z607" s="758"/>
      <c r="AA607" s="758"/>
      <c r="AB607" s="758"/>
      <c r="AC607" s="758"/>
      <c r="AD607" s="758"/>
      <c r="AE607" s="758"/>
      <c r="AF607" s="758"/>
      <c r="AG607" s="758"/>
      <c r="AH607" s="758"/>
      <c r="AI607" s="1532" t="s">
        <v>733</v>
      </c>
      <c r="AJ607" s="741"/>
      <c r="AK607" s="1649"/>
      <c r="AL607" s="1649"/>
      <c r="AM607" s="1373"/>
      <c r="AN607" s="1373"/>
      <c r="AO607" s="1373"/>
      <c r="AP607" s="1373"/>
      <c r="AQ607" s="1649"/>
      <c r="AR607" s="1373"/>
      <c r="AS607" s="1373"/>
      <c r="AT607" s="743"/>
      <c r="AU607" s="1373"/>
      <c r="AV607" s="1373"/>
      <c r="AW607" s="1373"/>
      <c r="AX607" s="1373"/>
      <c r="AY607" s="1373"/>
      <c r="AZ607" s="1639"/>
      <c r="BA607" s="1639"/>
      <c r="BB607" s="1639"/>
      <c r="BC607" s="1639"/>
      <c r="BD607" s="1639"/>
      <c r="BE607" s="1642">
        <v>0</v>
      </c>
    </row>
    <row s="1854" customFormat="1" customHeight="1" ht="18.75">
      <c r="A608" s="994"/>
      <c r="B608" s="1373"/>
      <c r="C608" s="1649"/>
      <c r="D608" s="2158"/>
      <c r="E608" s="553" t="s">
        <v>1685</v>
      </c>
      <c r="F608" s="547" t="s">
        <v>1686</v>
      </c>
      <c r="G608" s="2386" t="s">
        <v>732</v>
      </c>
      <c r="H608" s="758"/>
      <c r="I608" s="758">
        <v>1.6</v>
      </c>
      <c r="J608" s="758"/>
      <c r="K608" s="758"/>
      <c r="L608" s="758"/>
      <c r="M608" s="758"/>
      <c r="N608" s="758"/>
      <c r="O608" s="758"/>
      <c r="P608" s="758"/>
      <c r="Q608" s="758"/>
      <c r="R608" s="758"/>
      <c r="S608" s="758"/>
      <c r="T608" s="758"/>
      <c r="U608" s="758"/>
      <c r="V608" s="758"/>
      <c r="W608" s="758"/>
      <c r="X608" s="758"/>
      <c r="Y608" s="758"/>
      <c r="Z608" s="758"/>
      <c r="AA608" s="758"/>
      <c r="AB608" s="758"/>
      <c r="AC608" s="758"/>
      <c r="AD608" s="758"/>
      <c r="AE608" s="758"/>
      <c r="AF608" s="758"/>
      <c r="AG608" s="758"/>
      <c r="AH608" s="758"/>
      <c r="AI608" s="1532" t="s">
        <v>733</v>
      </c>
      <c r="AJ608" s="741"/>
      <c r="AK608" s="1649"/>
      <c r="AL608" s="1649"/>
      <c r="AM608" s="1373"/>
      <c r="AN608" s="1373"/>
      <c r="AO608" s="1373"/>
      <c r="AP608" s="1373"/>
      <c r="AQ608" s="1649"/>
      <c r="AR608" s="1373"/>
      <c r="AS608" s="1373"/>
      <c r="AT608" s="743"/>
      <c r="AU608" s="1373"/>
      <c r="AV608" s="1373"/>
      <c r="AW608" s="1373"/>
      <c r="AX608" s="1373"/>
      <c r="AY608" s="1373"/>
      <c r="AZ608" s="1639"/>
      <c r="BA608" s="1639"/>
      <c r="BB608" s="1639"/>
      <c r="BC608" s="1639"/>
      <c r="BD608" s="1639"/>
      <c r="BE608" s="1642">
        <v>0</v>
      </c>
    </row>
    <row s="1854" customFormat="1" customHeight="1" ht="18.75">
      <c r="A609" s="994"/>
      <c r="B609" s="1373"/>
      <c r="C609" s="1649"/>
      <c r="D609" s="2158"/>
      <c r="E609" s="553" t="s">
        <v>1687</v>
      </c>
      <c r="F609" s="547" t="s">
        <v>1688</v>
      </c>
      <c r="G609" s="2386" t="s">
        <v>732</v>
      </c>
      <c r="H609" s="758"/>
      <c r="I609" s="758">
        <v>2.07</v>
      </c>
      <c r="J609" s="758"/>
      <c r="K609" s="758"/>
      <c r="L609" s="758"/>
      <c r="M609" s="758"/>
      <c r="N609" s="758"/>
      <c r="O609" s="758"/>
      <c r="P609" s="758"/>
      <c r="Q609" s="758"/>
      <c r="R609" s="758"/>
      <c r="S609" s="758"/>
      <c r="T609" s="758"/>
      <c r="U609" s="758"/>
      <c r="V609" s="758"/>
      <c r="W609" s="758"/>
      <c r="X609" s="758"/>
      <c r="Y609" s="758"/>
      <c r="Z609" s="758"/>
      <c r="AA609" s="758"/>
      <c r="AB609" s="758"/>
      <c r="AC609" s="758"/>
      <c r="AD609" s="758"/>
      <c r="AE609" s="758"/>
      <c r="AF609" s="758"/>
      <c r="AG609" s="758"/>
      <c r="AH609" s="758"/>
      <c r="AI609" s="1532" t="s">
        <v>733</v>
      </c>
      <c r="AJ609" s="741"/>
      <c r="AK609" s="1649"/>
      <c r="AL609" s="1649"/>
      <c r="AM609" s="1373"/>
      <c r="AN609" s="1373"/>
      <c r="AO609" s="1373"/>
      <c r="AP609" s="1373"/>
      <c r="AQ609" s="1649"/>
      <c r="AR609" s="1373"/>
      <c r="AS609" s="1373"/>
      <c r="AT609" s="743"/>
      <c r="AU609" s="1373"/>
      <c r="AV609" s="1373"/>
      <c r="AW609" s="1373"/>
      <c r="AX609" s="1373"/>
      <c r="AY609" s="1373"/>
      <c r="AZ609" s="1639"/>
      <c r="BA609" s="1639"/>
      <c r="BB609" s="1639"/>
      <c r="BC609" s="1639"/>
      <c r="BD609" s="1639"/>
      <c r="BE609" s="1642">
        <v>0</v>
      </c>
    </row>
    <row s="1854" customFormat="1" customHeight="1" ht="18.75">
      <c r="A610" s="994"/>
      <c r="B610" s="1373"/>
      <c r="C610" s="1649"/>
      <c r="D610" s="2158"/>
      <c r="E610" s="553" t="s">
        <v>1689</v>
      </c>
      <c r="F610" s="547" t="s">
        <v>1690</v>
      </c>
      <c r="G610" s="2386" t="s">
        <v>732</v>
      </c>
      <c r="H610" s="758"/>
      <c r="I610" s="758">
        <v>3.092</v>
      </c>
      <c r="J610" s="758"/>
      <c r="K610" s="758"/>
      <c r="L610" s="758"/>
      <c r="M610" s="758"/>
      <c r="N610" s="758"/>
      <c r="O610" s="758"/>
      <c r="P610" s="758"/>
      <c r="Q610" s="758"/>
      <c r="R610" s="758"/>
      <c r="S610" s="758"/>
      <c r="T610" s="758"/>
      <c r="U610" s="758"/>
      <c r="V610" s="758"/>
      <c r="W610" s="758"/>
      <c r="X610" s="758"/>
      <c r="Y610" s="758"/>
      <c r="Z610" s="758"/>
      <c r="AA610" s="758"/>
      <c r="AB610" s="758"/>
      <c r="AC610" s="758"/>
      <c r="AD610" s="758"/>
      <c r="AE610" s="758"/>
      <c r="AF610" s="758"/>
      <c r="AG610" s="758"/>
      <c r="AH610" s="758"/>
      <c r="AI610" s="1532" t="s">
        <v>733</v>
      </c>
      <c r="AJ610" s="741"/>
      <c r="AK610" s="1649"/>
      <c r="AL610" s="1649"/>
      <c r="AM610" s="1373"/>
      <c r="AN610" s="1373"/>
      <c r="AO610" s="1373"/>
      <c r="AP610" s="1373"/>
      <c r="AQ610" s="1649"/>
      <c r="AR610" s="1373"/>
      <c r="AS610" s="1373"/>
      <c r="AT610" s="743"/>
      <c r="AU610" s="1373"/>
      <c r="AV610" s="1373"/>
      <c r="AW610" s="1373"/>
      <c r="AX610" s="1373"/>
      <c r="AY610" s="1373"/>
      <c r="AZ610" s="1639"/>
      <c r="BA610" s="1639"/>
      <c r="BB610" s="1639"/>
      <c r="BC610" s="1639"/>
      <c r="BD610" s="1639"/>
      <c r="BE610" s="1642">
        <v>0</v>
      </c>
    </row>
    <row s="1854" customFormat="1" customHeight="1" ht="18.75">
      <c r="A611" s="994"/>
      <c r="B611" s="1373"/>
      <c r="C611" s="1649"/>
      <c r="D611" s="2158"/>
      <c r="E611" s="553" t="s">
        <v>1691</v>
      </c>
      <c r="F611" s="547" t="s">
        <v>1692</v>
      </c>
      <c r="G611" s="2386" t="s">
        <v>732</v>
      </c>
      <c r="H611" s="758"/>
      <c r="I611" s="758">
        <v>1.6</v>
      </c>
      <c r="J611" s="758"/>
      <c r="K611" s="758"/>
      <c r="L611" s="758"/>
      <c r="M611" s="758"/>
      <c r="N611" s="758"/>
      <c r="O611" s="758"/>
      <c r="P611" s="758"/>
      <c r="Q611" s="758"/>
      <c r="R611" s="758"/>
      <c r="S611" s="758"/>
      <c r="T611" s="758"/>
      <c r="U611" s="758"/>
      <c r="V611" s="758"/>
      <c r="W611" s="758"/>
      <c r="X611" s="758"/>
      <c r="Y611" s="758"/>
      <c r="Z611" s="758"/>
      <c r="AA611" s="758"/>
      <c r="AB611" s="758"/>
      <c r="AC611" s="758"/>
      <c r="AD611" s="758"/>
      <c r="AE611" s="758"/>
      <c r="AF611" s="758"/>
      <c r="AG611" s="758"/>
      <c r="AH611" s="758"/>
      <c r="AI611" s="1532" t="s">
        <v>733</v>
      </c>
      <c r="AJ611" s="741"/>
      <c r="AK611" s="1649"/>
      <c r="AL611" s="1649"/>
      <c r="AM611" s="1373"/>
      <c r="AN611" s="1373"/>
      <c r="AO611" s="1373"/>
      <c r="AP611" s="1373"/>
      <c r="AQ611" s="1649"/>
      <c r="AR611" s="1373"/>
      <c r="AS611" s="1373"/>
      <c r="AT611" s="743"/>
      <c r="AU611" s="1373"/>
      <c r="AV611" s="1373"/>
      <c r="AW611" s="1373"/>
      <c r="AX611" s="1373"/>
      <c r="AY611" s="1373"/>
      <c r="AZ611" s="1639"/>
      <c r="BA611" s="1639"/>
      <c r="BB611" s="1639"/>
      <c r="BC611" s="1639"/>
      <c r="BD611" s="1639"/>
      <c r="BE611" s="1642">
        <v>0</v>
      </c>
    </row>
    <row s="1854" customFormat="1" customHeight="1" ht="18.75">
      <c r="A612" s="994"/>
      <c r="B612" s="1373"/>
      <c r="C612" s="1649"/>
      <c r="D612" s="2158"/>
      <c r="E612" s="553" t="s">
        <v>1693</v>
      </c>
      <c r="F612" s="547" t="s">
        <v>1694</v>
      </c>
      <c r="G612" s="2386" t="s">
        <v>732</v>
      </c>
      <c r="H612" s="758"/>
      <c r="I612" s="758">
        <v>1.14</v>
      </c>
      <c r="J612" s="758"/>
      <c r="K612" s="758"/>
      <c r="L612" s="758"/>
      <c r="M612" s="758"/>
      <c r="N612" s="758"/>
      <c r="O612" s="758"/>
      <c r="P612" s="758"/>
      <c r="Q612" s="758"/>
      <c r="R612" s="758"/>
      <c r="S612" s="758"/>
      <c r="T612" s="758"/>
      <c r="U612" s="758"/>
      <c r="V612" s="758"/>
      <c r="W612" s="758"/>
      <c r="X612" s="758"/>
      <c r="Y612" s="758"/>
      <c r="Z612" s="758"/>
      <c r="AA612" s="758"/>
      <c r="AB612" s="758"/>
      <c r="AC612" s="758"/>
      <c r="AD612" s="758"/>
      <c r="AE612" s="758"/>
      <c r="AF612" s="758"/>
      <c r="AG612" s="758"/>
      <c r="AH612" s="758"/>
      <c r="AI612" s="1532" t="s">
        <v>733</v>
      </c>
      <c r="AJ612" s="741"/>
      <c r="AK612" s="1649"/>
      <c r="AL612" s="1649"/>
      <c r="AM612" s="1373"/>
      <c r="AN612" s="1373"/>
      <c r="AO612" s="1373"/>
      <c r="AP612" s="1373"/>
      <c r="AQ612" s="1649"/>
      <c r="AR612" s="1373"/>
      <c r="AS612" s="1373"/>
      <c r="AT612" s="743"/>
      <c r="AU612" s="1373"/>
      <c r="AV612" s="1373"/>
      <c r="AW612" s="1373"/>
      <c r="AX612" s="1373"/>
      <c r="AY612" s="1373"/>
      <c r="AZ612" s="1639"/>
      <c r="BA612" s="1639"/>
      <c r="BB612" s="1639"/>
      <c r="BC612" s="1639"/>
      <c r="BD612" s="1639"/>
      <c r="BE612" s="1642">
        <v>0</v>
      </c>
    </row>
    <row s="1854" customFormat="1" customHeight="1" ht="18.75">
      <c r="A613" s="994"/>
      <c r="B613" s="1373"/>
      <c r="C613" s="1649"/>
      <c r="D613" s="2158"/>
      <c r="E613" s="553" t="s">
        <v>1695</v>
      </c>
      <c r="F613" s="547" t="s">
        <v>1696</v>
      </c>
      <c r="G613" s="2386" t="s">
        <v>732</v>
      </c>
      <c r="H613" s="758"/>
      <c r="I613" s="758">
        <v>1.62</v>
      </c>
      <c r="J613" s="758"/>
      <c r="K613" s="758"/>
      <c r="L613" s="758"/>
      <c r="M613" s="758"/>
      <c r="N613" s="758"/>
      <c r="O613" s="758"/>
      <c r="P613" s="758"/>
      <c r="Q613" s="758"/>
      <c r="R613" s="758"/>
      <c r="S613" s="758"/>
      <c r="T613" s="758"/>
      <c r="U613" s="758"/>
      <c r="V613" s="758"/>
      <c r="W613" s="758"/>
      <c r="X613" s="758"/>
      <c r="Y613" s="758"/>
      <c r="Z613" s="758"/>
      <c r="AA613" s="758"/>
      <c r="AB613" s="758"/>
      <c r="AC613" s="758"/>
      <c r="AD613" s="758"/>
      <c r="AE613" s="758"/>
      <c r="AF613" s="758"/>
      <c r="AG613" s="758"/>
      <c r="AH613" s="758"/>
      <c r="AI613" s="1532" t="s">
        <v>733</v>
      </c>
      <c r="AJ613" s="741"/>
      <c r="AK613" s="1649"/>
      <c r="AL613" s="1649"/>
      <c r="AM613" s="1373"/>
      <c r="AN613" s="1373"/>
      <c r="AO613" s="1373"/>
      <c r="AP613" s="1373"/>
      <c r="AQ613" s="1649"/>
      <c r="AR613" s="1373"/>
      <c r="AS613" s="1373"/>
      <c r="AT613" s="743"/>
      <c r="AU613" s="1373"/>
      <c r="AV613" s="1373"/>
      <c r="AW613" s="1373"/>
      <c r="AX613" s="1373"/>
      <c r="AY613" s="1373"/>
      <c r="AZ613" s="1639"/>
      <c r="BA613" s="1639"/>
      <c r="BB613" s="1639"/>
      <c r="BC613" s="1639"/>
      <c r="BD613" s="1639"/>
      <c r="BE613" s="1642">
        <v>0</v>
      </c>
    </row>
    <row s="1854" customFormat="1" customHeight="1" ht="18.75">
      <c r="A614" s="994"/>
      <c r="B614" s="1373"/>
      <c r="C614" s="1649"/>
      <c r="D614" s="2158"/>
      <c r="E614" s="553" t="s">
        <v>1697</v>
      </c>
      <c r="F614" s="547" t="s">
        <v>1698</v>
      </c>
      <c r="G614" s="2386" t="s">
        <v>732</v>
      </c>
      <c r="H614" s="758"/>
      <c r="I614" s="758">
        <v>1.08</v>
      </c>
      <c r="J614" s="758"/>
      <c r="K614" s="758"/>
      <c r="L614" s="758"/>
      <c r="M614" s="758"/>
      <c r="N614" s="758"/>
      <c r="O614" s="758"/>
      <c r="P614" s="758"/>
      <c r="Q614" s="758"/>
      <c r="R614" s="758"/>
      <c r="S614" s="758"/>
      <c r="T614" s="758"/>
      <c r="U614" s="758"/>
      <c r="V614" s="758"/>
      <c r="W614" s="758"/>
      <c r="X614" s="758"/>
      <c r="Y614" s="758"/>
      <c r="Z614" s="758"/>
      <c r="AA614" s="758"/>
      <c r="AB614" s="758"/>
      <c r="AC614" s="758"/>
      <c r="AD614" s="758"/>
      <c r="AE614" s="758"/>
      <c r="AF614" s="758"/>
      <c r="AG614" s="758"/>
      <c r="AH614" s="758"/>
      <c r="AI614" s="1532" t="s">
        <v>733</v>
      </c>
      <c r="AJ614" s="741"/>
      <c r="AK614" s="1649"/>
      <c r="AL614" s="1649"/>
      <c r="AM614" s="1373"/>
      <c r="AN614" s="1373"/>
      <c r="AO614" s="1373"/>
      <c r="AP614" s="1373"/>
      <c r="AQ614" s="1649"/>
      <c r="AR614" s="1373"/>
      <c r="AS614" s="1373"/>
      <c r="AT614" s="743"/>
      <c r="AU614" s="1373"/>
      <c r="AV614" s="1373"/>
      <c r="AW614" s="1373"/>
      <c r="AX614" s="1373"/>
      <c r="AY614" s="1373"/>
      <c r="AZ614" s="1639"/>
      <c r="BA614" s="1639"/>
      <c r="BB614" s="1639"/>
      <c r="BC614" s="1639"/>
      <c r="BD614" s="1639"/>
      <c r="BE614" s="1642">
        <v>0</v>
      </c>
    </row>
    <row s="1854" customFormat="1" customHeight="1" ht="18.75">
      <c r="A615" s="994"/>
      <c r="B615" s="1373"/>
      <c r="C615" s="1649"/>
      <c r="D615" s="2158"/>
      <c r="E615" s="553" t="s">
        <v>1699</v>
      </c>
      <c r="F615" s="547" t="s">
        <v>1700</v>
      </c>
      <c r="G615" s="2386" t="s">
        <v>732</v>
      </c>
      <c r="H615" s="758"/>
      <c r="I615" s="758">
        <v>1.2</v>
      </c>
      <c r="J615" s="758"/>
      <c r="K615" s="758"/>
      <c r="L615" s="758"/>
      <c r="M615" s="758"/>
      <c r="N615" s="758"/>
      <c r="O615" s="758"/>
      <c r="P615" s="758"/>
      <c r="Q615" s="758"/>
      <c r="R615" s="758"/>
      <c r="S615" s="758"/>
      <c r="T615" s="758"/>
      <c r="U615" s="758"/>
      <c r="V615" s="758"/>
      <c r="W615" s="758"/>
      <c r="X615" s="758"/>
      <c r="Y615" s="758"/>
      <c r="Z615" s="758"/>
      <c r="AA615" s="758"/>
      <c r="AB615" s="758"/>
      <c r="AC615" s="758"/>
      <c r="AD615" s="758"/>
      <c r="AE615" s="758"/>
      <c r="AF615" s="758"/>
      <c r="AG615" s="758"/>
      <c r="AH615" s="758"/>
      <c r="AI615" s="1532" t="s">
        <v>733</v>
      </c>
      <c r="AJ615" s="741"/>
      <c r="AK615" s="1649"/>
      <c r="AL615" s="1649"/>
      <c r="AM615" s="1373"/>
      <c r="AN615" s="1373"/>
      <c r="AO615" s="1373"/>
      <c r="AP615" s="1373"/>
      <c r="AQ615" s="1649"/>
      <c r="AR615" s="1373"/>
      <c r="AS615" s="1373"/>
      <c r="AT615" s="743"/>
      <c r="AU615" s="1373"/>
      <c r="AV615" s="1373"/>
      <c r="AW615" s="1373"/>
      <c r="AX615" s="1373"/>
      <c r="AY615" s="1373"/>
      <c r="AZ615" s="1639"/>
      <c r="BA615" s="1639"/>
      <c r="BB615" s="1639"/>
      <c r="BC615" s="1639"/>
      <c r="BD615" s="1639"/>
      <c r="BE615" s="1642">
        <v>0</v>
      </c>
    </row>
    <row s="1854" customFormat="1" customHeight="1" ht="18.75">
      <c r="A616" s="994"/>
      <c r="B616" s="1373"/>
      <c r="C616" s="1649"/>
      <c r="D616" s="2158"/>
      <c r="E616" s="553" t="s">
        <v>1701</v>
      </c>
      <c r="F616" s="547" t="s">
        <v>1702</v>
      </c>
      <c r="G616" s="2386" t="s">
        <v>732</v>
      </c>
      <c r="H616" s="758"/>
      <c r="I616" s="758">
        <v>2.7</v>
      </c>
      <c r="J616" s="758"/>
      <c r="K616" s="758"/>
      <c r="L616" s="758"/>
      <c r="M616" s="758"/>
      <c r="N616" s="758"/>
      <c r="O616" s="758"/>
      <c r="P616" s="758"/>
      <c r="Q616" s="758"/>
      <c r="R616" s="758"/>
      <c r="S616" s="758"/>
      <c r="T616" s="758"/>
      <c r="U616" s="758"/>
      <c r="V616" s="758"/>
      <c r="W616" s="758"/>
      <c r="X616" s="758"/>
      <c r="Y616" s="758"/>
      <c r="Z616" s="758"/>
      <c r="AA616" s="758"/>
      <c r="AB616" s="758"/>
      <c r="AC616" s="758"/>
      <c r="AD616" s="758"/>
      <c r="AE616" s="758"/>
      <c r="AF616" s="758"/>
      <c r="AG616" s="758"/>
      <c r="AH616" s="758"/>
      <c r="AI616" s="1532" t="s">
        <v>733</v>
      </c>
      <c r="AJ616" s="741"/>
      <c r="AK616" s="1649"/>
      <c r="AL616" s="1649"/>
      <c r="AM616" s="1373"/>
      <c r="AN616" s="1373"/>
      <c r="AO616" s="1373"/>
      <c r="AP616" s="1373"/>
      <c r="AQ616" s="1649"/>
      <c r="AR616" s="1373"/>
      <c r="AS616" s="1373"/>
      <c r="AT616" s="743"/>
      <c r="AU616" s="1373"/>
      <c r="AV616" s="1373"/>
      <c r="AW616" s="1373"/>
      <c r="AX616" s="1373"/>
      <c r="AY616" s="1373"/>
      <c r="AZ616" s="1639"/>
      <c r="BA616" s="1639"/>
      <c r="BB616" s="1639"/>
      <c r="BC616" s="1639"/>
      <c r="BD616" s="1639"/>
      <c r="BE616" s="1642">
        <v>0</v>
      </c>
    </row>
    <row s="1854" customFormat="1" customHeight="1" ht="18.75">
      <c r="A617" s="994"/>
      <c r="B617" s="1373"/>
      <c r="C617" s="1649"/>
      <c r="D617" s="2158"/>
      <c r="E617" s="553" t="s">
        <v>1703</v>
      </c>
      <c r="F617" s="547" t="s">
        <v>1704</v>
      </c>
      <c r="G617" s="2386" t="s">
        <v>732</v>
      </c>
      <c r="H617" s="758"/>
      <c r="I617" s="758">
        <v>0.516</v>
      </c>
      <c r="J617" s="758"/>
      <c r="K617" s="758"/>
      <c r="L617" s="758"/>
      <c r="M617" s="758"/>
      <c r="N617" s="758"/>
      <c r="O617" s="758"/>
      <c r="P617" s="758"/>
      <c r="Q617" s="758"/>
      <c r="R617" s="758"/>
      <c r="S617" s="758"/>
      <c r="T617" s="758"/>
      <c r="U617" s="758"/>
      <c r="V617" s="758"/>
      <c r="W617" s="758"/>
      <c r="X617" s="758"/>
      <c r="Y617" s="758"/>
      <c r="Z617" s="758"/>
      <c r="AA617" s="758"/>
      <c r="AB617" s="758"/>
      <c r="AC617" s="758"/>
      <c r="AD617" s="758"/>
      <c r="AE617" s="758"/>
      <c r="AF617" s="758"/>
      <c r="AG617" s="758"/>
      <c r="AH617" s="758"/>
      <c r="AI617" s="1532" t="s">
        <v>733</v>
      </c>
      <c r="AJ617" s="741"/>
      <c r="AK617" s="1649"/>
      <c r="AL617" s="1649"/>
      <c r="AM617" s="1373"/>
      <c r="AN617" s="1373"/>
      <c r="AO617" s="1373"/>
      <c r="AP617" s="1373"/>
      <c r="AQ617" s="1649"/>
      <c r="AR617" s="1373"/>
      <c r="AS617" s="1373"/>
      <c r="AT617" s="743"/>
      <c r="AU617" s="1373"/>
      <c r="AV617" s="1373"/>
      <c r="AW617" s="1373"/>
      <c r="AX617" s="1373"/>
      <c r="AY617" s="1373"/>
      <c r="AZ617" s="1639"/>
      <c r="BA617" s="1639"/>
      <c r="BB617" s="1639"/>
      <c r="BC617" s="1639"/>
      <c r="BD617" s="1639"/>
      <c r="BE617" s="1642">
        <v>0</v>
      </c>
    </row>
    <row s="1854" customFormat="1" customHeight="1" ht="18.75">
      <c r="A618" s="994"/>
      <c r="B618" s="1373"/>
      <c r="C618" s="1649"/>
      <c r="D618" s="2158"/>
      <c r="E618" s="553" t="s">
        <v>1705</v>
      </c>
      <c r="F618" s="547" t="s">
        <v>1706</v>
      </c>
      <c r="G618" s="2386" t="s">
        <v>732</v>
      </c>
      <c r="H618" s="758"/>
      <c r="I618" s="758">
        <v>5.504</v>
      </c>
      <c r="J618" s="758"/>
      <c r="K618" s="758"/>
      <c r="L618" s="758"/>
      <c r="M618" s="758"/>
      <c r="N618" s="758"/>
      <c r="O618" s="758"/>
      <c r="P618" s="758"/>
      <c r="Q618" s="758"/>
      <c r="R618" s="758"/>
      <c r="S618" s="758"/>
      <c r="T618" s="758"/>
      <c r="U618" s="758"/>
      <c r="V618" s="758"/>
      <c r="W618" s="758"/>
      <c r="X618" s="758"/>
      <c r="Y618" s="758"/>
      <c r="Z618" s="758"/>
      <c r="AA618" s="758"/>
      <c r="AB618" s="758"/>
      <c r="AC618" s="758"/>
      <c r="AD618" s="758"/>
      <c r="AE618" s="758"/>
      <c r="AF618" s="758"/>
      <c r="AG618" s="758"/>
      <c r="AH618" s="758"/>
      <c r="AI618" s="1532" t="s">
        <v>733</v>
      </c>
      <c r="AJ618" s="741"/>
      <c r="AK618" s="1649"/>
      <c r="AL618" s="1649"/>
      <c r="AM618" s="1373"/>
      <c r="AN618" s="1373"/>
      <c r="AO618" s="1373"/>
      <c r="AP618" s="1373"/>
      <c r="AQ618" s="1649"/>
      <c r="AR618" s="1373"/>
      <c r="AS618" s="1373"/>
      <c r="AT618" s="743"/>
      <c r="AU618" s="1373"/>
      <c r="AV618" s="1373"/>
      <c r="AW618" s="1373"/>
      <c r="AX618" s="1373"/>
      <c r="AY618" s="1373"/>
      <c r="AZ618" s="1639"/>
      <c r="BA618" s="1639"/>
      <c r="BB618" s="1639"/>
      <c r="BC618" s="1639"/>
      <c r="BD618" s="1639"/>
      <c r="BE618" s="1642">
        <v>0</v>
      </c>
    </row>
    <row s="1854" customFormat="1" customHeight="1" ht="18.75">
      <c r="A619" s="994"/>
      <c r="B619" s="1373"/>
      <c r="C619" s="1649"/>
      <c r="D619" s="2158"/>
      <c r="E619" s="553" t="s">
        <v>1707</v>
      </c>
      <c r="F619" s="547" t="s">
        <v>1708</v>
      </c>
      <c r="G619" s="2386" t="s">
        <v>732</v>
      </c>
      <c r="H619" s="758"/>
      <c r="I619" s="758">
        <v>3.58</v>
      </c>
      <c r="J619" s="758"/>
      <c r="K619" s="758"/>
      <c r="L619" s="758"/>
      <c r="M619" s="758"/>
      <c r="N619" s="758"/>
      <c r="O619" s="758"/>
      <c r="P619" s="758"/>
      <c r="Q619" s="758"/>
      <c r="R619" s="758"/>
      <c r="S619" s="758"/>
      <c r="T619" s="758"/>
      <c r="U619" s="758"/>
      <c r="V619" s="758"/>
      <c r="W619" s="758"/>
      <c r="X619" s="758"/>
      <c r="Y619" s="758"/>
      <c r="Z619" s="758"/>
      <c r="AA619" s="758"/>
      <c r="AB619" s="758"/>
      <c r="AC619" s="758"/>
      <c r="AD619" s="758"/>
      <c r="AE619" s="758"/>
      <c r="AF619" s="758"/>
      <c r="AG619" s="758"/>
      <c r="AH619" s="758"/>
      <c r="AI619" s="1532" t="s">
        <v>733</v>
      </c>
      <c r="AJ619" s="741"/>
      <c r="AK619" s="1649"/>
      <c r="AL619" s="1649"/>
      <c r="AM619" s="1373"/>
      <c r="AN619" s="1373"/>
      <c r="AO619" s="1373"/>
      <c r="AP619" s="1373"/>
      <c r="AQ619" s="1649"/>
      <c r="AR619" s="1373"/>
      <c r="AS619" s="1373"/>
      <c r="AT619" s="743"/>
      <c r="AU619" s="1373"/>
      <c r="AV619" s="1373"/>
      <c r="AW619" s="1373"/>
      <c r="AX619" s="1373"/>
      <c r="AY619" s="1373"/>
      <c r="AZ619" s="1639"/>
      <c r="BA619" s="1639"/>
      <c r="BB619" s="1639"/>
      <c r="BC619" s="1639"/>
      <c r="BD619" s="1639"/>
      <c r="BE619" s="1642">
        <v>0</v>
      </c>
    </row>
    <row s="1854" customFormat="1" customHeight="1" ht="18.75">
      <c r="A620" s="994"/>
      <c r="B620" s="1373"/>
      <c r="C620" s="1649"/>
      <c r="D620" s="2158"/>
      <c r="E620" s="553" t="s">
        <v>1709</v>
      </c>
      <c r="F620" s="547" t="s">
        <v>1710</v>
      </c>
      <c r="G620" s="2386" t="s">
        <v>732</v>
      </c>
      <c r="H620" s="758"/>
      <c r="I620" s="758">
        <v>1.2</v>
      </c>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58"/>
      <c r="AI620" s="1532" t="s">
        <v>733</v>
      </c>
      <c r="AJ620" s="741"/>
      <c r="AK620" s="1649"/>
      <c r="AL620" s="1649"/>
      <c r="AM620" s="1373"/>
      <c r="AN620" s="1373"/>
      <c r="AO620" s="1373"/>
      <c r="AP620" s="1373"/>
      <c r="AQ620" s="1649"/>
      <c r="AR620" s="1373"/>
      <c r="AS620" s="1373"/>
      <c r="AT620" s="743"/>
      <c r="AU620" s="1373"/>
      <c r="AV620" s="1373"/>
      <c r="AW620" s="1373"/>
      <c r="AX620" s="1373"/>
      <c r="AY620" s="1373"/>
      <c r="AZ620" s="1639"/>
      <c r="BA620" s="1639"/>
      <c r="BB620" s="1639"/>
      <c r="BC620" s="1639"/>
      <c r="BD620" s="1639"/>
      <c r="BE620" s="1642">
        <v>0</v>
      </c>
    </row>
    <row s="1854" customFormat="1" customHeight="1" ht="18.75">
      <c r="A621" s="994"/>
      <c r="B621" s="1373"/>
      <c r="C621" s="1649"/>
      <c r="D621" s="2158"/>
      <c r="E621" s="553" t="s">
        <v>1711</v>
      </c>
      <c r="F621" s="547" t="s">
        <v>1712</v>
      </c>
      <c r="G621" s="2386" t="s">
        <v>732</v>
      </c>
      <c r="H621" s="758"/>
      <c r="I621" s="758">
        <v>1.55</v>
      </c>
      <c r="J621" s="758"/>
      <c r="K621" s="758"/>
      <c r="L621" s="758"/>
      <c r="M621" s="758"/>
      <c r="N621" s="758"/>
      <c r="O621" s="758"/>
      <c r="P621" s="758"/>
      <c r="Q621" s="758"/>
      <c r="R621" s="758"/>
      <c r="S621" s="758"/>
      <c r="T621" s="758"/>
      <c r="U621" s="758"/>
      <c r="V621" s="758"/>
      <c r="W621" s="758"/>
      <c r="X621" s="758"/>
      <c r="Y621" s="758"/>
      <c r="Z621" s="758"/>
      <c r="AA621" s="758"/>
      <c r="AB621" s="758"/>
      <c r="AC621" s="758"/>
      <c r="AD621" s="758"/>
      <c r="AE621" s="758"/>
      <c r="AF621" s="758"/>
      <c r="AG621" s="758"/>
      <c r="AH621" s="758"/>
      <c r="AI621" s="1532" t="s">
        <v>733</v>
      </c>
      <c r="AJ621" s="741"/>
      <c r="AK621" s="1649"/>
      <c r="AL621" s="1649"/>
      <c r="AM621" s="1373"/>
      <c r="AN621" s="1373"/>
      <c r="AO621" s="1373"/>
      <c r="AP621" s="1373"/>
      <c r="AQ621" s="1649"/>
      <c r="AR621" s="1373"/>
      <c r="AS621" s="1373"/>
      <c r="AT621" s="743"/>
      <c r="AU621" s="1373"/>
      <c r="AV621" s="1373"/>
      <c r="AW621" s="1373"/>
      <c r="AX621" s="1373"/>
      <c r="AY621" s="1373"/>
      <c r="AZ621" s="1639"/>
      <c r="BA621" s="1639"/>
      <c r="BB621" s="1639"/>
      <c r="BC621" s="1639"/>
      <c r="BD621" s="1639"/>
      <c r="BE621" s="1642">
        <v>0</v>
      </c>
    </row>
    <row s="1854" customFormat="1" customHeight="1" ht="18.75">
      <c r="A622" s="994"/>
      <c r="B622" s="1373"/>
      <c r="C622" s="1649"/>
      <c r="D622" s="2158"/>
      <c r="E622" s="553" t="s">
        <v>1713</v>
      </c>
      <c r="F622" s="547" t="s">
        <v>1714</v>
      </c>
      <c r="G622" s="2386" t="s">
        <v>732</v>
      </c>
      <c r="H622" s="758"/>
      <c r="I622" s="758">
        <v>0.276</v>
      </c>
      <c r="J622" s="758"/>
      <c r="K622" s="758"/>
      <c r="L622" s="758"/>
      <c r="M622" s="758"/>
      <c r="N622" s="758"/>
      <c r="O622" s="758"/>
      <c r="P622" s="758"/>
      <c r="Q622" s="758"/>
      <c r="R622" s="758"/>
      <c r="S622" s="758"/>
      <c r="T622" s="758"/>
      <c r="U622" s="758"/>
      <c r="V622" s="758"/>
      <c r="W622" s="758"/>
      <c r="X622" s="758"/>
      <c r="Y622" s="758"/>
      <c r="Z622" s="758"/>
      <c r="AA622" s="758"/>
      <c r="AB622" s="758"/>
      <c r="AC622" s="758"/>
      <c r="AD622" s="758"/>
      <c r="AE622" s="758"/>
      <c r="AF622" s="758"/>
      <c r="AG622" s="758"/>
      <c r="AH622" s="758"/>
      <c r="AI622" s="1532" t="s">
        <v>733</v>
      </c>
      <c r="AJ622" s="741"/>
      <c r="AK622" s="1649"/>
      <c r="AL622" s="1649"/>
      <c r="AM622" s="1373"/>
      <c r="AN622" s="1373"/>
      <c r="AO622" s="1373"/>
      <c r="AP622" s="1373"/>
      <c r="AQ622" s="1649"/>
      <c r="AR622" s="1373"/>
      <c r="AS622" s="1373"/>
      <c r="AT622" s="743"/>
      <c r="AU622" s="1373"/>
      <c r="AV622" s="1373"/>
      <c r="AW622" s="1373"/>
      <c r="AX622" s="1373"/>
      <c r="AY622" s="1373"/>
      <c r="AZ622" s="1639"/>
      <c r="BA622" s="1639"/>
      <c r="BB622" s="1639"/>
      <c r="BC622" s="1639"/>
      <c r="BD622" s="1639"/>
      <c r="BE622" s="1642">
        <v>0</v>
      </c>
    </row>
    <row s="1854" customFormat="1" customHeight="1" ht="18.75">
      <c r="A623" s="994"/>
      <c r="B623" s="1373"/>
      <c r="C623" s="1649"/>
      <c r="D623" s="2158"/>
      <c r="E623" s="553" t="s">
        <v>1715</v>
      </c>
      <c r="F623" s="547" t="s">
        <v>1716</v>
      </c>
      <c r="G623" s="2386" t="s">
        <v>732</v>
      </c>
      <c r="H623" s="758"/>
      <c r="I623" s="758">
        <v>0.68</v>
      </c>
      <c r="J623" s="758"/>
      <c r="K623" s="758"/>
      <c r="L623" s="758"/>
      <c r="M623" s="758"/>
      <c r="N623" s="758"/>
      <c r="O623" s="758"/>
      <c r="P623" s="758"/>
      <c r="Q623" s="758"/>
      <c r="R623" s="758"/>
      <c r="S623" s="758"/>
      <c r="T623" s="758"/>
      <c r="U623" s="758"/>
      <c r="V623" s="758"/>
      <c r="W623" s="758"/>
      <c r="X623" s="758"/>
      <c r="Y623" s="758"/>
      <c r="Z623" s="758"/>
      <c r="AA623" s="758"/>
      <c r="AB623" s="758"/>
      <c r="AC623" s="758"/>
      <c r="AD623" s="758"/>
      <c r="AE623" s="758"/>
      <c r="AF623" s="758"/>
      <c r="AG623" s="758"/>
      <c r="AH623" s="758"/>
      <c r="AI623" s="1532" t="s">
        <v>733</v>
      </c>
      <c r="AJ623" s="741"/>
      <c r="AK623" s="1649"/>
      <c r="AL623" s="1649"/>
      <c r="AM623" s="1373"/>
      <c r="AN623" s="1373"/>
      <c r="AO623" s="1373"/>
      <c r="AP623" s="1373"/>
      <c r="AQ623" s="1649"/>
      <c r="AR623" s="1373"/>
      <c r="AS623" s="1373"/>
      <c r="AT623" s="743"/>
      <c r="AU623" s="1373"/>
      <c r="AV623" s="1373"/>
      <c r="AW623" s="1373"/>
      <c r="AX623" s="1373"/>
      <c r="AY623" s="1373"/>
      <c r="AZ623" s="1639"/>
      <c r="BA623" s="1639"/>
      <c r="BB623" s="1639"/>
      <c r="BC623" s="1639"/>
      <c r="BD623" s="1639"/>
      <c r="BE623" s="1642">
        <v>0</v>
      </c>
    </row>
    <row s="1854" customFormat="1" customHeight="1" ht="18.75">
      <c r="A624" s="994"/>
      <c r="B624" s="1373"/>
      <c r="C624" s="1649"/>
      <c r="D624" s="2158"/>
      <c r="E624" s="553" t="s">
        <v>1717</v>
      </c>
      <c r="F624" s="547" t="s">
        <v>1718</v>
      </c>
      <c r="G624" s="2386" t="s">
        <v>732</v>
      </c>
      <c r="H624" s="758"/>
      <c r="I624" s="758">
        <v>1.91</v>
      </c>
      <c r="J624" s="758"/>
      <c r="K624" s="758"/>
      <c r="L624" s="758"/>
      <c r="M624" s="758"/>
      <c r="N624" s="758"/>
      <c r="O624" s="758"/>
      <c r="P624" s="758"/>
      <c r="Q624" s="758"/>
      <c r="R624" s="758"/>
      <c r="S624" s="758"/>
      <c r="T624" s="758"/>
      <c r="U624" s="758"/>
      <c r="V624" s="758"/>
      <c r="W624" s="758"/>
      <c r="X624" s="758"/>
      <c r="Y624" s="758"/>
      <c r="Z624" s="758"/>
      <c r="AA624" s="758"/>
      <c r="AB624" s="758"/>
      <c r="AC624" s="758"/>
      <c r="AD624" s="758"/>
      <c r="AE624" s="758"/>
      <c r="AF624" s="758"/>
      <c r="AG624" s="758"/>
      <c r="AH624" s="758"/>
      <c r="AI624" s="1532" t="s">
        <v>733</v>
      </c>
      <c r="AJ624" s="741"/>
      <c r="AK624" s="1649"/>
      <c r="AL624" s="1649"/>
      <c r="AM624" s="1373"/>
      <c r="AN624" s="1373"/>
      <c r="AO624" s="1373"/>
      <c r="AP624" s="1373"/>
      <c r="AQ624" s="1649"/>
      <c r="AR624" s="1373"/>
      <c r="AS624" s="1373"/>
      <c r="AT624" s="743"/>
      <c r="AU624" s="1373"/>
      <c r="AV624" s="1373"/>
      <c r="AW624" s="1373"/>
      <c r="AX624" s="1373"/>
      <c r="AY624" s="1373"/>
      <c r="AZ624" s="1639"/>
      <c r="BA624" s="1639"/>
      <c r="BB624" s="1639"/>
      <c r="BC624" s="1639"/>
      <c r="BD624" s="1639"/>
      <c r="BE624" s="1642">
        <v>0</v>
      </c>
    </row>
    <row s="1854" customFormat="1" customHeight="1" ht="18.75">
      <c r="A625" s="994"/>
      <c r="B625" s="1373"/>
      <c r="C625" s="1649"/>
      <c r="D625" s="2158"/>
      <c r="E625" s="553" t="s">
        <v>1719</v>
      </c>
      <c r="F625" s="547" t="s">
        <v>1720</v>
      </c>
      <c r="G625" s="2386" t="s">
        <v>732</v>
      </c>
      <c r="H625" s="758"/>
      <c r="I625" s="758">
        <v>1.08</v>
      </c>
      <c r="J625" s="758"/>
      <c r="K625" s="758"/>
      <c r="L625" s="758"/>
      <c r="M625" s="758"/>
      <c r="N625" s="758"/>
      <c r="O625" s="758"/>
      <c r="P625" s="758"/>
      <c r="Q625" s="758"/>
      <c r="R625" s="758"/>
      <c r="S625" s="758"/>
      <c r="T625" s="758"/>
      <c r="U625" s="758"/>
      <c r="V625" s="758"/>
      <c r="W625" s="758"/>
      <c r="X625" s="758"/>
      <c r="Y625" s="758"/>
      <c r="Z625" s="758"/>
      <c r="AA625" s="758"/>
      <c r="AB625" s="758"/>
      <c r="AC625" s="758"/>
      <c r="AD625" s="758"/>
      <c r="AE625" s="758"/>
      <c r="AF625" s="758"/>
      <c r="AG625" s="758"/>
      <c r="AH625" s="758"/>
      <c r="AI625" s="1532" t="s">
        <v>733</v>
      </c>
      <c r="AJ625" s="741"/>
      <c r="AK625" s="1649"/>
      <c r="AL625" s="1649"/>
      <c r="AM625" s="1373"/>
      <c r="AN625" s="1373"/>
      <c r="AO625" s="1373"/>
      <c r="AP625" s="1373"/>
      <c r="AQ625" s="1649"/>
      <c r="AR625" s="1373"/>
      <c r="AS625" s="1373"/>
      <c r="AT625" s="743"/>
      <c r="AU625" s="1373"/>
      <c r="AV625" s="1373"/>
      <c r="AW625" s="1373"/>
      <c r="AX625" s="1373"/>
      <c r="AY625" s="1373"/>
      <c r="AZ625" s="1639"/>
      <c r="BA625" s="1639"/>
      <c r="BB625" s="1639"/>
      <c r="BC625" s="1639"/>
      <c r="BD625" s="1639"/>
      <c r="BE625" s="1642">
        <v>0</v>
      </c>
    </row>
    <row s="1854" customFormat="1" customHeight="1" ht="18.75">
      <c r="A626" s="994"/>
      <c r="B626" s="1373"/>
      <c r="C626" s="1649"/>
      <c r="D626" s="2158"/>
      <c r="E626" s="553" t="s">
        <v>1721</v>
      </c>
      <c r="F626" s="547" t="s">
        <v>1722</v>
      </c>
      <c r="G626" s="2386" t="s">
        <v>732</v>
      </c>
      <c r="H626" s="758"/>
      <c r="I626" s="758">
        <v>1.08</v>
      </c>
      <c r="J626" s="758"/>
      <c r="K626" s="758"/>
      <c r="L626" s="758"/>
      <c r="M626" s="758"/>
      <c r="N626" s="758"/>
      <c r="O626" s="758"/>
      <c r="P626" s="758"/>
      <c r="Q626" s="758"/>
      <c r="R626" s="758"/>
      <c r="S626" s="758"/>
      <c r="T626" s="758"/>
      <c r="U626" s="758"/>
      <c r="V626" s="758"/>
      <c r="W626" s="758"/>
      <c r="X626" s="758"/>
      <c r="Y626" s="758"/>
      <c r="Z626" s="758"/>
      <c r="AA626" s="758"/>
      <c r="AB626" s="758"/>
      <c r="AC626" s="758"/>
      <c r="AD626" s="758"/>
      <c r="AE626" s="758"/>
      <c r="AF626" s="758"/>
      <c r="AG626" s="758"/>
      <c r="AH626" s="758"/>
      <c r="AI626" s="1532" t="s">
        <v>733</v>
      </c>
      <c r="AJ626" s="741"/>
      <c r="AK626" s="1649"/>
      <c r="AL626" s="1649"/>
      <c r="AM626" s="1373"/>
      <c r="AN626" s="1373"/>
      <c r="AO626" s="1373"/>
      <c r="AP626" s="1373"/>
      <c r="AQ626" s="1649"/>
      <c r="AR626" s="1373"/>
      <c r="AS626" s="1373"/>
      <c r="AT626" s="743"/>
      <c r="AU626" s="1373"/>
      <c r="AV626" s="1373"/>
      <c r="AW626" s="1373"/>
      <c r="AX626" s="1373"/>
      <c r="AY626" s="1373"/>
      <c r="AZ626" s="1639"/>
      <c r="BA626" s="1639"/>
      <c r="BB626" s="1639"/>
      <c r="BC626" s="1639"/>
      <c r="BD626" s="1639"/>
      <c r="BE626" s="1642">
        <v>0</v>
      </c>
    </row>
    <row s="1854" customFormat="1" customHeight="1" ht="18.75">
      <c r="A627" s="994"/>
      <c r="B627" s="1373"/>
      <c r="C627" s="1649"/>
      <c r="D627" s="2158"/>
      <c r="E627" s="553" t="s">
        <v>1723</v>
      </c>
      <c r="F627" s="547" t="s">
        <v>1724</v>
      </c>
      <c r="G627" s="2386" t="s">
        <v>732</v>
      </c>
      <c r="H627" s="758"/>
      <c r="I627" s="758">
        <v>1.08</v>
      </c>
      <c r="J627" s="758"/>
      <c r="K627" s="758"/>
      <c r="L627" s="758"/>
      <c r="M627" s="758"/>
      <c r="N627" s="758"/>
      <c r="O627" s="758"/>
      <c r="P627" s="758"/>
      <c r="Q627" s="758"/>
      <c r="R627" s="758"/>
      <c r="S627" s="758"/>
      <c r="T627" s="758"/>
      <c r="U627" s="758"/>
      <c r="V627" s="758"/>
      <c r="W627" s="758"/>
      <c r="X627" s="758"/>
      <c r="Y627" s="758"/>
      <c r="Z627" s="758"/>
      <c r="AA627" s="758"/>
      <c r="AB627" s="758"/>
      <c r="AC627" s="758"/>
      <c r="AD627" s="758"/>
      <c r="AE627" s="758"/>
      <c r="AF627" s="758"/>
      <c r="AG627" s="758"/>
      <c r="AH627" s="758"/>
      <c r="AI627" s="1532" t="s">
        <v>733</v>
      </c>
      <c r="AJ627" s="741"/>
      <c r="AK627" s="1649"/>
      <c r="AL627" s="1649"/>
      <c r="AM627" s="1373"/>
      <c r="AN627" s="1373"/>
      <c r="AO627" s="1373"/>
      <c r="AP627" s="1373"/>
      <c r="AQ627" s="1649"/>
      <c r="AR627" s="1373"/>
      <c r="AS627" s="1373"/>
      <c r="AT627" s="743"/>
      <c r="AU627" s="1373"/>
      <c r="AV627" s="1373"/>
      <c r="AW627" s="1373"/>
      <c r="AX627" s="1373"/>
      <c r="AY627" s="1373"/>
      <c r="AZ627" s="1639"/>
      <c r="BA627" s="1639"/>
      <c r="BB627" s="1639"/>
      <c r="BC627" s="1639"/>
      <c r="BD627" s="1639"/>
      <c r="BE627" s="1642">
        <v>0</v>
      </c>
    </row>
    <row s="1854" customFormat="1" customHeight="1" ht="18.75">
      <c r="A628" s="994"/>
      <c r="B628" s="1373"/>
      <c r="C628" s="1649"/>
      <c r="D628" s="2158"/>
      <c r="E628" s="553" t="s">
        <v>1725</v>
      </c>
      <c r="F628" s="547" t="s">
        <v>1726</v>
      </c>
      <c r="G628" s="2386" t="s">
        <v>732</v>
      </c>
      <c r="H628" s="758"/>
      <c r="I628" s="758">
        <v>8.6</v>
      </c>
      <c r="J628" s="758"/>
      <c r="K628" s="758"/>
      <c r="L628" s="758"/>
      <c r="M628" s="758"/>
      <c r="N628" s="758"/>
      <c r="O628" s="758"/>
      <c r="P628" s="758"/>
      <c r="Q628" s="758"/>
      <c r="R628" s="758"/>
      <c r="S628" s="758"/>
      <c r="T628" s="758"/>
      <c r="U628" s="758"/>
      <c r="V628" s="758"/>
      <c r="W628" s="758"/>
      <c r="X628" s="758"/>
      <c r="Y628" s="758"/>
      <c r="Z628" s="758"/>
      <c r="AA628" s="758"/>
      <c r="AB628" s="758"/>
      <c r="AC628" s="758"/>
      <c r="AD628" s="758"/>
      <c r="AE628" s="758"/>
      <c r="AF628" s="758"/>
      <c r="AG628" s="758"/>
      <c r="AH628" s="758"/>
      <c r="AI628" s="1532" t="s">
        <v>733</v>
      </c>
      <c r="AJ628" s="741"/>
      <c r="AK628" s="1649"/>
      <c r="AL628" s="1649"/>
      <c r="AM628" s="1373"/>
      <c r="AN628" s="1373"/>
      <c r="AO628" s="1373"/>
      <c r="AP628" s="1373"/>
      <c r="AQ628" s="1649"/>
      <c r="AR628" s="1373"/>
      <c r="AS628" s="1373"/>
      <c r="AT628" s="743"/>
      <c r="AU628" s="1373"/>
      <c r="AV628" s="1373"/>
      <c r="AW628" s="1373"/>
      <c r="AX628" s="1373"/>
      <c r="AY628" s="1373"/>
      <c r="AZ628" s="1639"/>
      <c r="BA628" s="1639"/>
      <c r="BB628" s="1639"/>
      <c r="BC628" s="1639"/>
      <c r="BD628" s="1639"/>
      <c r="BE628" s="1642">
        <v>0</v>
      </c>
    </row>
    <row s="1854" customFormat="1" customHeight="1" ht="18.75">
      <c r="A629" s="994"/>
      <c r="B629" s="1373"/>
      <c r="C629" s="1649"/>
      <c r="D629" s="2158"/>
      <c r="E629" s="553" t="s">
        <v>1727</v>
      </c>
      <c r="F629" s="547" t="s">
        <v>1728</v>
      </c>
      <c r="G629" s="2386" t="s">
        <v>732</v>
      </c>
      <c r="H629" s="758"/>
      <c r="I629" s="758">
        <v>1.4</v>
      </c>
      <c r="J629" s="758"/>
      <c r="K629" s="758"/>
      <c r="L629" s="758"/>
      <c r="M629" s="758"/>
      <c r="N629" s="758"/>
      <c r="O629" s="758"/>
      <c r="P629" s="758"/>
      <c r="Q629" s="758"/>
      <c r="R629" s="758"/>
      <c r="S629" s="758"/>
      <c r="T629" s="758"/>
      <c r="U629" s="758"/>
      <c r="V629" s="758"/>
      <c r="W629" s="758"/>
      <c r="X629" s="758"/>
      <c r="Y629" s="758"/>
      <c r="Z629" s="758"/>
      <c r="AA629" s="758"/>
      <c r="AB629" s="758"/>
      <c r="AC629" s="758"/>
      <c r="AD629" s="758"/>
      <c r="AE629" s="758"/>
      <c r="AF629" s="758"/>
      <c r="AG629" s="758"/>
      <c r="AH629" s="758"/>
      <c r="AI629" s="1532" t="s">
        <v>733</v>
      </c>
      <c r="AJ629" s="741"/>
      <c r="AK629" s="1649"/>
      <c r="AL629" s="1649"/>
      <c r="AM629" s="1373"/>
      <c r="AN629" s="1373"/>
      <c r="AO629" s="1373"/>
      <c r="AP629" s="1373"/>
      <c r="AQ629" s="1649"/>
      <c r="AR629" s="1373"/>
      <c r="AS629" s="1373"/>
      <c r="AT629" s="743"/>
      <c r="AU629" s="1373"/>
      <c r="AV629" s="1373"/>
      <c r="AW629" s="1373"/>
      <c r="AX629" s="1373"/>
      <c r="AY629" s="1373"/>
      <c r="AZ629" s="1639"/>
      <c r="BA629" s="1639"/>
      <c r="BB629" s="1639"/>
      <c r="BC629" s="1639"/>
      <c r="BD629" s="1639"/>
      <c r="BE629" s="1642">
        <v>0</v>
      </c>
    </row>
    <row s="1854" customFormat="1" customHeight="1" ht="18.75">
      <c r="A630" s="994"/>
      <c r="B630" s="1373"/>
      <c r="C630" s="1649"/>
      <c r="D630" s="2158"/>
      <c r="E630" s="553" t="s">
        <v>1729</v>
      </c>
      <c r="F630" s="547" t="s">
        <v>1730</v>
      </c>
      <c r="G630" s="2386" t="s">
        <v>732</v>
      </c>
      <c r="H630" s="758"/>
      <c r="I630" s="758">
        <v>2.1</v>
      </c>
      <c r="J630" s="758"/>
      <c r="K630" s="758"/>
      <c r="L630" s="758"/>
      <c r="M630" s="758"/>
      <c r="N630" s="758"/>
      <c r="O630" s="758"/>
      <c r="P630" s="758"/>
      <c r="Q630" s="758"/>
      <c r="R630" s="758"/>
      <c r="S630" s="758"/>
      <c r="T630" s="758"/>
      <c r="U630" s="758"/>
      <c r="V630" s="758"/>
      <c r="W630" s="758"/>
      <c r="X630" s="758"/>
      <c r="Y630" s="758"/>
      <c r="Z630" s="758"/>
      <c r="AA630" s="758"/>
      <c r="AB630" s="758"/>
      <c r="AC630" s="758"/>
      <c r="AD630" s="758"/>
      <c r="AE630" s="758"/>
      <c r="AF630" s="758"/>
      <c r="AG630" s="758"/>
      <c r="AH630" s="758"/>
      <c r="AI630" s="1532" t="s">
        <v>733</v>
      </c>
      <c r="AJ630" s="741"/>
      <c r="AK630" s="1649"/>
      <c r="AL630" s="1649"/>
      <c r="AM630" s="1373"/>
      <c r="AN630" s="1373"/>
      <c r="AO630" s="1373"/>
      <c r="AP630" s="1373"/>
      <c r="AQ630" s="1649"/>
      <c r="AR630" s="1373"/>
      <c r="AS630" s="1373"/>
      <c r="AT630" s="743"/>
      <c r="AU630" s="1373"/>
      <c r="AV630" s="1373"/>
      <c r="AW630" s="1373"/>
      <c r="AX630" s="1373"/>
      <c r="AY630" s="1373"/>
      <c r="AZ630" s="1639"/>
      <c r="BA630" s="1639"/>
      <c r="BB630" s="1639"/>
      <c r="BC630" s="1639"/>
      <c r="BD630" s="1639"/>
      <c r="BE630" s="1642">
        <v>0</v>
      </c>
    </row>
    <row s="1854" customFormat="1" customHeight="1" ht="18.75">
      <c r="A631" s="994"/>
      <c r="B631" s="1373"/>
      <c r="C631" s="1649"/>
      <c r="D631" s="2158"/>
      <c r="E631" s="553" t="s">
        <v>1731</v>
      </c>
      <c r="F631" s="547" t="s">
        <v>1732</v>
      </c>
      <c r="G631" s="2386" t="s">
        <v>732</v>
      </c>
      <c r="H631" s="758"/>
      <c r="I631" s="758">
        <v>3.98</v>
      </c>
      <c r="J631" s="758"/>
      <c r="K631" s="758"/>
      <c r="L631" s="758"/>
      <c r="M631" s="758"/>
      <c r="N631" s="758"/>
      <c r="O631" s="758"/>
      <c r="P631" s="758"/>
      <c r="Q631" s="758"/>
      <c r="R631" s="758"/>
      <c r="S631" s="758"/>
      <c r="T631" s="758"/>
      <c r="U631" s="758"/>
      <c r="V631" s="758"/>
      <c r="W631" s="758"/>
      <c r="X631" s="758"/>
      <c r="Y631" s="758"/>
      <c r="Z631" s="758"/>
      <c r="AA631" s="758"/>
      <c r="AB631" s="758"/>
      <c r="AC631" s="758"/>
      <c r="AD631" s="758"/>
      <c r="AE631" s="758"/>
      <c r="AF631" s="758"/>
      <c r="AG631" s="758"/>
      <c r="AH631" s="758"/>
      <c r="AI631" s="1532" t="s">
        <v>733</v>
      </c>
      <c r="AJ631" s="741"/>
      <c r="AK631" s="1649"/>
      <c r="AL631" s="1649"/>
      <c r="AM631" s="1373"/>
      <c r="AN631" s="1373"/>
      <c r="AO631" s="1373"/>
      <c r="AP631" s="1373"/>
      <c r="AQ631" s="1649"/>
      <c r="AR631" s="1373"/>
      <c r="AS631" s="1373"/>
      <c r="AT631" s="743"/>
      <c r="AU631" s="1373"/>
      <c r="AV631" s="1373"/>
      <c r="AW631" s="1373"/>
      <c r="AX631" s="1373"/>
      <c r="AY631" s="1373"/>
      <c r="AZ631" s="1639"/>
      <c r="BA631" s="1639"/>
      <c r="BB631" s="1639"/>
      <c r="BC631" s="1639"/>
      <c r="BD631" s="1639"/>
      <c r="BE631" s="1642">
        <v>0</v>
      </c>
    </row>
    <row s="1854" customFormat="1" customHeight="1" ht="18.75">
      <c r="A632" s="994"/>
      <c r="B632" s="1373"/>
      <c r="C632" s="1649"/>
      <c r="D632" s="2158"/>
      <c r="E632" s="553" t="s">
        <v>1733</v>
      </c>
      <c r="F632" s="547" t="s">
        <v>1734</v>
      </c>
      <c r="G632" s="2386" t="s">
        <v>732</v>
      </c>
      <c r="H632" s="758"/>
      <c r="I632" s="758">
        <v>0.31</v>
      </c>
      <c r="J632" s="758"/>
      <c r="K632" s="758"/>
      <c r="L632" s="758"/>
      <c r="M632" s="758"/>
      <c r="N632" s="758"/>
      <c r="O632" s="758"/>
      <c r="P632" s="758"/>
      <c r="Q632" s="758"/>
      <c r="R632" s="758"/>
      <c r="S632" s="758"/>
      <c r="T632" s="758"/>
      <c r="U632" s="758"/>
      <c r="V632" s="758"/>
      <c r="W632" s="758"/>
      <c r="X632" s="758"/>
      <c r="Y632" s="758"/>
      <c r="Z632" s="758"/>
      <c r="AA632" s="758"/>
      <c r="AB632" s="758"/>
      <c r="AC632" s="758"/>
      <c r="AD632" s="758"/>
      <c r="AE632" s="758"/>
      <c r="AF632" s="758"/>
      <c r="AG632" s="758"/>
      <c r="AH632" s="758"/>
      <c r="AI632" s="1532" t="s">
        <v>733</v>
      </c>
      <c r="AJ632" s="741"/>
      <c r="AK632" s="1649"/>
      <c r="AL632" s="1649"/>
      <c r="AM632" s="1373"/>
      <c r="AN632" s="1373"/>
      <c r="AO632" s="1373"/>
      <c r="AP632" s="1373"/>
      <c r="AQ632" s="1649"/>
      <c r="AR632" s="1373"/>
      <c r="AS632" s="1373"/>
      <c r="AT632" s="743"/>
      <c r="AU632" s="1373"/>
      <c r="AV632" s="1373"/>
      <c r="AW632" s="1373"/>
      <c r="AX632" s="1373"/>
      <c r="AY632" s="1373"/>
      <c r="AZ632" s="1639"/>
      <c r="BA632" s="1639"/>
      <c r="BB632" s="1639"/>
      <c r="BC632" s="1639"/>
      <c r="BD632" s="1639"/>
      <c r="BE632" s="1642">
        <v>0</v>
      </c>
    </row>
    <row s="1854" customFormat="1" customHeight="1" ht="18.75">
      <c r="A633" s="994"/>
      <c r="B633" s="1373"/>
      <c r="C633" s="1649"/>
      <c r="D633" s="2158"/>
      <c r="E633" s="553" t="s">
        <v>1735</v>
      </c>
      <c r="F633" s="547" t="s">
        <v>1736</v>
      </c>
      <c r="G633" s="2386" t="s">
        <v>732</v>
      </c>
      <c r="H633" s="758"/>
      <c r="I633" s="758">
        <v>0.241</v>
      </c>
      <c r="J633" s="758"/>
      <c r="K633" s="758"/>
      <c r="L633" s="758"/>
      <c r="M633" s="758"/>
      <c r="N633" s="758"/>
      <c r="O633" s="758"/>
      <c r="P633" s="758"/>
      <c r="Q633" s="758"/>
      <c r="R633" s="758"/>
      <c r="S633" s="758"/>
      <c r="T633" s="758"/>
      <c r="U633" s="758"/>
      <c r="V633" s="758"/>
      <c r="W633" s="758"/>
      <c r="X633" s="758"/>
      <c r="Y633" s="758"/>
      <c r="Z633" s="758"/>
      <c r="AA633" s="758"/>
      <c r="AB633" s="758"/>
      <c r="AC633" s="758"/>
      <c r="AD633" s="758"/>
      <c r="AE633" s="758"/>
      <c r="AF633" s="758"/>
      <c r="AG633" s="758"/>
      <c r="AH633" s="758"/>
      <c r="AI633" s="1532" t="s">
        <v>733</v>
      </c>
      <c r="AJ633" s="741"/>
      <c r="AK633" s="1649"/>
      <c r="AL633" s="1649"/>
      <c r="AM633" s="1373"/>
      <c r="AN633" s="1373"/>
      <c r="AO633" s="1373"/>
      <c r="AP633" s="1373"/>
      <c r="AQ633" s="1649"/>
      <c r="AR633" s="1373"/>
      <c r="AS633" s="1373"/>
      <c r="AT633" s="743"/>
      <c r="AU633" s="1373"/>
      <c r="AV633" s="1373"/>
      <c r="AW633" s="1373"/>
      <c r="AX633" s="1373"/>
      <c r="AY633" s="1373"/>
      <c r="AZ633" s="1639"/>
      <c r="BA633" s="1639"/>
      <c r="BB633" s="1639"/>
      <c r="BC633" s="1639"/>
      <c r="BD633" s="1639"/>
      <c r="BE633" s="1642">
        <v>0</v>
      </c>
    </row>
    <row s="1854" customFormat="1" customHeight="1" ht="18.75">
      <c r="A634" s="994"/>
      <c r="B634" s="1373"/>
      <c r="C634" s="1649"/>
      <c r="D634" s="2158"/>
      <c r="E634" s="553" t="s">
        <v>1737</v>
      </c>
      <c r="F634" s="547" t="s">
        <v>1738</v>
      </c>
      <c r="G634" s="2386" t="s">
        <v>732</v>
      </c>
      <c r="H634" s="758"/>
      <c r="I634" s="758">
        <v>4.14</v>
      </c>
      <c r="J634" s="758"/>
      <c r="K634" s="758"/>
      <c r="L634" s="758"/>
      <c r="M634" s="758"/>
      <c r="N634" s="758"/>
      <c r="O634" s="758"/>
      <c r="P634" s="758"/>
      <c r="Q634" s="758"/>
      <c r="R634" s="758"/>
      <c r="S634" s="758"/>
      <c r="T634" s="758"/>
      <c r="U634" s="758"/>
      <c r="V634" s="758"/>
      <c r="W634" s="758"/>
      <c r="X634" s="758"/>
      <c r="Y634" s="758"/>
      <c r="Z634" s="758"/>
      <c r="AA634" s="758"/>
      <c r="AB634" s="758"/>
      <c r="AC634" s="758"/>
      <c r="AD634" s="758"/>
      <c r="AE634" s="758"/>
      <c r="AF634" s="758"/>
      <c r="AG634" s="758"/>
      <c r="AH634" s="758"/>
      <c r="AI634" s="1532" t="s">
        <v>733</v>
      </c>
      <c r="AJ634" s="741"/>
      <c r="AK634" s="1649"/>
      <c r="AL634" s="1649"/>
      <c r="AM634" s="1373"/>
      <c r="AN634" s="1373"/>
      <c r="AO634" s="1373"/>
      <c r="AP634" s="1373"/>
      <c r="AQ634" s="1649"/>
      <c r="AR634" s="1373"/>
      <c r="AS634" s="1373"/>
      <c r="AT634" s="743"/>
      <c r="AU634" s="1373"/>
      <c r="AV634" s="1373"/>
      <c r="AW634" s="1373"/>
      <c r="AX634" s="1373"/>
      <c r="AY634" s="1373"/>
      <c r="AZ634" s="1639"/>
      <c r="BA634" s="1639"/>
      <c r="BB634" s="1639"/>
      <c r="BC634" s="1639"/>
      <c r="BD634" s="1639"/>
      <c r="BE634" s="1642">
        <v>0</v>
      </c>
    </row>
    <row s="1854" customFormat="1" customHeight="1" ht="18.75">
      <c r="A635" s="994"/>
      <c r="B635" s="1373"/>
      <c r="C635" s="1649"/>
      <c r="D635" s="2158"/>
      <c r="E635" s="553" t="s">
        <v>1739</v>
      </c>
      <c r="F635" s="547" t="s">
        <v>1740</v>
      </c>
      <c r="G635" s="2386" t="s">
        <v>732</v>
      </c>
      <c r="H635" s="758"/>
      <c r="I635" s="758">
        <v>1.4</v>
      </c>
      <c r="J635" s="758"/>
      <c r="K635" s="758"/>
      <c r="L635" s="758"/>
      <c r="M635" s="758"/>
      <c r="N635" s="758"/>
      <c r="O635" s="758"/>
      <c r="P635" s="758"/>
      <c r="Q635" s="758"/>
      <c r="R635" s="758"/>
      <c r="S635" s="758"/>
      <c r="T635" s="758"/>
      <c r="U635" s="758"/>
      <c r="V635" s="758"/>
      <c r="W635" s="758"/>
      <c r="X635" s="758"/>
      <c r="Y635" s="758"/>
      <c r="Z635" s="758"/>
      <c r="AA635" s="758"/>
      <c r="AB635" s="758"/>
      <c r="AC635" s="758"/>
      <c r="AD635" s="758"/>
      <c r="AE635" s="758"/>
      <c r="AF635" s="758"/>
      <c r="AG635" s="758"/>
      <c r="AH635" s="758"/>
      <c r="AI635" s="1532" t="s">
        <v>733</v>
      </c>
      <c r="AJ635" s="741"/>
      <c r="AK635" s="1649"/>
      <c r="AL635" s="1649"/>
      <c r="AM635" s="1373"/>
      <c r="AN635" s="1373"/>
      <c r="AO635" s="1373"/>
      <c r="AP635" s="1373"/>
      <c r="AQ635" s="1649"/>
      <c r="AR635" s="1373"/>
      <c r="AS635" s="1373"/>
      <c r="AT635" s="743"/>
      <c r="AU635" s="1373"/>
      <c r="AV635" s="1373"/>
      <c r="AW635" s="1373"/>
      <c r="AX635" s="1373"/>
      <c r="AY635" s="1373"/>
      <c r="AZ635" s="1639"/>
      <c r="BA635" s="1639"/>
      <c r="BB635" s="1639"/>
      <c r="BC635" s="1639"/>
      <c r="BD635" s="1639"/>
      <c r="BE635" s="1642">
        <v>0</v>
      </c>
    </row>
    <row s="1854" customFormat="1" customHeight="1" ht="18.75">
      <c r="A636" s="994"/>
      <c r="B636" s="1373"/>
      <c r="C636" s="1649"/>
      <c r="D636" s="2158"/>
      <c r="E636" s="553" t="s">
        <v>1741</v>
      </c>
      <c r="F636" s="547" t="s">
        <v>1742</v>
      </c>
      <c r="G636" s="2386" t="s">
        <v>732</v>
      </c>
      <c r="H636" s="758"/>
      <c r="I636" s="758">
        <v>1.4</v>
      </c>
      <c r="J636" s="758"/>
      <c r="K636" s="758"/>
      <c r="L636" s="758"/>
      <c r="M636" s="758"/>
      <c r="N636" s="758"/>
      <c r="O636" s="758"/>
      <c r="P636" s="758"/>
      <c r="Q636" s="758"/>
      <c r="R636" s="758"/>
      <c r="S636" s="758"/>
      <c r="T636" s="758"/>
      <c r="U636" s="758"/>
      <c r="V636" s="758"/>
      <c r="W636" s="758"/>
      <c r="X636" s="758"/>
      <c r="Y636" s="758"/>
      <c r="Z636" s="758"/>
      <c r="AA636" s="758"/>
      <c r="AB636" s="758"/>
      <c r="AC636" s="758"/>
      <c r="AD636" s="758"/>
      <c r="AE636" s="758"/>
      <c r="AF636" s="758"/>
      <c r="AG636" s="758"/>
      <c r="AH636" s="758"/>
      <c r="AI636" s="1532" t="s">
        <v>733</v>
      </c>
      <c r="AJ636" s="741"/>
      <c r="AK636" s="1649"/>
      <c r="AL636" s="1649"/>
      <c r="AM636" s="1373"/>
      <c r="AN636" s="1373"/>
      <c r="AO636" s="1373"/>
      <c r="AP636" s="1373"/>
      <c r="AQ636" s="1649"/>
      <c r="AR636" s="1373"/>
      <c r="AS636" s="1373"/>
      <c r="AT636" s="743"/>
      <c r="AU636" s="1373"/>
      <c r="AV636" s="1373"/>
      <c r="AW636" s="1373"/>
      <c r="AX636" s="1373"/>
      <c r="AY636" s="1373"/>
      <c r="AZ636" s="1639"/>
      <c r="BA636" s="1639"/>
      <c r="BB636" s="1639"/>
      <c r="BC636" s="1639"/>
      <c r="BD636" s="1639"/>
      <c r="BE636" s="1642">
        <v>0</v>
      </c>
    </row>
    <row s="1854" customFormat="1" customHeight="1" ht="18.75">
      <c r="A637" s="994"/>
      <c r="B637" s="1373"/>
      <c r="C637" s="1649"/>
      <c r="D637" s="2158"/>
      <c r="E637" s="553" t="s">
        <v>1743</v>
      </c>
      <c r="F637" s="547" t="s">
        <v>1744</v>
      </c>
      <c r="G637" s="2386" t="s">
        <v>732</v>
      </c>
      <c r="H637" s="758"/>
      <c r="I637" s="758">
        <v>7.3</v>
      </c>
      <c r="J637" s="758"/>
      <c r="K637" s="758"/>
      <c r="L637" s="758"/>
      <c r="M637" s="758"/>
      <c r="N637" s="758"/>
      <c r="O637" s="758"/>
      <c r="P637" s="758"/>
      <c r="Q637" s="758"/>
      <c r="R637" s="758"/>
      <c r="S637" s="758"/>
      <c r="T637" s="758"/>
      <c r="U637" s="758"/>
      <c r="V637" s="758"/>
      <c r="W637" s="758"/>
      <c r="X637" s="758"/>
      <c r="Y637" s="758"/>
      <c r="Z637" s="758"/>
      <c r="AA637" s="758"/>
      <c r="AB637" s="758"/>
      <c r="AC637" s="758"/>
      <c r="AD637" s="758"/>
      <c r="AE637" s="758"/>
      <c r="AF637" s="758"/>
      <c r="AG637" s="758"/>
      <c r="AH637" s="758"/>
      <c r="AI637" s="1532" t="s">
        <v>733</v>
      </c>
      <c r="AJ637" s="741"/>
      <c r="AK637" s="1649"/>
      <c r="AL637" s="1649"/>
      <c r="AM637" s="1373"/>
      <c r="AN637" s="1373"/>
      <c r="AO637" s="1373"/>
      <c r="AP637" s="1373"/>
      <c r="AQ637" s="1649"/>
      <c r="AR637" s="1373"/>
      <c r="AS637" s="1373"/>
      <c r="AT637" s="743"/>
      <c r="AU637" s="1373"/>
      <c r="AV637" s="1373"/>
      <c r="AW637" s="1373"/>
      <c r="AX637" s="1373"/>
      <c r="AY637" s="1373"/>
      <c r="AZ637" s="1639"/>
      <c r="BA637" s="1639"/>
      <c r="BB637" s="1639"/>
      <c r="BC637" s="1639"/>
      <c r="BD637" s="1639"/>
      <c r="BE637" s="1642">
        <v>0</v>
      </c>
    </row>
    <row s="1854" customFormat="1" customHeight="1" ht="18.75">
      <c r="A638" s="994"/>
      <c r="B638" s="1373"/>
      <c r="C638" s="1649"/>
      <c r="D638" s="2158"/>
      <c r="E638" s="553" t="s">
        <v>1745</v>
      </c>
      <c r="F638" s="547" t="s">
        <v>1746</v>
      </c>
      <c r="G638" s="2386" t="s">
        <v>732</v>
      </c>
      <c r="H638" s="758"/>
      <c r="I638" s="758">
        <v>3.6</v>
      </c>
      <c r="J638" s="758"/>
      <c r="K638" s="758"/>
      <c r="L638" s="758"/>
      <c r="M638" s="758"/>
      <c r="N638" s="758"/>
      <c r="O638" s="758"/>
      <c r="P638" s="758"/>
      <c r="Q638" s="758"/>
      <c r="R638" s="758"/>
      <c r="S638" s="758"/>
      <c r="T638" s="758"/>
      <c r="U638" s="758"/>
      <c r="V638" s="758"/>
      <c r="W638" s="758"/>
      <c r="X638" s="758"/>
      <c r="Y638" s="758"/>
      <c r="Z638" s="758"/>
      <c r="AA638" s="758"/>
      <c r="AB638" s="758"/>
      <c r="AC638" s="758"/>
      <c r="AD638" s="758"/>
      <c r="AE638" s="758"/>
      <c r="AF638" s="758"/>
      <c r="AG638" s="758"/>
      <c r="AH638" s="758"/>
      <c r="AI638" s="1532" t="s">
        <v>733</v>
      </c>
      <c r="AJ638" s="741"/>
      <c r="AK638" s="1649"/>
      <c r="AL638" s="1649"/>
      <c r="AM638" s="1373"/>
      <c r="AN638" s="1373"/>
      <c r="AO638" s="1373"/>
      <c r="AP638" s="1373"/>
      <c r="AQ638" s="1649"/>
      <c r="AR638" s="1373"/>
      <c r="AS638" s="1373"/>
      <c r="AT638" s="743"/>
      <c r="AU638" s="1373"/>
      <c r="AV638" s="1373"/>
      <c r="AW638" s="1373"/>
      <c r="AX638" s="1373"/>
      <c r="AY638" s="1373"/>
      <c r="AZ638" s="1639"/>
      <c r="BA638" s="1639"/>
      <c r="BB638" s="1639"/>
      <c r="BC638" s="1639"/>
      <c r="BD638" s="1639"/>
      <c r="BE638" s="1642">
        <v>0</v>
      </c>
    </row>
    <row s="1854" customFormat="1" customHeight="1" ht="18.75">
      <c r="A639" s="994"/>
      <c r="B639" s="1373"/>
      <c r="C639" s="1649"/>
      <c r="D639" s="2158"/>
      <c r="E639" s="553" t="s">
        <v>1747</v>
      </c>
      <c r="F639" s="547" t="s">
        <v>1748</v>
      </c>
      <c r="G639" s="2386" t="s">
        <v>732</v>
      </c>
      <c r="H639" s="758"/>
      <c r="I639" s="758">
        <v>7.2</v>
      </c>
      <c r="J639" s="758"/>
      <c r="K639" s="758"/>
      <c r="L639" s="758"/>
      <c r="M639" s="758"/>
      <c r="N639" s="758"/>
      <c r="O639" s="758"/>
      <c r="P639" s="758"/>
      <c r="Q639" s="758"/>
      <c r="R639" s="758"/>
      <c r="S639" s="758"/>
      <c r="T639" s="758"/>
      <c r="U639" s="758"/>
      <c r="V639" s="758"/>
      <c r="W639" s="758"/>
      <c r="X639" s="758"/>
      <c r="Y639" s="758"/>
      <c r="Z639" s="758"/>
      <c r="AA639" s="758"/>
      <c r="AB639" s="758"/>
      <c r="AC639" s="758"/>
      <c r="AD639" s="758"/>
      <c r="AE639" s="758"/>
      <c r="AF639" s="758"/>
      <c r="AG639" s="758"/>
      <c r="AH639" s="758"/>
      <c r="AI639" s="1532" t="s">
        <v>733</v>
      </c>
      <c r="AJ639" s="741"/>
      <c r="AK639" s="1649"/>
      <c r="AL639" s="1649"/>
      <c r="AM639" s="1373"/>
      <c r="AN639" s="1373"/>
      <c r="AO639" s="1373"/>
      <c r="AP639" s="1373"/>
      <c r="AQ639" s="1649"/>
      <c r="AR639" s="1373"/>
      <c r="AS639" s="1373"/>
      <c r="AT639" s="743"/>
      <c r="AU639" s="1373"/>
      <c r="AV639" s="1373"/>
      <c r="AW639" s="1373"/>
      <c r="AX639" s="1373"/>
      <c r="AY639" s="1373"/>
      <c r="AZ639" s="1639"/>
      <c r="BA639" s="1639"/>
      <c r="BB639" s="1639"/>
      <c r="BC639" s="1639"/>
      <c r="BD639" s="1639"/>
      <c r="BE639" s="1642">
        <v>0</v>
      </c>
    </row>
    <row s="1854" customFormat="1" customHeight="1" ht="18.75">
      <c r="A640" s="994"/>
      <c r="B640" s="1373"/>
      <c r="C640" s="1649"/>
      <c r="D640" s="2158"/>
      <c r="E640" s="553" t="s">
        <v>1749</v>
      </c>
      <c r="F640" s="547" t="s">
        <v>1750</v>
      </c>
      <c r="G640" s="2386" t="s">
        <v>732</v>
      </c>
      <c r="H640" s="758"/>
      <c r="I640" s="758">
        <v>5.4</v>
      </c>
      <c r="J640" s="758"/>
      <c r="K640" s="758"/>
      <c r="L640" s="758"/>
      <c r="M640" s="758"/>
      <c r="N640" s="758"/>
      <c r="O640" s="758"/>
      <c r="P640" s="758"/>
      <c r="Q640" s="758"/>
      <c r="R640" s="758"/>
      <c r="S640" s="758"/>
      <c r="T640" s="758"/>
      <c r="U640" s="758"/>
      <c r="V640" s="758"/>
      <c r="W640" s="758"/>
      <c r="X640" s="758"/>
      <c r="Y640" s="758"/>
      <c r="Z640" s="758"/>
      <c r="AA640" s="758"/>
      <c r="AB640" s="758"/>
      <c r="AC640" s="758"/>
      <c r="AD640" s="758"/>
      <c r="AE640" s="758"/>
      <c r="AF640" s="758"/>
      <c r="AG640" s="758"/>
      <c r="AH640" s="758"/>
      <c r="AI640" s="1532" t="s">
        <v>733</v>
      </c>
      <c r="AJ640" s="741"/>
      <c r="AK640" s="1649"/>
      <c r="AL640" s="1649"/>
      <c r="AM640" s="1373"/>
      <c r="AN640" s="1373"/>
      <c r="AO640" s="1373"/>
      <c r="AP640" s="1373"/>
      <c r="AQ640" s="1649"/>
      <c r="AR640" s="1373"/>
      <c r="AS640" s="1373"/>
      <c r="AT640" s="743"/>
      <c r="AU640" s="1373"/>
      <c r="AV640" s="1373"/>
      <c r="AW640" s="1373"/>
      <c r="AX640" s="1373"/>
      <c r="AY640" s="1373"/>
      <c r="AZ640" s="1639"/>
      <c r="BA640" s="1639"/>
      <c r="BB640" s="1639"/>
      <c r="BC640" s="1639"/>
      <c r="BD640" s="1639"/>
      <c r="BE640" s="1642">
        <v>0</v>
      </c>
    </row>
    <row s="1854" customFormat="1" customHeight="1" ht="18.75">
      <c r="A641" s="994"/>
      <c r="B641" s="1373"/>
      <c r="C641" s="1649"/>
      <c r="D641" s="2158"/>
      <c r="E641" s="553" t="s">
        <v>1751</v>
      </c>
      <c r="F641" s="547" t="s">
        <v>1752</v>
      </c>
      <c r="G641" s="2386" t="s">
        <v>732</v>
      </c>
      <c r="H641" s="758"/>
      <c r="I641" s="758">
        <v>7.56</v>
      </c>
      <c r="J641" s="758"/>
      <c r="K641" s="758"/>
      <c r="L641" s="758"/>
      <c r="M641" s="758"/>
      <c r="N641" s="758"/>
      <c r="O641" s="758"/>
      <c r="P641" s="758"/>
      <c r="Q641" s="758"/>
      <c r="R641" s="758"/>
      <c r="S641" s="758"/>
      <c r="T641" s="758"/>
      <c r="U641" s="758"/>
      <c r="V641" s="758"/>
      <c r="W641" s="758"/>
      <c r="X641" s="758"/>
      <c r="Y641" s="758"/>
      <c r="Z641" s="758"/>
      <c r="AA641" s="758"/>
      <c r="AB641" s="758"/>
      <c r="AC641" s="758"/>
      <c r="AD641" s="758"/>
      <c r="AE641" s="758"/>
      <c r="AF641" s="758"/>
      <c r="AG641" s="758"/>
      <c r="AH641" s="758"/>
      <c r="AI641" s="1532" t="s">
        <v>733</v>
      </c>
      <c r="AJ641" s="741"/>
      <c r="AK641" s="1649"/>
      <c r="AL641" s="1649"/>
      <c r="AM641" s="1373"/>
      <c r="AN641" s="1373"/>
      <c r="AO641" s="1373"/>
      <c r="AP641" s="1373"/>
      <c r="AQ641" s="1649"/>
      <c r="AR641" s="1373"/>
      <c r="AS641" s="1373"/>
      <c r="AT641" s="743"/>
      <c r="AU641" s="1373"/>
      <c r="AV641" s="1373"/>
      <c r="AW641" s="1373"/>
      <c r="AX641" s="1373"/>
      <c r="AY641" s="1373"/>
      <c r="AZ641" s="1639"/>
      <c r="BA641" s="1639"/>
      <c r="BB641" s="1639"/>
      <c r="BC641" s="1639"/>
      <c r="BD641" s="1639"/>
      <c r="BE641" s="1642">
        <v>0</v>
      </c>
    </row>
    <row s="1854" customFormat="1" customHeight="1" ht="18.75">
      <c r="A642" s="994"/>
      <c r="B642" s="1373"/>
      <c r="C642" s="1649"/>
      <c r="D642" s="2158"/>
      <c r="E642" s="553" t="s">
        <v>1753</v>
      </c>
      <c r="F642" s="547" t="s">
        <v>1754</v>
      </c>
      <c r="G642" s="2386" t="s">
        <v>732</v>
      </c>
      <c r="H642" s="758"/>
      <c r="I642" s="758">
        <v>2.8</v>
      </c>
      <c r="J642" s="758"/>
      <c r="K642" s="758"/>
      <c r="L642" s="758"/>
      <c r="M642" s="758"/>
      <c r="N642" s="758"/>
      <c r="O642" s="758"/>
      <c r="P642" s="758"/>
      <c r="Q642" s="758"/>
      <c r="R642" s="758"/>
      <c r="S642" s="758"/>
      <c r="T642" s="758"/>
      <c r="U642" s="758"/>
      <c r="V642" s="758"/>
      <c r="W642" s="758"/>
      <c r="X642" s="758"/>
      <c r="Y642" s="758"/>
      <c r="Z642" s="758"/>
      <c r="AA642" s="758"/>
      <c r="AB642" s="758"/>
      <c r="AC642" s="758"/>
      <c r="AD642" s="758"/>
      <c r="AE642" s="758"/>
      <c r="AF642" s="758"/>
      <c r="AG642" s="758"/>
      <c r="AH642" s="758"/>
      <c r="AI642" s="1532" t="s">
        <v>733</v>
      </c>
      <c r="AJ642" s="741"/>
      <c r="AK642" s="1649"/>
      <c r="AL642" s="1649"/>
      <c r="AM642" s="1373"/>
      <c r="AN642" s="1373"/>
      <c r="AO642" s="1373"/>
      <c r="AP642" s="1373"/>
      <c r="AQ642" s="1649"/>
      <c r="AR642" s="1373"/>
      <c r="AS642" s="1373"/>
      <c r="AT642" s="743"/>
      <c r="AU642" s="1373"/>
      <c r="AV642" s="1373"/>
      <c r="AW642" s="1373"/>
      <c r="AX642" s="1373"/>
      <c r="AY642" s="1373"/>
      <c r="AZ642" s="1639"/>
      <c r="BA642" s="1639"/>
      <c r="BB642" s="1639"/>
      <c r="BC642" s="1639"/>
      <c r="BD642" s="1639"/>
      <c r="BE642" s="1642">
        <v>0</v>
      </c>
    </row>
    <row s="1854" customFormat="1" customHeight="1" ht="18.75">
      <c r="A643" s="994"/>
      <c r="B643" s="1373"/>
      <c r="C643" s="1649"/>
      <c r="D643" s="2158"/>
      <c r="E643" s="553" t="s">
        <v>1755</v>
      </c>
      <c r="F643" s="547" t="s">
        <v>1756</v>
      </c>
      <c r="G643" s="2386" t="s">
        <v>732</v>
      </c>
      <c r="H643" s="758"/>
      <c r="I643" s="758">
        <v>3.6</v>
      </c>
      <c r="J643" s="758"/>
      <c r="K643" s="758"/>
      <c r="L643" s="758"/>
      <c r="M643" s="758"/>
      <c r="N643" s="758"/>
      <c r="O643" s="758"/>
      <c r="P643" s="758"/>
      <c r="Q643" s="758"/>
      <c r="R643" s="758"/>
      <c r="S643" s="758"/>
      <c r="T643" s="758"/>
      <c r="U643" s="758"/>
      <c r="V643" s="758"/>
      <c r="W643" s="758"/>
      <c r="X643" s="758"/>
      <c r="Y643" s="758"/>
      <c r="Z643" s="758"/>
      <c r="AA643" s="758"/>
      <c r="AB643" s="758"/>
      <c r="AC643" s="758"/>
      <c r="AD643" s="758"/>
      <c r="AE643" s="758"/>
      <c r="AF643" s="758"/>
      <c r="AG643" s="758"/>
      <c r="AH643" s="758"/>
      <c r="AI643" s="1532" t="s">
        <v>733</v>
      </c>
      <c r="AJ643" s="741"/>
      <c r="AK643" s="1649"/>
      <c r="AL643" s="1649"/>
      <c r="AM643" s="1373"/>
      <c r="AN643" s="1373"/>
      <c r="AO643" s="1373"/>
      <c r="AP643" s="1373"/>
      <c r="AQ643" s="1649"/>
      <c r="AR643" s="1373"/>
      <c r="AS643" s="1373"/>
      <c r="AT643" s="743"/>
      <c r="AU643" s="1373"/>
      <c r="AV643" s="1373"/>
      <c r="AW643" s="1373"/>
      <c r="AX643" s="1373"/>
      <c r="AY643" s="1373"/>
      <c r="AZ643" s="1639"/>
      <c r="BA643" s="1639"/>
      <c r="BB643" s="1639"/>
      <c r="BC643" s="1639"/>
      <c r="BD643" s="1639"/>
      <c r="BE643" s="1642">
        <v>0</v>
      </c>
    </row>
    <row s="1854" customFormat="1" customHeight="1" ht="18.75">
      <c r="A644" s="994"/>
      <c r="B644" s="1373"/>
      <c r="C644" s="1649"/>
      <c r="D644" s="2158"/>
      <c r="E644" s="553" t="s">
        <v>1757</v>
      </c>
      <c r="F644" s="547" t="s">
        <v>1758</v>
      </c>
      <c r="G644" s="2386" t="s">
        <v>732</v>
      </c>
      <c r="H644" s="758"/>
      <c r="I644" s="758">
        <v>0.6</v>
      </c>
      <c r="J644" s="758"/>
      <c r="K644" s="758"/>
      <c r="L644" s="758"/>
      <c r="M644" s="758"/>
      <c r="N644" s="758"/>
      <c r="O644" s="758"/>
      <c r="P644" s="758"/>
      <c r="Q644" s="758"/>
      <c r="R644" s="758"/>
      <c r="S644" s="758"/>
      <c r="T644" s="758"/>
      <c r="U644" s="758"/>
      <c r="V644" s="758"/>
      <c r="W644" s="758"/>
      <c r="X644" s="758"/>
      <c r="Y644" s="758"/>
      <c r="Z644" s="758"/>
      <c r="AA644" s="758"/>
      <c r="AB644" s="758"/>
      <c r="AC644" s="758"/>
      <c r="AD644" s="758"/>
      <c r="AE644" s="758"/>
      <c r="AF644" s="758"/>
      <c r="AG644" s="758"/>
      <c r="AH644" s="758"/>
      <c r="AI644" s="1532" t="s">
        <v>733</v>
      </c>
      <c r="AJ644" s="741"/>
      <c r="AK644" s="1649"/>
      <c r="AL644" s="1649"/>
      <c r="AM644" s="1373"/>
      <c r="AN644" s="1373"/>
      <c r="AO644" s="1373"/>
      <c r="AP644" s="1373"/>
      <c r="AQ644" s="1649"/>
      <c r="AR644" s="1373"/>
      <c r="AS644" s="1373"/>
      <c r="AT644" s="743"/>
      <c r="AU644" s="1373"/>
      <c r="AV644" s="1373"/>
      <c r="AW644" s="1373"/>
      <c r="AX644" s="1373"/>
      <c r="AY644" s="1373"/>
      <c r="AZ644" s="1639"/>
      <c r="BA644" s="1639"/>
      <c r="BB644" s="1639"/>
      <c r="BC644" s="1639"/>
      <c r="BD644" s="1639"/>
      <c r="BE644" s="1642">
        <v>0</v>
      </c>
    </row>
    <row s="1854" customFormat="1" customHeight="1" ht="18.75">
      <c r="A645" s="994"/>
      <c r="B645" s="1373"/>
      <c r="C645" s="1649"/>
      <c r="D645" s="2158"/>
      <c r="E645" s="553" t="s">
        <v>1759</v>
      </c>
      <c r="F645" s="547" t="s">
        <v>1760</v>
      </c>
      <c r="G645" s="2386" t="s">
        <v>732</v>
      </c>
      <c r="H645" s="758"/>
      <c r="I645" s="758">
        <v>1.02</v>
      </c>
      <c r="J645" s="758"/>
      <c r="K645" s="758"/>
      <c r="L645" s="758"/>
      <c r="M645" s="758"/>
      <c r="N645" s="758"/>
      <c r="O645" s="758"/>
      <c r="P645" s="758"/>
      <c r="Q645" s="758"/>
      <c r="R645" s="758"/>
      <c r="S645" s="758"/>
      <c r="T645" s="758"/>
      <c r="U645" s="758"/>
      <c r="V645" s="758"/>
      <c r="W645" s="758"/>
      <c r="X645" s="758"/>
      <c r="Y645" s="758"/>
      <c r="Z645" s="758"/>
      <c r="AA645" s="758"/>
      <c r="AB645" s="758"/>
      <c r="AC645" s="758"/>
      <c r="AD645" s="758"/>
      <c r="AE645" s="758"/>
      <c r="AF645" s="758"/>
      <c r="AG645" s="758"/>
      <c r="AH645" s="758"/>
      <c r="AI645" s="1532" t="s">
        <v>733</v>
      </c>
      <c r="AJ645" s="741"/>
      <c r="AK645" s="1649"/>
      <c r="AL645" s="1649"/>
      <c r="AM645" s="1373"/>
      <c r="AN645" s="1373"/>
      <c r="AO645" s="1373"/>
      <c r="AP645" s="1373"/>
      <c r="AQ645" s="1649"/>
      <c r="AR645" s="1373"/>
      <c r="AS645" s="1373"/>
      <c r="AT645" s="743"/>
      <c r="AU645" s="1373"/>
      <c r="AV645" s="1373"/>
      <c r="AW645" s="1373"/>
      <c r="AX645" s="1373"/>
      <c r="AY645" s="1373"/>
      <c r="AZ645" s="1639"/>
      <c r="BA645" s="1639"/>
      <c r="BB645" s="1639"/>
      <c r="BC645" s="1639"/>
      <c r="BD645" s="1639"/>
      <c r="BE645" s="1642">
        <v>0</v>
      </c>
    </row>
    <row s="1854" customFormat="1" customHeight="1" ht="18.75">
      <c r="A646" s="994"/>
      <c r="B646" s="1373"/>
      <c r="C646" s="1649"/>
      <c r="D646" s="2158"/>
      <c r="E646" s="553" t="s">
        <v>1761</v>
      </c>
      <c r="F646" s="547" t="s">
        <v>1762</v>
      </c>
      <c r="G646" s="2386" t="s">
        <v>732</v>
      </c>
      <c r="H646" s="758"/>
      <c r="I646" s="758">
        <v>1.2</v>
      </c>
      <c r="J646" s="758"/>
      <c r="K646" s="758"/>
      <c r="L646" s="758"/>
      <c r="M646" s="758"/>
      <c r="N646" s="758"/>
      <c r="O646" s="758"/>
      <c r="P646" s="758"/>
      <c r="Q646" s="758"/>
      <c r="R646" s="758"/>
      <c r="S646" s="758"/>
      <c r="T646" s="758"/>
      <c r="U646" s="758"/>
      <c r="V646" s="758"/>
      <c r="W646" s="758"/>
      <c r="X646" s="758"/>
      <c r="Y646" s="758"/>
      <c r="Z646" s="758"/>
      <c r="AA646" s="758"/>
      <c r="AB646" s="758"/>
      <c r="AC646" s="758"/>
      <c r="AD646" s="758"/>
      <c r="AE646" s="758"/>
      <c r="AF646" s="758"/>
      <c r="AG646" s="758"/>
      <c r="AH646" s="758"/>
      <c r="AI646" s="1532" t="s">
        <v>733</v>
      </c>
      <c r="AJ646" s="741"/>
      <c r="AK646" s="1649"/>
      <c r="AL646" s="1649"/>
      <c r="AM646" s="1373"/>
      <c r="AN646" s="1373"/>
      <c r="AO646" s="1373"/>
      <c r="AP646" s="1373"/>
      <c r="AQ646" s="1649"/>
      <c r="AR646" s="1373"/>
      <c r="AS646" s="1373"/>
      <c r="AT646" s="743"/>
      <c r="AU646" s="1373"/>
      <c r="AV646" s="1373"/>
      <c r="AW646" s="1373"/>
      <c r="AX646" s="1373"/>
      <c r="AY646" s="1373"/>
      <c r="AZ646" s="1639"/>
      <c r="BA646" s="1639"/>
      <c r="BB646" s="1639"/>
      <c r="BC646" s="1639"/>
      <c r="BD646" s="1639"/>
      <c r="BE646" s="1642">
        <v>0</v>
      </c>
    </row>
    <row s="1854" customFormat="1" customHeight="1" ht="18.75">
      <c r="A647" s="994"/>
      <c r="B647" s="1373"/>
      <c r="C647" s="1649"/>
      <c r="D647" s="2158"/>
      <c r="E647" s="553" t="s">
        <v>1763</v>
      </c>
      <c r="F647" s="547" t="s">
        <v>1764</v>
      </c>
      <c r="G647" s="2386" t="s">
        <v>732</v>
      </c>
      <c r="H647" s="758"/>
      <c r="I647" s="758">
        <v>3.6</v>
      </c>
      <c r="J647" s="758"/>
      <c r="K647" s="758"/>
      <c r="L647" s="758"/>
      <c r="M647" s="758"/>
      <c r="N647" s="758"/>
      <c r="O647" s="758"/>
      <c r="P647" s="758"/>
      <c r="Q647" s="758"/>
      <c r="R647" s="758"/>
      <c r="S647" s="758"/>
      <c r="T647" s="758"/>
      <c r="U647" s="758"/>
      <c r="V647" s="758"/>
      <c r="W647" s="758"/>
      <c r="X647" s="758"/>
      <c r="Y647" s="758"/>
      <c r="Z647" s="758"/>
      <c r="AA647" s="758"/>
      <c r="AB647" s="758"/>
      <c r="AC647" s="758"/>
      <c r="AD647" s="758"/>
      <c r="AE647" s="758"/>
      <c r="AF647" s="758"/>
      <c r="AG647" s="758"/>
      <c r="AH647" s="758"/>
      <c r="AI647" s="1532" t="s">
        <v>733</v>
      </c>
      <c r="AJ647" s="741"/>
      <c r="AK647" s="1649"/>
      <c r="AL647" s="1649"/>
      <c r="AM647" s="1373"/>
      <c r="AN647" s="1373"/>
      <c r="AO647" s="1373"/>
      <c r="AP647" s="1373"/>
      <c r="AQ647" s="1649"/>
      <c r="AR647" s="1373"/>
      <c r="AS647" s="1373"/>
      <c r="AT647" s="743"/>
      <c r="AU647" s="1373"/>
      <c r="AV647" s="1373"/>
      <c r="AW647" s="1373"/>
      <c r="AX647" s="1373"/>
      <c r="AY647" s="1373"/>
      <c r="AZ647" s="1639"/>
      <c r="BA647" s="1639"/>
      <c r="BB647" s="1639"/>
      <c r="BC647" s="1639"/>
      <c r="BD647" s="1639"/>
      <c r="BE647" s="1642">
        <v>0</v>
      </c>
    </row>
    <row s="1854" customFormat="1" customHeight="1" ht="18.75">
      <c r="A648" s="994"/>
      <c r="B648" s="1373"/>
      <c r="C648" s="1649"/>
      <c r="D648" s="2158"/>
      <c r="E648" s="553" t="s">
        <v>1765</v>
      </c>
      <c r="F648" s="547" t="s">
        <v>1766</v>
      </c>
      <c r="G648" s="2386" t="s">
        <v>732</v>
      </c>
      <c r="H648" s="758"/>
      <c r="I648" s="758">
        <v>1.66</v>
      </c>
      <c r="J648" s="758"/>
      <c r="K648" s="758"/>
      <c r="L648" s="758"/>
      <c r="M648" s="758"/>
      <c r="N648" s="758"/>
      <c r="O648" s="758"/>
      <c r="P648" s="758"/>
      <c r="Q648" s="758"/>
      <c r="R648" s="758"/>
      <c r="S648" s="758"/>
      <c r="T648" s="758"/>
      <c r="U648" s="758"/>
      <c r="V648" s="758"/>
      <c r="W648" s="758"/>
      <c r="X648" s="758"/>
      <c r="Y648" s="758"/>
      <c r="Z648" s="758"/>
      <c r="AA648" s="758"/>
      <c r="AB648" s="758"/>
      <c r="AC648" s="758"/>
      <c r="AD648" s="758"/>
      <c r="AE648" s="758"/>
      <c r="AF648" s="758"/>
      <c r="AG648" s="758"/>
      <c r="AH648" s="758"/>
      <c r="AI648" s="1532" t="s">
        <v>733</v>
      </c>
      <c r="AJ648" s="741"/>
      <c r="AK648" s="1649"/>
      <c r="AL648" s="1649"/>
      <c r="AM648" s="1373"/>
      <c r="AN648" s="1373"/>
      <c r="AO648" s="1373"/>
      <c r="AP648" s="1373"/>
      <c r="AQ648" s="1649"/>
      <c r="AR648" s="1373"/>
      <c r="AS648" s="1373"/>
      <c r="AT648" s="743"/>
      <c r="AU648" s="1373"/>
      <c r="AV648" s="1373"/>
      <c r="AW648" s="1373"/>
      <c r="AX648" s="1373"/>
      <c r="AY648" s="1373"/>
      <c r="AZ648" s="1639"/>
      <c r="BA648" s="1639"/>
      <c r="BB648" s="1639"/>
      <c r="BC648" s="1639"/>
      <c r="BD648" s="1639"/>
      <c r="BE648" s="1642">
        <v>0</v>
      </c>
    </row>
    <row s="1854" customFormat="1" customHeight="1" ht="18.75">
      <c r="A649" s="994"/>
      <c r="B649" s="1373"/>
      <c r="C649" s="1649"/>
      <c r="D649" s="2158"/>
      <c r="E649" s="553" t="s">
        <v>1767</v>
      </c>
      <c r="F649" s="547" t="s">
        <v>1768</v>
      </c>
      <c r="G649" s="2386" t="s">
        <v>732</v>
      </c>
      <c r="H649" s="758"/>
      <c r="I649" s="758">
        <v>19.6</v>
      </c>
      <c r="J649" s="758"/>
      <c r="K649" s="758"/>
      <c r="L649" s="758"/>
      <c r="M649" s="758"/>
      <c r="N649" s="758"/>
      <c r="O649" s="758"/>
      <c r="P649" s="758"/>
      <c r="Q649" s="758"/>
      <c r="R649" s="758"/>
      <c r="S649" s="758"/>
      <c r="T649" s="758"/>
      <c r="U649" s="758"/>
      <c r="V649" s="758"/>
      <c r="W649" s="758"/>
      <c r="X649" s="758"/>
      <c r="Y649" s="758"/>
      <c r="Z649" s="758"/>
      <c r="AA649" s="758"/>
      <c r="AB649" s="758"/>
      <c r="AC649" s="758"/>
      <c r="AD649" s="758"/>
      <c r="AE649" s="758"/>
      <c r="AF649" s="758"/>
      <c r="AG649" s="758"/>
      <c r="AH649" s="758"/>
      <c r="AI649" s="1532" t="s">
        <v>733</v>
      </c>
      <c r="AJ649" s="741"/>
      <c r="AK649" s="1649"/>
      <c r="AL649" s="1649"/>
      <c r="AM649" s="1373"/>
      <c r="AN649" s="1373"/>
      <c r="AO649" s="1373"/>
      <c r="AP649" s="1373"/>
      <c r="AQ649" s="1649"/>
      <c r="AR649" s="1373"/>
      <c r="AS649" s="1373"/>
      <c r="AT649" s="743"/>
      <c r="AU649" s="1373"/>
      <c r="AV649" s="1373"/>
      <c r="AW649" s="1373"/>
      <c r="AX649" s="1373"/>
      <c r="AY649" s="1373"/>
      <c r="AZ649" s="1639"/>
      <c r="BA649" s="1639"/>
      <c r="BB649" s="1639"/>
      <c r="BC649" s="1639"/>
      <c r="BD649" s="1639"/>
      <c r="BE649" s="1642">
        <v>0</v>
      </c>
    </row>
    <row s="1854" customFormat="1" customHeight="1" ht="18.75">
      <c r="A650" s="994"/>
      <c r="B650" s="1373"/>
      <c r="C650" s="1649"/>
      <c r="D650" s="2158"/>
      <c r="E650" s="553" t="s">
        <v>1769</v>
      </c>
      <c r="F650" s="547" t="s">
        <v>1770</v>
      </c>
      <c r="G650" s="2386" t="s">
        <v>732</v>
      </c>
      <c r="H650" s="758"/>
      <c r="I650" s="758">
        <v>5.4</v>
      </c>
      <c r="J650" s="758"/>
      <c r="K650" s="758"/>
      <c r="L650" s="758"/>
      <c r="M650" s="758"/>
      <c r="N650" s="758"/>
      <c r="O650" s="758"/>
      <c r="P650" s="758"/>
      <c r="Q650" s="758"/>
      <c r="R650" s="758"/>
      <c r="S650" s="758"/>
      <c r="T650" s="758"/>
      <c r="U650" s="758"/>
      <c r="V650" s="758"/>
      <c r="W650" s="758"/>
      <c r="X650" s="758"/>
      <c r="Y650" s="758"/>
      <c r="Z650" s="758"/>
      <c r="AA650" s="758"/>
      <c r="AB650" s="758"/>
      <c r="AC650" s="758"/>
      <c r="AD650" s="758"/>
      <c r="AE650" s="758"/>
      <c r="AF650" s="758"/>
      <c r="AG650" s="758"/>
      <c r="AH650" s="758"/>
      <c r="AI650" s="1532" t="s">
        <v>733</v>
      </c>
      <c r="AJ650" s="741"/>
      <c r="AK650" s="1649"/>
      <c r="AL650" s="1649"/>
      <c r="AM650" s="1373"/>
      <c r="AN650" s="1373"/>
      <c r="AO650" s="1373"/>
      <c r="AP650" s="1373"/>
      <c r="AQ650" s="1649"/>
      <c r="AR650" s="1373"/>
      <c r="AS650" s="1373"/>
      <c r="AT650" s="743"/>
      <c r="AU650" s="1373"/>
      <c r="AV650" s="1373"/>
      <c r="AW650" s="1373"/>
      <c r="AX650" s="1373"/>
      <c r="AY650" s="1373"/>
      <c r="AZ650" s="1639"/>
      <c r="BA650" s="1639"/>
      <c r="BB650" s="1639"/>
      <c r="BC650" s="1639"/>
      <c r="BD650" s="1639"/>
      <c r="BE650" s="1642">
        <v>0</v>
      </c>
    </row>
    <row s="1854" customFormat="1" customHeight="1" ht="18.75">
      <c r="A651" s="994"/>
      <c r="B651" s="1373"/>
      <c r="C651" s="1649"/>
      <c r="D651" s="2158"/>
      <c r="E651" s="553" t="s">
        <v>1771</v>
      </c>
      <c r="F651" s="547" t="s">
        <v>1772</v>
      </c>
      <c r="G651" s="2386" t="s">
        <v>732</v>
      </c>
      <c r="H651" s="758"/>
      <c r="I651" s="758">
        <v>15.5</v>
      </c>
      <c r="J651" s="758"/>
      <c r="K651" s="758"/>
      <c r="L651" s="758"/>
      <c r="M651" s="758"/>
      <c r="N651" s="758"/>
      <c r="O651" s="758"/>
      <c r="P651" s="758"/>
      <c r="Q651" s="758"/>
      <c r="R651" s="758"/>
      <c r="S651" s="758"/>
      <c r="T651" s="758"/>
      <c r="U651" s="758"/>
      <c r="V651" s="758"/>
      <c r="W651" s="758"/>
      <c r="X651" s="758"/>
      <c r="Y651" s="758"/>
      <c r="Z651" s="758"/>
      <c r="AA651" s="758"/>
      <c r="AB651" s="758"/>
      <c r="AC651" s="758"/>
      <c r="AD651" s="758"/>
      <c r="AE651" s="758"/>
      <c r="AF651" s="758"/>
      <c r="AG651" s="758"/>
      <c r="AH651" s="758"/>
      <c r="AI651" s="1532" t="s">
        <v>733</v>
      </c>
      <c r="AJ651" s="741"/>
      <c r="AK651" s="1649"/>
      <c r="AL651" s="1649"/>
      <c r="AM651" s="1373"/>
      <c r="AN651" s="1373"/>
      <c r="AO651" s="1373"/>
      <c r="AP651" s="1373"/>
      <c r="AQ651" s="1649"/>
      <c r="AR651" s="1373"/>
      <c r="AS651" s="1373"/>
      <c r="AT651" s="743"/>
      <c r="AU651" s="1373"/>
      <c r="AV651" s="1373"/>
      <c r="AW651" s="1373"/>
      <c r="AX651" s="1373"/>
      <c r="AY651" s="1373"/>
      <c r="AZ651" s="1639"/>
      <c r="BA651" s="1639"/>
      <c r="BB651" s="1639"/>
      <c r="BC651" s="1639"/>
      <c r="BD651" s="1639"/>
      <c r="BE651" s="1642">
        <v>0</v>
      </c>
    </row>
    <row s="1854" customFormat="1" customHeight="1" ht="18.75">
      <c r="A652" s="994"/>
      <c r="B652" s="1373"/>
      <c r="C652" s="1649"/>
      <c r="D652" s="2158"/>
      <c r="E652" s="553" t="s">
        <v>1773</v>
      </c>
      <c r="F652" s="547" t="s">
        <v>1774</v>
      </c>
      <c r="G652" s="2386" t="s">
        <v>732</v>
      </c>
      <c r="H652" s="758"/>
      <c r="I652" s="758">
        <v>0.6</v>
      </c>
      <c r="J652" s="758"/>
      <c r="K652" s="758"/>
      <c r="L652" s="758"/>
      <c r="M652" s="758"/>
      <c r="N652" s="758"/>
      <c r="O652" s="758"/>
      <c r="P652" s="758"/>
      <c r="Q652" s="758"/>
      <c r="R652" s="758"/>
      <c r="S652" s="758"/>
      <c r="T652" s="758"/>
      <c r="U652" s="758"/>
      <c r="V652" s="758"/>
      <c r="W652" s="758"/>
      <c r="X652" s="758"/>
      <c r="Y652" s="758"/>
      <c r="Z652" s="758"/>
      <c r="AA652" s="758"/>
      <c r="AB652" s="758"/>
      <c r="AC652" s="758"/>
      <c r="AD652" s="758"/>
      <c r="AE652" s="758"/>
      <c r="AF652" s="758"/>
      <c r="AG652" s="758"/>
      <c r="AH652" s="758"/>
      <c r="AI652" s="1532" t="s">
        <v>733</v>
      </c>
      <c r="AJ652" s="741"/>
      <c r="AK652" s="1649"/>
      <c r="AL652" s="1649"/>
      <c r="AM652" s="1373"/>
      <c r="AN652" s="1373"/>
      <c r="AO652" s="1373"/>
      <c r="AP652" s="1373"/>
      <c r="AQ652" s="1649"/>
      <c r="AR652" s="1373"/>
      <c r="AS652" s="1373"/>
      <c r="AT652" s="743"/>
      <c r="AU652" s="1373"/>
      <c r="AV652" s="1373"/>
      <c r="AW652" s="1373"/>
      <c r="AX652" s="1373"/>
      <c r="AY652" s="1373"/>
      <c r="AZ652" s="1639"/>
      <c r="BA652" s="1639"/>
      <c r="BB652" s="1639"/>
      <c r="BC652" s="1639"/>
      <c r="BD652" s="1639"/>
      <c r="BE652" s="1642">
        <v>0</v>
      </c>
    </row>
    <row s="1854" customFormat="1" customHeight="1" ht="18.75">
      <c r="A653" s="994"/>
      <c r="B653" s="1373"/>
      <c r="C653" s="1649"/>
      <c r="D653" s="2158"/>
      <c r="E653" s="553" t="s">
        <v>1775</v>
      </c>
      <c r="F653" s="547" t="s">
        <v>1776</v>
      </c>
      <c r="G653" s="2386" t="s">
        <v>732</v>
      </c>
      <c r="H653" s="758"/>
      <c r="I653" s="758">
        <v>0.66</v>
      </c>
      <c r="J653" s="758"/>
      <c r="K653" s="758"/>
      <c r="L653" s="758"/>
      <c r="M653" s="758"/>
      <c r="N653" s="758"/>
      <c r="O653" s="758"/>
      <c r="P653" s="758"/>
      <c r="Q653" s="758"/>
      <c r="R653" s="758"/>
      <c r="S653" s="758"/>
      <c r="T653" s="758"/>
      <c r="U653" s="758"/>
      <c r="V653" s="758"/>
      <c r="W653" s="758"/>
      <c r="X653" s="758"/>
      <c r="Y653" s="758"/>
      <c r="Z653" s="758"/>
      <c r="AA653" s="758"/>
      <c r="AB653" s="758"/>
      <c r="AC653" s="758"/>
      <c r="AD653" s="758"/>
      <c r="AE653" s="758"/>
      <c r="AF653" s="758"/>
      <c r="AG653" s="758"/>
      <c r="AH653" s="758"/>
      <c r="AI653" s="1532" t="s">
        <v>733</v>
      </c>
      <c r="AJ653" s="741"/>
      <c r="AK653" s="1649"/>
      <c r="AL653" s="1649"/>
      <c r="AM653" s="1373"/>
      <c r="AN653" s="1373"/>
      <c r="AO653" s="1373"/>
      <c r="AP653" s="1373"/>
      <c r="AQ653" s="1649"/>
      <c r="AR653" s="1373"/>
      <c r="AS653" s="1373"/>
      <c r="AT653" s="743"/>
      <c r="AU653" s="1373"/>
      <c r="AV653" s="1373"/>
      <c r="AW653" s="1373"/>
      <c r="AX653" s="1373"/>
      <c r="AY653" s="1373"/>
      <c r="AZ653" s="1639"/>
      <c r="BA653" s="1639"/>
      <c r="BB653" s="1639"/>
      <c r="BC653" s="1639"/>
      <c r="BD653" s="1639"/>
      <c r="BE653" s="1642">
        <v>0</v>
      </c>
    </row>
    <row s="1854" customFormat="1" customHeight="1" ht="18.75">
      <c r="A654" s="994"/>
      <c r="B654" s="1373"/>
      <c r="C654" s="1649"/>
      <c r="D654" s="2158"/>
      <c r="E654" s="553" t="s">
        <v>1777</v>
      </c>
      <c r="F654" s="547" t="s">
        <v>1778</v>
      </c>
      <c r="G654" s="2386" t="s">
        <v>732</v>
      </c>
      <c r="H654" s="758"/>
      <c r="I654" s="758">
        <v>0.1</v>
      </c>
      <c r="J654" s="758"/>
      <c r="K654" s="758"/>
      <c r="L654" s="758"/>
      <c r="M654" s="758"/>
      <c r="N654" s="758"/>
      <c r="O654" s="758"/>
      <c r="P654" s="758"/>
      <c r="Q654" s="758"/>
      <c r="R654" s="758"/>
      <c r="S654" s="758"/>
      <c r="T654" s="758"/>
      <c r="U654" s="758"/>
      <c r="V654" s="758"/>
      <c r="W654" s="758"/>
      <c r="X654" s="758"/>
      <c r="Y654" s="758"/>
      <c r="Z654" s="758"/>
      <c r="AA654" s="758"/>
      <c r="AB654" s="758"/>
      <c r="AC654" s="758"/>
      <c r="AD654" s="758"/>
      <c r="AE654" s="758"/>
      <c r="AF654" s="758"/>
      <c r="AG654" s="758"/>
      <c r="AH654" s="758"/>
      <c r="AI654" s="1532" t="s">
        <v>733</v>
      </c>
      <c r="AJ654" s="741"/>
      <c r="AK654" s="1649"/>
      <c r="AL654" s="1649"/>
      <c r="AM654" s="1373"/>
      <c r="AN654" s="1373"/>
      <c r="AO654" s="1373"/>
      <c r="AP654" s="1373"/>
      <c r="AQ654" s="1649"/>
      <c r="AR654" s="1373"/>
      <c r="AS654" s="1373"/>
      <c r="AT654" s="743"/>
      <c r="AU654" s="1373"/>
      <c r="AV654" s="1373"/>
      <c r="AW654" s="1373"/>
      <c r="AX654" s="1373"/>
      <c r="AY654" s="1373"/>
      <c r="AZ654" s="1639"/>
      <c r="BA654" s="1639"/>
      <c r="BB654" s="1639"/>
      <c r="BC654" s="1639"/>
      <c r="BD654" s="1639"/>
      <c r="BE654" s="1642">
        <v>0</v>
      </c>
    </row>
    <row s="1854" customFormat="1" customHeight="1" ht="18.75">
      <c r="A655" s="994"/>
      <c r="B655" s="1373"/>
      <c r="C655" s="1649"/>
      <c r="D655" s="2158"/>
      <c r="E655" s="553" t="s">
        <v>1779</v>
      </c>
      <c r="F655" s="547" t="s">
        <v>1780</v>
      </c>
      <c r="G655" s="2386" t="s">
        <v>732</v>
      </c>
      <c r="H655" s="758"/>
      <c r="I655" s="758">
        <v>1.032</v>
      </c>
      <c r="J655" s="758"/>
      <c r="K655" s="758"/>
      <c r="L655" s="758"/>
      <c r="M655" s="758"/>
      <c r="N655" s="758"/>
      <c r="O655" s="758"/>
      <c r="P655" s="758"/>
      <c r="Q655" s="758"/>
      <c r="R655" s="758"/>
      <c r="S655" s="758"/>
      <c r="T655" s="758"/>
      <c r="U655" s="758"/>
      <c r="V655" s="758"/>
      <c r="W655" s="758"/>
      <c r="X655" s="758"/>
      <c r="Y655" s="758"/>
      <c r="Z655" s="758"/>
      <c r="AA655" s="758"/>
      <c r="AB655" s="758"/>
      <c r="AC655" s="758"/>
      <c r="AD655" s="758"/>
      <c r="AE655" s="758"/>
      <c r="AF655" s="758"/>
      <c r="AG655" s="758"/>
      <c r="AH655" s="758"/>
      <c r="AI655" s="1532" t="s">
        <v>733</v>
      </c>
      <c r="AJ655" s="741"/>
      <c r="AK655" s="1649"/>
      <c r="AL655" s="1649"/>
      <c r="AM655" s="1373"/>
      <c r="AN655" s="1373"/>
      <c r="AO655" s="1373"/>
      <c r="AP655" s="1373"/>
      <c r="AQ655" s="1649"/>
      <c r="AR655" s="1373"/>
      <c r="AS655" s="1373"/>
      <c r="AT655" s="743"/>
      <c r="AU655" s="1373"/>
      <c r="AV655" s="1373"/>
      <c r="AW655" s="1373"/>
      <c r="AX655" s="1373"/>
      <c r="AY655" s="1373"/>
      <c r="AZ655" s="1639"/>
      <c r="BA655" s="1639"/>
      <c r="BB655" s="1639"/>
      <c r="BC655" s="1639"/>
      <c r="BD655" s="1639"/>
      <c r="BE655" s="1642">
        <v>0</v>
      </c>
    </row>
    <row s="1854" customFormat="1" customHeight="1" ht="18.75">
      <c r="A656" s="994"/>
      <c r="B656" s="1373"/>
      <c r="C656" s="1649"/>
      <c r="D656" s="2158"/>
      <c r="E656" s="553" t="s">
        <v>1781</v>
      </c>
      <c r="F656" s="547" t="s">
        <v>1782</v>
      </c>
      <c r="G656" s="2386" t="s">
        <v>732</v>
      </c>
      <c r="H656" s="758"/>
      <c r="I656" s="758">
        <v>0.516</v>
      </c>
      <c r="J656" s="758"/>
      <c r="K656" s="758"/>
      <c r="L656" s="758"/>
      <c r="M656" s="758"/>
      <c r="N656" s="758"/>
      <c r="O656" s="758"/>
      <c r="P656" s="758"/>
      <c r="Q656" s="758"/>
      <c r="R656" s="758"/>
      <c r="S656" s="758"/>
      <c r="T656" s="758"/>
      <c r="U656" s="758"/>
      <c r="V656" s="758"/>
      <c r="W656" s="758"/>
      <c r="X656" s="758"/>
      <c r="Y656" s="758"/>
      <c r="Z656" s="758"/>
      <c r="AA656" s="758"/>
      <c r="AB656" s="758"/>
      <c r="AC656" s="758"/>
      <c r="AD656" s="758"/>
      <c r="AE656" s="758"/>
      <c r="AF656" s="758"/>
      <c r="AG656" s="758"/>
      <c r="AH656" s="758"/>
      <c r="AI656" s="1532" t="s">
        <v>733</v>
      </c>
      <c r="AJ656" s="741"/>
      <c r="AK656" s="1649"/>
      <c r="AL656" s="1649"/>
      <c r="AM656" s="1373"/>
      <c r="AN656" s="1373"/>
      <c r="AO656" s="1373"/>
      <c r="AP656" s="1373"/>
      <c r="AQ656" s="1649"/>
      <c r="AR656" s="1373"/>
      <c r="AS656" s="1373"/>
      <c r="AT656" s="743"/>
      <c r="AU656" s="1373"/>
      <c r="AV656" s="1373"/>
      <c r="AW656" s="1373"/>
      <c r="AX656" s="1373"/>
      <c r="AY656" s="1373"/>
      <c r="AZ656" s="1639"/>
      <c r="BA656" s="1639"/>
      <c r="BB656" s="1639"/>
      <c r="BC656" s="1639"/>
      <c r="BD656" s="1639"/>
      <c r="BE656" s="1642">
        <v>0</v>
      </c>
    </row>
    <row s="1854" customFormat="1" customHeight="1" ht="18.75">
      <c r="A657" s="994"/>
      <c r="B657" s="1373"/>
      <c r="C657" s="1649"/>
      <c r="D657" s="2158"/>
      <c r="E657" s="553" t="s">
        <v>1783</v>
      </c>
      <c r="F657" s="547" t="s">
        <v>1784</v>
      </c>
      <c r="G657" s="2386" t="s">
        <v>732</v>
      </c>
      <c r="H657" s="758"/>
      <c r="I657" s="758">
        <v>2.064</v>
      </c>
      <c r="J657" s="758"/>
      <c r="K657" s="758"/>
      <c r="L657" s="758"/>
      <c r="M657" s="758"/>
      <c r="N657" s="758"/>
      <c r="O657" s="758"/>
      <c r="P657" s="758"/>
      <c r="Q657" s="758"/>
      <c r="R657" s="758"/>
      <c r="S657" s="758"/>
      <c r="T657" s="758"/>
      <c r="U657" s="758"/>
      <c r="V657" s="758"/>
      <c r="W657" s="758"/>
      <c r="X657" s="758"/>
      <c r="Y657" s="758"/>
      <c r="Z657" s="758"/>
      <c r="AA657" s="758"/>
      <c r="AB657" s="758"/>
      <c r="AC657" s="758"/>
      <c r="AD657" s="758"/>
      <c r="AE657" s="758"/>
      <c r="AF657" s="758"/>
      <c r="AG657" s="758"/>
      <c r="AH657" s="758"/>
      <c r="AI657" s="1532" t="s">
        <v>733</v>
      </c>
      <c r="AJ657" s="741"/>
      <c r="AK657" s="1649"/>
      <c r="AL657" s="1649"/>
      <c r="AM657" s="1373"/>
      <c r="AN657" s="1373"/>
      <c r="AO657" s="1373"/>
      <c r="AP657" s="1373"/>
      <c r="AQ657" s="1649"/>
      <c r="AR657" s="1373"/>
      <c r="AS657" s="1373"/>
      <c r="AT657" s="743"/>
      <c r="AU657" s="1373"/>
      <c r="AV657" s="1373"/>
      <c r="AW657" s="1373"/>
      <c r="AX657" s="1373"/>
      <c r="AY657" s="1373"/>
      <c r="AZ657" s="1639"/>
      <c r="BA657" s="1639"/>
      <c r="BB657" s="1639"/>
      <c r="BC657" s="1639"/>
      <c r="BD657" s="1639"/>
      <c r="BE657" s="1642">
        <v>0</v>
      </c>
    </row>
    <row s="1854" customFormat="1" customHeight="1" ht="18.75">
      <c r="A658" s="994"/>
      <c r="B658" s="1373"/>
      <c r="C658" s="1649"/>
      <c r="D658" s="2158"/>
      <c r="E658" s="553" t="s">
        <v>1785</v>
      </c>
      <c r="F658" s="547" t="s">
        <v>1786</v>
      </c>
      <c r="G658" s="2386" t="s">
        <v>732</v>
      </c>
      <c r="H658" s="758"/>
      <c r="I658" s="758">
        <v>0.24</v>
      </c>
      <c r="J658" s="758"/>
      <c r="K658" s="758"/>
      <c r="L658" s="758"/>
      <c r="M658" s="758"/>
      <c r="N658" s="758"/>
      <c r="O658" s="758"/>
      <c r="P658" s="758"/>
      <c r="Q658" s="758"/>
      <c r="R658" s="758"/>
      <c r="S658" s="758"/>
      <c r="T658" s="758"/>
      <c r="U658" s="758"/>
      <c r="V658" s="758"/>
      <c r="W658" s="758"/>
      <c r="X658" s="758"/>
      <c r="Y658" s="758"/>
      <c r="Z658" s="758"/>
      <c r="AA658" s="758"/>
      <c r="AB658" s="758"/>
      <c r="AC658" s="758"/>
      <c r="AD658" s="758"/>
      <c r="AE658" s="758"/>
      <c r="AF658" s="758"/>
      <c r="AG658" s="758"/>
      <c r="AH658" s="758"/>
      <c r="AI658" s="1532" t="s">
        <v>733</v>
      </c>
      <c r="AJ658" s="741"/>
      <c r="AK658" s="1649"/>
      <c r="AL658" s="1649"/>
      <c r="AM658" s="1373"/>
      <c r="AN658" s="1373"/>
      <c r="AO658" s="1373"/>
      <c r="AP658" s="1373"/>
      <c r="AQ658" s="1649"/>
      <c r="AR658" s="1373"/>
      <c r="AS658" s="1373"/>
      <c r="AT658" s="743"/>
      <c r="AU658" s="1373"/>
      <c r="AV658" s="1373"/>
      <c r="AW658" s="1373"/>
      <c r="AX658" s="1373"/>
      <c r="AY658" s="1373"/>
      <c r="AZ658" s="1639"/>
      <c r="BA658" s="1639"/>
      <c r="BB658" s="1639"/>
      <c r="BC658" s="1639"/>
      <c r="BD658" s="1639"/>
      <c r="BE658" s="1642">
        <v>0</v>
      </c>
    </row>
    <row s="1854" customFormat="1" customHeight="1" ht="18.75">
      <c r="A659" s="994"/>
      <c r="B659" s="1373"/>
      <c r="C659" s="1649"/>
      <c r="D659" s="2158"/>
      <c r="E659" s="553" t="s">
        <v>1787</v>
      </c>
      <c r="F659" s="547" t="s">
        <v>1788</v>
      </c>
      <c r="G659" s="2386" t="s">
        <v>732</v>
      </c>
      <c r="H659" s="758"/>
      <c r="I659" s="758">
        <v>0.688</v>
      </c>
      <c r="J659" s="758"/>
      <c r="K659" s="758"/>
      <c r="L659" s="758"/>
      <c r="M659" s="758"/>
      <c r="N659" s="758"/>
      <c r="O659" s="758"/>
      <c r="P659" s="758"/>
      <c r="Q659" s="758"/>
      <c r="R659" s="758"/>
      <c r="S659" s="758"/>
      <c r="T659" s="758"/>
      <c r="U659" s="758"/>
      <c r="V659" s="758"/>
      <c r="W659" s="758"/>
      <c r="X659" s="758"/>
      <c r="Y659" s="758"/>
      <c r="Z659" s="758"/>
      <c r="AA659" s="758"/>
      <c r="AB659" s="758"/>
      <c r="AC659" s="758"/>
      <c r="AD659" s="758"/>
      <c r="AE659" s="758"/>
      <c r="AF659" s="758"/>
      <c r="AG659" s="758"/>
      <c r="AH659" s="758"/>
      <c r="AI659" s="1532" t="s">
        <v>733</v>
      </c>
      <c r="AJ659" s="741"/>
      <c r="AK659" s="1649"/>
      <c r="AL659" s="1649"/>
      <c r="AM659" s="1373"/>
      <c r="AN659" s="1373"/>
      <c r="AO659" s="1373"/>
      <c r="AP659" s="1373"/>
      <c r="AQ659" s="1649"/>
      <c r="AR659" s="1373"/>
      <c r="AS659" s="1373"/>
      <c r="AT659" s="743"/>
      <c r="AU659" s="1373"/>
      <c r="AV659" s="1373"/>
      <c r="AW659" s="1373"/>
      <c r="AX659" s="1373"/>
      <c r="AY659" s="1373"/>
      <c r="AZ659" s="1639"/>
      <c r="BA659" s="1639"/>
      <c r="BB659" s="1639"/>
      <c r="BC659" s="1639"/>
      <c r="BD659" s="1639"/>
      <c r="BE659" s="1642">
        <v>0</v>
      </c>
    </row>
    <row s="1854" customFormat="1" customHeight="1" ht="18.75">
      <c r="A660" s="994"/>
      <c r="B660" s="1373"/>
      <c r="C660" s="1649"/>
      <c r="D660" s="2158"/>
      <c r="E660" s="553" t="s">
        <v>1789</v>
      </c>
      <c r="F660" s="547" t="s">
        <v>1790</v>
      </c>
      <c r="G660" s="2386" t="s">
        <v>732</v>
      </c>
      <c r="H660" s="758"/>
      <c r="I660" s="758">
        <v>2.064</v>
      </c>
      <c r="J660" s="758"/>
      <c r="K660" s="758"/>
      <c r="L660" s="758"/>
      <c r="M660" s="758"/>
      <c r="N660" s="758"/>
      <c r="O660" s="758"/>
      <c r="P660" s="758"/>
      <c r="Q660" s="758"/>
      <c r="R660" s="758"/>
      <c r="S660" s="758"/>
      <c r="T660" s="758"/>
      <c r="U660" s="758"/>
      <c r="V660" s="758"/>
      <c r="W660" s="758"/>
      <c r="X660" s="758"/>
      <c r="Y660" s="758"/>
      <c r="Z660" s="758"/>
      <c r="AA660" s="758"/>
      <c r="AB660" s="758"/>
      <c r="AC660" s="758"/>
      <c r="AD660" s="758"/>
      <c r="AE660" s="758"/>
      <c r="AF660" s="758"/>
      <c r="AG660" s="758"/>
      <c r="AH660" s="758"/>
      <c r="AI660" s="1532" t="s">
        <v>733</v>
      </c>
      <c r="AJ660" s="741"/>
      <c r="AK660" s="1649"/>
      <c r="AL660" s="1649"/>
      <c r="AM660" s="1373"/>
      <c r="AN660" s="1373"/>
      <c r="AO660" s="1373"/>
      <c r="AP660" s="1373"/>
      <c r="AQ660" s="1649"/>
      <c r="AR660" s="1373"/>
      <c r="AS660" s="1373"/>
      <c r="AT660" s="743"/>
      <c r="AU660" s="1373"/>
      <c r="AV660" s="1373"/>
      <c r="AW660" s="1373"/>
      <c r="AX660" s="1373"/>
      <c r="AY660" s="1373"/>
      <c r="AZ660" s="1639"/>
      <c r="BA660" s="1639"/>
      <c r="BB660" s="1639"/>
      <c r="BC660" s="1639"/>
      <c r="BD660" s="1639"/>
      <c r="BE660" s="1642">
        <v>0</v>
      </c>
    </row>
    <row s="1854" customFormat="1" customHeight="1" ht="18.75">
      <c r="A661" s="994"/>
      <c r="B661" s="1373"/>
      <c r="C661" s="1649"/>
      <c r="D661" s="2158"/>
      <c r="E661" s="553" t="s">
        <v>1791</v>
      </c>
      <c r="F661" s="547" t="s">
        <v>1792</v>
      </c>
      <c r="G661" s="2386" t="s">
        <v>732</v>
      </c>
      <c r="H661" s="758"/>
      <c r="I661" s="758">
        <v>0.172</v>
      </c>
      <c r="J661" s="758"/>
      <c r="K661" s="758"/>
      <c r="L661" s="758"/>
      <c r="M661" s="758"/>
      <c r="N661" s="758"/>
      <c r="O661" s="758"/>
      <c r="P661" s="758"/>
      <c r="Q661" s="758"/>
      <c r="R661" s="758"/>
      <c r="S661" s="758"/>
      <c r="T661" s="758"/>
      <c r="U661" s="758"/>
      <c r="V661" s="758"/>
      <c r="W661" s="758"/>
      <c r="X661" s="758"/>
      <c r="Y661" s="758"/>
      <c r="Z661" s="758"/>
      <c r="AA661" s="758"/>
      <c r="AB661" s="758"/>
      <c r="AC661" s="758"/>
      <c r="AD661" s="758"/>
      <c r="AE661" s="758"/>
      <c r="AF661" s="758"/>
      <c r="AG661" s="758"/>
      <c r="AH661" s="758"/>
      <c r="AI661" s="1532" t="s">
        <v>733</v>
      </c>
      <c r="AJ661" s="741"/>
      <c r="AK661" s="1649"/>
      <c r="AL661" s="1649"/>
      <c r="AM661" s="1373"/>
      <c r="AN661" s="1373"/>
      <c r="AO661" s="1373"/>
      <c r="AP661" s="1373"/>
      <c r="AQ661" s="1649"/>
      <c r="AR661" s="1373"/>
      <c r="AS661" s="1373"/>
      <c r="AT661" s="743"/>
      <c r="AU661" s="1373"/>
      <c r="AV661" s="1373"/>
      <c r="AW661" s="1373"/>
      <c r="AX661" s="1373"/>
      <c r="AY661" s="1373"/>
      <c r="AZ661" s="1639"/>
      <c r="BA661" s="1639"/>
      <c r="BB661" s="1639"/>
      <c r="BC661" s="1639"/>
      <c r="BD661" s="1639"/>
      <c r="BE661" s="1642">
        <v>0</v>
      </c>
    </row>
    <row s="1854" customFormat="1" customHeight="1" ht="18.75">
      <c r="A662" s="994"/>
      <c r="B662" s="1373"/>
      <c r="C662" s="1649"/>
      <c r="D662" s="2158"/>
      <c r="E662" s="553" t="s">
        <v>1793</v>
      </c>
      <c r="F662" s="547" t="s">
        <v>1794</v>
      </c>
      <c r="G662" s="2386" t="s">
        <v>732</v>
      </c>
      <c r="H662" s="758"/>
      <c r="I662" s="758">
        <v>2.064</v>
      </c>
      <c r="J662" s="758"/>
      <c r="K662" s="758"/>
      <c r="L662" s="758"/>
      <c r="M662" s="758"/>
      <c r="N662" s="758"/>
      <c r="O662" s="758"/>
      <c r="P662" s="758"/>
      <c r="Q662" s="758"/>
      <c r="R662" s="758"/>
      <c r="S662" s="758"/>
      <c r="T662" s="758"/>
      <c r="U662" s="758"/>
      <c r="V662" s="758"/>
      <c r="W662" s="758"/>
      <c r="X662" s="758"/>
      <c r="Y662" s="758"/>
      <c r="Z662" s="758"/>
      <c r="AA662" s="758"/>
      <c r="AB662" s="758"/>
      <c r="AC662" s="758"/>
      <c r="AD662" s="758"/>
      <c r="AE662" s="758"/>
      <c r="AF662" s="758"/>
      <c r="AG662" s="758"/>
      <c r="AH662" s="758"/>
      <c r="AI662" s="1532" t="s">
        <v>733</v>
      </c>
      <c r="AJ662" s="741"/>
      <c r="AK662" s="1649"/>
      <c r="AL662" s="1649"/>
      <c r="AM662" s="1373"/>
      <c r="AN662" s="1373"/>
      <c r="AO662" s="1373"/>
      <c r="AP662" s="1373"/>
      <c r="AQ662" s="1649"/>
      <c r="AR662" s="1373"/>
      <c r="AS662" s="1373"/>
      <c r="AT662" s="743"/>
      <c r="AU662" s="1373"/>
      <c r="AV662" s="1373"/>
      <c r="AW662" s="1373"/>
      <c r="AX662" s="1373"/>
      <c r="AY662" s="1373"/>
      <c r="AZ662" s="1639"/>
      <c r="BA662" s="1639"/>
      <c r="BB662" s="1639"/>
      <c r="BC662" s="1639"/>
      <c r="BD662" s="1639"/>
      <c r="BE662" s="1642">
        <v>0</v>
      </c>
    </row>
    <row s="1854" customFormat="1" customHeight="1" ht="18.75">
      <c r="A663" s="994"/>
      <c r="B663" s="1373"/>
      <c r="C663" s="1649"/>
      <c r="D663" s="2158"/>
      <c r="E663" s="553" t="s">
        <v>1795</v>
      </c>
      <c r="F663" s="547" t="s">
        <v>1796</v>
      </c>
      <c r="G663" s="2386" t="s">
        <v>732</v>
      </c>
      <c r="H663" s="758"/>
      <c r="I663" s="758">
        <v>0.249</v>
      </c>
      <c r="J663" s="758"/>
      <c r="K663" s="758"/>
      <c r="L663" s="758"/>
      <c r="M663" s="758"/>
      <c r="N663" s="758"/>
      <c r="O663" s="758"/>
      <c r="P663" s="758"/>
      <c r="Q663" s="758"/>
      <c r="R663" s="758"/>
      <c r="S663" s="758"/>
      <c r="T663" s="758"/>
      <c r="U663" s="758"/>
      <c r="V663" s="758"/>
      <c r="W663" s="758"/>
      <c r="X663" s="758"/>
      <c r="Y663" s="758"/>
      <c r="Z663" s="758"/>
      <c r="AA663" s="758"/>
      <c r="AB663" s="758"/>
      <c r="AC663" s="758"/>
      <c r="AD663" s="758"/>
      <c r="AE663" s="758"/>
      <c r="AF663" s="758"/>
      <c r="AG663" s="758"/>
      <c r="AH663" s="758"/>
      <c r="AI663" s="1532" t="s">
        <v>733</v>
      </c>
      <c r="AJ663" s="741"/>
      <c r="AK663" s="1649"/>
      <c r="AL663" s="1649"/>
      <c r="AM663" s="1373"/>
      <c r="AN663" s="1373"/>
      <c r="AO663" s="1373"/>
      <c r="AP663" s="1373"/>
      <c r="AQ663" s="1649"/>
      <c r="AR663" s="1373"/>
      <c r="AS663" s="1373"/>
      <c r="AT663" s="743"/>
      <c r="AU663" s="1373"/>
      <c r="AV663" s="1373"/>
      <c r="AW663" s="1373"/>
      <c r="AX663" s="1373"/>
      <c r="AY663" s="1373"/>
      <c r="AZ663" s="1639"/>
      <c r="BA663" s="1639"/>
      <c r="BB663" s="1639"/>
      <c r="BC663" s="1639"/>
      <c r="BD663" s="1639"/>
      <c r="BE663" s="1642">
        <v>0</v>
      </c>
    </row>
    <row s="1854" customFormat="1" customHeight="1" ht="18.75">
      <c r="A664" s="994"/>
      <c r="B664" s="1373"/>
      <c r="C664" s="1649"/>
      <c r="D664" s="2158"/>
      <c r="E664" s="553" t="s">
        <v>1797</v>
      </c>
      <c r="F664" s="547" t="s">
        <v>1798</v>
      </c>
      <c r="G664" s="2386" t="s">
        <v>732</v>
      </c>
      <c r="H664" s="758"/>
      <c r="I664" s="758">
        <v>0.516</v>
      </c>
      <c r="J664" s="758"/>
      <c r="K664" s="758"/>
      <c r="L664" s="758"/>
      <c r="M664" s="758"/>
      <c r="N664" s="758"/>
      <c r="O664" s="758"/>
      <c r="P664" s="758"/>
      <c r="Q664" s="758"/>
      <c r="R664" s="758"/>
      <c r="S664" s="758"/>
      <c r="T664" s="758"/>
      <c r="U664" s="758"/>
      <c r="V664" s="758"/>
      <c r="W664" s="758"/>
      <c r="X664" s="758"/>
      <c r="Y664" s="758"/>
      <c r="Z664" s="758"/>
      <c r="AA664" s="758"/>
      <c r="AB664" s="758"/>
      <c r="AC664" s="758"/>
      <c r="AD664" s="758"/>
      <c r="AE664" s="758"/>
      <c r="AF664" s="758"/>
      <c r="AG664" s="758"/>
      <c r="AH664" s="758"/>
      <c r="AI664" s="1532" t="s">
        <v>733</v>
      </c>
      <c r="AJ664" s="741"/>
      <c r="AK664" s="1649"/>
      <c r="AL664" s="1649"/>
      <c r="AM664" s="1373"/>
      <c r="AN664" s="1373"/>
      <c r="AO664" s="1373"/>
      <c r="AP664" s="1373"/>
      <c r="AQ664" s="1649"/>
      <c r="AR664" s="1373"/>
      <c r="AS664" s="1373"/>
      <c r="AT664" s="743"/>
      <c r="AU664" s="1373"/>
      <c r="AV664" s="1373"/>
      <c r="AW664" s="1373"/>
      <c r="AX664" s="1373"/>
      <c r="AY664" s="1373"/>
      <c r="AZ664" s="1639"/>
      <c r="BA664" s="1639"/>
      <c r="BB664" s="1639"/>
      <c r="BC664" s="1639"/>
      <c r="BD664" s="1639"/>
      <c r="BE664" s="1642">
        <v>0</v>
      </c>
    </row>
    <row s="1854" customFormat="1" customHeight="1" ht="18.75">
      <c r="A665" s="994"/>
      <c r="B665" s="1373"/>
      <c r="C665" s="1649"/>
      <c r="D665" s="2158"/>
      <c r="E665" s="553" t="s">
        <v>1799</v>
      </c>
      <c r="F665" s="547" t="s">
        <v>1800</v>
      </c>
      <c r="G665" s="2386" t="s">
        <v>732</v>
      </c>
      <c r="H665" s="758"/>
      <c r="I665" s="758">
        <v>2.064</v>
      </c>
      <c r="J665" s="758"/>
      <c r="K665" s="758"/>
      <c r="L665" s="758"/>
      <c r="M665" s="758"/>
      <c r="N665" s="758"/>
      <c r="O665" s="758"/>
      <c r="P665" s="758"/>
      <c r="Q665" s="758"/>
      <c r="R665" s="758"/>
      <c r="S665" s="758"/>
      <c r="T665" s="758"/>
      <c r="U665" s="758"/>
      <c r="V665" s="758"/>
      <c r="W665" s="758"/>
      <c r="X665" s="758"/>
      <c r="Y665" s="758"/>
      <c r="Z665" s="758"/>
      <c r="AA665" s="758"/>
      <c r="AB665" s="758"/>
      <c r="AC665" s="758"/>
      <c r="AD665" s="758"/>
      <c r="AE665" s="758"/>
      <c r="AF665" s="758"/>
      <c r="AG665" s="758"/>
      <c r="AH665" s="758"/>
      <c r="AI665" s="1532" t="s">
        <v>733</v>
      </c>
      <c r="AJ665" s="741"/>
      <c r="AK665" s="1649"/>
      <c r="AL665" s="1649"/>
      <c r="AM665" s="1373"/>
      <c r="AN665" s="1373"/>
      <c r="AO665" s="1373"/>
      <c r="AP665" s="1373"/>
      <c r="AQ665" s="1649"/>
      <c r="AR665" s="1373"/>
      <c r="AS665" s="1373"/>
      <c r="AT665" s="743"/>
      <c r="AU665" s="1373"/>
      <c r="AV665" s="1373"/>
      <c r="AW665" s="1373"/>
      <c r="AX665" s="1373"/>
      <c r="AY665" s="1373"/>
      <c r="AZ665" s="1639"/>
      <c r="BA665" s="1639"/>
      <c r="BB665" s="1639"/>
      <c r="BC665" s="1639"/>
      <c r="BD665" s="1639"/>
      <c r="BE665" s="1642">
        <v>0</v>
      </c>
    </row>
    <row s="1854" customFormat="1" customHeight="1" ht="18.75">
      <c r="A666" s="994"/>
      <c r="B666" s="1373"/>
      <c r="C666" s="1649"/>
      <c r="D666" s="2158"/>
      <c r="E666" s="553" t="s">
        <v>1801</v>
      </c>
      <c r="F666" s="547" t="s">
        <v>1802</v>
      </c>
      <c r="G666" s="2386" t="s">
        <v>732</v>
      </c>
      <c r="H666" s="758"/>
      <c r="I666" s="758">
        <v>1.548</v>
      </c>
      <c r="J666" s="758"/>
      <c r="K666" s="758"/>
      <c r="L666" s="758"/>
      <c r="M666" s="758"/>
      <c r="N666" s="758"/>
      <c r="O666" s="758"/>
      <c r="P666" s="758"/>
      <c r="Q666" s="758"/>
      <c r="R666" s="758"/>
      <c r="S666" s="758"/>
      <c r="T666" s="758"/>
      <c r="U666" s="758"/>
      <c r="V666" s="758"/>
      <c r="W666" s="758"/>
      <c r="X666" s="758"/>
      <c r="Y666" s="758"/>
      <c r="Z666" s="758"/>
      <c r="AA666" s="758"/>
      <c r="AB666" s="758"/>
      <c r="AC666" s="758"/>
      <c r="AD666" s="758"/>
      <c r="AE666" s="758"/>
      <c r="AF666" s="758"/>
      <c r="AG666" s="758"/>
      <c r="AH666" s="758"/>
      <c r="AI666" s="1532" t="s">
        <v>733</v>
      </c>
      <c r="AJ666" s="741"/>
      <c r="AK666" s="1649"/>
      <c r="AL666" s="1649"/>
      <c r="AM666" s="1373"/>
      <c r="AN666" s="1373"/>
      <c r="AO666" s="1373"/>
      <c r="AP666" s="1373"/>
      <c r="AQ666" s="1649"/>
      <c r="AR666" s="1373"/>
      <c r="AS666" s="1373"/>
      <c r="AT666" s="743"/>
      <c r="AU666" s="1373"/>
      <c r="AV666" s="1373"/>
      <c r="AW666" s="1373"/>
      <c r="AX666" s="1373"/>
      <c r="AY666" s="1373"/>
      <c r="AZ666" s="1639"/>
      <c r="BA666" s="1639"/>
      <c r="BB666" s="1639"/>
      <c r="BC666" s="1639"/>
      <c r="BD666" s="1639"/>
      <c r="BE666" s="1642">
        <v>0</v>
      </c>
    </row>
    <row s="1854" customFormat="1" customHeight="1" ht="18.75">
      <c r="A667" s="994"/>
      <c r="B667" s="1373"/>
      <c r="C667" s="1649"/>
      <c r="D667" s="2158"/>
      <c r="E667" s="553" t="s">
        <v>1803</v>
      </c>
      <c r="F667" s="547" t="s">
        <v>1804</v>
      </c>
      <c r="G667" s="2386" t="s">
        <v>732</v>
      </c>
      <c r="H667" s="758"/>
      <c r="I667" s="758">
        <v>1.032</v>
      </c>
      <c r="J667" s="758"/>
      <c r="K667" s="758"/>
      <c r="L667" s="758"/>
      <c r="M667" s="758"/>
      <c r="N667" s="758"/>
      <c r="O667" s="758"/>
      <c r="P667" s="758"/>
      <c r="Q667" s="758"/>
      <c r="R667" s="758"/>
      <c r="S667" s="758"/>
      <c r="T667" s="758"/>
      <c r="U667" s="758"/>
      <c r="V667" s="758"/>
      <c r="W667" s="758"/>
      <c r="X667" s="758"/>
      <c r="Y667" s="758"/>
      <c r="Z667" s="758"/>
      <c r="AA667" s="758"/>
      <c r="AB667" s="758"/>
      <c r="AC667" s="758"/>
      <c r="AD667" s="758"/>
      <c r="AE667" s="758"/>
      <c r="AF667" s="758"/>
      <c r="AG667" s="758"/>
      <c r="AH667" s="758"/>
      <c r="AI667" s="1532" t="s">
        <v>733</v>
      </c>
      <c r="AJ667" s="741"/>
      <c r="AK667" s="1649"/>
      <c r="AL667" s="1649"/>
      <c r="AM667" s="1373"/>
      <c r="AN667" s="1373"/>
      <c r="AO667" s="1373"/>
      <c r="AP667" s="1373"/>
      <c r="AQ667" s="1649"/>
      <c r="AR667" s="1373"/>
      <c r="AS667" s="1373"/>
      <c r="AT667" s="743"/>
      <c r="AU667" s="1373"/>
      <c r="AV667" s="1373"/>
      <c r="AW667" s="1373"/>
      <c r="AX667" s="1373"/>
      <c r="AY667" s="1373"/>
      <c r="AZ667" s="1639"/>
      <c r="BA667" s="1639"/>
      <c r="BB667" s="1639"/>
      <c r="BC667" s="1639"/>
      <c r="BD667" s="1639"/>
      <c r="BE667" s="1642">
        <v>0</v>
      </c>
    </row>
    <row s="1854" customFormat="1" customHeight="1" ht="18.75">
      <c r="A668" s="994"/>
      <c r="B668" s="1373"/>
      <c r="C668" s="1649"/>
      <c r="D668" s="2158"/>
      <c r="E668" s="553" t="s">
        <v>1805</v>
      </c>
      <c r="F668" s="547" t="s">
        <v>1806</v>
      </c>
      <c r="G668" s="2386" t="s">
        <v>732</v>
      </c>
      <c r="H668" s="758"/>
      <c r="I668" s="758">
        <v>0.393</v>
      </c>
      <c r="J668" s="758"/>
      <c r="K668" s="758"/>
      <c r="L668" s="758"/>
      <c r="M668" s="758"/>
      <c r="N668" s="758"/>
      <c r="O668" s="758"/>
      <c r="P668" s="758"/>
      <c r="Q668" s="758"/>
      <c r="R668" s="758"/>
      <c r="S668" s="758"/>
      <c r="T668" s="758"/>
      <c r="U668" s="758"/>
      <c r="V668" s="758"/>
      <c r="W668" s="758"/>
      <c r="X668" s="758"/>
      <c r="Y668" s="758"/>
      <c r="Z668" s="758"/>
      <c r="AA668" s="758"/>
      <c r="AB668" s="758"/>
      <c r="AC668" s="758"/>
      <c r="AD668" s="758"/>
      <c r="AE668" s="758"/>
      <c r="AF668" s="758"/>
      <c r="AG668" s="758"/>
      <c r="AH668" s="758"/>
      <c r="AI668" s="1532" t="s">
        <v>733</v>
      </c>
      <c r="AJ668" s="741"/>
      <c r="AK668" s="1649"/>
      <c r="AL668" s="1649"/>
      <c r="AM668" s="1373"/>
      <c r="AN668" s="1373"/>
      <c r="AO668" s="1373"/>
      <c r="AP668" s="1373"/>
      <c r="AQ668" s="1649"/>
      <c r="AR668" s="1373"/>
      <c r="AS668" s="1373"/>
      <c r="AT668" s="743"/>
      <c r="AU668" s="1373"/>
      <c r="AV668" s="1373"/>
      <c r="AW668" s="1373"/>
      <c r="AX668" s="1373"/>
      <c r="AY668" s="1373"/>
      <c r="AZ668" s="1639"/>
      <c r="BA668" s="1639"/>
      <c r="BB668" s="1639"/>
      <c r="BC668" s="1639"/>
      <c r="BD668" s="1639"/>
      <c r="BE668" s="1642">
        <v>0</v>
      </c>
    </row>
    <row s="1854" customFormat="1" customHeight="1" ht="18.75">
      <c r="A669" s="994"/>
      <c r="B669" s="1373"/>
      <c r="C669" s="1649"/>
      <c r="D669" s="2158"/>
      <c r="E669" s="553" t="s">
        <v>1807</v>
      </c>
      <c r="F669" s="547" t="s">
        <v>1808</v>
      </c>
      <c r="G669" s="2386" t="s">
        <v>732</v>
      </c>
      <c r="H669" s="758"/>
      <c r="I669" s="758">
        <v>0.14</v>
      </c>
      <c r="J669" s="758"/>
      <c r="K669" s="758"/>
      <c r="L669" s="758"/>
      <c r="M669" s="758"/>
      <c r="N669" s="758"/>
      <c r="O669" s="758"/>
      <c r="P669" s="758"/>
      <c r="Q669" s="758"/>
      <c r="R669" s="758"/>
      <c r="S669" s="758"/>
      <c r="T669" s="758"/>
      <c r="U669" s="758"/>
      <c r="V669" s="758"/>
      <c r="W669" s="758"/>
      <c r="X669" s="758"/>
      <c r="Y669" s="758"/>
      <c r="Z669" s="758"/>
      <c r="AA669" s="758"/>
      <c r="AB669" s="758"/>
      <c r="AC669" s="758"/>
      <c r="AD669" s="758"/>
      <c r="AE669" s="758"/>
      <c r="AF669" s="758"/>
      <c r="AG669" s="758"/>
      <c r="AH669" s="758"/>
      <c r="AI669" s="1532" t="s">
        <v>733</v>
      </c>
      <c r="AJ669" s="741"/>
      <c r="AK669" s="1649"/>
      <c r="AL669" s="1649"/>
      <c r="AM669" s="1373"/>
      <c r="AN669" s="1373"/>
      <c r="AO669" s="1373"/>
      <c r="AP669" s="1373"/>
      <c r="AQ669" s="1649"/>
      <c r="AR669" s="1373"/>
      <c r="AS669" s="1373"/>
      <c r="AT669" s="743"/>
      <c r="AU669" s="1373"/>
      <c r="AV669" s="1373"/>
      <c r="AW669" s="1373"/>
      <c r="AX669" s="1373"/>
      <c r="AY669" s="1373"/>
      <c r="AZ669" s="1639"/>
      <c r="BA669" s="1639"/>
      <c r="BB669" s="1639"/>
      <c r="BC669" s="1639"/>
      <c r="BD669" s="1639"/>
      <c r="BE669" s="1642">
        <v>0</v>
      </c>
    </row>
    <row s="1854" customFormat="1" customHeight="1" ht="18.75">
      <c r="A670" s="994"/>
      <c r="B670" s="1373"/>
      <c r="C670" s="1649"/>
      <c r="D670" s="2158"/>
      <c r="E670" s="553" t="s">
        <v>1809</v>
      </c>
      <c r="F670" s="547" t="s">
        <v>1810</v>
      </c>
      <c r="G670" s="2386" t="s">
        <v>732</v>
      </c>
      <c r="H670" s="758"/>
      <c r="I670" s="758">
        <v>0.55</v>
      </c>
      <c r="J670" s="758"/>
      <c r="K670" s="758"/>
      <c r="L670" s="758"/>
      <c r="M670" s="758"/>
      <c r="N670" s="758"/>
      <c r="O670" s="758"/>
      <c r="P670" s="758"/>
      <c r="Q670" s="758"/>
      <c r="R670" s="758"/>
      <c r="S670" s="758"/>
      <c r="T670" s="758"/>
      <c r="U670" s="758"/>
      <c r="V670" s="758"/>
      <c r="W670" s="758"/>
      <c r="X670" s="758"/>
      <c r="Y670" s="758"/>
      <c r="Z670" s="758"/>
      <c r="AA670" s="758"/>
      <c r="AB670" s="758"/>
      <c r="AC670" s="758"/>
      <c r="AD670" s="758"/>
      <c r="AE670" s="758"/>
      <c r="AF670" s="758"/>
      <c r="AG670" s="758"/>
      <c r="AH670" s="758"/>
      <c r="AI670" s="1532" t="s">
        <v>733</v>
      </c>
      <c r="AJ670" s="741"/>
      <c r="AK670" s="1649"/>
      <c r="AL670" s="1649"/>
      <c r="AM670" s="1373"/>
      <c r="AN670" s="1373"/>
      <c r="AO670" s="1373"/>
      <c r="AP670" s="1373"/>
      <c r="AQ670" s="1649"/>
      <c r="AR670" s="1373"/>
      <c r="AS670" s="1373"/>
      <c r="AT670" s="743"/>
      <c r="AU670" s="1373"/>
      <c r="AV670" s="1373"/>
      <c r="AW670" s="1373"/>
      <c r="AX670" s="1373"/>
      <c r="AY670" s="1373"/>
      <c r="AZ670" s="1639"/>
      <c r="BA670" s="1639"/>
      <c r="BB670" s="1639"/>
      <c r="BC670" s="1639"/>
      <c r="BD670" s="1639"/>
      <c r="BE670" s="1642">
        <v>0</v>
      </c>
    </row>
    <row s="1854" customFormat="1" customHeight="1" ht="18.75">
      <c r="A671" s="994"/>
      <c r="B671" s="1373"/>
      <c r="C671" s="1649"/>
      <c r="D671" s="2158"/>
      <c r="E671" s="553" t="s">
        <v>1811</v>
      </c>
      <c r="F671" s="547" t="s">
        <v>1812</v>
      </c>
      <c r="G671" s="2386" t="s">
        <v>732</v>
      </c>
      <c r="H671" s="758"/>
      <c r="I671" s="758">
        <v>0.086</v>
      </c>
      <c r="J671" s="758"/>
      <c r="K671" s="758"/>
      <c r="L671" s="758"/>
      <c r="M671" s="758"/>
      <c r="N671" s="758"/>
      <c r="O671" s="758"/>
      <c r="P671" s="758"/>
      <c r="Q671" s="758"/>
      <c r="R671" s="758"/>
      <c r="S671" s="758"/>
      <c r="T671" s="758"/>
      <c r="U671" s="758"/>
      <c r="V671" s="758"/>
      <c r="W671" s="758"/>
      <c r="X671" s="758"/>
      <c r="Y671" s="758"/>
      <c r="Z671" s="758"/>
      <c r="AA671" s="758"/>
      <c r="AB671" s="758"/>
      <c r="AC671" s="758"/>
      <c r="AD671" s="758"/>
      <c r="AE671" s="758"/>
      <c r="AF671" s="758"/>
      <c r="AG671" s="758"/>
      <c r="AH671" s="758"/>
      <c r="AI671" s="1532" t="s">
        <v>733</v>
      </c>
      <c r="AJ671" s="741"/>
      <c r="AK671" s="1649"/>
      <c r="AL671" s="1649"/>
      <c r="AM671" s="1373"/>
      <c r="AN671" s="1373"/>
      <c r="AO671" s="1373"/>
      <c r="AP671" s="1373"/>
      <c r="AQ671" s="1649"/>
      <c r="AR671" s="1373"/>
      <c r="AS671" s="1373"/>
      <c r="AT671" s="743"/>
      <c r="AU671" s="1373"/>
      <c r="AV671" s="1373"/>
      <c r="AW671" s="1373"/>
      <c r="AX671" s="1373"/>
      <c r="AY671" s="1373"/>
      <c r="AZ671" s="1639"/>
      <c r="BA671" s="1639"/>
      <c r="BB671" s="1639"/>
      <c r="BC671" s="1639"/>
      <c r="BD671" s="1639"/>
      <c r="BE671" s="1642">
        <v>0</v>
      </c>
    </row>
    <row s="1854" customFormat="1" customHeight="1" ht="18.75">
      <c r="A672" s="994"/>
      <c r="B672" s="1373"/>
      <c r="C672" s="1649"/>
      <c r="D672" s="2158"/>
      <c r="E672" s="553" t="s">
        <v>1813</v>
      </c>
      <c r="F672" s="547" t="s">
        <v>1814</v>
      </c>
      <c r="G672" s="2386" t="s">
        <v>732</v>
      </c>
      <c r="H672" s="758"/>
      <c r="I672" s="758">
        <v>0.466</v>
      </c>
      <c r="J672" s="758"/>
      <c r="K672" s="758"/>
      <c r="L672" s="758"/>
      <c r="M672" s="758"/>
      <c r="N672" s="758"/>
      <c r="O672" s="758"/>
      <c r="P672" s="758"/>
      <c r="Q672" s="758"/>
      <c r="R672" s="758"/>
      <c r="S672" s="758"/>
      <c r="T672" s="758"/>
      <c r="U672" s="758"/>
      <c r="V672" s="758"/>
      <c r="W672" s="758"/>
      <c r="X672" s="758"/>
      <c r="Y672" s="758"/>
      <c r="Z672" s="758"/>
      <c r="AA672" s="758"/>
      <c r="AB672" s="758"/>
      <c r="AC672" s="758"/>
      <c r="AD672" s="758"/>
      <c r="AE672" s="758"/>
      <c r="AF672" s="758"/>
      <c r="AG672" s="758"/>
      <c r="AH672" s="758"/>
      <c r="AI672" s="1532" t="s">
        <v>733</v>
      </c>
      <c r="AJ672" s="741"/>
      <c r="AK672" s="1649"/>
      <c r="AL672" s="1649"/>
      <c r="AM672" s="1373"/>
      <c r="AN672" s="1373"/>
      <c r="AO672" s="1373"/>
      <c r="AP672" s="1373"/>
      <c r="AQ672" s="1649"/>
      <c r="AR672" s="1373"/>
      <c r="AS672" s="1373"/>
      <c r="AT672" s="743"/>
      <c r="AU672" s="1373"/>
      <c r="AV672" s="1373"/>
      <c r="AW672" s="1373"/>
      <c r="AX672" s="1373"/>
      <c r="AY672" s="1373"/>
      <c r="AZ672" s="1639"/>
      <c r="BA672" s="1639"/>
      <c r="BB672" s="1639"/>
      <c r="BC672" s="1639"/>
      <c r="BD672" s="1639"/>
      <c r="BE672" s="1642">
        <v>0</v>
      </c>
    </row>
    <row s="1854" customFormat="1" customHeight="1" ht="18.75">
      <c r="A673" s="994"/>
      <c r="B673" s="1373"/>
      <c r="C673" s="1649"/>
      <c r="D673" s="2158"/>
      <c r="E673" s="553" t="s">
        <v>1815</v>
      </c>
      <c r="F673" s="547" t="s">
        <v>1816</v>
      </c>
      <c r="G673" s="2386" t="s">
        <v>732</v>
      </c>
      <c r="H673" s="758"/>
      <c r="I673" s="758">
        <v>1.1</v>
      </c>
      <c r="J673" s="758"/>
      <c r="K673" s="758"/>
      <c r="L673" s="758"/>
      <c r="M673" s="758"/>
      <c r="N673" s="758"/>
      <c r="O673" s="758"/>
      <c r="P673" s="758"/>
      <c r="Q673" s="758"/>
      <c r="R673" s="758"/>
      <c r="S673" s="758"/>
      <c r="T673" s="758"/>
      <c r="U673" s="758"/>
      <c r="V673" s="758"/>
      <c r="W673" s="758"/>
      <c r="X673" s="758"/>
      <c r="Y673" s="758"/>
      <c r="Z673" s="758"/>
      <c r="AA673" s="758"/>
      <c r="AB673" s="758"/>
      <c r="AC673" s="758"/>
      <c r="AD673" s="758"/>
      <c r="AE673" s="758"/>
      <c r="AF673" s="758"/>
      <c r="AG673" s="758"/>
      <c r="AH673" s="758"/>
      <c r="AI673" s="1532" t="s">
        <v>733</v>
      </c>
      <c r="AJ673" s="741"/>
      <c r="AK673" s="1649"/>
      <c r="AL673" s="1649"/>
      <c r="AM673" s="1373"/>
      <c r="AN673" s="1373"/>
      <c r="AO673" s="1373"/>
      <c r="AP673" s="1373"/>
      <c r="AQ673" s="1649"/>
      <c r="AR673" s="1373"/>
      <c r="AS673" s="1373"/>
      <c r="AT673" s="743"/>
      <c r="AU673" s="1373"/>
      <c r="AV673" s="1373"/>
      <c r="AW673" s="1373"/>
      <c r="AX673" s="1373"/>
      <c r="AY673" s="1373"/>
      <c r="AZ673" s="1639"/>
      <c r="BA673" s="1639"/>
      <c r="BB673" s="1639"/>
      <c r="BC673" s="1639"/>
      <c r="BD673" s="1639"/>
      <c r="BE673" s="1642">
        <v>0</v>
      </c>
    </row>
    <row s="1854" customFormat="1" customHeight="1" ht="18.75">
      <c r="A674" s="994"/>
      <c r="B674" s="1373"/>
      <c r="C674" s="1649"/>
      <c r="D674" s="2158"/>
      <c r="E674" s="553" t="s">
        <v>1817</v>
      </c>
      <c r="F674" s="547" t="s">
        <v>1818</v>
      </c>
      <c r="G674" s="2386" t="s">
        <v>732</v>
      </c>
      <c r="H674" s="758"/>
      <c r="I674" s="758">
        <v>0.086</v>
      </c>
      <c r="J674" s="758"/>
      <c r="K674" s="758"/>
      <c r="L674" s="758"/>
      <c r="M674" s="758"/>
      <c r="N674" s="758"/>
      <c r="O674" s="758"/>
      <c r="P674" s="758"/>
      <c r="Q674" s="758"/>
      <c r="R674" s="758"/>
      <c r="S674" s="758"/>
      <c r="T674" s="758"/>
      <c r="U674" s="758"/>
      <c r="V674" s="758"/>
      <c r="W674" s="758"/>
      <c r="X674" s="758"/>
      <c r="Y674" s="758"/>
      <c r="Z674" s="758"/>
      <c r="AA674" s="758"/>
      <c r="AB674" s="758"/>
      <c r="AC674" s="758"/>
      <c r="AD674" s="758"/>
      <c r="AE674" s="758"/>
      <c r="AF674" s="758"/>
      <c r="AG674" s="758"/>
      <c r="AH674" s="758"/>
      <c r="AI674" s="1532" t="s">
        <v>733</v>
      </c>
      <c r="AJ674" s="741"/>
      <c r="AK674" s="1649"/>
      <c r="AL674" s="1649"/>
      <c r="AM674" s="1373"/>
      <c r="AN674" s="1373"/>
      <c r="AO674" s="1373"/>
      <c r="AP674" s="1373"/>
      <c r="AQ674" s="1649"/>
      <c r="AR674" s="1373"/>
      <c r="AS674" s="1373"/>
      <c r="AT674" s="743"/>
      <c r="AU674" s="1373"/>
      <c r="AV674" s="1373"/>
      <c r="AW674" s="1373"/>
      <c r="AX674" s="1373"/>
      <c r="AY674" s="1373"/>
      <c r="AZ674" s="1639"/>
      <c r="BA674" s="1639"/>
      <c r="BB674" s="1639"/>
      <c r="BC674" s="1639"/>
      <c r="BD674" s="1639"/>
      <c r="BE674" s="1642">
        <v>0</v>
      </c>
    </row>
    <row s="1854" customFormat="1" customHeight="1" ht="18.75">
      <c r="A675" s="994"/>
      <c r="B675" s="1373"/>
      <c r="C675" s="1649"/>
      <c r="D675" s="2158"/>
      <c r="E675" s="553" t="s">
        <v>1819</v>
      </c>
      <c r="F675" s="547" t="s">
        <v>1820</v>
      </c>
      <c r="G675" s="2386" t="s">
        <v>732</v>
      </c>
      <c r="H675" s="758"/>
      <c r="I675" s="758">
        <v>0.268</v>
      </c>
      <c r="J675" s="758"/>
      <c r="K675" s="758"/>
      <c r="L675" s="758"/>
      <c r="M675" s="758"/>
      <c r="N675" s="758"/>
      <c r="O675" s="758"/>
      <c r="P675" s="758"/>
      <c r="Q675" s="758"/>
      <c r="R675" s="758"/>
      <c r="S675" s="758"/>
      <c r="T675" s="758"/>
      <c r="U675" s="758"/>
      <c r="V675" s="758"/>
      <c r="W675" s="758"/>
      <c r="X675" s="758"/>
      <c r="Y675" s="758"/>
      <c r="Z675" s="758"/>
      <c r="AA675" s="758"/>
      <c r="AB675" s="758"/>
      <c r="AC675" s="758"/>
      <c r="AD675" s="758"/>
      <c r="AE675" s="758"/>
      <c r="AF675" s="758"/>
      <c r="AG675" s="758"/>
      <c r="AH675" s="758"/>
      <c r="AI675" s="1532" t="s">
        <v>733</v>
      </c>
      <c r="AJ675" s="741"/>
      <c r="AK675" s="1649"/>
      <c r="AL675" s="1649"/>
      <c r="AM675" s="1373"/>
      <c r="AN675" s="1373"/>
      <c r="AO675" s="1373"/>
      <c r="AP675" s="1373"/>
      <c r="AQ675" s="1649"/>
      <c r="AR675" s="1373"/>
      <c r="AS675" s="1373"/>
      <c r="AT675" s="743"/>
      <c r="AU675" s="1373"/>
      <c r="AV675" s="1373"/>
      <c r="AW675" s="1373"/>
      <c r="AX675" s="1373"/>
      <c r="AY675" s="1373"/>
      <c r="AZ675" s="1639"/>
      <c r="BA675" s="1639"/>
      <c r="BB675" s="1639"/>
      <c r="BC675" s="1639"/>
      <c r="BD675" s="1639"/>
      <c r="BE675" s="1642">
        <v>0</v>
      </c>
    </row>
    <row s="1854" customFormat="1" customHeight="1" ht="18.75">
      <c r="A676" s="994"/>
      <c r="B676" s="1373"/>
      <c r="C676" s="1649"/>
      <c r="D676" s="2158"/>
      <c r="E676" s="553" t="s">
        <v>1821</v>
      </c>
      <c r="F676" s="547" t="s">
        <v>1822</v>
      </c>
      <c r="G676" s="2386" t="s">
        <v>732</v>
      </c>
      <c r="H676" s="758"/>
      <c r="I676" s="758">
        <v>2</v>
      </c>
      <c r="J676" s="758"/>
      <c r="K676" s="758"/>
      <c r="L676" s="758"/>
      <c r="M676" s="758"/>
      <c r="N676" s="758"/>
      <c r="O676" s="758"/>
      <c r="P676" s="758"/>
      <c r="Q676" s="758"/>
      <c r="R676" s="758"/>
      <c r="S676" s="758"/>
      <c r="T676" s="758"/>
      <c r="U676" s="758"/>
      <c r="V676" s="758"/>
      <c r="W676" s="758"/>
      <c r="X676" s="758"/>
      <c r="Y676" s="758"/>
      <c r="Z676" s="758"/>
      <c r="AA676" s="758"/>
      <c r="AB676" s="758"/>
      <c r="AC676" s="758"/>
      <c r="AD676" s="758"/>
      <c r="AE676" s="758"/>
      <c r="AF676" s="758"/>
      <c r="AG676" s="758"/>
      <c r="AH676" s="758"/>
      <c r="AI676" s="1532" t="s">
        <v>733</v>
      </c>
      <c r="AJ676" s="741"/>
      <c r="AK676" s="1649"/>
      <c r="AL676" s="1649"/>
      <c r="AM676" s="1373"/>
      <c r="AN676" s="1373"/>
      <c r="AO676" s="1373"/>
      <c r="AP676" s="1373"/>
      <c r="AQ676" s="1649"/>
      <c r="AR676" s="1373"/>
      <c r="AS676" s="1373"/>
      <c r="AT676" s="743"/>
      <c r="AU676" s="1373"/>
      <c r="AV676" s="1373"/>
      <c r="AW676" s="1373"/>
      <c r="AX676" s="1373"/>
      <c r="AY676" s="1373"/>
      <c r="AZ676" s="1639"/>
      <c r="BA676" s="1639"/>
      <c r="BB676" s="1639"/>
      <c r="BC676" s="1639"/>
      <c r="BD676" s="1639"/>
      <c r="BE676" s="1642">
        <v>0</v>
      </c>
    </row>
    <row s="1854" customFormat="1" customHeight="1" ht="18.75">
      <c r="A677" s="994"/>
      <c r="B677" s="1373"/>
      <c r="C677" s="1649"/>
      <c r="D677" s="2158"/>
      <c r="E677" s="553" t="s">
        <v>1823</v>
      </c>
      <c r="F677" s="547" t="s">
        <v>1824</v>
      </c>
      <c r="G677" s="2386" t="s">
        <v>732</v>
      </c>
      <c r="H677" s="758"/>
      <c r="I677" s="758">
        <v>0.086</v>
      </c>
      <c r="J677" s="758"/>
      <c r="K677" s="758"/>
      <c r="L677" s="758"/>
      <c r="M677" s="758"/>
      <c r="N677" s="758"/>
      <c r="O677" s="758"/>
      <c r="P677" s="758"/>
      <c r="Q677" s="758"/>
      <c r="R677" s="758"/>
      <c r="S677" s="758"/>
      <c r="T677" s="758"/>
      <c r="U677" s="758"/>
      <c r="V677" s="758"/>
      <c r="W677" s="758"/>
      <c r="X677" s="758"/>
      <c r="Y677" s="758"/>
      <c r="Z677" s="758"/>
      <c r="AA677" s="758"/>
      <c r="AB677" s="758"/>
      <c r="AC677" s="758"/>
      <c r="AD677" s="758"/>
      <c r="AE677" s="758"/>
      <c r="AF677" s="758"/>
      <c r="AG677" s="758"/>
      <c r="AH677" s="758"/>
      <c r="AI677" s="1532" t="s">
        <v>733</v>
      </c>
      <c r="AJ677" s="741"/>
      <c r="AK677" s="1649"/>
      <c r="AL677" s="1649"/>
      <c r="AM677" s="1373"/>
      <c r="AN677" s="1373"/>
      <c r="AO677" s="1373"/>
      <c r="AP677" s="1373"/>
      <c r="AQ677" s="1649"/>
      <c r="AR677" s="1373"/>
      <c r="AS677" s="1373"/>
      <c r="AT677" s="743"/>
      <c r="AU677" s="1373"/>
      <c r="AV677" s="1373"/>
      <c r="AW677" s="1373"/>
      <c r="AX677" s="1373"/>
      <c r="AY677" s="1373"/>
      <c r="AZ677" s="1639"/>
      <c r="BA677" s="1639"/>
      <c r="BB677" s="1639"/>
      <c r="BC677" s="1639"/>
      <c r="BD677" s="1639"/>
      <c r="BE677" s="1642">
        <v>0</v>
      </c>
    </row>
    <row s="1854" customFormat="1" customHeight="1" ht="18.75">
      <c r="A678" s="994"/>
      <c r="B678" s="1373"/>
      <c r="C678" s="1649"/>
      <c r="D678" s="2158"/>
      <c r="E678" s="553" t="s">
        <v>1825</v>
      </c>
      <c r="F678" s="547" t="s">
        <v>1826</v>
      </c>
      <c r="G678" s="2386" t="s">
        <v>732</v>
      </c>
      <c r="H678" s="758"/>
      <c r="I678" s="758">
        <v>15.42</v>
      </c>
      <c r="J678" s="758"/>
      <c r="K678" s="758"/>
      <c r="L678" s="758"/>
      <c r="M678" s="758"/>
      <c r="N678" s="758"/>
      <c r="O678" s="758"/>
      <c r="P678" s="758"/>
      <c r="Q678" s="758"/>
      <c r="R678" s="758"/>
      <c r="S678" s="758"/>
      <c r="T678" s="758"/>
      <c r="U678" s="758"/>
      <c r="V678" s="758"/>
      <c r="W678" s="758"/>
      <c r="X678" s="758"/>
      <c r="Y678" s="758"/>
      <c r="Z678" s="758"/>
      <c r="AA678" s="758"/>
      <c r="AB678" s="758"/>
      <c r="AC678" s="758"/>
      <c r="AD678" s="758"/>
      <c r="AE678" s="758"/>
      <c r="AF678" s="758"/>
      <c r="AG678" s="758"/>
      <c r="AH678" s="758"/>
      <c r="AI678" s="1532" t="s">
        <v>733</v>
      </c>
      <c r="AJ678" s="741"/>
      <c r="AK678" s="1649"/>
      <c r="AL678" s="1649"/>
      <c r="AM678" s="1373"/>
      <c r="AN678" s="1373"/>
      <c r="AO678" s="1373"/>
      <c r="AP678" s="1373"/>
      <c r="AQ678" s="1649"/>
      <c r="AR678" s="1373"/>
      <c r="AS678" s="1373"/>
      <c r="AT678" s="743"/>
      <c r="AU678" s="1373"/>
      <c r="AV678" s="1373"/>
      <c r="AW678" s="1373"/>
      <c r="AX678" s="1373"/>
      <c r="AY678" s="1373"/>
      <c r="AZ678" s="1639"/>
      <c r="BA678" s="1639"/>
      <c r="BB678" s="1639"/>
      <c r="BC678" s="1639"/>
      <c r="BD678" s="1639"/>
      <c r="BE678" s="1642">
        <v>0</v>
      </c>
    </row>
    <row s="1854" customFormat="1" customHeight="1" ht="18.75">
      <c r="A679" s="994"/>
      <c r="B679" s="1373"/>
      <c r="C679" s="1649"/>
      <c r="D679" s="2158"/>
      <c r="E679" s="553" t="s">
        <v>1827</v>
      </c>
      <c r="F679" s="547" t="s">
        <v>1828</v>
      </c>
      <c r="G679" s="2386" t="s">
        <v>732</v>
      </c>
      <c r="H679" s="758"/>
      <c r="I679" s="758">
        <v>0.07</v>
      </c>
      <c r="J679" s="758"/>
      <c r="K679" s="758"/>
      <c r="L679" s="758"/>
      <c r="M679" s="758"/>
      <c r="N679" s="758"/>
      <c r="O679" s="758"/>
      <c r="P679" s="758"/>
      <c r="Q679" s="758"/>
      <c r="R679" s="758"/>
      <c r="S679" s="758"/>
      <c r="T679" s="758"/>
      <c r="U679" s="758"/>
      <c r="V679" s="758"/>
      <c r="W679" s="758"/>
      <c r="X679" s="758"/>
      <c r="Y679" s="758"/>
      <c r="Z679" s="758"/>
      <c r="AA679" s="758"/>
      <c r="AB679" s="758"/>
      <c r="AC679" s="758"/>
      <c r="AD679" s="758"/>
      <c r="AE679" s="758"/>
      <c r="AF679" s="758"/>
      <c r="AG679" s="758"/>
      <c r="AH679" s="758"/>
      <c r="AI679" s="1532" t="s">
        <v>733</v>
      </c>
      <c r="AJ679" s="741"/>
      <c r="AK679" s="1649"/>
      <c r="AL679" s="1649"/>
      <c r="AM679" s="1373"/>
      <c r="AN679" s="1373"/>
      <c r="AO679" s="1373"/>
      <c r="AP679" s="1373"/>
      <c r="AQ679" s="1649"/>
      <c r="AR679" s="1373"/>
      <c r="AS679" s="1373"/>
      <c r="AT679" s="743"/>
      <c r="AU679" s="1373"/>
      <c r="AV679" s="1373"/>
      <c r="AW679" s="1373"/>
      <c r="AX679" s="1373"/>
      <c r="AY679" s="1373"/>
      <c r="AZ679" s="1639"/>
      <c r="BA679" s="1639"/>
      <c r="BB679" s="1639"/>
      <c r="BC679" s="1639"/>
      <c r="BD679" s="1639"/>
      <c r="BE679" s="1642">
        <v>0</v>
      </c>
    </row>
    <row s="1854" customFormat="1" customHeight="1" ht="18.75">
      <c r="A680" s="994"/>
      <c r="B680" s="1373"/>
      <c r="C680" s="1649"/>
      <c r="D680" s="2158"/>
      <c r="E680" s="553" t="s">
        <v>1829</v>
      </c>
      <c r="F680" s="547" t="s">
        <v>1830</v>
      </c>
      <c r="G680" s="2386" t="s">
        <v>732</v>
      </c>
      <c r="H680" s="758"/>
      <c r="I680" s="758">
        <v>1.032</v>
      </c>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1532" t="s">
        <v>733</v>
      </c>
      <c r="AJ680" s="741"/>
      <c r="AK680" s="1649"/>
      <c r="AL680" s="1649"/>
      <c r="AM680" s="1373"/>
      <c r="AN680" s="1373"/>
      <c r="AO680" s="1373"/>
      <c r="AP680" s="1373"/>
      <c r="AQ680" s="1649"/>
      <c r="AR680" s="1373"/>
      <c r="AS680" s="1373"/>
      <c r="AT680" s="743"/>
      <c r="AU680" s="1373"/>
      <c r="AV680" s="1373"/>
      <c r="AW680" s="1373"/>
      <c r="AX680" s="1373"/>
      <c r="AY680" s="1373"/>
      <c r="AZ680" s="1639"/>
      <c r="BA680" s="1639"/>
      <c r="BB680" s="1639"/>
      <c r="BC680" s="1639"/>
      <c r="BD680" s="1639"/>
      <c r="BE680" s="1642">
        <v>0</v>
      </c>
    </row>
    <row s="1854" customFormat="1" customHeight="1" ht="18.75">
      <c r="A681" s="994"/>
      <c r="B681" s="1373"/>
      <c r="C681" s="1649"/>
      <c r="D681" s="2158"/>
      <c r="E681" s="553" t="s">
        <v>1831</v>
      </c>
      <c r="F681" s="547" t="s">
        <v>1832</v>
      </c>
      <c r="G681" s="2386" t="s">
        <v>732</v>
      </c>
      <c r="H681" s="758"/>
      <c r="I681" s="758">
        <v>3.4</v>
      </c>
      <c r="J681" s="758"/>
      <c r="K681" s="758"/>
      <c r="L681" s="758"/>
      <c r="M681" s="758"/>
      <c r="N681" s="758"/>
      <c r="O681" s="758"/>
      <c r="P681" s="758"/>
      <c r="Q681" s="758"/>
      <c r="R681" s="758"/>
      <c r="S681" s="758"/>
      <c r="T681" s="758"/>
      <c r="U681" s="758"/>
      <c r="V681" s="758"/>
      <c r="W681" s="758"/>
      <c r="X681" s="758"/>
      <c r="Y681" s="758"/>
      <c r="Z681" s="758"/>
      <c r="AA681" s="758"/>
      <c r="AB681" s="758"/>
      <c r="AC681" s="758"/>
      <c r="AD681" s="758"/>
      <c r="AE681" s="758"/>
      <c r="AF681" s="758"/>
      <c r="AG681" s="758"/>
      <c r="AH681" s="758"/>
      <c r="AI681" s="1532" t="s">
        <v>733</v>
      </c>
      <c r="AJ681" s="741"/>
      <c r="AK681" s="1649"/>
      <c r="AL681" s="1649"/>
      <c r="AM681" s="1373"/>
      <c r="AN681" s="1373"/>
      <c r="AO681" s="1373"/>
      <c r="AP681" s="1373"/>
      <c r="AQ681" s="1649"/>
      <c r="AR681" s="1373"/>
      <c r="AS681" s="1373"/>
      <c r="AT681" s="743"/>
      <c r="AU681" s="1373"/>
      <c r="AV681" s="1373"/>
      <c r="AW681" s="1373"/>
      <c r="AX681" s="1373"/>
      <c r="AY681" s="1373"/>
      <c r="AZ681" s="1639"/>
      <c r="BA681" s="1639"/>
      <c r="BB681" s="1639"/>
      <c r="BC681" s="1639"/>
      <c r="BD681" s="1639"/>
      <c r="BE681" s="1642">
        <v>0</v>
      </c>
    </row>
    <row s="1854" customFormat="1" customHeight="1" ht="18.75">
      <c r="A682" s="994"/>
      <c r="B682" s="1373"/>
      <c r="C682" s="1649"/>
      <c r="D682" s="2158"/>
      <c r="E682" s="553" t="s">
        <v>1833</v>
      </c>
      <c r="F682" s="547" t="s">
        <v>1834</v>
      </c>
      <c r="G682" s="2386" t="s">
        <v>732</v>
      </c>
      <c r="H682" s="758"/>
      <c r="I682" s="758">
        <v>9.9</v>
      </c>
      <c r="J682" s="758"/>
      <c r="K682" s="758"/>
      <c r="L682" s="758"/>
      <c r="M682" s="758"/>
      <c r="N682" s="758"/>
      <c r="O682" s="758"/>
      <c r="P682" s="758"/>
      <c r="Q682" s="758"/>
      <c r="R682" s="758"/>
      <c r="S682" s="758"/>
      <c r="T682" s="758"/>
      <c r="U682" s="758"/>
      <c r="V682" s="758"/>
      <c r="W682" s="758"/>
      <c r="X682" s="758"/>
      <c r="Y682" s="758"/>
      <c r="Z682" s="758"/>
      <c r="AA682" s="758"/>
      <c r="AB682" s="758"/>
      <c r="AC682" s="758"/>
      <c r="AD682" s="758"/>
      <c r="AE682" s="758"/>
      <c r="AF682" s="758"/>
      <c r="AG682" s="758"/>
      <c r="AH682" s="758"/>
      <c r="AI682" s="1532" t="s">
        <v>733</v>
      </c>
      <c r="AJ682" s="741"/>
      <c r="AK682" s="1649"/>
      <c r="AL682" s="1649"/>
      <c r="AM682" s="1373"/>
      <c r="AN682" s="1373"/>
      <c r="AO682" s="1373"/>
      <c r="AP682" s="1373"/>
      <c r="AQ682" s="1649"/>
      <c r="AR682" s="1373"/>
      <c r="AS682" s="1373"/>
      <c r="AT682" s="743"/>
      <c r="AU682" s="1373"/>
      <c r="AV682" s="1373"/>
      <c r="AW682" s="1373"/>
      <c r="AX682" s="1373"/>
      <c r="AY682" s="1373"/>
      <c r="AZ682" s="1639"/>
      <c r="BA682" s="1639"/>
      <c r="BB682" s="1639"/>
      <c r="BC682" s="1639"/>
      <c r="BD682" s="1639"/>
      <c r="BE682" s="1642">
        <v>0</v>
      </c>
    </row>
    <row s="1854" customFormat="1" customHeight="1" ht="18.75">
      <c r="A683" s="994"/>
      <c r="B683" s="1373"/>
      <c r="C683" s="1649"/>
      <c r="D683" s="2158"/>
      <c r="E683" s="553" t="s">
        <v>1835</v>
      </c>
      <c r="F683" s="547" t="s">
        <v>1836</v>
      </c>
      <c r="G683" s="2386" t="s">
        <v>732</v>
      </c>
      <c r="H683" s="758"/>
      <c r="I683" s="758">
        <v>1.834</v>
      </c>
      <c r="J683" s="758"/>
      <c r="K683" s="758"/>
      <c r="L683" s="758"/>
      <c r="M683" s="758"/>
      <c r="N683" s="758"/>
      <c r="O683" s="758"/>
      <c r="P683" s="758"/>
      <c r="Q683" s="758"/>
      <c r="R683" s="758"/>
      <c r="S683" s="758"/>
      <c r="T683" s="758"/>
      <c r="U683" s="758"/>
      <c r="V683" s="758"/>
      <c r="W683" s="758"/>
      <c r="X683" s="758"/>
      <c r="Y683" s="758"/>
      <c r="Z683" s="758"/>
      <c r="AA683" s="758"/>
      <c r="AB683" s="758"/>
      <c r="AC683" s="758"/>
      <c r="AD683" s="758"/>
      <c r="AE683" s="758"/>
      <c r="AF683" s="758"/>
      <c r="AG683" s="758"/>
      <c r="AH683" s="758"/>
      <c r="AI683" s="1532" t="s">
        <v>733</v>
      </c>
      <c r="AJ683" s="741"/>
      <c r="AK683" s="1649"/>
      <c r="AL683" s="1649"/>
      <c r="AM683" s="1373"/>
      <c r="AN683" s="1373"/>
      <c r="AO683" s="1373"/>
      <c r="AP683" s="1373"/>
      <c r="AQ683" s="1649"/>
      <c r="AR683" s="1373"/>
      <c r="AS683" s="1373"/>
      <c r="AT683" s="743"/>
      <c r="AU683" s="1373"/>
      <c r="AV683" s="1373"/>
      <c r="AW683" s="1373"/>
      <c r="AX683" s="1373"/>
      <c r="AY683" s="1373"/>
      <c r="AZ683" s="1639"/>
      <c r="BA683" s="1639"/>
      <c r="BB683" s="1639"/>
      <c r="BC683" s="1639"/>
      <c r="BD683" s="1639"/>
      <c r="BE683" s="1642">
        <v>0</v>
      </c>
    </row>
    <row s="1854" customFormat="1" customHeight="1" ht="18.75">
      <c r="A684" s="994"/>
      <c r="B684" s="1373"/>
      <c r="C684" s="1649"/>
      <c r="D684" s="2158"/>
      <c r="E684" s="553" t="s">
        <v>1837</v>
      </c>
      <c r="F684" s="547" t="s">
        <v>1838</v>
      </c>
      <c r="G684" s="2386" t="s">
        <v>732</v>
      </c>
      <c r="H684" s="758"/>
      <c r="I684" s="758">
        <v>0.3</v>
      </c>
      <c r="J684" s="758"/>
      <c r="K684" s="758"/>
      <c r="L684" s="758"/>
      <c r="M684" s="758"/>
      <c r="N684" s="758"/>
      <c r="O684" s="758"/>
      <c r="P684" s="758"/>
      <c r="Q684" s="758"/>
      <c r="R684" s="758"/>
      <c r="S684" s="758"/>
      <c r="T684" s="758"/>
      <c r="U684" s="758"/>
      <c r="V684" s="758"/>
      <c r="W684" s="758"/>
      <c r="X684" s="758"/>
      <c r="Y684" s="758"/>
      <c r="Z684" s="758"/>
      <c r="AA684" s="758"/>
      <c r="AB684" s="758"/>
      <c r="AC684" s="758"/>
      <c r="AD684" s="758"/>
      <c r="AE684" s="758"/>
      <c r="AF684" s="758"/>
      <c r="AG684" s="758"/>
      <c r="AH684" s="758"/>
      <c r="AI684" s="1532" t="s">
        <v>733</v>
      </c>
      <c r="AJ684" s="741"/>
      <c r="AK684" s="1649"/>
      <c r="AL684" s="1649"/>
      <c r="AM684" s="1373"/>
      <c r="AN684" s="1373"/>
      <c r="AO684" s="1373"/>
      <c r="AP684" s="1373"/>
      <c r="AQ684" s="1649"/>
      <c r="AR684" s="1373"/>
      <c r="AS684" s="1373"/>
      <c r="AT684" s="743"/>
      <c r="AU684" s="1373"/>
      <c r="AV684" s="1373"/>
      <c r="AW684" s="1373"/>
      <c r="AX684" s="1373"/>
      <c r="AY684" s="1373"/>
      <c r="AZ684" s="1639"/>
      <c r="BA684" s="1639"/>
      <c r="BB684" s="1639"/>
      <c r="BC684" s="1639"/>
      <c r="BD684" s="1639"/>
      <c r="BE684" s="1642">
        <v>0</v>
      </c>
    </row>
    <row s="1854" customFormat="1" customHeight="1" ht="18.75">
      <c r="A685" s="994"/>
      <c r="B685" s="1373"/>
      <c r="C685" s="1649"/>
      <c r="D685" s="2158"/>
      <c r="E685" s="553" t="s">
        <v>1839</v>
      </c>
      <c r="F685" s="547" t="s">
        <v>1840</v>
      </c>
      <c r="G685" s="2386" t="s">
        <v>732</v>
      </c>
      <c r="H685" s="758"/>
      <c r="I685" s="758">
        <v>0.3</v>
      </c>
      <c r="J685" s="758"/>
      <c r="K685" s="758"/>
      <c r="L685" s="758"/>
      <c r="M685" s="758"/>
      <c r="N685" s="758"/>
      <c r="O685" s="758"/>
      <c r="P685" s="758"/>
      <c r="Q685" s="758"/>
      <c r="R685" s="758"/>
      <c r="S685" s="758"/>
      <c r="T685" s="758"/>
      <c r="U685" s="758"/>
      <c r="V685" s="758"/>
      <c r="W685" s="758"/>
      <c r="X685" s="758"/>
      <c r="Y685" s="758"/>
      <c r="Z685" s="758"/>
      <c r="AA685" s="758"/>
      <c r="AB685" s="758"/>
      <c r="AC685" s="758"/>
      <c r="AD685" s="758"/>
      <c r="AE685" s="758"/>
      <c r="AF685" s="758"/>
      <c r="AG685" s="758"/>
      <c r="AH685" s="758"/>
      <c r="AI685" s="1532" t="s">
        <v>733</v>
      </c>
      <c r="AJ685" s="741"/>
      <c r="AK685" s="1649"/>
      <c r="AL685" s="1649"/>
      <c r="AM685" s="1373"/>
      <c r="AN685" s="1373"/>
      <c r="AO685" s="1373"/>
      <c r="AP685" s="1373"/>
      <c r="AQ685" s="1649"/>
      <c r="AR685" s="1373"/>
      <c r="AS685" s="1373"/>
      <c r="AT685" s="743"/>
      <c r="AU685" s="1373"/>
      <c r="AV685" s="1373"/>
      <c r="AW685" s="1373"/>
      <c r="AX685" s="1373"/>
      <c r="AY685" s="1373"/>
      <c r="AZ685" s="1639"/>
      <c r="BA685" s="1639"/>
      <c r="BB685" s="1639"/>
      <c r="BC685" s="1639"/>
      <c r="BD685" s="1639"/>
      <c r="BE685" s="1642">
        <v>0</v>
      </c>
    </row>
    <row s="1854" customFormat="1" customHeight="1" ht="18.75">
      <c r="A686" s="994"/>
      <c r="B686" s="1373"/>
      <c r="C686" s="1649"/>
      <c r="D686" s="2158"/>
      <c r="E686" s="553" t="s">
        <v>1841</v>
      </c>
      <c r="F686" s="547" t="s">
        <v>1842</v>
      </c>
      <c r="G686" s="2386" t="s">
        <v>732</v>
      </c>
      <c r="H686" s="758"/>
      <c r="I686" s="758">
        <v>0.168</v>
      </c>
      <c r="J686" s="758"/>
      <c r="K686" s="758"/>
      <c r="L686" s="758"/>
      <c r="M686" s="758"/>
      <c r="N686" s="758"/>
      <c r="O686" s="758"/>
      <c r="P686" s="758"/>
      <c r="Q686" s="758"/>
      <c r="R686" s="758"/>
      <c r="S686" s="758"/>
      <c r="T686" s="758"/>
      <c r="U686" s="758"/>
      <c r="V686" s="758"/>
      <c r="W686" s="758"/>
      <c r="X686" s="758"/>
      <c r="Y686" s="758"/>
      <c r="Z686" s="758"/>
      <c r="AA686" s="758"/>
      <c r="AB686" s="758"/>
      <c r="AC686" s="758"/>
      <c r="AD686" s="758"/>
      <c r="AE686" s="758"/>
      <c r="AF686" s="758"/>
      <c r="AG686" s="758"/>
      <c r="AH686" s="758"/>
      <c r="AI686" s="1532" t="s">
        <v>733</v>
      </c>
      <c r="AJ686" s="741"/>
      <c r="AK686" s="1649"/>
      <c r="AL686" s="1649"/>
      <c r="AM686" s="1373"/>
      <c r="AN686" s="1373"/>
      <c r="AO686" s="1373"/>
      <c r="AP686" s="1373"/>
      <c r="AQ686" s="1649"/>
      <c r="AR686" s="1373"/>
      <c r="AS686" s="1373"/>
      <c r="AT686" s="743"/>
      <c r="AU686" s="1373"/>
      <c r="AV686" s="1373"/>
      <c r="AW686" s="1373"/>
      <c r="AX686" s="1373"/>
      <c r="AY686" s="1373"/>
      <c r="AZ686" s="1639"/>
      <c r="BA686" s="1639"/>
      <c r="BB686" s="1639"/>
      <c r="BC686" s="1639"/>
      <c r="BD686" s="1639"/>
      <c r="BE686" s="1642">
        <v>0</v>
      </c>
    </row>
    <row s="1854" customFormat="1" customHeight="1" ht="18.75">
      <c r="A687" s="994"/>
      <c r="B687" s="1373"/>
      <c r="C687" s="1649"/>
      <c r="D687" s="2158"/>
      <c r="E687" s="553" t="s">
        <v>1843</v>
      </c>
      <c r="F687" s="547" t="s">
        <v>1844</v>
      </c>
      <c r="G687" s="2386" t="s">
        <v>732</v>
      </c>
      <c r="H687" s="758"/>
      <c r="I687" s="758">
        <v>0.7</v>
      </c>
      <c r="J687" s="758"/>
      <c r="K687" s="758"/>
      <c r="L687" s="758"/>
      <c r="M687" s="758"/>
      <c r="N687" s="758"/>
      <c r="O687" s="758"/>
      <c r="P687" s="758"/>
      <c r="Q687" s="758"/>
      <c r="R687" s="758"/>
      <c r="S687" s="758"/>
      <c r="T687" s="758"/>
      <c r="U687" s="758"/>
      <c r="V687" s="758"/>
      <c r="W687" s="758"/>
      <c r="X687" s="758"/>
      <c r="Y687" s="758"/>
      <c r="Z687" s="758"/>
      <c r="AA687" s="758"/>
      <c r="AB687" s="758"/>
      <c r="AC687" s="758"/>
      <c r="AD687" s="758"/>
      <c r="AE687" s="758"/>
      <c r="AF687" s="758"/>
      <c r="AG687" s="758"/>
      <c r="AH687" s="758"/>
      <c r="AI687" s="1532" t="s">
        <v>733</v>
      </c>
      <c r="AJ687" s="741"/>
      <c r="AK687" s="1649"/>
      <c r="AL687" s="1649"/>
      <c r="AM687" s="1373"/>
      <c r="AN687" s="1373"/>
      <c r="AO687" s="1373"/>
      <c r="AP687" s="1373"/>
      <c r="AQ687" s="1649"/>
      <c r="AR687" s="1373"/>
      <c r="AS687" s="1373"/>
      <c r="AT687" s="743"/>
      <c r="AU687" s="1373"/>
      <c r="AV687" s="1373"/>
      <c r="AW687" s="1373"/>
      <c r="AX687" s="1373"/>
      <c r="AY687" s="1373"/>
      <c r="AZ687" s="1639"/>
      <c r="BA687" s="1639"/>
      <c r="BB687" s="1639"/>
      <c r="BC687" s="1639"/>
      <c r="BD687" s="1639"/>
      <c r="BE687" s="1642">
        <v>0</v>
      </c>
    </row>
    <row s="1854" customFormat="1" customHeight="1" ht="18.75">
      <c r="A688" s="994"/>
      <c r="B688" s="1373"/>
      <c r="C688" s="1649"/>
      <c r="D688" s="2158"/>
      <c r="E688" s="553" t="s">
        <v>1845</v>
      </c>
      <c r="F688" s="547" t="s">
        <v>1846</v>
      </c>
      <c r="G688" s="2386" t="s">
        <v>732</v>
      </c>
      <c r="H688" s="758"/>
      <c r="I688" s="758">
        <v>0.4</v>
      </c>
      <c r="J688" s="758"/>
      <c r="K688" s="758"/>
      <c r="L688" s="758"/>
      <c r="M688" s="758"/>
      <c r="N688" s="758"/>
      <c r="O688" s="758"/>
      <c r="P688" s="758"/>
      <c r="Q688" s="758"/>
      <c r="R688" s="758"/>
      <c r="S688" s="758"/>
      <c r="T688" s="758"/>
      <c r="U688" s="758"/>
      <c r="V688" s="758"/>
      <c r="W688" s="758"/>
      <c r="X688" s="758"/>
      <c r="Y688" s="758"/>
      <c r="Z688" s="758"/>
      <c r="AA688" s="758"/>
      <c r="AB688" s="758"/>
      <c r="AC688" s="758"/>
      <c r="AD688" s="758"/>
      <c r="AE688" s="758"/>
      <c r="AF688" s="758"/>
      <c r="AG688" s="758"/>
      <c r="AH688" s="758"/>
      <c r="AI688" s="1532" t="s">
        <v>733</v>
      </c>
      <c r="AJ688" s="741"/>
      <c r="AK688" s="1649"/>
      <c r="AL688" s="1649"/>
      <c r="AM688" s="1373"/>
      <c r="AN688" s="1373"/>
      <c r="AO688" s="1373"/>
      <c r="AP688" s="1373"/>
      <c r="AQ688" s="1649"/>
      <c r="AR688" s="1373"/>
      <c r="AS688" s="1373"/>
      <c r="AT688" s="743"/>
      <c r="AU688" s="1373"/>
      <c r="AV688" s="1373"/>
      <c r="AW688" s="1373"/>
      <c r="AX688" s="1373"/>
      <c r="AY688" s="1373"/>
      <c r="AZ688" s="1639"/>
      <c r="BA688" s="1639"/>
      <c r="BB688" s="1639"/>
      <c r="BC688" s="1639"/>
      <c r="BD688" s="1639"/>
      <c r="BE688" s="1642">
        <v>0</v>
      </c>
    </row>
    <row s="1854" customFormat="1" customHeight="1" ht="18.75">
      <c r="A689" s="994"/>
      <c r="B689" s="1373"/>
      <c r="C689" s="1649"/>
      <c r="D689" s="2158"/>
      <c r="E689" s="553" t="s">
        <v>1847</v>
      </c>
      <c r="F689" s="547" t="s">
        <v>1848</v>
      </c>
      <c r="G689" s="2386" t="s">
        <v>732</v>
      </c>
      <c r="H689" s="758"/>
      <c r="I689" s="758">
        <v>3.44</v>
      </c>
      <c r="J689" s="758"/>
      <c r="K689" s="758"/>
      <c r="L689" s="758"/>
      <c r="M689" s="758"/>
      <c r="N689" s="758"/>
      <c r="O689" s="758"/>
      <c r="P689" s="758"/>
      <c r="Q689" s="758"/>
      <c r="R689" s="758"/>
      <c r="S689" s="758"/>
      <c r="T689" s="758"/>
      <c r="U689" s="758"/>
      <c r="V689" s="758"/>
      <c r="W689" s="758"/>
      <c r="X689" s="758"/>
      <c r="Y689" s="758"/>
      <c r="Z689" s="758"/>
      <c r="AA689" s="758"/>
      <c r="AB689" s="758"/>
      <c r="AC689" s="758"/>
      <c r="AD689" s="758"/>
      <c r="AE689" s="758"/>
      <c r="AF689" s="758"/>
      <c r="AG689" s="758"/>
      <c r="AH689" s="758"/>
      <c r="AI689" s="1532" t="s">
        <v>733</v>
      </c>
      <c r="AJ689" s="741"/>
      <c r="AK689" s="1649"/>
      <c r="AL689" s="1649"/>
      <c r="AM689" s="1373"/>
      <c r="AN689" s="1373"/>
      <c r="AO689" s="1373"/>
      <c r="AP689" s="1373"/>
      <c r="AQ689" s="1649"/>
      <c r="AR689" s="1373"/>
      <c r="AS689" s="1373"/>
      <c r="AT689" s="743"/>
      <c r="AU689" s="1373"/>
      <c r="AV689" s="1373"/>
      <c r="AW689" s="1373"/>
      <c r="AX689" s="1373"/>
      <c r="AY689" s="1373"/>
      <c r="AZ689" s="1639"/>
      <c r="BA689" s="1639"/>
      <c r="BB689" s="1639"/>
      <c r="BC689" s="1639"/>
      <c r="BD689" s="1639"/>
      <c r="BE689" s="1642">
        <v>0</v>
      </c>
    </row>
    <row s="1854" customFormat="1" customHeight="1" ht="18.75">
      <c r="A690" s="994"/>
      <c r="B690" s="1373"/>
      <c r="C690" s="1649"/>
      <c r="D690" s="2158"/>
      <c r="E690" s="553" t="s">
        <v>1849</v>
      </c>
      <c r="F690" s="547" t="s">
        <v>1850</v>
      </c>
      <c r="G690" s="2386" t="s">
        <v>732</v>
      </c>
      <c r="H690" s="758"/>
      <c r="I690" s="758">
        <v>0.516</v>
      </c>
      <c r="J690" s="758"/>
      <c r="K690" s="758"/>
      <c r="L690" s="758"/>
      <c r="M690" s="758"/>
      <c r="N690" s="758"/>
      <c r="O690" s="758"/>
      <c r="P690" s="758"/>
      <c r="Q690" s="758"/>
      <c r="R690" s="758"/>
      <c r="S690" s="758"/>
      <c r="T690" s="758"/>
      <c r="U690" s="758"/>
      <c r="V690" s="758"/>
      <c r="W690" s="758"/>
      <c r="X690" s="758"/>
      <c r="Y690" s="758"/>
      <c r="Z690" s="758"/>
      <c r="AA690" s="758"/>
      <c r="AB690" s="758"/>
      <c r="AC690" s="758"/>
      <c r="AD690" s="758"/>
      <c r="AE690" s="758"/>
      <c r="AF690" s="758"/>
      <c r="AG690" s="758"/>
      <c r="AH690" s="758"/>
      <c r="AI690" s="1532" t="s">
        <v>733</v>
      </c>
      <c r="AJ690" s="741"/>
      <c r="AK690" s="1649"/>
      <c r="AL690" s="1649"/>
      <c r="AM690" s="1373"/>
      <c r="AN690" s="1373"/>
      <c r="AO690" s="1373"/>
      <c r="AP690" s="1373"/>
      <c r="AQ690" s="1649"/>
      <c r="AR690" s="1373"/>
      <c r="AS690" s="1373"/>
      <c r="AT690" s="743"/>
      <c r="AU690" s="1373"/>
      <c r="AV690" s="1373"/>
      <c r="AW690" s="1373"/>
      <c r="AX690" s="1373"/>
      <c r="AY690" s="1373"/>
      <c r="AZ690" s="1639"/>
      <c r="BA690" s="1639"/>
      <c r="BB690" s="1639"/>
      <c r="BC690" s="1639"/>
      <c r="BD690" s="1639"/>
      <c r="BE690" s="1642">
        <v>0</v>
      </c>
    </row>
    <row s="1854" customFormat="1" customHeight="1" ht="18.75">
      <c r="A691" s="994"/>
      <c r="B691" s="1373"/>
      <c r="C691" s="1649"/>
      <c r="D691" s="2158"/>
      <c r="E691" s="553" t="s">
        <v>1851</v>
      </c>
      <c r="F691" s="547" t="s">
        <v>1852</v>
      </c>
      <c r="G691" s="2386" t="s">
        <v>732</v>
      </c>
      <c r="H691" s="758"/>
      <c r="I691" s="758">
        <v>0.422</v>
      </c>
      <c r="J691" s="758"/>
      <c r="K691" s="758"/>
      <c r="L691" s="758"/>
      <c r="M691" s="758"/>
      <c r="N691" s="758"/>
      <c r="O691" s="758"/>
      <c r="P691" s="758"/>
      <c r="Q691" s="758"/>
      <c r="R691" s="758"/>
      <c r="S691" s="758"/>
      <c r="T691" s="758"/>
      <c r="U691" s="758"/>
      <c r="V691" s="758"/>
      <c r="W691" s="758"/>
      <c r="X691" s="758"/>
      <c r="Y691" s="758"/>
      <c r="Z691" s="758"/>
      <c r="AA691" s="758"/>
      <c r="AB691" s="758"/>
      <c r="AC691" s="758"/>
      <c r="AD691" s="758"/>
      <c r="AE691" s="758"/>
      <c r="AF691" s="758"/>
      <c r="AG691" s="758"/>
      <c r="AH691" s="758"/>
      <c r="AI691" s="1532" t="s">
        <v>733</v>
      </c>
      <c r="AJ691" s="741"/>
      <c r="AK691" s="1649"/>
      <c r="AL691" s="1649"/>
      <c r="AM691" s="1373"/>
      <c r="AN691" s="1373"/>
      <c r="AO691" s="1373"/>
      <c r="AP691" s="1373"/>
      <c r="AQ691" s="1649"/>
      <c r="AR691" s="1373"/>
      <c r="AS691" s="1373"/>
      <c r="AT691" s="743"/>
      <c r="AU691" s="1373"/>
      <c r="AV691" s="1373"/>
      <c r="AW691" s="1373"/>
      <c r="AX691" s="1373"/>
      <c r="AY691" s="1373"/>
      <c r="AZ691" s="1639"/>
      <c r="BA691" s="1639"/>
      <c r="BB691" s="1639"/>
      <c r="BC691" s="1639"/>
      <c r="BD691" s="1639"/>
      <c r="BE691" s="1642">
        <v>0</v>
      </c>
    </row>
    <row s="1854" customFormat="1" customHeight="1" ht="18.75">
      <c r="A692" s="994"/>
      <c r="B692" s="1373"/>
      <c r="C692" s="1649"/>
      <c r="D692" s="2158"/>
      <c r="E692" s="553" t="s">
        <v>1853</v>
      </c>
      <c r="F692" s="547" t="s">
        <v>1854</v>
      </c>
      <c r="G692" s="2386" t="s">
        <v>732</v>
      </c>
      <c r="H692" s="758"/>
      <c r="I692" s="758">
        <v>1.376</v>
      </c>
      <c r="J692" s="758"/>
      <c r="K692" s="758"/>
      <c r="L692" s="758"/>
      <c r="M692" s="758"/>
      <c r="N692" s="758"/>
      <c r="O692" s="758"/>
      <c r="P692" s="758"/>
      <c r="Q692" s="758"/>
      <c r="R692" s="758"/>
      <c r="S692" s="758"/>
      <c r="T692" s="758"/>
      <c r="U692" s="758"/>
      <c r="V692" s="758"/>
      <c r="W692" s="758"/>
      <c r="X692" s="758"/>
      <c r="Y692" s="758"/>
      <c r="Z692" s="758"/>
      <c r="AA692" s="758"/>
      <c r="AB692" s="758"/>
      <c r="AC692" s="758"/>
      <c r="AD692" s="758"/>
      <c r="AE692" s="758"/>
      <c r="AF692" s="758"/>
      <c r="AG692" s="758"/>
      <c r="AH692" s="758"/>
      <c r="AI692" s="1532" t="s">
        <v>733</v>
      </c>
      <c r="AJ692" s="741"/>
      <c r="AK692" s="1649"/>
      <c r="AL692" s="1649"/>
      <c r="AM692" s="1373"/>
      <c r="AN692" s="1373"/>
      <c r="AO692" s="1373"/>
      <c r="AP692" s="1373"/>
      <c r="AQ692" s="1649"/>
      <c r="AR692" s="1373"/>
      <c r="AS692" s="1373"/>
      <c r="AT692" s="743"/>
      <c r="AU692" s="1373"/>
      <c r="AV692" s="1373"/>
      <c r="AW692" s="1373"/>
      <c r="AX692" s="1373"/>
      <c r="AY692" s="1373"/>
      <c r="AZ692" s="1639"/>
      <c r="BA692" s="1639"/>
      <c r="BB692" s="1639"/>
      <c r="BC692" s="1639"/>
      <c r="BD692" s="1639"/>
      <c r="BE692" s="1642">
        <v>0</v>
      </c>
    </row>
    <row s="1854" customFormat="1" customHeight="1" ht="18.75">
      <c r="A693" s="994"/>
      <c r="B693" s="1373"/>
      <c r="C693" s="1649"/>
      <c r="D693" s="2158"/>
      <c r="E693" s="553" t="s">
        <v>1855</v>
      </c>
      <c r="F693" s="547" t="s">
        <v>1856</v>
      </c>
      <c r="G693" s="2386" t="s">
        <v>732</v>
      </c>
      <c r="H693" s="758"/>
      <c r="I693" s="758">
        <v>0.219</v>
      </c>
      <c r="J693" s="758"/>
      <c r="K693" s="758"/>
      <c r="L693" s="758"/>
      <c r="M693" s="758"/>
      <c r="N693" s="758"/>
      <c r="O693" s="758"/>
      <c r="P693" s="758"/>
      <c r="Q693" s="758"/>
      <c r="R693" s="758"/>
      <c r="S693" s="758"/>
      <c r="T693" s="758"/>
      <c r="U693" s="758"/>
      <c r="V693" s="758"/>
      <c r="W693" s="758"/>
      <c r="X693" s="758"/>
      <c r="Y693" s="758"/>
      <c r="Z693" s="758"/>
      <c r="AA693" s="758"/>
      <c r="AB693" s="758"/>
      <c r="AC693" s="758"/>
      <c r="AD693" s="758"/>
      <c r="AE693" s="758"/>
      <c r="AF693" s="758"/>
      <c r="AG693" s="758"/>
      <c r="AH693" s="758"/>
      <c r="AI693" s="1532" t="s">
        <v>733</v>
      </c>
      <c r="AJ693" s="741"/>
      <c r="AK693" s="1649"/>
      <c r="AL693" s="1649"/>
      <c r="AM693" s="1373"/>
      <c r="AN693" s="1373"/>
      <c r="AO693" s="1373"/>
      <c r="AP693" s="1373"/>
      <c r="AQ693" s="1649"/>
      <c r="AR693" s="1373"/>
      <c r="AS693" s="1373"/>
      <c r="AT693" s="743"/>
      <c r="AU693" s="1373"/>
      <c r="AV693" s="1373"/>
      <c r="AW693" s="1373"/>
      <c r="AX693" s="1373"/>
      <c r="AY693" s="1373"/>
      <c r="AZ693" s="1639"/>
      <c r="BA693" s="1639"/>
      <c r="BB693" s="1639"/>
      <c r="BC693" s="1639"/>
      <c r="BD693" s="1639"/>
      <c r="BE693" s="1642">
        <v>0</v>
      </c>
    </row>
    <row s="1854" customFormat="1" customHeight="1" ht="18.75">
      <c r="A694" s="994"/>
      <c r="B694" s="1373"/>
      <c r="C694" s="1649"/>
      <c r="D694" s="2158"/>
      <c r="E694" s="553" t="s">
        <v>1857</v>
      </c>
      <c r="F694" s="547" t="s">
        <v>1858</v>
      </c>
      <c r="G694" s="2386" t="s">
        <v>732</v>
      </c>
      <c r="H694" s="758"/>
      <c r="I694" s="758">
        <v>0.155</v>
      </c>
      <c r="J694" s="758"/>
      <c r="K694" s="758"/>
      <c r="L694" s="758"/>
      <c r="M694" s="758"/>
      <c r="N694" s="758"/>
      <c r="O694" s="758"/>
      <c r="P694" s="758"/>
      <c r="Q694" s="758"/>
      <c r="R694" s="758"/>
      <c r="S694" s="758"/>
      <c r="T694" s="758"/>
      <c r="U694" s="758"/>
      <c r="V694" s="758"/>
      <c r="W694" s="758"/>
      <c r="X694" s="758"/>
      <c r="Y694" s="758"/>
      <c r="Z694" s="758"/>
      <c r="AA694" s="758"/>
      <c r="AB694" s="758"/>
      <c r="AC694" s="758"/>
      <c r="AD694" s="758"/>
      <c r="AE694" s="758"/>
      <c r="AF694" s="758"/>
      <c r="AG694" s="758"/>
      <c r="AH694" s="758"/>
      <c r="AI694" s="1532" t="s">
        <v>733</v>
      </c>
      <c r="AJ694" s="741"/>
      <c r="AK694" s="1649"/>
      <c r="AL694" s="1649"/>
      <c r="AM694" s="1373"/>
      <c r="AN694" s="1373"/>
      <c r="AO694" s="1373"/>
      <c r="AP694" s="1373"/>
      <c r="AQ694" s="1649"/>
      <c r="AR694" s="1373"/>
      <c r="AS694" s="1373"/>
      <c r="AT694" s="743"/>
      <c r="AU694" s="1373"/>
      <c r="AV694" s="1373"/>
      <c r="AW694" s="1373"/>
      <c r="AX694" s="1373"/>
      <c r="AY694" s="1373"/>
      <c r="AZ694" s="1639"/>
      <c r="BA694" s="1639"/>
      <c r="BB694" s="1639"/>
      <c r="BC694" s="1639"/>
      <c r="BD694" s="1639"/>
      <c r="BE694" s="1642">
        <v>0</v>
      </c>
    </row>
    <row s="1854" customFormat="1" customHeight="1" ht="18.75">
      <c r="A695" s="994"/>
      <c r="B695" s="1373"/>
      <c r="C695" s="1649"/>
      <c r="D695" s="2158"/>
      <c r="E695" s="553" t="s">
        <v>1859</v>
      </c>
      <c r="F695" s="547" t="s">
        <v>1860</v>
      </c>
      <c r="G695" s="2386" t="s">
        <v>732</v>
      </c>
      <c r="H695" s="758"/>
      <c r="I695" s="758">
        <v>2.256</v>
      </c>
      <c r="J695" s="758"/>
      <c r="K695" s="758"/>
      <c r="L695" s="758"/>
      <c r="M695" s="758"/>
      <c r="N695" s="758"/>
      <c r="O695" s="758"/>
      <c r="P695" s="758"/>
      <c r="Q695" s="758"/>
      <c r="R695" s="758"/>
      <c r="S695" s="758"/>
      <c r="T695" s="758"/>
      <c r="U695" s="758"/>
      <c r="V695" s="758"/>
      <c r="W695" s="758"/>
      <c r="X695" s="758"/>
      <c r="Y695" s="758"/>
      <c r="Z695" s="758"/>
      <c r="AA695" s="758"/>
      <c r="AB695" s="758"/>
      <c r="AC695" s="758"/>
      <c r="AD695" s="758"/>
      <c r="AE695" s="758"/>
      <c r="AF695" s="758"/>
      <c r="AG695" s="758"/>
      <c r="AH695" s="758"/>
      <c r="AI695" s="1532" t="s">
        <v>733</v>
      </c>
      <c r="AJ695" s="741"/>
      <c r="AK695" s="1649"/>
      <c r="AL695" s="1649"/>
      <c r="AM695" s="1373"/>
      <c r="AN695" s="1373"/>
      <c r="AO695" s="1373"/>
      <c r="AP695" s="1373"/>
      <c r="AQ695" s="1649"/>
      <c r="AR695" s="1373"/>
      <c r="AS695" s="1373"/>
      <c r="AT695" s="743"/>
      <c r="AU695" s="1373"/>
      <c r="AV695" s="1373"/>
      <c r="AW695" s="1373"/>
      <c r="AX695" s="1373"/>
      <c r="AY695" s="1373"/>
      <c r="AZ695" s="1639"/>
      <c r="BA695" s="1639"/>
      <c r="BB695" s="1639"/>
      <c r="BC695" s="1639"/>
      <c r="BD695" s="1639"/>
      <c r="BE695" s="1642">
        <v>0</v>
      </c>
    </row>
    <row s="1854" customFormat="1" customHeight="1" ht="18.75">
      <c r="A696" s="994"/>
      <c r="B696" s="1373"/>
      <c r="C696" s="1649"/>
      <c r="D696" s="2158"/>
      <c r="E696" s="553" t="s">
        <v>1861</v>
      </c>
      <c r="F696" s="547" t="s">
        <v>1862</v>
      </c>
      <c r="G696" s="2386" t="s">
        <v>732</v>
      </c>
      <c r="H696" s="758"/>
      <c r="I696" s="758">
        <v>12.36</v>
      </c>
      <c r="J696" s="758"/>
      <c r="K696" s="758"/>
      <c r="L696" s="758"/>
      <c r="M696" s="758"/>
      <c r="N696" s="758"/>
      <c r="O696" s="758"/>
      <c r="P696" s="758"/>
      <c r="Q696" s="758"/>
      <c r="R696" s="758"/>
      <c r="S696" s="758"/>
      <c r="T696" s="758"/>
      <c r="U696" s="758"/>
      <c r="V696" s="758"/>
      <c r="W696" s="758"/>
      <c r="X696" s="758"/>
      <c r="Y696" s="758"/>
      <c r="Z696" s="758"/>
      <c r="AA696" s="758"/>
      <c r="AB696" s="758"/>
      <c r="AC696" s="758"/>
      <c r="AD696" s="758"/>
      <c r="AE696" s="758"/>
      <c r="AF696" s="758"/>
      <c r="AG696" s="758"/>
      <c r="AH696" s="758"/>
      <c r="AI696" s="1532" t="s">
        <v>733</v>
      </c>
      <c r="AJ696" s="741"/>
      <c r="AK696" s="1649"/>
      <c r="AL696" s="1649"/>
      <c r="AM696" s="1373"/>
      <c r="AN696" s="1373"/>
      <c r="AO696" s="1373"/>
      <c r="AP696" s="1373"/>
      <c r="AQ696" s="1649"/>
      <c r="AR696" s="1373"/>
      <c r="AS696" s="1373"/>
      <c r="AT696" s="743"/>
      <c r="AU696" s="1373"/>
      <c r="AV696" s="1373"/>
      <c r="AW696" s="1373"/>
      <c r="AX696" s="1373"/>
      <c r="AY696" s="1373"/>
      <c r="AZ696" s="1639"/>
      <c r="BA696" s="1639"/>
      <c r="BB696" s="1639"/>
      <c r="BC696" s="1639"/>
      <c r="BD696" s="1639"/>
      <c r="BE696" s="1642">
        <v>0</v>
      </c>
    </row>
    <row s="1854" customFormat="1" customHeight="1" ht="18.75">
      <c r="A697" s="994"/>
      <c r="B697" s="1373"/>
      <c r="C697" s="1649"/>
      <c r="D697" s="2158"/>
      <c r="E697" s="553" t="s">
        <v>1863</v>
      </c>
      <c r="F697" s="547" t="s">
        <v>1864</v>
      </c>
      <c r="G697" s="2386" t="s">
        <v>732</v>
      </c>
      <c r="H697" s="758"/>
      <c r="I697" s="758">
        <v>4.072</v>
      </c>
      <c r="J697" s="758"/>
      <c r="K697" s="758"/>
      <c r="L697" s="758"/>
      <c r="M697" s="758"/>
      <c r="N697" s="758"/>
      <c r="O697" s="758"/>
      <c r="P697" s="758"/>
      <c r="Q697" s="758"/>
      <c r="R697" s="758"/>
      <c r="S697" s="758"/>
      <c r="T697" s="758"/>
      <c r="U697" s="758"/>
      <c r="V697" s="758"/>
      <c r="W697" s="758"/>
      <c r="X697" s="758"/>
      <c r="Y697" s="758"/>
      <c r="Z697" s="758"/>
      <c r="AA697" s="758"/>
      <c r="AB697" s="758"/>
      <c r="AC697" s="758"/>
      <c r="AD697" s="758"/>
      <c r="AE697" s="758"/>
      <c r="AF697" s="758"/>
      <c r="AG697" s="758"/>
      <c r="AH697" s="758"/>
      <c r="AI697" s="1532" t="s">
        <v>733</v>
      </c>
      <c r="AJ697" s="741"/>
      <c r="AK697" s="1649"/>
      <c r="AL697" s="1649"/>
      <c r="AM697" s="1373"/>
      <c r="AN697" s="1373"/>
      <c r="AO697" s="1373"/>
      <c r="AP697" s="1373"/>
      <c r="AQ697" s="1649"/>
      <c r="AR697" s="1373"/>
      <c r="AS697" s="1373"/>
      <c r="AT697" s="743"/>
      <c r="AU697" s="1373"/>
      <c r="AV697" s="1373"/>
      <c r="AW697" s="1373"/>
      <c r="AX697" s="1373"/>
      <c r="AY697" s="1373"/>
      <c r="AZ697" s="1639"/>
      <c r="BA697" s="1639"/>
      <c r="BB697" s="1639"/>
      <c r="BC697" s="1639"/>
      <c r="BD697" s="1639"/>
      <c r="BE697" s="1642">
        <v>0</v>
      </c>
    </row>
    <row s="1854" customFormat="1" customHeight="1" ht="18.75">
      <c r="A698" s="994"/>
      <c r="B698" s="1373"/>
      <c r="C698" s="1649"/>
      <c r="D698" s="2158"/>
      <c r="E698" s="553" t="s">
        <v>1865</v>
      </c>
      <c r="F698" s="547" t="s">
        <v>1866</v>
      </c>
      <c r="G698" s="2386" t="s">
        <v>732</v>
      </c>
      <c r="H698" s="758"/>
      <c r="I698" s="758">
        <v>2.58</v>
      </c>
      <c r="J698" s="758"/>
      <c r="K698" s="758"/>
      <c r="L698" s="758"/>
      <c r="M698" s="758"/>
      <c r="N698" s="758"/>
      <c r="O698" s="758"/>
      <c r="P698" s="758"/>
      <c r="Q698" s="758"/>
      <c r="R698" s="758"/>
      <c r="S698" s="758"/>
      <c r="T698" s="758"/>
      <c r="U698" s="758"/>
      <c r="V698" s="758"/>
      <c r="W698" s="758"/>
      <c r="X698" s="758"/>
      <c r="Y698" s="758"/>
      <c r="Z698" s="758"/>
      <c r="AA698" s="758"/>
      <c r="AB698" s="758"/>
      <c r="AC698" s="758"/>
      <c r="AD698" s="758"/>
      <c r="AE698" s="758"/>
      <c r="AF698" s="758"/>
      <c r="AG698" s="758"/>
      <c r="AH698" s="758"/>
      <c r="AI698" s="1532" t="s">
        <v>733</v>
      </c>
      <c r="AJ698" s="741"/>
      <c r="AK698" s="1649"/>
      <c r="AL698" s="1649"/>
      <c r="AM698" s="1373"/>
      <c r="AN698" s="1373"/>
      <c r="AO698" s="1373"/>
      <c r="AP698" s="1373"/>
      <c r="AQ698" s="1649"/>
      <c r="AR698" s="1373"/>
      <c r="AS698" s="1373"/>
      <c r="AT698" s="743"/>
      <c r="AU698" s="1373"/>
      <c r="AV698" s="1373"/>
      <c r="AW698" s="1373"/>
      <c r="AX698" s="1373"/>
      <c r="AY698" s="1373"/>
      <c r="AZ698" s="1639"/>
      <c r="BA698" s="1639"/>
      <c r="BB698" s="1639"/>
      <c r="BC698" s="1639"/>
      <c r="BD698" s="1639"/>
      <c r="BE698" s="1642">
        <v>0</v>
      </c>
    </row>
    <row s="1854" customFormat="1" customHeight="1" ht="18.75">
      <c r="A699" s="994"/>
      <c r="B699" s="1373"/>
      <c r="C699" s="1649"/>
      <c r="D699" s="2158"/>
      <c r="E699" s="553" t="s">
        <v>1867</v>
      </c>
      <c r="F699" s="547" t="s">
        <v>1868</v>
      </c>
      <c r="G699" s="2386" t="s">
        <v>732</v>
      </c>
      <c r="H699" s="758"/>
      <c r="I699" s="758">
        <v>0.558</v>
      </c>
      <c r="J699" s="758"/>
      <c r="K699" s="758"/>
      <c r="L699" s="758"/>
      <c r="M699" s="758"/>
      <c r="N699" s="758"/>
      <c r="O699" s="758"/>
      <c r="P699" s="758"/>
      <c r="Q699" s="758"/>
      <c r="R699" s="758"/>
      <c r="S699" s="758"/>
      <c r="T699" s="758"/>
      <c r="U699" s="758"/>
      <c r="V699" s="758"/>
      <c r="W699" s="758"/>
      <c r="X699" s="758"/>
      <c r="Y699" s="758"/>
      <c r="Z699" s="758"/>
      <c r="AA699" s="758"/>
      <c r="AB699" s="758"/>
      <c r="AC699" s="758"/>
      <c r="AD699" s="758"/>
      <c r="AE699" s="758"/>
      <c r="AF699" s="758"/>
      <c r="AG699" s="758"/>
      <c r="AH699" s="758"/>
      <c r="AI699" s="1532" t="s">
        <v>733</v>
      </c>
      <c r="AJ699" s="741"/>
      <c r="AK699" s="1649"/>
      <c r="AL699" s="1649"/>
      <c r="AM699" s="1373"/>
      <c r="AN699" s="1373"/>
      <c r="AO699" s="1373"/>
      <c r="AP699" s="1373"/>
      <c r="AQ699" s="1649"/>
      <c r="AR699" s="1373"/>
      <c r="AS699" s="1373"/>
      <c r="AT699" s="743"/>
      <c r="AU699" s="1373"/>
      <c r="AV699" s="1373"/>
      <c r="AW699" s="1373"/>
      <c r="AX699" s="1373"/>
      <c r="AY699" s="1373"/>
      <c r="AZ699" s="1639"/>
      <c r="BA699" s="1639"/>
      <c r="BB699" s="1639"/>
      <c r="BC699" s="1639"/>
      <c r="BD699" s="1639"/>
      <c r="BE699" s="1642">
        <v>0</v>
      </c>
    </row>
    <row s="1854" customFormat="1" customHeight="1" ht="18.75">
      <c r="A700" s="994"/>
      <c r="B700" s="1373"/>
      <c r="C700" s="1649"/>
      <c r="D700" s="2158"/>
      <c r="E700" s="553" t="s">
        <v>1869</v>
      </c>
      <c r="F700" s="547" t="s">
        <v>1870</v>
      </c>
      <c r="G700" s="2386" t="s">
        <v>732</v>
      </c>
      <c r="H700" s="758"/>
      <c r="I700" s="758">
        <v>0.34</v>
      </c>
      <c r="J700" s="758"/>
      <c r="K700" s="758"/>
      <c r="L700" s="758"/>
      <c r="M700" s="758"/>
      <c r="N700" s="758"/>
      <c r="O700" s="758"/>
      <c r="P700" s="758"/>
      <c r="Q700" s="758"/>
      <c r="R700" s="758"/>
      <c r="S700" s="758"/>
      <c r="T700" s="758"/>
      <c r="U700" s="758"/>
      <c r="V700" s="758"/>
      <c r="W700" s="758"/>
      <c r="X700" s="758"/>
      <c r="Y700" s="758"/>
      <c r="Z700" s="758"/>
      <c r="AA700" s="758"/>
      <c r="AB700" s="758"/>
      <c r="AC700" s="758"/>
      <c r="AD700" s="758"/>
      <c r="AE700" s="758"/>
      <c r="AF700" s="758"/>
      <c r="AG700" s="758"/>
      <c r="AH700" s="758"/>
      <c r="AI700" s="1532" t="s">
        <v>733</v>
      </c>
      <c r="AJ700" s="741"/>
      <c r="AK700" s="1649"/>
      <c r="AL700" s="1649"/>
      <c r="AM700" s="1373"/>
      <c r="AN700" s="1373"/>
      <c r="AO700" s="1373"/>
      <c r="AP700" s="1373"/>
      <c r="AQ700" s="1649"/>
      <c r="AR700" s="1373"/>
      <c r="AS700" s="1373"/>
      <c r="AT700" s="743"/>
      <c r="AU700" s="1373"/>
      <c r="AV700" s="1373"/>
      <c r="AW700" s="1373"/>
      <c r="AX700" s="1373"/>
      <c r="AY700" s="1373"/>
      <c r="AZ700" s="1639"/>
      <c r="BA700" s="1639"/>
      <c r="BB700" s="1639"/>
      <c r="BC700" s="1639"/>
      <c r="BD700" s="1639"/>
      <c r="BE700" s="1642">
        <v>0</v>
      </c>
    </row>
    <row s="1854" customFormat="1" customHeight="1" ht="18.75">
      <c r="A701" s="994"/>
      <c r="B701" s="1373"/>
      <c r="C701" s="1649"/>
      <c r="D701" s="2158"/>
      <c r="E701" s="553" t="s">
        <v>1871</v>
      </c>
      <c r="F701" s="547" t="s">
        <v>1872</v>
      </c>
      <c r="G701" s="2386" t="s">
        <v>732</v>
      </c>
      <c r="H701" s="758"/>
      <c r="I701" s="758">
        <v>1.72</v>
      </c>
      <c r="J701" s="758"/>
      <c r="K701" s="758"/>
      <c r="L701" s="758"/>
      <c r="M701" s="758"/>
      <c r="N701" s="758"/>
      <c r="O701" s="758"/>
      <c r="P701" s="758"/>
      <c r="Q701" s="758"/>
      <c r="R701" s="758"/>
      <c r="S701" s="758"/>
      <c r="T701" s="758"/>
      <c r="U701" s="758"/>
      <c r="V701" s="758"/>
      <c r="W701" s="758"/>
      <c r="X701" s="758"/>
      <c r="Y701" s="758"/>
      <c r="Z701" s="758"/>
      <c r="AA701" s="758"/>
      <c r="AB701" s="758"/>
      <c r="AC701" s="758"/>
      <c r="AD701" s="758"/>
      <c r="AE701" s="758"/>
      <c r="AF701" s="758"/>
      <c r="AG701" s="758"/>
      <c r="AH701" s="758"/>
      <c r="AI701" s="1532" t="s">
        <v>733</v>
      </c>
      <c r="AJ701" s="741"/>
      <c r="AK701" s="1649"/>
      <c r="AL701" s="1649"/>
      <c r="AM701" s="1373"/>
      <c r="AN701" s="1373"/>
      <c r="AO701" s="1373"/>
      <c r="AP701" s="1373"/>
      <c r="AQ701" s="1649"/>
      <c r="AR701" s="1373"/>
      <c r="AS701" s="1373"/>
      <c r="AT701" s="743"/>
      <c r="AU701" s="1373"/>
      <c r="AV701" s="1373"/>
      <c r="AW701" s="1373"/>
      <c r="AX701" s="1373"/>
      <c r="AY701" s="1373"/>
      <c r="AZ701" s="1639"/>
      <c r="BA701" s="1639"/>
      <c r="BB701" s="1639"/>
      <c r="BC701" s="1639"/>
      <c r="BD701" s="1639"/>
      <c r="BE701" s="1642">
        <v>0</v>
      </c>
    </row>
    <row s="1854" customFormat="1" customHeight="1" ht="18.75">
      <c r="A702" s="994"/>
      <c r="B702" s="1373"/>
      <c r="C702" s="1649"/>
      <c r="D702" s="2158"/>
      <c r="E702" s="553" t="s">
        <v>1873</v>
      </c>
      <c r="F702" s="547" t="s">
        <v>1874</v>
      </c>
      <c r="G702" s="2386" t="s">
        <v>732</v>
      </c>
      <c r="H702" s="758"/>
      <c r="I702" s="758">
        <v>5.4</v>
      </c>
      <c r="J702" s="758"/>
      <c r="K702" s="758"/>
      <c r="L702" s="758"/>
      <c r="M702" s="758"/>
      <c r="N702" s="758"/>
      <c r="O702" s="758"/>
      <c r="P702" s="758"/>
      <c r="Q702" s="758"/>
      <c r="R702" s="758"/>
      <c r="S702" s="758"/>
      <c r="T702" s="758"/>
      <c r="U702" s="758"/>
      <c r="V702" s="758"/>
      <c r="W702" s="758"/>
      <c r="X702" s="758"/>
      <c r="Y702" s="758"/>
      <c r="Z702" s="758"/>
      <c r="AA702" s="758"/>
      <c r="AB702" s="758"/>
      <c r="AC702" s="758"/>
      <c r="AD702" s="758"/>
      <c r="AE702" s="758"/>
      <c r="AF702" s="758"/>
      <c r="AG702" s="758"/>
      <c r="AH702" s="758"/>
      <c r="AI702" s="1532" t="s">
        <v>733</v>
      </c>
      <c r="AJ702" s="741"/>
      <c r="AK702" s="1649"/>
      <c r="AL702" s="1649"/>
      <c r="AM702" s="1373"/>
      <c r="AN702" s="1373"/>
      <c r="AO702" s="1373"/>
      <c r="AP702" s="1373"/>
      <c r="AQ702" s="1649"/>
      <c r="AR702" s="1373"/>
      <c r="AS702" s="1373"/>
      <c r="AT702" s="743"/>
      <c r="AU702" s="1373"/>
      <c r="AV702" s="1373"/>
      <c r="AW702" s="1373"/>
      <c r="AX702" s="1373"/>
      <c r="AY702" s="1373"/>
      <c r="AZ702" s="1639"/>
      <c r="BA702" s="1639"/>
      <c r="BB702" s="1639"/>
      <c r="BC702" s="1639"/>
      <c r="BD702" s="1639"/>
      <c r="BE702" s="1642">
        <v>0</v>
      </c>
    </row>
    <row s="1854" customFormat="1" customHeight="1" ht="18.75">
      <c r="A703" s="994"/>
      <c r="B703" s="1373"/>
      <c r="C703" s="1649"/>
      <c r="D703" s="2158"/>
      <c r="E703" s="553" t="s">
        <v>1875</v>
      </c>
      <c r="F703" s="547" t="s">
        <v>1876</v>
      </c>
      <c r="G703" s="2386" t="s">
        <v>732</v>
      </c>
      <c r="H703" s="758"/>
      <c r="I703" s="758">
        <v>1.376</v>
      </c>
      <c r="J703" s="758"/>
      <c r="K703" s="758"/>
      <c r="L703" s="758"/>
      <c r="M703" s="758"/>
      <c r="N703" s="758"/>
      <c r="O703" s="758"/>
      <c r="P703" s="758"/>
      <c r="Q703" s="758"/>
      <c r="R703" s="758"/>
      <c r="S703" s="758"/>
      <c r="T703" s="758"/>
      <c r="U703" s="758"/>
      <c r="V703" s="758"/>
      <c r="W703" s="758"/>
      <c r="X703" s="758"/>
      <c r="Y703" s="758"/>
      <c r="Z703" s="758"/>
      <c r="AA703" s="758"/>
      <c r="AB703" s="758"/>
      <c r="AC703" s="758"/>
      <c r="AD703" s="758"/>
      <c r="AE703" s="758"/>
      <c r="AF703" s="758"/>
      <c r="AG703" s="758"/>
      <c r="AH703" s="758"/>
      <c r="AI703" s="1532" t="s">
        <v>733</v>
      </c>
      <c r="AJ703" s="741"/>
      <c r="AK703" s="1649"/>
      <c r="AL703" s="1649"/>
      <c r="AM703" s="1373"/>
      <c r="AN703" s="1373"/>
      <c r="AO703" s="1373"/>
      <c r="AP703" s="1373"/>
      <c r="AQ703" s="1649"/>
      <c r="AR703" s="1373"/>
      <c r="AS703" s="1373"/>
      <c r="AT703" s="743"/>
      <c r="AU703" s="1373"/>
      <c r="AV703" s="1373"/>
      <c r="AW703" s="1373"/>
      <c r="AX703" s="1373"/>
      <c r="AY703" s="1373"/>
      <c r="AZ703" s="1639"/>
      <c r="BA703" s="1639"/>
      <c r="BB703" s="1639"/>
      <c r="BC703" s="1639"/>
      <c r="BD703" s="1639"/>
      <c r="BE703" s="1642">
        <v>0</v>
      </c>
    </row>
    <row s="1854" customFormat="1" customHeight="1" ht="18.75">
      <c r="A704" s="994"/>
      <c r="B704" s="1373"/>
      <c r="C704" s="1649"/>
      <c r="D704" s="2158"/>
      <c r="E704" s="553" t="s">
        <v>1877</v>
      </c>
      <c r="F704" s="547" t="s">
        <v>1878</v>
      </c>
      <c r="G704" s="2386" t="s">
        <v>732</v>
      </c>
      <c r="H704" s="758"/>
      <c r="I704" s="758">
        <v>74.8</v>
      </c>
      <c r="J704" s="758"/>
      <c r="K704" s="758"/>
      <c r="L704" s="758"/>
      <c r="M704" s="758"/>
      <c r="N704" s="758"/>
      <c r="O704" s="758"/>
      <c r="P704" s="758"/>
      <c r="Q704" s="758"/>
      <c r="R704" s="758"/>
      <c r="S704" s="758"/>
      <c r="T704" s="758"/>
      <c r="U704" s="758"/>
      <c r="V704" s="758"/>
      <c r="W704" s="758"/>
      <c r="X704" s="758"/>
      <c r="Y704" s="758"/>
      <c r="Z704" s="758"/>
      <c r="AA704" s="758"/>
      <c r="AB704" s="758"/>
      <c r="AC704" s="758"/>
      <c r="AD704" s="758"/>
      <c r="AE704" s="758"/>
      <c r="AF704" s="758"/>
      <c r="AG704" s="758"/>
      <c r="AH704" s="758"/>
      <c r="AI704" s="1532" t="s">
        <v>733</v>
      </c>
      <c r="AJ704" s="741"/>
      <c r="AK704" s="1649"/>
      <c r="AL704" s="1649"/>
      <c r="AM704" s="1373"/>
      <c r="AN704" s="1373"/>
      <c r="AO704" s="1373"/>
      <c r="AP704" s="1373"/>
      <c r="AQ704" s="1649"/>
      <c r="AR704" s="1373"/>
      <c r="AS704" s="1373"/>
      <c r="AT704" s="743"/>
      <c r="AU704" s="1373"/>
      <c r="AV704" s="1373"/>
      <c r="AW704" s="1373"/>
      <c r="AX704" s="1373"/>
      <c r="AY704" s="1373"/>
      <c r="AZ704" s="1639"/>
      <c r="BA704" s="1639"/>
      <c r="BB704" s="1639"/>
      <c r="BC704" s="1639"/>
      <c r="BD704" s="1639"/>
      <c r="BE704" s="1642">
        <v>0</v>
      </c>
    </row>
    <row s="1854" customFormat="1" customHeight="1" ht="18.75">
      <c r="A705" s="994"/>
      <c r="B705" s="1373"/>
      <c r="C705" s="1649"/>
      <c r="D705" s="2158"/>
      <c r="E705" s="553" t="s">
        <v>1879</v>
      </c>
      <c r="F705" s="547" t="s">
        <v>1880</v>
      </c>
      <c r="G705" s="2386" t="s">
        <v>732</v>
      </c>
      <c r="H705" s="758"/>
      <c r="I705" s="758">
        <v>0.069</v>
      </c>
      <c r="J705" s="758"/>
      <c r="K705" s="758"/>
      <c r="L705" s="758"/>
      <c r="M705" s="758"/>
      <c r="N705" s="758"/>
      <c r="O705" s="758"/>
      <c r="P705" s="758"/>
      <c r="Q705" s="758"/>
      <c r="R705" s="758"/>
      <c r="S705" s="758"/>
      <c r="T705" s="758"/>
      <c r="U705" s="758"/>
      <c r="V705" s="758"/>
      <c r="W705" s="758"/>
      <c r="X705" s="758"/>
      <c r="Y705" s="758"/>
      <c r="Z705" s="758"/>
      <c r="AA705" s="758"/>
      <c r="AB705" s="758"/>
      <c r="AC705" s="758"/>
      <c r="AD705" s="758"/>
      <c r="AE705" s="758"/>
      <c r="AF705" s="758"/>
      <c r="AG705" s="758"/>
      <c r="AH705" s="758"/>
      <c r="AI705" s="1532" t="s">
        <v>733</v>
      </c>
      <c r="AJ705" s="741"/>
      <c r="AK705" s="1649"/>
      <c r="AL705" s="1649"/>
      <c r="AM705" s="1373"/>
      <c r="AN705" s="1373"/>
      <c r="AO705" s="1373"/>
      <c r="AP705" s="1373"/>
      <c r="AQ705" s="1649"/>
      <c r="AR705" s="1373"/>
      <c r="AS705" s="1373"/>
      <c r="AT705" s="743"/>
      <c r="AU705" s="1373"/>
      <c r="AV705" s="1373"/>
      <c r="AW705" s="1373"/>
      <c r="AX705" s="1373"/>
      <c r="AY705" s="1373"/>
      <c r="AZ705" s="1639"/>
      <c r="BA705" s="1639"/>
      <c r="BB705" s="1639"/>
      <c r="BC705" s="1639"/>
      <c r="BD705" s="1639"/>
      <c r="BE705" s="1642">
        <v>0</v>
      </c>
    </row>
    <row s="1854" customFormat="1" customHeight="1" ht="18.75">
      <c r="A706" s="994"/>
      <c r="B706" s="1373"/>
      <c r="C706" s="1649"/>
      <c r="D706" s="2158"/>
      <c r="E706" s="553" t="s">
        <v>1881</v>
      </c>
      <c r="F706" s="547" t="s">
        <v>1882</v>
      </c>
      <c r="G706" s="2386" t="s">
        <v>732</v>
      </c>
      <c r="H706" s="758"/>
      <c r="I706" s="758">
        <v>24.6</v>
      </c>
      <c r="J706" s="758"/>
      <c r="K706" s="758"/>
      <c r="L706" s="758"/>
      <c r="M706" s="758"/>
      <c r="N706" s="758"/>
      <c r="O706" s="758"/>
      <c r="P706" s="758"/>
      <c r="Q706" s="758"/>
      <c r="R706" s="758"/>
      <c r="S706" s="758"/>
      <c r="T706" s="758"/>
      <c r="U706" s="758"/>
      <c r="V706" s="758"/>
      <c r="W706" s="758"/>
      <c r="X706" s="758"/>
      <c r="Y706" s="758"/>
      <c r="Z706" s="758"/>
      <c r="AA706" s="758"/>
      <c r="AB706" s="758"/>
      <c r="AC706" s="758"/>
      <c r="AD706" s="758"/>
      <c r="AE706" s="758"/>
      <c r="AF706" s="758"/>
      <c r="AG706" s="758"/>
      <c r="AH706" s="758"/>
      <c r="AI706" s="1532" t="s">
        <v>733</v>
      </c>
      <c r="AJ706" s="741"/>
      <c r="AK706" s="1649"/>
      <c r="AL706" s="1649"/>
      <c r="AM706" s="1373"/>
      <c r="AN706" s="1373"/>
      <c r="AO706" s="1373"/>
      <c r="AP706" s="1373"/>
      <c r="AQ706" s="1649"/>
      <c r="AR706" s="1373"/>
      <c r="AS706" s="1373"/>
      <c r="AT706" s="743"/>
      <c r="AU706" s="1373"/>
      <c r="AV706" s="1373"/>
      <c r="AW706" s="1373"/>
      <c r="AX706" s="1373"/>
      <c r="AY706" s="1373"/>
      <c r="AZ706" s="1639"/>
      <c r="BA706" s="1639"/>
      <c r="BB706" s="1639"/>
      <c r="BC706" s="1639"/>
      <c r="BD706" s="1639"/>
      <c r="BE706" s="1642">
        <v>0</v>
      </c>
    </row>
    <row s="1854" customFormat="1" customHeight="1" ht="18.75">
      <c r="A707" s="994"/>
      <c r="B707" s="1373"/>
      <c r="C707" s="1649"/>
      <c r="D707" s="2158"/>
      <c r="E707" s="553" t="s">
        <v>1883</v>
      </c>
      <c r="F707" s="547" t="s">
        <v>1884</v>
      </c>
      <c r="G707" s="2386" t="s">
        <v>732</v>
      </c>
      <c r="H707" s="758"/>
      <c r="I707" s="758">
        <v>0.47</v>
      </c>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1532" t="s">
        <v>733</v>
      </c>
      <c r="AJ707" s="741"/>
      <c r="AK707" s="1649"/>
      <c r="AL707" s="1649"/>
      <c r="AM707" s="1373"/>
      <c r="AN707" s="1373"/>
      <c r="AO707" s="1373"/>
      <c r="AP707" s="1373"/>
      <c r="AQ707" s="1649"/>
      <c r="AR707" s="1373"/>
      <c r="AS707" s="1373"/>
      <c r="AT707" s="743"/>
      <c r="AU707" s="1373"/>
      <c r="AV707" s="1373"/>
      <c r="AW707" s="1373"/>
      <c r="AX707" s="1373"/>
      <c r="AY707" s="1373"/>
      <c r="AZ707" s="1639"/>
      <c r="BA707" s="1639"/>
      <c r="BB707" s="1639"/>
      <c r="BC707" s="1639"/>
      <c r="BD707" s="1639"/>
      <c r="BE707" s="1642">
        <v>0</v>
      </c>
    </row>
    <row s="1854" customFormat="1" customHeight="1" ht="18.75">
      <c r="A708" s="994"/>
      <c r="B708" s="1373"/>
      <c r="C708" s="1649"/>
      <c r="D708" s="2158"/>
      <c r="E708" s="553" t="s">
        <v>1885</v>
      </c>
      <c r="F708" s="547" t="s">
        <v>1886</v>
      </c>
      <c r="G708" s="2386" t="s">
        <v>732</v>
      </c>
      <c r="H708" s="758"/>
      <c r="I708" s="758">
        <v>0.086</v>
      </c>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1532" t="s">
        <v>733</v>
      </c>
      <c r="AJ708" s="741"/>
      <c r="AK708" s="1649"/>
      <c r="AL708" s="1649"/>
      <c r="AM708" s="1373"/>
      <c r="AN708" s="1373"/>
      <c r="AO708" s="1373"/>
      <c r="AP708" s="1373"/>
      <c r="AQ708" s="1649"/>
      <c r="AR708" s="1373"/>
      <c r="AS708" s="1373"/>
      <c r="AT708" s="743"/>
      <c r="AU708" s="1373"/>
      <c r="AV708" s="1373"/>
      <c r="AW708" s="1373"/>
      <c r="AX708" s="1373"/>
      <c r="AY708" s="1373"/>
      <c r="AZ708" s="1639"/>
      <c r="BA708" s="1639"/>
      <c r="BB708" s="1639"/>
      <c r="BC708" s="1639"/>
      <c r="BD708" s="1639"/>
      <c r="BE708" s="1642">
        <v>0</v>
      </c>
    </row>
    <row s="1854" customFormat="1" customHeight="1" ht="18.75">
      <c r="A709" s="994"/>
      <c r="B709" s="1373"/>
      <c r="C709" s="1649"/>
      <c r="D709" s="2158"/>
      <c r="E709" s="553" t="s">
        <v>1887</v>
      </c>
      <c r="F709" s="547" t="s">
        <v>1888</v>
      </c>
      <c r="G709" s="2386" t="s">
        <v>732</v>
      </c>
      <c r="H709" s="758"/>
      <c r="I709" s="758">
        <v>1.71</v>
      </c>
      <c r="J709" s="758"/>
      <c r="K709" s="758"/>
      <c r="L709" s="758"/>
      <c r="M709" s="758"/>
      <c r="N709" s="758"/>
      <c r="O709" s="758"/>
      <c r="P709" s="758"/>
      <c r="Q709" s="758"/>
      <c r="R709" s="758"/>
      <c r="S709" s="758"/>
      <c r="T709" s="758"/>
      <c r="U709" s="758"/>
      <c r="V709" s="758"/>
      <c r="W709" s="758"/>
      <c r="X709" s="758"/>
      <c r="Y709" s="758"/>
      <c r="Z709" s="758"/>
      <c r="AA709" s="758"/>
      <c r="AB709" s="758"/>
      <c r="AC709" s="758"/>
      <c r="AD709" s="758"/>
      <c r="AE709" s="758"/>
      <c r="AF709" s="758"/>
      <c r="AG709" s="758"/>
      <c r="AH709" s="758"/>
      <c r="AI709" s="1532" t="s">
        <v>733</v>
      </c>
      <c r="AJ709" s="741"/>
      <c r="AK709" s="1649"/>
      <c r="AL709" s="1649"/>
      <c r="AM709" s="1373"/>
      <c r="AN709" s="1373"/>
      <c r="AO709" s="1373"/>
      <c r="AP709" s="1373"/>
      <c r="AQ709" s="1649"/>
      <c r="AR709" s="1373"/>
      <c r="AS709" s="1373"/>
      <c r="AT709" s="743"/>
      <c r="AU709" s="1373"/>
      <c r="AV709" s="1373"/>
      <c r="AW709" s="1373"/>
      <c r="AX709" s="1373"/>
      <c r="AY709" s="1373"/>
      <c r="AZ709" s="1639"/>
      <c r="BA709" s="1639"/>
      <c r="BB709" s="1639"/>
      <c r="BC709" s="1639"/>
      <c r="BD709" s="1639"/>
      <c r="BE709" s="1642">
        <v>0</v>
      </c>
    </row>
    <row s="1854" customFormat="1" customHeight="1" ht="18.75">
      <c r="A710" s="994"/>
      <c r="B710" s="1373"/>
      <c r="C710" s="1649"/>
      <c r="D710" s="2158"/>
      <c r="E710" s="553" t="s">
        <v>1889</v>
      </c>
      <c r="F710" s="547" t="s">
        <v>1890</v>
      </c>
      <c r="G710" s="2386" t="s">
        <v>732</v>
      </c>
      <c r="H710" s="758"/>
      <c r="I710" s="758">
        <v>0.24</v>
      </c>
      <c r="J710" s="758"/>
      <c r="K710" s="758"/>
      <c r="L710" s="758"/>
      <c r="M710" s="758"/>
      <c r="N710" s="758"/>
      <c r="O710" s="758"/>
      <c r="P710" s="758"/>
      <c r="Q710" s="758"/>
      <c r="R710" s="758"/>
      <c r="S710" s="758"/>
      <c r="T710" s="758"/>
      <c r="U710" s="758"/>
      <c r="V710" s="758"/>
      <c r="W710" s="758"/>
      <c r="X710" s="758"/>
      <c r="Y710" s="758"/>
      <c r="Z710" s="758"/>
      <c r="AA710" s="758"/>
      <c r="AB710" s="758"/>
      <c r="AC710" s="758"/>
      <c r="AD710" s="758"/>
      <c r="AE710" s="758"/>
      <c r="AF710" s="758"/>
      <c r="AG710" s="758"/>
      <c r="AH710" s="758"/>
      <c r="AI710" s="1532" t="s">
        <v>733</v>
      </c>
      <c r="AJ710" s="741"/>
      <c r="AK710" s="1649"/>
      <c r="AL710" s="1649"/>
      <c r="AM710" s="1373"/>
      <c r="AN710" s="1373"/>
      <c r="AO710" s="1373"/>
      <c r="AP710" s="1373"/>
      <c r="AQ710" s="1649"/>
      <c r="AR710" s="1373"/>
      <c r="AS710" s="1373"/>
      <c r="AT710" s="743"/>
      <c r="AU710" s="1373"/>
      <c r="AV710" s="1373"/>
      <c r="AW710" s="1373"/>
      <c r="AX710" s="1373"/>
      <c r="AY710" s="1373"/>
      <c r="AZ710" s="1639"/>
      <c r="BA710" s="1639"/>
      <c r="BB710" s="1639"/>
      <c r="BC710" s="1639"/>
      <c r="BD710" s="1639"/>
      <c r="BE710" s="1642">
        <v>0</v>
      </c>
    </row>
    <row s="1854" customFormat="1" customHeight="1" ht="18.75">
      <c r="A711" s="994"/>
      <c r="B711" s="1373"/>
      <c r="C711" s="1649"/>
      <c r="D711" s="2158"/>
      <c r="E711" s="553" t="s">
        <v>1891</v>
      </c>
      <c r="F711" s="547" t="s">
        <v>1892</v>
      </c>
      <c r="G711" s="2386" t="s">
        <v>732</v>
      </c>
      <c r="H711" s="758"/>
      <c r="I711" s="758">
        <v>0.026</v>
      </c>
      <c r="J711" s="758"/>
      <c r="K711" s="758"/>
      <c r="L711" s="758"/>
      <c r="M711" s="758"/>
      <c r="N711" s="758"/>
      <c r="O711" s="758"/>
      <c r="P711" s="758"/>
      <c r="Q711" s="758"/>
      <c r="R711" s="758"/>
      <c r="S711" s="758"/>
      <c r="T711" s="758"/>
      <c r="U711" s="758"/>
      <c r="V711" s="758"/>
      <c r="W711" s="758"/>
      <c r="X711" s="758"/>
      <c r="Y711" s="758"/>
      <c r="Z711" s="758"/>
      <c r="AA711" s="758"/>
      <c r="AB711" s="758"/>
      <c r="AC711" s="758"/>
      <c r="AD711" s="758"/>
      <c r="AE711" s="758"/>
      <c r="AF711" s="758"/>
      <c r="AG711" s="758"/>
      <c r="AH711" s="758"/>
      <c r="AI711" s="1532" t="s">
        <v>733</v>
      </c>
      <c r="AJ711" s="741"/>
      <c r="AK711" s="1649"/>
      <c r="AL711" s="1649"/>
      <c r="AM711" s="1373"/>
      <c r="AN711" s="1373"/>
      <c r="AO711" s="1373"/>
      <c r="AP711" s="1373"/>
      <c r="AQ711" s="1649"/>
      <c r="AR711" s="1373"/>
      <c r="AS711" s="1373"/>
      <c r="AT711" s="743"/>
      <c r="AU711" s="1373"/>
      <c r="AV711" s="1373"/>
      <c r="AW711" s="1373"/>
      <c r="AX711" s="1373"/>
      <c r="AY711" s="1373"/>
      <c r="AZ711" s="1639"/>
      <c r="BA711" s="1639"/>
      <c r="BB711" s="1639"/>
      <c r="BC711" s="1639"/>
      <c r="BD711" s="1639"/>
      <c r="BE711" s="1642">
        <v>0</v>
      </c>
    </row>
    <row s="1854" customFormat="1" customHeight="1" ht="18.75">
      <c r="A712" s="994"/>
      <c r="B712" s="1373"/>
      <c r="C712" s="1649"/>
      <c r="D712" s="2158"/>
      <c r="E712" s="553" t="s">
        <v>1893</v>
      </c>
      <c r="F712" s="547" t="s">
        <v>1894</v>
      </c>
      <c r="G712" s="2386" t="s">
        <v>732</v>
      </c>
      <c r="H712" s="758"/>
      <c r="I712" s="758">
        <v>0.052</v>
      </c>
      <c r="J712" s="758"/>
      <c r="K712" s="758"/>
      <c r="L712" s="758"/>
      <c r="M712" s="758"/>
      <c r="N712" s="758"/>
      <c r="O712" s="758"/>
      <c r="P712" s="758"/>
      <c r="Q712" s="758"/>
      <c r="R712" s="758"/>
      <c r="S712" s="758"/>
      <c r="T712" s="758"/>
      <c r="U712" s="758"/>
      <c r="V712" s="758"/>
      <c r="W712" s="758"/>
      <c r="X712" s="758"/>
      <c r="Y712" s="758"/>
      <c r="Z712" s="758"/>
      <c r="AA712" s="758"/>
      <c r="AB712" s="758"/>
      <c r="AC712" s="758"/>
      <c r="AD712" s="758"/>
      <c r="AE712" s="758"/>
      <c r="AF712" s="758"/>
      <c r="AG712" s="758"/>
      <c r="AH712" s="758"/>
      <c r="AI712" s="1532" t="s">
        <v>733</v>
      </c>
      <c r="AJ712" s="741"/>
      <c r="AK712" s="1649"/>
      <c r="AL712" s="1649"/>
      <c r="AM712" s="1373"/>
      <c r="AN712" s="1373"/>
      <c r="AO712" s="1373"/>
      <c r="AP712" s="1373"/>
      <c r="AQ712" s="1649"/>
      <c r="AR712" s="1373"/>
      <c r="AS712" s="1373"/>
      <c r="AT712" s="743"/>
      <c r="AU712" s="1373"/>
      <c r="AV712" s="1373"/>
      <c r="AW712" s="1373"/>
      <c r="AX712" s="1373"/>
      <c r="AY712" s="1373"/>
      <c r="AZ712" s="1639"/>
      <c r="BA712" s="1639"/>
      <c r="BB712" s="1639"/>
      <c r="BC712" s="1639"/>
      <c r="BD712" s="1639"/>
      <c r="BE712" s="1642">
        <v>0</v>
      </c>
    </row>
    <row s="1854" customFormat="1" customHeight="1" ht="18.75">
      <c r="A713" s="994"/>
      <c r="B713" s="1373"/>
      <c r="C713" s="1649"/>
      <c r="D713" s="2158"/>
      <c r="E713" s="553" t="s">
        <v>1895</v>
      </c>
      <c r="F713" s="547" t="s">
        <v>1896</v>
      </c>
      <c r="G713" s="2386" t="s">
        <v>732</v>
      </c>
      <c r="H713" s="758"/>
      <c r="I713" s="758">
        <v>0.052</v>
      </c>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1532" t="s">
        <v>733</v>
      </c>
      <c r="AJ713" s="741"/>
      <c r="AK713" s="1649"/>
      <c r="AL713" s="1649"/>
      <c r="AM713" s="1373"/>
      <c r="AN713" s="1373"/>
      <c r="AO713" s="1373"/>
      <c r="AP713" s="1373"/>
      <c r="AQ713" s="1649"/>
      <c r="AR713" s="1373"/>
      <c r="AS713" s="1373"/>
      <c r="AT713" s="743"/>
      <c r="AU713" s="1373"/>
      <c r="AV713" s="1373"/>
      <c r="AW713" s="1373"/>
      <c r="AX713" s="1373"/>
      <c r="AY713" s="1373"/>
      <c r="AZ713" s="1639"/>
      <c r="BA713" s="1639"/>
      <c r="BB713" s="1639"/>
      <c r="BC713" s="1639"/>
      <c r="BD713" s="1639"/>
      <c r="BE713" s="1642">
        <v>0</v>
      </c>
    </row>
    <row s="1854" customFormat="1" customHeight="1" ht="18.75">
      <c r="A714" s="994"/>
      <c r="B714" s="1373"/>
      <c r="C714" s="1649"/>
      <c r="D714" s="2158"/>
      <c r="E714" s="553" t="s">
        <v>1897</v>
      </c>
      <c r="F714" s="547" t="s">
        <v>1898</v>
      </c>
      <c r="G714" s="2386" t="s">
        <v>732</v>
      </c>
      <c r="H714" s="758"/>
      <c r="I714" s="758">
        <v>5.16</v>
      </c>
      <c r="J714" s="758"/>
      <c r="K714" s="758"/>
      <c r="L714" s="758"/>
      <c r="M714" s="758"/>
      <c r="N714" s="758"/>
      <c r="O714" s="758"/>
      <c r="P714" s="758"/>
      <c r="Q714" s="758"/>
      <c r="R714" s="758"/>
      <c r="S714" s="758"/>
      <c r="T714" s="758"/>
      <c r="U714" s="758"/>
      <c r="V714" s="758"/>
      <c r="W714" s="758"/>
      <c r="X714" s="758"/>
      <c r="Y714" s="758"/>
      <c r="Z714" s="758"/>
      <c r="AA714" s="758"/>
      <c r="AB714" s="758"/>
      <c r="AC714" s="758"/>
      <c r="AD714" s="758"/>
      <c r="AE714" s="758"/>
      <c r="AF714" s="758"/>
      <c r="AG714" s="758"/>
      <c r="AH714" s="758"/>
      <c r="AI714" s="1532" t="s">
        <v>733</v>
      </c>
      <c r="AJ714" s="741"/>
      <c r="AK714" s="1649"/>
      <c r="AL714" s="1649"/>
      <c r="AM714" s="1373"/>
      <c r="AN714" s="1373"/>
      <c r="AO714" s="1373"/>
      <c r="AP714" s="1373"/>
      <c r="AQ714" s="1649"/>
      <c r="AR714" s="1373"/>
      <c r="AS714" s="1373"/>
      <c r="AT714" s="743"/>
      <c r="AU714" s="1373"/>
      <c r="AV714" s="1373"/>
      <c r="AW714" s="1373"/>
      <c r="AX714" s="1373"/>
      <c r="AY714" s="1373"/>
      <c r="AZ714" s="1639"/>
      <c r="BA714" s="1639"/>
      <c r="BB714" s="1639"/>
      <c r="BC714" s="1639"/>
      <c r="BD714" s="1639"/>
      <c r="BE714" s="1642">
        <v>0</v>
      </c>
    </row>
    <row s="1854" customFormat="1" customHeight="1" ht="18.75">
      <c r="A715" s="994"/>
      <c r="B715" s="1373"/>
      <c r="C715" s="1649"/>
      <c r="D715" s="2158"/>
      <c r="E715" s="553" t="s">
        <v>1899</v>
      </c>
      <c r="F715" s="547" t="s">
        <v>1900</v>
      </c>
      <c r="G715" s="2386" t="s">
        <v>732</v>
      </c>
      <c r="H715" s="758"/>
      <c r="I715" s="758">
        <v>0.688</v>
      </c>
      <c r="J715" s="758"/>
      <c r="K715" s="758"/>
      <c r="L715" s="758"/>
      <c r="M715" s="758"/>
      <c r="N715" s="758"/>
      <c r="O715" s="758"/>
      <c r="P715" s="758"/>
      <c r="Q715" s="758"/>
      <c r="R715" s="758"/>
      <c r="S715" s="758"/>
      <c r="T715" s="758"/>
      <c r="U715" s="758"/>
      <c r="V715" s="758"/>
      <c r="W715" s="758"/>
      <c r="X715" s="758"/>
      <c r="Y715" s="758"/>
      <c r="Z715" s="758"/>
      <c r="AA715" s="758"/>
      <c r="AB715" s="758"/>
      <c r="AC715" s="758"/>
      <c r="AD715" s="758"/>
      <c r="AE715" s="758"/>
      <c r="AF715" s="758"/>
      <c r="AG715" s="758"/>
      <c r="AH715" s="758"/>
      <c r="AI715" s="1532" t="s">
        <v>733</v>
      </c>
      <c r="AJ715" s="741"/>
      <c r="AK715" s="1649"/>
      <c r="AL715" s="1649"/>
      <c r="AM715" s="1373"/>
      <c r="AN715" s="1373"/>
      <c r="AO715" s="1373"/>
      <c r="AP715" s="1373"/>
      <c r="AQ715" s="1649"/>
      <c r="AR715" s="1373"/>
      <c r="AS715" s="1373"/>
      <c r="AT715" s="743"/>
      <c r="AU715" s="1373"/>
      <c r="AV715" s="1373"/>
      <c r="AW715" s="1373"/>
      <c r="AX715" s="1373"/>
      <c r="AY715" s="1373"/>
      <c r="AZ715" s="1639"/>
      <c r="BA715" s="1639"/>
      <c r="BB715" s="1639"/>
      <c r="BC715" s="1639"/>
      <c r="BD715" s="1639"/>
      <c r="BE715" s="1642">
        <v>0</v>
      </c>
    </row>
    <row s="1854" customFormat="1" customHeight="1" ht="18.75">
      <c r="A716" s="994"/>
      <c r="B716" s="1373"/>
      <c r="C716" s="1649"/>
      <c r="D716" s="2158"/>
      <c r="E716" s="553" t="s">
        <v>1901</v>
      </c>
      <c r="F716" s="547" t="s">
        <v>1902</v>
      </c>
      <c r="G716" s="2386" t="s">
        <v>732</v>
      </c>
      <c r="H716" s="758"/>
      <c r="I716" s="758">
        <v>0.288</v>
      </c>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1532" t="s">
        <v>733</v>
      </c>
      <c r="AJ716" s="741"/>
      <c r="AK716" s="1649"/>
      <c r="AL716" s="1649"/>
      <c r="AM716" s="1373"/>
      <c r="AN716" s="1373"/>
      <c r="AO716" s="1373"/>
      <c r="AP716" s="1373"/>
      <c r="AQ716" s="1649"/>
      <c r="AR716" s="1373"/>
      <c r="AS716" s="1373"/>
      <c r="AT716" s="743"/>
      <c r="AU716" s="1373"/>
      <c r="AV716" s="1373"/>
      <c r="AW716" s="1373"/>
      <c r="AX716" s="1373"/>
      <c r="AY716" s="1373"/>
      <c r="AZ716" s="1639"/>
      <c r="BA716" s="1639"/>
      <c r="BB716" s="1639"/>
      <c r="BC716" s="1639"/>
      <c r="BD716" s="1639"/>
      <c r="BE716" s="1642">
        <v>0</v>
      </c>
    </row>
    <row s="1854" customFormat="1" customHeight="1" ht="18.75">
      <c r="A717" s="994"/>
      <c r="B717" s="1373"/>
      <c r="C717" s="1649"/>
      <c r="D717" s="2158"/>
      <c r="E717" s="553" t="s">
        <v>1903</v>
      </c>
      <c r="F717" s="547" t="s">
        <v>1904</v>
      </c>
      <c r="G717" s="2386" t="s">
        <v>732</v>
      </c>
      <c r="H717" s="758"/>
      <c r="I717" s="758">
        <v>2.58</v>
      </c>
      <c r="J717" s="758"/>
      <c r="K717" s="758"/>
      <c r="L717" s="758"/>
      <c r="M717" s="758"/>
      <c r="N717" s="758"/>
      <c r="O717" s="758"/>
      <c r="P717" s="758"/>
      <c r="Q717" s="758"/>
      <c r="R717" s="758"/>
      <c r="S717" s="758"/>
      <c r="T717" s="758"/>
      <c r="U717" s="758"/>
      <c r="V717" s="758"/>
      <c r="W717" s="758"/>
      <c r="X717" s="758"/>
      <c r="Y717" s="758"/>
      <c r="Z717" s="758"/>
      <c r="AA717" s="758"/>
      <c r="AB717" s="758"/>
      <c r="AC717" s="758"/>
      <c r="AD717" s="758"/>
      <c r="AE717" s="758"/>
      <c r="AF717" s="758"/>
      <c r="AG717" s="758"/>
      <c r="AH717" s="758"/>
      <c r="AI717" s="1532" t="s">
        <v>733</v>
      </c>
      <c r="AJ717" s="741"/>
      <c r="AK717" s="1649"/>
      <c r="AL717" s="1649"/>
      <c r="AM717" s="1373"/>
      <c r="AN717" s="1373"/>
      <c r="AO717" s="1373"/>
      <c r="AP717" s="1373"/>
      <c r="AQ717" s="1649"/>
      <c r="AR717" s="1373"/>
      <c r="AS717" s="1373"/>
      <c r="AT717" s="743"/>
      <c r="AU717" s="1373"/>
      <c r="AV717" s="1373"/>
      <c r="AW717" s="1373"/>
      <c r="AX717" s="1373"/>
      <c r="AY717" s="1373"/>
      <c r="AZ717" s="1639"/>
      <c r="BA717" s="1639"/>
      <c r="BB717" s="1639"/>
      <c r="BC717" s="1639"/>
      <c r="BD717" s="1639"/>
      <c r="BE717" s="1642">
        <v>0</v>
      </c>
    </row>
    <row s="1854" customFormat="1" customHeight="1" ht="18.75">
      <c r="A718" s="994"/>
      <c r="B718" s="1373"/>
      <c r="C718" s="1649"/>
      <c r="D718" s="2158"/>
      <c r="E718" s="553" t="s">
        <v>1905</v>
      </c>
      <c r="F718" s="547" t="s">
        <v>1906</v>
      </c>
      <c r="G718" s="2386" t="s">
        <v>732</v>
      </c>
      <c r="H718" s="758"/>
      <c r="I718" s="758">
        <v>1.788</v>
      </c>
      <c r="J718" s="758"/>
      <c r="K718" s="758"/>
      <c r="L718" s="758"/>
      <c r="M718" s="758"/>
      <c r="N718" s="758"/>
      <c r="O718" s="758"/>
      <c r="P718" s="758"/>
      <c r="Q718" s="758"/>
      <c r="R718" s="758"/>
      <c r="S718" s="758"/>
      <c r="T718" s="758"/>
      <c r="U718" s="758"/>
      <c r="V718" s="758"/>
      <c r="W718" s="758"/>
      <c r="X718" s="758"/>
      <c r="Y718" s="758"/>
      <c r="Z718" s="758"/>
      <c r="AA718" s="758"/>
      <c r="AB718" s="758"/>
      <c r="AC718" s="758"/>
      <c r="AD718" s="758"/>
      <c r="AE718" s="758"/>
      <c r="AF718" s="758"/>
      <c r="AG718" s="758"/>
      <c r="AH718" s="758"/>
      <c r="AI718" s="1532" t="s">
        <v>733</v>
      </c>
      <c r="AJ718" s="741"/>
      <c r="AK718" s="1649"/>
      <c r="AL718" s="1649"/>
      <c r="AM718" s="1373"/>
      <c r="AN718" s="1373"/>
      <c r="AO718" s="1373"/>
      <c r="AP718" s="1373"/>
      <c r="AQ718" s="1649"/>
      <c r="AR718" s="1373"/>
      <c r="AS718" s="1373"/>
      <c r="AT718" s="743"/>
      <c r="AU718" s="1373"/>
      <c r="AV718" s="1373"/>
      <c r="AW718" s="1373"/>
      <c r="AX718" s="1373"/>
      <c r="AY718" s="1373"/>
      <c r="AZ718" s="1639"/>
      <c r="BA718" s="1639"/>
      <c r="BB718" s="1639"/>
      <c r="BC718" s="1639"/>
      <c r="BD718" s="1639"/>
      <c r="BE718" s="1642">
        <v>0</v>
      </c>
    </row>
    <row s="1854" customFormat="1" customHeight="1" ht="18.75">
      <c r="A719" s="994"/>
      <c r="B719" s="1373"/>
      <c r="C719" s="1649"/>
      <c r="D719" s="2158"/>
      <c r="E719" s="553" t="s">
        <v>1907</v>
      </c>
      <c r="F719" s="547" t="s">
        <v>1908</v>
      </c>
      <c r="G719" s="2386" t="s">
        <v>732</v>
      </c>
      <c r="H719" s="758"/>
      <c r="I719" s="758">
        <v>4.01</v>
      </c>
      <c r="J719" s="758"/>
      <c r="K719" s="758"/>
      <c r="L719" s="758"/>
      <c r="M719" s="758"/>
      <c r="N719" s="758"/>
      <c r="O719" s="758"/>
      <c r="P719" s="758"/>
      <c r="Q719" s="758"/>
      <c r="R719" s="758"/>
      <c r="S719" s="758"/>
      <c r="T719" s="758"/>
      <c r="U719" s="758"/>
      <c r="V719" s="758"/>
      <c r="W719" s="758"/>
      <c r="X719" s="758"/>
      <c r="Y719" s="758"/>
      <c r="Z719" s="758"/>
      <c r="AA719" s="758"/>
      <c r="AB719" s="758"/>
      <c r="AC719" s="758"/>
      <c r="AD719" s="758"/>
      <c r="AE719" s="758"/>
      <c r="AF719" s="758"/>
      <c r="AG719" s="758"/>
      <c r="AH719" s="758"/>
      <c r="AI719" s="1532" t="s">
        <v>733</v>
      </c>
      <c r="AJ719" s="741"/>
      <c r="AK719" s="1649"/>
      <c r="AL719" s="1649"/>
      <c r="AM719" s="1373"/>
      <c r="AN719" s="1373"/>
      <c r="AO719" s="1373"/>
      <c r="AP719" s="1373"/>
      <c r="AQ719" s="1649"/>
      <c r="AR719" s="1373"/>
      <c r="AS719" s="1373"/>
      <c r="AT719" s="743"/>
      <c r="AU719" s="1373"/>
      <c r="AV719" s="1373"/>
      <c r="AW719" s="1373"/>
      <c r="AX719" s="1373"/>
      <c r="AY719" s="1373"/>
      <c r="AZ719" s="1639"/>
      <c r="BA719" s="1639"/>
      <c r="BB719" s="1639"/>
      <c r="BC719" s="1639"/>
      <c r="BD719" s="1639"/>
      <c r="BE719" s="1642">
        <v>0</v>
      </c>
    </row>
    <row s="1854" customFormat="1" customHeight="1" ht="18.75">
      <c r="A720" s="994"/>
      <c r="B720" s="1373"/>
      <c r="C720" s="1649"/>
      <c r="D720" s="2158"/>
      <c r="E720" s="553" t="s">
        <v>1909</v>
      </c>
      <c r="F720" s="547" t="s">
        <v>1910</v>
      </c>
      <c r="G720" s="2386" t="s">
        <v>732</v>
      </c>
      <c r="H720" s="758"/>
      <c r="I720" s="758">
        <v>66.64</v>
      </c>
      <c r="J720" s="758"/>
      <c r="K720" s="758"/>
      <c r="L720" s="758"/>
      <c r="M720" s="758"/>
      <c r="N720" s="758"/>
      <c r="O720" s="758"/>
      <c r="P720" s="758"/>
      <c r="Q720" s="758"/>
      <c r="R720" s="758"/>
      <c r="S720" s="758"/>
      <c r="T720" s="758"/>
      <c r="U720" s="758"/>
      <c r="V720" s="758"/>
      <c r="W720" s="758"/>
      <c r="X720" s="758"/>
      <c r="Y720" s="758"/>
      <c r="Z720" s="758"/>
      <c r="AA720" s="758"/>
      <c r="AB720" s="758"/>
      <c r="AC720" s="758"/>
      <c r="AD720" s="758"/>
      <c r="AE720" s="758"/>
      <c r="AF720" s="758"/>
      <c r="AG720" s="758"/>
      <c r="AH720" s="758"/>
      <c r="AI720" s="1532" t="s">
        <v>733</v>
      </c>
      <c r="AJ720" s="741"/>
      <c r="AK720" s="1649"/>
      <c r="AL720" s="1649"/>
      <c r="AM720" s="1373"/>
      <c r="AN720" s="1373"/>
      <c r="AO720" s="1373"/>
      <c r="AP720" s="1373"/>
      <c r="AQ720" s="1649"/>
      <c r="AR720" s="1373"/>
      <c r="AS720" s="1373"/>
      <c r="AT720" s="743"/>
      <c r="AU720" s="1373"/>
      <c r="AV720" s="1373"/>
      <c r="AW720" s="1373"/>
      <c r="AX720" s="1373"/>
      <c r="AY720" s="1373"/>
      <c r="AZ720" s="1639"/>
      <c r="BA720" s="1639"/>
      <c r="BB720" s="1639"/>
      <c r="BC720" s="1639"/>
      <c r="BD720" s="1639"/>
      <c r="BE720" s="1642">
        <v>0</v>
      </c>
    </row>
    <row s="1854" customFormat="1" customHeight="1" ht="18.75">
      <c r="A721" s="994"/>
      <c r="B721" s="1373"/>
      <c r="C721" s="1649"/>
      <c r="D721" s="2158"/>
      <c r="E721" s="553" t="s">
        <v>1911</v>
      </c>
      <c r="F721" s="547" t="s">
        <v>1912</v>
      </c>
      <c r="G721" s="2386" t="s">
        <v>732</v>
      </c>
      <c r="H721" s="758"/>
      <c r="I721" s="758">
        <v>0.288</v>
      </c>
      <c r="J721" s="758"/>
      <c r="K721" s="758"/>
      <c r="L721" s="758"/>
      <c r="M721" s="758"/>
      <c r="N721" s="758"/>
      <c r="O721" s="758"/>
      <c r="P721" s="758"/>
      <c r="Q721" s="758"/>
      <c r="R721" s="758"/>
      <c r="S721" s="758"/>
      <c r="T721" s="758"/>
      <c r="U721" s="758"/>
      <c r="V721" s="758"/>
      <c r="W721" s="758"/>
      <c r="X721" s="758"/>
      <c r="Y721" s="758"/>
      <c r="Z721" s="758"/>
      <c r="AA721" s="758"/>
      <c r="AB721" s="758"/>
      <c r="AC721" s="758"/>
      <c r="AD721" s="758"/>
      <c r="AE721" s="758"/>
      <c r="AF721" s="758"/>
      <c r="AG721" s="758"/>
      <c r="AH721" s="758"/>
      <c r="AI721" s="1532" t="s">
        <v>733</v>
      </c>
      <c r="AJ721" s="741"/>
      <c r="AK721" s="1649"/>
      <c r="AL721" s="1649"/>
      <c r="AM721" s="1373"/>
      <c r="AN721" s="1373"/>
      <c r="AO721" s="1373"/>
      <c r="AP721" s="1373"/>
      <c r="AQ721" s="1649"/>
      <c r="AR721" s="1373"/>
      <c r="AS721" s="1373"/>
      <c r="AT721" s="743"/>
      <c r="AU721" s="1373"/>
      <c r="AV721" s="1373"/>
      <c r="AW721" s="1373"/>
      <c r="AX721" s="1373"/>
      <c r="AY721" s="1373"/>
      <c r="AZ721" s="1639"/>
      <c r="BA721" s="1639"/>
      <c r="BB721" s="1639"/>
      <c r="BC721" s="1639"/>
      <c r="BD721" s="1639"/>
      <c r="BE721" s="1642">
        <v>0</v>
      </c>
    </row>
    <row s="1854" customFormat="1" customHeight="1" ht="18.75">
      <c r="A722" s="994"/>
      <c r="B722" s="1373"/>
      <c r="C722" s="1649"/>
      <c r="D722" s="2158"/>
      <c r="E722" s="553" t="s">
        <v>1913</v>
      </c>
      <c r="F722" s="547" t="s">
        <v>1914</v>
      </c>
      <c r="G722" s="2386" t="s">
        <v>732</v>
      </c>
      <c r="H722" s="758"/>
      <c r="I722" s="758">
        <v>0.74</v>
      </c>
      <c r="J722" s="758"/>
      <c r="K722" s="758"/>
      <c r="L722" s="758"/>
      <c r="M722" s="758"/>
      <c r="N722" s="758"/>
      <c r="O722" s="758"/>
      <c r="P722" s="758"/>
      <c r="Q722" s="758"/>
      <c r="R722" s="758"/>
      <c r="S722" s="758"/>
      <c r="T722" s="758"/>
      <c r="U722" s="758"/>
      <c r="V722" s="758"/>
      <c r="W722" s="758"/>
      <c r="X722" s="758"/>
      <c r="Y722" s="758"/>
      <c r="Z722" s="758"/>
      <c r="AA722" s="758"/>
      <c r="AB722" s="758"/>
      <c r="AC722" s="758"/>
      <c r="AD722" s="758"/>
      <c r="AE722" s="758"/>
      <c r="AF722" s="758"/>
      <c r="AG722" s="758"/>
      <c r="AH722" s="758"/>
      <c r="AI722" s="1532" t="s">
        <v>733</v>
      </c>
      <c r="AJ722" s="741"/>
      <c r="AK722" s="1649"/>
      <c r="AL722" s="1649"/>
      <c r="AM722" s="1373"/>
      <c r="AN722" s="1373"/>
      <c r="AO722" s="1373"/>
      <c r="AP722" s="1373"/>
      <c r="AQ722" s="1649"/>
      <c r="AR722" s="1373"/>
      <c r="AS722" s="1373"/>
      <c r="AT722" s="743"/>
      <c r="AU722" s="1373"/>
      <c r="AV722" s="1373"/>
      <c r="AW722" s="1373"/>
      <c r="AX722" s="1373"/>
      <c r="AY722" s="1373"/>
      <c r="AZ722" s="1639"/>
      <c r="BA722" s="1639"/>
      <c r="BB722" s="1639"/>
      <c r="BC722" s="1639"/>
      <c r="BD722" s="1639"/>
      <c r="BE722" s="1642">
        <v>0</v>
      </c>
    </row>
    <row s="1854" customFormat="1" customHeight="1" ht="18.75">
      <c r="A723" s="994"/>
      <c r="B723" s="1373"/>
      <c r="C723" s="1649"/>
      <c r="D723" s="2158"/>
      <c r="E723" s="553" t="s">
        <v>1915</v>
      </c>
      <c r="F723" s="547" t="s">
        <v>1916</v>
      </c>
      <c r="G723" s="2386" t="s">
        <v>732</v>
      </c>
      <c r="H723" s="758"/>
      <c r="I723" s="758">
        <v>1.548</v>
      </c>
      <c r="J723" s="758"/>
      <c r="K723" s="758"/>
      <c r="L723" s="758"/>
      <c r="M723" s="758"/>
      <c r="N723" s="758"/>
      <c r="O723" s="758"/>
      <c r="P723" s="758"/>
      <c r="Q723" s="758"/>
      <c r="R723" s="758"/>
      <c r="S723" s="758"/>
      <c r="T723" s="758"/>
      <c r="U723" s="758"/>
      <c r="V723" s="758"/>
      <c r="W723" s="758"/>
      <c r="X723" s="758"/>
      <c r="Y723" s="758"/>
      <c r="Z723" s="758"/>
      <c r="AA723" s="758"/>
      <c r="AB723" s="758"/>
      <c r="AC723" s="758"/>
      <c r="AD723" s="758"/>
      <c r="AE723" s="758"/>
      <c r="AF723" s="758"/>
      <c r="AG723" s="758"/>
      <c r="AH723" s="758"/>
      <c r="AI723" s="1532" t="s">
        <v>733</v>
      </c>
      <c r="AJ723" s="741"/>
      <c r="AK723" s="1649"/>
      <c r="AL723" s="1649"/>
      <c r="AM723" s="1373"/>
      <c r="AN723" s="1373"/>
      <c r="AO723" s="1373"/>
      <c r="AP723" s="1373"/>
      <c r="AQ723" s="1649"/>
      <c r="AR723" s="1373"/>
      <c r="AS723" s="1373"/>
      <c r="AT723" s="743"/>
      <c r="AU723" s="1373"/>
      <c r="AV723" s="1373"/>
      <c r="AW723" s="1373"/>
      <c r="AX723" s="1373"/>
      <c r="AY723" s="1373"/>
      <c r="AZ723" s="1639"/>
      <c r="BA723" s="1639"/>
      <c r="BB723" s="1639"/>
      <c r="BC723" s="1639"/>
      <c r="BD723" s="1639"/>
      <c r="BE723" s="1642">
        <v>0</v>
      </c>
    </row>
    <row s="1854" customFormat="1" customHeight="1" ht="18.75">
      <c r="A724" s="994"/>
      <c r="B724" s="1373"/>
      <c r="C724" s="1649"/>
      <c r="D724" s="2158"/>
      <c r="E724" s="553" t="s">
        <v>1917</v>
      </c>
      <c r="F724" s="547" t="s">
        <v>1918</v>
      </c>
      <c r="G724" s="2386" t="s">
        <v>732</v>
      </c>
      <c r="H724" s="758"/>
      <c r="I724" s="758">
        <v>2.97</v>
      </c>
      <c r="J724" s="758"/>
      <c r="K724" s="758"/>
      <c r="L724" s="758"/>
      <c r="M724" s="758"/>
      <c r="N724" s="758"/>
      <c r="O724" s="758"/>
      <c r="P724" s="758"/>
      <c r="Q724" s="758"/>
      <c r="R724" s="758"/>
      <c r="S724" s="758"/>
      <c r="T724" s="758"/>
      <c r="U724" s="758"/>
      <c r="V724" s="758"/>
      <c r="W724" s="758"/>
      <c r="X724" s="758"/>
      <c r="Y724" s="758"/>
      <c r="Z724" s="758"/>
      <c r="AA724" s="758"/>
      <c r="AB724" s="758"/>
      <c r="AC724" s="758"/>
      <c r="AD724" s="758"/>
      <c r="AE724" s="758"/>
      <c r="AF724" s="758"/>
      <c r="AG724" s="758"/>
      <c r="AH724" s="758"/>
      <c r="AI724" s="1532" t="s">
        <v>733</v>
      </c>
      <c r="AJ724" s="741"/>
      <c r="AK724" s="1649"/>
      <c r="AL724" s="1649"/>
      <c r="AM724" s="1373"/>
      <c r="AN724" s="1373"/>
      <c r="AO724" s="1373"/>
      <c r="AP724" s="1373"/>
      <c r="AQ724" s="1649"/>
      <c r="AR724" s="1373"/>
      <c r="AS724" s="1373"/>
      <c r="AT724" s="743"/>
      <c r="AU724" s="1373"/>
      <c r="AV724" s="1373"/>
      <c r="AW724" s="1373"/>
      <c r="AX724" s="1373"/>
      <c r="AY724" s="1373"/>
      <c r="AZ724" s="1639"/>
      <c r="BA724" s="1639"/>
      <c r="BB724" s="1639"/>
      <c r="BC724" s="1639"/>
      <c r="BD724" s="1639"/>
      <c r="BE724" s="1642">
        <v>0</v>
      </c>
    </row>
    <row s="1854" customFormat="1" customHeight="1" ht="18.75">
      <c r="A725" s="994"/>
      <c r="B725" s="1373"/>
      <c r="C725" s="1649"/>
      <c r="D725" s="2158"/>
      <c r="E725" s="553" t="s">
        <v>1919</v>
      </c>
      <c r="F725" s="547" t="s">
        <v>1920</v>
      </c>
      <c r="G725" s="2386" t="s">
        <v>732</v>
      </c>
      <c r="H725" s="758"/>
      <c r="I725" s="758">
        <v>1.548</v>
      </c>
      <c r="J725" s="758"/>
      <c r="K725" s="758"/>
      <c r="L725" s="758"/>
      <c r="M725" s="758"/>
      <c r="N725" s="758"/>
      <c r="O725" s="758"/>
      <c r="P725" s="758"/>
      <c r="Q725" s="758"/>
      <c r="R725" s="758"/>
      <c r="S725" s="758"/>
      <c r="T725" s="758"/>
      <c r="U725" s="758"/>
      <c r="V725" s="758"/>
      <c r="W725" s="758"/>
      <c r="X725" s="758"/>
      <c r="Y725" s="758"/>
      <c r="Z725" s="758"/>
      <c r="AA725" s="758"/>
      <c r="AB725" s="758"/>
      <c r="AC725" s="758"/>
      <c r="AD725" s="758"/>
      <c r="AE725" s="758"/>
      <c r="AF725" s="758"/>
      <c r="AG725" s="758"/>
      <c r="AH725" s="758"/>
      <c r="AI725" s="1532" t="s">
        <v>733</v>
      </c>
      <c r="AJ725" s="741"/>
      <c r="AK725" s="1649"/>
      <c r="AL725" s="1649"/>
      <c r="AM725" s="1373"/>
      <c r="AN725" s="1373"/>
      <c r="AO725" s="1373"/>
      <c r="AP725" s="1373"/>
      <c r="AQ725" s="1649"/>
      <c r="AR725" s="1373"/>
      <c r="AS725" s="1373"/>
      <c r="AT725" s="743"/>
      <c r="AU725" s="1373"/>
      <c r="AV725" s="1373"/>
      <c r="AW725" s="1373"/>
      <c r="AX725" s="1373"/>
      <c r="AY725" s="1373"/>
      <c r="AZ725" s="1639"/>
      <c r="BA725" s="1639"/>
      <c r="BB725" s="1639"/>
      <c r="BC725" s="1639"/>
      <c r="BD725" s="1639"/>
      <c r="BE725" s="1642">
        <v>0</v>
      </c>
    </row>
    <row s="1854" customFormat="1" customHeight="1" ht="18.75">
      <c r="A726" s="994"/>
      <c r="B726" s="1373"/>
      <c r="C726" s="1649"/>
      <c r="D726" s="2158"/>
      <c r="E726" s="553" t="s">
        <v>1921</v>
      </c>
      <c r="F726" s="547" t="s">
        <v>1922</v>
      </c>
      <c r="G726" s="2386" t="s">
        <v>732</v>
      </c>
      <c r="H726" s="758"/>
      <c r="I726" s="758">
        <v>1.49</v>
      </c>
      <c r="J726" s="758"/>
      <c r="K726" s="758"/>
      <c r="L726" s="758"/>
      <c r="M726" s="758"/>
      <c r="N726" s="758"/>
      <c r="O726" s="758"/>
      <c r="P726" s="758"/>
      <c r="Q726" s="758"/>
      <c r="R726" s="758"/>
      <c r="S726" s="758"/>
      <c r="T726" s="758"/>
      <c r="U726" s="758"/>
      <c r="V726" s="758"/>
      <c r="W726" s="758"/>
      <c r="X726" s="758"/>
      <c r="Y726" s="758"/>
      <c r="Z726" s="758"/>
      <c r="AA726" s="758"/>
      <c r="AB726" s="758"/>
      <c r="AC726" s="758"/>
      <c r="AD726" s="758"/>
      <c r="AE726" s="758"/>
      <c r="AF726" s="758"/>
      <c r="AG726" s="758"/>
      <c r="AH726" s="758"/>
      <c r="AI726" s="1532" t="s">
        <v>733</v>
      </c>
      <c r="AJ726" s="741"/>
      <c r="AK726" s="1649"/>
      <c r="AL726" s="1649"/>
      <c r="AM726" s="1373"/>
      <c r="AN726" s="1373"/>
      <c r="AO726" s="1373"/>
      <c r="AP726" s="1373"/>
      <c r="AQ726" s="1649"/>
      <c r="AR726" s="1373"/>
      <c r="AS726" s="1373"/>
      <c r="AT726" s="743"/>
      <c r="AU726" s="1373"/>
      <c r="AV726" s="1373"/>
      <c r="AW726" s="1373"/>
      <c r="AX726" s="1373"/>
      <c r="AY726" s="1373"/>
      <c r="AZ726" s="1639"/>
      <c r="BA726" s="1639"/>
      <c r="BB726" s="1639"/>
      <c r="BC726" s="1639"/>
      <c r="BD726" s="1639"/>
      <c r="BE726" s="1642">
        <v>0</v>
      </c>
    </row>
    <row s="1854" customFormat="1" customHeight="1" ht="18.75">
      <c r="A727" s="994"/>
      <c r="B727" s="1373"/>
      <c r="C727" s="1649"/>
      <c r="D727" s="2158"/>
      <c r="E727" s="553" t="s">
        <v>1923</v>
      </c>
      <c r="F727" s="547" t="s">
        <v>1924</v>
      </c>
      <c r="G727" s="2386" t="s">
        <v>732</v>
      </c>
      <c r="H727" s="758"/>
      <c r="I727" s="758">
        <v>1.548</v>
      </c>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1532" t="s">
        <v>733</v>
      </c>
      <c r="AJ727" s="741"/>
      <c r="AK727" s="1649"/>
      <c r="AL727" s="1649"/>
      <c r="AM727" s="1373"/>
      <c r="AN727" s="1373"/>
      <c r="AO727" s="1373"/>
      <c r="AP727" s="1373"/>
      <c r="AQ727" s="1649"/>
      <c r="AR727" s="1373"/>
      <c r="AS727" s="1373"/>
      <c r="AT727" s="743"/>
      <c r="AU727" s="1373"/>
      <c r="AV727" s="1373"/>
      <c r="AW727" s="1373"/>
      <c r="AX727" s="1373"/>
      <c r="AY727" s="1373"/>
      <c r="AZ727" s="1639"/>
      <c r="BA727" s="1639"/>
      <c r="BB727" s="1639"/>
      <c r="BC727" s="1639"/>
      <c r="BD727" s="1639"/>
      <c r="BE727" s="1642">
        <v>0</v>
      </c>
    </row>
    <row s="1854" customFormat="1" customHeight="1" ht="18.75">
      <c r="A728" s="994"/>
      <c r="B728" s="1373"/>
      <c r="C728" s="1649"/>
      <c r="D728" s="2158"/>
      <c r="E728" s="553" t="s">
        <v>1925</v>
      </c>
      <c r="F728" s="547" t="s">
        <v>1926</v>
      </c>
      <c r="G728" s="2386" t="s">
        <v>732</v>
      </c>
      <c r="H728" s="758"/>
      <c r="I728" s="758">
        <v>2.579</v>
      </c>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1532" t="s">
        <v>733</v>
      </c>
      <c r="AJ728" s="741"/>
      <c r="AK728" s="1649"/>
      <c r="AL728" s="1649"/>
      <c r="AM728" s="1373"/>
      <c r="AN728" s="1373"/>
      <c r="AO728" s="1373"/>
      <c r="AP728" s="1373"/>
      <c r="AQ728" s="1649"/>
      <c r="AR728" s="1373"/>
      <c r="AS728" s="1373"/>
      <c r="AT728" s="743"/>
      <c r="AU728" s="1373"/>
      <c r="AV728" s="1373"/>
      <c r="AW728" s="1373"/>
      <c r="AX728" s="1373"/>
      <c r="AY728" s="1373"/>
      <c r="AZ728" s="1639"/>
      <c r="BA728" s="1639"/>
      <c r="BB728" s="1639"/>
      <c r="BC728" s="1639"/>
      <c r="BD728" s="1639"/>
      <c r="BE728" s="1642">
        <v>0</v>
      </c>
    </row>
    <row s="1854" customFormat="1" customHeight="1" ht="18.75">
      <c r="A729" s="994"/>
      <c r="B729" s="1373"/>
      <c r="C729" s="1649"/>
      <c r="D729" s="2158"/>
      <c r="E729" s="553" t="s">
        <v>1927</v>
      </c>
      <c r="F729" s="547" t="s">
        <v>1928</v>
      </c>
      <c r="G729" s="2386" t="s">
        <v>732</v>
      </c>
      <c r="H729" s="758"/>
      <c r="I729" s="758">
        <v>1.04</v>
      </c>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1532" t="s">
        <v>733</v>
      </c>
      <c r="AJ729" s="741"/>
      <c r="AK729" s="1649"/>
      <c r="AL729" s="1649"/>
      <c r="AM729" s="1373"/>
      <c r="AN729" s="1373"/>
      <c r="AO729" s="1373"/>
      <c r="AP729" s="1373"/>
      <c r="AQ729" s="1649"/>
      <c r="AR729" s="1373"/>
      <c r="AS729" s="1373"/>
      <c r="AT729" s="743"/>
      <c r="AU729" s="1373"/>
      <c r="AV729" s="1373"/>
      <c r="AW729" s="1373"/>
      <c r="AX729" s="1373"/>
      <c r="AY729" s="1373"/>
      <c r="AZ729" s="1639"/>
      <c r="BA729" s="1639"/>
      <c r="BB729" s="1639"/>
      <c r="BC729" s="1639"/>
      <c r="BD729" s="1639"/>
      <c r="BE729" s="1642">
        <v>0</v>
      </c>
    </row>
    <row s="1854" customFormat="1" customHeight="1" ht="18.75">
      <c r="A730" s="994"/>
      <c r="B730" s="1373"/>
      <c r="C730" s="1649"/>
      <c r="D730" s="2158"/>
      <c r="E730" s="553" t="s">
        <v>1929</v>
      </c>
      <c r="F730" s="547" t="s">
        <v>1930</v>
      </c>
      <c r="G730" s="2386" t="s">
        <v>732</v>
      </c>
      <c r="H730" s="758"/>
      <c r="I730" s="758">
        <v>1.806</v>
      </c>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1532" t="s">
        <v>733</v>
      </c>
      <c r="AJ730" s="741"/>
      <c r="AK730" s="1649"/>
      <c r="AL730" s="1649"/>
      <c r="AM730" s="1373"/>
      <c r="AN730" s="1373"/>
      <c r="AO730" s="1373"/>
      <c r="AP730" s="1373"/>
      <c r="AQ730" s="1649"/>
      <c r="AR730" s="1373"/>
      <c r="AS730" s="1373"/>
      <c r="AT730" s="743"/>
      <c r="AU730" s="1373"/>
      <c r="AV730" s="1373"/>
      <c r="AW730" s="1373"/>
      <c r="AX730" s="1373"/>
      <c r="AY730" s="1373"/>
      <c r="AZ730" s="1639"/>
      <c r="BA730" s="1639"/>
      <c r="BB730" s="1639"/>
      <c r="BC730" s="1639"/>
      <c r="BD730" s="1639"/>
      <c r="BE730" s="1642">
        <v>0</v>
      </c>
    </row>
    <row s="1854" customFormat="1" customHeight="1" ht="18.75">
      <c r="A731" s="994"/>
      <c r="B731" s="1373"/>
      <c r="C731" s="1649"/>
      <c r="D731" s="2158"/>
      <c r="E731" s="553" t="s">
        <v>1931</v>
      </c>
      <c r="F731" s="547" t="s">
        <v>1932</v>
      </c>
      <c r="G731" s="2386" t="s">
        <v>732</v>
      </c>
      <c r="H731" s="758"/>
      <c r="I731" s="758">
        <v>1.69</v>
      </c>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1532" t="s">
        <v>733</v>
      </c>
      <c r="AJ731" s="741"/>
      <c r="AK731" s="1649"/>
      <c r="AL731" s="1649"/>
      <c r="AM731" s="1373"/>
      <c r="AN731" s="1373"/>
      <c r="AO731" s="1373"/>
      <c r="AP731" s="1373"/>
      <c r="AQ731" s="1649"/>
      <c r="AR731" s="1373"/>
      <c r="AS731" s="1373"/>
      <c r="AT731" s="743"/>
      <c r="AU731" s="1373"/>
      <c r="AV731" s="1373"/>
      <c r="AW731" s="1373"/>
      <c r="AX731" s="1373"/>
      <c r="AY731" s="1373"/>
      <c r="AZ731" s="1639"/>
      <c r="BA731" s="1639"/>
      <c r="BB731" s="1639"/>
      <c r="BC731" s="1639"/>
      <c r="BD731" s="1639"/>
      <c r="BE731" s="1642">
        <v>0</v>
      </c>
    </row>
    <row s="1854" customFormat="1" customHeight="1" ht="18.75">
      <c r="A732" s="994"/>
      <c r="B732" s="1373"/>
      <c r="C732" s="1649"/>
      <c r="D732" s="2158"/>
      <c r="E732" s="553" t="s">
        <v>1933</v>
      </c>
      <c r="F732" s="547" t="s">
        <v>1934</v>
      </c>
      <c r="G732" s="2386" t="s">
        <v>732</v>
      </c>
      <c r="H732" s="758"/>
      <c r="I732" s="758">
        <v>1.032</v>
      </c>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1532" t="s">
        <v>733</v>
      </c>
      <c r="AJ732" s="741"/>
      <c r="AK732" s="1649"/>
      <c r="AL732" s="1649"/>
      <c r="AM732" s="1373"/>
      <c r="AN732" s="1373"/>
      <c r="AO732" s="1373"/>
      <c r="AP732" s="1373"/>
      <c r="AQ732" s="1649"/>
      <c r="AR732" s="1373"/>
      <c r="AS732" s="1373"/>
      <c r="AT732" s="743"/>
      <c r="AU732" s="1373"/>
      <c r="AV732" s="1373"/>
      <c r="AW732" s="1373"/>
      <c r="AX732" s="1373"/>
      <c r="AY732" s="1373"/>
      <c r="AZ732" s="1639"/>
      <c r="BA732" s="1639"/>
      <c r="BB732" s="1639"/>
      <c r="BC732" s="1639"/>
      <c r="BD732" s="1639"/>
      <c r="BE732" s="1642">
        <v>0</v>
      </c>
    </row>
    <row s="1854" customFormat="1" customHeight="1" ht="18.75">
      <c r="A733" s="994"/>
      <c r="B733" s="1373"/>
      <c r="C733" s="1649"/>
      <c r="D733" s="2158"/>
      <c r="E733" s="553" t="s">
        <v>1935</v>
      </c>
      <c r="F733" s="547" t="s">
        <v>1936</v>
      </c>
      <c r="G733" s="2386" t="s">
        <v>732</v>
      </c>
      <c r="H733" s="758"/>
      <c r="I733" s="758">
        <v>3.44</v>
      </c>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1532" t="s">
        <v>733</v>
      </c>
      <c r="AJ733" s="741"/>
      <c r="AK733" s="1649"/>
      <c r="AL733" s="1649"/>
      <c r="AM733" s="1373"/>
      <c r="AN733" s="1373"/>
      <c r="AO733" s="1373"/>
      <c r="AP733" s="1373"/>
      <c r="AQ733" s="1649"/>
      <c r="AR733" s="1373"/>
      <c r="AS733" s="1373"/>
      <c r="AT733" s="743"/>
      <c r="AU733" s="1373"/>
      <c r="AV733" s="1373"/>
      <c r="AW733" s="1373"/>
      <c r="AX733" s="1373"/>
      <c r="AY733" s="1373"/>
      <c r="AZ733" s="1639"/>
      <c r="BA733" s="1639"/>
      <c r="BB733" s="1639"/>
      <c r="BC733" s="1639"/>
      <c r="BD733" s="1639"/>
      <c r="BE733" s="1642">
        <v>0</v>
      </c>
    </row>
    <row s="1854" customFormat="1" customHeight="1" ht="18.75">
      <c r="A734" s="994"/>
      <c r="B734" s="1373"/>
      <c r="C734" s="1649"/>
      <c r="D734" s="2158"/>
      <c r="E734" s="553" t="s">
        <v>1937</v>
      </c>
      <c r="F734" s="547" t="s">
        <v>1938</v>
      </c>
      <c r="G734" s="2386" t="s">
        <v>732</v>
      </c>
      <c r="H734" s="758"/>
      <c r="I734" s="758">
        <v>2.064</v>
      </c>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1532" t="s">
        <v>733</v>
      </c>
      <c r="AJ734" s="741"/>
      <c r="AK734" s="1649"/>
      <c r="AL734" s="1649"/>
      <c r="AM734" s="1373"/>
      <c r="AN734" s="1373"/>
      <c r="AO734" s="1373"/>
      <c r="AP734" s="1373"/>
      <c r="AQ734" s="1649"/>
      <c r="AR734" s="1373"/>
      <c r="AS734" s="1373"/>
      <c r="AT734" s="743"/>
      <c r="AU734" s="1373"/>
      <c r="AV734" s="1373"/>
      <c r="AW734" s="1373"/>
      <c r="AX734" s="1373"/>
      <c r="AY734" s="1373"/>
      <c r="AZ734" s="1639"/>
      <c r="BA734" s="1639"/>
      <c r="BB734" s="1639"/>
      <c r="BC734" s="1639"/>
      <c r="BD734" s="1639"/>
      <c r="BE734" s="1642">
        <v>0</v>
      </c>
    </row>
    <row s="1854" customFormat="1" customHeight="1" ht="18.75">
      <c r="A735" s="994"/>
      <c r="B735" s="1373"/>
      <c r="C735" s="1649"/>
      <c r="D735" s="2158"/>
      <c r="E735" s="553" t="s">
        <v>1939</v>
      </c>
      <c r="F735" s="547" t="s">
        <v>1940</v>
      </c>
      <c r="G735" s="2386" t="s">
        <v>732</v>
      </c>
      <c r="H735" s="758"/>
      <c r="I735" s="758">
        <v>2.064</v>
      </c>
      <c r="J735" s="758"/>
      <c r="K735" s="758"/>
      <c r="L735" s="758"/>
      <c r="M735" s="758"/>
      <c r="N735" s="758"/>
      <c r="O735" s="758"/>
      <c r="P735" s="758"/>
      <c r="Q735" s="758"/>
      <c r="R735" s="758"/>
      <c r="S735" s="758"/>
      <c r="T735" s="758"/>
      <c r="U735" s="758"/>
      <c r="V735" s="758"/>
      <c r="W735" s="758"/>
      <c r="X735" s="758"/>
      <c r="Y735" s="758"/>
      <c r="Z735" s="758"/>
      <c r="AA735" s="758"/>
      <c r="AB735" s="758"/>
      <c r="AC735" s="758"/>
      <c r="AD735" s="758"/>
      <c r="AE735" s="758"/>
      <c r="AF735" s="758"/>
      <c r="AG735" s="758"/>
      <c r="AH735" s="758"/>
      <c r="AI735" s="1532" t="s">
        <v>733</v>
      </c>
      <c r="AJ735" s="741"/>
      <c r="AK735" s="1649"/>
      <c r="AL735" s="1649"/>
      <c r="AM735" s="1373"/>
      <c r="AN735" s="1373"/>
      <c r="AO735" s="1373"/>
      <c r="AP735" s="1373"/>
      <c r="AQ735" s="1649"/>
      <c r="AR735" s="1373"/>
      <c r="AS735" s="1373"/>
      <c r="AT735" s="743"/>
      <c r="AU735" s="1373"/>
      <c r="AV735" s="1373"/>
      <c r="AW735" s="1373"/>
      <c r="AX735" s="1373"/>
      <c r="AY735" s="1373"/>
      <c r="AZ735" s="1639"/>
      <c r="BA735" s="1639"/>
      <c r="BB735" s="1639"/>
      <c r="BC735" s="1639"/>
      <c r="BD735" s="1639"/>
      <c r="BE735" s="1642">
        <v>0</v>
      </c>
    </row>
    <row s="1854" customFormat="1" customHeight="1" ht="18.75">
      <c r="A736" s="994"/>
      <c r="B736" s="1373"/>
      <c r="C736" s="1649"/>
      <c r="D736" s="2158"/>
      <c r="E736" s="553" t="s">
        <v>1941</v>
      </c>
      <c r="F736" s="547" t="s">
        <v>1942</v>
      </c>
      <c r="G736" s="2386" t="s">
        <v>732</v>
      </c>
      <c r="H736" s="758"/>
      <c r="I736" s="758">
        <v>0.344</v>
      </c>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1532" t="s">
        <v>733</v>
      </c>
      <c r="AJ736" s="741"/>
      <c r="AK736" s="1649"/>
      <c r="AL736" s="1649"/>
      <c r="AM736" s="1373"/>
      <c r="AN736" s="1373"/>
      <c r="AO736" s="1373"/>
      <c r="AP736" s="1373"/>
      <c r="AQ736" s="1649"/>
      <c r="AR736" s="1373"/>
      <c r="AS736" s="1373"/>
      <c r="AT736" s="743"/>
      <c r="AU736" s="1373"/>
      <c r="AV736" s="1373"/>
      <c r="AW736" s="1373"/>
      <c r="AX736" s="1373"/>
      <c r="AY736" s="1373"/>
      <c r="AZ736" s="1639"/>
      <c r="BA736" s="1639"/>
      <c r="BB736" s="1639"/>
      <c r="BC736" s="1639"/>
      <c r="BD736" s="1639"/>
      <c r="BE736" s="1642">
        <v>0</v>
      </c>
    </row>
    <row s="1854" customFormat="1" customHeight="1" ht="18.75">
      <c r="A737" s="994"/>
      <c r="B737" s="1373"/>
      <c r="C737" s="1649"/>
      <c r="D737" s="2158"/>
      <c r="E737" s="553" t="s">
        <v>1943</v>
      </c>
      <c r="F737" s="547" t="s">
        <v>1944</v>
      </c>
      <c r="G737" s="2386" t="s">
        <v>732</v>
      </c>
      <c r="H737" s="758"/>
      <c r="I737" s="758">
        <v>0.744</v>
      </c>
      <c r="J737" s="758"/>
      <c r="K737" s="758"/>
      <c r="L737" s="758"/>
      <c r="M737" s="758"/>
      <c r="N737" s="758"/>
      <c r="O737" s="758"/>
      <c r="P737" s="758"/>
      <c r="Q737" s="758"/>
      <c r="R737" s="758"/>
      <c r="S737" s="758"/>
      <c r="T737" s="758"/>
      <c r="U737" s="758"/>
      <c r="V737" s="758"/>
      <c r="W737" s="758"/>
      <c r="X737" s="758"/>
      <c r="Y737" s="758"/>
      <c r="Z737" s="758"/>
      <c r="AA737" s="758"/>
      <c r="AB737" s="758"/>
      <c r="AC737" s="758"/>
      <c r="AD737" s="758"/>
      <c r="AE737" s="758"/>
      <c r="AF737" s="758"/>
      <c r="AG737" s="758"/>
      <c r="AH737" s="758"/>
      <c r="AI737" s="1532" t="s">
        <v>733</v>
      </c>
      <c r="AJ737" s="741"/>
      <c r="AK737" s="1649"/>
      <c r="AL737" s="1649"/>
      <c r="AM737" s="1373"/>
      <c r="AN737" s="1373"/>
      <c r="AO737" s="1373"/>
      <c r="AP737" s="1373"/>
      <c r="AQ737" s="1649"/>
      <c r="AR737" s="1373"/>
      <c r="AS737" s="1373"/>
      <c r="AT737" s="743"/>
      <c r="AU737" s="1373"/>
      <c r="AV737" s="1373"/>
      <c r="AW737" s="1373"/>
      <c r="AX737" s="1373"/>
      <c r="AY737" s="1373"/>
      <c r="AZ737" s="1639"/>
      <c r="BA737" s="1639"/>
      <c r="BB737" s="1639"/>
      <c r="BC737" s="1639"/>
      <c r="BD737" s="1639"/>
      <c r="BE737" s="1642">
        <v>0</v>
      </c>
    </row>
    <row s="1854" customFormat="1" customHeight="1" ht="18.75">
      <c r="A738" s="994"/>
      <c r="B738" s="1373"/>
      <c r="C738" s="1649"/>
      <c r="D738" s="2158"/>
      <c r="E738" s="553" t="s">
        <v>1945</v>
      </c>
      <c r="F738" s="547" t="s">
        <v>1946</v>
      </c>
      <c r="G738" s="2386" t="s">
        <v>732</v>
      </c>
      <c r="H738" s="758"/>
      <c r="I738" s="758">
        <v>1.08</v>
      </c>
      <c r="J738" s="758"/>
      <c r="K738" s="758"/>
      <c r="L738" s="758"/>
      <c r="M738" s="758"/>
      <c r="N738" s="758"/>
      <c r="O738" s="758"/>
      <c r="P738" s="758"/>
      <c r="Q738" s="758"/>
      <c r="R738" s="758"/>
      <c r="S738" s="758"/>
      <c r="T738" s="758"/>
      <c r="U738" s="758"/>
      <c r="V738" s="758"/>
      <c r="W738" s="758"/>
      <c r="X738" s="758"/>
      <c r="Y738" s="758"/>
      <c r="Z738" s="758"/>
      <c r="AA738" s="758"/>
      <c r="AB738" s="758"/>
      <c r="AC738" s="758"/>
      <c r="AD738" s="758"/>
      <c r="AE738" s="758"/>
      <c r="AF738" s="758"/>
      <c r="AG738" s="758"/>
      <c r="AH738" s="758"/>
      <c r="AI738" s="1532" t="s">
        <v>733</v>
      </c>
      <c r="AJ738" s="741"/>
      <c r="AK738" s="1649"/>
      <c r="AL738" s="1649"/>
      <c r="AM738" s="1373"/>
      <c r="AN738" s="1373"/>
      <c r="AO738" s="1373"/>
      <c r="AP738" s="1373"/>
      <c r="AQ738" s="1649"/>
      <c r="AR738" s="1373"/>
      <c r="AS738" s="1373"/>
      <c r="AT738" s="743"/>
      <c r="AU738" s="1373"/>
      <c r="AV738" s="1373"/>
      <c r="AW738" s="1373"/>
      <c r="AX738" s="1373"/>
      <c r="AY738" s="1373"/>
      <c r="AZ738" s="1639"/>
      <c r="BA738" s="1639"/>
      <c r="BB738" s="1639"/>
      <c r="BC738" s="1639"/>
      <c r="BD738" s="1639"/>
      <c r="BE738" s="1642">
        <v>0</v>
      </c>
    </row>
    <row s="1854" customFormat="1" customHeight="1" ht="18.75">
      <c r="A739" s="994"/>
      <c r="B739" s="1373"/>
      <c r="C739" s="1649"/>
      <c r="D739" s="2158"/>
      <c r="E739" s="553" t="s">
        <v>1947</v>
      </c>
      <c r="F739" s="547" t="s">
        <v>1948</v>
      </c>
      <c r="G739" s="2386" t="s">
        <v>732</v>
      </c>
      <c r="H739" s="758"/>
      <c r="I739" s="758">
        <v>1.548</v>
      </c>
      <c r="J739" s="758"/>
      <c r="K739" s="758"/>
      <c r="L739" s="758"/>
      <c r="M739" s="758"/>
      <c r="N739" s="758"/>
      <c r="O739" s="758"/>
      <c r="P739" s="758"/>
      <c r="Q739" s="758"/>
      <c r="R739" s="758"/>
      <c r="S739" s="758"/>
      <c r="T739" s="758"/>
      <c r="U739" s="758"/>
      <c r="V739" s="758"/>
      <c r="W739" s="758"/>
      <c r="X739" s="758"/>
      <c r="Y739" s="758"/>
      <c r="Z739" s="758"/>
      <c r="AA739" s="758"/>
      <c r="AB739" s="758"/>
      <c r="AC739" s="758"/>
      <c r="AD739" s="758"/>
      <c r="AE739" s="758"/>
      <c r="AF739" s="758"/>
      <c r="AG739" s="758"/>
      <c r="AH739" s="758"/>
      <c r="AI739" s="1532" t="s">
        <v>733</v>
      </c>
      <c r="AJ739" s="741"/>
      <c r="AK739" s="1649"/>
      <c r="AL739" s="1649"/>
      <c r="AM739" s="1373"/>
      <c r="AN739" s="1373"/>
      <c r="AO739" s="1373"/>
      <c r="AP739" s="1373"/>
      <c r="AQ739" s="1649"/>
      <c r="AR739" s="1373"/>
      <c r="AS739" s="1373"/>
      <c r="AT739" s="743"/>
      <c r="AU739" s="1373"/>
      <c r="AV739" s="1373"/>
      <c r="AW739" s="1373"/>
      <c r="AX739" s="1373"/>
      <c r="AY739" s="1373"/>
      <c r="AZ739" s="1639"/>
      <c r="BA739" s="1639"/>
      <c r="BB739" s="1639"/>
      <c r="BC739" s="1639"/>
      <c r="BD739" s="1639"/>
      <c r="BE739" s="1642">
        <v>0</v>
      </c>
    </row>
    <row s="1854" customFormat="1" customHeight="1" ht="18.75">
      <c r="A740" s="994"/>
      <c r="B740" s="1373"/>
      <c r="C740" s="1649"/>
      <c r="D740" s="2158"/>
      <c r="E740" s="553" t="s">
        <v>1949</v>
      </c>
      <c r="F740" s="547" t="s">
        <v>1950</v>
      </c>
      <c r="G740" s="2386" t="s">
        <v>732</v>
      </c>
      <c r="H740" s="758"/>
      <c r="I740" s="758">
        <v>1.69</v>
      </c>
      <c r="J740" s="758"/>
      <c r="K740" s="758"/>
      <c r="L740" s="758"/>
      <c r="M740" s="758"/>
      <c r="N740" s="758"/>
      <c r="O740" s="758"/>
      <c r="P740" s="758"/>
      <c r="Q740" s="758"/>
      <c r="R740" s="758"/>
      <c r="S740" s="758"/>
      <c r="T740" s="758"/>
      <c r="U740" s="758"/>
      <c r="V740" s="758"/>
      <c r="W740" s="758"/>
      <c r="X740" s="758"/>
      <c r="Y740" s="758"/>
      <c r="Z740" s="758"/>
      <c r="AA740" s="758"/>
      <c r="AB740" s="758"/>
      <c r="AC740" s="758"/>
      <c r="AD740" s="758"/>
      <c r="AE740" s="758"/>
      <c r="AF740" s="758"/>
      <c r="AG740" s="758"/>
      <c r="AH740" s="758"/>
      <c r="AI740" s="1532" t="s">
        <v>733</v>
      </c>
      <c r="AJ740" s="741"/>
      <c r="AK740" s="1649"/>
      <c r="AL740" s="1649"/>
      <c r="AM740" s="1373"/>
      <c r="AN740" s="1373"/>
      <c r="AO740" s="1373"/>
      <c r="AP740" s="1373"/>
      <c r="AQ740" s="1649"/>
      <c r="AR740" s="1373"/>
      <c r="AS740" s="1373"/>
      <c r="AT740" s="743"/>
      <c r="AU740" s="1373"/>
      <c r="AV740" s="1373"/>
      <c r="AW740" s="1373"/>
      <c r="AX740" s="1373"/>
      <c r="AY740" s="1373"/>
      <c r="AZ740" s="1639"/>
      <c r="BA740" s="1639"/>
      <c r="BB740" s="1639"/>
      <c r="BC740" s="1639"/>
      <c r="BD740" s="1639"/>
      <c r="BE740" s="1642">
        <v>0</v>
      </c>
    </row>
    <row s="1854" customFormat="1" customHeight="1" ht="18.75">
      <c r="A741" s="994"/>
      <c r="B741" s="1373"/>
      <c r="C741" s="1649"/>
      <c r="D741" s="2158"/>
      <c r="E741" s="553" t="s">
        <v>1951</v>
      </c>
      <c r="F741" s="547" t="s">
        <v>1952</v>
      </c>
      <c r="G741" s="2386" t="s">
        <v>732</v>
      </c>
      <c r="H741" s="758"/>
      <c r="I741" s="758">
        <v>3.24</v>
      </c>
      <c r="J741" s="758"/>
      <c r="K741" s="758"/>
      <c r="L741" s="758"/>
      <c r="M741" s="758"/>
      <c r="N741" s="758"/>
      <c r="O741" s="758"/>
      <c r="P741" s="758"/>
      <c r="Q741" s="758"/>
      <c r="R741" s="758"/>
      <c r="S741" s="758"/>
      <c r="T741" s="758"/>
      <c r="U741" s="758"/>
      <c r="V741" s="758"/>
      <c r="W741" s="758"/>
      <c r="X741" s="758"/>
      <c r="Y741" s="758"/>
      <c r="Z741" s="758"/>
      <c r="AA741" s="758"/>
      <c r="AB741" s="758"/>
      <c r="AC741" s="758"/>
      <c r="AD741" s="758"/>
      <c r="AE741" s="758"/>
      <c r="AF741" s="758"/>
      <c r="AG741" s="758"/>
      <c r="AH741" s="758"/>
      <c r="AI741" s="1532" t="s">
        <v>733</v>
      </c>
      <c r="AJ741" s="741"/>
      <c r="AK741" s="1649"/>
      <c r="AL741" s="1649"/>
      <c r="AM741" s="1373"/>
      <c r="AN741" s="1373"/>
      <c r="AO741" s="1373"/>
      <c r="AP741" s="1373"/>
      <c r="AQ741" s="1649"/>
      <c r="AR741" s="1373"/>
      <c r="AS741" s="1373"/>
      <c r="AT741" s="743"/>
      <c r="AU741" s="1373"/>
      <c r="AV741" s="1373"/>
      <c r="AW741" s="1373"/>
      <c r="AX741" s="1373"/>
      <c r="AY741" s="1373"/>
      <c r="AZ741" s="1639"/>
      <c r="BA741" s="1639"/>
      <c r="BB741" s="1639"/>
      <c r="BC741" s="1639"/>
      <c r="BD741" s="1639"/>
      <c r="BE741" s="1642">
        <v>0</v>
      </c>
    </row>
    <row s="1854" customFormat="1" customHeight="1" ht="18.75">
      <c r="A742" s="994"/>
      <c r="B742" s="1373"/>
      <c r="C742" s="1649"/>
      <c r="D742" s="2158"/>
      <c r="E742" s="553" t="s">
        <v>1953</v>
      </c>
      <c r="F742" s="547" t="s">
        <v>1954</v>
      </c>
      <c r="G742" s="2386" t="s">
        <v>732</v>
      </c>
      <c r="H742" s="758"/>
      <c r="I742" s="758">
        <v>1.08</v>
      </c>
      <c r="J742" s="758"/>
      <c r="K742" s="758"/>
      <c r="L742" s="758"/>
      <c r="M742" s="758"/>
      <c r="N742" s="758"/>
      <c r="O742" s="758"/>
      <c r="P742" s="758"/>
      <c r="Q742" s="758"/>
      <c r="R742" s="758"/>
      <c r="S742" s="758"/>
      <c r="T742" s="758"/>
      <c r="U742" s="758"/>
      <c r="V742" s="758"/>
      <c r="W742" s="758"/>
      <c r="X742" s="758"/>
      <c r="Y742" s="758"/>
      <c r="Z742" s="758"/>
      <c r="AA742" s="758"/>
      <c r="AB742" s="758"/>
      <c r="AC742" s="758"/>
      <c r="AD742" s="758"/>
      <c r="AE742" s="758"/>
      <c r="AF742" s="758"/>
      <c r="AG742" s="758"/>
      <c r="AH742" s="758"/>
      <c r="AI742" s="1532" t="s">
        <v>733</v>
      </c>
      <c r="AJ742" s="741"/>
      <c r="AK742" s="1649"/>
      <c r="AL742" s="1649"/>
      <c r="AM742" s="1373"/>
      <c r="AN742" s="1373"/>
      <c r="AO742" s="1373"/>
      <c r="AP742" s="1373"/>
      <c r="AQ742" s="1649"/>
      <c r="AR742" s="1373"/>
      <c r="AS742" s="1373"/>
      <c r="AT742" s="743"/>
      <c r="AU742" s="1373"/>
      <c r="AV742" s="1373"/>
      <c r="AW742" s="1373"/>
      <c r="AX742" s="1373"/>
      <c r="AY742" s="1373"/>
      <c r="AZ742" s="1639"/>
      <c r="BA742" s="1639"/>
      <c r="BB742" s="1639"/>
      <c r="BC742" s="1639"/>
      <c r="BD742" s="1639"/>
      <c r="BE742" s="1642">
        <v>0</v>
      </c>
    </row>
    <row s="1854" customFormat="1" customHeight="1" ht="18.75">
      <c r="A743" s="994"/>
      <c r="B743" s="1373"/>
      <c r="C743" s="1649"/>
      <c r="D743" s="2158"/>
      <c r="E743" s="553" t="s">
        <v>1955</v>
      </c>
      <c r="F743" s="547" t="s">
        <v>1956</v>
      </c>
      <c r="G743" s="2386" t="s">
        <v>732</v>
      </c>
      <c r="H743" s="758"/>
      <c r="I743" s="758">
        <v>0.516</v>
      </c>
      <c r="J743" s="758"/>
      <c r="K743" s="758"/>
      <c r="L743" s="758"/>
      <c r="M743" s="758"/>
      <c r="N743" s="758"/>
      <c r="O743" s="758"/>
      <c r="P743" s="758"/>
      <c r="Q743" s="758"/>
      <c r="R743" s="758"/>
      <c r="S743" s="758"/>
      <c r="T743" s="758"/>
      <c r="U743" s="758"/>
      <c r="V743" s="758"/>
      <c r="W743" s="758"/>
      <c r="X743" s="758"/>
      <c r="Y743" s="758"/>
      <c r="Z743" s="758"/>
      <c r="AA743" s="758"/>
      <c r="AB743" s="758"/>
      <c r="AC743" s="758"/>
      <c r="AD743" s="758"/>
      <c r="AE743" s="758"/>
      <c r="AF743" s="758"/>
      <c r="AG743" s="758"/>
      <c r="AH743" s="758"/>
      <c r="AI743" s="1532" t="s">
        <v>733</v>
      </c>
      <c r="AJ743" s="741"/>
      <c r="AK743" s="1649"/>
      <c r="AL743" s="1649"/>
      <c r="AM743" s="1373"/>
      <c r="AN743" s="1373"/>
      <c r="AO743" s="1373"/>
      <c r="AP743" s="1373"/>
      <c r="AQ743" s="1649"/>
      <c r="AR743" s="1373"/>
      <c r="AS743" s="1373"/>
      <c r="AT743" s="743"/>
      <c r="AU743" s="1373"/>
      <c r="AV743" s="1373"/>
      <c r="AW743" s="1373"/>
      <c r="AX743" s="1373"/>
      <c r="AY743" s="1373"/>
      <c r="AZ743" s="1639"/>
      <c r="BA743" s="1639"/>
      <c r="BB743" s="1639"/>
      <c r="BC743" s="1639"/>
      <c r="BD743" s="1639"/>
      <c r="BE743" s="1642">
        <v>0</v>
      </c>
    </row>
    <row s="1854" customFormat="1" customHeight="1" ht="18.75">
      <c r="A744" s="994"/>
      <c r="B744" s="1373"/>
      <c r="C744" s="1649"/>
      <c r="D744" s="2158"/>
      <c r="E744" s="553" t="s">
        <v>1957</v>
      </c>
      <c r="F744" s="547" t="s">
        <v>1958</v>
      </c>
      <c r="G744" s="2386" t="s">
        <v>732</v>
      </c>
      <c r="H744" s="758"/>
      <c r="I744" s="758">
        <v>0.688</v>
      </c>
      <c r="J744" s="758"/>
      <c r="K744" s="758"/>
      <c r="L744" s="758"/>
      <c r="M744" s="758"/>
      <c r="N744" s="758"/>
      <c r="O744" s="758"/>
      <c r="P744" s="758"/>
      <c r="Q744" s="758"/>
      <c r="R744" s="758"/>
      <c r="S744" s="758"/>
      <c r="T744" s="758"/>
      <c r="U744" s="758"/>
      <c r="V744" s="758"/>
      <c r="W744" s="758"/>
      <c r="X744" s="758"/>
      <c r="Y744" s="758"/>
      <c r="Z744" s="758"/>
      <c r="AA744" s="758"/>
      <c r="AB744" s="758"/>
      <c r="AC744" s="758"/>
      <c r="AD744" s="758"/>
      <c r="AE744" s="758"/>
      <c r="AF744" s="758"/>
      <c r="AG744" s="758"/>
      <c r="AH744" s="758"/>
      <c r="AI744" s="1532" t="s">
        <v>733</v>
      </c>
      <c r="AJ744" s="741"/>
      <c r="AK744" s="1649"/>
      <c r="AL744" s="1649"/>
      <c r="AM744" s="1373"/>
      <c r="AN744" s="1373"/>
      <c r="AO744" s="1373"/>
      <c r="AP744" s="1373"/>
      <c r="AQ744" s="1649"/>
      <c r="AR744" s="1373"/>
      <c r="AS744" s="1373"/>
      <c r="AT744" s="743"/>
      <c r="AU744" s="1373"/>
      <c r="AV744" s="1373"/>
      <c r="AW744" s="1373"/>
      <c r="AX744" s="1373"/>
      <c r="AY744" s="1373"/>
      <c r="AZ744" s="1639"/>
      <c r="BA744" s="1639"/>
      <c r="BB744" s="1639"/>
      <c r="BC744" s="1639"/>
      <c r="BD744" s="1639"/>
      <c r="BE744" s="1642">
        <v>0</v>
      </c>
    </row>
    <row s="1854" customFormat="1" customHeight="1" ht="18.75">
      <c r="A745" s="994"/>
      <c r="B745" s="1373"/>
      <c r="C745" s="1649"/>
      <c r="D745" s="2158"/>
      <c r="E745" s="553" t="s">
        <v>1959</v>
      </c>
      <c r="F745" s="547" t="s">
        <v>1960</v>
      </c>
      <c r="G745" s="2386" t="s">
        <v>732</v>
      </c>
      <c r="H745" s="758"/>
      <c r="I745" s="758">
        <v>1.06</v>
      </c>
      <c r="J745" s="758"/>
      <c r="K745" s="758"/>
      <c r="L745" s="758"/>
      <c r="M745" s="758"/>
      <c r="N745" s="758"/>
      <c r="O745" s="758"/>
      <c r="P745" s="758"/>
      <c r="Q745" s="758"/>
      <c r="R745" s="758"/>
      <c r="S745" s="758"/>
      <c r="T745" s="758"/>
      <c r="U745" s="758"/>
      <c r="V745" s="758"/>
      <c r="W745" s="758"/>
      <c r="X745" s="758"/>
      <c r="Y745" s="758"/>
      <c r="Z745" s="758"/>
      <c r="AA745" s="758"/>
      <c r="AB745" s="758"/>
      <c r="AC745" s="758"/>
      <c r="AD745" s="758"/>
      <c r="AE745" s="758"/>
      <c r="AF745" s="758"/>
      <c r="AG745" s="758"/>
      <c r="AH745" s="758"/>
      <c r="AI745" s="1532" t="s">
        <v>733</v>
      </c>
      <c r="AJ745" s="741"/>
      <c r="AK745" s="1649"/>
      <c r="AL745" s="1649"/>
      <c r="AM745" s="1373"/>
      <c r="AN745" s="1373"/>
      <c r="AO745" s="1373"/>
      <c r="AP745" s="1373"/>
      <c r="AQ745" s="1649"/>
      <c r="AR745" s="1373"/>
      <c r="AS745" s="1373"/>
      <c r="AT745" s="743"/>
      <c r="AU745" s="1373"/>
      <c r="AV745" s="1373"/>
      <c r="AW745" s="1373"/>
      <c r="AX745" s="1373"/>
      <c r="AY745" s="1373"/>
      <c r="AZ745" s="1639"/>
      <c r="BA745" s="1639"/>
      <c r="BB745" s="1639"/>
      <c r="BC745" s="1639"/>
      <c r="BD745" s="1639"/>
      <c r="BE745" s="1642">
        <v>0</v>
      </c>
    </row>
    <row s="1854" customFormat="1" customHeight="1" ht="18.75">
      <c r="A746" s="994"/>
      <c r="B746" s="1373"/>
      <c r="C746" s="1649"/>
      <c r="D746" s="2158"/>
      <c r="E746" s="553" t="s">
        <v>1961</v>
      </c>
      <c r="F746" s="547" t="s">
        <v>1962</v>
      </c>
      <c r="G746" s="2386" t="s">
        <v>732</v>
      </c>
      <c r="H746" s="758"/>
      <c r="I746" s="758"/>
      <c r="J746" s="758"/>
      <c r="K746" s="758"/>
      <c r="L746" s="758"/>
      <c r="M746" s="758"/>
      <c r="N746" s="758"/>
      <c r="O746" s="758"/>
      <c r="P746" s="758"/>
      <c r="Q746" s="758"/>
      <c r="R746" s="758"/>
      <c r="S746" s="758"/>
      <c r="T746" s="758"/>
      <c r="U746" s="758"/>
      <c r="V746" s="758"/>
      <c r="W746" s="758"/>
      <c r="X746" s="758"/>
      <c r="Y746" s="758"/>
      <c r="Z746" s="758"/>
      <c r="AA746" s="758"/>
      <c r="AB746" s="758"/>
      <c r="AC746" s="758"/>
      <c r="AD746" s="758"/>
      <c r="AE746" s="758"/>
      <c r="AF746" s="758"/>
      <c r="AG746" s="758"/>
      <c r="AH746" s="758"/>
      <c r="AI746" s="1532" t="s">
        <v>733</v>
      </c>
      <c r="AJ746" s="741"/>
      <c r="AK746" s="1649"/>
      <c r="AL746" s="1649"/>
      <c r="AM746" s="1373"/>
      <c r="AN746" s="1373"/>
      <c r="AO746" s="1373"/>
      <c r="AP746" s="1373"/>
      <c r="AQ746" s="1649"/>
      <c r="AR746" s="1373"/>
      <c r="AS746" s="1373"/>
      <c r="AT746" s="743"/>
      <c r="AU746" s="1373"/>
      <c r="AV746" s="1373"/>
      <c r="AW746" s="1373"/>
      <c r="AX746" s="1373"/>
      <c r="AY746" s="1373"/>
      <c r="AZ746" s="1639"/>
      <c r="BA746" s="1639"/>
      <c r="BB746" s="1639"/>
      <c r="BC746" s="1639"/>
      <c r="BD746" s="1639"/>
      <c r="BE746" s="1642">
        <v>0</v>
      </c>
    </row>
    <row s="1854" customFormat="1" customHeight="1" ht="18.75">
      <c r="A747" s="994"/>
      <c r="B747" s="1373"/>
      <c r="C747" s="1649"/>
      <c r="D747" s="2158"/>
      <c r="E747" s="553" t="s">
        <v>1963</v>
      </c>
      <c r="F747" s="547" t="s">
        <v>1962</v>
      </c>
      <c r="G747" s="2386" t="s">
        <v>732</v>
      </c>
      <c r="H747" s="758"/>
      <c r="I747" s="758"/>
      <c r="J747" s="758"/>
      <c r="K747" s="758"/>
      <c r="L747" s="758"/>
      <c r="M747" s="758"/>
      <c r="N747" s="758"/>
      <c r="O747" s="758"/>
      <c r="P747" s="758"/>
      <c r="Q747" s="758"/>
      <c r="R747" s="758"/>
      <c r="S747" s="758"/>
      <c r="T747" s="758"/>
      <c r="U747" s="758"/>
      <c r="V747" s="758"/>
      <c r="W747" s="758"/>
      <c r="X747" s="758"/>
      <c r="Y747" s="758"/>
      <c r="Z747" s="758"/>
      <c r="AA747" s="758"/>
      <c r="AB747" s="758"/>
      <c r="AC747" s="758"/>
      <c r="AD747" s="758"/>
      <c r="AE747" s="758"/>
      <c r="AF747" s="758"/>
      <c r="AG747" s="758"/>
      <c r="AH747" s="758"/>
      <c r="AI747" s="1532" t="s">
        <v>733</v>
      </c>
      <c r="AJ747" s="741"/>
      <c r="AK747" s="1649"/>
      <c r="AL747" s="1649"/>
      <c r="AM747" s="1373"/>
      <c r="AN747" s="1373"/>
      <c r="AO747" s="1373"/>
      <c r="AP747" s="1373"/>
      <c r="AQ747" s="1649"/>
      <c r="AR747" s="1373"/>
      <c r="AS747" s="1373"/>
      <c r="AT747" s="743"/>
      <c r="AU747" s="1373"/>
      <c r="AV747" s="1373"/>
      <c r="AW747" s="1373"/>
      <c r="AX747" s="1373"/>
      <c r="AY747" s="1373"/>
      <c r="AZ747" s="1639"/>
      <c r="BA747" s="1639"/>
      <c r="BB747" s="1639"/>
      <c r="BC747" s="1639"/>
      <c r="BD747" s="1639"/>
      <c r="BE747" s="1642">
        <v>0</v>
      </c>
    </row>
    <row s="1854" customFormat="1" customHeight="1" ht="18.75">
      <c r="A748" s="994"/>
      <c r="B748" s="1373"/>
      <c r="C748" s="1649"/>
      <c r="D748" s="2158"/>
      <c r="E748" s="553" t="s">
        <v>1964</v>
      </c>
      <c r="F748" s="547" t="s">
        <v>1962</v>
      </c>
      <c r="G748" s="2386" t="s">
        <v>732</v>
      </c>
      <c r="H748" s="758"/>
      <c r="I748" s="758"/>
      <c r="J748" s="758"/>
      <c r="K748" s="758"/>
      <c r="L748" s="758"/>
      <c r="M748" s="758"/>
      <c r="N748" s="758"/>
      <c r="O748" s="758"/>
      <c r="P748" s="758"/>
      <c r="Q748" s="758"/>
      <c r="R748" s="758"/>
      <c r="S748" s="758"/>
      <c r="T748" s="758"/>
      <c r="U748" s="758"/>
      <c r="V748" s="758"/>
      <c r="W748" s="758"/>
      <c r="X748" s="758"/>
      <c r="Y748" s="758"/>
      <c r="Z748" s="758"/>
      <c r="AA748" s="758"/>
      <c r="AB748" s="758"/>
      <c r="AC748" s="758"/>
      <c r="AD748" s="758"/>
      <c r="AE748" s="758"/>
      <c r="AF748" s="758"/>
      <c r="AG748" s="758"/>
      <c r="AH748" s="758"/>
      <c r="AI748" s="1532" t="s">
        <v>733</v>
      </c>
      <c r="AJ748" s="741"/>
      <c r="AK748" s="1649"/>
      <c r="AL748" s="1649"/>
      <c r="AM748" s="1373"/>
      <c r="AN748" s="1373"/>
      <c r="AO748" s="1373"/>
      <c r="AP748" s="1373"/>
      <c r="AQ748" s="1649"/>
      <c r="AR748" s="1373"/>
      <c r="AS748" s="1373"/>
      <c r="AT748" s="743"/>
      <c r="AU748" s="1373"/>
      <c r="AV748" s="1373"/>
      <c r="AW748" s="1373"/>
      <c r="AX748" s="1373"/>
      <c r="AY748" s="1373"/>
      <c r="AZ748" s="1639"/>
      <c r="BA748" s="1639"/>
      <c r="BB748" s="1639"/>
      <c r="BC748" s="1639"/>
      <c r="BD748" s="1639"/>
      <c r="BE748" s="1642">
        <v>0</v>
      </c>
    </row>
    <row s="1854" customFormat="1" customHeight="1" ht="18.75">
      <c r="A749" s="994"/>
      <c r="B749" s="1373"/>
      <c r="C749" s="1649"/>
      <c r="D749" s="2158"/>
      <c r="E749" s="553" t="s">
        <v>1965</v>
      </c>
      <c r="F749" s="547" t="s">
        <v>1962</v>
      </c>
      <c r="G749" s="2386" t="s">
        <v>732</v>
      </c>
      <c r="H749" s="758"/>
      <c r="I749" s="758"/>
      <c r="J749" s="758"/>
      <c r="K749" s="758"/>
      <c r="L749" s="758"/>
      <c r="M749" s="758"/>
      <c r="N749" s="758"/>
      <c r="O749" s="758"/>
      <c r="P749" s="758"/>
      <c r="Q749" s="758"/>
      <c r="R749" s="758"/>
      <c r="S749" s="758"/>
      <c r="T749" s="758"/>
      <c r="U749" s="758"/>
      <c r="V749" s="758"/>
      <c r="W749" s="758"/>
      <c r="X749" s="758"/>
      <c r="Y749" s="758"/>
      <c r="Z749" s="758"/>
      <c r="AA749" s="758"/>
      <c r="AB749" s="758"/>
      <c r="AC749" s="758"/>
      <c r="AD749" s="758"/>
      <c r="AE749" s="758"/>
      <c r="AF749" s="758"/>
      <c r="AG749" s="758"/>
      <c r="AH749" s="758"/>
      <c r="AI749" s="1532" t="s">
        <v>733</v>
      </c>
      <c r="AJ749" s="741"/>
      <c r="AK749" s="1649"/>
      <c r="AL749" s="1649"/>
      <c r="AM749" s="1373"/>
      <c r="AN749" s="1373"/>
      <c r="AO749" s="1373"/>
      <c r="AP749" s="1373"/>
      <c r="AQ749" s="1649"/>
      <c r="AR749" s="1373"/>
      <c r="AS749" s="1373"/>
      <c r="AT749" s="743"/>
      <c r="AU749" s="1373"/>
      <c r="AV749" s="1373"/>
      <c r="AW749" s="1373"/>
      <c r="AX749" s="1373"/>
      <c r="AY749" s="1373"/>
      <c r="AZ749" s="1639"/>
      <c r="BA749" s="1639"/>
      <c r="BB749" s="1639"/>
      <c r="BC749" s="1639"/>
      <c r="BD749" s="1639"/>
      <c r="BE749" s="1642">
        <v>0</v>
      </c>
    </row>
    <row s="1854" customFormat="1" customHeight="1" ht="18.75">
      <c r="A750" s="994"/>
      <c r="B750" s="1373"/>
      <c r="C750" s="1649"/>
      <c r="D750" s="2158"/>
      <c r="E750" s="553" t="s">
        <v>1966</v>
      </c>
      <c r="F750" s="547" t="s">
        <v>1962</v>
      </c>
      <c r="G750" s="2386" t="s">
        <v>732</v>
      </c>
      <c r="H750" s="758"/>
      <c r="I750" s="758"/>
      <c r="J750" s="758"/>
      <c r="K750" s="758"/>
      <c r="L750" s="758"/>
      <c r="M750" s="758"/>
      <c r="N750" s="758"/>
      <c r="O750" s="758"/>
      <c r="P750" s="758"/>
      <c r="Q750" s="758"/>
      <c r="R750" s="758"/>
      <c r="S750" s="758"/>
      <c r="T750" s="758"/>
      <c r="U750" s="758"/>
      <c r="V750" s="758"/>
      <c r="W750" s="758"/>
      <c r="X750" s="758"/>
      <c r="Y750" s="758"/>
      <c r="Z750" s="758"/>
      <c r="AA750" s="758"/>
      <c r="AB750" s="758"/>
      <c r="AC750" s="758"/>
      <c r="AD750" s="758"/>
      <c r="AE750" s="758"/>
      <c r="AF750" s="758"/>
      <c r="AG750" s="758"/>
      <c r="AH750" s="758"/>
      <c r="AI750" s="1532" t="s">
        <v>733</v>
      </c>
      <c r="AJ750" s="741"/>
      <c r="AK750" s="1649"/>
      <c r="AL750" s="1649"/>
      <c r="AM750" s="1373"/>
      <c r="AN750" s="1373"/>
      <c r="AO750" s="1373"/>
      <c r="AP750" s="1373"/>
      <c r="AQ750" s="1649"/>
      <c r="AR750" s="1373"/>
      <c r="AS750" s="1373"/>
      <c r="AT750" s="743"/>
      <c r="AU750" s="1373"/>
      <c r="AV750" s="1373"/>
      <c r="AW750" s="1373"/>
      <c r="AX750" s="1373"/>
      <c r="AY750" s="1373"/>
      <c r="AZ750" s="1639"/>
      <c r="BA750" s="1639"/>
      <c r="BB750" s="1639"/>
      <c r="BC750" s="1639"/>
      <c r="BD750" s="1639"/>
      <c r="BE750" s="1642">
        <v>0</v>
      </c>
    </row>
    <row s="1854" customFormat="1" customHeight="1" ht="18.75">
      <c r="A751" s="994"/>
      <c r="B751" s="1373"/>
      <c r="C751" s="1649"/>
      <c r="D751" s="2158"/>
      <c r="E751" s="553" t="s">
        <v>1967</v>
      </c>
      <c r="F751" s="547" t="s">
        <v>1962</v>
      </c>
      <c r="G751" s="2386" t="s">
        <v>732</v>
      </c>
      <c r="H751" s="758"/>
      <c r="I751" s="758"/>
      <c r="J751" s="758"/>
      <c r="K751" s="758"/>
      <c r="L751" s="758"/>
      <c r="M751" s="758"/>
      <c r="N751" s="758"/>
      <c r="O751" s="758"/>
      <c r="P751" s="758"/>
      <c r="Q751" s="758"/>
      <c r="R751" s="758"/>
      <c r="S751" s="758"/>
      <c r="T751" s="758"/>
      <c r="U751" s="758"/>
      <c r="V751" s="758"/>
      <c r="W751" s="758"/>
      <c r="X751" s="758"/>
      <c r="Y751" s="758"/>
      <c r="Z751" s="758"/>
      <c r="AA751" s="758"/>
      <c r="AB751" s="758"/>
      <c r="AC751" s="758"/>
      <c r="AD751" s="758"/>
      <c r="AE751" s="758"/>
      <c r="AF751" s="758"/>
      <c r="AG751" s="758"/>
      <c r="AH751" s="758"/>
      <c r="AI751" s="1532" t="s">
        <v>733</v>
      </c>
      <c r="AJ751" s="741"/>
      <c r="AK751" s="1649"/>
      <c r="AL751" s="1649"/>
      <c r="AM751" s="1373"/>
      <c r="AN751" s="1373"/>
      <c r="AO751" s="1373"/>
      <c r="AP751" s="1373"/>
      <c r="AQ751" s="1649"/>
      <c r="AR751" s="1373"/>
      <c r="AS751" s="1373"/>
      <c r="AT751" s="743"/>
      <c r="AU751" s="1373"/>
      <c r="AV751" s="1373"/>
      <c r="AW751" s="1373"/>
      <c r="AX751" s="1373"/>
      <c r="AY751" s="1373"/>
      <c r="AZ751" s="1639"/>
      <c r="BA751" s="1639"/>
      <c r="BB751" s="1639"/>
      <c r="BC751" s="1639"/>
      <c r="BD751" s="1639"/>
      <c r="BE751" s="1642">
        <v>0</v>
      </c>
    </row>
    <row s="1854" customFormat="1" customHeight="1" ht="18.75">
      <c r="A752" s="994"/>
      <c r="B752" s="1373"/>
      <c r="C752" s="1649"/>
      <c r="D752" s="2158"/>
      <c r="E752" s="553" t="s">
        <v>1968</v>
      </c>
      <c r="F752" s="547" t="s">
        <v>1962</v>
      </c>
      <c r="G752" s="2386" t="s">
        <v>732</v>
      </c>
      <c r="H752" s="758"/>
      <c r="I752" s="758"/>
      <c r="J752" s="758"/>
      <c r="K752" s="758"/>
      <c r="L752" s="758"/>
      <c r="M752" s="758"/>
      <c r="N752" s="758"/>
      <c r="O752" s="758"/>
      <c r="P752" s="758"/>
      <c r="Q752" s="758"/>
      <c r="R752" s="758"/>
      <c r="S752" s="758"/>
      <c r="T752" s="758"/>
      <c r="U752" s="758"/>
      <c r="V752" s="758"/>
      <c r="W752" s="758"/>
      <c r="X752" s="758"/>
      <c r="Y752" s="758"/>
      <c r="Z752" s="758"/>
      <c r="AA752" s="758"/>
      <c r="AB752" s="758"/>
      <c r="AC752" s="758"/>
      <c r="AD752" s="758"/>
      <c r="AE752" s="758"/>
      <c r="AF752" s="758"/>
      <c r="AG752" s="758"/>
      <c r="AH752" s="758"/>
      <c r="AI752" s="1532" t="s">
        <v>733</v>
      </c>
      <c r="AJ752" s="741"/>
      <c r="AK752" s="1649"/>
      <c r="AL752" s="1649"/>
      <c r="AM752" s="1373"/>
      <c r="AN752" s="1373"/>
      <c r="AO752" s="1373"/>
      <c r="AP752" s="1373"/>
      <c r="AQ752" s="1649"/>
      <c r="AR752" s="1373"/>
      <c r="AS752" s="1373"/>
      <c r="AT752" s="743"/>
      <c r="AU752" s="1373"/>
      <c r="AV752" s="1373"/>
      <c r="AW752" s="1373"/>
      <c r="AX752" s="1373"/>
      <c r="AY752" s="1373"/>
      <c r="AZ752" s="1639"/>
      <c r="BA752" s="1639"/>
      <c r="BB752" s="1639"/>
      <c r="BC752" s="1639"/>
      <c r="BD752" s="1639"/>
      <c r="BE752" s="1642">
        <v>0</v>
      </c>
    </row>
    <row s="1854" customFormat="1" customHeight="1" ht="18.75">
      <c r="A753" s="994"/>
      <c r="B753" s="1373"/>
      <c r="C753" s="1649"/>
      <c r="D753" s="2158"/>
      <c r="E753" s="553" t="s">
        <v>1969</v>
      </c>
      <c r="F753" s="547" t="s">
        <v>1962</v>
      </c>
      <c r="G753" s="2386" t="s">
        <v>732</v>
      </c>
      <c r="H753" s="758"/>
      <c r="I753" s="758"/>
      <c r="J753" s="758"/>
      <c r="K753" s="758"/>
      <c r="L753" s="758"/>
      <c r="M753" s="758"/>
      <c r="N753" s="758"/>
      <c r="O753" s="758"/>
      <c r="P753" s="758"/>
      <c r="Q753" s="758"/>
      <c r="R753" s="758"/>
      <c r="S753" s="758"/>
      <c r="T753" s="758"/>
      <c r="U753" s="758"/>
      <c r="V753" s="758"/>
      <c r="W753" s="758"/>
      <c r="X753" s="758"/>
      <c r="Y753" s="758"/>
      <c r="Z753" s="758"/>
      <c r="AA753" s="758"/>
      <c r="AB753" s="758"/>
      <c r="AC753" s="758"/>
      <c r="AD753" s="758"/>
      <c r="AE753" s="758"/>
      <c r="AF753" s="758"/>
      <c r="AG753" s="758"/>
      <c r="AH753" s="758"/>
      <c r="AI753" s="1532" t="s">
        <v>733</v>
      </c>
      <c r="AJ753" s="741"/>
      <c r="AK753" s="1649"/>
      <c r="AL753" s="1649"/>
      <c r="AM753" s="1373"/>
      <c r="AN753" s="1373"/>
      <c r="AO753" s="1373"/>
      <c r="AP753" s="1373"/>
      <c r="AQ753" s="1649"/>
      <c r="AR753" s="1373"/>
      <c r="AS753" s="1373"/>
      <c r="AT753" s="743"/>
      <c r="AU753" s="1373"/>
      <c r="AV753" s="1373"/>
      <c r="AW753" s="1373"/>
      <c r="AX753" s="1373"/>
      <c r="AY753" s="1373"/>
      <c r="AZ753" s="1639"/>
      <c r="BA753" s="1639"/>
      <c r="BB753" s="1639"/>
      <c r="BC753" s="1639"/>
      <c r="BD753" s="1639"/>
      <c r="BE753" s="1642">
        <v>0</v>
      </c>
    </row>
    <row s="1854" customFormat="1" customHeight="1" ht="18.75">
      <c r="A754" s="994"/>
      <c r="B754" s="1373"/>
      <c r="C754" s="1649"/>
      <c r="D754" s="2158"/>
      <c r="E754" s="553" t="s">
        <v>1970</v>
      </c>
      <c r="F754" s="547" t="s">
        <v>1962</v>
      </c>
      <c r="G754" s="2386" t="s">
        <v>732</v>
      </c>
      <c r="H754" s="758"/>
      <c r="I754" s="758"/>
      <c r="J754" s="758"/>
      <c r="K754" s="758"/>
      <c r="L754" s="758"/>
      <c r="M754" s="758"/>
      <c r="N754" s="758"/>
      <c r="O754" s="758"/>
      <c r="P754" s="758"/>
      <c r="Q754" s="758"/>
      <c r="R754" s="758"/>
      <c r="S754" s="758"/>
      <c r="T754" s="758"/>
      <c r="U754" s="758"/>
      <c r="V754" s="758"/>
      <c r="W754" s="758"/>
      <c r="X754" s="758"/>
      <c r="Y754" s="758"/>
      <c r="Z754" s="758"/>
      <c r="AA754" s="758"/>
      <c r="AB754" s="758"/>
      <c r="AC754" s="758"/>
      <c r="AD754" s="758"/>
      <c r="AE754" s="758"/>
      <c r="AF754" s="758"/>
      <c r="AG754" s="758"/>
      <c r="AH754" s="758"/>
      <c r="AI754" s="1532" t="s">
        <v>733</v>
      </c>
      <c r="AJ754" s="741"/>
      <c r="AK754" s="1649"/>
      <c r="AL754" s="1649"/>
      <c r="AM754" s="1373"/>
      <c r="AN754" s="1373"/>
      <c r="AO754" s="1373"/>
      <c r="AP754" s="1373"/>
      <c r="AQ754" s="1649"/>
      <c r="AR754" s="1373"/>
      <c r="AS754" s="1373"/>
      <c r="AT754" s="743"/>
      <c r="AU754" s="1373"/>
      <c r="AV754" s="1373"/>
      <c r="AW754" s="1373"/>
      <c r="AX754" s="1373"/>
      <c r="AY754" s="1373"/>
      <c r="AZ754" s="1639"/>
      <c r="BA754" s="1639"/>
      <c r="BB754" s="1639"/>
      <c r="BC754" s="1639"/>
      <c r="BD754" s="1639"/>
      <c r="BE754" s="1642">
        <v>0</v>
      </c>
    </row>
    <row s="1854" customFormat="1" customHeight="1" ht="18.75">
      <c r="A755" s="994"/>
      <c r="B755" s="1373"/>
      <c r="C755" s="1649"/>
      <c r="D755" s="2158"/>
      <c r="E755" s="553" t="s">
        <v>1971</v>
      </c>
      <c r="F755" s="547" t="s">
        <v>1962</v>
      </c>
      <c r="G755" s="2386" t="s">
        <v>732</v>
      </c>
      <c r="H755" s="758"/>
      <c r="I755" s="758"/>
      <c r="J755" s="758"/>
      <c r="K755" s="758"/>
      <c r="L755" s="758"/>
      <c r="M755" s="758"/>
      <c r="N755" s="758"/>
      <c r="O755" s="758"/>
      <c r="P755" s="758"/>
      <c r="Q755" s="758"/>
      <c r="R755" s="758"/>
      <c r="S755" s="758"/>
      <c r="T755" s="758"/>
      <c r="U755" s="758"/>
      <c r="V755" s="758"/>
      <c r="W755" s="758"/>
      <c r="X755" s="758"/>
      <c r="Y755" s="758"/>
      <c r="Z755" s="758"/>
      <c r="AA755" s="758"/>
      <c r="AB755" s="758"/>
      <c r="AC755" s="758"/>
      <c r="AD755" s="758"/>
      <c r="AE755" s="758"/>
      <c r="AF755" s="758"/>
      <c r="AG755" s="758"/>
      <c r="AH755" s="758"/>
      <c r="AI755" s="1532" t="s">
        <v>733</v>
      </c>
      <c r="AJ755" s="741"/>
      <c r="AK755" s="1649"/>
      <c r="AL755" s="1649"/>
      <c r="AM755" s="1373"/>
      <c r="AN755" s="1373"/>
      <c r="AO755" s="1373"/>
      <c r="AP755" s="1373"/>
      <c r="AQ755" s="1649"/>
      <c r="AR755" s="1373"/>
      <c r="AS755" s="1373"/>
      <c r="AT755" s="743"/>
      <c r="AU755" s="1373"/>
      <c r="AV755" s="1373"/>
      <c r="AW755" s="1373"/>
      <c r="AX755" s="1373"/>
      <c r="AY755" s="1373"/>
      <c r="AZ755" s="1639"/>
      <c r="BA755" s="1639"/>
      <c r="BB755" s="1639"/>
      <c r="BC755" s="1639"/>
      <c r="BD755" s="1639"/>
      <c r="BE755" s="1642">
        <v>0</v>
      </c>
    </row>
    <row s="1854" customFormat="1" customHeight="1" ht="18.75">
      <c r="A756" s="994"/>
      <c r="B756" s="1373"/>
      <c r="C756" s="1649"/>
      <c r="D756" s="2158"/>
      <c r="E756" s="553" t="s">
        <v>1972</v>
      </c>
      <c r="F756" s="547" t="s">
        <v>1962</v>
      </c>
      <c r="G756" s="2386" t="s">
        <v>732</v>
      </c>
      <c r="H756" s="758"/>
      <c r="I756" s="758"/>
      <c r="J756" s="758"/>
      <c r="K756" s="758"/>
      <c r="L756" s="758"/>
      <c r="M756" s="758"/>
      <c r="N756" s="758"/>
      <c r="O756" s="758"/>
      <c r="P756" s="758"/>
      <c r="Q756" s="758"/>
      <c r="R756" s="758"/>
      <c r="S756" s="758"/>
      <c r="T756" s="758"/>
      <c r="U756" s="758"/>
      <c r="V756" s="758"/>
      <c r="W756" s="758"/>
      <c r="X756" s="758"/>
      <c r="Y756" s="758"/>
      <c r="Z756" s="758"/>
      <c r="AA756" s="758"/>
      <c r="AB756" s="758"/>
      <c r="AC756" s="758"/>
      <c r="AD756" s="758"/>
      <c r="AE756" s="758"/>
      <c r="AF756" s="758"/>
      <c r="AG756" s="758"/>
      <c r="AH756" s="758"/>
      <c r="AI756" s="1532" t="s">
        <v>733</v>
      </c>
      <c r="AJ756" s="741"/>
      <c r="AK756" s="1649"/>
      <c r="AL756" s="1649"/>
      <c r="AM756" s="1373"/>
      <c r="AN756" s="1373"/>
      <c r="AO756" s="1373"/>
      <c r="AP756" s="1373"/>
      <c r="AQ756" s="1649"/>
      <c r="AR756" s="1373"/>
      <c r="AS756" s="1373"/>
      <c r="AT756" s="743"/>
      <c r="AU756" s="1373"/>
      <c r="AV756" s="1373"/>
      <c r="AW756" s="1373"/>
      <c r="AX756" s="1373"/>
      <c r="AY756" s="1373"/>
      <c r="AZ756" s="1639"/>
      <c r="BA756" s="1639"/>
      <c r="BB756" s="1639"/>
      <c r="BC756" s="1639"/>
      <c r="BD756" s="1639"/>
      <c r="BE756" s="1642">
        <v>0</v>
      </c>
    </row>
    <row s="1854" customFormat="1" customHeight="1" ht="18.75">
      <c r="A757" s="994"/>
      <c r="B757" s="1373"/>
      <c r="C757" s="1649"/>
      <c r="D757" s="2158"/>
      <c r="E757" s="553" t="s">
        <v>1973</v>
      </c>
      <c r="F757" s="547" t="s">
        <v>1962</v>
      </c>
      <c r="G757" s="2386" t="s">
        <v>732</v>
      </c>
      <c r="H757" s="758"/>
      <c r="I757" s="758"/>
      <c r="J757" s="758"/>
      <c r="K757" s="758"/>
      <c r="L757" s="758"/>
      <c r="M757" s="758"/>
      <c r="N757" s="758"/>
      <c r="O757" s="758"/>
      <c r="P757" s="758"/>
      <c r="Q757" s="758"/>
      <c r="R757" s="758"/>
      <c r="S757" s="758"/>
      <c r="T757" s="758"/>
      <c r="U757" s="758"/>
      <c r="V757" s="758"/>
      <c r="W757" s="758"/>
      <c r="X757" s="758"/>
      <c r="Y757" s="758"/>
      <c r="Z757" s="758"/>
      <c r="AA757" s="758"/>
      <c r="AB757" s="758"/>
      <c r="AC757" s="758"/>
      <c r="AD757" s="758"/>
      <c r="AE757" s="758"/>
      <c r="AF757" s="758"/>
      <c r="AG757" s="758"/>
      <c r="AH757" s="758"/>
      <c r="AI757" s="1532" t="s">
        <v>733</v>
      </c>
      <c r="AJ757" s="741"/>
      <c r="AK757" s="1649"/>
      <c r="AL757" s="1649"/>
      <c r="AM757" s="1373"/>
      <c r="AN757" s="1373"/>
      <c r="AO757" s="1373"/>
      <c r="AP757" s="1373"/>
      <c r="AQ757" s="1649"/>
      <c r="AR757" s="1373"/>
      <c r="AS757" s="1373"/>
      <c r="AT757" s="743"/>
      <c r="AU757" s="1373"/>
      <c r="AV757" s="1373"/>
      <c r="AW757" s="1373"/>
      <c r="AX757" s="1373"/>
      <c r="AY757" s="1373"/>
      <c r="AZ757" s="1639"/>
      <c r="BA757" s="1639"/>
      <c r="BB757" s="1639"/>
      <c r="BC757" s="1639"/>
      <c r="BD757" s="1639"/>
      <c r="BE757" s="1642">
        <v>0</v>
      </c>
    </row>
    <row s="1854" customFormat="1" customHeight="1" ht="18.75">
      <c r="A758" s="994"/>
      <c r="B758" s="1373"/>
      <c r="C758" s="1649"/>
      <c r="D758" s="2158"/>
      <c r="E758" s="553" t="s">
        <v>1974</v>
      </c>
      <c r="F758" s="547" t="s">
        <v>1962</v>
      </c>
      <c r="G758" s="2386" t="s">
        <v>732</v>
      </c>
      <c r="H758" s="758"/>
      <c r="I758" s="758"/>
      <c r="J758" s="758"/>
      <c r="K758" s="758"/>
      <c r="L758" s="758"/>
      <c r="M758" s="758"/>
      <c r="N758" s="758"/>
      <c r="O758" s="758"/>
      <c r="P758" s="758"/>
      <c r="Q758" s="758"/>
      <c r="R758" s="758"/>
      <c r="S758" s="758"/>
      <c r="T758" s="758"/>
      <c r="U758" s="758"/>
      <c r="V758" s="758"/>
      <c r="W758" s="758"/>
      <c r="X758" s="758"/>
      <c r="Y758" s="758"/>
      <c r="Z758" s="758"/>
      <c r="AA758" s="758"/>
      <c r="AB758" s="758"/>
      <c r="AC758" s="758"/>
      <c r="AD758" s="758"/>
      <c r="AE758" s="758"/>
      <c r="AF758" s="758"/>
      <c r="AG758" s="758"/>
      <c r="AH758" s="758"/>
      <c r="AI758" s="1532" t="s">
        <v>733</v>
      </c>
      <c r="AJ758" s="741"/>
      <c r="AK758" s="1649"/>
      <c r="AL758" s="1649"/>
      <c r="AM758" s="1373"/>
      <c r="AN758" s="1373"/>
      <c r="AO758" s="1373"/>
      <c r="AP758" s="1373"/>
      <c r="AQ758" s="1649"/>
      <c r="AR758" s="1373"/>
      <c r="AS758" s="1373"/>
      <c r="AT758" s="743"/>
      <c r="AU758" s="1373"/>
      <c r="AV758" s="1373"/>
      <c r="AW758" s="1373"/>
      <c r="AX758" s="1373"/>
      <c r="AY758" s="1373"/>
      <c r="AZ758" s="1639"/>
      <c r="BA758" s="1639"/>
      <c r="BB758" s="1639"/>
      <c r="BC758" s="1639"/>
      <c r="BD758" s="1639"/>
      <c r="BE758" s="1642">
        <v>0</v>
      </c>
    </row>
    <row s="1854" customFormat="1" customHeight="1" ht="18.75">
      <c r="A759" s="994"/>
      <c r="B759" s="1373"/>
      <c r="C759" s="1649"/>
      <c r="D759" s="2158"/>
      <c r="E759" s="553" t="s">
        <v>1975</v>
      </c>
      <c r="F759" s="547" t="s">
        <v>1962</v>
      </c>
      <c r="G759" s="2386" t="s">
        <v>732</v>
      </c>
      <c r="H759" s="758"/>
      <c r="I759" s="758"/>
      <c r="J759" s="758"/>
      <c r="K759" s="758"/>
      <c r="L759" s="758"/>
      <c r="M759" s="758"/>
      <c r="N759" s="758"/>
      <c r="O759" s="758"/>
      <c r="P759" s="758"/>
      <c r="Q759" s="758"/>
      <c r="R759" s="758"/>
      <c r="S759" s="758"/>
      <c r="T759" s="758"/>
      <c r="U759" s="758"/>
      <c r="V759" s="758"/>
      <c r="W759" s="758"/>
      <c r="X759" s="758"/>
      <c r="Y759" s="758"/>
      <c r="Z759" s="758"/>
      <c r="AA759" s="758"/>
      <c r="AB759" s="758"/>
      <c r="AC759" s="758"/>
      <c r="AD759" s="758"/>
      <c r="AE759" s="758"/>
      <c r="AF759" s="758"/>
      <c r="AG759" s="758"/>
      <c r="AH759" s="758"/>
      <c r="AI759" s="1532" t="s">
        <v>733</v>
      </c>
      <c r="AJ759" s="741"/>
      <c r="AK759" s="1649"/>
      <c r="AL759" s="1649"/>
      <c r="AM759" s="1373"/>
      <c r="AN759" s="1373"/>
      <c r="AO759" s="1373"/>
      <c r="AP759" s="1373"/>
      <c r="AQ759" s="1649"/>
      <c r="AR759" s="1373"/>
      <c r="AS759" s="1373"/>
      <c r="AT759" s="743"/>
      <c r="AU759" s="1373"/>
      <c r="AV759" s="1373"/>
      <c r="AW759" s="1373"/>
      <c r="AX759" s="1373"/>
      <c r="AY759" s="1373"/>
      <c r="AZ759" s="1639"/>
      <c r="BA759" s="1639"/>
      <c r="BB759" s="1639"/>
      <c r="BC759" s="1639"/>
      <c r="BD759" s="1639"/>
      <c r="BE759" s="1642">
        <v>0</v>
      </c>
    </row>
    <row customHeight="1" ht="15">
      <c r="A760" s="2391"/>
      <c r="D760" s="1640"/>
      <c r="E760" s="978"/>
      <c r="F760" s="979" t="s">
        <v>1976</v>
      </c>
      <c r="G760" s="579"/>
      <c r="H760" s="580"/>
      <c r="I760" s="580"/>
      <c r="J760" s="2895"/>
      <c r="K760" s="2896"/>
      <c r="L760" s="2897"/>
      <c r="M760" s="2898"/>
      <c r="N760" s="2899"/>
      <c r="O760" s="2900"/>
      <c r="P760" s="2901"/>
      <c r="Q760" s="2902"/>
      <c r="R760" s="2903"/>
      <c r="S760" s="2904"/>
      <c r="T760" s="2905"/>
      <c r="U760" s="2906"/>
      <c r="V760" s="2907"/>
      <c r="W760" s="2908"/>
      <c r="X760" s="2910"/>
      <c r="Y760" s="2911"/>
      <c r="Z760" s="2913"/>
      <c r="AA760" s="2914"/>
      <c r="AB760" s="2915"/>
      <c r="AC760" s="2917"/>
      <c r="AD760" s="2918"/>
      <c r="AE760" s="2919"/>
      <c r="AF760" s="2920"/>
      <c r="AG760" s="2922"/>
      <c r="AH760" s="3581"/>
      <c r="AI760" s="1011" t="s">
        <v>1977</v>
      </c>
      <c r="AJ760" s="550"/>
      <c r="BE760" s="1638">
        <v>0</v>
      </c>
    </row>
    <row s="1373" customFormat="1" customHeight="1" ht="39.99999999999999">
      <c r="A761" s="2391"/>
      <c r="C761" s="1643"/>
      <c r="D761" s="1645"/>
      <c r="E761" s="553" t="str">
        <f>FHD_NUM_P_62</f>
        <v>8</v>
      </c>
      <c r="F761" s="1884" t="str">
        <f>FHD_P_62</f>
        <v>Тепловая нагрузка по договорам, заключенным в рамках осуществления регулируемых видов деятельности</v>
      </c>
      <c r="G761" s="1881" t="s">
        <v>732</v>
      </c>
      <c r="H761" s="564"/>
      <c r="I761" s="564">
        <v>1156.178</v>
      </c>
      <c r="J761" s="564">
        <v>0</v>
      </c>
      <c r="K761" s="564">
        <v>0</v>
      </c>
      <c r="L761" s="564">
        <v>124.585</v>
      </c>
      <c r="M761" s="564">
        <v>12.68228</v>
      </c>
      <c r="N761" s="564">
        <v>0</v>
      </c>
      <c r="O761" s="564">
        <v>0</v>
      </c>
      <c r="P761" s="564">
        <v>0</v>
      </c>
      <c r="Q761" s="564">
        <v>0</v>
      </c>
      <c r="R761" s="564">
        <v>0</v>
      </c>
      <c r="S761" s="564">
        <v>0</v>
      </c>
      <c r="T761" s="564">
        <v>0</v>
      </c>
      <c r="U761" s="564">
        <v>0</v>
      </c>
      <c r="V761" s="564">
        <v>0</v>
      </c>
      <c r="W761" s="564">
        <v>0</v>
      </c>
      <c r="X761" s="564">
        <v>0</v>
      </c>
      <c r="Y761" s="564">
        <v>0</v>
      </c>
      <c r="Z761" s="564">
        <v>0</v>
      </c>
      <c r="AA761" s="564">
        <v>0</v>
      </c>
      <c r="AB761" s="564">
        <v>0</v>
      </c>
      <c r="AC761" s="564">
        <v>0</v>
      </c>
      <c r="AD761" s="564">
        <v>0</v>
      </c>
      <c r="AE761" s="564">
        <v>0</v>
      </c>
      <c r="AF761" s="564">
        <v>0</v>
      </c>
      <c r="AG761" s="564">
        <v>0</v>
      </c>
      <c r="AH761" s="564">
        <v>0</v>
      </c>
      <c r="AI761" s="296" t="str">
        <f>FHD_NOTE_P_62</f>
        <v>Регулируемыми организациями указывается информация по договорам, заключенным в рамках осуществления регулируемых видов деятельности</v>
      </c>
      <c r="AJ761" s="550"/>
      <c r="AK761" s="1643"/>
      <c r="AL761" s="1643"/>
      <c r="AQ761" s="1643"/>
      <c r="AT761" s="551"/>
      <c r="AZ761" s="1639"/>
      <c r="BA761" s="1639"/>
      <c r="BB761" s="1639"/>
      <c r="BC761" s="1639"/>
      <c r="BD761" s="1639"/>
      <c r="BE761" s="1167">
        <v>0</v>
      </c>
    </row>
    <row s="1373" customFormat="1" customHeight="1" ht="50.833333333333336">
      <c r="A762" s="2391"/>
      <c r="C762" s="1643"/>
      <c r="D762" s="1645"/>
      <c r="E762" s="553" t="str">
        <f>FHD_NUM_P_63</f>
        <v>9</v>
      </c>
      <c r="F762" s="1884" t="str">
        <f>FHD_P_63</f>
        <v>Объем вырабатываемой регулируемой организацией тепловой энергии в рамках осуществления регулируемых видов деятельности</v>
      </c>
      <c r="G762" s="1881" t="s">
        <v>784</v>
      </c>
      <c r="H762" s="584"/>
      <c r="I762" s="584">
        <v>2745.971</v>
      </c>
      <c r="J762" s="584">
        <v>0</v>
      </c>
      <c r="K762" s="584">
        <v>0</v>
      </c>
      <c r="L762" s="584">
        <v>361.572</v>
      </c>
      <c r="M762" s="584">
        <v>13.347</v>
      </c>
      <c r="N762" s="584">
        <v>0</v>
      </c>
      <c r="O762" s="584">
        <v>0</v>
      </c>
      <c r="P762" s="584">
        <v>0</v>
      </c>
      <c r="Q762" s="584">
        <v>0</v>
      </c>
      <c r="R762" s="584">
        <v>0</v>
      </c>
      <c r="S762" s="584">
        <v>0</v>
      </c>
      <c r="T762" s="584">
        <v>0</v>
      </c>
      <c r="U762" s="584">
        <v>0</v>
      </c>
      <c r="V762" s="584">
        <v>0</v>
      </c>
      <c r="W762" s="584">
        <v>0</v>
      </c>
      <c r="X762" s="584">
        <v>0</v>
      </c>
      <c r="Y762" s="584">
        <v>0</v>
      </c>
      <c r="Z762" s="584">
        <v>0</v>
      </c>
      <c r="AA762" s="584">
        <v>0</v>
      </c>
      <c r="AB762" s="584">
        <v>0</v>
      </c>
      <c r="AC762" s="584">
        <v>0</v>
      </c>
      <c r="AD762" s="584">
        <v>0</v>
      </c>
      <c r="AE762" s="584">
        <v>0</v>
      </c>
      <c r="AF762" s="584">
        <v>0</v>
      </c>
      <c r="AG762" s="584">
        <v>0</v>
      </c>
      <c r="AH762" s="584">
        <v>0</v>
      </c>
      <c r="AI762" s="29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J762" s="550"/>
      <c r="AK762" s="1643"/>
      <c r="AL762" s="1643"/>
      <c r="AQ762" s="1643"/>
      <c r="AT762" s="551"/>
      <c r="AZ762" s="1639"/>
      <c r="BA762" s="1639"/>
      <c r="BB762" s="1639"/>
      <c r="BC762" s="1639"/>
      <c r="BD762" s="1639"/>
      <c r="BE762" s="1167">
        <v>0</v>
      </c>
    </row>
    <row s="1373" customFormat="1" customHeight="1" ht="45.833333333333336">
      <c r="A763" s="2391"/>
      <c r="C763" s="1643"/>
      <c r="D763" s="1645"/>
      <c r="E763" s="553" t="str">
        <f>FHD_NUM_P_64</f>
        <v>9.1</v>
      </c>
      <c r="F763" s="1884" t="str">
        <f>FHD_P_64</f>
        <v>Объем приобретаемой регулируемой организацией тепловой энергии в рамках осуществления регулируемых видов деятельности</v>
      </c>
      <c r="G763" s="1881" t="s">
        <v>784</v>
      </c>
      <c r="H763" s="1414"/>
      <c r="I763" s="758"/>
      <c r="J763" s="1414"/>
      <c r="K763" s="1414"/>
      <c r="L763" s="1414"/>
      <c r="M763" s="1414"/>
      <c r="N763" s="1414"/>
      <c r="O763" s="1414"/>
      <c r="P763" s="1414"/>
      <c r="Q763" s="1414"/>
      <c r="R763" s="1414"/>
      <c r="S763" s="1414"/>
      <c r="T763" s="1414"/>
      <c r="U763" s="1414"/>
      <c r="V763" s="1414"/>
      <c r="W763" s="1414"/>
      <c r="X763" s="1414"/>
      <c r="Y763" s="1414"/>
      <c r="Z763" s="1414"/>
      <c r="AA763" s="1414"/>
      <c r="AB763" s="1414"/>
      <c r="AC763" s="1414"/>
      <c r="AD763" s="1414"/>
      <c r="AE763" s="1414"/>
      <c r="AF763" s="1414"/>
      <c r="AG763" s="1414"/>
      <c r="AH763" s="1414"/>
      <c r="AI763" s="296" t="str">
        <f>FHD_NOTE_P_64</f>
        <v>Информация указывается только едиными теплоснабжающими организациями.</v>
      </c>
      <c r="AJ763" s="550"/>
      <c r="AK763" s="1643"/>
      <c r="AL763" s="1643"/>
      <c r="AQ763" s="1643"/>
      <c r="AT763" s="551"/>
      <c r="AZ763" s="1639"/>
      <c r="BA763" s="1639"/>
      <c r="BB763" s="1639"/>
      <c r="BC763" s="1639"/>
      <c r="BD763" s="1639"/>
      <c r="BE763" s="1167">
        <v>0</v>
      </c>
    </row>
    <row s="1373" customFormat="1" customHeight="1" ht="42.5">
      <c r="A764" s="2391"/>
      <c r="C764" s="1643"/>
      <c r="D764" s="1645"/>
      <c r="E764" s="553" t="str">
        <f>FHD_NUM_P_65</f>
        <v>10</v>
      </c>
      <c r="F764"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764" s="1881" t="s">
        <v>784</v>
      </c>
      <c r="H764" s="584"/>
      <c r="I764" s="584">
        <v>2172.9332</v>
      </c>
      <c r="J764" s="584">
        <v>0</v>
      </c>
      <c r="K764" s="584">
        <v>0</v>
      </c>
      <c r="L764" s="584">
        <v>296.383</v>
      </c>
      <c r="M764" s="584">
        <v>13.4948</v>
      </c>
      <c r="N764" s="584">
        <v>0.082</v>
      </c>
      <c r="O764" s="584">
        <v>29.4183</v>
      </c>
      <c r="P764" s="584">
        <v>1.7703</v>
      </c>
      <c r="Q764" s="584">
        <v>3.8352</v>
      </c>
      <c r="R764" s="584">
        <v>2.3091</v>
      </c>
      <c r="S764" s="584">
        <v>0.3223</v>
      </c>
      <c r="T764" s="584">
        <v>0.0071</v>
      </c>
      <c r="U764" s="584">
        <v>0.519</v>
      </c>
      <c r="V764" s="584">
        <v>1.9007</v>
      </c>
      <c r="W764" s="584">
        <v>2.4129</v>
      </c>
      <c r="X764" s="584">
        <v>1.3065</v>
      </c>
      <c r="Y764" s="584">
        <v>18.0324</v>
      </c>
      <c r="Z764" s="584">
        <v>0</v>
      </c>
      <c r="AA764" s="584">
        <v>0</v>
      </c>
      <c r="AB764" s="584">
        <v>0</v>
      </c>
      <c r="AC764" s="584">
        <v>0</v>
      </c>
      <c r="AD764" s="584">
        <v>0</v>
      </c>
      <c r="AE764" s="584">
        <v>0</v>
      </c>
      <c r="AF764" s="584">
        <v>0</v>
      </c>
      <c r="AG764" s="584">
        <v>0</v>
      </c>
      <c r="AH764" s="584">
        <v>0</v>
      </c>
      <c r="AI764" s="29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J764" s="550"/>
      <c r="AK764" s="1643"/>
      <c r="AL764" s="1643"/>
      <c r="AQ764" s="1643"/>
      <c r="AT764" s="551"/>
      <c r="AZ764" s="1639"/>
      <c r="BA764" s="1639"/>
      <c r="BB764" s="1639"/>
      <c r="BC764" s="1639"/>
      <c r="BD764" s="1639"/>
      <c r="BE764" s="1167">
        <v>0</v>
      </c>
    </row>
    <row s="1373" customFormat="1" customHeight="1" ht="18.75">
      <c r="A765" s="2391"/>
      <c r="C765" s="1643"/>
      <c r="D765" s="1645"/>
      <c r="E765" s="553" t="str">
        <f>FHD_NUM_P_66</f>
        <v>10.1</v>
      </c>
      <c r="F765" s="1531" t="str">
        <f>FHD_P_66</f>
        <v>По приборам учёта </v>
      </c>
      <c r="G765" s="1881" t="s">
        <v>784</v>
      </c>
      <c r="H765" s="584"/>
      <c r="I765" s="584">
        <v>1307.1901</v>
      </c>
      <c r="J765" s="584">
        <v>0</v>
      </c>
      <c r="K765" s="584">
        <v>0</v>
      </c>
      <c r="L765" s="584">
        <v>121.5779</v>
      </c>
      <c r="M765" s="584">
        <v>13.0809</v>
      </c>
      <c r="N765" s="584">
        <v>0.082</v>
      </c>
      <c r="O765" s="584">
        <v>9.5719</v>
      </c>
      <c r="P765" s="584">
        <v>0.6038</v>
      </c>
      <c r="Q765" s="584">
        <v>2.3782</v>
      </c>
      <c r="R765" s="584">
        <v>1.4322</v>
      </c>
      <c r="S765" s="584">
        <v>0.1454</v>
      </c>
      <c r="T765" s="584">
        <v>0.0071</v>
      </c>
      <c r="U765" s="584">
        <v>0.1337</v>
      </c>
      <c r="V765" s="584">
        <v>0.2536</v>
      </c>
      <c r="W765" s="584">
        <v>1.2176</v>
      </c>
      <c r="X765" s="584">
        <v>0.7299</v>
      </c>
      <c r="Y765" s="584">
        <v>12.3478</v>
      </c>
      <c r="Z765" s="584">
        <v>0</v>
      </c>
      <c r="AA765" s="584">
        <v>0</v>
      </c>
      <c r="AB765" s="584">
        <v>0</v>
      </c>
      <c r="AC765" s="584">
        <v>0</v>
      </c>
      <c r="AD765" s="584">
        <v>0</v>
      </c>
      <c r="AE765" s="584">
        <v>0</v>
      </c>
      <c r="AF765" s="584">
        <v>0</v>
      </c>
      <c r="AG765" s="584">
        <v>0</v>
      </c>
      <c r="AH765" s="584">
        <v>0</v>
      </c>
      <c r="AI765" s="296" t="str">
        <f>FHD_NOTE_P_66</f>
        <v/>
      </c>
      <c r="AJ765" s="550"/>
      <c r="AK765" s="1643"/>
      <c r="AL765" s="1643"/>
      <c r="AQ765" s="1643"/>
      <c r="AT765" s="551"/>
      <c r="AZ765" s="1639"/>
      <c r="BA765" s="1639"/>
      <c r="BB765" s="1639"/>
      <c r="BC765" s="1639"/>
      <c r="BD765" s="1639"/>
      <c r="BE765" s="1167">
        <v>0</v>
      </c>
    </row>
    <row s="1373" customFormat="1" customHeight="1" ht="61.66666666666666">
      <c r="A766" s="2391"/>
      <c r="C766" s="1643"/>
      <c r="D766" s="1645"/>
      <c r="E766" s="553" t="str">
        <f>FHD_NUM_P_67</f>
        <v>10.1.1</v>
      </c>
      <c r="F766" s="165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766" s="1881" t="s">
        <v>784</v>
      </c>
      <c r="H766" s="584"/>
      <c r="I766" s="584">
        <v>0</v>
      </c>
      <c r="J766" s="584">
        <v>0</v>
      </c>
      <c r="K766" s="584">
        <v>0</v>
      </c>
      <c r="L766" s="584">
        <v>0</v>
      </c>
      <c r="M766" s="584">
        <v>0</v>
      </c>
      <c r="N766" s="584">
        <v>0</v>
      </c>
      <c r="O766" s="584">
        <v>0</v>
      </c>
      <c r="P766" s="584">
        <v>0</v>
      </c>
      <c r="Q766" s="584">
        <v>0</v>
      </c>
      <c r="R766" s="584">
        <v>0</v>
      </c>
      <c r="S766" s="584">
        <v>0</v>
      </c>
      <c r="T766" s="584">
        <v>0</v>
      </c>
      <c r="U766" s="584">
        <v>0</v>
      </c>
      <c r="V766" s="584">
        <v>0</v>
      </c>
      <c r="W766" s="584">
        <v>0</v>
      </c>
      <c r="X766" s="584">
        <v>0</v>
      </c>
      <c r="Y766" s="584">
        <v>0</v>
      </c>
      <c r="Z766" s="584">
        <v>0</v>
      </c>
      <c r="AA766" s="584">
        <v>0</v>
      </c>
      <c r="AB766" s="584">
        <v>0</v>
      </c>
      <c r="AC766" s="584">
        <v>0</v>
      </c>
      <c r="AD766" s="584">
        <v>0</v>
      </c>
      <c r="AE766" s="584">
        <v>0</v>
      </c>
      <c r="AF766" s="584">
        <v>0</v>
      </c>
      <c r="AG766" s="584">
        <v>0</v>
      </c>
      <c r="AH766" s="584">
        <v>0</v>
      </c>
      <c r="AI766" s="296" t="str">
        <f>FHD_NOTE_P_67</f>
        <v/>
      </c>
      <c r="AJ766" s="550"/>
      <c r="AK766" s="1643"/>
      <c r="AL766" s="1643"/>
      <c r="AQ766" s="1643"/>
      <c r="AT766" s="551"/>
      <c r="AZ766" s="1639"/>
      <c r="BA766" s="1639"/>
      <c r="BB766" s="1639"/>
      <c r="BC766" s="1639"/>
      <c r="BD766" s="1639"/>
      <c r="BE766" s="1167">
        <v>0</v>
      </c>
    </row>
    <row s="1373" customFormat="1" customHeight="1" ht="18.75">
      <c r="A767" s="2391"/>
      <c r="C767" s="1643"/>
      <c r="D767" s="1645"/>
      <c r="E767" s="553" t="str">
        <f>FHD_NUM_P_68</f>
        <v>10.2</v>
      </c>
      <c r="F767" s="1531" t="str">
        <f>FHD_P_68</f>
        <v>Расчётным путём</v>
      </c>
      <c r="G767" s="1881" t="s">
        <v>784</v>
      </c>
      <c r="H767" s="584"/>
      <c r="I767" s="584">
        <v>0</v>
      </c>
      <c r="J767" s="584">
        <v>0</v>
      </c>
      <c r="K767" s="584">
        <v>0</v>
      </c>
      <c r="L767" s="584">
        <v>0</v>
      </c>
      <c r="M767" s="584">
        <v>0</v>
      </c>
      <c r="N767" s="584">
        <v>0</v>
      </c>
      <c r="O767" s="584">
        <v>0</v>
      </c>
      <c r="P767" s="584">
        <v>0</v>
      </c>
      <c r="Q767" s="584">
        <v>0</v>
      </c>
      <c r="R767" s="584">
        <v>0</v>
      </c>
      <c r="S767" s="584">
        <v>0</v>
      </c>
      <c r="T767" s="584">
        <v>0</v>
      </c>
      <c r="U767" s="584">
        <v>0</v>
      </c>
      <c r="V767" s="584">
        <v>0</v>
      </c>
      <c r="W767" s="584">
        <v>0</v>
      </c>
      <c r="X767" s="584">
        <v>0</v>
      </c>
      <c r="Y767" s="584">
        <v>0</v>
      </c>
      <c r="Z767" s="584">
        <v>0</v>
      </c>
      <c r="AA767" s="584">
        <v>0</v>
      </c>
      <c r="AB767" s="584">
        <v>0</v>
      </c>
      <c r="AC767" s="584">
        <v>0</v>
      </c>
      <c r="AD767" s="584">
        <v>0</v>
      </c>
      <c r="AE767" s="584">
        <v>0</v>
      </c>
      <c r="AF767" s="584">
        <v>0</v>
      </c>
      <c r="AG767" s="584">
        <v>0</v>
      </c>
      <c r="AH767" s="584">
        <v>0</v>
      </c>
      <c r="AI767" s="296" t="str">
        <f>FHD_NOTE_P_68</f>
        <v/>
      </c>
      <c r="AJ767" s="550"/>
      <c r="AK767" s="1643"/>
      <c r="AL767" s="1643"/>
      <c r="AQ767" s="1643"/>
      <c r="AT767" s="551"/>
      <c r="AZ767" s="1639"/>
      <c r="BA767" s="1639"/>
      <c r="BB767" s="1639"/>
      <c r="BC767" s="1639"/>
      <c r="BD767" s="1639"/>
      <c r="BE767" s="1167">
        <v>0</v>
      </c>
    </row>
    <row s="1373" customFormat="1" customHeight="1" ht="79.99999999999999">
      <c r="A768" s="2391"/>
      <c r="C768" s="1643"/>
      <c r="D768" s="1645"/>
      <c r="E768" s="553" t="str">
        <f>FHD_NUM_P_69</f>
        <v>10.3</v>
      </c>
      <c r="F768" s="1531" t="str">
        <f>FHD_P_69</f>
        <v>По нормативам потребления коммунальных услуг и нормативам потребления коммунальных ресурсов</v>
      </c>
      <c r="G768" s="1881" t="s">
        <v>784</v>
      </c>
      <c r="H768" s="584"/>
      <c r="I768" s="584">
        <v>865.7431</v>
      </c>
      <c r="J768" s="584">
        <v>0</v>
      </c>
      <c r="K768" s="584">
        <v>0</v>
      </c>
      <c r="L768" s="584">
        <v>174.8051</v>
      </c>
      <c r="M768" s="584">
        <v>0.4139</v>
      </c>
      <c r="N768" s="584">
        <v>0</v>
      </c>
      <c r="O768" s="584">
        <v>19.8464</v>
      </c>
      <c r="P768" s="584">
        <v>1.1665</v>
      </c>
      <c r="Q768" s="584">
        <v>1.4569</v>
      </c>
      <c r="R768" s="584">
        <v>0.8768</v>
      </c>
      <c r="S768" s="584">
        <v>0.1769</v>
      </c>
      <c r="T768" s="584">
        <v>0</v>
      </c>
      <c r="U768" s="584">
        <v>0.3853</v>
      </c>
      <c r="V768" s="584">
        <v>1.647</v>
      </c>
      <c r="W768" s="584">
        <v>1.1953</v>
      </c>
      <c r="X768" s="584">
        <v>0.5765</v>
      </c>
      <c r="Y768" s="584">
        <v>5.6845</v>
      </c>
      <c r="Z768" s="584">
        <v>0</v>
      </c>
      <c r="AA768" s="584">
        <v>0</v>
      </c>
      <c r="AB768" s="584">
        <v>0</v>
      </c>
      <c r="AC768" s="584">
        <v>0</v>
      </c>
      <c r="AD768" s="584">
        <v>0</v>
      </c>
      <c r="AE768" s="584">
        <v>0</v>
      </c>
      <c r="AF768" s="584">
        <v>0</v>
      </c>
      <c r="AG768" s="584">
        <v>0</v>
      </c>
      <c r="AH768" s="584">
        <v>0</v>
      </c>
      <c r="AI768" s="296" t="str">
        <f>FHD_NOTE_P_69</f>
        <v/>
      </c>
      <c r="AJ768" s="550"/>
      <c r="AK768" s="1643"/>
      <c r="AL768" s="1643"/>
      <c r="AQ768" s="1643"/>
      <c r="AT768" s="551"/>
      <c r="AZ768" s="1639"/>
      <c r="BA768" s="1639"/>
      <c r="BB768" s="1639"/>
      <c r="BC768" s="1639"/>
      <c r="BD768" s="1639"/>
      <c r="BE768" s="1167">
        <v>0</v>
      </c>
    </row>
    <row s="1373" customFormat="1" customHeight="1" ht="41.666666666666664">
      <c r="A769" s="2391"/>
      <c r="C769" s="1643"/>
      <c r="D769" s="1645"/>
      <c r="E769" s="553" t="str">
        <f>FHD_NUM_P_70</f>
        <v>11</v>
      </c>
      <c r="F769" s="1884" t="str">
        <f>FHD_P_70</f>
        <v>Нормативы технологических потерь при передаче тепловой энергии, теплоносителя по тепловым сетям, утвержденные уполномоченным органом</v>
      </c>
      <c r="G769" s="1881" t="s">
        <v>1978</v>
      </c>
      <c r="H769" s="564"/>
      <c r="I769" s="564">
        <v>498.684</v>
      </c>
      <c r="J769" s="564">
        <v>0</v>
      </c>
      <c r="K769" s="564">
        <v>0</v>
      </c>
      <c r="L769" s="564">
        <v>54.556</v>
      </c>
      <c r="M769" s="564">
        <v>3.213</v>
      </c>
      <c r="N769" s="564">
        <v>0</v>
      </c>
      <c r="O769" s="564">
        <v>0</v>
      </c>
      <c r="P769" s="564">
        <v>0</v>
      </c>
      <c r="Q769" s="564">
        <v>0</v>
      </c>
      <c r="R769" s="564">
        <v>0</v>
      </c>
      <c r="S769" s="564">
        <v>0</v>
      </c>
      <c r="T769" s="564">
        <v>0</v>
      </c>
      <c r="U769" s="564">
        <v>0</v>
      </c>
      <c r="V769" s="564">
        <v>0</v>
      </c>
      <c r="W769" s="564">
        <v>0</v>
      </c>
      <c r="X769" s="564">
        <v>0</v>
      </c>
      <c r="Y769" s="564">
        <v>0</v>
      </c>
      <c r="Z769" s="564">
        <v>0</v>
      </c>
      <c r="AA769" s="564">
        <v>0</v>
      </c>
      <c r="AB769" s="564">
        <v>0</v>
      </c>
      <c r="AC769" s="564">
        <v>0</v>
      </c>
      <c r="AD769" s="564">
        <v>0</v>
      </c>
      <c r="AE769" s="564">
        <v>0</v>
      </c>
      <c r="AF769" s="564">
        <v>0</v>
      </c>
      <c r="AG769" s="564">
        <v>0</v>
      </c>
      <c r="AH769" s="564">
        <v>0</v>
      </c>
      <c r="AI769" s="296" t="str">
        <f>FHD_NOTE_P_70</f>
        <v/>
      </c>
      <c r="AJ769" s="550"/>
      <c r="AK769" s="1643"/>
      <c r="AL769" s="1643"/>
      <c r="AQ769" s="1643"/>
      <c r="AT769" s="551"/>
      <c r="AZ769" s="1639"/>
      <c r="BA769" s="1639"/>
      <c r="BB769" s="1639"/>
      <c r="BC769" s="1639"/>
      <c r="BD769" s="1639"/>
      <c r="BE769" s="1167">
        <v>0</v>
      </c>
    </row>
    <row s="1373" customFormat="1" customHeight="1" ht="22.5">
      <c r="A770" s="2391"/>
      <c r="C770" s="1643"/>
      <c r="D770" s="1645"/>
      <c r="E770" s="553" t="str">
        <f>FHD_NUM_P_71</f>
        <v>12</v>
      </c>
      <c r="F770" s="1884" t="str">
        <f>FHD_P_71</f>
        <v>Фактический объем потерь при передаче тепловой энергии</v>
      </c>
      <c r="G770" s="1881" t="s">
        <v>1978</v>
      </c>
      <c r="H770" s="564"/>
      <c r="I770" s="564">
        <v>538.867</v>
      </c>
      <c r="J770" s="564">
        <v>0</v>
      </c>
      <c r="K770" s="564">
        <v>0</v>
      </c>
      <c r="L770" s="564">
        <v>52.31</v>
      </c>
      <c r="M770" s="564">
        <v>0</v>
      </c>
      <c r="N770" s="564">
        <v>0</v>
      </c>
      <c r="O770" s="564">
        <v>0</v>
      </c>
      <c r="P770" s="564">
        <v>0</v>
      </c>
      <c r="Q770" s="564">
        <v>0</v>
      </c>
      <c r="R770" s="564">
        <v>0</v>
      </c>
      <c r="S770" s="564">
        <v>0</v>
      </c>
      <c r="T770" s="564">
        <v>0</v>
      </c>
      <c r="U770" s="564">
        <v>0</v>
      </c>
      <c r="V770" s="564">
        <v>0</v>
      </c>
      <c r="W770" s="564">
        <v>0</v>
      </c>
      <c r="X770" s="564">
        <v>0</v>
      </c>
      <c r="Y770" s="564">
        <v>0</v>
      </c>
      <c r="Z770" s="564">
        <v>0</v>
      </c>
      <c r="AA770" s="564">
        <v>0</v>
      </c>
      <c r="AB770" s="564">
        <v>0</v>
      </c>
      <c r="AC770" s="564">
        <v>0</v>
      </c>
      <c r="AD770" s="564">
        <v>0</v>
      </c>
      <c r="AE770" s="564">
        <v>0</v>
      </c>
      <c r="AF770" s="564">
        <v>0</v>
      </c>
      <c r="AG770" s="564">
        <v>0</v>
      </c>
      <c r="AH770" s="564">
        <v>0</v>
      </c>
      <c r="AI770" s="296" t="str">
        <f>FHD_NOTE_P_71</f>
        <v/>
      </c>
      <c r="AJ770" s="550"/>
      <c r="AK770" s="1643"/>
      <c r="AL770" s="1643"/>
      <c r="AQ770" s="1643"/>
      <c r="AT770" s="551"/>
      <c r="AZ770" s="1639"/>
      <c r="BA770" s="1639"/>
      <c r="BB770" s="1639"/>
      <c r="BC770" s="1639"/>
      <c r="BD770" s="1639"/>
      <c r="BE770" s="1167">
        <v>0</v>
      </c>
    </row>
    <row customHeight="1" ht="19.95">
      <c r="D771" s="1645"/>
      <c r="E771" s="553" t="str">
        <f>FHD_NUM_P_72</f>
        <v>13</v>
      </c>
      <c r="F771" s="1884" t="str">
        <f>FHD_P_72</f>
        <v>Среднесписочная численность основного производственного персонала</v>
      </c>
      <c r="G771" s="1880" t="s">
        <v>1979</v>
      </c>
      <c r="H771" s="584"/>
      <c r="I771" s="584">
        <v>4527.3928</v>
      </c>
      <c r="J771" s="584">
        <v>0</v>
      </c>
      <c r="K771" s="584">
        <v>8.1137</v>
      </c>
      <c r="L771" s="584">
        <v>346.9246</v>
      </c>
      <c r="M771" s="584">
        <v>26.6103</v>
      </c>
      <c r="N771" s="584">
        <v>0.0783</v>
      </c>
      <c r="O771" s="584">
        <v>20.879</v>
      </c>
      <c r="P771" s="584">
        <v>1.3245</v>
      </c>
      <c r="Q771" s="584">
        <v>3.1659</v>
      </c>
      <c r="R771" s="584">
        <v>3.8265</v>
      </c>
      <c r="S771" s="584">
        <v>0.5182</v>
      </c>
      <c r="T771" s="584">
        <v>0.0125</v>
      </c>
      <c r="U771" s="584">
        <v>0.3362</v>
      </c>
      <c r="V771" s="584">
        <v>0.1311</v>
      </c>
      <c r="W771" s="584">
        <v>3.4036</v>
      </c>
      <c r="X771" s="584">
        <v>1.5638</v>
      </c>
      <c r="Y771" s="584">
        <v>15.7216</v>
      </c>
      <c r="Z771" s="584">
        <v>0.169</v>
      </c>
      <c r="AA771" s="584">
        <v>0.04</v>
      </c>
      <c r="AB771" s="584">
        <v>0</v>
      </c>
      <c r="AC771" s="584">
        <v>0.0319</v>
      </c>
      <c r="AD771" s="584">
        <v>0.2284</v>
      </c>
      <c r="AE771" s="584">
        <v>0.0463</v>
      </c>
      <c r="AF771" s="584">
        <v>0.0506</v>
      </c>
      <c r="AG771" s="584">
        <v>0</v>
      </c>
      <c r="AH771" s="584">
        <v>0</v>
      </c>
      <c r="AI771" s="296" t="str">
        <f>FHD_NOTE_P_72</f>
        <v/>
      </c>
      <c r="AJ771" s="550"/>
      <c r="BE771" s="1638">
        <v>19</v>
      </c>
    </row>
    <row customHeight="1" ht="18.75">
      <c r="A772" s="996" t="s">
        <v>1980</v>
      </c>
      <c r="D772" s="1645"/>
      <c r="E772" s="553" t="str">
        <f>FHD_NUM_P_73</f>
        <v>14</v>
      </c>
      <c r="F772" s="1884" t="str">
        <f>FHD_P_73</f>
        <v>Среднесписочная численность административно-управленческого персонала</v>
      </c>
      <c r="G772" s="977" t="s">
        <v>1979</v>
      </c>
      <c r="H772" s="975"/>
      <c r="I772" s="975">
        <v>1359.1334</v>
      </c>
      <c r="J772" s="975">
        <v>0</v>
      </c>
      <c r="K772" s="975">
        <v>0</v>
      </c>
      <c r="L772" s="975">
        <v>111.5713</v>
      </c>
      <c r="M772" s="975">
        <v>11.9552</v>
      </c>
      <c r="N772" s="975">
        <v>0.0194</v>
      </c>
      <c r="O772" s="975">
        <v>5.9394</v>
      </c>
      <c r="P772" s="975">
        <v>0.3768</v>
      </c>
      <c r="Q772" s="975">
        <v>0.7328</v>
      </c>
      <c r="R772" s="975">
        <v>0.9937</v>
      </c>
      <c r="S772" s="975">
        <v>0.12</v>
      </c>
      <c r="T772" s="975">
        <v>0.0029</v>
      </c>
      <c r="U772" s="975">
        <v>0.0834</v>
      </c>
      <c r="V772" s="975">
        <v>0.0325</v>
      </c>
      <c r="W772" s="975">
        <v>0.8839</v>
      </c>
      <c r="X772" s="975">
        <v>0.388</v>
      </c>
      <c r="Y772" s="975">
        <v>5.0561</v>
      </c>
      <c r="Z772" s="975">
        <v>0</v>
      </c>
      <c r="AA772" s="975">
        <v>0</v>
      </c>
      <c r="AB772" s="975">
        <v>0</v>
      </c>
      <c r="AC772" s="975">
        <v>0</v>
      </c>
      <c r="AD772" s="975">
        <v>0</v>
      </c>
      <c r="AE772" s="975">
        <v>0</v>
      </c>
      <c r="AF772" s="975">
        <v>0</v>
      </c>
      <c r="AG772" s="975">
        <v>0</v>
      </c>
      <c r="AH772" s="975">
        <v>0</v>
      </c>
      <c r="AI772" s="296" t="str">
        <f>FHD_NOTE_P_73</f>
        <v/>
      </c>
      <c r="AJ772" s="550"/>
      <c r="BE772" s="1638">
        <v>0</v>
      </c>
    </row>
    <row customHeight="1" ht="33.75" hidden="1">
      <c r="A773" s="996" t="s">
        <v>1981</v>
      </c>
      <c r="D773" s="1645"/>
      <c r="E773" s="553" t="str">
        <f>FHD_NUM_P_74</f>
        <v/>
      </c>
      <c r="F773" s="1884" t="str">
        <f>FHD_P_74</f>
        <v/>
      </c>
      <c r="G773" s="1880" t="s">
        <v>1982</v>
      </c>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296" t="str">
        <f>FHD_NOTE_P_74</f>
        <v/>
      </c>
      <c r="AJ773" s="550"/>
      <c r="BE773" s="1638">
        <v>0</v>
      </c>
    </row>
    <row s="1642" customFormat="1" customHeight="1" ht="18.75" hidden="1">
      <c r="A774" s="2393" t="s">
        <v>1983</v>
      </c>
      <c r="B774" s="917"/>
      <c r="C774" s="742"/>
      <c r="D774" s="740"/>
      <c r="E774" s="553" t="str">
        <f>FHD_NUM_P_75</f>
        <v/>
      </c>
      <c r="F774" s="1884" t="str">
        <f>FHD_P_75</f>
        <v/>
      </c>
      <c r="G774" s="1880" t="s">
        <v>734</v>
      </c>
      <c r="H774" s="564"/>
      <c r="I774" s="564"/>
      <c r="J774" s="564"/>
      <c r="K774" s="564"/>
      <c r="L774" s="564"/>
      <c r="M774" s="564"/>
      <c r="N774" s="564"/>
      <c r="O774" s="564"/>
      <c r="P774" s="564"/>
      <c r="Q774" s="564"/>
      <c r="R774" s="564"/>
      <c r="S774" s="564"/>
      <c r="T774" s="564"/>
      <c r="U774" s="564"/>
      <c r="V774" s="564"/>
      <c r="W774" s="564"/>
      <c r="X774" s="564"/>
      <c r="Y774" s="564"/>
      <c r="Z774" s="564"/>
      <c r="AA774" s="564"/>
      <c r="AB774" s="564"/>
      <c r="AC774" s="564"/>
      <c r="AD774" s="564"/>
      <c r="AE774" s="564"/>
      <c r="AF774" s="564"/>
      <c r="AG774" s="564"/>
      <c r="AH774" s="564"/>
      <c r="AI774" s="296" t="str">
        <f>FHD_NOTE_P_75</f>
        <v/>
      </c>
      <c r="AJ774" s="741"/>
      <c r="AK774" s="742"/>
      <c r="AL774" s="742"/>
      <c r="AM774" s="917"/>
      <c r="AN774" s="917"/>
      <c r="AO774" s="917"/>
      <c r="AP774" s="917"/>
      <c r="AQ774" s="742"/>
      <c r="AR774" s="917"/>
      <c r="AS774" s="917"/>
      <c r="AT774" s="743"/>
      <c r="AU774" s="917"/>
      <c r="AV774" s="917"/>
      <c r="AW774" s="917"/>
      <c r="AX774" s="917"/>
      <c r="AY774" s="917"/>
      <c r="AZ774" s="744"/>
      <c r="BA774" s="744"/>
      <c r="BB774" s="744"/>
      <c r="BC774" s="744"/>
      <c r="BD774" s="744"/>
      <c r="BE774" s="746">
        <v>0</v>
      </c>
    </row>
    <row s="1642" customFormat="1" customHeight="1" ht="18.75" hidden="1">
      <c r="A775" s="2393"/>
      <c r="B775" s="917"/>
      <c r="C775" s="742"/>
      <c r="D775" s="740"/>
      <c r="E775" s="553" t="str">
        <f>FHD_NUM_P_76</f>
        <v/>
      </c>
      <c r="F775" s="1884" t="str">
        <f>FHD_P_76</f>
        <v/>
      </c>
      <c r="G775" s="1880" t="s">
        <v>734</v>
      </c>
      <c r="H775" s="564"/>
      <c r="I775" s="564"/>
      <c r="J775" s="564"/>
      <c r="K775" s="564"/>
      <c r="L775" s="564"/>
      <c r="M775" s="564"/>
      <c r="N775" s="564"/>
      <c r="O775" s="564"/>
      <c r="P775" s="564"/>
      <c r="Q775" s="564"/>
      <c r="R775" s="564"/>
      <c r="S775" s="564"/>
      <c r="T775" s="564"/>
      <c r="U775" s="564"/>
      <c r="V775" s="564"/>
      <c r="W775" s="564"/>
      <c r="X775" s="564"/>
      <c r="Y775" s="564"/>
      <c r="Z775" s="564"/>
      <c r="AA775" s="564"/>
      <c r="AB775" s="564"/>
      <c r="AC775" s="564"/>
      <c r="AD775" s="564"/>
      <c r="AE775" s="564"/>
      <c r="AF775" s="564"/>
      <c r="AG775" s="564"/>
      <c r="AH775" s="564"/>
      <c r="AI775" s="296" t="str">
        <f>FHD_NOTE_P_76</f>
        <v/>
      </c>
      <c r="AJ775" s="741"/>
      <c r="AK775" s="742"/>
      <c r="AL775" s="742"/>
      <c r="AM775" s="917"/>
      <c r="AN775" s="917"/>
      <c r="AO775" s="917"/>
      <c r="AP775" s="917"/>
      <c r="AQ775" s="742"/>
      <c r="AR775" s="917"/>
      <c r="AS775" s="917"/>
      <c r="AT775" s="743"/>
      <c r="AU775" s="917"/>
      <c r="AV775" s="917"/>
      <c r="AW775" s="917"/>
      <c r="AX775" s="917"/>
      <c r="AY775" s="917"/>
      <c r="AZ775" s="744"/>
      <c r="BA775" s="744"/>
      <c r="BB775" s="744"/>
      <c r="BC775" s="744"/>
      <c r="BD775" s="744"/>
      <c r="BE775" s="746">
        <v>0</v>
      </c>
    </row>
    <row s="1642" customFormat="1" customHeight="1" ht="18.75" hidden="1">
      <c r="A776" s="2393"/>
      <c r="B776" s="917"/>
      <c r="C776" s="742"/>
      <c r="D776" s="740"/>
      <c r="E776" s="553" t="str">
        <f>FHD_NUM_P_77</f>
        <v/>
      </c>
      <c r="F776" s="1884" t="str">
        <f>FHD_P_77</f>
        <v/>
      </c>
      <c r="G776" s="1880" t="s">
        <v>734</v>
      </c>
      <c r="H776" s="564"/>
      <c r="I776" s="564"/>
      <c r="J776" s="564"/>
      <c r="K776" s="564"/>
      <c r="L776" s="564"/>
      <c r="M776" s="564"/>
      <c r="N776" s="564"/>
      <c r="O776" s="564"/>
      <c r="P776" s="564"/>
      <c r="Q776" s="564"/>
      <c r="R776" s="564"/>
      <c r="S776" s="564"/>
      <c r="T776" s="564"/>
      <c r="U776" s="564"/>
      <c r="V776" s="564"/>
      <c r="W776" s="564"/>
      <c r="X776" s="564"/>
      <c r="Y776" s="564"/>
      <c r="Z776" s="564"/>
      <c r="AA776" s="564"/>
      <c r="AB776" s="564"/>
      <c r="AC776" s="564"/>
      <c r="AD776" s="564"/>
      <c r="AE776" s="564"/>
      <c r="AF776" s="564"/>
      <c r="AG776" s="564"/>
      <c r="AH776" s="564"/>
      <c r="AI776" s="296" t="str">
        <f>FHD_NOTE_P_77</f>
        <v/>
      </c>
      <c r="AJ776" s="741"/>
      <c r="AK776" s="742"/>
      <c r="AL776" s="742"/>
      <c r="AM776" s="917"/>
      <c r="AN776" s="917"/>
      <c r="AO776" s="917"/>
      <c r="AP776" s="917"/>
      <c r="AQ776" s="742"/>
      <c r="AR776" s="917"/>
      <c r="AS776" s="917"/>
      <c r="AT776" s="743"/>
      <c r="AU776" s="917"/>
      <c r="AV776" s="917"/>
      <c r="AW776" s="917"/>
      <c r="AX776" s="917"/>
      <c r="AY776" s="917"/>
      <c r="AZ776" s="744"/>
      <c r="BA776" s="744"/>
      <c r="BB776" s="744"/>
      <c r="BC776" s="744"/>
      <c r="BD776" s="744"/>
      <c r="BE776" s="746">
        <v>0</v>
      </c>
    </row>
    <row s="1649" customFormat="1" customHeight="1" ht="0.75" hidden="1">
      <c r="A777" s="2393"/>
      <c r="D777" s="555"/>
      <c r="E777" s="1020" t="str">
        <f>E776&amp;".0"</f>
        <v>.0</v>
      </c>
      <c r="F777" s="1004"/>
      <c r="G777" s="1658"/>
      <c r="H777" s="999"/>
      <c r="I777" s="999"/>
      <c r="J777" s="999"/>
      <c r="K777" s="999"/>
      <c r="L777" s="999"/>
      <c r="M777" s="999"/>
      <c r="N777" s="999"/>
      <c r="O777" s="999"/>
      <c r="P777" s="999"/>
      <c r="Q777" s="999"/>
      <c r="R777" s="999"/>
      <c r="S777" s="999"/>
      <c r="T777" s="999"/>
      <c r="U777" s="999"/>
      <c r="V777" s="999"/>
      <c r="W777" s="999"/>
      <c r="X777" s="999"/>
      <c r="Y777" s="999"/>
      <c r="Z777" s="999"/>
      <c r="AA777" s="999"/>
      <c r="AB777" s="999"/>
      <c r="AC777" s="999"/>
      <c r="AD777" s="999"/>
      <c r="AE777" s="999"/>
      <c r="AF777" s="999"/>
      <c r="AG777" s="999"/>
      <c r="AH777" s="999"/>
      <c r="AI777" s="1003"/>
      <c r="BE777" s="1643">
        <v>0</v>
      </c>
    </row>
    <row s="1642" customFormat="1" customHeight="1" ht="15" hidden="1">
      <c r="A778" s="2393"/>
      <c r="B778" s="917"/>
      <c r="C778" s="742"/>
      <c r="D778" s="753"/>
      <c r="E778" s="980"/>
      <c r="F778" s="981" t="s">
        <v>1984</v>
      </c>
      <c r="G778" s="754"/>
      <c r="H778" s="755"/>
      <c r="I778" s="755"/>
      <c r="J778" s="2926"/>
      <c r="K778" s="2927"/>
      <c r="L778" s="2928"/>
      <c r="M778" s="2929"/>
      <c r="N778" s="2930"/>
      <c r="O778" s="2931"/>
      <c r="P778" s="2932"/>
      <c r="Q778" s="2933"/>
      <c r="R778" s="2934"/>
      <c r="S778" s="2935"/>
      <c r="T778" s="2936"/>
      <c r="U778" s="2937"/>
      <c r="V778" s="2938"/>
      <c r="W778" s="2939"/>
      <c r="X778" s="2941"/>
      <c r="Y778" s="2942"/>
      <c r="Z778" s="2944"/>
      <c r="AA778" s="2945"/>
      <c r="AB778" s="2946"/>
      <c r="AC778" s="2948"/>
      <c r="AD778" s="2949"/>
      <c r="AE778" s="2950"/>
      <c r="AF778" s="2951"/>
      <c r="AG778" s="2953"/>
      <c r="AH778" s="3582"/>
      <c r="AI778" s="1010" t="s">
        <v>1985</v>
      </c>
      <c r="AJ778" s="741"/>
      <c r="AK778" s="742"/>
      <c r="AL778" s="742"/>
      <c r="AM778" s="917"/>
      <c r="AN778" s="917"/>
      <c r="AO778" s="917"/>
      <c r="AP778" s="917"/>
      <c r="AQ778" s="742"/>
      <c r="AR778" s="917"/>
      <c r="AS778" s="917"/>
      <c r="AT778" s="743"/>
      <c r="AU778" s="917"/>
      <c r="AV778" s="917"/>
      <c r="AW778" s="917"/>
      <c r="AX778" s="917"/>
      <c r="AY778" s="917"/>
      <c r="AZ778" s="744"/>
      <c r="BA778" s="744"/>
      <c r="BB778" s="744"/>
      <c r="BC778" s="744"/>
      <c r="BD778" s="744"/>
      <c r="BE778" s="746">
        <v>0</v>
      </c>
    </row>
    <row customHeight="1" ht="87.5">
      <c r="A779" s="2391" t="s">
        <v>1986</v>
      </c>
      <c r="D779" s="1645"/>
      <c r="E779" s="553" t="str">
        <f>FHD_NUM_P_78</f>
        <v>15</v>
      </c>
      <c r="F779"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779" s="1881" t="s">
        <v>736</v>
      </c>
      <c r="H779" s="584"/>
      <c r="I779" s="584">
        <v>0</v>
      </c>
      <c r="J779" s="584">
        <v>0</v>
      </c>
      <c r="K779" s="584">
        <v>0</v>
      </c>
      <c r="L779" s="584">
        <v>0</v>
      </c>
      <c r="M779" s="584">
        <v>0</v>
      </c>
      <c r="N779" s="584">
        <v>0</v>
      </c>
      <c r="O779" s="584">
        <v>0</v>
      </c>
      <c r="P779" s="584">
        <v>0</v>
      </c>
      <c r="Q779" s="584">
        <v>0</v>
      </c>
      <c r="R779" s="584">
        <v>0</v>
      </c>
      <c r="S779" s="584">
        <v>0</v>
      </c>
      <c r="T779" s="584">
        <v>0</v>
      </c>
      <c r="U779" s="584">
        <v>0</v>
      </c>
      <c r="V779" s="584">
        <v>0</v>
      </c>
      <c r="W779" s="584">
        <v>0</v>
      </c>
      <c r="X779" s="584">
        <v>0</v>
      </c>
      <c r="Y779" s="584">
        <v>0</v>
      </c>
      <c r="Z779" s="584">
        <v>0</v>
      </c>
      <c r="AA779" s="584">
        <v>0</v>
      </c>
      <c r="AB779" s="584">
        <v>0</v>
      </c>
      <c r="AC779" s="584">
        <v>0</v>
      </c>
      <c r="AD779" s="584">
        <v>0</v>
      </c>
      <c r="AE779" s="584">
        <v>0</v>
      </c>
      <c r="AF779" s="584">
        <v>0</v>
      </c>
      <c r="AG779" s="584">
        <v>0</v>
      </c>
      <c r="AH779" s="584">
        <v>0</v>
      </c>
      <c r="AI779" s="296" t="str">
        <f>FHD_NOTE_P_78</f>
        <v/>
      </c>
      <c r="AJ779" s="550"/>
      <c r="BE779" s="1638">
        <v>0</v>
      </c>
    </row>
    <row s="1649" customFormat="1" customHeight="1" ht="0.75">
      <c r="A780" s="2391"/>
      <c r="D780" s="555"/>
      <c r="E780" s="1020" t="str">
        <f>E779&amp;".0"</f>
        <v>15.0</v>
      </c>
      <c r="F780" s="1004"/>
      <c r="G780" s="1658"/>
      <c r="H780" s="999"/>
      <c r="I780" s="999"/>
      <c r="J780" s="999"/>
      <c r="K780" s="999"/>
      <c r="L780" s="999"/>
      <c r="M780" s="999"/>
      <c r="N780" s="999"/>
      <c r="O780" s="999"/>
      <c r="P780" s="999"/>
      <c r="Q780" s="999"/>
      <c r="R780" s="999"/>
      <c r="S780" s="999"/>
      <c r="T780" s="999"/>
      <c r="U780" s="999"/>
      <c r="V780" s="999"/>
      <c r="W780" s="999"/>
      <c r="X780" s="999"/>
      <c r="Y780" s="999"/>
      <c r="Z780" s="999"/>
      <c r="AA780" s="999"/>
      <c r="AB780" s="999"/>
      <c r="AC780" s="999"/>
      <c r="AD780" s="999"/>
      <c r="AE780" s="999"/>
      <c r="AF780" s="999"/>
      <c r="AG780" s="999"/>
      <c r="AH780" s="999"/>
      <c r="AI780" s="1003"/>
      <c r="BE780" s="1643">
        <v>0</v>
      </c>
    </row>
    <row s="1854" customFormat="1" customHeight="1" ht="22.5">
      <c r="A781" s="994"/>
      <c r="B781" s="1373"/>
      <c r="C781" s="1649"/>
      <c r="D781" s="2158"/>
      <c r="E781" s="553" t="s">
        <v>1987</v>
      </c>
      <c r="F781" s="547" t="s">
        <v>1988</v>
      </c>
      <c r="G781" s="2386" t="s">
        <v>736</v>
      </c>
      <c r="H781" s="552"/>
      <c r="I781" s="552">
        <v>190.175</v>
      </c>
      <c r="J781" s="552"/>
      <c r="K781" s="552"/>
      <c r="L781" s="552"/>
      <c r="M781" s="552"/>
      <c r="N781" s="552"/>
      <c r="O781" s="552"/>
      <c r="P781" s="552"/>
      <c r="Q781" s="552"/>
      <c r="R781" s="552"/>
      <c r="S781" s="552"/>
      <c r="T781" s="552"/>
      <c r="U781" s="552"/>
      <c r="V781" s="552"/>
      <c r="W781" s="552"/>
      <c r="X781" s="552"/>
      <c r="Y781" s="552"/>
      <c r="Z781" s="552"/>
      <c r="AA781" s="552"/>
      <c r="AB781" s="552"/>
      <c r="AC781" s="552"/>
      <c r="AD781" s="552"/>
      <c r="AE781" s="552"/>
      <c r="AF781" s="552"/>
      <c r="AG781" s="552"/>
      <c r="AH781" s="552"/>
      <c r="AI781" s="1532" t="s">
        <v>737</v>
      </c>
      <c r="AJ781" s="741"/>
      <c r="AK781" s="1649"/>
      <c r="AL781" s="1649"/>
      <c r="AM781" s="1373"/>
      <c r="AN781" s="1373"/>
      <c r="AO781" s="1373"/>
      <c r="AP781" s="1373"/>
      <c r="AQ781" s="1649"/>
      <c r="AR781" s="1373"/>
      <c r="AS781" s="1373"/>
      <c r="AT781" s="743"/>
      <c r="AU781" s="1373"/>
      <c r="AV781" s="1373"/>
      <c r="AW781" s="1373"/>
      <c r="AX781" s="1373"/>
      <c r="AY781" s="1373"/>
      <c r="AZ781" s="1639"/>
      <c r="BA781" s="1639"/>
      <c r="BB781" s="1639"/>
      <c r="BC781" s="1639"/>
      <c r="BD781" s="1639"/>
      <c r="BE781" s="1642">
        <v>0</v>
      </c>
    </row>
    <row s="1854" customFormat="1" customHeight="1" ht="22.5">
      <c r="A782" s="994"/>
      <c r="B782" s="1373"/>
      <c r="C782" s="1649"/>
      <c r="D782" s="2158"/>
      <c r="E782" s="553" t="s">
        <v>1989</v>
      </c>
      <c r="F782" s="547" t="s">
        <v>1990</v>
      </c>
      <c r="G782" s="2386" t="s">
        <v>736</v>
      </c>
      <c r="H782" s="552"/>
      <c r="I782" s="552">
        <v>176.002</v>
      </c>
      <c r="J782" s="552"/>
      <c r="K782" s="552"/>
      <c r="L782" s="552"/>
      <c r="M782" s="552"/>
      <c r="N782" s="552"/>
      <c r="O782" s="552"/>
      <c r="P782" s="552"/>
      <c r="Q782" s="552"/>
      <c r="R782" s="552"/>
      <c r="S782" s="552"/>
      <c r="T782" s="552"/>
      <c r="U782" s="552"/>
      <c r="V782" s="552"/>
      <c r="W782" s="552"/>
      <c r="X782" s="552"/>
      <c r="Y782" s="552"/>
      <c r="Z782" s="552"/>
      <c r="AA782" s="552"/>
      <c r="AB782" s="552"/>
      <c r="AC782" s="552"/>
      <c r="AD782" s="552"/>
      <c r="AE782" s="552"/>
      <c r="AF782" s="552"/>
      <c r="AG782" s="552"/>
      <c r="AH782" s="552"/>
      <c r="AI782" s="1532" t="s">
        <v>737</v>
      </c>
      <c r="AJ782" s="741"/>
      <c r="AK782" s="1649"/>
      <c r="AL782" s="1649"/>
      <c r="AM782" s="1373"/>
      <c r="AN782" s="1373"/>
      <c r="AO782" s="1373"/>
      <c r="AP782" s="1373"/>
      <c r="AQ782" s="1649"/>
      <c r="AR782" s="1373"/>
      <c r="AS782" s="1373"/>
      <c r="AT782" s="743"/>
      <c r="AU782" s="1373"/>
      <c r="AV782" s="1373"/>
      <c r="AW782" s="1373"/>
      <c r="AX782" s="1373"/>
      <c r="AY782" s="1373"/>
      <c r="AZ782" s="1639"/>
      <c r="BA782" s="1639"/>
      <c r="BB782" s="1639"/>
      <c r="BC782" s="1639"/>
      <c r="BD782" s="1639"/>
      <c r="BE782" s="1642">
        <v>0</v>
      </c>
    </row>
    <row s="1854" customFormat="1" customHeight="1" ht="22.5">
      <c r="A783" s="994"/>
      <c r="B783" s="1373"/>
      <c r="C783" s="1649"/>
      <c r="D783" s="2158"/>
      <c r="E783" s="553" t="s">
        <v>1991</v>
      </c>
      <c r="F783" s="547" t="s">
        <v>1992</v>
      </c>
      <c r="G783" s="2386" t="s">
        <v>736</v>
      </c>
      <c r="H783" s="552"/>
      <c r="I783" s="552">
        <v>171.77</v>
      </c>
      <c r="J783" s="552"/>
      <c r="K783" s="552"/>
      <c r="L783" s="552"/>
      <c r="M783" s="552"/>
      <c r="N783" s="552"/>
      <c r="O783" s="552"/>
      <c r="P783" s="552"/>
      <c r="Q783" s="552"/>
      <c r="R783" s="552"/>
      <c r="S783" s="552"/>
      <c r="T783" s="552"/>
      <c r="U783" s="552"/>
      <c r="V783" s="552"/>
      <c r="W783" s="552"/>
      <c r="X783" s="552"/>
      <c r="Y783" s="552"/>
      <c r="Z783" s="552"/>
      <c r="AA783" s="552"/>
      <c r="AB783" s="552"/>
      <c r="AC783" s="552"/>
      <c r="AD783" s="552"/>
      <c r="AE783" s="552"/>
      <c r="AF783" s="552"/>
      <c r="AG783" s="552"/>
      <c r="AH783" s="552"/>
      <c r="AI783" s="1532" t="s">
        <v>737</v>
      </c>
      <c r="AJ783" s="741"/>
      <c r="AK783" s="1649"/>
      <c r="AL783" s="1649"/>
      <c r="AM783" s="1373"/>
      <c r="AN783" s="1373"/>
      <c r="AO783" s="1373"/>
      <c r="AP783" s="1373"/>
      <c r="AQ783" s="1649"/>
      <c r="AR783" s="1373"/>
      <c r="AS783" s="1373"/>
      <c r="AT783" s="743"/>
      <c r="AU783" s="1373"/>
      <c r="AV783" s="1373"/>
      <c r="AW783" s="1373"/>
      <c r="AX783" s="1373"/>
      <c r="AY783" s="1373"/>
      <c r="AZ783" s="1639"/>
      <c r="BA783" s="1639"/>
      <c r="BB783" s="1639"/>
      <c r="BC783" s="1639"/>
      <c r="BD783" s="1639"/>
      <c r="BE783" s="1642">
        <v>0</v>
      </c>
    </row>
    <row s="1854" customFormat="1" customHeight="1" ht="22.5">
      <c r="A784" s="994"/>
      <c r="B784" s="1373"/>
      <c r="C784" s="1649"/>
      <c r="D784" s="2158"/>
      <c r="E784" s="553" t="s">
        <v>1993</v>
      </c>
      <c r="F784" s="547" t="s">
        <v>1994</v>
      </c>
      <c r="G784" s="2386" t="s">
        <v>736</v>
      </c>
      <c r="H784" s="552"/>
      <c r="I784" s="552">
        <v>168.018</v>
      </c>
      <c r="J784" s="552"/>
      <c r="K784" s="552"/>
      <c r="L784" s="552"/>
      <c r="M784" s="552"/>
      <c r="N784" s="552"/>
      <c r="O784" s="552"/>
      <c r="P784" s="552"/>
      <c r="Q784" s="552"/>
      <c r="R784" s="552"/>
      <c r="S784" s="552"/>
      <c r="T784" s="552"/>
      <c r="U784" s="552"/>
      <c r="V784" s="552"/>
      <c r="W784" s="552"/>
      <c r="X784" s="552"/>
      <c r="Y784" s="552"/>
      <c r="Z784" s="552"/>
      <c r="AA784" s="552"/>
      <c r="AB784" s="552"/>
      <c r="AC784" s="552"/>
      <c r="AD784" s="552"/>
      <c r="AE784" s="552"/>
      <c r="AF784" s="552"/>
      <c r="AG784" s="552"/>
      <c r="AH784" s="552"/>
      <c r="AI784" s="1532" t="s">
        <v>737</v>
      </c>
      <c r="AJ784" s="741"/>
      <c r="AK784" s="1649"/>
      <c r="AL784" s="1649"/>
      <c r="AM784" s="1373"/>
      <c r="AN784" s="1373"/>
      <c r="AO784" s="1373"/>
      <c r="AP784" s="1373"/>
      <c r="AQ784" s="1649"/>
      <c r="AR784" s="1373"/>
      <c r="AS784" s="1373"/>
      <c r="AT784" s="743"/>
      <c r="AU784" s="1373"/>
      <c r="AV784" s="1373"/>
      <c r="AW784" s="1373"/>
      <c r="AX784" s="1373"/>
      <c r="AY784" s="1373"/>
      <c r="AZ784" s="1639"/>
      <c r="BA784" s="1639"/>
      <c r="BB784" s="1639"/>
      <c r="BC784" s="1639"/>
      <c r="BD784" s="1639"/>
      <c r="BE784" s="1642">
        <v>0</v>
      </c>
    </row>
    <row s="1854" customFormat="1" customHeight="1" ht="22.5">
      <c r="A785" s="994"/>
      <c r="B785" s="1373"/>
      <c r="C785" s="1649"/>
      <c r="D785" s="2158"/>
      <c r="E785" s="553" t="s">
        <v>1995</v>
      </c>
      <c r="F785" s="547" t="s">
        <v>1996</v>
      </c>
      <c r="G785" s="2386" t="s">
        <v>736</v>
      </c>
      <c r="H785" s="552"/>
      <c r="I785" s="552">
        <v>167.7</v>
      </c>
      <c r="J785" s="552"/>
      <c r="K785" s="552"/>
      <c r="L785" s="552"/>
      <c r="M785" s="552"/>
      <c r="N785" s="552"/>
      <c r="O785" s="552"/>
      <c r="P785" s="552"/>
      <c r="Q785" s="552"/>
      <c r="R785" s="552"/>
      <c r="S785" s="552"/>
      <c r="T785" s="552"/>
      <c r="U785" s="552"/>
      <c r="V785" s="552"/>
      <c r="W785" s="552"/>
      <c r="X785" s="552"/>
      <c r="Y785" s="552"/>
      <c r="Z785" s="552"/>
      <c r="AA785" s="552"/>
      <c r="AB785" s="552"/>
      <c r="AC785" s="552"/>
      <c r="AD785" s="552"/>
      <c r="AE785" s="552"/>
      <c r="AF785" s="552"/>
      <c r="AG785" s="552"/>
      <c r="AH785" s="552"/>
      <c r="AI785" s="1532" t="s">
        <v>737</v>
      </c>
      <c r="AJ785" s="741"/>
      <c r="AK785" s="1649"/>
      <c r="AL785" s="1649"/>
      <c r="AM785" s="1373"/>
      <c r="AN785" s="1373"/>
      <c r="AO785" s="1373"/>
      <c r="AP785" s="1373"/>
      <c r="AQ785" s="1649"/>
      <c r="AR785" s="1373"/>
      <c r="AS785" s="1373"/>
      <c r="AT785" s="743"/>
      <c r="AU785" s="1373"/>
      <c r="AV785" s="1373"/>
      <c r="AW785" s="1373"/>
      <c r="AX785" s="1373"/>
      <c r="AY785" s="1373"/>
      <c r="AZ785" s="1639"/>
      <c r="BA785" s="1639"/>
      <c r="BB785" s="1639"/>
      <c r="BC785" s="1639"/>
      <c r="BD785" s="1639"/>
      <c r="BE785" s="1642">
        <v>0</v>
      </c>
    </row>
    <row s="1854" customFormat="1" customHeight="1" ht="22.5">
      <c r="A786" s="994"/>
      <c r="B786" s="1373"/>
      <c r="C786" s="1649"/>
      <c r="D786" s="2158"/>
      <c r="E786" s="553" t="s">
        <v>1997</v>
      </c>
      <c r="F786" s="547" t="s">
        <v>1998</v>
      </c>
      <c r="G786" s="2386" t="s">
        <v>736</v>
      </c>
      <c r="H786" s="552"/>
      <c r="I786" s="552">
        <v>168</v>
      </c>
      <c r="J786" s="552"/>
      <c r="K786" s="552"/>
      <c r="L786" s="552"/>
      <c r="M786" s="552"/>
      <c r="N786" s="552"/>
      <c r="O786" s="552"/>
      <c r="P786" s="552"/>
      <c r="Q786" s="552"/>
      <c r="R786" s="552"/>
      <c r="S786" s="552"/>
      <c r="T786" s="552"/>
      <c r="U786" s="552"/>
      <c r="V786" s="552"/>
      <c r="W786" s="552"/>
      <c r="X786" s="552"/>
      <c r="Y786" s="552"/>
      <c r="Z786" s="552"/>
      <c r="AA786" s="552"/>
      <c r="AB786" s="552"/>
      <c r="AC786" s="552"/>
      <c r="AD786" s="552"/>
      <c r="AE786" s="552"/>
      <c r="AF786" s="552"/>
      <c r="AG786" s="552"/>
      <c r="AH786" s="552"/>
      <c r="AI786" s="1532" t="s">
        <v>737</v>
      </c>
      <c r="AJ786" s="741"/>
      <c r="AK786" s="1649"/>
      <c r="AL786" s="1649"/>
      <c r="AM786" s="1373"/>
      <c r="AN786" s="1373"/>
      <c r="AO786" s="1373"/>
      <c r="AP786" s="1373"/>
      <c r="AQ786" s="1649"/>
      <c r="AR786" s="1373"/>
      <c r="AS786" s="1373"/>
      <c r="AT786" s="743"/>
      <c r="AU786" s="1373"/>
      <c r="AV786" s="1373"/>
      <c r="AW786" s="1373"/>
      <c r="AX786" s="1373"/>
      <c r="AY786" s="1373"/>
      <c r="AZ786" s="1639"/>
      <c r="BA786" s="1639"/>
      <c r="BB786" s="1639"/>
      <c r="BC786" s="1639"/>
      <c r="BD786" s="1639"/>
      <c r="BE786" s="1642">
        <v>0</v>
      </c>
    </row>
    <row s="1854" customFormat="1" customHeight="1" ht="22.5">
      <c r="A787" s="994"/>
      <c r="B787" s="1373"/>
      <c r="C787" s="1649"/>
      <c r="D787" s="2158"/>
      <c r="E787" s="553" t="s">
        <v>1999</v>
      </c>
      <c r="F787" s="547" t="s">
        <v>2000</v>
      </c>
      <c r="G787" s="2386" t="s">
        <v>736</v>
      </c>
      <c r="H787" s="552"/>
      <c r="I787" s="552">
        <v>225.2</v>
      </c>
      <c r="J787" s="552"/>
      <c r="K787" s="552"/>
      <c r="L787" s="552"/>
      <c r="M787" s="552"/>
      <c r="N787" s="552"/>
      <c r="O787" s="552"/>
      <c r="P787" s="552"/>
      <c r="Q787" s="552"/>
      <c r="R787" s="552"/>
      <c r="S787" s="552"/>
      <c r="T787" s="552"/>
      <c r="U787" s="552"/>
      <c r="V787" s="552"/>
      <c r="W787" s="552"/>
      <c r="X787" s="552"/>
      <c r="Y787" s="552"/>
      <c r="Z787" s="552"/>
      <c r="AA787" s="552"/>
      <c r="AB787" s="552"/>
      <c r="AC787" s="552"/>
      <c r="AD787" s="552"/>
      <c r="AE787" s="552"/>
      <c r="AF787" s="552"/>
      <c r="AG787" s="552"/>
      <c r="AH787" s="552"/>
      <c r="AI787" s="1532" t="s">
        <v>737</v>
      </c>
      <c r="AJ787" s="741"/>
      <c r="AK787" s="1649"/>
      <c r="AL787" s="1649"/>
      <c r="AM787" s="1373"/>
      <c r="AN787" s="1373"/>
      <c r="AO787" s="1373"/>
      <c r="AP787" s="1373"/>
      <c r="AQ787" s="1649"/>
      <c r="AR787" s="1373"/>
      <c r="AS787" s="1373"/>
      <c r="AT787" s="743"/>
      <c r="AU787" s="1373"/>
      <c r="AV787" s="1373"/>
      <c r="AW787" s="1373"/>
      <c r="AX787" s="1373"/>
      <c r="AY787" s="1373"/>
      <c r="AZ787" s="1639"/>
      <c r="BA787" s="1639"/>
      <c r="BB787" s="1639"/>
      <c r="BC787" s="1639"/>
      <c r="BD787" s="1639"/>
      <c r="BE787" s="1642">
        <v>0</v>
      </c>
    </row>
    <row s="1854" customFormat="1" customHeight="1" ht="22.5">
      <c r="A788" s="994"/>
      <c r="B788" s="1373"/>
      <c r="C788" s="1649"/>
      <c r="D788" s="2158"/>
      <c r="E788" s="553" t="s">
        <v>2001</v>
      </c>
      <c r="F788" s="547" t="s">
        <v>2002</v>
      </c>
      <c r="G788" s="2386" t="s">
        <v>736</v>
      </c>
      <c r="H788" s="552"/>
      <c r="I788" s="552">
        <v>322.827</v>
      </c>
      <c r="J788" s="552"/>
      <c r="K788" s="552"/>
      <c r="L788" s="552"/>
      <c r="M788" s="552"/>
      <c r="N788" s="552"/>
      <c r="O788" s="552"/>
      <c r="P788" s="552"/>
      <c r="Q788" s="552"/>
      <c r="R788" s="552"/>
      <c r="S788" s="552"/>
      <c r="T788" s="552"/>
      <c r="U788" s="552"/>
      <c r="V788" s="552"/>
      <c r="W788" s="552"/>
      <c r="X788" s="552"/>
      <c r="Y788" s="552"/>
      <c r="Z788" s="552"/>
      <c r="AA788" s="552"/>
      <c r="AB788" s="552"/>
      <c r="AC788" s="552"/>
      <c r="AD788" s="552"/>
      <c r="AE788" s="552"/>
      <c r="AF788" s="552"/>
      <c r="AG788" s="552"/>
      <c r="AH788" s="552"/>
      <c r="AI788" s="1532" t="s">
        <v>737</v>
      </c>
      <c r="AJ788" s="741"/>
      <c r="AK788" s="1649"/>
      <c r="AL788" s="1649"/>
      <c r="AM788" s="1373"/>
      <c r="AN788" s="1373"/>
      <c r="AO788" s="1373"/>
      <c r="AP788" s="1373"/>
      <c r="AQ788" s="1649"/>
      <c r="AR788" s="1373"/>
      <c r="AS788" s="1373"/>
      <c r="AT788" s="743"/>
      <c r="AU788" s="1373"/>
      <c r="AV788" s="1373"/>
      <c r="AW788" s="1373"/>
      <c r="AX788" s="1373"/>
      <c r="AY788" s="1373"/>
      <c r="AZ788" s="1639"/>
      <c r="BA788" s="1639"/>
      <c r="BB788" s="1639"/>
      <c r="BC788" s="1639"/>
      <c r="BD788" s="1639"/>
      <c r="BE788" s="1642">
        <v>0</v>
      </c>
    </row>
    <row s="1854" customFormat="1" customHeight="1" ht="22.5">
      <c r="A789" s="994"/>
      <c r="B789" s="1373"/>
      <c r="C789" s="1649"/>
      <c r="D789" s="2158"/>
      <c r="E789" s="553" t="s">
        <v>2003</v>
      </c>
      <c r="F789" s="547" t="s">
        <v>2004</v>
      </c>
      <c r="G789" s="2386" t="s">
        <v>736</v>
      </c>
      <c r="H789" s="552"/>
      <c r="I789" s="552">
        <v>234</v>
      </c>
      <c r="J789" s="552"/>
      <c r="K789" s="552"/>
      <c r="L789" s="552"/>
      <c r="M789" s="552"/>
      <c r="N789" s="552"/>
      <c r="O789" s="552"/>
      <c r="P789" s="552"/>
      <c r="Q789" s="552"/>
      <c r="R789" s="552"/>
      <c r="S789" s="552"/>
      <c r="T789" s="552"/>
      <c r="U789" s="552"/>
      <c r="V789" s="552"/>
      <c r="W789" s="552"/>
      <c r="X789" s="552"/>
      <c r="Y789" s="552"/>
      <c r="Z789" s="552"/>
      <c r="AA789" s="552"/>
      <c r="AB789" s="552"/>
      <c r="AC789" s="552"/>
      <c r="AD789" s="552"/>
      <c r="AE789" s="552"/>
      <c r="AF789" s="552"/>
      <c r="AG789" s="552"/>
      <c r="AH789" s="552"/>
      <c r="AI789" s="1532" t="s">
        <v>737</v>
      </c>
      <c r="AJ789" s="741"/>
      <c r="AK789" s="1649"/>
      <c r="AL789" s="1649"/>
      <c r="AM789" s="1373"/>
      <c r="AN789" s="1373"/>
      <c r="AO789" s="1373"/>
      <c r="AP789" s="1373"/>
      <c r="AQ789" s="1649"/>
      <c r="AR789" s="1373"/>
      <c r="AS789" s="1373"/>
      <c r="AT789" s="743"/>
      <c r="AU789" s="1373"/>
      <c r="AV789" s="1373"/>
      <c r="AW789" s="1373"/>
      <c r="AX789" s="1373"/>
      <c r="AY789" s="1373"/>
      <c r="AZ789" s="1639"/>
      <c r="BA789" s="1639"/>
      <c r="BB789" s="1639"/>
      <c r="BC789" s="1639"/>
      <c r="BD789" s="1639"/>
      <c r="BE789" s="1642">
        <v>0</v>
      </c>
    </row>
    <row s="1854" customFormat="1" customHeight="1" ht="22.5">
      <c r="A790" s="994"/>
      <c r="B790" s="1373"/>
      <c r="C790" s="1649"/>
      <c r="D790" s="2158"/>
      <c r="E790" s="553" t="s">
        <v>2005</v>
      </c>
      <c r="F790" s="547" t="s">
        <v>2006</v>
      </c>
      <c r="G790" s="2386" t="s">
        <v>736</v>
      </c>
      <c r="H790" s="552"/>
      <c r="I790" s="552">
        <v>180.25</v>
      </c>
      <c r="J790" s="552"/>
      <c r="K790" s="552"/>
      <c r="L790" s="552"/>
      <c r="M790" s="552"/>
      <c r="N790" s="552"/>
      <c r="O790" s="552"/>
      <c r="P790" s="552"/>
      <c r="Q790" s="552"/>
      <c r="R790" s="552"/>
      <c r="S790" s="552"/>
      <c r="T790" s="552"/>
      <c r="U790" s="552"/>
      <c r="V790" s="552"/>
      <c r="W790" s="552"/>
      <c r="X790" s="552"/>
      <c r="Y790" s="552"/>
      <c r="Z790" s="552"/>
      <c r="AA790" s="552"/>
      <c r="AB790" s="552"/>
      <c r="AC790" s="552"/>
      <c r="AD790" s="552"/>
      <c r="AE790" s="552"/>
      <c r="AF790" s="552"/>
      <c r="AG790" s="552"/>
      <c r="AH790" s="552"/>
      <c r="AI790" s="1532" t="s">
        <v>737</v>
      </c>
      <c r="AJ790" s="741"/>
      <c r="AK790" s="1649"/>
      <c r="AL790" s="1649"/>
      <c r="AM790" s="1373"/>
      <c r="AN790" s="1373"/>
      <c r="AO790" s="1373"/>
      <c r="AP790" s="1373"/>
      <c r="AQ790" s="1649"/>
      <c r="AR790" s="1373"/>
      <c r="AS790" s="1373"/>
      <c r="AT790" s="743"/>
      <c r="AU790" s="1373"/>
      <c r="AV790" s="1373"/>
      <c r="AW790" s="1373"/>
      <c r="AX790" s="1373"/>
      <c r="AY790" s="1373"/>
      <c r="AZ790" s="1639"/>
      <c r="BA790" s="1639"/>
      <c r="BB790" s="1639"/>
      <c r="BC790" s="1639"/>
      <c r="BD790" s="1639"/>
      <c r="BE790" s="1642">
        <v>0</v>
      </c>
    </row>
    <row s="1854" customFormat="1" customHeight="1" ht="22.5">
      <c r="A791" s="994"/>
      <c r="B791" s="1373"/>
      <c r="C791" s="1649"/>
      <c r="D791" s="2158"/>
      <c r="E791" s="553" t="s">
        <v>2007</v>
      </c>
      <c r="F791" s="547" t="s">
        <v>2008</v>
      </c>
      <c r="G791" s="2386" t="s">
        <v>736</v>
      </c>
      <c r="H791" s="552"/>
      <c r="I791" s="552">
        <v>253</v>
      </c>
      <c r="J791" s="552"/>
      <c r="K791" s="552"/>
      <c r="L791" s="552"/>
      <c r="M791" s="552"/>
      <c r="N791" s="552"/>
      <c r="O791" s="552"/>
      <c r="P791" s="552"/>
      <c r="Q791" s="552"/>
      <c r="R791" s="552"/>
      <c r="S791" s="552"/>
      <c r="T791" s="552"/>
      <c r="U791" s="552"/>
      <c r="V791" s="552"/>
      <c r="W791" s="552"/>
      <c r="X791" s="552"/>
      <c r="Y791" s="552"/>
      <c r="Z791" s="552"/>
      <c r="AA791" s="552"/>
      <c r="AB791" s="552"/>
      <c r="AC791" s="552"/>
      <c r="AD791" s="552"/>
      <c r="AE791" s="552"/>
      <c r="AF791" s="552"/>
      <c r="AG791" s="552"/>
      <c r="AH791" s="552"/>
      <c r="AI791" s="1532" t="s">
        <v>737</v>
      </c>
      <c r="AJ791" s="741"/>
      <c r="AK791" s="1649"/>
      <c r="AL791" s="1649"/>
      <c r="AM791" s="1373"/>
      <c r="AN791" s="1373"/>
      <c r="AO791" s="1373"/>
      <c r="AP791" s="1373"/>
      <c r="AQ791" s="1649"/>
      <c r="AR791" s="1373"/>
      <c r="AS791" s="1373"/>
      <c r="AT791" s="743"/>
      <c r="AU791" s="1373"/>
      <c r="AV791" s="1373"/>
      <c r="AW791" s="1373"/>
      <c r="AX791" s="1373"/>
      <c r="AY791" s="1373"/>
      <c r="AZ791" s="1639"/>
      <c r="BA791" s="1639"/>
      <c r="BB791" s="1639"/>
      <c r="BC791" s="1639"/>
      <c r="BD791" s="1639"/>
      <c r="BE791" s="1642">
        <v>0</v>
      </c>
    </row>
    <row s="1854" customFormat="1" customHeight="1" ht="22.5">
      <c r="A792" s="994"/>
      <c r="B792" s="1373"/>
      <c r="C792" s="1649"/>
      <c r="D792" s="2158"/>
      <c r="E792" s="553" t="s">
        <v>2009</v>
      </c>
      <c r="F792" s="547" t="s">
        <v>2010</v>
      </c>
      <c r="G792" s="2386" t="s">
        <v>736</v>
      </c>
      <c r="H792" s="552"/>
      <c r="I792" s="552">
        <v>230</v>
      </c>
      <c r="J792" s="552"/>
      <c r="K792" s="552"/>
      <c r="L792" s="552"/>
      <c r="M792" s="552"/>
      <c r="N792" s="552"/>
      <c r="O792" s="552"/>
      <c r="P792" s="552"/>
      <c r="Q792" s="552"/>
      <c r="R792" s="552"/>
      <c r="S792" s="552"/>
      <c r="T792" s="552"/>
      <c r="U792" s="552"/>
      <c r="V792" s="552"/>
      <c r="W792" s="552"/>
      <c r="X792" s="552"/>
      <c r="Y792" s="552"/>
      <c r="Z792" s="552"/>
      <c r="AA792" s="552"/>
      <c r="AB792" s="552"/>
      <c r="AC792" s="552"/>
      <c r="AD792" s="552"/>
      <c r="AE792" s="552"/>
      <c r="AF792" s="552"/>
      <c r="AG792" s="552"/>
      <c r="AH792" s="552"/>
      <c r="AI792" s="1532" t="s">
        <v>737</v>
      </c>
      <c r="AJ792" s="741"/>
      <c r="AK792" s="1649"/>
      <c r="AL792" s="1649"/>
      <c r="AM792" s="1373"/>
      <c r="AN792" s="1373"/>
      <c r="AO792" s="1373"/>
      <c r="AP792" s="1373"/>
      <c r="AQ792" s="1649"/>
      <c r="AR792" s="1373"/>
      <c r="AS792" s="1373"/>
      <c r="AT792" s="743"/>
      <c r="AU792" s="1373"/>
      <c r="AV792" s="1373"/>
      <c r="AW792" s="1373"/>
      <c r="AX792" s="1373"/>
      <c r="AY792" s="1373"/>
      <c r="AZ792" s="1639"/>
      <c r="BA792" s="1639"/>
      <c r="BB792" s="1639"/>
      <c r="BC792" s="1639"/>
      <c r="BD792" s="1639"/>
      <c r="BE792" s="1642">
        <v>0</v>
      </c>
    </row>
    <row s="1854" customFormat="1" customHeight="1" ht="22.5">
      <c r="A793" s="994"/>
      <c r="B793" s="1373"/>
      <c r="C793" s="1649"/>
      <c r="D793" s="2158"/>
      <c r="E793" s="553" t="s">
        <v>2011</v>
      </c>
      <c r="F793" s="547" t="s">
        <v>2012</v>
      </c>
      <c r="G793" s="2386" t="s">
        <v>736</v>
      </c>
      <c r="H793" s="552"/>
      <c r="I793" s="552">
        <v>221</v>
      </c>
      <c r="J793" s="552"/>
      <c r="K793" s="552"/>
      <c r="L793" s="552"/>
      <c r="M793" s="552"/>
      <c r="N793" s="552"/>
      <c r="O793" s="552"/>
      <c r="P793" s="552"/>
      <c r="Q793" s="552"/>
      <c r="R793" s="552"/>
      <c r="S793" s="552"/>
      <c r="T793" s="552"/>
      <c r="U793" s="552"/>
      <c r="V793" s="552"/>
      <c r="W793" s="552"/>
      <c r="X793" s="552"/>
      <c r="Y793" s="552"/>
      <c r="Z793" s="552"/>
      <c r="AA793" s="552"/>
      <c r="AB793" s="552"/>
      <c r="AC793" s="552"/>
      <c r="AD793" s="552"/>
      <c r="AE793" s="552"/>
      <c r="AF793" s="552"/>
      <c r="AG793" s="552"/>
      <c r="AH793" s="552"/>
      <c r="AI793" s="1532" t="s">
        <v>737</v>
      </c>
      <c r="AJ793" s="741"/>
      <c r="AK793" s="1649"/>
      <c r="AL793" s="1649"/>
      <c r="AM793" s="1373"/>
      <c r="AN793" s="1373"/>
      <c r="AO793" s="1373"/>
      <c r="AP793" s="1373"/>
      <c r="AQ793" s="1649"/>
      <c r="AR793" s="1373"/>
      <c r="AS793" s="1373"/>
      <c r="AT793" s="743"/>
      <c r="AU793" s="1373"/>
      <c r="AV793" s="1373"/>
      <c r="AW793" s="1373"/>
      <c r="AX793" s="1373"/>
      <c r="AY793" s="1373"/>
      <c r="AZ793" s="1639"/>
      <c r="BA793" s="1639"/>
      <c r="BB793" s="1639"/>
      <c r="BC793" s="1639"/>
      <c r="BD793" s="1639"/>
      <c r="BE793" s="1642">
        <v>0</v>
      </c>
    </row>
    <row s="1854" customFormat="1" customHeight="1" ht="22.5">
      <c r="A794" s="994"/>
      <c r="B794" s="1373"/>
      <c r="C794" s="1649"/>
      <c r="D794" s="2158"/>
      <c r="E794" s="553" t="s">
        <v>2013</v>
      </c>
      <c r="F794" s="547" t="s">
        <v>2014</v>
      </c>
      <c r="G794" s="2386" t="s">
        <v>736</v>
      </c>
      <c r="H794" s="552"/>
      <c r="I794" s="552">
        <v>230</v>
      </c>
      <c r="J794" s="552"/>
      <c r="K794" s="552"/>
      <c r="L794" s="552"/>
      <c r="M794" s="552"/>
      <c r="N794" s="552"/>
      <c r="O794" s="552"/>
      <c r="P794" s="552"/>
      <c r="Q794" s="552"/>
      <c r="R794" s="552"/>
      <c r="S794" s="552"/>
      <c r="T794" s="552"/>
      <c r="U794" s="552"/>
      <c r="V794" s="552"/>
      <c r="W794" s="552"/>
      <c r="X794" s="552"/>
      <c r="Y794" s="552"/>
      <c r="Z794" s="552"/>
      <c r="AA794" s="552"/>
      <c r="AB794" s="552"/>
      <c r="AC794" s="552"/>
      <c r="AD794" s="552"/>
      <c r="AE794" s="552"/>
      <c r="AF794" s="552"/>
      <c r="AG794" s="552"/>
      <c r="AH794" s="552"/>
      <c r="AI794" s="1532" t="s">
        <v>737</v>
      </c>
      <c r="AJ794" s="741"/>
      <c r="AK794" s="1649"/>
      <c r="AL794" s="1649"/>
      <c r="AM794" s="1373"/>
      <c r="AN794" s="1373"/>
      <c r="AO794" s="1373"/>
      <c r="AP794" s="1373"/>
      <c r="AQ794" s="1649"/>
      <c r="AR794" s="1373"/>
      <c r="AS794" s="1373"/>
      <c r="AT794" s="743"/>
      <c r="AU794" s="1373"/>
      <c r="AV794" s="1373"/>
      <c r="AW794" s="1373"/>
      <c r="AX794" s="1373"/>
      <c r="AY794" s="1373"/>
      <c r="AZ794" s="1639"/>
      <c r="BA794" s="1639"/>
      <c r="BB794" s="1639"/>
      <c r="BC794" s="1639"/>
      <c r="BD794" s="1639"/>
      <c r="BE794" s="1642">
        <v>0</v>
      </c>
    </row>
    <row s="1854" customFormat="1" customHeight="1" ht="22.5">
      <c r="A795" s="994"/>
      <c r="B795" s="1373"/>
      <c r="C795" s="1649"/>
      <c r="D795" s="2158"/>
      <c r="E795" s="553" t="s">
        <v>2015</v>
      </c>
      <c r="F795" s="547" t="s">
        <v>2016</v>
      </c>
      <c r="G795" s="2386" t="s">
        <v>736</v>
      </c>
      <c r="H795" s="552"/>
      <c r="I795" s="552">
        <v>210</v>
      </c>
      <c r="J795" s="552"/>
      <c r="K795" s="552"/>
      <c r="L795" s="552"/>
      <c r="M795" s="552"/>
      <c r="N795" s="552"/>
      <c r="O795" s="552"/>
      <c r="P795" s="552"/>
      <c r="Q795" s="552"/>
      <c r="R795" s="552"/>
      <c r="S795" s="552"/>
      <c r="T795" s="552"/>
      <c r="U795" s="552"/>
      <c r="V795" s="552"/>
      <c r="W795" s="552"/>
      <c r="X795" s="552"/>
      <c r="Y795" s="552"/>
      <c r="Z795" s="552"/>
      <c r="AA795" s="552"/>
      <c r="AB795" s="552"/>
      <c r="AC795" s="552"/>
      <c r="AD795" s="552"/>
      <c r="AE795" s="552"/>
      <c r="AF795" s="552"/>
      <c r="AG795" s="552"/>
      <c r="AH795" s="552"/>
      <c r="AI795" s="1532" t="s">
        <v>737</v>
      </c>
      <c r="AJ795" s="741"/>
      <c r="AK795" s="1649"/>
      <c r="AL795" s="1649"/>
      <c r="AM795" s="1373"/>
      <c r="AN795" s="1373"/>
      <c r="AO795" s="1373"/>
      <c r="AP795" s="1373"/>
      <c r="AQ795" s="1649"/>
      <c r="AR795" s="1373"/>
      <c r="AS795" s="1373"/>
      <c r="AT795" s="743"/>
      <c r="AU795" s="1373"/>
      <c r="AV795" s="1373"/>
      <c r="AW795" s="1373"/>
      <c r="AX795" s="1373"/>
      <c r="AY795" s="1373"/>
      <c r="AZ795" s="1639"/>
      <c r="BA795" s="1639"/>
      <c r="BB795" s="1639"/>
      <c r="BC795" s="1639"/>
      <c r="BD795" s="1639"/>
      <c r="BE795" s="1642">
        <v>0</v>
      </c>
    </row>
    <row s="1854" customFormat="1" customHeight="1" ht="22.5">
      <c r="A796" s="994"/>
      <c r="B796" s="1373"/>
      <c r="C796" s="1649"/>
      <c r="D796" s="2158"/>
      <c r="E796" s="553" t="s">
        <v>2017</v>
      </c>
      <c r="F796" s="547" t="s">
        <v>2018</v>
      </c>
      <c r="G796" s="2386" t="s">
        <v>736</v>
      </c>
      <c r="H796" s="552"/>
      <c r="I796" s="552">
        <v>220</v>
      </c>
      <c r="J796" s="552"/>
      <c r="K796" s="552"/>
      <c r="L796" s="552"/>
      <c r="M796" s="552"/>
      <c r="N796" s="552"/>
      <c r="O796" s="552"/>
      <c r="P796" s="552"/>
      <c r="Q796" s="552"/>
      <c r="R796" s="552"/>
      <c r="S796" s="552"/>
      <c r="T796" s="552"/>
      <c r="U796" s="552"/>
      <c r="V796" s="552"/>
      <c r="W796" s="552"/>
      <c r="X796" s="552"/>
      <c r="Y796" s="552"/>
      <c r="Z796" s="552"/>
      <c r="AA796" s="552"/>
      <c r="AB796" s="552"/>
      <c r="AC796" s="552"/>
      <c r="AD796" s="552"/>
      <c r="AE796" s="552"/>
      <c r="AF796" s="552"/>
      <c r="AG796" s="552"/>
      <c r="AH796" s="552"/>
      <c r="AI796" s="1532" t="s">
        <v>737</v>
      </c>
      <c r="AJ796" s="741"/>
      <c r="AK796" s="1649"/>
      <c r="AL796" s="1649"/>
      <c r="AM796" s="1373"/>
      <c r="AN796" s="1373"/>
      <c r="AO796" s="1373"/>
      <c r="AP796" s="1373"/>
      <c r="AQ796" s="1649"/>
      <c r="AR796" s="1373"/>
      <c r="AS796" s="1373"/>
      <c r="AT796" s="743"/>
      <c r="AU796" s="1373"/>
      <c r="AV796" s="1373"/>
      <c r="AW796" s="1373"/>
      <c r="AX796" s="1373"/>
      <c r="AY796" s="1373"/>
      <c r="AZ796" s="1639"/>
      <c r="BA796" s="1639"/>
      <c r="BB796" s="1639"/>
      <c r="BC796" s="1639"/>
      <c r="BD796" s="1639"/>
      <c r="BE796" s="1642">
        <v>0</v>
      </c>
    </row>
    <row s="1854" customFormat="1" customHeight="1" ht="22.5">
      <c r="A797" s="994"/>
      <c r="B797" s="1373"/>
      <c r="C797" s="1649"/>
      <c r="D797" s="2158"/>
      <c r="E797" s="553" t="s">
        <v>2019</v>
      </c>
      <c r="F797" s="547" t="s">
        <v>2020</v>
      </c>
      <c r="G797" s="2386" t="s">
        <v>736</v>
      </c>
      <c r="H797" s="552"/>
      <c r="I797" s="552">
        <v>260</v>
      </c>
      <c r="J797" s="552"/>
      <c r="K797" s="552"/>
      <c r="L797" s="552"/>
      <c r="M797" s="552"/>
      <c r="N797" s="552"/>
      <c r="O797" s="552"/>
      <c r="P797" s="552"/>
      <c r="Q797" s="552"/>
      <c r="R797" s="552"/>
      <c r="S797" s="552"/>
      <c r="T797" s="552"/>
      <c r="U797" s="552"/>
      <c r="V797" s="552"/>
      <c r="W797" s="552"/>
      <c r="X797" s="552"/>
      <c r="Y797" s="552"/>
      <c r="Z797" s="552"/>
      <c r="AA797" s="552"/>
      <c r="AB797" s="552"/>
      <c r="AC797" s="552"/>
      <c r="AD797" s="552"/>
      <c r="AE797" s="552"/>
      <c r="AF797" s="552"/>
      <c r="AG797" s="552"/>
      <c r="AH797" s="552"/>
      <c r="AI797" s="1532" t="s">
        <v>737</v>
      </c>
      <c r="AJ797" s="741"/>
      <c r="AK797" s="1649"/>
      <c r="AL797" s="1649"/>
      <c r="AM797" s="1373"/>
      <c r="AN797" s="1373"/>
      <c r="AO797" s="1373"/>
      <c r="AP797" s="1373"/>
      <c r="AQ797" s="1649"/>
      <c r="AR797" s="1373"/>
      <c r="AS797" s="1373"/>
      <c r="AT797" s="743"/>
      <c r="AU797" s="1373"/>
      <c r="AV797" s="1373"/>
      <c r="AW797" s="1373"/>
      <c r="AX797" s="1373"/>
      <c r="AY797" s="1373"/>
      <c r="AZ797" s="1639"/>
      <c r="BA797" s="1639"/>
      <c r="BB797" s="1639"/>
      <c r="BC797" s="1639"/>
      <c r="BD797" s="1639"/>
      <c r="BE797" s="1642">
        <v>0</v>
      </c>
    </row>
    <row s="1854" customFormat="1" customHeight="1" ht="22.5">
      <c r="A798" s="994"/>
      <c r="B798" s="1373"/>
      <c r="C798" s="1649"/>
      <c r="D798" s="2158"/>
      <c r="E798" s="553" t="s">
        <v>2021</v>
      </c>
      <c r="F798" s="547" t="s">
        <v>2022</v>
      </c>
      <c r="G798" s="2386" t="s">
        <v>736</v>
      </c>
      <c r="H798" s="552"/>
      <c r="I798" s="552">
        <v>245.4</v>
      </c>
      <c r="J798" s="552"/>
      <c r="K798" s="552"/>
      <c r="L798" s="552"/>
      <c r="M798" s="552"/>
      <c r="N798" s="552"/>
      <c r="O798" s="552"/>
      <c r="P798" s="552"/>
      <c r="Q798" s="552"/>
      <c r="R798" s="552"/>
      <c r="S798" s="552"/>
      <c r="T798" s="552"/>
      <c r="U798" s="552"/>
      <c r="V798" s="552"/>
      <c r="W798" s="552"/>
      <c r="X798" s="552"/>
      <c r="Y798" s="552"/>
      <c r="Z798" s="552"/>
      <c r="AA798" s="552"/>
      <c r="AB798" s="552"/>
      <c r="AC798" s="552"/>
      <c r="AD798" s="552"/>
      <c r="AE798" s="552"/>
      <c r="AF798" s="552"/>
      <c r="AG798" s="552"/>
      <c r="AH798" s="552"/>
      <c r="AI798" s="1532" t="s">
        <v>737</v>
      </c>
      <c r="AJ798" s="741"/>
      <c r="AK798" s="1649"/>
      <c r="AL798" s="1649"/>
      <c r="AM798" s="1373"/>
      <c r="AN798" s="1373"/>
      <c r="AO798" s="1373"/>
      <c r="AP798" s="1373"/>
      <c r="AQ798" s="1649"/>
      <c r="AR798" s="1373"/>
      <c r="AS798" s="1373"/>
      <c r="AT798" s="743"/>
      <c r="AU798" s="1373"/>
      <c r="AV798" s="1373"/>
      <c r="AW798" s="1373"/>
      <c r="AX798" s="1373"/>
      <c r="AY798" s="1373"/>
      <c r="AZ798" s="1639"/>
      <c r="BA798" s="1639"/>
      <c r="BB798" s="1639"/>
      <c r="BC798" s="1639"/>
      <c r="BD798" s="1639"/>
      <c r="BE798" s="1642">
        <v>0</v>
      </c>
    </row>
    <row s="1854" customFormat="1" customHeight="1" ht="22.5">
      <c r="A799" s="994"/>
      <c r="B799" s="1373"/>
      <c r="C799" s="1649"/>
      <c r="D799" s="2158"/>
      <c r="E799" s="553" t="s">
        <v>2023</v>
      </c>
      <c r="F799" s="547" t="s">
        <v>2024</v>
      </c>
      <c r="G799" s="2386" t="s">
        <v>736</v>
      </c>
      <c r="H799" s="552"/>
      <c r="I799" s="552">
        <v>232.999</v>
      </c>
      <c r="J799" s="552"/>
      <c r="K799" s="552"/>
      <c r="L799" s="552"/>
      <c r="M799" s="552"/>
      <c r="N799" s="552"/>
      <c r="O799" s="552"/>
      <c r="P799" s="552"/>
      <c r="Q799" s="552"/>
      <c r="R799" s="552"/>
      <c r="S799" s="552"/>
      <c r="T799" s="552"/>
      <c r="U799" s="552"/>
      <c r="V799" s="552"/>
      <c r="W799" s="552"/>
      <c r="X799" s="552"/>
      <c r="Y799" s="552"/>
      <c r="Z799" s="552"/>
      <c r="AA799" s="552"/>
      <c r="AB799" s="552"/>
      <c r="AC799" s="552"/>
      <c r="AD799" s="552"/>
      <c r="AE799" s="552"/>
      <c r="AF799" s="552"/>
      <c r="AG799" s="552"/>
      <c r="AH799" s="552"/>
      <c r="AI799" s="1532" t="s">
        <v>737</v>
      </c>
      <c r="AJ799" s="741"/>
      <c r="AK799" s="1649"/>
      <c r="AL799" s="1649"/>
      <c r="AM799" s="1373"/>
      <c r="AN799" s="1373"/>
      <c r="AO799" s="1373"/>
      <c r="AP799" s="1373"/>
      <c r="AQ799" s="1649"/>
      <c r="AR799" s="1373"/>
      <c r="AS799" s="1373"/>
      <c r="AT799" s="743"/>
      <c r="AU799" s="1373"/>
      <c r="AV799" s="1373"/>
      <c r="AW799" s="1373"/>
      <c r="AX799" s="1373"/>
      <c r="AY799" s="1373"/>
      <c r="AZ799" s="1639"/>
      <c r="BA799" s="1639"/>
      <c r="BB799" s="1639"/>
      <c r="BC799" s="1639"/>
      <c r="BD799" s="1639"/>
      <c r="BE799" s="1642">
        <v>0</v>
      </c>
    </row>
    <row s="1854" customFormat="1" customHeight="1" ht="22.5">
      <c r="A800" s="994"/>
      <c r="B800" s="1373"/>
      <c r="C800" s="1649"/>
      <c r="D800" s="2158"/>
      <c r="E800" s="553" t="s">
        <v>2025</v>
      </c>
      <c r="F800" s="547" t="s">
        <v>2026</v>
      </c>
      <c r="G800" s="2386" t="s">
        <v>736</v>
      </c>
      <c r="H800" s="552"/>
      <c r="I800" s="552">
        <v>317.507</v>
      </c>
      <c r="J800" s="552"/>
      <c r="K800" s="552"/>
      <c r="L800" s="552"/>
      <c r="M800" s="552"/>
      <c r="N800" s="552"/>
      <c r="O800" s="552"/>
      <c r="P800" s="552"/>
      <c r="Q800" s="552"/>
      <c r="R800" s="552"/>
      <c r="S800" s="552"/>
      <c r="T800" s="552"/>
      <c r="U800" s="552"/>
      <c r="V800" s="552"/>
      <c r="W800" s="552"/>
      <c r="X800" s="552"/>
      <c r="Y800" s="552"/>
      <c r="Z800" s="552"/>
      <c r="AA800" s="552"/>
      <c r="AB800" s="552"/>
      <c r="AC800" s="552"/>
      <c r="AD800" s="552"/>
      <c r="AE800" s="552"/>
      <c r="AF800" s="552"/>
      <c r="AG800" s="552"/>
      <c r="AH800" s="552"/>
      <c r="AI800" s="1532" t="s">
        <v>737</v>
      </c>
      <c r="AJ800" s="741"/>
      <c r="AK800" s="1649"/>
      <c r="AL800" s="1649"/>
      <c r="AM800" s="1373"/>
      <c r="AN800" s="1373"/>
      <c r="AO800" s="1373"/>
      <c r="AP800" s="1373"/>
      <c r="AQ800" s="1649"/>
      <c r="AR800" s="1373"/>
      <c r="AS800" s="1373"/>
      <c r="AT800" s="743"/>
      <c r="AU800" s="1373"/>
      <c r="AV800" s="1373"/>
      <c r="AW800" s="1373"/>
      <c r="AX800" s="1373"/>
      <c r="AY800" s="1373"/>
      <c r="AZ800" s="1639"/>
      <c r="BA800" s="1639"/>
      <c r="BB800" s="1639"/>
      <c r="BC800" s="1639"/>
      <c r="BD800" s="1639"/>
      <c r="BE800" s="1642">
        <v>0</v>
      </c>
    </row>
    <row s="1854" customFormat="1" customHeight="1" ht="22.5">
      <c r="A801" s="994"/>
      <c r="B801" s="1373"/>
      <c r="C801" s="1649"/>
      <c r="D801" s="2158"/>
      <c r="E801" s="553" t="s">
        <v>2027</v>
      </c>
      <c r="F801" s="547" t="s">
        <v>1066</v>
      </c>
      <c r="G801" s="2386" t="s">
        <v>736</v>
      </c>
      <c r="H801" s="552"/>
      <c r="I801" s="552">
        <v>239</v>
      </c>
      <c r="J801" s="552"/>
      <c r="K801" s="552"/>
      <c r="L801" s="552"/>
      <c r="M801" s="552"/>
      <c r="N801" s="552"/>
      <c r="O801" s="552"/>
      <c r="P801" s="552"/>
      <c r="Q801" s="552"/>
      <c r="R801" s="552"/>
      <c r="S801" s="552"/>
      <c r="T801" s="552"/>
      <c r="U801" s="552"/>
      <c r="V801" s="552"/>
      <c r="W801" s="552"/>
      <c r="X801" s="552"/>
      <c r="Y801" s="552"/>
      <c r="Z801" s="552"/>
      <c r="AA801" s="552"/>
      <c r="AB801" s="552"/>
      <c r="AC801" s="552"/>
      <c r="AD801" s="552"/>
      <c r="AE801" s="552"/>
      <c r="AF801" s="552"/>
      <c r="AG801" s="552"/>
      <c r="AH801" s="552"/>
      <c r="AI801" s="1532" t="s">
        <v>737</v>
      </c>
      <c r="AJ801" s="741"/>
      <c r="AK801" s="1649"/>
      <c r="AL801" s="1649"/>
      <c r="AM801" s="1373"/>
      <c r="AN801" s="1373"/>
      <c r="AO801" s="1373"/>
      <c r="AP801" s="1373"/>
      <c r="AQ801" s="1649"/>
      <c r="AR801" s="1373"/>
      <c r="AS801" s="1373"/>
      <c r="AT801" s="743"/>
      <c r="AU801" s="1373"/>
      <c r="AV801" s="1373"/>
      <c r="AW801" s="1373"/>
      <c r="AX801" s="1373"/>
      <c r="AY801" s="1373"/>
      <c r="AZ801" s="1639"/>
      <c r="BA801" s="1639"/>
      <c r="BB801" s="1639"/>
      <c r="BC801" s="1639"/>
      <c r="BD801" s="1639"/>
      <c r="BE801" s="1642">
        <v>0</v>
      </c>
    </row>
    <row s="1854" customFormat="1" customHeight="1" ht="22.5">
      <c r="A802" s="994"/>
      <c r="B802" s="1373"/>
      <c r="C802" s="1649"/>
      <c r="D802" s="2158"/>
      <c r="E802" s="553" t="s">
        <v>2028</v>
      </c>
      <c r="F802" s="547" t="s">
        <v>2029</v>
      </c>
      <c r="G802" s="2386" t="s">
        <v>736</v>
      </c>
      <c r="H802" s="552"/>
      <c r="I802" s="552">
        <v>247</v>
      </c>
      <c r="J802" s="552"/>
      <c r="K802" s="552"/>
      <c r="L802" s="552"/>
      <c r="M802" s="552"/>
      <c r="N802" s="552"/>
      <c r="O802" s="552"/>
      <c r="P802" s="552"/>
      <c r="Q802" s="552"/>
      <c r="R802" s="552"/>
      <c r="S802" s="552"/>
      <c r="T802" s="552"/>
      <c r="U802" s="552"/>
      <c r="V802" s="552"/>
      <c r="W802" s="552"/>
      <c r="X802" s="552"/>
      <c r="Y802" s="552"/>
      <c r="Z802" s="552"/>
      <c r="AA802" s="552"/>
      <c r="AB802" s="552"/>
      <c r="AC802" s="552"/>
      <c r="AD802" s="552"/>
      <c r="AE802" s="552"/>
      <c r="AF802" s="552"/>
      <c r="AG802" s="552"/>
      <c r="AH802" s="552"/>
      <c r="AI802" s="1532" t="s">
        <v>737</v>
      </c>
      <c r="AJ802" s="741"/>
      <c r="AK802" s="1649"/>
      <c r="AL802" s="1649"/>
      <c r="AM802" s="1373"/>
      <c r="AN802" s="1373"/>
      <c r="AO802" s="1373"/>
      <c r="AP802" s="1373"/>
      <c r="AQ802" s="1649"/>
      <c r="AR802" s="1373"/>
      <c r="AS802" s="1373"/>
      <c r="AT802" s="743"/>
      <c r="AU802" s="1373"/>
      <c r="AV802" s="1373"/>
      <c r="AW802" s="1373"/>
      <c r="AX802" s="1373"/>
      <c r="AY802" s="1373"/>
      <c r="AZ802" s="1639"/>
      <c r="BA802" s="1639"/>
      <c r="BB802" s="1639"/>
      <c r="BC802" s="1639"/>
      <c r="BD802" s="1639"/>
      <c r="BE802" s="1642">
        <v>0</v>
      </c>
    </row>
    <row s="1854" customFormat="1" customHeight="1" ht="22.5">
      <c r="A803" s="994"/>
      <c r="B803" s="1373"/>
      <c r="C803" s="1649"/>
      <c r="D803" s="2158"/>
      <c r="E803" s="553" t="s">
        <v>2030</v>
      </c>
      <c r="F803" s="547" t="s">
        <v>2031</v>
      </c>
      <c r="G803" s="2386" t="s">
        <v>736</v>
      </c>
      <c r="H803" s="552"/>
      <c r="I803" s="552">
        <v>234.001</v>
      </c>
      <c r="J803" s="552"/>
      <c r="K803" s="552"/>
      <c r="L803" s="552"/>
      <c r="M803" s="552"/>
      <c r="N803" s="552"/>
      <c r="O803" s="552"/>
      <c r="P803" s="552"/>
      <c r="Q803" s="552"/>
      <c r="R803" s="552"/>
      <c r="S803" s="552"/>
      <c r="T803" s="552"/>
      <c r="U803" s="552"/>
      <c r="V803" s="552"/>
      <c r="W803" s="552"/>
      <c r="X803" s="552"/>
      <c r="Y803" s="552"/>
      <c r="Z803" s="552"/>
      <c r="AA803" s="552"/>
      <c r="AB803" s="552"/>
      <c r="AC803" s="552"/>
      <c r="AD803" s="552"/>
      <c r="AE803" s="552"/>
      <c r="AF803" s="552"/>
      <c r="AG803" s="552"/>
      <c r="AH803" s="552"/>
      <c r="AI803" s="1532" t="s">
        <v>737</v>
      </c>
      <c r="AJ803" s="741"/>
      <c r="AK803" s="1649"/>
      <c r="AL803" s="1649"/>
      <c r="AM803" s="1373"/>
      <c r="AN803" s="1373"/>
      <c r="AO803" s="1373"/>
      <c r="AP803" s="1373"/>
      <c r="AQ803" s="1649"/>
      <c r="AR803" s="1373"/>
      <c r="AS803" s="1373"/>
      <c r="AT803" s="743"/>
      <c r="AU803" s="1373"/>
      <c r="AV803" s="1373"/>
      <c r="AW803" s="1373"/>
      <c r="AX803" s="1373"/>
      <c r="AY803" s="1373"/>
      <c r="AZ803" s="1639"/>
      <c r="BA803" s="1639"/>
      <c r="BB803" s="1639"/>
      <c r="BC803" s="1639"/>
      <c r="BD803" s="1639"/>
      <c r="BE803" s="1642">
        <v>0</v>
      </c>
    </row>
    <row s="1854" customFormat="1" customHeight="1" ht="22.5">
      <c r="A804" s="994"/>
      <c r="B804" s="1373"/>
      <c r="C804" s="1649"/>
      <c r="D804" s="2158"/>
      <c r="E804" s="553" t="s">
        <v>2032</v>
      </c>
      <c r="F804" s="547" t="s">
        <v>2033</v>
      </c>
      <c r="G804" s="2386" t="s">
        <v>736</v>
      </c>
      <c r="H804" s="552"/>
      <c r="I804" s="552">
        <v>240.001</v>
      </c>
      <c r="J804" s="552"/>
      <c r="K804" s="552"/>
      <c r="L804" s="552"/>
      <c r="M804" s="552"/>
      <c r="N804" s="552"/>
      <c r="O804" s="552"/>
      <c r="P804" s="552"/>
      <c r="Q804" s="552"/>
      <c r="R804" s="552"/>
      <c r="S804" s="552"/>
      <c r="T804" s="552"/>
      <c r="U804" s="552"/>
      <c r="V804" s="552"/>
      <c r="W804" s="552"/>
      <c r="X804" s="552"/>
      <c r="Y804" s="552"/>
      <c r="Z804" s="552"/>
      <c r="AA804" s="552"/>
      <c r="AB804" s="552"/>
      <c r="AC804" s="552"/>
      <c r="AD804" s="552"/>
      <c r="AE804" s="552"/>
      <c r="AF804" s="552"/>
      <c r="AG804" s="552"/>
      <c r="AH804" s="552"/>
      <c r="AI804" s="1532" t="s">
        <v>737</v>
      </c>
      <c r="AJ804" s="741"/>
      <c r="AK804" s="1649"/>
      <c r="AL804" s="1649"/>
      <c r="AM804" s="1373"/>
      <c r="AN804" s="1373"/>
      <c r="AO804" s="1373"/>
      <c r="AP804" s="1373"/>
      <c r="AQ804" s="1649"/>
      <c r="AR804" s="1373"/>
      <c r="AS804" s="1373"/>
      <c r="AT804" s="743"/>
      <c r="AU804" s="1373"/>
      <c r="AV804" s="1373"/>
      <c r="AW804" s="1373"/>
      <c r="AX804" s="1373"/>
      <c r="AY804" s="1373"/>
      <c r="AZ804" s="1639"/>
      <c r="BA804" s="1639"/>
      <c r="BB804" s="1639"/>
      <c r="BC804" s="1639"/>
      <c r="BD804" s="1639"/>
      <c r="BE804" s="1642">
        <v>0</v>
      </c>
    </row>
    <row s="1854" customFormat="1" customHeight="1" ht="22.5">
      <c r="A805" s="994"/>
      <c r="B805" s="1373"/>
      <c r="C805" s="1649"/>
      <c r="D805" s="2158"/>
      <c r="E805" s="553" t="s">
        <v>2034</v>
      </c>
      <c r="F805" s="547" t="s">
        <v>2035</v>
      </c>
      <c r="G805" s="2386" t="s">
        <v>736</v>
      </c>
      <c r="H805" s="552"/>
      <c r="I805" s="552">
        <v>210.001</v>
      </c>
      <c r="J805" s="552"/>
      <c r="K805" s="552"/>
      <c r="L805" s="552"/>
      <c r="M805" s="552"/>
      <c r="N805" s="552"/>
      <c r="O805" s="552"/>
      <c r="P805" s="552"/>
      <c r="Q805" s="552"/>
      <c r="R805" s="552"/>
      <c r="S805" s="552"/>
      <c r="T805" s="552"/>
      <c r="U805" s="552"/>
      <c r="V805" s="552"/>
      <c r="W805" s="552"/>
      <c r="X805" s="552"/>
      <c r="Y805" s="552"/>
      <c r="Z805" s="552"/>
      <c r="AA805" s="552"/>
      <c r="AB805" s="552"/>
      <c r="AC805" s="552"/>
      <c r="AD805" s="552"/>
      <c r="AE805" s="552"/>
      <c r="AF805" s="552"/>
      <c r="AG805" s="552"/>
      <c r="AH805" s="552"/>
      <c r="AI805" s="1532" t="s">
        <v>737</v>
      </c>
      <c r="AJ805" s="741"/>
      <c r="AK805" s="1649"/>
      <c r="AL805" s="1649"/>
      <c r="AM805" s="1373"/>
      <c r="AN805" s="1373"/>
      <c r="AO805" s="1373"/>
      <c r="AP805" s="1373"/>
      <c r="AQ805" s="1649"/>
      <c r="AR805" s="1373"/>
      <c r="AS805" s="1373"/>
      <c r="AT805" s="743"/>
      <c r="AU805" s="1373"/>
      <c r="AV805" s="1373"/>
      <c r="AW805" s="1373"/>
      <c r="AX805" s="1373"/>
      <c r="AY805" s="1373"/>
      <c r="AZ805" s="1639"/>
      <c r="BA805" s="1639"/>
      <c r="BB805" s="1639"/>
      <c r="BC805" s="1639"/>
      <c r="BD805" s="1639"/>
      <c r="BE805" s="1642">
        <v>0</v>
      </c>
    </row>
    <row s="1854" customFormat="1" customHeight="1" ht="22.5">
      <c r="A806" s="994"/>
      <c r="B806" s="1373"/>
      <c r="C806" s="1649"/>
      <c r="D806" s="2158"/>
      <c r="E806" s="553" t="s">
        <v>2036</v>
      </c>
      <c r="F806" s="547" t="s">
        <v>2037</v>
      </c>
      <c r="G806" s="2386" t="s">
        <v>736</v>
      </c>
      <c r="H806" s="552"/>
      <c r="I806" s="552">
        <v>239</v>
      </c>
      <c r="J806" s="552"/>
      <c r="K806" s="552"/>
      <c r="L806" s="552"/>
      <c r="M806" s="552"/>
      <c r="N806" s="552"/>
      <c r="O806" s="552"/>
      <c r="P806" s="552"/>
      <c r="Q806" s="552"/>
      <c r="R806" s="552"/>
      <c r="S806" s="552"/>
      <c r="T806" s="552"/>
      <c r="U806" s="552"/>
      <c r="V806" s="552"/>
      <c r="W806" s="552"/>
      <c r="X806" s="552"/>
      <c r="Y806" s="552"/>
      <c r="Z806" s="552"/>
      <c r="AA806" s="552"/>
      <c r="AB806" s="552"/>
      <c r="AC806" s="552"/>
      <c r="AD806" s="552"/>
      <c r="AE806" s="552"/>
      <c r="AF806" s="552"/>
      <c r="AG806" s="552"/>
      <c r="AH806" s="552"/>
      <c r="AI806" s="1532" t="s">
        <v>737</v>
      </c>
      <c r="AJ806" s="741"/>
      <c r="AK806" s="1649"/>
      <c r="AL806" s="1649"/>
      <c r="AM806" s="1373"/>
      <c r="AN806" s="1373"/>
      <c r="AO806" s="1373"/>
      <c r="AP806" s="1373"/>
      <c r="AQ806" s="1649"/>
      <c r="AR806" s="1373"/>
      <c r="AS806" s="1373"/>
      <c r="AT806" s="743"/>
      <c r="AU806" s="1373"/>
      <c r="AV806" s="1373"/>
      <c r="AW806" s="1373"/>
      <c r="AX806" s="1373"/>
      <c r="AY806" s="1373"/>
      <c r="AZ806" s="1639"/>
      <c r="BA806" s="1639"/>
      <c r="BB806" s="1639"/>
      <c r="BC806" s="1639"/>
      <c r="BD806" s="1639"/>
      <c r="BE806" s="1642">
        <v>0</v>
      </c>
    </row>
    <row s="1854" customFormat="1" customHeight="1" ht="22.5">
      <c r="A807" s="994"/>
      <c r="B807" s="1373"/>
      <c r="C807" s="1649"/>
      <c r="D807" s="2158"/>
      <c r="E807" s="553" t="s">
        <v>2038</v>
      </c>
      <c r="F807" s="547" t="s">
        <v>2039</v>
      </c>
      <c r="G807" s="2386" t="s">
        <v>736</v>
      </c>
      <c r="H807" s="552"/>
      <c r="I807" s="552">
        <v>247.2</v>
      </c>
      <c r="J807" s="552"/>
      <c r="K807" s="552"/>
      <c r="L807" s="552"/>
      <c r="M807" s="552"/>
      <c r="N807" s="552"/>
      <c r="O807" s="552"/>
      <c r="P807" s="552"/>
      <c r="Q807" s="552"/>
      <c r="R807" s="552"/>
      <c r="S807" s="552"/>
      <c r="T807" s="552"/>
      <c r="U807" s="552"/>
      <c r="V807" s="552"/>
      <c r="W807" s="552"/>
      <c r="X807" s="552"/>
      <c r="Y807" s="552"/>
      <c r="Z807" s="552"/>
      <c r="AA807" s="552"/>
      <c r="AB807" s="552"/>
      <c r="AC807" s="552"/>
      <c r="AD807" s="552"/>
      <c r="AE807" s="552"/>
      <c r="AF807" s="552"/>
      <c r="AG807" s="552"/>
      <c r="AH807" s="552"/>
      <c r="AI807" s="1532" t="s">
        <v>737</v>
      </c>
      <c r="AJ807" s="741"/>
      <c r="AK807" s="1649"/>
      <c r="AL807" s="1649"/>
      <c r="AM807" s="1373"/>
      <c r="AN807" s="1373"/>
      <c r="AO807" s="1373"/>
      <c r="AP807" s="1373"/>
      <c r="AQ807" s="1649"/>
      <c r="AR807" s="1373"/>
      <c r="AS807" s="1373"/>
      <c r="AT807" s="743"/>
      <c r="AU807" s="1373"/>
      <c r="AV807" s="1373"/>
      <c r="AW807" s="1373"/>
      <c r="AX807" s="1373"/>
      <c r="AY807" s="1373"/>
      <c r="AZ807" s="1639"/>
      <c r="BA807" s="1639"/>
      <c r="BB807" s="1639"/>
      <c r="BC807" s="1639"/>
      <c r="BD807" s="1639"/>
      <c r="BE807" s="1642">
        <v>0</v>
      </c>
    </row>
    <row s="1854" customFormat="1" customHeight="1" ht="22.5">
      <c r="A808" s="994"/>
      <c r="B808" s="1373"/>
      <c r="C808" s="1649"/>
      <c r="D808" s="2158"/>
      <c r="E808" s="553" t="s">
        <v>2040</v>
      </c>
      <c r="F808" s="547" t="s">
        <v>2041</v>
      </c>
      <c r="G808" s="2386" t="s">
        <v>736</v>
      </c>
      <c r="H808" s="552"/>
      <c r="I808" s="552">
        <v>294.247</v>
      </c>
      <c r="J808" s="552"/>
      <c r="K808" s="552"/>
      <c r="L808" s="552"/>
      <c r="M808" s="552"/>
      <c r="N808" s="552"/>
      <c r="O808" s="552"/>
      <c r="P808" s="552"/>
      <c r="Q808" s="552"/>
      <c r="R808" s="552"/>
      <c r="S808" s="552"/>
      <c r="T808" s="552"/>
      <c r="U808" s="552"/>
      <c r="V808" s="552"/>
      <c r="W808" s="552"/>
      <c r="X808" s="552"/>
      <c r="Y808" s="552"/>
      <c r="Z808" s="552"/>
      <c r="AA808" s="552"/>
      <c r="AB808" s="552"/>
      <c r="AC808" s="552"/>
      <c r="AD808" s="552"/>
      <c r="AE808" s="552"/>
      <c r="AF808" s="552"/>
      <c r="AG808" s="552"/>
      <c r="AH808" s="552"/>
      <c r="AI808" s="1532" t="s">
        <v>737</v>
      </c>
      <c r="AJ808" s="741"/>
      <c r="AK808" s="1649"/>
      <c r="AL808" s="1649"/>
      <c r="AM808" s="1373"/>
      <c r="AN808" s="1373"/>
      <c r="AO808" s="1373"/>
      <c r="AP808" s="1373"/>
      <c r="AQ808" s="1649"/>
      <c r="AR808" s="1373"/>
      <c r="AS808" s="1373"/>
      <c r="AT808" s="743"/>
      <c r="AU808" s="1373"/>
      <c r="AV808" s="1373"/>
      <c r="AW808" s="1373"/>
      <c r="AX808" s="1373"/>
      <c r="AY808" s="1373"/>
      <c r="AZ808" s="1639"/>
      <c r="BA808" s="1639"/>
      <c r="BB808" s="1639"/>
      <c r="BC808" s="1639"/>
      <c r="BD808" s="1639"/>
      <c r="BE808" s="1642">
        <v>0</v>
      </c>
    </row>
    <row s="1854" customFormat="1" customHeight="1" ht="22.5">
      <c r="A809" s="994"/>
      <c r="B809" s="1373"/>
      <c r="C809" s="1649"/>
      <c r="D809" s="2158"/>
      <c r="E809" s="553" t="s">
        <v>2042</v>
      </c>
      <c r="F809" s="547" t="s">
        <v>2043</v>
      </c>
      <c r="G809" s="2386" t="s">
        <v>736</v>
      </c>
      <c r="H809" s="552"/>
      <c r="I809" s="552">
        <v>250.999</v>
      </c>
      <c r="J809" s="552"/>
      <c r="K809" s="552"/>
      <c r="L809" s="552"/>
      <c r="M809" s="552"/>
      <c r="N809" s="552"/>
      <c r="O809" s="552"/>
      <c r="P809" s="552"/>
      <c r="Q809" s="552"/>
      <c r="R809" s="552"/>
      <c r="S809" s="552"/>
      <c r="T809" s="552"/>
      <c r="U809" s="552"/>
      <c r="V809" s="552"/>
      <c r="W809" s="552"/>
      <c r="X809" s="552"/>
      <c r="Y809" s="552"/>
      <c r="Z809" s="552"/>
      <c r="AA809" s="552"/>
      <c r="AB809" s="552"/>
      <c r="AC809" s="552"/>
      <c r="AD809" s="552"/>
      <c r="AE809" s="552"/>
      <c r="AF809" s="552"/>
      <c r="AG809" s="552"/>
      <c r="AH809" s="552"/>
      <c r="AI809" s="1532" t="s">
        <v>737</v>
      </c>
      <c r="AJ809" s="741"/>
      <c r="AK809" s="1649"/>
      <c r="AL809" s="1649"/>
      <c r="AM809" s="1373"/>
      <c r="AN809" s="1373"/>
      <c r="AO809" s="1373"/>
      <c r="AP809" s="1373"/>
      <c r="AQ809" s="1649"/>
      <c r="AR809" s="1373"/>
      <c r="AS809" s="1373"/>
      <c r="AT809" s="743"/>
      <c r="AU809" s="1373"/>
      <c r="AV809" s="1373"/>
      <c r="AW809" s="1373"/>
      <c r="AX809" s="1373"/>
      <c r="AY809" s="1373"/>
      <c r="AZ809" s="1639"/>
      <c r="BA809" s="1639"/>
      <c r="BB809" s="1639"/>
      <c r="BC809" s="1639"/>
      <c r="BD809" s="1639"/>
      <c r="BE809" s="1642">
        <v>0</v>
      </c>
    </row>
    <row s="1854" customFormat="1" customHeight="1" ht="22.5">
      <c r="A810" s="994"/>
      <c r="B810" s="1373"/>
      <c r="C810" s="1649"/>
      <c r="D810" s="2158"/>
      <c r="E810" s="553" t="s">
        <v>2044</v>
      </c>
      <c r="F810" s="547" t="s">
        <v>2045</v>
      </c>
      <c r="G810" s="2386" t="s">
        <v>736</v>
      </c>
      <c r="H810" s="552"/>
      <c r="I810" s="552">
        <v>233.003</v>
      </c>
      <c r="J810" s="552"/>
      <c r="K810" s="552"/>
      <c r="L810" s="552"/>
      <c r="M810" s="552"/>
      <c r="N810" s="552"/>
      <c r="O810" s="552"/>
      <c r="P810" s="552"/>
      <c r="Q810" s="552"/>
      <c r="R810" s="552"/>
      <c r="S810" s="552"/>
      <c r="T810" s="552"/>
      <c r="U810" s="552"/>
      <c r="V810" s="552"/>
      <c r="W810" s="552"/>
      <c r="X810" s="552"/>
      <c r="Y810" s="552"/>
      <c r="Z810" s="552"/>
      <c r="AA810" s="552"/>
      <c r="AB810" s="552"/>
      <c r="AC810" s="552"/>
      <c r="AD810" s="552"/>
      <c r="AE810" s="552"/>
      <c r="AF810" s="552"/>
      <c r="AG810" s="552"/>
      <c r="AH810" s="552"/>
      <c r="AI810" s="1532" t="s">
        <v>737</v>
      </c>
      <c r="AJ810" s="741"/>
      <c r="AK810" s="1649"/>
      <c r="AL810" s="1649"/>
      <c r="AM810" s="1373"/>
      <c r="AN810" s="1373"/>
      <c r="AO810" s="1373"/>
      <c r="AP810" s="1373"/>
      <c r="AQ810" s="1649"/>
      <c r="AR810" s="1373"/>
      <c r="AS810" s="1373"/>
      <c r="AT810" s="743"/>
      <c r="AU810" s="1373"/>
      <c r="AV810" s="1373"/>
      <c r="AW810" s="1373"/>
      <c r="AX810" s="1373"/>
      <c r="AY810" s="1373"/>
      <c r="AZ810" s="1639"/>
      <c r="BA810" s="1639"/>
      <c r="BB810" s="1639"/>
      <c r="BC810" s="1639"/>
      <c r="BD810" s="1639"/>
      <c r="BE810" s="1642">
        <v>0</v>
      </c>
    </row>
    <row s="1854" customFormat="1" customHeight="1" ht="22.5">
      <c r="A811" s="994"/>
      <c r="B811" s="1373"/>
      <c r="C811" s="1649"/>
      <c r="D811" s="2158"/>
      <c r="E811" s="553" t="s">
        <v>2046</v>
      </c>
      <c r="F811" s="547" t="s">
        <v>2047</v>
      </c>
      <c r="G811" s="2386" t="s">
        <v>736</v>
      </c>
      <c r="H811" s="552"/>
      <c r="I811" s="552">
        <v>282.602</v>
      </c>
      <c r="J811" s="552"/>
      <c r="K811" s="552"/>
      <c r="L811" s="552"/>
      <c r="M811" s="552"/>
      <c r="N811" s="552"/>
      <c r="O811" s="552"/>
      <c r="P811" s="552"/>
      <c r="Q811" s="552"/>
      <c r="R811" s="552"/>
      <c r="S811" s="552"/>
      <c r="T811" s="552"/>
      <c r="U811" s="552"/>
      <c r="V811" s="552"/>
      <c r="W811" s="552"/>
      <c r="X811" s="552"/>
      <c r="Y811" s="552"/>
      <c r="Z811" s="552"/>
      <c r="AA811" s="552"/>
      <c r="AB811" s="552"/>
      <c r="AC811" s="552"/>
      <c r="AD811" s="552"/>
      <c r="AE811" s="552"/>
      <c r="AF811" s="552"/>
      <c r="AG811" s="552"/>
      <c r="AH811" s="552"/>
      <c r="AI811" s="1532" t="s">
        <v>737</v>
      </c>
      <c r="AJ811" s="741"/>
      <c r="AK811" s="1649"/>
      <c r="AL811" s="1649"/>
      <c r="AM811" s="1373"/>
      <c r="AN811" s="1373"/>
      <c r="AO811" s="1373"/>
      <c r="AP811" s="1373"/>
      <c r="AQ811" s="1649"/>
      <c r="AR811" s="1373"/>
      <c r="AS811" s="1373"/>
      <c r="AT811" s="743"/>
      <c r="AU811" s="1373"/>
      <c r="AV811" s="1373"/>
      <c r="AW811" s="1373"/>
      <c r="AX811" s="1373"/>
      <c r="AY811" s="1373"/>
      <c r="AZ811" s="1639"/>
      <c r="BA811" s="1639"/>
      <c r="BB811" s="1639"/>
      <c r="BC811" s="1639"/>
      <c r="BD811" s="1639"/>
      <c r="BE811" s="1642">
        <v>0</v>
      </c>
    </row>
    <row s="1854" customFormat="1" customHeight="1" ht="22.5">
      <c r="A812" s="994"/>
      <c r="B812" s="1373"/>
      <c r="C812" s="1649"/>
      <c r="D812" s="2158"/>
      <c r="E812" s="553" t="s">
        <v>2048</v>
      </c>
      <c r="F812" s="547" t="s">
        <v>2049</v>
      </c>
      <c r="G812" s="2386" t="s">
        <v>736</v>
      </c>
      <c r="H812" s="552"/>
      <c r="I812" s="552">
        <v>240.003</v>
      </c>
      <c r="J812" s="552"/>
      <c r="K812" s="552"/>
      <c r="L812" s="552"/>
      <c r="M812" s="552"/>
      <c r="N812" s="552"/>
      <c r="O812" s="552"/>
      <c r="P812" s="552"/>
      <c r="Q812" s="552"/>
      <c r="R812" s="552"/>
      <c r="S812" s="552"/>
      <c r="T812" s="552"/>
      <c r="U812" s="552"/>
      <c r="V812" s="552"/>
      <c r="W812" s="552"/>
      <c r="X812" s="552"/>
      <c r="Y812" s="552"/>
      <c r="Z812" s="552"/>
      <c r="AA812" s="552"/>
      <c r="AB812" s="552"/>
      <c r="AC812" s="552"/>
      <c r="AD812" s="552"/>
      <c r="AE812" s="552"/>
      <c r="AF812" s="552"/>
      <c r="AG812" s="552"/>
      <c r="AH812" s="552"/>
      <c r="AI812" s="1532" t="s">
        <v>737</v>
      </c>
      <c r="AJ812" s="741"/>
      <c r="AK812" s="1649"/>
      <c r="AL812" s="1649"/>
      <c r="AM812" s="1373"/>
      <c r="AN812" s="1373"/>
      <c r="AO812" s="1373"/>
      <c r="AP812" s="1373"/>
      <c r="AQ812" s="1649"/>
      <c r="AR812" s="1373"/>
      <c r="AS812" s="1373"/>
      <c r="AT812" s="743"/>
      <c r="AU812" s="1373"/>
      <c r="AV812" s="1373"/>
      <c r="AW812" s="1373"/>
      <c r="AX812" s="1373"/>
      <c r="AY812" s="1373"/>
      <c r="AZ812" s="1639"/>
      <c r="BA812" s="1639"/>
      <c r="BB812" s="1639"/>
      <c r="BC812" s="1639"/>
      <c r="BD812" s="1639"/>
      <c r="BE812" s="1642">
        <v>0</v>
      </c>
    </row>
    <row s="1854" customFormat="1" customHeight="1" ht="22.5">
      <c r="A813" s="994"/>
      <c r="B813" s="1373"/>
      <c r="C813" s="1649"/>
      <c r="D813" s="2158"/>
      <c r="E813" s="553" t="s">
        <v>2050</v>
      </c>
      <c r="F813" s="547" t="s">
        <v>2051</v>
      </c>
      <c r="G813" s="2386" t="s">
        <v>736</v>
      </c>
      <c r="H813" s="552"/>
      <c r="I813" s="552">
        <v>210.001</v>
      </c>
      <c r="J813" s="552"/>
      <c r="K813" s="552"/>
      <c r="L813" s="552"/>
      <c r="M813" s="552"/>
      <c r="N813" s="552"/>
      <c r="O813" s="552"/>
      <c r="P813" s="552"/>
      <c r="Q813" s="552"/>
      <c r="R813" s="552"/>
      <c r="S813" s="552"/>
      <c r="T813" s="552"/>
      <c r="U813" s="552"/>
      <c r="V813" s="552"/>
      <c r="W813" s="552"/>
      <c r="X813" s="552"/>
      <c r="Y813" s="552"/>
      <c r="Z813" s="552"/>
      <c r="AA813" s="552"/>
      <c r="AB813" s="552"/>
      <c r="AC813" s="552"/>
      <c r="AD813" s="552"/>
      <c r="AE813" s="552"/>
      <c r="AF813" s="552"/>
      <c r="AG813" s="552"/>
      <c r="AH813" s="552"/>
      <c r="AI813" s="1532" t="s">
        <v>737</v>
      </c>
      <c r="AJ813" s="741"/>
      <c r="AK813" s="1649"/>
      <c r="AL813" s="1649"/>
      <c r="AM813" s="1373"/>
      <c r="AN813" s="1373"/>
      <c r="AO813" s="1373"/>
      <c r="AP813" s="1373"/>
      <c r="AQ813" s="1649"/>
      <c r="AR813" s="1373"/>
      <c r="AS813" s="1373"/>
      <c r="AT813" s="743"/>
      <c r="AU813" s="1373"/>
      <c r="AV813" s="1373"/>
      <c r="AW813" s="1373"/>
      <c r="AX813" s="1373"/>
      <c r="AY813" s="1373"/>
      <c r="AZ813" s="1639"/>
      <c r="BA813" s="1639"/>
      <c r="BB813" s="1639"/>
      <c r="BC813" s="1639"/>
      <c r="BD813" s="1639"/>
      <c r="BE813" s="1642">
        <v>0</v>
      </c>
    </row>
    <row s="1854" customFormat="1" customHeight="1" ht="22.5">
      <c r="A814" s="994"/>
      <c r="B814" s="1373"/>
      <c r="C814" s="1649"/>
      <c r="D814" s="2158"/>
      <c r="E814" s="553" t="s">
        <v>2052</v>
      </c>
      <c r="F814" s="547" t="s">
        <v>2053</v>
      </c>
      <c r="G814" s="2386" t="s">
        <v>736</v>
      </c>
      <c r="H814" s="552"/>
      <c r="I814" s="552">
        <v>285.699</v>
      </c>
      <c r="J814" s="552"/>
      <c r="K814" s="552"/>
      <c r="L814" s="552"/>
      <c r="M814" s="552"/>
      <c r="N814" s="552"/>
      <c r="O814" s="552"/>
      <c r="P814" s="552"/>
      <c r="Q814" s="552"/>
      <c r="R814" s="552"/>
      <c r="S814" s="552"/>
      <c r="T814" s="552"/>
      <c r="U814" s="552"/>
      <c r="V814" s="552"/>
      <c r="W814" s="552"/>
      <c r="X814" s="552"/>
      <c r="Y814" s="552"/>
      <c r="Z814" s="552"/>
      <c r="AA814" s="552"/>
      <c r="AB814" s="552"/>
      <c r="AC814" s="552"/>
      <c r="AD814" s="552"/>
      <c r="AE814" s="552"/>
      <c r="AF814" s="552"/>
      <c r="AG814" s="552"/>
      <c r="AH814" s="552"/>
      <c r="AI814" s="1532" t="s">
        <v>737</v>
      </c>
      <c r="AJ814" s="741"/>
      <c r="AK814" s="1649"/>
      <c r="AL814" s="1649"/>
      <c r="AM814" s="1373"/>
      <c r="AN814" s="1373"/>
      <c r="AO814" s="1373"/>
      <c r="AP814" s="1373"/>
      <c r="AQ814" s="1649"/>
      <c r="AR814" s="1373"/>
      <c r="AS814" s="1373"/>
      <c r="AT814" s="743"/>
      <c r="AU814" s="1373"/>
      <c r="AV814" s="1373"/>
      <c r="AW814" s="1373"/>
      <c r="AX814" s="1373"/>
      <c r="AY814" s="1373"/>
      <c r="AZ814" s="1639"/>
      <c r="BA814" s="1639"/>
      <c r="BB814" s="1639"/>
      <c r="BC814" s="1639"/>
      <c r="BD814" s="1639"/>
      <c r="BE814" s="1642">
        <v>0</v>
      </c>
    </row>
    <row s="1854" customFormat="1" customHeight="1" ht="22.5">
      <c r="A815" s="994"/>
      <c r="B815" s="1373"/>
      <c r="C815" s="1649"/>
      <c r="D815" s="2158"/>
      <c r="E815" s="553" t="s">
        <v>2054</v>
      </c>
      <c r="F815" s="547" t="s">
        <v>2055</v>
      </c>
      <c r="G815" s="2386" t="s">
        <v>736</v>
      </c>
      <c r="H815" s="552"/>
      <c r="I815" s="552">
        <v>209.998</v>
      </c>
      <c r="J815" s="552"/>
      <c r="K815" s="552"/>
      <c r="L815" s="552"/>
      <c r="M815" s="552"/>
      <c r="N815" s="552"/>
      <c r="O815" s="552"/>
      <c r="P815" s="552"/>
      <c r="Q815" s="552"/>
      <c r="R815" s="552"/>
      <c r="S815" s="552"/>
      <c r="T815" s="552"/>
      <c r="U815" s="552"/>
      <c r="V815" s="552"/>
      <c r="W815" s="552"/>
      <c r="X815" s="552"/>
      <c r="Y815" s="552"/>
      <c r="Z815" s="552"/>
      <c r="AA815" s="552"/>
      <c r="AB815" s="552"/>
      <c r="AC815" s="552"/>
      <c r="AD815" s="552"/>
      <c r="AE815" s="552"/>
      <c r="AF815" s="552"/>
      <c r="AG815" s="552"/>
      <c r="AH815" s="552"/>
      <c r="AI815" s="1532" t="s">
        <v>737</v>
      </c>
      <c r="AJ815" s="741"/>
      <c r="AK815" s="1649"/>
      <c r="AL815" s="1649"/>
      <c r="AM815" s="1373"/>
      <c r="AN815" s="1373"/>
      <c r="AO815" s="1373"/>
      <c r="AP815" s="1373"/>
      <c r="AQ815" s="1649"/>
      <c r="AR815" s="1373"/>
      <c r="AS815" s="1373"/>
      <c r="AT815" s="743"/>
      <c r="AU815" s="1373"/>
      <c r="AV815" s="1373"/>
      <c r="AW815" s="1373"/>
      <c r="AX815" s="1373"/>
      <c r="AY815" s="1373"/>
      <c r="AZ815" s="1639"/>
      <c r="BA815" s="1639"/>
      <c r="BB815" s="1639"/>
      <c r="BC815" s="1639"/>
      <c r="BD815" s="1639"/>
      <c r="BE815" s="1642">
        <v>0</v>
      </c>
    </row>
    <row s="1854" customFormat="1" customHeight="1" ht="22.5">
      <c r="A816" s="994"/>
      <c r="B816" s="1373"/>
      <c r="C816" s="1649"/>
      <c r="D816" s="2158"/>
      <c r="E816" s="553" t="s">
        <v>2056</v>
      </c>
      <c r="F816" s="547" t="s">
        <v>2057</v>
      </c>
      <c r="G816" s="2386" t="s">
        <v>736</v>
      </c>
      <c r="H816" s="552"/>
      <c r="I816" s="552">
        <v>209.997</v>
      </c>
      <c r="J816" s="552"/>
      <c r="K816" s="552"/>
      <c r="L816" s="552"/>
      <c r="M816" s="552"/>
      <c r="N816" s="552"/>
      <c r="O816" s="552"/>
      <c r="P816" s="552"/>
      <c r="Q816" s="552"/>
      <c r="R816" s="552"/>
      <c r="S816" s="552"/>
      <c r="T816" s="552"/>
      <c r="U816" s="552"/>
      <c r="V816" s="552"/>
      <c r="W816" s="552"/>
      <c r="X816" s="552"/>
      <c r="Y816" s="552"/>
      <c r="Z816" s="552"/>
      <c r="AA816" s="552"/>
      <c r="AB816" s="552"/>
      <c r="AC816" s="552"/>
      <c r="AD816" s="552"/>
      <c r="AE816" s="552"/>
      <c r="AF816" s="552"/>
      <c r="AG816" s="552"/>
      <c r="AH816" s="552"/>
      <c r="AI816" s="1532" t="s">
        <v>737</v>
      </c>
      <c r="AJ816" s="741"/>
      <c r="AK816" s="1649"/>
      <c r="AL816" s="1649"/>
      <c r="AM816" s="1373"/>
      <c r="AN816" s="1373"/>
      <c r="AO816" s="1373"/>
      <c r="AP816" s="1373"/>
      <c r="AQ816" s="1649"/>
      <c r="AR816" s="1373"/>
      <c r="AS816" s="1373"/>
      <c r="AT816" s="743"/>
      <c r="AU816" s="1373"/>
      <c r="AV816" s="1373"/>
      <c r="AW816" s="1373"/>
      <c r="AX816" s="1373"/>
      <c r="AY816" s="1373"/>
      <c r="AZ816" s="1639"/>
      <c r="BA816" s="1639"/>
      <c r="BB816" s="1639"/>
      <c r="BC816" s="1639"/>
      <c r="BD816" s="1639"/>
      <c r="BE816" s="1642">
        <v>0</v>
      </c>
    </row>
    <row s="1854" customFormat="1" customHeight="1" ht="22.5">
      <c r="A817" s="994"/>
      <c r="B817" s="1373"/>
      <c r="C817" s="1649"/>
      <c r="D817" s="2158"/>
      <c r="E817" s="553" t="s">
        <v>2058</v>
      </c>
      <c r="F817" s="547" t="s">
        <v>2059</v>
      </c>
      <c r="G817" s="2386" t="s">
        <v>736</v>
      </c>
      <c r="H817" s="552"/>
      <c r="I817" s="552">
        <v>209.999</v>
      </c>
      <c r="J817" s="552"/>
      <c r="K817" s="552"/>
      <c r="L817" s="552"/>
      <c r="M817" s="552"/>
      <c r="N817" s="552"/>
      <c r="O817" s="552"/>
      <c r="P817" s="552"/>
      <c r="Q817" s="552"/>
      <c r="R817" s="552"/>
      <c r="S817" s="552"/>
      <c r="T817" s="552"/>
      <c r="U817" s="552"/>
      <c r="V817" s="552"/>
      <c r="W817" s="552"/>
      <c r="X817" s="552"/>
      <c r="Y817" s="552"/>
      <c r="Z817" s="552"/>
      <c r="AA817" s="552"/>
      <c r="AB817" s="552"/>
      <c r="AC817" s="552"/>
      <c r="AD817" s="552"/>
      <c r="AE817" s="552"/>
      <c r="AF817" s="552"/>
      <c r="AG817" s="552"/>
      <c r="AH817" s="552"/>
      <c r="AI817" s="1532" t="s">
        <v>737</v>
      </c>
      <c r="AJ817" s="741"/>
      <c r="AK817" s="1649"/>
      <c r="AL817" s="1649"/>
      <c r="AM817" s="1373"/>
      <c r="AN817" s="1373"/>
      <c r="AO817" s="1373"/>
      <c r="AP817" s="1373"/>
      <c r="AQ817" s="1649"/>
      <c r="AR817" s="1373"/>
      <c r="AS817" s="1373"/>
      <c r="AT817" s="743"/>
      <c r="AU817" s="1373"/>
      <c r="AV817" s="1373"/>
      <c r="AW817" s="1373"/>
      <c r="AX817" s="1373"/>
      <c r="AY817" s="1373"/>
      <c r="AZ817" s="1639"/>
      <c r="BA817" s="1639"/>
      <c r="BB817" s="1639"/>
      <c r="BC817" s="1639"/>
      <c r="BD817" s="1639"/>
      <c r="BE817" s="1642">
        <v>0</v>
      </c>
    </row>
    <row s="1854" customFormat="1" customHeight="1" ht="22.5">
      <c r="A818" s="994"/>
      <c r="B818" s="1373"/>
      <c r="C818" s="1649"/>
      <c r="D818" s="2158"/>
      <c r="E818" s="553" t="s">
        <v>2060</v>
      </c>
      <c r="F818" s="547" t="s">
        <v>2061</v>
      </c>
      <c r="G818" s="2386" t="s">
        <v>736</v>
      </c>
      <c r="H818" s="552"/>
      <c r="I818" s="552">
        <v>286.882</v>
      </c>
      <c r="J818" s="552"/>
      <c r="K818" s="552"/>
      <c r="L818" s="552"/>
      <c r="M818" s="552"/>
      <c r="N818" s="552"/>
      <c r="O818" s="552"/>
      <c r="P818" s="552"/>
      <c r="Q818" s="552"/>
      <c r="R818" s="552"/>
      <c r="S818" s="552"/>
      <c r="T818" s="552"/>
      <c r="U818" s="552"/>
      <c r="V818" s="552"/>
      <c r="W818" s="552"/>
      <c r="X818" s="552"/>
      <c r="Y818" s="552"/>
      <c r="Z818" s="552"/>
      <c r="AA818" s="552"/>
      <c r="AB818" s="552"/>
      <c r="AC818" s="552"/>
      <c r="AD818" s="552"/>
      <c r="AE818" s="552"/>
      <c r="AF818" s="552"/>
      <c r="AG818" s="552"/>
      <c r="AH818" s="552"/>
      <c r="AI818" s="1532" t="s">
        <v>737</v>
      </c>
      <c r="AJ818" s="741"/>
      <c r="AK818" s="1649"/>
      <c r="AL818" s="1649"/>
      <c r="AM818" s="1373"/>
      <c r="AN818" s="1373"/>
      <c r="AO818" s="1373"/>
      <c r="AP818" s="1373"/>
      <c r="AQ818" s="1649"/>
      <c r="AR818" s="1373"/>
      <c r="AS818" s="1373"/>
      <c r="AT818" s="743"/>
      <c r="AU818" s="1373"/>
      <c r="AV818" s="1373"/>
      <c r="AW818" s="1373"/>
      <c r="AX818" s="1373"/>
      <c r="AY818" s="1373"/>
      <c r="AZ818" s="1639"/>
      <c r="BA818" s="1639"/>
      <c r="BB818" s="1639"/>
      <c r="BC818" s="1639"/>
      <c r="BD818" s="1639"/>
      <c r="BE818" s="1642">
        <v>0</v>
      </c>
    </row>
    <row s="1854" customFormat="1" customHeight="1" ht="22.5">
      <c r="A819" s="994"/>
      <c r="B819" s="1373"/>
      <c r="C819" s="1649"/>
      <c r="D819" s="2158"/>
      <c r="E819" s="553" t="s">
        <v>2062</v>
      </c>
      <c r="F819" s="547" t="s">
        <v>2063</v>
      </c>
      <c r="G819" s="2386" t="s">
        <v>736</v>
      </c>
      <c r="H819" s="552"/>
      <c r="I819" s="552">
        <v>209.997</v>
      </c>
      <c r="J819" s="552"/>
      <c r="K819" s="552"/>
      <c r="L819" s="552"/>
      <c r="M819" s="552"/>
      <c r="N819" s="552"/>
      <c r="O819" s="552"/>
      <c r="P819" s="552"/>
      <c r="Q819" s="552"/>
      <c r="R819" s="552"/>
      <c r="S819" s="552"/>
      <c r="T819" s="552"/>
      <c r="U819" s="552"/>
      <c r="V819" s="552"/>
      <c r="W819" s="552"/>
      <c r="X819" s="552"/>
      <c r="Y819" s="552"/>
      <c r="Z819" s="552"/>
      <c r="AA819" s="552"/>
      <c r="AB819" s="552"/>
      <c r="AC819" s="552"/>
      <c r="AD819" s="552"/>
      <c r="AE819" s="552"/>
      <c r="AF819" s="552"/>
      <c r="AG819" s="552"/>
      <c r="AH819" s="552"/>
      <c r="AI819" s="1532" t="s">
        <v>737</v>
      </c>
      <c r="AJ819" s="741"/>
      <c r="AK819" s="1649"/>
      <c r="AL819" s="1649"/>
      <c r="AM819" s="1373"/>
      <c r="AN819" s="1373"/>
      <c r="AO819" s="1373"/>
      <c r="AP819" s="1373"/>
      <c r="AQ819" s="1649"/>
      <c r="AR819" s="1373"/>
      <c r="AS819" s="1373"/>
      <c r="AT819" s="743"/>
      <c r="AU819" s="1373"/>
      <c r="AV819" s="1373"/>
      <c r="AW819" s="1373"/>
      <c r="AX819" s="1373"/>
      <c r="AY819" s="1373"/>
      <c r="AZ819" s="1639"/>
      <c r="BA819" s="1639"/>
      <c r="BB819" s="1639"/>
      <c r="BC819" s="1639"/>
      <c r="BD819" s="1639"/>
      <c r="BE819" s="1642">
        <v>0</v>
      </c>
    </row>
    <row s="1854" customFormat="1" customHeight="1" ht="22.5">
      <c r="A820" s="994"/>
      <c r="B820" s="1373"/>
      <c r="C820" s="1649"/>
      <c r="D820" s="2158"/>
      <c r="E820" s="553" t="s">
        <v>2064</v>
      </c>
      <c r="F820" s="547" t="s">
        <v>2065</v>
      </c>
      <c r="G820" s="2386" t="s">
        <v>736</v>
      </c>
      <c r="H820" s="552"/>
      <c r="I820" s="552">
        <v>209.998</v>
      </c>
      <c r="J820" s="552"/>
      <c r="K820" s="552"/>
      <c r="L820" s="552"/>
      <c r="M820" s="552"/>
      <c r="N820" s="552"/>
      <c r="O820" s="552"/>
      <c r="P820" s="552"/>
      <c r="Q820" s="552"/>
      <c r="R820" s="552"/>
      <c r="S820" s="552"/>
      <c r="T820" s="552"/>
      <c r="U820" s="552"/>
      <c r="V820" s="552"/>
      <c r="W820" s="552"/>
      <c r="X820" s="552"/>
      <c r="Y820" s="552"/>
      <c r="Z820" s="552"/>
      <c r="AA820" s="552"/>
      <c r="AB820" s="552"/>
      <c r="AC820" s="552"/>
      <c r="AD820" s="552"/>
      <c r="AE820" s="552"/>
      <c r="AF820" s="552"/>
      <c r="AG820" s="552"/>
      <c r="AH820" s="552"/>
      <c r="AI820" s="1532" t="s">
        <v>737</v>
      </c>
      <c r="AJ820" s="741"/>
      <c r="AK820" s="1649"/>
      <c r="AL820" s="1649"/>
      <c r="AM820" s="1373"/>
      <c r="AN820" s="1373"/>
      <c r="AO820" s="1373"/>
      <c r="AP820" s="1373"/>
      <c r="AQ820" s="1649"/>
      <c r="AR820" s="1373"/>
      <c r="AS820" s="1373"/>
      <c r="AT820" s="743"/>
      <c r="AU820" s="1373"/>
      <c r="AV820" s="1373"/>
      <c r="AW820" s="1373"/>
      <c r="AX820" s="1373"/>
      <c r="AY820" s="1373"/>
      <c r="AZ820" s="1639"/>
      <c r="BA820" s="1639"/>
      <c r="BB820" s="1639"/>
      <c r="BC820" s="1639"/>
      <c r="BD820" s="1639"/>
      <c r="BE820" s="1642">
        <v>0</v>
      </c>
    </row>
    <row s="1854" customFormat="1" customHeight="1" ht="22.5">
      <c r="A821" s="994"/>
      <c r="B821" s="1373"/>
      <c r="C821" s="1649"/>
      <c r="D821" s="2158"/>
      <c r="E821" s="553" t="s">
        <v>2066</v>
      </c>
      <c r="F821" s="547" t="s">
        <v>2067</v>
      </c>
      <c r="G821" s="2386" t="s">
        <v>736</v>
      </c>
      <c r="H821" s="552"/>
      <c r="I821" s="552">
        <v>210.004</v>
      </c>
      <c r="J821" s="552"/>
      <c r="K821" s="552"/>
      <c r="L821" s="552"/>
      <c r="M821" s="552"/>
      <c r="N821" s="552"/>
      <c r="O821" s="552"/>
      <c r="P821" s="552"/>
      <c r="Q821" s="552"/>
      <c r="R821" s="552"/>
      <c r="S821" s="552"/>
      <c r="T821" s="552"/>
      <c r="U821" s="552"/>
      <c r="V821" s="552"/>
      <c r="W821" s="552"/>
      <c r="X821" s="552"/>
      <c r="Y821" s="552"/>
      <c r="Z821" s="552"/>
      <c r="AA821" s="552"/>
      <c r="AB821" s="552"/>
      <c r="AC821" s="552"/>
      <c r="AD821" s="552"/>
      <c r="AE821" s="552"/>
      <c r="AF821" s="552"/>
      <c r="AG821" s="552"/>
      <c r="AH821" s="552"/>
      <c r="AI821" s="1532" t="s">
        <v>737</v>
      </c>
      <c r="AJ821" s="741"/>
      <c r="AK821" s="1649"/>
      <c r="AL821" s="1649"/>
      <c r="AM821" s="1373"/>
      <c r="AN821" s="1373"/>
      <c r="AO821" s="1373"/>
      <c r="AP821" s="1373"/>
      <c r="AQ821" s="1649"/>
      <c r="AR821" s="1373"/>
      <c r="AS821" s="1373"/>
      <c r="AT821" s="743"/>
      <c r="AU821" s="1373"/>
      <c r="AV821" s="1373"/>
      <c r="AW821" s="1373"/>
      <c r="AX821" s="1373"/>
      <c r="AY821" s="1373"/>
      <c r="AZ821" s="1639"/>
      <c r="BA821" s="1639"/>
      <c r="BB821" s="1639"/>
      <c r="BC821" s="1639"/>
      <c r="BD821" s="1639"/>
      <c r="BE821" s="1642">
        <v>0</v>
      </c>
    </row>
    <row s="1854" customFormat="1" customHeight="1" ht="22.5">
      <c r="A822" s="994"/>
      <c r="B822" s="1373"/>
      <c r="C822" s="1649"/>
      <c r="D822" s="2158"/>
      <c r="E822" s="553" t="s">
        <v>2068</v>
      </c>
      <c r="F822" s="547" t="s">
        <v>2069</v>
      </c>
      <c r="G822" s="2386" t="s">
        <v>736</v>
      </c>
      <c r="H822" s="552"/>
      <c r="I822" s="552">
        <v>209.992</v>
      </c>
      <c r="J822" s="552"/>
      <c r="K822" s="552"/>
      <c r="L822" s="552"/>
      <c r="M822" s="552"/>
      <c r="N822" s="552"/>
      <c r="O822" s="552"/>
      <c r="P822" s="552"/>
      <c r="Q822" s="552"/>
      <c r="R822" s="552"/>
      <c r="S822" s="552"/>
      <c r="T822" s="552"/>
      <c r="U822" s="552"/>
      <c r="V822" s="552"/>
      <c r="W822" s="552"/>
      <c r="X822" s="552"/>
      <c r="Y822" s="552"/>
      <c r="Z822" s="552"/>
      <c r="AA822" s="552"/>
      <c r="AB822" s="552"/>
      <c r="AC822" s="552"/>
      <c r="AD822" s="552"/>
      <c r="AE822" s="552"/>
      <c r="AF822" s="552"/>
      <c r="AG822" s="552"/>
      <c r="AH822" s="552"/>
      <c r="AI822" s="1532" t="s">
        <v>737</v>
      </c>
      <c r="AJ822" s="741"/>
      <c r="AK822" s="1649"/>
      <c r="AL822" s="1649"/>
      <c r="AM822" s="1373"/>
      <c r="AN822" s="1373"/>
      <c r="AO822" s="1373"/>
      <c r="AP822" s="1373"/>
      <c r="AQ822" s="1649"/>
      <c r="AR822" s="1373"/>
      <c r="AS822" s="1373"/>
      <c r="AT822" s="743"/>
      <c r="AU822" s="1373"/>
      <c r="AV822" s="1373"/>
      <c r="AW822" s="1373"/>
      <c r="AX822" s="1373"/>
      <c r="AY822" s="1373"/>
      <c r="AZ822" s="1639"/>
      <c r="BA822" s="1639"/>
      <c r="BB822" s="1639"/>
      <c r="BC822" s="1639"/>
      <c r="BD822" s="1639"/>
      <c r="BE822" s="1642">
        <v>0</v>
      </c>
    </row>
    <row s="1854" customFormat="1" customHeight="1" ht="22.5">
      <c r="A823" s="994"/>
      <c r="B823" s="1373"/>
      <c r="C823" s="1649"/>
      <c r="D823" s="2158"/>
      <c r="E823" s="553" t="s">
        <v>2070</v>
      </c>
      <c r="F823" s="547" t="s">
        <v>2071</v>
      </c>
      <c r="G823" s="2386" t="s">
        <v>736</v>
      </c>
      <c r="H823" s="552"/>
      <c r="I823" s="552">
        <v>171</v>
      </c>
      <c r="J823" s="552"/>
      <c r="K823" s="552"/>
      <c r="L823" s="552"/>
      <c r="M823" s="552"/>
      <c r="N823" s="552"/>
      <c r="O823" s="552"/>
      <c r="P823" s="552"/>
      <c r="Q823" s="552"/>
      <c r="R823" s="552"/>
      <c r="S823" s="552"/>
      <c r="T823" s="552"/>
      <c r="U823" s="552"/>
      <c r="V823" s="552"/>
      <c r="W823" s="552"/>
      <c r="X823" s="552"/>
      <c r="Y823" s="552"/>
      <c r="Z823" s="552"/>
      <c r="AA823" s="552"/>
      <c r="AB823" s="552"/>
      <c r="AC823" s="552"/>
      <c r="AD823" s="552"/>
      <c r="AE823" s="552"/>
      <c r="AF823" s="552"/>
      <c r="AG823" s="552"/>
      <c r="AH823" s="552"/>
      <c r="AI823" s="1532" t="s">
        <v>737</v>
      </c>
      <c r="AJ823" s="741"/>
      <c r="AK823" s="1649"/>
      <c r="AL823" s="1649"/>
      <c r="AM823" s="1373"/>
      <c r="AN823" s="1373"/>
      <c r="AO823" s="1373"/>
      <c r="AP823" s="1373"/>
      <c r="AQ823" s="1649"/>
      <c r="AR823" s="1373"/>
      <c r="AS823" s="1373"/>
      <c r="AT823" s="743"/>
      <c r="AU823" s="1373"/>
      <c r="AV823" s="1373"/>
      <c r="AW823" s="1373"/>
      <c r="AX823" s="1373"/>
      <c r="AY823" s="1373"/>
      <c r="AZ823" s="1639"/>
      <c r="BA823" s="1639"/>
      <c r="BB823" s="1639"/>
      <c r="BC823" s="1639"/>
      <c r="BD823" s="1639"/>
      <c r="BE823" s="1642">
        <v>0</v>
      </c>
    </row>
    <row s="1854" customFormat="1" customHeight="1" ht="22.5">
      <c r="A824" s="994"/>
      <c r="B824" s="1373"/>
      <c r="C824" s="1649"/>
      <c r="D824" s="2158"/>
      <c r="E824" s="553" t="s">
        <v>2072</v>
      </c>
      <c r="F824" s="547" t="s">
        <v>2073</v>
      </c>
      <c r="G824" s="2386" t="s">
        <v>736</v>
      </c>
      <c r="H824" s="552"/>
      <c r="I824" s="552">
        <v>168</v>
      </c>
      <c r="J824" s="552"/>
      <c r="K824" s="552"/>
      <c r="L824" s="552"/>
      <c r="M824" s="552"/>
      <c r="N824" s="552"/>
      <c r="O824" s="552"/>
      <c r="P824" s="552"/>
      <c r="Q824" s="552"/>
      <c r="R824" s="552"/>
      <c r="S824" s="552"/>
      <c r="T824" s="552"/>
      <c r="U824" s="552"/>
      <c r="V824" s="552"/>
      <c r="W824" s="552"/>
      <c r="X824" s="552"/>
      <c r="Y824" s="552"/>
      <c r="Z824" s="552"/>
      <c r="AA824" s="552"/>
      <c r="AB824" s="552"/>
      <c r="AC824" s="552"/>
      <c r="AD824" s="552"/>
      <c r="AE824" s="552"/>
      <c r="AF824" s="552"/>
      <c r="AG824" s="552"/>
      <c r="AH824" s="552"/>
      <c r="AI824" s="1532" t="s">
        <v>737</v>
      </c>
      <c r="AJ824" s="741"/>
      <c r="AK824" s="1649"/>
      <c r="AL824" s="1649"/>
      <c r="AM824" s="1373"/>
      <c r="AN824" s="1373"/>
      <c r="AO824" s="1373"/>
      <c r="AP824" s="1373"/>
      <c r="AQ824" s="1649"/>
      <c r="AR824" s="1373"/>
      <c r="AS824" s="1373"/>
      <c r="AT824" s="743"/>
      <c r="AU824" s="1373"/>
      <c r="AV824" s="1373"/>
      <c r="AW824" s="1373"/>
      <c r="AX824" s="1373"/>
      <c r="AY824" s="1373"/>
      <c r="AZ824" s="1639"/>
      <c r="BA824" s="1639"/>
      <c r="BB824" s="1639"/>
      <c r="BC824" s="1639"/>
      <c r="BD824" s="1639"/>
      <c r="BE824" s="1642">
        <v>0</v>
      </c>
    </row>
    <row s="1854" customFormat="1" customHeight="1" ht="22.5">
      <c r="A825" s="994"/>
      <c r="B825" s="1373"/>
      <c r="C825" s="1649"/>
      <c r="D825" s="2158"/>
      <c r="E825" s="553" t="s">
        <v>2074</v>
      </c>
      <c r="F825" s="547" t="s">
        <v>2075</v>
      </c>
      <c r="G825" s="2386" t="s">
        <v>736</v>
      </c>
      <c r="H825" s="552"/>
      <c r="I825" s="552">
        <v>172.6</v>
      </c>
      <c r="J825" s="552"/>
      <c r="K825" s="552"/>
      <c r="L825" s="552"/>
      <c r="M825" s="552"/>
      <c r="N825" s="552"/>
      <c r="O825" s="552"/>
      <c r="P825" s="552"/>
      <c r="Q825" s="552"/>
      <c r="R825" s="552"/>
      <c r="S825" s="552"/>
      <c r="T825" s="552"/>
      <c r="U825" s="552"/>
      <c r="V825" s="552"/>
      <c r="W825" s="552"/>
      <c r="X825" s="552"/>
      <c r="Y825" s="552"/>
      <c r="Z825" s="552"/>
      <c r="AA825" s="552"/>
      <c r="AB825" s="552"/>
      <c r="AC825" s="552"/>
      <c r="AD825" s="552"/>
      <c r="AE825" s="552"/>
      <c r="AF825" s="552"/>
      <c r="AG825" s="552"/>
      <c r="AH825" s="552"/>
      <c r="AI825" s="1532" t="s">
        <v>737</v>
      </c>
      <c r="AJ825" s="741"/>
      <c r="AK825" s="1649"/>
      <c r="AL825" s="1649"/>
      <c r="AM825" s="1373"/>
      <c r="AN825" s="1373"/>
      <c r="AO825" s="1373"/>
      <c r="AP825" s="1373"/>
      <c r="AQ825" s="1649"/>
      <c r="AR825" s="1373"/>
      <c r="AS825" s="1373"/>
      <c r="AT825" s="743"/>
      <c r="AU825" s="1373"/>
      <c r="AV825" s="1373"/>
      <c r="AW825" s="1373"/>
      <c r="AX825" s="1373"/>
      <c r="AY825" s="1373"/>
      <c r="AZ825" s="1639"/>
      <c r="BA825" s="1639"/>
      <c r="BB825" s="1639"/>
      <c r="BC825" s="1639"/>
      <c r="BD825" s="1639"/>
      <c r="BE825" s="1642">
        <v>0</v>
      </c>
    </row>
    <row s="1854" customFormat="1" customHeight="1" ht="22.5">
      <c r="A826" s="994"/>
      <c r="B826" s="1373"/>
      <c r="C826" s="1649"/>
      <c r="D826" s="2158"/>
      <c r="E826" s="553" t="s">
        <v>2076</v>
      </c>
      <c r="F826" s="547" t="s">
        <v>2077</v>
      </c>
      <c r="G826" s="2386" t="s">
        <v>736</v>
      </c>
      <c r="H826" s="552"/>
      <c r="I826" s="552">
        <v>172</v>
      </c>
      <c r="J826" s="552"/>
      <c r="K826" s="552"/>
      <c r="L826" s="552"/>
      <c r="M826" s="552"/>
      <c r="N826" s="552"/>
      <c r="O826" s="552"/>
      <c r="P826" s="552"/>
      <c r="Q826" s="552"/>
      <c r="R826" s="552"/>
      <c r="S826" s="552"/>
      <c r="T826" s="552"/>
      <c r="U826" s="552"/>
      <c r="V826" s="552"/>
      <c r="W826" s="552"/>
      <c r="X826" s="552"/>
      <c r="Y826" s="552"/>
      <c r="Z826" s="552"/>
      <c r="AA826" s="552"/>
      <c r="AB826" s="552"/>
      <c r="AC826" s="552"/>
      <c r="AD826" s="552"/>
      <c r="AE826" s="552"/>
      <c r="AF826" s="552"/>
      <c r="AG826" s="552"/>
      <c r="AH826" s="552"/>
      <c r="AI826" s="1532" t="s">
        <v>737</v>
      </c>
      <c r="AJ826" s="741"/>
      <c r="AK826" s="1649"/>
      <c r="AL826" s="1649"/>
      <c r="AM826" s="1373"/>
      <c r="AN826" s="1373"/>
      <c r="AO826" s="1373"/>
      <c r="AP826" s="1373"/>
      <c r="AQ826" s="1649"/>
      <c r="AR826" s="1373"/>
      <c r="AS826" s="1373"/>
      <c r="AT826" s="743"/>
      <c r="AU826" s="1373"/>
      <c r="AV826" s="1373"/>
      <c r="AW826" s="1373"/>
      <c r="AX826" s="1373"/>
      <c r="AY826" s="1373"/>
      <c r="AZ826" s="1639"/>
      <c r="BA826" s="1639"/>
      <c r="BB826" s="1639"/>
      <c r="BC826" s="1639"/>
      <c r="BD826" s="1639"/>
      <c r="BE826" s="1642">
        <v>0</v>
      </c>
    </row>
    <row s="1854" customFormat="1" customHeight="1" ht="22.5">
      <c r="A827" s="994"/>
      <c r="B827" s="1373"/>
      <c r="C827" s="1649"/>
      <c r="D827" s="2158"/>
      <c r="E827" s="553" t="s">
        <v>2078</v>
      </c>
      <c r="F827" s="547" t="s">
        <v>2079</v>
      </c>
      <c r="G827" s="2386" t="s">
        <v>736</v>
      </c>
      <c r="H827" s="552"/>
      <c r="I827" s="552">
        <v>179</v>
      </c>
      <c r="J827" s="552"/>
      <c r="K827" s="552"/>
      <c r="L827" s="552"/>
      <c r="M827" s="552"/>
      <c r="N827" s="552"/>
      <c r="O827" s="552"/>
      <c r="P827" s="552"/>
      <c r="Q827" s="552"/>
      <c r="R827" s="552"/>
      <c r="S827" s="552"/>
      <c r="T827" s="552"/>
      <c r="U827" s="552"/>
      <c r="V827" s="552"/>
      <c r="W827" s="552"/>
      <c r="X827" s="552"/>
      <c r="Y827" s="552"/>
      <c r="Z827" s="552"/>
      <c r="AA827" s="552"/>
      <c r="AB827" s="552"/>
      <c r="AC827" s="552"/>
      <c r="AD827" s="552"/>
      <c r="AE827" s="552"/>
      <c r="AF827" s="552"/>
      <c r="AG827" s="552"/>
      <c r="AH827" s="552"/>
      <c r="AI827" s="1532" t="s">
        <v>737</v>
      </c>
      <c r="AJ827" s="741"/>
      <c r="AK827" s="1649"/>
      <c r="AL827" s="1649"/>
      <c r="AM827" s="1373"/>
      <c r="AN827" s="1373"/>
      <c r="AO827" s="1373"/>
      <c r="AP827" s="1373"/>
      <c r="AQ827" s="1649"/>
      <c r="AR827" s="1373"/>
      <c r="AS827" s="1373"/>
      <c r="AT827" s="743"/>
      <c r="AU827" s="1373"/>
      <c r="AV827" s="1373"/>
      <c r="AW827" s="1373"/>
      <c r="AX827" s="1373"/>
      <c r="AY827" s="1373"/>
      <c r="AZ827" s="1639"/>
      <c r="BA827" s="1639"/>
      <c r="BB827" s="1639"/>
      <c r="BC827" s="1639"/>
      <c r="BD827" s="1639"/>
      <c r="BE827" s="1642">
        <v>0</v>
      </c>
    </row>
    <row s="1854" customFormat="1" customHeight="1" ht="22.5">
      <c r="A828" s="994"/>
      <c r="B828" s="1373"/>
      <c r="C828" s="1649"/>
      <c r="D828" s="2158"/>
      <c r="E828" s="553" t="s">
        <v>2080</v>
      </c>
      <c r="F828" s="547" t="s">
        <v>2081</v>
      </c>
      <c r="G828" s="2386" t="s">
        <v>736</v>
      </c>
      <c r="H828" s="552"/>
      <c r="I828" s="552">
        <v>186</v>
      </c>
      <c r="J828" s="552"/>
      <c r="K828" s="552"/>
      <c r="L828" s="552"/>
      <c r="M828" s="552"/>
      <c r="N828" s="552"/>
      <c r="O828" s="552"/>
      <c r="P828" s="552"/>
      <c r="Q828" s="552"/>
      <c r="R828" s="552"/>
      <c r="S828" s="552"/>
      <c r="T828" s="552"/>
      <c r="U828" s="552"/>
      <c r="V828" s="552"/>
      <c r="W828" s="552"/>
      <c r="X828" s="552"/>
      <c r="Y828" s="552"/>
      <c r="Z828" s="552"/>
      <c r="AA828" s="552"/>
      <c r="AB828" s="552"/>
      <c r="AC828" s="552"/>
      <c r="AD828" s="552"/>
      <c r="AE828" s="552"/>
      <c r="AF828" s="552"/>
      <c r="AG828" s="552"/>
      <c r="AH828" s="552"/>
      <c r="AI828" s="1532" t="s">
        <v>737</v>
      </c>
      <c r="AJ828" s="741"/>
      <c r="AK828" s="1649"/>
      <c r="AL828" s="1649"/>
      <c r="AM828" s="1373"/>
      <c r="AN828" s="1373"/>
      <c r="AO828" s="1373"/>
      <c r="AP828" s="1373"/>
      <c r="AQ828" s="1649"/>
      <c r="AR828" s="1373"/>
      <c r="AS828" s="1373"/>
      <c r="AT828" s="743"/>
      <c r="AU828" s="1373"/>
      <c r="AV828" s="1373"/>
      <c r="AW828" s="1373"/>
      <c r="AX828" s="1373"/>
      <c r="AY828" s="1373"/>
      <c r="AZ828" s="1639"/>
      <c r="BA828" s="1639"/>
      <c r="BB828" s="1639"/>
      <c r="BC828" s="1639"/>
      <c r="BD828" s="1639"/>
      <c r="BE828" s="1642">
        <v>0</v>
      </c>
    </row>
    <row s="1854" customFormat="1" customHeight="1" ht="22.5">
      <c r="A829" s="994"/>
      <c r="B829" s="1373"/>
      <c r="C829" s="1649"/>
      <c r="D829" s="2158"/>
      <c r="E829" s="553" t="s">
        <v>2082</v>
      </c>
      <c r="F829" s="547" t="s">
        <v>2083</v>
      </c>
      <c r="G829" s="2386" t="s">
        <v>736</v>
      </c>
      <c r="H829" s="552"/>
      <c r="I829" s="552">
        <v>170</v>
      </c>
      <c r="J829" s="552"/>
      <c r="K829" s="552"/>
      <c r="L829" s="552"/>
      <c r="M829" s="552"/>
      <c r="N829" s="552"/>
      <c r="O829" s="552"/>
      <c r="P829" s="552"/>
      <c r="Q829" s="552"/>
      <c r="R829" s="552"/>
      <c r="S829" s="552"/>
      <c r="T829" s="552"/>
      <c r="U829" s="552"/>
      <c r="V829" s="552"/>
      <c r="W829" s="552"/>
      <c r="X829" s="552"/>
      <c r="Y829" s="552"/>
      <c r="Z829" s="552"/>
      <c r="AA829" s="552"/>
      <c r="AB829" s="552"/>
      <c r="AC829" s="552"/>
      <c r="AD829" s="552"/>
      <c r="AE829" s="552"/>
      <c r="AF829" s="552"/>
      <c r="AG829" s="552"/>
      <c r="AH829" s="552"/>
      <c r="AI829" s="1532" t="s">
        <v>737</v>
      </c>
      <c r="AJ829" s="741"/>
      <c r="AK829" s="1649"/>
      <c r="AL829" s="1649"/>
      <c r="AM829" s="1373"/>
      <c r="AN829" s="1373"/>
      <c r="AO829" s="1373"/>
      <c r="AP829" s="1373"/>
      <c r="AQ829" s="1649"/>
      <c r="AR829" s="1373"/>
      <c r="AS829" s="1373"/>
      <c r="AT829" s="743"/>
      <c r="AU829" s="1373"/>
      <c r="AV829" s="1373"/>
      <c r="AW829" s="1373"/>
      <c r="AX829" s="1373"/>
      <c r="AY829" s="1373"/>
      <c r="AZ829" s="1639"/>
      <c r="BA829" s="1639"/>
      <c r="BB829" s="1639"/>
      <c r="BC829" s="1639"/>
      <c r="BD829" s="1639"/>
      <c r="BE829" s="1642">
        <v>0</v>
      </c>
    </row>
    <row s="1854" customFormat="1" customHeight="1" ht="22.5">
      <c r="A830" s="994"/>
      <c r="B830" s="1373"/>
      <c r="C830" s="1649"/>
      <c r="D830" s="2158"/>
      <c r="E830" s="553" t="s">
        <v>2084</v>
      </c>
      <c r="F830" s="547" t="s">
        <v>2085</v>
      </c>
      <c r="G830" s="2386" t="s">
        <v>736</v>
      </c>
      <c r="H830" s="552"/>
      <c r="I830" s="552">
        <v>224.5</v>
      </c>
      <c r="J830" s="552"/>
      <c r="K830" s="552"/>
      <c r="L830" s="552"/>
      <c r="M830" s="552"/>
      <c r="N830" s="552"/>
      <c r="O830" s="552"/>
      <c r="P830" s="552"/>
      <c r="Q830" s="552"/>
      <c r="R830" s="552"/>
      <c r="S830" s="552"/>
      <c r="T830" s="552"/>
      <c r="U830" s="552"/>
      <c r="V830" s="552"/>
      <c r="W830" s="552"/>
      <c r="X830" s="552"/>
      <c r="Y830" s="552"/>
      <c r="Z830" s="552"/>
      <c r="AA830" s="552"/>
      <c r="AB830" s="552"/>
      <c r="AC830" s="552"/>
      <c r="AD830" s="552"/>
      <c r="AE830" s="552"/>
      <c r="AF830" s="552"/>
      <c r="AG830" s="552"/>
      <c r="AH830" s="552"/>
      <c r="AI830" s="1532" t="s">
        <v>737</v>
      </c>
      <c r="AJ830" s="741"/>
      <c r="AK830" s="1649"/>
      <c r="AL830" s="1649"/>
      <c r="AM830" s="1373"/>
      <c r="AN830" s="1373"/>
      <c r="AO830" s="1373"/>
      <c r="AP830" s="1373"/>
      <c r="AQ830" s="1649"/>
      <c r="AR830" s="1373"/>
      <c r="AS830" s="1373"/>
      <c r="AT830" s="743"/>
      <c r="AU830" s="1373"/>
      <c r="AV830" s="1373"/>
      <c r="AW830" s="1373"/>
      <c r="AX830" s="1373"/>
      <c r="AY830" s="1373"/>
      <c r="AZ830" s="1639"/>
      <c r="BA830" s="1639"/>
      <c r="BB830" s="1639"/>
      <c r="BC830" s="1639"/>
      <c r="BD830" s="1639"/>
      <c r="BE830" s="1642">
        <v>0</v>
      </c>
    </row>
    <row s="1854" customFormat="1" customHeight="1" ht="22.5">
      <c r="A831" s="994"/>
      <c r="B831" s="1373"/>
      <c r="C831" s="1649"/>
      <c r="D831" s="2158"/>
      <c r="E831" s="553" t="s">
        <v>2086</v>
      </c>
      <c r="F831" s="547" t="s">
        <v>2087</v>
      </c>
      <c r="G831" s="2386" t="s">
        <v>736</v>
      </c>
      <c r="H831" s="552"/>
      <c r="I831" s="552">
        <v>178</v>
      </c>
      <c r="J831" s="552"/>
      <c r="K831" s="552"/>
      <c r="L831" s="552"/>
      <c r="M831" s="552"/>
      <c r="N831" s="552"/>
      <c r="O831" s="552"/>
      <c r="P831" s="552"/>
      <c r="Q831" s="552"/>
      <c r="R831" s="552"/>
      <c r="S831" s="552"/>
      <c r="T831" s="552"/>
      <c r="U831" s="552"/>
      <c r="V831" s="552"/>
      <c r="W831" s="552"/>
      <c r="X831" s="552"/>
      <c r="Y831" s="552"/>
      <c r="Z831" s="552"/>
      <c r="AA831" s="552"/>
      <c r="AB831" s="552"/>
      <c r="AC831" s="552"/>
      <c r="AD831" s="552"/>
      <c r="AE831" s="552"/>
      <c r="AF831" s="552"/>
      <c r="AG831" s="552"/>
      <c r="AH831" s="552"/>
      <c r="AI831" s="1532" t="s">
        <v>737</v>
      </c>
      <c r="AJ831" s="741"/>
      <c r="AK831" s="1649"/>
      <c r="AL831" s="1649"/>
      <c r="AM831" s="1373"/>
      <c r="AN831" s="1373"/>
      <c r="AO831" s="1373"/>
      <c r="AP831" s="1373"/>
      <c r="AQ831" s="1649"/>
      <c r="AR831" s="1373"/>
      <c r="AS831" s="1373"/>
      <c r="AT831" s="743"/>
      <c r="AU831" s="1373"/>
      <c r="AV831" s="1373"/>
      <c r="AW831" s="1373"/>
      <c r="AX831" s="1373"/>
      <c r="AY831" s="1373"/>
      <c r="AZ831" s="1639"/>
      <c r="BA831" s="1639"/>
      <c r="BB831" s="1639"/>
      <c r="BC831" s="1639"/>
      <c r="BD831" s="1639"/>
      <c r="BE831" s="1642">
        <v>0</v>
      </c>
    </row>
    <row s="1854" customFormat="1" customHeight="1" ht="22.5">
      <c r="A832" s="994"/>
      <c r="B832" s="1373"/>
      <c r="C832" s="1649"/>
      <c r="D832" s="2158"/>
      <c r="E832" s="553" t="s">
        <v>2088</v>
      </c>
      <c r="F832" s="547" t="s">
        <v>2089</v>
      </c>
      <c r="G832" s="2386" t="s">
        <v>736</v>
      </c>
      <c r="H832" s="552"/>
      <c r="I832" s="552">
        <v>176.37</v>
      </c>
      <c r="J832" s="552"/>
      <c r="K832" s="552"/>
      <c r="L832" s="552"/>
      <c r="M832" s="552"/>
      <c r="N832" s="552"/>
      <c r="O832" s="552"/>
      <c r="P832" s="552"/>
      <c r="Q832" s="552"/>
      <c r="R832" s="552"/>
      <c r="S832" s="552"/>
      <c r="T832" s="552"/>
      <c r="U832" s="552"/>
      <c r="V832" s="552"/>
      <c r="W832" s="552"/>
      <c r="X832" s="552"/>
      <c r="Y832" s="552"/>
      <c r="Z832" s="552"/>
      <c r="AA832" s="552"/>
      <c r="AB832" s="552"/>
      <c r="AC832" s="552"/>
      <c r="AD832" s="552"/>
      <c r="AE832" s="552"/>
      <c r="AF832" s="552"/>
      <c r="AG832" s="552"/>
      <c r="AH832" s="552"/>
      <c r="AI832" s="1532" t="s">
        <v>737</v>
      </c>
      <c r="AJ832" s="741"/>
      <c r="AK832" s="1649"/>
      <c r="AL832" s="1649"/>
      <c r="AM832" s="1373"/>
      <c r="AN832" s="1373"/>
      <c r="AO832" s="1373"/>
      <c r="AP832" s="1373"/>
      <c r="AQ832" s="1649"/>
      <c r="AR832" s="1373"/>
      <c r="AS832" s="1373"/>
      <c r="AT832" s="743"/>
      <c r="AU832" s="1373"/>
      <c r="AV832" s="1373"/>
      <c r="AW832" s="1373"/>
      <c r="AX832" s="1373"/>
      <c r="AY832" s="1373"/>
      <c r="AZ832" s="1639"/>
      <c r="BA832" s="1639"/>
      <c r="BB832" s="1639"/>
      <c r="BC832" s="1639"/>
      <c r="BD832" s="1639"/>
      <c r="BE832" s="1642">
        <v>0</v>
      </c>
    </row>
    <row s="1854" customFormat="1" customHeight="1" ht="22.5">
      <c r="A833" s="994"/>
      <c r="B833" s="1373"/>
      <c r="C833" s="1649"/>
      <c r="D833" s="2158"/>
      <c r="E833" s="553" t="s">
        <v>2090</v>
      </c>
      <c r="F833" s="547" t="s">
        <v>2091</v>
      </c>
      <c r="G833" s="2386" t="s">
        <v>736</v>
      </c>
      <c r="H833" s="552"/>
      <c r="I833" s="552">
        <v>202.28</v>
      </c>
      <c r="J833" s="552"/>
      <c r="K833" s="552"/>
      <c r="L833" s="552"/>
      <c r="M833" s="552"/>
      <c r="N833" s="552"/>
      <c r="O833" s="552"/>
      <c r="P833" s="552"/>
      <c r="Q833" s="552"/>
      <c r="R833" s="552"/>
      <c r="S833" s="552"/>
      <c r="T833" s="552"/>
      <c r="U833" s="552"/>
      <c r="V833" s="552"/>
      <c r="W833" s="552"/>
      <c r="X833" s="552"/>
      <c r="Y833" s="552"/>
      <c r="Z833" s="552"/>
      <c r="AA833" s="552"/>
      <c r="AB833" s="552"/>
      <c r="AC833" s="552"/>
      <c r="AD833" s="552"/>
      <c r="AE833" s="552"/>
      <c r="AF833" s="552"/>
      <c r="AG833" s="552"/>
      <c r="AH833" s="552"/>
      <c r="AI833" s="1532" t="s">
        <v>737</v>
      </c>
      <c r="AJ833" s="741"/>
      <c r="AK833" s="1649"/>
      <c r="AL833" s="1649"/>
      <c r="AM833" s="1373"/>
      <c r="AN833" s="1373"/>
      <c r="AO833" s="1373"/>
      <c r="AP833" s="1373"/>
      <c r="AQ833" s="1649"/>
      <c r="AR833" s="1373"/>
      <c r="AS833" s="1373"/>
      <c r="AT833" s="743"/>
      <c r="AU833" s="1373"/>
      <c r="AV833" s="1373"/>
      <c r="AW833" s="1373"/>
      <c r="AX833" s="1373"/>
      <c r="AY833" s="1373"/>
      <c r="AZ833" s="1639"/>
      <c r="BA833" s="1639"/>
      <c r="BB833" s="1639"/>
      <c r="BC833" s="1639"/>
      <c r="BD833" s="1639"/>
      <c r="BE833" s="1642">
        <v>0</v>
      </c>
    </row>
    <row s="1854" customFormat="1" customHeight="1" ht="22.5">
      <c r="A834" s="994"/>
      <c r="B834" s="1373"/>
      <c r="C834" s="1649"/>
      <c r="D834" s="2158"/>
      <c r="E834" s="553" t="s">
        <v>2092</v>
      </c>
      <c r="F834" s="547" t="s">
        <v>2093</v>
      </c>
      <c r="G834" s="2386" t="s">
        <v>736</v>
      </c>
      <c r="H834" s="552"/>
      <c r="I834" s="552">
        <v>175</v>
      </c>
      <c r="J834" s="552"/>
      <c r="K834" s="552"/>
      <c r="L834" s="552"/>
      <c r="M834" s="552"/>
      <c r="N834" s="552"/>
      <c r="O834" s="552"/>
      <c r="P834" s="552"/>
      <c r="Q834" s="552"/>
      <c r="R834" s="552"/>
      <c r="S834" s="552"/>
      <c r="T834" s="552"/>
      <c r="U834" s="552"/>
      <c r="V834" s="552"/>
      <c r="W834" s="552"/>
      <c r="X834" s="552"/>
      <c r="Y834" s="552"/>
      <c r="Z834" s="552"/>
      <c r="AA834" s="552"/>
      <c r="AB834" s="552"/>
      <c r="AC834" s="552"/>
      <c r="AD834" s="552"/>
      <c r="AE834" s="552"/>
      <c r="AF834" s="552"/>
      <c r="AG834" s="552"/>
      <c r="AH834" s="552"/>
      <c r="AI834" s="1532" t="s">
        <v>737</v>
      </c>
      <c r="AJ834" s="741"/>
      <c r="AK834" s="1649"/>
      <c r="AL834" s="1649"/>
      <c r="AM834" s="1373"/>
      <c r="AN834" s="1373"/>
      <c r="AO834" s="1373"/>
      <c r="AP834" s="1373"/>
      <c r="AQ834" s="1649"/>
      <c r="AR834" s="1373"/>
      <c r="AS834" s="1373"/>
      <c r="AT834" s="743"/>
      <c r="AU834" s="1373"/>
      <c r="AV834" s="1373"/>
      <c r="AW834" s="1373"/>
      <c r="AX834" s="1373"/>
      <c r="AY834" s="1373"/>
      <c r="AZ834" s="1639"/>
      <c r="BA834" s="1639"/>
      <c r="BB834" s="1639"/>
      <c r="BC834" s="1639"/>
      <c r="BD834" s="1639"/>
      <c r="BE834" s="1642">
        <v>0</v>
      </c>
    </row>
    <row s="1854" customFormat="1" customHeight="1" ht="22.5">
      <c r="A835" s="994"/>
      <c r="B835" s="1373"/>
      <c r="C835" s="1649"/>
      <c r="D835" s="2158"/>
      <c r="E835" s="553" t="s">
        <v>2094</v>
      </c>
      <c r="F835" s="547" t="s">
        <v>2095</v>
      </c>
      <c r="G835" s="2386" t="s">
        <v>736</v>
      </c>
      <c r="H835" s="552"/>
      <c r="I835" s="552">
        <v>219.8</v>
      </c>
      <c r="J835" s="552"/>
      <c r="K835" s="552"/>
      <c r="L835" s="552"/>
      <c r="M835" s="552"/>
      <c r="N835" s="552"/>
      <c r="O835" s="552"/>
      <c r="P835" s="552"/>
      <c r="Q835" s="552"/>
      <c r="R835" s="552"/>
      <c r="S835" s="552"/>
      <c r="T835" s="552"/>
      <c r="U835" s="552"/>
      <c r="V835" s="552"/>
      <c r="W835" s="552"/>
      <c r="X835" s="552"/>
      <c r="Y835" s="552"/>
      <c r="Z835" s="552"/>
      <c r="AA835" s="552"/>
      <c r="AB835" s="552"/>
      <c r="AC835" s="552"/>
      <c r="AD835" s="552"/>
      <c r="AE835" s="552"/>
      <c r="AF835" s="552"/>
      <c r="AG835" s="552"/>
      <c r="AH835" s="552"/>
      <c r="AI835" s="1532" t="s">
        <v>737</v>
      </c>
      <c r="AJ835" s="741"/>
      <c r="AK835" s="1649"/>
      <c r="AL835" s="1649"/>
      <c r="AM835" s="1373"/>
      <c r="AN835" s="1373"/>
      <c r="AO835" s="1373"/>
      <c r="AP835" s="1373"/>
      <c r="AQ835" s="1649"/>
      <c r="AR835" s="1373"/>
      <c r="AS835" s="1373"/>
      <c r="AT835" s="743"/>
      <c r="AU835" s="1373"/>
      <c r="AV835" s="1373"/>
      <c r="AW835" s="1373"/>
      <c r="AX835" s="1373"/>
      <c r="AY835" s="1373"/>
      <c r="AZ835" s="1639"/>
      <c r="BA835" s="1639"/>
      <c r="BB835" s="1639"/>
      <c r="BC835" s="1639"/>
      <c r="BD835" s="1639"/>
      <c r="BE835" s="1642">
        <v>0</v>
      </c>
    </row>
    <row s="1854" customFormat="1" customHeight="1" ht="22.5">
      <c r="A836" s="994"/>
      <c r="B836" s="1373"/>
      <c r="C836" s="1649"/>
      <c r="D836" s="2158"/>
      <c r="E836" s="553" t="s">
        <v>2096</v>
      </c>
      <c r="F836" s="547" t="s">
        <v>2097</v>
      </c>
      <c r="G836" s="2386" t="s">
        <v>736</v>
      </c>
      <c r="H836" s="552"/>
      <c r="I836" s="552">
        <v>229.56</v>
      </c>
      <c r="J836" s="552"/>
      <c r="K836" s="552"/>
      <c r="L836" s="552"/>
      <c r="M836" s="552"/>
      <c r="N836" s="552"/>
      <c r="O836" s="552"/>
      <c r="P836" s="552"/>
      <c r="Q836" s="552"/>
      <c r="R836" s="552"/>
      <c r="S836" s="552"/>
      <c r="T836" s="552"/>
      <c r="U836" s="552"/>
      <c r="V836" s="552"/>
      <c r="W836" s="552"/>
      <c r="X836" s="552"/>
      <c r="Y836" s="552"/>
      <c r="Z836" s="552"/>
      <c r="AA836" s="552"/>
      <c r="AB836" s="552"/>
      <c r="AC836" s="552"/>
      <c r="AD836" s="552"/>
      <c r="AE836" s="552"/>
      <c r="AF836" s="552"/>
      <c r="AG836" s="552"/>
      <c r="AH836" s="552"/>
      <c r="AI836" s="1532" t="s">
        <v>737</v>
      </c>
      <c r="AJ836" s="741"/>
      <c r="AK836" s="1649"/>
      <c r="AL836" s="1649"/>
      <c r="AM836" s="1373"/>
      <c r="AN836" s="1373"/>
      <c r="AO836" s="1373"/>
      <c r="AP836" s="1373"/>
      <c r="AQ836" s="1649"/>
      <c r="AR836" s="1373"/>
      <c r="AS836" s="1373"/>
      <c r="AT836" s="743"/>
      <c r="AU836" s="1373"/>
      <c r="AV836" s="1373"/>
      <c r="AW836" s="1373"/>
      <c r="AX836" s="1373"/>
      <c r="AY836" s="1373"/>
      <c r="AZ836" s="1639"/>
      <c r="BA836" s="1639"/>
      <c r="BB836" s="1639"/>
      <c r="BC836" s="1639"/>
      <c r="BD836" s="1639"/>
      <c r="BE836" s="1642">
        <v>0</v>
      </c>
    </row>
    <row s="1854" customFormat="1" customHeight="1" ht="22.5">
      <c r="A837" s="994"/>
      <c r="B837" s="1373"/>
      <c r="C837" s="1649"/>
      <c r="D837" s="2158"/>
      <c r="E837" s="553" t="s">
        <v>2098</v>
      </c>
      <c r="F837" s="547" t="s">
        <v>2099</v>
      </c>
      <c r="G837" s="2386" t="s">
        <v>736</v>
      </c>
      <c r="H837" s="552"/>
      <c r="I837" s="552">
        <v>190</v>
      </c>
      <c r="J837" s="552"/>
      <c r="K837" s="552"/>
      <c r="L837" s="552"/>
      <c r="M837" s="552"/>
      <c r="N837" s="552"/>
      <c r="O837" s="552"/>
      <c r="P837" s="552"/>
      <c r="Q837" s="552"/>
      <c r="R837" s="552"/>
      <c r="S837" s="552"/>
      <c r="T837" s="552"/>
      <c r="U837" s="552"/>
      <c r="V837" s="552"/>
      <c r="W837" s="552"/>
      <c r="X837" s="552"/>
      <c r="Y837" s="552"/>
      <c r="Z837" s="552"/>
      <c r="AA837" s="552"/>
      <c r="AB837" s="552"/>
      <c r="AC837" s="552"/>
      <c r="AD837" s="552"/>
      <c r="AE837" s="552"/>
      <c r="AF837" s="552"/>
      <c r="AG837" s="552"/>
      <c r="AH837" s="552"/>
      <c r="AI837" s="1532" t="s">
        <v>737</v>
      </c>
      <c r="AJ837" s="741"/>
      <c r="AK837" s="1649"/>
      <c r="AL837" s="1649"/>
      <c r="AM837" s="1373"/>
      <c r="AN837" s="1373"/>
      <c r="AO837" s="1373"/>
      <c r="AP837" s="1373"/>
      <c r="AQ837" s="1649"/>
      <c r="AR837" s="1373"/>
      <c r="AS837" s="1373"/>
      <c r="AT837" s="743"/>
      <c r="AU837" s="1373"/>
      <c r="AV837" s="1373"/>
      <c r="AW837" s="1373"/>
      <c r="AX837" s="1373"/>
      <c r="AY837" s="1373"/>
      <c r="AZ837" s="1639"/>
      <c r="BA837" s="1639"/>
      <c r="BB837" s="1639"/>
      <c r="BC837" s="1639"/>
      <c r="BD837" s="1639"/>
      <c r="BE837" s="1642">
        <v>0</v>
      </c>
    </row>
    <row s="1854" customFormat="1" customHeight="1" ht="22.5">
      <c r="A838" s="994"/>
      <c r="B838" s="1373"/>
      <c r="C838" s="1649"/>
      <c r="D838" s="2158"/>
      <c r="E838" s="553" t="s">
        <v>2100</v>
      </c>
      <c r="F838" s="547" t="s">
        <v>2101</v>
      </c>
      <c r="G838" s="2386" t="s">
        <v>736</v>
      </c>
      <c r="H838" s="552"/>
      <c r="I838" s="552">
        <v>171.9</v>
      </c>
      <c r="J838" s="552"/>
      <c r="K838" s="552"/>
      <c r="L838" s="552"/>
      <c r="M838" s="552"/>
      <c r="N838" s="552"/>
      <c r="O838" s="552"/>
      <c r="P838" s="552"/>
      <c r="Q838" s="552"/>
      <c r="R838" s="552"/>
      <c r="S838" s="552"/>
      <c r="T838" s="552"/>
      <c r="U838" s="552"/>
      <c r="V838" s="552"/>
      <c r="W838" s="552"/>
      <c r="X838" s="552"/>
      <c r="Y838" s="552"/>
      <c r="Z838" s="552"/>
      <c r="AA838" s="552"/>
      <c r="AB838" s="552"/>
      <c r="AC838" s="552"/>
      <c r="AD838" s="552"/>
      <c r="AE838" s="552"/>
      <c r="AF838" s="552"/>
      <c r="AG838" s="552"/>
      <c r="AH838" s="552"/>
      <c r="AI838" s="1532" t="s">
        <v>737</v>
      </c>
      <c r="AJ838" s="741"/>
      <c r="AK838" s="1649"/>
      <c r="AL838" s="1649"/>
      <c r="AM838" s="1373"/>
      <c r="AN838" s="1373"/>
      <c r="AO838" s="1373"/>
      <c r="AP838" s="1373"/>
      <c r="AQ838" s="1649"/>
      <c r="AR838" s="1373"/>
      <c r="AS838" s="1373"/>
      <c r="AT838" s="743"/>
      <c r="AU838" s="1373"/>
      <c r="AV838" s="1373"/>
      <c r="AW838" s="1373"/>
      <c r="AX838" s="1373"/>
      <c r="AY838" s="1373"/>
      <c r="AZ838" s="1639"/>
      <c r="BA838" s="1639"/>
      <c r="BB838" s="1639"/>
      <c r="BC838" s="1639"/>
      <c r="BD838" s="1639"/>
      <c r="BE838" s="1642">
        <v>0</v>
      </c>
    </row>
    <row s="1854" customFormat="1" customHeight="1" ht="22.5">
      <c r="A839" s="994"/>
      <c r="B839" s="1373"/>
      <c r="C839" s="1649"/>
      <c r="D839" s="2158"/>
      <c r="E839" s="553" t="s">
        <v>2102</v>
      </c>
      <c r="F839" s="547" t="s">
        <v>2103</v>
      </c>
      <c r="G839" s="2386" t="s">
        <v>736</v>
      </c>
      <c r="H839" s="552"/>
      <c r="I839" s="552">
        <v>204</v>
      </c>
      <c r="J839" s="552"/>
      <c r="K839" s="552"/>
      <c r="L839" s="552"/>
      <c r="M839" s="552"/>
      <c r="N839" s="552"/>
      <c r="O839" s="552"/>
      <c r="P839" s="552"/>
      <c r="Q839" s="552"/>
      <c r="R839" s="552"/>
      <c r="S839" s="552"/>
      <c r="T839" s="552"/>
      <c r="U839" s="552"/>
      <c r="V839" s="552"/>
      <c r="W839" s="552"/>
      <c r="X839" s="552"/>
      <c r="Y839" s="552"/>
      <c r="Z839" s="552"/>
      <c r="AA839" s="552"/>
      <c r="AB839" s="552"/>
      <c r="AC839" s="552"/>
      <c r="AD839" s="552"/>
      <c r="AE839" s="552"/>
      <c r="AF839" s="552"/>
      <c r="AG839" s="552"/>
      <c r="AH839" s="552"/>
      <c r="AI839" s="1532" t="s">
        <v>737</v>
      </c>
      <c r="AJ839" s="741"/>
      <c r="AK839" s="1649"/>
      <c r="AL839" s="1649"/>
      <c r="AM839" s="1373"/>
      <c r="AN839" s="1373"/>
      <c r="AO839" s="1373"/>
      <c r="AP839" s="1373"/>
      <c r="AQ839" s="1649"/>
      <c r="AR839" s="1373"/>
      <c r="AS839" s="1373"/>
      <c r="AT839" s="743"/>
      <c r="AU839" s="1373"/>
      <c r="AV839" s="1373"/>
      <c r="AW839" s="1373"/>
      <c r="AX839" s="1373"/>
      <c r="AY839" s="1373"/>
      <c r="AZ839" s="1639"/>
      <c r="BA839" s="1639"/>
      <c r="BB839" s="1639"/>
      <c r="BC839" s="1639"/>
      <c r="BD839" s="1639"/>
      <c r="BE839" s="1642">
        <v>0</v>
      </c>
    </row>
    <row s="1854" customFormat="1" customHeight="1" ht="22.5">
      <c r="A840" s="994"/>
      <c r="B840" s="1373"/>
      <c r="C840" s="1649"/>
      <c r="D840" s="2158"/>
      <c r="E840" s="553" t="s">
        <v>2104</v>
      </c>
      <c r="F840" s="547" t="s">
        <v>2105</v>
      </c>
      <c r="G840" s="2386" t="s">
        <v>736</v>
      </c>
      <c r="H840" s="552"/>
      <c r="I840" s="552">
        <v>187.4</v>
      </c>
      <c r="J840" s="552"/>
      <c r="K840" s="552"/>
      <c r="L840" s="552"/>
      <c r="M840" s="552"/>
      <c r="N840" s="552"/>
      <c r="O840" s="552"/>
      <c r="P840" s="552"/>
      <c r="Q840" s="552"/>
      <c r="R840" s="552"/>
      <c r="S840" s="552"/>
      <c r="T840" s="552"/>
      <c r="U840" s="552"/>
      <c r="V840" s="552"/>
      <c r="W840" s="552"/>
      <c r="X840" s="552"/>
      <c r="Y840" s="552"/>
      <c r="Z840" s="552"/>
      <c r="AA840" s="552"/>
      <c r="AB840" s="552"/>
      <c r="AC840" s="552"/>
      <c r="AD840" s="552"/>
      <c r="AE840" s="552"/>
      <c r="AF840" s="552"/>
      <c r="AG840" s="552"/>
      <c r="AH840" s="552"/>
      <c r="AI840" s="1532" t="s">
        <v>737</v>
      </c>
      <c r="AJ840" s="741"/>
      <c r="AK840" s="1649"/>
      <c r="AL840" s="1649"/>
      <c r="AM840" s="1373"/>
      <c r="AN840" s="1373"/>
      <c r="AO840" s="1373"/>
      <c r="AP840" s="1373"/>
      <c r="AQ840" s="1649"/>
      <c r="AR840" s="1373"/>
      <c r="AS840" s="1373"/>
      <c r="AT840" s="743"/>
      <c r="AU840" s="1373"/>
      <c r="AV840" s="1373"/>
      <c r="AW840" s="1373"/>
      <c r="AX840" s="1373"/>
      <c r="AY840" s="1373"/>
      <c r="AZ840" s="1639"/>
      <c r="BA840" s="1639"/>
      <c r="BB840" s="1639"/>
      <c r="BC840" s="1639"/>
      <c r="BD840" s="1639"/>
      <c r="BE840" s="1642">
        <v>0</v>
      </c>
    </row>
    <row s="1854" customFormat="1" customHeight="1" ht="22.5">
      <c r="A841" s="994"/>
      <c r="B841" s="1373"/>
      <c r="C841" s="1649"/>
      <c r="D841" s="2158"/>
      <c r="E841" s="553" t="s">
        <v>2106</v>
      </c>
      <c r="F841" s="547" t="s">
        <v>2107</v>
      </c>
      <c r="G841" s="2386" t="s">
        <v>736</v>
      </c>
      <c r="H841" s="552"/>
      <c r="I841" s="552">
        <v>258</v>
      </c>
      <c r="J841" s="552"/>
      <c r="K841" s="552"/>
      <c r="L841" s="552"/>
      <c r="M841" s="552"/>
      <c r="N841" s="552"/>
      <c r="O841" s="552"/>
      <c r="P841" s="552"/>
      <c r="Q841" s="552"/>
      <c r="R841" s="552"/>
      <c r="S841" s="552"/>
      <c r="T841" s="552"/>
      <c r="U841" s="552"/>
      <c r="V841" s="552"/>
      <c r="W841" s="552"/>
      <c r="X841" s="552"/>
      <c r="Y841" s="552"/>
      <c r="Z841" s="552"/>
      <c r="AA841" s="552"/>
      <c r="AB841" s="552"/>
      <c r="AC841" s="552"/>
      <c r="AD841" s="552"/>
      <c r="AE841" s="552"/>
      <c r="AF841" s="552"/>
      <c r="AG841" s="552"/>
      <c r="AH841" s="552"/>
      <c r="AI841" s="1532" t="s">
        <v>737</v>
      </c>
      <c r="AJ841" s="741"/>
      <c r="AK841" s="1649"/>
      <c r="AL841" s="1649"/>
      <c r="AM841" s="1373"/>
      <c r="AN841" s="1373"/>
      <c r="AO841" s="1373"/>
      <c r="AP841" s="1373"/>
      <c r="AQ841" s="1649"/>
      <c r="AR841" s="1373"/>
      <c r="AS841" s="1373"/>
      <c r="AT841" s="743"/>
      <c r="AU841" s="1373"/>
      <c r="AV841" s="1373"/>
      <c r="AW841" s="1373"/>
      <c r="AX841" s="1373"/>
      <c r="AY841" s="1373"/>
      <c r="AZ841" s="1639"/>
      <c r="BA841" s="1639"/>
      <c r="BB841" s="1639"/>
      <c r="BC841" s="1639"/>
      <c r="BD841" s="1639"/>
      <c r="BE841" s="1642">
        <v>0</v>
      </c>
    </row>
    <row s="1854" customFormat="1" customHeight="1" ht="22.5">
      <c r="A842" s="994"/>
      <c r="B842" s="1373"/>
      <c r="C842" s="1649"/>
      <c r="D842" s="2158"/>
      <c r="E842" s="553" t="s">
        <v>2108</v>
      </c>
      <c r="F842" s="547" t="s">
        <v>2109</v>
      </c>
      <c r="G842" s="2386" t="s">
        <v>736</v>
      </c>
      <c r="H842" s="552"/>
      <c r="I842" s="552">
        <v>210.1</v>
      </c>
      <c r="J842" s="552"/>
      <c r="K842" s="552"/>
      <c r="L842" s="552"/>
      <c r="M842" s="552"/>
      <c r="N842" s="552"/>
      <c r="O842" s="552"/>
      <c r="P842" s="552"/>
      <c r="Q842" s="552"/>
      <c r="R842" s="552"/>
      <c r="S842" s="552"/>
      <c r="T842" s="552"/>
      <c r="U842" s="552"/>
      <c r="V842" s="552"/>
      <c r="W842" s="552"/>
      <c r="X842" s="552"/>
      <c r="Y842" s="552"/>
      <c r="Z842" s="552"/>
      <c r="AA842" s="552"/>
      <c r="AB842" s="552"/>
      <c r="AC842" s="552"/>
      <c r="AD842" s="552"/>
      <c r="AE842" s="552"/>
      <c r="AF842" s="552"/>
      <c r="AG842" s="552"/>
      <c r="AH842" s="552"/>
      <c r="AI842" s="1532" t="s">
        <v>737</v>
      </c>
      <c r="AJ842" s="741"/>
      <c r="AK842" s="1649"/>
      <c r="AL842" s="1649"/>
      <c r="AM842" s="1373"/>
      <c r="AN842" s="1373"/>
      <c r="AO842" s="1373"/>
      <c r="AP842" s="1373"/>
      <c r="AQ842" s="1649"/>
      <c r="AR842" s="1373"/>
      <c r="AS842" s="1373"/>
      <c r="AT842" s="743"/>
      <c r="AU842" s="1373"/>
      <c r="AV842" s="1373"/>
      <c r="AW842" s="1373"/>
      <c r="AX842" s="1373"/>
      <c r="AY842" s="1373"/>
      <c r="AZ842" s="1639"/>
      <c r="BA842" s="1639"/>
      <c r="BB842" s="1639"/>
      <c r="BC842" s="1639"/>
      <c r="BD842" s="1639"/>
      <c r="BE842" s="1642">
        <v>0</v>
      </c>
    </row>
    <row s="1854" customFormat="1" customHeight="1" ht="22.5">
      <c r="A843" s="994"/>
      <c r="B843" s="1373"/>
      <c r="C843" s="1649"/>
      <c r="D843" s="2158"/>
      <c r="E843" s="553" t="s">
        <v>2110</v>
      </c>
      <c r="F843" s="547" t="s">
        <v>2111</v>
      </c>
      <c r="G843" s="2386" t="s">
        <v>736</v>
      </c>
      <c r="H843" s="552"/>
      <c r="I843" s="552">
        <v>185</v>
      </c>
      <c r="J843" s="552"/>
      <c r="K843" s="552"/>
      <c r="L843" s="552"/>
      <c r="M843" s="552"/>
      <c r="N843" s="552"/>
      <c r="O843" s="552"/>
      <c r="P843" s="552"/>
      <c r="Q843" s="552"/>
      <c r="R843" s="552"/>
      <c r="S843" s="552"/>
      <c r="T843" s="552"/>
      <c r="U843" s="552"/>
      <c r="V843" s="552"/>
      <c r="W843" s="552"/>
      <c r="X843" s="552"/>
      <c r="Y843" s="552"/>
      <c r="Z843" s="552"/>
      <c r="AA843" s="552"/>
      <c r="AB843" s="552"/>
      <c r="AC843" s="552"/>
      <c r="AD843" s="552"/>
      <c r="AE843" s="552"/>
      <c r="AF843" s="552"/>
      <c r="AG843" s="552"/>
      <c r="AH843" s="552"/>
      <c r="AI843" s="1532" t="s">
        <v>737</v>
      </c>
      <c r="AJ843" s="741"/>
      <c r="AK843" s="1649"/>
      <c r="AL843" s="1649"/>
      <c r="AM843" s="1373"/>
      <c r="AN843" s="1373"/>
      <c r="AO843" s="1373"/>
      <c r="AP843" s="1373"/>
      <c r="AQ843" s="1649"/>
      <c r="AR843" s="1373"/>
      <c r="AS843" s="1373"/>
      <c r="AT843" s="743"/>
      <c r="AU843" s="1373"/>
      <c r="AV843" s="1373"/>
      <c r="AW843" s="1373"/>
      <c r="AX843" s="1373"/>
      <c r="AY843" s="1373"/>
      <c r="AZ843" s="1639"/>
      <c r="BA843" s="1639"/>
      <c r="BB843" s="1639"/>
      <c r="BC843" s="1639"/>
      <c r="BD843" s="1639"/>
      <c r="BE843" s="1642">
        <v>0</v>
      </c>
    </row>
    <row s="1854" customFormat="1" customHeight="1" ht="22.5">
      <c r="A844" s="994"/>
      <c r="B844" s="1373"/>
      <c r="C844" s="1649"/>
      <c r="D844" s="2158"/>
      <c r="E844" s="553" t="s">
        <v>2112</v>
      </c>
      <c r="F844" s="547" t="s">
        <v>2113</v>
      </c>
      <c r="G844" s="2386" t="s">
        <v>736</v>
      </c>
      <c r="H844" s="552"/>
      <c r="I844" s="552">
        <v>216.001</v>
      </c>
      <c r="J844" s="552"/>
      <c r="K844" s="552"/>
      <c r="L844" s="552"/>
      <c r="M844" s="552"/>
      <c r="N844" s="552"/>
      <c r="O844" s="552"/>
      <c r="P844" s="552"/>
      <c r="Q844" s="552"/>
      <c r="R844" s="552"/>
      <c r="S844" s="552"/>
      <c r="T844" s="552"/>
      <c r="U844" s="552"/>
      <c r="V844" s="552"/>
      <c r="W844" s="552"/>
      <c r="X844" s="552"/>
      <c r="Y844" s="552"/>
      <c r="Z844" s="552"/>
      <c r="AA844" s="552"/>
      <c r="AB844" s="552"/>
      <c r="AC844" s="552"/>
      <c r="AD844" s="552"/>
      <c r="AE844" s="552"/>
      <c r="AF844" s="552"/>
      <c r="AG844" s="552"/>
      <c r="AH844" s="552"/>
      <c r="AI844" s="1532" t="s">
        <v>737</v>
      </c>
      <c r="AJ844" s="741"/>
      <c r="AK844" s="1649"/>
      <c r="AL844" s="1649"/>
      <c r="AM844" s="1373"/>
      <c r="AN844" s="1373"/>
      <c r="AO844" s="1373"/>
      <c r="AP844" s="1373"/>
      <c r="AQ844" s="1649"/>
      <c r="AR844" s="1373"/>
      <c r="AS844" s="1373"/>
      <c r="AT844" s="743"/>
      <c r="AU844" s="1373"/>
      <c r="AV844" s="1373"/>
      <c r="AW844" s="1373"/>
      <c r="AX844" s="1373"/>
      <c r="AY844" s="1373"/>
      <c r="AZ844" s="1639"/>
      <c r="BA844" s="1639"/>
      <c r="BB844" s="1639"/>
      <c r="BC844" s="1639"/>
      <c r="BD844" s="1639"/>
      <c r="BE844" s="1642">
        <v>0</v>
      </c>
    </row>
    <row s="1854" customFormat="1" customHeight="1" ht="22.5">
      <c r="A845" s="994"/>
      <c r="B845" s="1373"/>
      <c r="C845" s="1649"/>
      <c r="D845" s="2158"/>
      <c r="E845" s="553" t="s">
        <v>2114</v>
      </c>
      <c r="F845" s="547" t="s">
        <v>2115</v>
      </c>
      <c r="G845" s="2386" t="s">
        <v>736</v>
      </c>
      <c r="H845" s="552"/>
      <c r="I845" s="552">
        <v>220</v>
      </c>
      <c r="J845" s="552"/>
      <c r="K845" s="552"/>
      <c r="L845" s="552"/>
      <c r="M845" s="552"/>
      <c r="N845" s="552"/>
      <c r="O845" s="552"/>
      <c r="P845" s="552"/>
      <c r="Q845" s="552"/>
      <c r="R845" s="552"/>
      <c r="S845" s="552"/>
      <c r="T845" s="552"/>
      <c r="U845" s="552"/>
      <c r="V845" s="552"/>
      <c r="W845" s="552"/>
      <c r="X845" s="552"/>
      <c r="Y845" s="552"/>
      <c r="Z845" s="552"/>
      <c r="AA845" s="552"/>
      <c r="AB845" s="552"/>
      <c r="AC845" s="552"/>
      <c r="AD845" s="552"/>
      <c r="AE845" s="552"/>
      <c r="AF845" s="552"/>
      <c r="AG845" s="552"/>
      <c r="AH845" s="552"/>
      <c r="AI845" s="1532" t="s">
        <v>737</v>
      </c>
      <c r="AJ845" s="741"/>
      <c r="AK845" s="1649"/>
      <c r="AL845" s="1649"/>
      <c r="AM845" s="1373"/>
      <c r="AN845" s="1373"/>
      <c r="AO845" s="1373"/>
      <c r="AP845" s="1373"/>
      <c r="AQ845" s="1649"/>
      <c r="AR845" s="1373"/>
      <c r="AS845" s="1373"/>
      <c r="AT845" s="743"/>
      <c r="AU845" s="1373"/>
      <c r="AV845" s="1373"/>
      <c r="AW845" s="1373"/>
      <c r="AX845" s="1373"/>
      <c r="AY845" s="1373"/>
      <c r="AZ845" s="1639"/>
      <c r="BA845" s="1639"/>
      <c r="BB845" s="1639"/>
      <c r="BC845" s="1639"/>
      <c r="BD845" s="1639"/>
      <c r="BE845" s="1642">
        <v>0</v>
      </c>
    </row>
    <row s="1854" customFormat="1" customHeight="1" ht="22.5">
      <c r="A846" s="994"/>
      <c r="B846" s="1373"/>
      <c r="C846" s="1649"/>
      <c r="D846" s="2158"/>
      <c r="E846" s="553" t="s">
        <v>2116</v>
      </c>
      <c r="F846" s="547" t="s">
        <v>2117</v>
      </c>
      <c r="G846" s="2386" t="s">
        <v>736</v>
      </c>
      <c r="H846" s="552"/>
      <c r="I846" s="552">
        <v>173</v>
      </c>
      <c r="J846" s="552"/>
      <c r="K846" s="552"/>
      <c r="L846" s="552"/>
      <c r="M846" s="552"/>
      <c r="N846" s="552"/>
      <c r="O846" s="552"/>
      <c r="P846" s="552"/>
      <c r="Q846" s="552"/>
      <c r="R846" s="552"/>
      <c r="S846" s="552"/>
      <c r="T846" s="552"/>
      <c r="U846" s="552"/>
      <c r="V846" s="552"/>
      <c r="W846" s="552"/>
      <c r="X846" s="552"/>
      <c r="Y846" s="552"/>
      <c r="Z846" s="552"/>
      <c r="AA846" s="552"/>
      <c r="AB846" s="552"/>
      <c r="AC846" s="552"/>
      <c r="AD846" s="552"/>
      <c r="AE846" s="552"/>
      <c r="AF846" s="552"/>
      <c r="AG846" s="552"/>
      <c r="AH846" s="552"/>
      <c r="AI846" s="1532" t="s">
        <v>737</v>
      </c>
      <c r="AJ846" s="741"/>
      <c r="AK846" s="1649"/>
      <c r="AL846" s="1649"/>
      <c r="AM846" s="1373"/>
      <c r="AN846" s="1373"/>
      <c r="AO846" s="1373"/>
      <c r="AP846" s="1373"/>
      <c r="AQ846" s="1649"/>
      <c r="AR846" s="1373"/>
      <c r="AS846" s="1373"/>
      <c r="AT846" s="743"/>
      <c r="AU846" s="1373"/>
      <c r="AV846" s="1373"/>
      <c r="AW846" s="1373"/>
      <c r="AX846" s="1373"/>
      <c r="AY846" s="1373"/>
      <c r="AZ846" s="1639"/>
      <c r="BA846" s="1639"/>
      <c r="BB846" s="1639"/>
      <c r="BC846" s="1639"/>
      <c r="BD846" s="1639"/>
      <c r="BE846" s="1642">
        <v>0</v>
      </c>
    </row>
    <row s="1854" customFormat="1" customHeight="1" ht="22.5">
      <c r="A847" s="994"/>
      <c r="B847" s="1373"/>
      <c r="C847" s="1649"/>
      <c r="D847" s="2158"/>
      <c r="E847" s="553" t="s">
        <v>2118</v>
      </c>
      <c r="F847" s="547" t="s">
        <v>2119</v>
      </c>
      <c r="G847" s="2386" t="s">
        <v>736</v>
      </c>
      <c r="H847" s="552"/>
      <c r="I847" s="552">
        <v>240.001</v>
      </c>
      <c r="J847" s="552"/>
      <c r="K847" s="552"/>
      <c r="L847" s="552"/>
      <c r="M847" s="552"/>
      <c r="N847" s="552"/>
      <c r="O847" s="552"/>
      <c r="P847" s="552"/>
      <c r="Q847" s="552"/>
      <c r="R847" s="552"/>
      <c r="S847" s="552"/>
      <c r="T847" s="552"/>
      <c r="U847" s="552"/>
      <c r="V847" s="552"/>
      <c r="W847" s="552"/>
      <c r="X847" s="552"/>
      <c r="Y847" s="552"/>
      <c r="Z847" s="552"/>
      <c r="AA847" s="552"/>
      <c r="AB847" s="552"/>
      <c r="AC847" s="552"/>
      <c r="AD847" s="552"/>
      <c r="AE847" s="552"/>
      <c r="AF847" s="552"/>
      <c r="AG847" s="552"/>
      <c r="AH847" s="552"/>
      <c r="AI847" s="1532" t="s">
        <v>737</v>
      </c>
      <c r="AJ847" s="741"/>
      <c r="AK847" s="1649"/>
      <c r="AL847" s="1649"/>
      <c r="AM847" s="1373"/>
      <c r="AN847" s="1373"/>
      <c r="AO847" s="1373"/>
      <c r="AP847" s="1373"/>
      <c r="AQ847" s="1649"/>
      <c r="AR847" s="1373"/>
      <c r="AS847" s="1373"/>
      <c r="AT847" s="743"/>
      <c r="AU847" s="1373"/>
      <c r="AV847" s="1373"/>
      <c r="AW847" s="1373"/>
      <c r="AX847" s="1373"/>
      <c r="AY847" s="1373"/>
      <c r="AZ847" s="1639"/>
      <c r="BA847" s="1639"/>
      <c r="BB847" s="1639"/>
      <c r="BC847" s="1639"/>
      <c r="BD847" s="1639"/>
      <c r="BE847" s="1642">
        <v>0</v>
      </c>
    </row>
    <row s="1854" customFormat="1" customHeight="1" ht="22.5">
      <c r="A848" s="994"/>
      <c r="B848" s="1373"/>
      <c r="C848" s="1649"/>
      <c r="D848" s="2158"/>
      <c r="E848" s="553" t="s">
        <v>2120</v>
      </c>
      <c r="F848" s="547" t="s">
        <v>2121</v>
      </c>
      <c r="G848" s="2386" t="s">
        <v>736</v>
      </c>
      <c r="H848" s="552"/>
      <c r="I848" s="552">
        <v>218.999</v>
      </c>
      <c r="J848" s="552"/>
      <c r="K848" s="552"/>
      <c r="L848" s="552"/>
      <c r="M848" s="552"/>
      <c r="N848" s="552"/>
      <c r="O848" s="552"/>
      <c r="P848" s="552"/>
      <c r="Q848" s="552"/>
      <c r="R848" s="552"/>
      <c r="S848" s="552"/>
      <c r="T848" s="552"/>
      <c r="U848" s="552"/>
      <c r="V848" s="552"/>
      <c r="W848" s="552"/>
      <c r="X848" s="552"/>
      <c r="Y848" s="552"/>
      <c r="Z848" s="552"/>
      <c r="AA848" s="552"/>
      <c r="AB848" s="552"/>
      <c r="AC848" s="552"/>
      <c r="AD848" s="552"/>
      <c r="AE848" s="552"/>
      <c r="AF848" s="552"/>
      <c r="AG848" s="552"/>
      <c r="AH848" s="552"/>
      <c r="AI848" s="1532" t="s">
        <v>737</v>
      </c>
      <c r="AJ848" s="741"/>
      <c r="AK848" s="1649"/>
      <c r="AL848" s="1649"/>
      <c r="AM848" s="1373"/>
      <c r="AN848" s="1373"/>
      <c r="AO848" s="1373"/>
      <c r="AP848" s="1373"/>
      <c r="AQ848" s="1649"/>
      <c r="AR848" s="1373"/>
      <c r="AS848" s="1373"/>
      <c r="AT848" s="743"/>
      <c r="AU848" s="1373"/>
      <c r="AV848" s="1373"/>
      <c r="AW848" s="1373"/>
      <c r="AX848" s="1373"/>
      <c r="AY848" s="1373"/>
      <c r="AZ848" s="1639"/>
      <c r="BA848" s="1639"/>
      <c r="BB848" s="1639"/>
      <c r="BC848" s="1639"/>
      <c r="BD848" s="1639"/>
      <c r="BE848" s="1642">
        <v>0</v>
      </c>
    </row>
    <row s="1854" customFormat="1" customHeight="1" ht="22.5">
      <c r="A849" s="994"/>
      <c r="B849" s="1373"/>
      <c r="C849" s="1649"/>
      <c r="D849" s="2158"/>
      <c r="E849" s="553" t="s">
        <v>2122</v>
      </c>
      <c r="F849" s="547" t="s">
        <v>2123</v>
      </c>
      <c r="G849" s="2386" t="s">
        <v>736</v>
      </c>
      <c r="H849" s="552"/>
      <c r="I849" s="552">
        <v>220</v>
      </c>
      <c r="J849" s="552"/>
      <c r="K849" s="552"/>
      <c r="L849" s="552"/>
      <c r="M849" s="552"/>
      <c r="N849" s="552"/>
      <c r="O849" s="552"/>
      <c r="P849" s="552"/>
      <c r="Q849" s="552"/>
      <c r="R849" s="552"/>
      <c r="S849" s="552"/>
      <c r="T849" s="552"/>
      <c r="U849" s="552"/>
      <c r="V849" s="552"/>
      <c r="W849" s="552"/>
      <c r="X849" s="552"/>
      <c r="Y849" s="552"/>
      <c r="Z849" s="552"/>
      <c r="AA849" s="552"/>
      <c r="AB849" s="552"/>
      <c r="AC849" s="552"/>
      <c r="AD849" s="552"/>
      <c r="AE849" s="552"/>
      <c r="AF849" s="552"/>
      <c r="AG849" s="552"/>
      <c r="AH849" s="552"/>
      <c r="AI849" s="1532" t="s">
        <v>737</v>
      </c>
      <c r="AJ849" s="741"/>
      <c r="AK849" s="1649"/>
      <c r="AL849" s="1649"/>
      <c r="AM849" s="1373"/>
      <c r="AN849" s="1373"/>
      <c r="AO849" s="1373"/>
      <c r="AP849" s="1373"/>
      <c r="AQ849" s="1649"/>
      <c r="AR849" s="1373"/>
      <c r="AS849" s="1373"/>
      <c r="AT849" s="743"/>
      <c r="AU849" s="1373"/>
      <c r="AV849" s="1373"/>
      <c r="AW849" s="1373"/>
      <c r="AX849" s="1373"/>
      <c r="AY849" s="1373"/>
      <c r="AZ849" s="1639"/>
      <c r="BA849" s="1639"/>
      <c r="BB849" s="1639"/>
      <c r="BC849" s="1639"/>
      <c r="BD849" s="1639"/>
      <c r="BE849" s="1642">
        <v>0</v>
      </c>
    </row>
    <row s="1854" customFormat="1" customHeight="1" ht="22.5">
      <c r="A850" s="994"/>
      <c r="B850" s="1373"/>
      <c r="C850" s="1649"/>
      <c r="D850" s="2158"/>
      <c r="E850" s="553" t="s">
        <v>2124</v>
      </c>
      <c r="F850" s="547" t="s">
        <v>2125</v>
      </c>
      <c r="G850" s="2386" t="s">
        <v>736</v>
      </c>
      <c r="H850" s="552"/>
      <c r="I850" s="552">
        <v>204</v>
      </c>
      <c r="J850" s="552"/>
      <c r="K850" s="552"/>
      <c r="L850" s="552"/>
      <c r="M850" s="552"/>
      <c r="N850" s="552"/>
      <c r="O850" s="552"/>
      <c r="P850" s="552"/>
      <c r="Q850" s="552"/>
      <c r="R850" s="552"/>
      <c r="S850" s="552"/>
      <c r="T850" s="552"/>
      <c r="U850" s="552"/>
      <c r="V850" s="552"/>
      <c r="W850" s="552"/>
      <c r="X850" s="552"/>
      <c r="Y850" s="552"/>
      <c r="Z850" s="552"/>
      <c r="AA850" s="552"/>
      <c r="AB850" s="552"/>
      <c r="AC850" s="552"/>
      <c r="AD850" s="552"/>
      <c r="AE850" s="552"/>
      <c r="AF850" s="552"/>
      <c r="AG850" s="552"/>
      <c r="AH850" s="552"/>
      <c r="AI850" s="1532" t="s">
        <v>737</v>
      </c>
      <c r="AJ850" s="741"/>
      <c r="AK850" s="1649"/>
      <c r="AL850" s="1649"/>
      <c r="AM850" s="1373"/>
      <c r="AN850" s="1373"/>
      <c r="AO850" s="1373"/>
      <c r="AP850" s="1373"/>
      <c r="AQ850" s="1649"/>
      <c r="AR850" s="1373"/>
      <c r="AS850" s="1373"/>
      <c r="AT850" s="743"/>
      <c r="AU850" s="1373"/>
      <c r="AV850" s="1373"/>
      <c r="AW850" s="1373"/>
      <c r="AX850" s="1373"/>
      <c r="AY850" s="1373"/>
      <c r="AZ850" s="1639"/>
      <c r="BA850" s="1639"/>
      <c r="BB850" s="1639"/>
      <c r="BC850" s="1639"/>
      <c r="BD850" s="1639"/>
      <c r="BE850" s="1642">
        <v>0</v>
      </c>
    </row>
    <row s="1854" customFormat="1" customHeight="1" ht="22.5">
      <c r="A851" s="994"/>
      <c r="B851" s="1373"/>
      <c r="C851" s="1649"/>
      <c r="D851" s="2158"/>
      <c r="E851" s="553" t="s">
        <v>2126</v>
      </c>
      <c r="F851" s="547" t="s">
        <v>2127</v>
      </c>
      <c r="G851" s="2386" t="s">
        <v>736</v>
      </c>
      <c r="H851" s="552"/>
      <c r="I851" s="552">
        <v>255</v>
      </c>
      <c r="J851" s="552"/>
      <c r="K851" s="552"/>
      <c r="L851" s="552"/>
      <c r="M851" s="552"/>
      <c r="N851" s="552"/>
      <c r="O851" s="552"/>
      <c r="P851" s="552"/>
      <c r="Q851" s="552"/>
      <c r="R851" s="552"/>
      <c r="S851" s="552"/>
      <c r="T851" s="552"/>
      <c r="U851" s="552"/>
      <c r="V851" s="552"/>
      <c r="W851" s="552"/>
      <c r="X851" s="552"/>
      <c r="Y851" s="552"/>
      <c r="Z851" s="552"/>
      <c r="AA851" s="552"/>
      <c r="AB851" s="552"/>
      <c r="AC851" s="552"/>
      <c r="AD851" s="552"/>
      <c r="AE851" s="552"/>
      <c r="AF851" s="552"/>
      <c r="AG851" s="552"/>
      <c r="AH851" s="552"/>
      <c r="AI851" s="1532" t="s">
        <v>737</v>
      </c>
      <c r="AJ851" s="741"/>
      <c r="AK851" s="1649"/>
      <c r="AL851" s="1649"/>
      <c r="AM851" s="1373"/>
      <c r="AN851" s="1373"/>
      <c r="AO851" s="1373"/>
      <c r="AP851" s="1373"/>
      <c r="AQ851" s="1649"/>
      <c r="AR851" s="1373"/>
      <c r="AS851" s="1373"/>
      <c r="AT851" s="743"/>
      <c r="AU851" s="1373"/>
      <c r="AV851" s="1373"/>
      <c r="AW851" s="1373"/>
      <c r="AX851" s="1373"/>
      <c r="AY851" s="1373"/>
      <c r="AZ851" s="1639"/>
      <c r="BA851" s="1639"/>
      <c r="BB851" s="1639"/>
      <c r="BC851" s="1639"/>
      <c r="BD851" s="1639"/>
      <c r="BE851" s="1642">
        <v>0</v>
      </c>
    </row>
    <row s="1854" customFormat="1" customHeight="1" ht="22.5">
      <c r="A852" s="994"/>
      <c r="B852" s="1373"/>
      <c r="C852" s="1649"/>
      <c r="D852" s="2158"/>
      <c r="E852" s="553" t="s">
        <v>2128</v>
      </c>
      <c r="F852" s="547" t="s">
        <v>2129</v>
      </c>
      <c r="G852" s="2386" t="s">
        <v>736</v>
      </c>
      <c r="H852" s="552"/>
      <c r="I852" s="552">
        <v>230</v>
      </c>
      <c r="J852" s="552"/>
      <c r="K852" s="552"/>
      <c r="L852" s="552"/>
      <c r="M852" s="552"/>
      <c r="N852" s="552"/>
      <c r="O852" s="552"/>
      <c r="P852" s="552"/>
      <c r="Q852" s="552"/>
      <c r="R852" s="552"/>
      <c r="S852" s="552"/>
      <c r="T852" s="552"/>
      <c r="U852" s="552"/>
      <c r="V852" s="552"/>
      <c r="W852" s="552"/>
      <c r="X852" s="552"/>
      <c r="Y852" s="552"/>
      <c r="Z852" s="552"/>
      <c r="AA852" s="552"/>
      <c r="AB852" s="552"/>
      <c r="AC852" s="552"/>
      <c r="AD852" s="552"/>
      <c r="AE852" s="552"/>
      <c r="AF852" s="552"/>
      <c r="AG852" s="552"/>
      <c r="AH852" s="552"/>
      <c r="AI852" s="1532" t="s">
        <v>737</v>
      </c>
      <c r="AJ852" s="741"/>
      <c r="AK852" s="1649"/>
      <c r="AL852" s="1649"/>
      <c r="AM852" s="1373"/>
      <c r="AN852" s="1373"/>
      <c r="AO852" s="1373"/>
      <c r="AP852" s="1373"/>
      <c r="AQ852" s="1649"/>
      <c r="AR852" s="1373"/>
      <c r="AS852" s="1373"/>
      <c r="AT852" s="743"/>
      <c r="AU852" s="1373"/>
      <c r="AV852" s="1373"/>
      <c r="AW852" s="1373"/>
      <c r="AX852" s="1373"/>
      <c r="AY852" s="1373"/>
      <c r="AZ852" s="1639"/>
      <c r="BA852" s="1639"/>
      <c r="BB852" s="1639"/>
      <c r="BC852" s="1639"/>
      <c r="BD852" s="1639"/>
      <c r="BE852" s="1642">
        <v>0</v>
      </c>
    </row>
    <row s="1854" customFormat="1" customHeight="1" ht="22.5">
      <c r="A853" s="994"/>
      <c r="B853" s="1373"/>
      <c r="C853" s="1649"/>
      <c r="D853" s="2158"/>
      <c r="E853" s="553" t="s">
        <v>2130</v>
      </c>
      <c r="F853" s="547" t="s">
        <v>2131</v>
      </c>
      <c r="G853" s="2386" t="s">
        <v>736</v>
      </c>
      <c r="H853" s="552"/>
      <c r="I853" s="552">
        <v>220</v>
      </c>
      <c r="J853" s="552"/>
      <c r="K853" s="552"/>
      <c r="L853" s="552"/>
      <c r="M853" s="552"/>
      <c r="N853" s="552"/>
      <c r="O853" s="552"/>
      <c r="P853" s="552"/>
      <c r="Q853" s="552"/>
      <c r="R853" s="552"/>
      <c r="S853" s="552"/>
      <c r="T853" s="552"/>
      <c r="U853" s="552"/>
      <c r="V853" s="552"/>
      <c r="W853" s="552"/>
      <c r="X853" s="552"/>
      <c r="Y853" s="552"/>
      <c r="Z853" s="552"/>
      <c r="AA853" s="552"/>
      <c r="AB853" s="552"/>
      <c r="AC853" s="552"/>
      <c r="AD853" s="552"/>
      <c r="AE853" s="552"/>
      <c r="AF853" s="552"/>
      <c r="AG853" s="552"/>
      <c r="AH853" s="552"/>
      <c r="AI853" s="1532" t="s">
        <v>737</v>
      </c>
      <c r="AJ853" s="741"/>
      <c r="AK853" s="1649"/>
      <c r="AL853" s="1649"/>
      <c r="AM853" s="1373"/>
      <c r="AN853" s="1373"/>
      <c r="AO853" s="1373"/>
      <c r="AP853" s="1373"/>
      <c r="AQ853" s="1649"/>
      <c r="AR853" s="1373"/>
      <c r="AS853" s="1373"/>
      <c r="AT853" s="743"/>
      <c r="AU853" s="1373"/>
      <c r="AV853" s="1373"/>
      <c r="AW853" s="1373"/>
      <c r="AX853" s="1373"/>
      <c r="AY853" s="1373"/>
      <c r="AZ853" s="1639"/>
      <c r="BA853" s="1639"/>
      <c r="BB853" s="1639"/>
      <c r="BC853" s="1639"/>
      <c r="BD853" s="1639"/>
      <c r="BE853" s="1642">
        <v>0</v>
      </c>
    </row>
    <row s="1854" customFormat="1" customHeight="1" ht="22.5">
      <c r="A854" s="994"/>
      <c r="B854" s="1373"/>
      <c r="C854" s="1649"/>
      <c r="D854" s="2158"/>
      <c r="E854" s="553" t="s">
        <v>2132</v>
      </c>
      <c r="F854" s="547" t="s">
        <v>2133</v>
      </c>
      <c r="G854" s="2386" t="s">
        <v>736</v>
      </c>
      <c r="H854" s="552"/>
      <c r="I854" s="552">
        <v>204</v>
      </c>
      <c r="J854" s="552"/>
      <c r="K854" s="552"/>
      <c r="L854" s="552"/>
      <c r="M854" s="552"/>
      <c r="N854" s="552"/>
      <c r="O854" s="552"/>
      <c r="P854" s="552"/>
      <c r="Q854" s="552"/>
      <c r="R854" s="552"/>
      <c r="S854" s="552"/>
      <c r="T854" s="552"/>
      <c r="U854" s="552"/>
      <c r="V854" s="552"/>
      <c r="W854" s="552"/>
      <c r="X854" s="552"/>
      <c r="Y854" s="552"/>
      <c r="Z854" s="552"/>
      <c r="AA854" s="552"/>
      <c r="AB854" s="552"/>
      <c r="AC854" s="552"/>
      <c r="AD854" s="552"/>
      <c r="AE854" s="552"/>
      <c r="AF854" s="552"/>
      <c r="AG854" s="552"/>
      <c r="AH854" s="552"/>
      <c r="AI854" s="1532" t="s">
        <v>737</v>
      </c>
      <c r="AJ854" s="741"/>
      <c r="AK854" s="1649"/>
      <c r="AL854" s="1649"/>
      <c r="AM854" s="1373"/>
      <c r="AN854" s="1373"/>
      <c r="AO854" s="1373"/>
      <c r="AP854" s="1373"/>
      <c r="AQ854" s="1649"/>
      <c r="AR854" s="1373"/>
      <c r="AS854" s="1373"/>
      <c r="AT854" s="743"/>
      <c r="AU854" s="1373"/>
      <c r="AV854" s="1373"/>
      <c r="AW854" s="1373"/>
      <c r="AX854" s="1373"/>
      <c r="AY854" s="1373"/>
      <c r="AZ854" s="1639"/>
      <c r="BA854" s="1639"/>
      <c r="BB854" s="1639"/>
      <c r="BC854" s="1639"/>
      <c r="BD854" s="1639"/>
      <c r="BE854" s="1642">
        <v>0</v>
      </c>
    </row>
    <row s="1854" customFormat="1" customHeight="1" ht="22.5">
      <c r="A855" s="994"/>
      <c r="B855" s="1373"/>
      <c r="C855" s="1649"/>
      <c r="D855" s="2158"/>
      <c r="E855" s="553" t="s">
        <v>2134</v>
      </c>
      <c r="F855" s="547" t="s">
        <v>2135</v>
      </c>
      <c r="G855" s="2386" t="s">
        <v>736</v>
      </c>
      <c r="H855" s="552"/>
      <c r="I855" s="552">
        <v>216.1</v>
      </c>
      <c r="J855" s="552"/>
      <c r="K855" s="552"/>
      <c r="L855" s="552"/>
      <c r="M855" s="552"/>
      <c r="N855" s="552"/>
      <c r="O855" s="552"/>
      <c r="P855" s="552"/>
      <c r="Q855" s="552"/>
      <c r="R855" s="552"/>
      <c r="S855" s="552"/>
      <c r="T855" s="552"/>
      <c r="U855" s="552"/>
      <c r="V855" s="552"/>
      <c r="W855" s="552"/>
      <c r="X855" s="552"/>
      <c r="Y855" s="552"/>
      <c r="Z855" s="552"/>
      <c r="AA855" s="552"/>
      <c r="AB855" s="552"/>
      <c r="AC855" s="552"/>
      <c r="AD855" s="552"/>
      <c r="AE855" s="552"/>
      <c r="AF855" s="552"/>
      <c r="AG855" s="552"/>
      <c r="AH855" s="552"/>
      <c r="AI855" s="1532" t="s">
        <v>737</v>
      </c>
      <c r="AJ855" s="741"/>
      <c r="AK855" s="1649"/>
      <c r="AL855" s="1649"/>
      <c r="AM855" s="1373"/>
      <c r="AN855" s="1373"/>
      <c r="AO855" s="1373"/>
      <c r="AP855" s="1373"/>
      <c r="AQ855" s="1649"/>
      <c r="AR855" s="1373"/>
      <c r="AS855" s="1373"/>
      <c r="AT855" s="743"/>
      <c r="AU855" s="1373"/>
      <c r="AV855" s="1373"/>
      <c r="AW855" s="1373"/>
      <c r="AX855" s="1373"/>
      <c r="AY855" s="1373"/>
      <c r="AZ855" s="1639"/>
      <c r="BA855" s="1639"/>
      <c r="BB855" s="1639"/>
      <c r="BC855" s="1639"/>
      <c r="BD855" s="1639"/>
      <c r="BE855" s="1642">
        <v>0</v>
      </c>
    </row>
    <row s="1854" customFormat="1" customHeight="1" ht="22.5">
      <c r="A856" s="994"/>
      <c r="B856" s="1373"/>
      <c r="C856" s="1649"/>
      <c r="D856" s="2158"/>
      <c r="E856" s="553" t="s">
        <v>2136</v>
      </c>
      <c r="F856" s="547" t="s">
        <v>2137</v>
      </c>
      <c r="G856" s="2386" t="s">
        <v>736</v>
      </c>
      <c r="H856" s="552"/>
      <c r="I856" s="552">
        <v>204</v>
      </c>
      <c r="J856" s="552"/>
      <c r="K856" s="552"/>
      <c r="L856" s="552"/>
      <c r="M856" s="552"/>
      <c r="N856" s="552"/>
      <c r="O856" s="552"/>
      <c r="P856" s="552"/>
      <c r="Q856" s="552"/>
      <c r="R856" s="552"/>
      <c r="S856" s="552"/>
      <c r="T856" s="552"/>
      <c r="U856" s="552"/>
      <c r="V856" s="552"/>
      <c r="W856" s="552"/>
      <c r="X856" s="552"/>
      <c r="Y856" s="552"/>
      <c r="Z856" s="552"/>
      <c r="AA856" s="552"/>
      <c r="AB856" s="552"/>
      <c r="AC856" s="552"/>
      <c r="AD856" s="552"/>
      <c r="AE856" s="552"/>
      <c r="AF856" s="552"/>
      <c r="AG856" s="552"/>
      <c r="AH856" s="552"/>
      <c r="AI856" s="1532" t="s">
        <v>737</v>
      </c>
      <c r="AJ856" s="741"/>
      <c r="AK856" s="1649"/>
      <c r="AL856" s="1649"/>
      <c r="AM856" s="1373"/>
      <c r="AN856" s="1373"/>
      <c r="AO856" s="1373"/>
      <c r="AP856" s="1373"/>
      <c r="AQ856" s="1649"/>
      <c r="AR856" s="1373"/>
      <c r="AS856" s="1373"/>
      <c r="AT856" s="743"/>
      <c r="AU856" s="1373"/>
      <c r="AV856" s="1373"/>
      <c r="AW856" s="1373"/>
      <c r="AX856" s="1373"/>
      <c r="AY856" s="1373"/>
      <c r="AZ856" s="1639"/>
      <c r="BA856" s="1639"/>
      <c r="BB856" s="1639"/>
      <c r="BC856" s="1639"/>
      <c r="BD856" s="1639"/>
      <c r="BE856" s="1642">
        <v>0</v>
      </c>
    </row>
    <row s="1854" customFormat="1" customHeight="1" ht="22.5">
      <c r="A857" s="994"/>
      <c r="B857" s="1373"/>
      <c r="C857" s="1649"/>
      <c r="D857" s="2158"/>
      <c r="E857" s="553" t="s">
        <v>2138</v>
      </c>
      <c r="F857" s="547" t="s">
        <v>2139</v>
      </c>
      <c r="G857" s="2386" t="s">
        <v>736</v>
      </c>
      <c r="H857" s="552"/>
      <c r="I857" s="552">
        <v>210.099</v>
      </c>
      <c r="J857" s="552"/>
      <c r="K857" s="552"/>
      <c r="L857" s="552"/>
      <c r="M857" s="552"/>
      <c r="N857" s="552"/>
      <c r="O857" s="552"/>
      <c r="P857" s="552"/>
      <c r="Q857" s="552"/>
      <c r="R857" s="552"/>
      <c r="S857" s="552"/>
      <c r="T857" s="552"/>
      <c r="U857" s="552"/>
      <c r="V857" s="552"/>
      <c r="W857" s="552"/>
      <c r="X857" s="552"/>
      <c r="Y857" s="552"/>
      <c r="Z857" s="552"/>
      <c r="AA857" s="552"/>
      <c r="AB857" s="552"/>
      <c r="AC857" s="552"/>
      <c r="AD857" s="552"/>
      <c r="AE857" s="552"/>
      <c r="AF857" s="552"/>
      <c r="AG857" s="552"/>
      <c r="AH857" s="552"/>
      <c r="AI857" s="1532" t="s">
        <v>737</v>
      </c>
      <c r="AJ857" s="741"/>
      <c r="AK857" s="1649"/>
      <c r="AL857" s="1649"/>
      <c r="AM857" s="1373"/>
      <c r="AN857" s="1373"/>
      <c r="AO857" s="1373"/>
      <c r="AP857" s="1373"/>
      <c r="AQ857" s="1649"/>
      <c r="AR857" s="1373"/>
      <c r="AS857" s="1373"/>
      <c r="AT857" s="743"/>
      <c r="AU857" s="1373"/>
      <c r="AV857" s="1373"/>
      <c r="AW857" s="1373"/>
      <c r="AX857" s="1373"/>
      <c r="AY857" s="1373"/>
      <c r="AZ857" s="1639"/>
      <c r="BA857" s="1639"/>
      <c r="BB857" s="1639"/>
      <c r="BC857" s="1639"/>
      <c r="BD857" s="1639"/>
      <c r="BE857" s="1642">
        <v>0</v>
      </c>
    </row>
    <row s="1854" customFormat="1" customHeight="1" ht="22.5">
      <c r="A858" s="994"/>
      <c r="B858" s="1373"/>
      <c r="C858" s="1649"/>
      <c r="D858" s="2158"/>
      <c r="E858" s="553" t="s">
        <v>2140</v>
      </c>
      <c r="F858" s="547" t="s">
        <v>2141</v>
      </c>
      <c r="G858" s="2386" t="s">
        <v>736</v>
      </c>
      <c r="H858" s="552"/>
      <c r="I858" s="552">
        <v>204</v>
      </c>
      <c r="J858" s="552"/>
      <c r="K858" s="552"/>
      <c r="L858" s="552"/>
      <c r="M858" s="552"/>
      <c r="N858" s="552"/>
      <c r="O858" s="552"/>
      <c r="P858" s="552"/>
      <c r="Q858" s="552"/>
      <c r="R858" s="552"/>
      <c r="S858" s="552"/>
      <c r="T858" s="552"/>
      <c r="U858" s="552"/>
      <c r="V858" s="552"/>
      <c r="W858" s="552"/>
      <c r="X858" s="552"/>
      <c r="Y858" s="552"/>
      <c r="Z858" s="552"/>
      <c r="AA858" s="552"/>
      <c r="AB858" s="552"/>
      <c r="AC858" s="552"/>
      <c r="AD858" s="552"/>
      <c r="AE858" s="552"/>
      <c r="AF858" s="552"/>
      <c r="AG858" s="552"/>
      <c r="AH858" s="552"/>
      <c r="AI858" s="1532" t="s">
        <v>737</v>
      </c>
      <c r="AJ858" s="741"/>
      <c r="AK858" s="1649"/>
      <c r="AL858" s="1649"/>
      <c r="AM858" s="1373"/>
      <c r="AN858" s="1373"/>
      <c r="AO858" s="1373"/>
      <c r="AP858" s="1373"/>
      <c r="AQ858" s="1649"/>
      <c r="AR858" s="1373"/>
      <c r="AS858" s="1373"/>
      <c r="AT858" s="743"/>
      <c r="AU858" s="1373"/>
      <c r="AV858" s="1373"/>
      <c r="AW858" s="1373"/>
      <c r="AX858" s="1373"/>
      <c r="AY858" s="1373"/>
      <c r="AZ858" s="1639"/>
      <c r="BA858" s="1639"/>
      <c r="BB858" s="1639"/>
      <c r="BC858" s="1639"/>
      <c r="BD858" s="1639"/>
      <c r="BE858" s="1642">
        <v>0</v>
      </c>
    </row>
    <row s="1854" customFormat="1" customHeight="1" ht="22.5">
      <c r="A859" s="994"/>
      <c r="B859" s="1373"/>
      <c r="C859" s="1649"/>
      <c r="D859" s="2158"/>
      <c r="E859" s="553" t="s">
        <v>2142</v>
      </c>
      <c r="F859" s="547" t="s">
        <v>2143</v>
      </c>
      <c r="G859" s="2386" t="s">
        <v>736</v>
      </c>
      <c r="H859" s="552"/>
      <c r="I859" s="552">
        <v>210.672</v>
      </c>
      <c r="J859" s="552"/>
      <c r="K859" s="552"/>
      <c r="L859" s="552"/>
      <c r="M859" s="552"/>
      <c r="N859" s="552"/>
      <c r="O859" s="552"/>
      <c r="P859" s="552"/>
      <c r="Q859" s="552"/>
      <c r="R859" s="552"/>
      <c r="S859" s="552"/>
      <c r="T859" s="552"/>
      <c r="U859" s="552"/>
      <c r="V859" s="552"/>
      <c r="W859" s="552"/>
      <c r="X859" s="552"/>
      <c r="Y859" s="552"/>
      <c r="Z859" s="552"/>
      <c r="AA859" s="552"/>
      <c r="AB859" s="552"/>
      <c r="AC859" s="552"/>
      <c r="AD859" s="552"/>
      <c r="AE859" s="552"/>
      <c r="AF859" s="552"/>
      <c r="AG859" s="552"/>
      <c r="AH859" s="552"/>
      <c r="AI859" s="1532" t="s">
        <v>737</v>
      </c>
      <c r="AJ859" s="741"/>
      <c r="AK859" s="1649"/>
      <c r="AL859" s="1649"/>
      <c r="AM859" s="1373"/>
      <c r="AN859" s="1373"/>
      <c r="AO859" s="1373"/>
      <c r="AP859" s="1373"/>
      <c r="AQ859" s="1649"/>
      <c r="AR859" s="1373"/>
      <c r="AS859" s="1373"/>
      <c r="AT859" s="743"/>
      <c r="AU859" s="1373"/>
      <c r="AV859" s="1373"/>
      <c r="AW859" s="1373"/>
      <c r="AX859" s="1373"/>
      <c r="AY859" s="1373"/>
      <c r="AZ859" s="1639"/>
      <c r="BA859" s="1639"/>
      <c r="BB859" s="1639"/>
      <c r="BC859" s="1639"/>
      <c r="BD859" s="1639"/>
      <c r="BE859" s="1642">
        <v>0</v>
      </c>
    </row>
    <row s="1854" customFormat="1" customHeight="1" ht="22.5">
      <c r="A860" s="994"/>
      <c r="B860" s="1373"/>
      <c r="C860" s="1649"/>
      <c r="D860" s="2158"/>
      <c r="E860" s="553" t="s">
        <v>2144</v>
      </c>
      <c r="F860" s="547" t="s">
        <v>2145</v>
      </c>
      <c r="G860" s="2386" t="s">
        <v>736</v>
      </c>
      <c r="H860" s="552"/>
      <c r="I860" s="552">
        <v>220</v>
      </c>
      <c r="J860" s="552"/>
      <c r="K860" s="552"/>
      <c r="L860" s="552"/>
      <c r="M860" s="552"/>
      <c r="N860" s="552"/>
      <c r="O860" s="552"/>
      <c r="P860" s="552"/>
      <c r="Q860" s="552"/>
      <c r="R860" s="552"/>
      <c r="S860" s="552"/>
      <c r="T860" s="552"/>
      <c r="U860" s="552"/>
      <c r="V860" s="552"/>
      <c r="W860" s="552"/>
      <c r="X860" s="552"/>
      <c r="Y860" s="552"/>
      <c r="Z860" s="552"/>
      <c r="AA860" s="552"/>
      <c r="AB860" s="552"/>
      <c r="AC860" s="552"/>
      <c r="AD860" s="552"/>
      <c r="AE860" s="552"/>
      <c r="AF860" s="552"/>
      <c r="AG860" s="552"/>
      <c r="AH860" s="552"/>
      <c r="AI860" s="1532" t="s">
        <v>737</v>
      </c>
      <c r="AJ860" s="741"/>
      <c r="AK860" s="1649"/>
      <c r="AL860" s="1649"/>
      <c r="AM860" s="1373"/>
      <c r="AN860" s="1373"/>
      <c r="AO860" s="1373"/>
      <c r="AP860" s="1373"/>
      <c r="AQ860" s="1649"/>
      <c r="AR860" s="1373"/>
      <c r="AS860" s="1373"/>
      <c r="AT860" s="743"/>
      <c r="AU860" s="1373"/>
      <c r="AV860" s="1373"/>
      <c r="AW860" s="1373"/>
      <c r="AX860" s="1373"/>
      <c r="AY860" s="1373"/>
      <c r="AZ860" s="1639"/>
      <c r="BA860" s="1639"/>
      <c r="BB860" s="1639"/>
      <c r="BC860" s="1639"/>
      <c r="BD860" s="1639"/>
      <c r="BE860" s="1642">
        <v>0</v>
      </c>
    </row>
    <row s="1854" customFormat="1" customHeight="1" ht="22.5">
      <c r="A861" s="994"/>
      <c r="B861" s="1373"/>
      <c r="C861" s="1649"/>
      <c r="D861" s="2158"/>
      <c r="E861" s="553" t="s">
        <v>2146</v>
      </c>
      <c r="F861" s="547" t="s">
        <v>2147</v>
      </c>
      <c r="G861" s="2386" t="s">
        <v>736</v>
      </c>
      <c r="H861" s="552"/>
      <c r="I861" s="552">
        <v>204</v>
      </c>
      <c r="J861" s="552"/>
      <c r="K861" s="552"/>
      <c r="L861" s="552"/>
      <c r="M861" s="552"/>
      <c r="N861" s="552"/>
      <c r="O861" s="552"/>
      <c r="P861" s="552"/>
      <c r="Q861" s="552"/>
      <c r="R861" s="552"/>
      <c r="S861" s="552"/>
      <c r="T861" s="552"/>
      <c r="U861" s="552"/>
      <c r="V861" s="552"/>
      <c r="W861" s="552"/>
      <c r="X861" s="552"/>
      <c r="Y861" s="552"/>
      <c r="Z861" s="552"/>
      <c r="AA861" s="552"/>
      <c r="AB861" s="552"/>
      <c r="AC861" s="552"/>
      <c r="AD861" s="552"/>
      <c r="AE861" s="552"/>
      <c r="AF861" s="552"/>
      <c r="AG861" s="552"/>
      <c r="AH861" s="552"/>
      <c r="AI861" s="1532" t="s">
        <v>737</v>
      </c>
      <c r="AJ861" s="741"/>
      <c r="AK861" s="1649"/>
      <c r="AL861" s="1649"/>
      <c r="AM861" s="1373"/>
      <c r="AN861" s="1373"/>
      <c r="AO861" s="1373"/>
      <c r="AP861" s="1373"/>
      <c r="AQ861" s="1649"/>
      <c r="AR861" s="1373"/>
      <c r="AS861" s="1373"/>
      <c r="AT861" s="743"/>
      <c r="AU861" s="1373"/>
      <c r="AV861" s="1373"/>
      <c r="AW861" s="1373"/>
      <c r="AX861" s="1373"/>
      <c r="AY861" s="1373"/>
      <c r="AZ861" s="1639"/>
      <c r="BA861" s="1639"/>
      <c r="BB861" s="1639"/>
      <c r="BC861" s="1639"/>
      <c r="BD861" s="1639"/>
      <c r="BE861" s="1642">
        <v>0</v>
      </c>
    </row>
    <row s="1854" customFormat="1" customHeight="1" ht="22.5">
      <c r="A862" s="994"/>
      <c r="B862" s="1373"/>
      <c r="C862" s="1649"/>
      <c r="D862" s="2158"/>
      <c r="E862" s="553" t="s">
        <v>2148</v>
      </c>
      <c r="F862" s="547" t="s">
        <v>2149</v>
      </c>
      <c r="G862" s="2386" t="s">
        <v>736</v>
      </c>
      <c r="H862" s="552"/>
      <c r="I862" s="552">
        <v>205.093</v>
      </c>
      <c r="J862" s="552"/>
      <c r="K862" s="552"/>
      <c r="L862" s="552"/>
      <c r="M862" s="552"/>
      <c r="N862" s="552"/>
      <c r="O862" s="552"/>
      <c r="P862" s="552"/>
      <c r="Q862" s="552"/>
      <c r="R862" s="552"/>
      <c r="S862" s="552"/>
      <c r="T862" s="552"/>
      <c r="U862" s="552"/>
      <c r="V862" s="552"/>
      <c r="W862" s="552"/>
      <c r="X862" s="552"/>
      <c r="Y862" s="552"/>
      <c r="Z862" s="552"/>
      <c r="AA862" s="552"/>
      <c r="AB862" s="552"/>
      <c r="AC862" s="552"/>
      <c r="AD862" s="552"/>
      <c r="AE862" s="552"/>
      <c r="AF862" s="552"/>
      <c r="AG862" s="552"/>
      <c r="AH862" s="552"/>
      <c r="AI862" s="1532" t="s">
        <v>737</v>
      </c>
      <c r="AJ862" s="741"/>
      <c r="AK862" s="1649"/>
      <c r="AL862" s="1649"/>
      <c r="AM862" s="1373"/>
      <c r="AN862" s="1373"/>
      <c r="AO862" s="1373"/>
      <c r="AP862" s="1373"/>
      <c r="AQ862" s="1649"/>
      <c r="AR862" s="1373"/>
      <c r="AS862" s="1373"/>
      <c r="AT862" s="743"/>
      <c r="AU862" s="1373"/>
      <c r="AV862" s="1373"/>
      <c r="AW862" s="1373"/>
      <c r="AX862" s="1373"/>
      <c r="AY862" s="1373"/>
      <c r="AZ862" s="1639"/>
      <c r="BA862" s="1639"/>
      <c r="BB862" s="1639"/>
      <c r="BC862" s="1639"/>
      <c r="BD862" s="1639"/>
      <c r="BE862" s="1642">
        <v>0</v>
      </c>
    </row>
    <row s="1854" customFormat="1" customHeight="1" ht="22.5">
      <c r="A863" s="994"/>
      <c r="B863" s="1373"/>
      <c r="C863" s="1649"/>
      <c r="D863" s="2158"/>
      <c r="E863" s="553" t="s">
        <v>2150</v>
      </c>
      <c r="F863" s="547" t="s">
        <v>2151</v>
      </c>
      <c r="G863" s="2386" t="s">
        <v>736</v>
      </c>
      <c r="H863" s="552"/>
      <c r="I863" s="552">
        <v>204</v>
      </c>
      <c r="J863" s="552"/>
      <c r="K863" s="552"/>
      <c r="L863" s="552"/>
      <c r="M863" s="552"/>
      <c r="N863" s="552"/>
      <c r="O863" s="552"/>
      <c r="P863" s="552"/>
      <c r="Q863" s="552"/>
      <c r="R863" s="552"/>
      <c r="S863" s="552"/>
      <c r="T863" s="552"/>
      <c r="U863" s="552"/>
      <c r="V863" s="552"/>
      <c r="W863" s="552"/>
      <c r="X863" s="552"/>
      <c r="Y863" s="552"/>
      <c r="Z863" s="552"/>
      <c r="AA863" s="552"/>
      <c r="AB863" s="552"/>
      <c r="AC863" s="552"/>
      <c r="AD863" s="552"/>
      <c r="AE863" s="552"/>
      <c r="AF863" s="552"/>
      <c r="AG863" s="552"/>
      <c r="AH863" s="552"/>
      <c r="AI863" s="1532" t="s">
        <v>737</v>
      </c>
      <c r="AJ863" s="741"/>
      <c r="AK863" s="1649"/>
      <c r="AL863" s="1649"/>
      <c r="AM863" s="1373"/>
      <c r="AN863" s="1373"/>
      <c r="AO863" s="1373"/>
      <c r="AP863" s="1373"/>
      <c r="AQ863" s="1649"/>
      <c r="AR863" s="1373"/>
      <c r="AS863" s="1373"/>
      <c r="AT863" s="743"/>
      <c r="AU863" s="1373"/>
      <c r="AV863" s="1373"/>
      <c r="AW863" s="1373"/>
      <c r="AX863" s="1373"/>
      <c r="AY863" s="1373"/>
      <c r="AZ863" s="1639"/>
      <c r="BA863" s="1639"/>
      <c r="BB863" s="1639"/>
      <c r="BC863" s="1639"/>
      <c r="BD863" s="1639"/>
      <c r="BE863" s="1642">
        <v>0</v>
      </c>
    </row>
    <row s="1854" customFormat="1" customHeight="1" ht="22.5">
      <c r="A864" s="994"/>
      <c r="B864" s="1373"/>
      <c r="C864" s="1649"/>
      <c r="D864" s="2158"/>
      <c r="E864" s="553" t="s">
        <v>2152</v>
      </c>
      <c r="F864" s="547" t="s">
        <v>2153</v>
      </c>
      <c r="G864" s="2386" t="s">
        <v>736</v>
      </c>
      <c r="H864" s="552"/>
      <c r="I864" s="552">
        <v>208.999</v>
      </c>
      <c r="J864" s="552"/>
      <c r="K864" s="552"/>
      <c r="L864" s="552"/>
      <c r="M864" s="552"/>
      <c r="N864" s="552"/>
      <c r="O864" s="552"/>
      <c r="P864" s="552"/>
      <c r="Q864" s="552"/>
      <c r="R864" s="552"/>
      <c r="S864" s="552"/>
      <c r="T864" s="552"/>
      <c r="U864" s="552"/>
      <c r="V864" s="552"/>
      <c r="W864" s="552"/>
      <c r="X864" s="552"/>
      <c r="Y864" s="552"/>
      <c r="Z864" s="552"/>
      <c r="AA864" s="552"/>
      <c r="AB864" s="552"/>
      <c r="AC864" s="552"/>
      <c r="AD864" s="552"/>
      <c r="AE864" s="552"/>
      <c r="AF864" s="552"/>
      <c r="AG864" s="552"/>
      <c r="AH864" s="552"/>
      <c r="AI864" s="1532" t="s">
        <v>737</v>
      </c>
      <c r="AJ864" s="741"/>
      <c r="AK864" s="1649"/>
      <c r="AL864" s="1649"/>
      <c r="AM864" s="1373"/>
      <c r="AN864" s="1373"/>
      <c r="AO864" s="1373"/>
      <c r="AP864" s="1373"/>
      <c r="AQ864" s="1649"/>
      <c r="AR864" s="1373"/>
      <c r="AS864" s="1373"/>
      <c r="AT864" s="743"/>
      <c r="AU864" s="1373"/>
      <c r="AV864" s="1373"/>
      <c r="AW864" s="1373"/>
      <c r="AX864" s="1373"/>
      <c r="AY864" s="1373"/>
      <c r="AZ864" s="1639"/>
      <c r="BA864" s="1639"/>
      <c r="BB864" s="1639"/>
      <c r="BC864" s="1639"/>
      <c r="BD864" s="1639"/>
      <c r="BE864" s="1642">
        <v>0</v>
      </c>
    </row>
    <row s="1854" customFormat="1" customHeight="1" ht="22.5">
      <c r="A865" s="994"/>
      <c r="B865" s="1373"/>
      <c r="C865" s="1649"/>
      <c r="D865" s="2158"/>
      <c r="E865" s="553" t="s">
        <v>2154</v>
      </c>
      <c r="F865" s="547" t="s">
        <v>2155</v>
      </c>
      <c r="G865" s="2386" t="s">
        <v>736</v>
      </c>
      <c r="H865" s="552"/>
      <c r="I865" s="552">
        <v>240</v>
      </c>
      <c r="J865" s="552"/>
      <c r="K865" s="552"/>
      <c r="L865" s="552"/>
      <c r="M865" s="552"/>
      <c r="N865" s="552"/>
      <c r="O865" s="552"/>
      <c r="P865" s="552"/>
      <c r="Q865" s="552"/>
      <c r="R865" s="552"/>
      <c r="S865" s="552"/>
      <c r="T865" s="552"/>
      <c r="U865" s="552"/>
      <c r="V865" s="552"/>
      <c r="W865" s="552"/>
      <c r="X865" s="552"/>
      <c r="Y865" s="552"/>
      <c r="Z865" s="552"/>
      <c r="AA865" s="552"/>
      <c r="AB865" s="552"/>
      <c r="AC865" s="552"/>
      <c r="AD865" s="552"/>
      <c r="AE865" s="552"/>
      <c r="AF865" s="552"/>
      <c r="AG865" s="552"/>
      <c r="AH865" s="552"/>
      <c r="AI865" s="1532" t="s">
        <v>737</v>
      </c>
      <c r="AJ865" s="741"/>
      <c r="AK865" s="1649"/>
      <c r="AL865" s="1649"/>
      <c r="AM865" s="1373"/>
      <c r="AN865" s="1373"/>
      <c r="AO865" s="1373"/>
      <c r="AP865" s="1373"/>
      <c r="AQ865" s="1649"/>
      <c r="AR865" s="1373"/>
      <c r="AS865" s="1373"/>
      <c r="AT865" s="743"/>
      <c r="AU865" s="1373"/>
      <c r="AV865" s="1373"/>
      <c r="AW865" s="1373"/>
      <c r="AX865" s="1373"/>
      <c r="AY865" s="1373"/>
      <c r="AZ865" s="1639"/>
      <c r="BA865" s="1639"/>
      <c r="BB865" s="1639"/>
      <c r="BC865" s="1639"/>
      <c r="BD865" s="1639"/>
      <c r="BE865" s="1642">
        <v>0</v>
      </c>
    </row>
    <row s="1854" customFormat="1" customHeight="1" ht="22.5">
      <c r="A866" s="994"/>
      <c r="B866" s="1373"/>
      <c r="C866" s="1649"/>
      <c r="D866" s="2158"/>
      <c r="E866" s="553" t="s">
        <v>2156</v>
      </c>
      <c r="F866" s="547" t="s">
        <v>2157</v>
      </c>
      <c r="G866" s="2386" t="s">
        <v>736</v>
      </c>
      <c r="H866" s="552"/>
      <c r="I866" s="552">
        <v>232</v>
      </c>
      <c r="J866" s="552"/>
      <c r="K866" s="552"/>
      <c r="L866" s="552"/>
      <c r="M866" s="552"/>
      <c r="N866" s="552"/>
      <c r="O866" s="552"/>
      <c r="P866" s="552"/>
      <c r="Q866" s="552"/>
      <c r="R866" s="552"/>
      <c r="S866" s="552"/>
      <c r="T866" s="552"/>
      <c r="U866" s="552"/>
      <c r="V866" s="552"/>
      <c r="W866" s="552"/>
      <c r="X866" s="552"/>
      <c r="Y866" s="552"/>
      <c r="Z866" s="552"/>
      <c r="AA866" s="552"/>
      <c r="AB866" s="552"/>
      <c r="AC866" s="552"/>
      <c r="AD866" s="552"/>
      <c r="AE866" s="552"/>
      <c r="AF866" s="552"/>
      <c r="AG866" s="552"/>
      <c r="AH866" s="552"/>
      <c r="AI866" s="1532" t="s">
        <v>737</v>
      </c>
      <c r="AJ866" s="741"/>
      <c r="AK866" s="1649"/>
      <c r="AL866" s="1649"/>
      <c r="AM866" s="1373"/>
      <c r="AN866" s="1373"/>
      <c r="AO866" s="1373"/>
      <c r="AP866" s="1373"/>
      <c r="AQ866" s="1649"/>
      <c r="AR866" s="1373"/>
      <c r="AS866" s="1373"/>
      <c r="AT866" s="743"/>
      <c r="AU866" s="1373"/>
      <c r="AV866" s="1373"/>
      <c r="AW866" s="1373"/>
      <c r="AX866" s="1373"/>
      <c r="AY866" s="1373"/>
      <c r="AZ866" s="1639"/>
      <c r="BA866" s="1639"/>
      <c r="BB866" s="1639"/>
      <c r="BC866" s="1639"/>
      <c r="BD866" s="1639"/>
      <c r="BE866" s="1642">
        <v>0</v>
      </c>
    </row>
    <row s="1854" customFormat="1" customHeight="1" ht="22.5">
      <c r="A867" s="994"/>
      <c r="B867" s="1373"/>
      <c r="C867" s="1649"/>
      <c r="D867" s="2158"/>
      <c r="E867" s="553" t="s">
        <v>2158</v>
      </c>
      <c r="F867" s="547" t="s">
        <v>2159</v>
      </c>
      <c r="G867" s="2386" t="s">
        <v>736</v>
      </c>
      <c r="H867" s="552"/>
      <c r="I867" s="552">
        <v>210</v>
      </c>
      <c r="J867" s="552"/>
      <c r="K867" s="552"/>
      <c r="L867" s="552"/>
      <c r="M867" s="552"/>
      <c r="N867" s="552"/>
      <c r="O867" s="552"/>
      <c r="P867" s="552"/>
      <c r="Q867" s="552"/>
      <c r="R867" s="552"/>
      <c r="S867" s="552"/>
      <c r="T867" s="552"/>
      <c r="U867" s="552"/>
      <c r="V867" s="552"/>
      <c r="W867" s="552"/>
      <c r="X867" s="552"/>
      <c r="Y867" s="552"/>
      <c r="Z867" s="552"/>
      <c r="AA867" s="552"/>
      <c r="AB867" s="552"/>
      <c r="AC867" s="552"/>
      <c r="AD867" s="552"/>
      <c r="AE867" s="552"/>
      <c r="AF867" s="552"/>
      <c r="AG867" s="552"/>
      <c r="AH867" s="552"/>
      <c r="AI867" s="1532" t="s">
        <v>737</v>
      </c>
      <c r="AJ867" s="741"/>
      <c r="AK867" s="1649"/>
      <c r="AL867" s="1649"/>
      <c r="AM867" s="1373"/>
      <c r="AN867" s="1373"/>
      <c r="AO867" s="1373"/>
      <c r="AP867" s="1373"/>
      <c r="AQ867" s="1649"/>
      <c r="AR867" s="1373"/>
      <c r="AS867" s="1373"/>
      <c r="AT867" s="743"/>
      <c r="AU867" s="1373"/>
      <c r="AV867" s="1373"/>
      <c r="AW867" s="1373"/>
      <c r="AX867" s="1373"/>
      <c r="AY867" s="1373"/>
      <c r="AZ867" s="1639"/>
      <c r="BA867" s="1639"/>
      <c r="BB867" s="1639"/>
      <c r="BC867" s="1639"/>
      <c r="BD867" s="1639"/>
      <c r="BE867" s="1642">
        <v>0</v>
      </c>
    </row>
    <row s="1854" customFormat="1" customHeight="1" ht="22.5">
      <c r="A868" s="994"/>
      <c r="B868" s="1373"/>
      <c r="C868" s="1649"/>
      <c r="D868" s="2158"/>
      <c r="E868" s="553" t="s">
        <v>2160</v>
      </c>
      <c r="F868" s="547" t="s">
        <v>2161</v>
      </c>
      <c r="G868" s="2386" t="s">
        <v>736</v>
      </c>
      <c r="H868" s="552"/>
      <c r="I868" s="552">
        <v>242.799</v>
      </c>
      <c r="J868" s="552"/>
      <c r="K868" s="552"/>
      <c r="L868" s="552"/>
      <c r="M868" s="552"/>
      <c r="N868" s="552"/>
      <c r="O868" s="552"/>
      <c r="P868" s="552"/>
      <c r="Q868" s="552"/>
      <c r="R868" s="552"/>
      <c r="S868" s="552"/>
      <c r="T868" s="552"/>
      <c r="U868" s="552"/>
      <c r="V868" s="552"/>
      <c r="W868" s="552"/>
      <c r="X868" s="552"/>
      <c r="Y868" s="552"/>
      <c r="Z868" s="552"/>
      <c r="AA868" s="552"/>
      <c r="AB868" s="552"/>
      <c r="AC868" s="552"/>
      <c r="AD868" s="552"/>
      <c r="AE868" s="552"/>
      <c r="AF868" s="552"/>
      <c r="AG868" s="552"/>
      <c r="AH868" s="552"/>
      <c r="AI868" s="1532" t="s">
        <v>737</v>
      </c>
      <c r="AJ868" s="741"/>
      <c r="AK868" s="1649"/>
      <c r="AL868" s="1649"/>
      <c r="AM868" s="1373"/>
      <c r="AN868" s="1373"/>
      <c r="AO868" s="1373"/>
      <c r="AP868" s="1373"/>
      <c r="AQ868" s="1649"/>
      <c r="AR868" s="1373"/>
      <c r="AS868" s="1373"/>
      <c r="AT868" s="743"/>
      <c r="AU868" s="1373"/>
      <c r="AV868" s="1373"/>
      <c r="AW868" s="1373"/>
      <c r="AX868" s="1373"/>
      <c r="AY868" s="1373"/>
      <c r="AZ868" s="1639"/>
      <c r="BA868" s="1639"/>
      <c r="BB868" s="1639"/>
      <c r="BC868" s="1639"/>
      <c r="BD868" s="1639"/>
      <c r="BE868" s="1642">
        <v>0</v>
      </c>
    </row>
    <row s="1854" customFormat="1" customHeight="1" ht="22.5">
      <c r="A869" s="994"/>
      <c r="B869" s="1373"/>
      <c r="C869" s="1649"/>
      <c r="D869" s="2158"/>
      <c r="E869" s="553" t="s">
        <v>2162</v>
      </c>
      <c r="F869" s="547" t="s">
        <v>2163</v>
      </c>
      <c r="G869" s="2386" t="s">
        <v>736</v>
      </c>
      <c r="H869" s="552"/>
      <c r="I869" s="552">
        <v>229.999</v>
      </c>
      <c r="J869" s="552"/>
      <c r="K869" s="552"/>
      <c r="L869" s="552"/>
      <c r="M869" s="552"/>
      <c r="N869" s="552"/>
      <c r="O869" s="552"/>
      <c r="P869" s="552"/>
      <c r="Q869" s="552"/>
      <c r="R869" s="552"/>
      <c r="S869" s="552"/>
      <c r="T869" s="552"/>
      <c r="U869" s="552"/>
      <c r="V869" s="552"/>
      <c r="W869" s="552"/>
      <c r="X869" s="552"/>
      <c r="Y869" s="552"/>
      <c r="Z869" s="552"/>
      <c r="AA869" s="552"/>
      <c r="AB869" s="552"/>
      <c r="AC869" s="552"/>
      <c r="AD869" s="552"/>
      <c r="AE869" s="552"/>
      <c r="AF869" s="552"/>
      <c r="AG869" s="552"/>
      <c r="AH869" s="552"/>
      <c r="AI869" s="1532" t="s">
        <v>737</v>
      </c>
      <c r="AJ869" s="741"/>
      <c r="AK869" s="1649"/>
      <c r="AL869" s="1649"/>
      <c r="AM869" s="1373"/>
      <c r="AN869" s="1373"/>
      <c r="AO869" s="1373"/>
      <c r="AP869" s="1373"/>
      <c r="AQ869" s="1649"/>
      <c r="AR869" s="1373"/>
      <c r="AS869" s="1373"/>
      <c r="AT869" s="743"/>
      <c r="AU869" s="1373"/>
      <c r="AV869" s="1373"/>
      <c r="AW869" s="1373"/>
      <c r="AX869" s="1373"/>
      <c r="AY869" s="1373"/>
      <c r="AZ869" s="1639"/>
      <c r="BA869" s="1639"/>
      <c r="BB869" s="1639"/>
      <c r="BC869" s="1639"/>
      <c r="BD869" s="1639"/>
      <c r="BE869" s="1642">
        <v>0</v>
      </c>
    </row>
    <row s="1854" customFormat="1" customHeight="1" ht="22.5">
      <c r="A870" s="994"/>
      <c r="B870" s="1373"/>
      <c r="C870" s="1649"/>
      <c r="D870" s="2158"/>
      <c r="E870" s="553" t="s">
        <v>2164</v>
      </c>
      <c r="F870" s="547" t="s">
        <v>2165</v>
      </c>
      <c r="G870" s="2386" t="s">
        <v>736</v>
      </c>
      <c r="H870" s="552"/>
      <c r="I870" s="552">
        <v>238.001</v>
      </c>
      <c r="J870" s="552"/>
      <c r="K870" s="552"/>
      <c r="L870" s="552"/>
      <c r="M870" s="552"/>
      <c r="N870" s="552"/>
      <c r="O870" s="552"/>
      <c r="P870" s="552"/>
      <c r="Q870" s="552"/>
      <c r="R870" s="552"/>
      <c r="S870" s="552"/>
      <c r="T870" s="552"/>
      <c r="U870" s="552"/>
      <c r="V870" s="552"/>
      <c r="W870" s="552"/>
      <c r="X870" s="552"/>
      <c r="Y870" s="552"/>
      <c r="Z870" s="552"/>
      <c r="AA870" s="552"/>
      <c r="AB870" s="552"/>
      <c r="AC870" s="552"/>
      <c r="AD870" s="552"/>
      <c r="AE870" s="552"/>
      <c r="AF870" s="552"/>
      <c r="AG870" s="552"/>
      <c r="AH870" s="552"/>
      <c r="AI870" s="1532" t="s">
        <v>737</v>
      </c>
      <c r="AJ870" s="741"/>
      <c r="AK870" s="1649"/>
      <c r="AL870" s="1649"/>
      <c r="AM870" s="1373"/>
      <c r="AN870" s="1373"/>
      <c r="AO870" s="1373"/>
      <c r="AP870" s="1373"/>
      <c r="AQ870" s="1649"/>
      <c r="AR870" s="1373"/>
      <c r="AS870" s="1373"/>
      <c r="AT870" s="743"/>
      <c r="AU870" s="1373"/>
      <c r="AV870" s="1373"/>
      <c r="AW870" s="1373"/>
      <c r="AX870" s="1373"/>
      <c r="AY870" s="1373"/>
      <c r="AZ870" s="1639"/>
      <c r="BA870" s="1639"/>
      <c r="BB870" s="1639"/>
      <c r="BC870" s="1639"/>
      <c r="BD870" s="1639"/>
      <c r="BE870" s="1642">
        <v>0</v>
      </c>
    </row>
    <row s="1854" customFormat="1" customHeight="1" ht="22.5">
      <c r="A871" s="994"/>
      <c r="B871" s="1373"/>
      <c r="C871" s="1649"/>
      <c r="D871" s="2158"/>
      <c r="E871" s="553" t="s">
        <v>2166</v>
      </c>
      <c r="F871" s="547" t="s">
        <v>2167</v>
      </c>
      <c r="G871" s="2386" t="s">
        <v>736</v>
      </c>
      <c r="H871" s="552"/>
      <c r="I871" s="552">
        <v>220</v>
      </c>
      <c r="J871" s="552"/>
      <c r="K871" s="552"/>
      <c r="L871" s="552"/>
      <c r="M871" s="552"/>
      <c r="N871" s="552"/>
      <c r="O871" s="552"/>
      <c r="P871" s="552"/>
      <c r="Q871" s="552"/>
      <c r="R871" s="552"/>
      <c r="S871" s="552"/>
      <c r="T871" s="552"/>
      <c r="U871" s="552"/>
      <c r="V871" s="552"/>
      <c r="W871" s="552"/>
      <c r="X871" s="552"/>
      <c r="Y871" s="552"/>
      <c r="Z871" s="552"/>
      <c r="AA871" s="552"/>
      <c r="AB871" s="552"/>
      <c r="AC871" s="552"/>
      <c r="AD871" s="552"/>
      <c r="AE871" s="552"/>
      <c r="AF871" s="552"/>
      <c r="AG871" s="552"/>
      <c r="AH871" s="552"/>
      <c r="AI871" s="1532" t="s">
        <v>737</v>
      </c>
      <c r="AJ871" s="741"/>
      <c r="AK871" s="1649"/>
      <c r="AL871" s="1649"/>
      <c r="AM871" s="1373"/>
      <c r="AN871" s="1373"/>
      <c r="AO871" s="1373"/>
      <c r="AP871" s="1373"/>
      <c r="AQ871" s="1649"/>
      <c r="AR871" s="1373"/>
      <c r="AS871" s="1373"/>
      <c r="AT871" s="743"/>
      <c r="AU871" s="1373"/>
      <c r="AV871" s="1373"/>
      <c r="AW871" s="1373"/>
      <c r="AX871" s="1373"/>
      <c r="AY871" s="1373"/>
      <c r="AZ871" s="1639"/>
      <c r="BA871" s="1639"/>
      <c r="BB871" s="1639"/>
      <c r="BC871" s="1639"/>
      <c r="BD871" s="1639"/>
      <c r="BE871" s="1642">
        <v>0</v>
      </c>
    </row>
    <row s="1854" customFormat="1" customHeight="1" ht="22.5">
      <c r="A872" s="994"/>
      <c r="B872" s="1373"/>
      <c r="C872" s="1649"/>
      <c r="D872" s="2158"/>
      <c r="E872" s="553" t="s">
        <v>2168</v>
      </c>
      <c r="F872" s="547" t="s">
        <v>2169</v>
      </c>
      <c r="G872" s="2386" t="s">
        <v>736</v>
      </c>
      <c r="H872" s="552"/>
      <c r="I872" s="552">
        <v>209.999</v>
      </c>
      <c r="J872" s="552"/>
      <c r="K872" s="552"/>
      <c r="L872" s="552"/>
      <c r="M872" s="552"/>
      <c r="N872" s="552"/>
      <c r="O872" s="552"/>
      <c r="P872" s="552"/>
      <c r="Q872" s="552"/>
      <c r="R872" s="552"/>
      <c r="S872" s="552"/>
      <c r="T872" s="552"/>
      <c r="U872" s="552"/>
      <c r="V872" s="552"/>
      <c r="W872" s="552"/>
      <c r="X872" s="552"/>
      <c r="Y872" s="552"/>
      <c r="Z872" s="552"/>
      <c r="AA872" s="552"/>
      <c r="AB872" s="552"/>
      <c r="AC872" s="552"/>
      <c r="AD872" s="552"/>
      <c r="AE872" s="552"/>
      <c r="AF872" s="552"/>
      <c r="AG872" s="552"/>
      <c r="AH872" s="552"/>
      <c r="AI872" s="1532" t="s">
        <v>737</v>
      </c>
      <c r="AJ872" s="741"/>
      <c r="AK872" s="1649"/>
      <c r="AL872" s="1649"/>
      <c r="AM872" s="1373"/>
      <c r="AN872" s="1373"/>
      <c r="AO872" s="1373"/>
      <c r="AP872" s="1373"/>
      <c r="AQ872" s="1649"/>
      <c r="AR872" s="1373"/>
      <c r="AS872" s="1373"/>
      <c r="AT872" s="743"/>
      <c r="AU872" s="1373"/>
      <c r="AV872" s="1373"/>
      <c r="AW872" s="1373"/>
      <c r="AX872" s="1373"/>
      <c r="AY872" s="1373"/>
      <c r="AZ872" s="1639"/>
      <c r="BA872" s="1639"/>
      <c r="BB872" s="1639"/>
      <c r="BC872" s="1639"/>
      <c r="BD872" s="1639"/>
      <c r="BE872" s="1642">
        <v>0</v>
      </c>
    </row>
    <row s="1854" customFormat="1" customHeight="1" ht="22.5">
      <c r="A873" s="994"/>
      <c r="B873" s="1373"/>
      <c r="C873" s="1649"/>
      <c r="D873" s="2158"/>
      <c r="E873" s="553" t="s">
        <v>2170</v>
      </c>
      <c r="F873" s="547" t="s">
        <v>2171</v>
      </c>
      <c r="G873" s="2386" t="s">
        <v>736</v>
      </c>
      <c r="H873" s="552"/>
      <c r="I873" s="552">
        <v>219.799</v>
      </c>
      <c r="J873" s="552"/>
      <c r="K873" s="552"/>
      <c r="L873" s="552"/>
      <c r="M873" s="552"/>
      <c r="N873" s="552"/>
      <c r="O873" s="552"/>
      <c r="P873" s="552"/>
      <c r="Q873" s="552"/>
      <c r="R873" s="552"/>
      <c r="S873" s="552"/>
      <c r="T873" s="552"/>
      <c r="U873" s="552"/>
      <c r="V873" s="552"/>
      <c r="W873" s="552"/>
      <c r="X873" s="552"/>
      <c r="Y873" s="552"/>
      <c r="Z873" s="552"/>
      <c r="AA873" s="552"/>
      <c r="AB873" s="552"/>
      <c r="AC873" s="552"/>
      <c r="AD873" s="552"/>
      <c r="AE873" s="552"/>
      <c r="AF873" s="552"/>
      <c r="AG873" s="552"/>
      <c r="AH873" s="552"/>
      <c r="AI873" s="1532" t="s">
        <v>737</v>
      </c>
      <c r="AJ873" s="741"/>
      <c r="AK873" s="1649"/>
      <c r="AL873" s="1649"/>
      <c r="AM873" s="1373"/>
      <c r="AN873" s="1373"/>
      <c r="AO873" s="1373"/>
      <c r="AP873" s="1373"/>
      <c r="AQ873" s="1649"/>
      <c r="AR873" s="1373"/>
      <c r="AS873" s="1373"/>
      <c r="AT873" s="743"/>
      <c r="AU873" s="1373"/>
      <c r="AV873" s="1373"/>
      <c r="AW873" s="1373"/>
      <c r="AX873" s="1373"/>
      <c r="AY873" s="1373"/>
      <c r="AZ873" s="1639"/>
      <c r="BA873" s="1639"/>
      <c r="BB873" s="1639"/>
      <c r="BC873" s="1639"/>
      <c r="BD873" s="1639"/>
      <c r="BE873" s="1642">
        <v>0</v>
      </c>
    </row>
    <row s="1854" customFormat="1" customHeight="1" ht="22.5">
      <c r="A874" s="994"/>
      <c r="B874" s="1373"/>
      <c r="C874" s="1649"/>
      <c r="D874" s="2158"/>
      <c r="E874" s="553" t="s">
        <v>2172</v>
      </c>
      <c r="F874" s="547" t="s">
        <v>2173</v>
      </c>
      <c r="G874" s="2386" t="s">
        <v>736</v>
      </c>
      <c r="H874" s="552"/>
      <c r="I874" s="552">
        <v>269</v>
      </c>
      <c r="J874" s="552"/>
      <c r="K874" s="552"/>
      <c r="L874" s="552"/>
      <c r="M874" s="552"/>
      <c r="N874" s="552"/>
      <c r="O874" s="552"/>
      <c r="P874" s="552"/>
      <c r="Q874" s="552"/>
      <c r="R874" s="552"/>
      <c r="S874" s="552"/>
      <c r="T874" s="552"/>
      <c r="U874" s="552"/>
      <c r="V874" s="552"/>
      <c r="W874" s="552"/>
      <c r="X874" s="552"/>
      <c r="Y874" s="552"/>
      <c r="Z874" s="552"/>
      <c r="AA874" s="552"/>
      <c r="AB874" s="552"/>
      <c r="AC874" s="552"/>
      <c r="AD874" s="552"/>
      <c r="AE874" s="552"/>
      <c r="AF874" s="552"/>
      <c r="AG874" s="552"/>
      <c r="AH874" s="552"/>
      <c r="AI874" s="1532" t="s">
        <v>737</v>
      </c>
      <c r="AJ874" s="741"/>
      <c r="AK874" s="1649"/>
      <c r="AL874" s="1649"/>
      <c r="AM874" s="1373"/>
      <c r="AN874" s="1373"/>
      <c r="AO874" s="1373"/>
      <c r="AP874" s="1373"/>
      <c r="AQ874" s="1649"/>
      <c r="AR874" s="1373"/>
      <c r="AS874" s="1373"/>
      <c r="AT874" s="743"/>
      <c r="AU874" s="1373"/>
      <c r="AV874" s="1373"/>
      <c r="AW874" s="1373"/>
      <c r="AX874" s="1373"/>
      <c r="AY874" s="1373"/>
      <c r="AZ874" s="1639"/>
      <c r="BA874" s="1639"/>
      <c r="BB874" s="1639"/>
      <c r="BC874" s="1639"/>
      <c r="BD874" s="1639"/>
      <c r="BE874" s="1642">
        <v>0</v>
      </c>
    </row>
    <row s="1854" customFormat="1" customHeight="1" ht="22.5">
      <c r="A875" s="994"/>
      <c r="B875" s="1373"/>
      <c r="C875" s="1649"/>
      <c r="D875" s="2158"/>
      <c r="E875" s="553" t="s">
        <v>2174</v>
      </c>
      <c r="F875" s="547" t="s">
        <v>2175</v>
      </c>
      <c r="G875" s="2386" t="s">
        <v>736</v>
      </c>
      <c r="H875" s="552"/>
      <c r="I875" s="552">
        <v>223.998</v>
      </c>
      <c r="J875" s="552"/>
      <c r="K875" s="552"/>
      <c r="L875" s="552"/>
      <c r="M875" s="552"/>
      <c r="N875" s="552"/>
      <c r="O875" s="552"/>
      <c r="P875" s="552"/>
      <c r="Q875" s="552"/>
      <c r="R875" s="552"/>
      <c r="S875" s="552"/>
      <c r="T875" s="552"/>
      <c r="U875" s="552"/>
      <c r="V875" s="552"/>
      <c r="W875" s="552"/>
      <c r="X875" s="552"/>
      <c r="Y875" s="552"/>
      <c r="Z875" s="552"/>
      <c r="AA875" s="552"/>
      <c r="AB875" s="552"/>
      <c r="AC875" s="552"/>
      <c r="AD875" s="552"/>
      <c r="AE875" s="552"/>
      <c r="AF875" s="552"/>
      <c r="AG875" s="552"/>
      <c r="AH875" s="552"/>
      <c r="AI875" s="1532" t="s">
        <v>737</v>
      </c>
      <c r="AJ875" s="741"/>
      <c r="AK875" s="1649"/>
      <c r="AL875" s="1649"/>
      <c r="AM875" s="1373"/>
      <c r="AN875" s="1373"/>
      <c r="AO875" s="1373"/>
      <c r="AP875" s="1373"/>
      <c r="AQ875" s="1649"/>
      <c r="AR875" s="1373"/>
      <c r="AS875" s="1373"/>
      <c r="AT875" s="743"/>
      <c r="AU875" s="1373"/>
      <c r="AV875" s="1373"/>
      <c r="AW875" s="1373"/>
      <c r="AX875" s="1373"/>
      <c r="AY875" s="1373"/>
      <c r="AZ875" s="1639"/>
      <c r="BA875" s="1639"/>
      <c r="BB875" s="1639"/>
      <c r="BC875" s="1639"/>
      <c r="BD875" s="1639"/>
      <c r="BE875" s="1642">
        <v>0</v>
      </c>
    </row>
    <row s="1854" customFormat="1" customHeight="1" ht="22.5">
      <c r="A876" s="994"/>
      <c r="B876" s="1373"/>
      <c r="C876" s="1649"/>
      <c r="D876" s="2158"/>
      <c r="E876" s="553" t="s">
        <v>2176</v>
      </c>
      <c r="F876" s="547" t="s">
        <v>2177</v>
      </c>
      <c r="G876" s="2386" t="s">
        <v>736</v>
      </c>
      <c r="H876" s="552"/>
      <c r="I876" s="552">
        <v>257.999</v>
      </c>
      <c r="J876" s="552"/>
      <c r="K876" s="552"/>
      <c r="L876" s="552"/>
      <c r="M876" s="552"/>
      <c r="N876" s="552"/>
      <c r="O876" s="552"/>
      <c r="P876" s="552"/>
      <c r="Q876" s="552"/>
      <c r="R876" s="552"/>
      <c r="S876" s="552"/>
      <c r="T876" s="552"/>
      <c r="U876" s="552"/>
      <c r="V876" s="552"/>
      <c r="W876" s="552"/>
      <c r="X876" s="552"/>
      <c r="Y876" s="552"/>
      <c r="Z876" s="552"/>
      <c r="AA876" s="552"/>
      <c r="AB876" s="552"/>
      <c r="AC876" s="552"/>
      <c r="AD876" s="552"/>
      <c r="AE876" s="552"/>
      <c r="AF876" s="552"/>
      <c r="AG876" s="552"/>
      <c r="AH876" s="552"/>
      <c r="AI876" s="1532" t="s">
        <v>737</v>
      </c>
      <c r="AJ876" s="741"/>
      <c r="AK876" s="1649"/>
      <c r="AL876" s="1649"/>
      <c r="AM876" s="1373"/>
      <c r="AN876" s="1373"/>
      <c r="AO876" s="1373"/>
      <c r="AP876" s="1373"/>
      <c r="AQ876" s="1649"/>
      <c r="AR876" s="1373"/>
      <c r="AS876" s="1373"/>
      <c r="AT876" s="743"/>
      <c r="AU876" s="1373"/>
      <c r="AV876" s="1373"/>
      <c r="AW876" s="1373"/>
      <c r="AX876" s="1373"/>
      <c r="AY876" s="1373"/>
      <c r="AZ876" s="1639"/>
      <c r="BA876" s="1639"/>
      <c r="BB876" s="1639"/>
      <c r="BC876" s="1639"/>
      <c r="BD876" s="1639"/>
      <c r="BE876" s="1642">
        <v>0</v>
      </c>
    </row>
    <row s="1854" customFormat="1" customHeight="1" ht="22.5">
      <c r="A877" s="994"/>
      <c r="B877" s="1373"/>
      <c r="C877" s="1649"/>
      <c r="D877" s="2158"/>
      <c r="E877" s="553" t="s">
        <v>2178</v>
      </c>
      <c r="F877" s="547" t="s">
        <v>2179</v>
      </c>
      <c r="G877" s="2386" t="s">
        <v>736</v>
      </c>
      <c r="H877" s="552"/>
      <c r="I877" s="552">
        <v>210</v>
      </c>
      <c r="J877" s="552"/>
      <c r="K877" s="552"/>
      <c r="L877" s="552"/>
      <c r="M877" s="552"/>
      <c r="N877" s="552"/>
      <c r="O877" s="552"/>
      <c r="P877" s="552"/>
      <c r="Q877" s="552"/>
      <c r="R877" s="552"/>
      <c r="S877" s="552"/>
      <c r="T877" s="552"/>
      <c r="U877" s="552"/>
      <c r="V877" s="552"/>
      <c r="W877" s="552"/>
      <c r="X877" s="552"/>
      <c r="Y877" s="552"/>
      <c r="Z877" s="552"/>
      <c r="AA877" s="552"/>
      <c r="AB877" s="552"/>
      <c r="AC877" s="552"/>
      <c r="AD877" s="552"/>
      <c r="AE877" s="552"/>
      <c r="AF877" s="552"/>
      <c r="AG877" s="552"/>
      <c r="AH877" s="552"/>
      <c r="AI877" s="1532" t="s">
        <v>737</v>
      </c>
      <c r="AJ877" s="741"/>
      <c r="AK877" s="1649"/>
      <c r="AL877" s="1649"/>
      <c r="AM877" s="1373"/>
      <c r="AN877" s="1373"/>
      <c r="AO877" s="1373"/>
      <c r="AP877" s="1373"/>
      <c r="AQ877" s="1649"/>
      <c r="AR877" s="1373"/>
      <c r="AS877" s="1373"/>
      <c r="AT877" s="743"/>
      <c r="AU877" s="1373"/>
      <c r="AV877" s="1373"/>
      <c r="AW877" s="1373"/>
      <c r="AX877" s="1373"/>
      <c r="AY877" s="1373"/>
      <c r="AZ877" s="1639"/>
      <c r="BA877" s="1639"/>
      <c r="BB877" s="1639"/>
      <c r="BC877" s="1639"/>
      <c r="BD877" s="1639"/>
      <c r="BE877" s="1642">
        <v>0</v>
      </c>
    </row>
    <row s="1854" customFormat="1" customHeight="1" ht="22.5">
      <c r="A878" s="994"/>
      <c r="B878" s="1373"/>
      <c r="C878" s="1649"/>
      <c r="D878" s="2158"/>
      <c r="E878" s="553" t="s">
        <v>2180</v>
      </c>
      <c r="F878" s="547" t="s">
        <v>2181</v>
      </c>
      <c r="G878" s="2386" t="s">
        <v>736</v>
      </c>
      <c r="H878" s="552"/>
      <c r="I878" s="552">
        <v>210</v>
      </c>
      <c r="J878" s="552"/>
      <c r="K878" s="552"/>
      <c r="L878" s="552"/>
      <c r="M878" s="552"/>
      <c r="N878" s="552"/>
      <c r="O878" s="552"/>
      <c r="P878" s="552"/>
      <c r="Q878" s="552"/>
      <c r="R878" s="552"/>
      <c r="S878" s="552"/>
      <c r="T878" s="552"/>
      <c r="U878" s="552"/>
      <c r="V878" s="552"/>
      <c r="W878" s="552"/>
      <c r="X878" s="552"/>
      <c r="Y878" s="552"/>
      <c r="Z878" s="552"/>
      <c r="AA878" s="552"/>
      <c r="AB878" s="552"/>
      <c r="AC878" s="552"/>
      <c r="AD878" s="552"/>
      <c r="AE878" s="552"/>
      <c r="AF878" s="552"/>
      <c r="AG878" s="552"/>
      <c r="AH878" s="552"/>
      <c r="AI878" s="1532" t="s">
        <v>737</v>
      </c>
      <c r="AJ878" s="741"/>
      <c r="AK878" s="1649"/>
      <c r="AL878" s="1649"/>
      <c r="AM878" s="1373"/>
      <c r="AN878" s="1373"/>
      <c r="AO878" s="1373"/>
      <c r="AP878" s="1373"/>
      <c r="AQ878" s="1649"/>
      <c r="AR878" s="1373"/>
      <c r="AS878" s="1373"/>
      <c r="AT878" s="743"/>
      <c r="AU878" s="1373"/>
      <c r="AV878" s="1373"/>
      <c r="AW878" s="1373"/>
      <c r="AX878" s="1373"/>
      <c r="AY878" s="1373"/>
      <c r="AZ878" s="1639"/>
      <c r="BA878" s="1639"/>
      <c r="BB878" s="1639"/>
      <c r="BC878" s="1639"/>
      <c r="BD878" s="1639"/>
      <c r="BE878" s="1642">
        <v>0</v>
      </c>
    </row>
    <row s="1854" customFormat="1" customHeight="1" ht="22.5">
      <c r="A879" s="994"/>
      <c r="B879" s="1373"/>
      <c r="C879" s="1649"/>
      <c r="D879" s="2158"/>
      <c r="E879" s="553" t="s">
        <v>2182</v>
      </c>
      <c r="F879" s="547" t="s">
        <v>2183</v>
      </c>
      <c r="G879" s="2386" t="s">
        <v>736</v>
      </c>
      <c r="H879" s="552"/>
      <c r="I879" s="552">
        <v>210.001</v>
      </c>
      <c r="J879" s="552"/>
      <c r="K879" s="552"/>
      <c r="L879" s="552"/>
      <c r="M879" s="552"/>
      <c r="N879" s="552"/>
      <c r="O879" s="552"/>
      <c r="P879" s="552"/>
      <c r="Q879" s="552"/>
      <c r="R879" s="552"/>
      <c r="S879" s="552"/>
      <c r="T879" s="552"/>
      <c r="U879" s="552"/>
      <c r="V879" s="552"/>
      <c r="W879" s="552"/>
      <c r="X879" s="552"/>
      <c r="Y879" s="552"/>
      <c r="Z879" s="552"/>
      <c r="AA879" s="552"/>
      <c r="AB879" s="552"/>
      <c r="AC879" s="552"/>
      <c r="AD879" s="552"/>
      <c r="AE879" s="552"/>
      <c r="AF879" s="552"/>
      <c r="AG879" s="552"/>
      <c r="AH879" s="552"/>
      <c r="AI879" s="1532" t="s">
        <v>737</v>
      </c>
      <c r="AJ879" s="741"/>
      <c r="AK879" s="1649"/>
      <c r="AL879" s="1649"/>
      <c r="AM879" s="1373"/>
      <c r="AN879" s="1373"/>
      <c r="AO879" s="1373"/>
      <c r="AP879" s="1373"/>
      <c r="AQ879" s="1649"/>
      <c r="AR879" s="1373"/>
      <c r="AS879" s="1373"/>
      <c r="AT879" s="743"/>
      <c r="AU879" s="1373"/>
      <c r="AV879" s="1373"/>
      <c r="AW879" s="1373"/>
      <c r="AX879" s="1373"/>
      <c r="AY879" s="1373"/>
      <c r="AZ879" s="1639"/>
      <c r="BA879" s="1639"/>
      <c r="BB879" s="1639"/>
      <c r="BC879" s="1639"/>
      <c r="BD879" s="1639"/>
      <c r="BE879" s="1642">
        <v>0</v>
      </c>
    </row>
    <row s="1854" customFormat="1" customHeight="1" ht="22.5">
      <c r="A880" s="994"/>
      <c r="B880" s="1373"/>
      <c r="C880" s="1649"/>
      <c r="D880" s="2158"/>
      <c r="E880" s="553" t="s">
        <v>2184</v>
      </c>
      <c r="F880" s="547" t="s">
        <v>2185</v>
      </c>
      <c r="G880" s="2386" t="s">
        <v>736</v>
      </c>
      <c r="H880" s="552"/>
      <c r="I880" s="552">
        <v>210.001</v>
      </c>
      <c r="J880" s="552"/>
      <c r="K880" s="552"/>
      <c r="L880" s="552"/>
      <c r="M880" s="552"/>
      <c r="N880" s="552"/>
      <c r="O880" s="552"/>
      <c r="P880" s="552"/>
      <c r="Q880" s="552"/>
      <c r="R880" s="552"/>
      <c r="S880" s="552"/>
      <c r="T880" s="552"/>
      <c r="U880" s="552"/>
      <c r="V880" s="552"/>
      <c r="W880" s="552"/>
      <c r="X880" s="552"/>
      <c r="Y880" s="552"/>
      <c r="Z880" s="552"/>
      <c r="AA880" s="552"/>
      <c r="AB880" s="552"/>
      <c r="AC880" s="552"/>
      <c r="AD880" s="552"/>
      <c r="AE880" s="552"/>
      <c r="AF880" s="552"/>
      <c r="AG880" s="552"/>
      <c r="AH880" s="552"/>
      <c r="AI880" s="1532" t="s">
        <v>737</v>
      </c>
      <c r="AJ880" s="741"/>
      <c r="AK880" s="1649"/>
      <c r="AL880" s="1649"/>
      <c r="AM880" s="1373"/>
      <c r="AN880" s="1373"/>
      <c r="AO880" s="1373"/>
      <c r="AP880" s="1373"/>
      <c r="AQ880" s="1649"/>
      <c r="AR880" s="1373"/>
      <c r="AS880" s="1373"/>
      <c r="AT880" s="743"/>
      <c r="AU880" s="1373"/>
      <c r="AV880" s="1373"/>
      <c r="AW880" s="1373"/>
      <c r="AX880" s="1373"/>
      <c r="AY880" s="1373"/>
      <c r="AZ880" s="1639"/>
      <c r="BA880" s="1639"/>
      <c r="BB880" s="1639"/>
      <c r="BC880" s="1639"/>
      <c r="BD880" s="1639"/>
      <c r="BE880" s="1642">
        <v>0</v>
      </c>
    </row>
    <row s="1854" customFormat="1" customHeight="1" ht="22.5">
      <c r="A881" s="994"/>
      <c r="B881" s="1373"/>
      <c r="C881" s="1649"/>
      <c r="D881" s="2158"/>
      <c r="E881" s="553" t="s">
        <v>2186</v>
      </c>
      <c r="F881" s="547" t="s">
        <v>2187</v>
      </c>
      <c r="G881" s="2386" t="s">
        <v>736</v>
      </c>
      <c r="H881" s="552"/>
      <c r="I881" s="552">
        <v>204.001</v>
      </c>
      <c r="J881" s="552"/>
      <c r="K881" s="552"/>
      <c r="L881" s="552"/>
      <c r="M881" s="552"/>
      <c r="N881" s="552"/>
      <c r="O881" s="552"/>
      <c r="P881" s="552"/>
      <c r="Q881" s="552"/>
      <c r="R881" s="552"/>
      <c r="S881" s="552"/>
      <c r="T881" s="552"/>
      <c r="U881" s="552"/>
      <c r="V881" s="552"/>
      <c r="W881" s="552"/>
      <c r="X881" s="552"/>
      <c r="Y881" s="552"/>
      <c r="Z881" s="552"/>
      <c r="AA881" s="552"/>
      <c r="AB881" s="552"/>
      <c r="AC881" s="552"/>
      <c r="AD881" s="552"/>
      <c r="AE881" s="552"/>
      <c r="AF881" s="552"/>
      <c r="AG881" s="552"/>
      <c r="AH881" s="552"/>
      <c r="AI881" s="1532" t="s">
        <v>737</v>
      </c>
      <c r="AJ881" s="741"/>
      <c r="AK881" s="1649"/>
      <c r="AL881" s="1649"/>
      <c r="AM881" s="1373"/>
      <c r="AN881" s="1373"/>
      <c r="AO881" s="1373"/>
      <c r="AP881" s="1373"/>
      <c r="AQ881" s="1649"/>
      <c r="AR881" s="1373"/>
      <c r="AS881" s="1373"/>
      <c r="AT881" s="743"/>
      <c r="AU881" s="1373"/>
      <c r="AV881" s="1373"/>
      <c r="AW881" s="1373"/>
      <c r="AX881" s="1373"/>
      <c r="AY881" s="1373"/>
      <c r="AZ881" s="1639"/>
      <c r="BA881" s="1639"/>
      <c r="BB881" s="1639"/>
      <c r="BC881" s="1639"/>
      <c r="BD881" s="1639"/>
      <c r="BE881" s="1642">
        <v>0</v>
      </c>
    </row>
    <row s="1854" customFormat="1" customHeight="1" ht="22.5">
      <c r="A882" s="994"/>
      <c r="B882" s="1373"/>
      <c r="C882" s="1649"/>
      <c r="D882" s="2158"/>
      <c r="E882" s="553" t="s">
        <v>2188</v>
      </c>
      <c r="F882" s="547" t="s">
        <v>2189</v>
      </c>
      <c r="G882" s="2386" t="s">
        <v>736</v>
      </c>
      <c r="H882" s="552"/>
      <c r="I882" s="552">
        <v>209.999</v>
      </c>
      <c r="J882" s="552"/>
      <c r="K882" s="552"/>
      <c r="L882" s="552"/>
      <c r="M882" s="552"/>
      <c r="N882" s="552"/>
      <c r="O882" s="552"/>
      <c r="P882" s="552"/>
      <c r="Q882" s="552"/>
      <c r="R882" s="552"/>
      <c r="S882" s="552"/>
      <c r="T882" s="552"/>
      <c r="U882" s="552"/>
      <c r="V882" s="552"/>
      <c r="W882" s="552"/>
      <c r="X882" s="552"/>
      <c r="Y882" s="552"/>
      <c r="Z882" s="552"/>
      <c r="AA882" s="552"/>
      <c r="AB882" s="552"/>
      <c r="AC882" s="552"/>
      <c r="AD882" s="552"/>
      <c r="AE882" s="552"/>
      <c r="AF882" s="552"/>
      <c r="AG882" s="552"/>
      <c r="AH882" s="552"/>
      <c r="AI882" s="1532" t="s">
        <v>737</v>
      </c>
      <c r="AJ882" s="741"/>
      <c r="AK882" s="1649"/>
      <c r="AL882" s="1649"/>
      <c r="AM882" s="1373"/>
      <c r="AN882" s="1373"/>
      <c r="AO882" s="1373"/>
      <c r="AP882" s="1373"/>
      <c r="AQ882" s="1649"/>
      <c r="AR882" s="1373"/>
      <c r="AS882" s="1373"/>
      <c r="AT882" s="743"/>
      <c r="AU882" s="1373"/>
      <c r="AV882" s="1373"/>
      <c r="AW882" s="1373"/>
      <c r="AX882" s="1373"/>
      <c r="AY882" s="1373"/>
      <c r="AZ882" s="1639"/>
      <c r="BA882" s="1639"/>
      <c r="BB882" s="1639"/>
      <c r="BC882" s="1639"/>
      <c r="BD882" s="1639"/>
      <c r="BE882" s="1642">
        <v>0</v>
      </c>
    </row>
    <row s="1854" customFormat="1" customHeight="1" ht="22.5">
      <c r="A883" s="994"/>
      <c r="B883" s="1373"/>
      <c r="C883" s="1649"/>
      <c r="D883" s="2158"/>
      <c r="E883" s="553" t="s">
        <v>2190</v>
      </c>
      <c r="F883" s="547" t="s">
        <v>2191</v>
      </c>
      <c r="G883" s="2386" t="s">
        <v>736</v>
      </c>
      <c r="H883" s="552"/>
      <c r="I883" s="552">
        <v>210</v>
      </c>
      <c r="J883" s="552"/>
      <c r="K883" s="552"/>
      <c r="L883" s="552"/>
      <c r="M883" s="552"/>
      <c r="N883" s="552"/>
      <c r="O883" s="552"/>
      <c r="P883" s="552"/>
      <c r="Q883" s="552"/>
      <c r="R883" s="552"/>
      <c r="S883" s="552"/>
      <c r="T883" s="552"/>
      <c r="U883" s="552"/>
      <c r="V883" s="552"/>
      <c r="W883" s="552"/>
      <c r="X883" s="552"/>
      <c r="Y883" s="552"/>
      <c r="Z883" s="552"/>
      <c r="AA883" s="552"/>
      <c r="AB883" s="552"/>
      <c r="AC883" s="552"/>
      <c r="AD883" s="552"/>
      <c r="AE883" s="552"/>
      <c r="AF883" s="552"/>
      <c r="AG883" s="552"/>
      <c r="AH883" s="552"/>
      <c r="AI883" s="1532" t="s">
        <v>737</v>
      </c>
      <c r="AJ883" s="741"/>
      <c r="AK883" s="1649"/>
      <c r="AL883" s="1649"/>
      <c r="AM883" s="1373"/>
      <c r="AN883" s="1373"/>
      <c r="AO883" s="1373"/>
      <c r="AP883" s="1373"/>
      <c r="AQ883" s="1649"/>
      <c r="AR883" s="1373"/>
      <c r="AS883" s="1373"/>
      <c r="AT883" s="743"/>
      <c r="AU883" s="1373"/>
      <c r="AV883" s="1373"/>
      <c r="AW883" s="1373"/>
      <c r="AX883" s="1373"/>
      <c r="AY883" s="1373"/>
      <c r="AZ883" s="1639"/>
      <c r="BA883" s="1639"/>
      <c r="BB883" s="1639"/>
      <c r="BC883" s="1639"/>
      <c r="BD883" s="1639"/>
      <c r="BE883" s="1642">
        <v>0</v>
      </c>
    </row>
    <row s="1854" customFormat="1" customHeight="1" ht="22.5">
      <c r="A884" s="994"/>
      <c r="B884" s="1373"/>
      <c r="C884" s="1649"/>
      <c r="D884" s="2158"/>
      <c r="E884" s="553" t="s">
        <v>2192</v>
      </c>
      <c r="F884" s="547" t="s">
        <v>2193</v>
      </c>
      <c r="G884" s="2386" t="s">
        <v>736</v>
      </c>
      <c r="H884" s="552"/>
      <c r="I884" s="552">
        <v>210.001</v>
      </c>
      <c r="J884" s="552"/>
      <c r="K884" s="552"/>
      <c r="L884" s="552"/>
      <c r="M884" s="552"/>
      <c r="N884" s="552"/>
      <c r="O884" s="552"/>
      <c r="P884" s="552"/>
      <c r="Q884" s="552"/>
      <c r="R884" s="552"/>
      <c r="S884" s="552"/>
      <c r="T884" s="552"/>
      <c r="U884" s="552"/>
      <c r="V884" s="552"/>
      <c r="W884" s="552"/>
      <c r="X884" s="552"/>
      <c r="Y884" s="552"/>
      <c r="Z884" s="552"/>
      <c r="AA884" s="552"/>
      <c r="AB884" s="552"/>
      <c r="AC884" s="552"/>
      <c r="AD884" s="552"/>
      <c r="AE884" s="552"/>
      <c r="AF884" s="552"/>
      <c r="AG884" s="552"/>
      <c r="AH884" s="552"/>
      <c r="AI884" s="1532" t="s">
        <v>737</v>
      </c>
      <c r="AJ884" s="741"/>
      <c r="AK884" s="1649"/>
      <c r="AL884" s="1649"/>
      <c r="AM884" s="1373"/>
      <c r="AN884" s="1373"/>
      <c r="AO884" s="1373"/>
      <c r="AP884" s="1373"/>
      <c r="AQ884" s="1649"/>
      <c r="AR884" s="1373"/>
      <c r="AS884" s="1373"/>
      <c r="AT884" s="743"/>
      <c r="AU884" s="1373"/>
      <c r="AV884" s="1373"/>
      <c r="AW884" s="1373"/>
      <c r="AX884" s="1373"/>
      <c r="AY884" s="1373"/>
      <c r="AZ884" s="1639"/>
      <c r="BA884" s="1639"/>
      <c r="BB884" s="1639"/>
      <c r="BC884" s="1639"/>
      <c r="BD884" s="1639"/>
      <c r="BE884" s="1642">
        <v>0</v>
      </c>
    </row>
    <row s="1854" customFormat="1" customHeight="1" ht="22.5">
      <c r="A885" s="994"/>
      <c r="B885" s="1373"/>
      <c r="C885" s="1649"/>
      <c r="D885" s="2158"/>
      <c r="E885" s="553" t="s">
        <v>2194</v>
      </c>
      <c r="F885" s="547" t="s">
        <v>2195</v>
      </c>
      <c r="G885" s="2386" t="s">
        <v>736</v>
      </c>
      <c r="H885" s="552"/>
      <c r="I885" s="552">
        <v>209.999</v>
      </c>
      <c r="J885" s="552"/>
      <c r="K885" s="552"/>
      <c r="L885" s="552"/>
      <c r="M885" s="552"/>
      <c r="N885" s="552"/>
      <c r="O885" s="552"/>
      <c r="P885" s="552"/>
      <c r="Q885" s="552"/>
      <c r="R885" s="552"/>
      <c r="S885" s="552"/>
      <c r="T885" s="552"/>
      <c r="U885" s="552"/>
      <c r="V885" s="552"/>
      <c r="W885" s="552"/>
      <c r="X885" s="552"/>
      <c r="Y885" s="552"/>
      <c r="Z885" s="552"/>
      <c r="AA885" s="552"/>
      <c r="AB885" s="552"/>
      <c r="AC885" s="552"/>
      <c r="AD885" s="552"/>
      <c r="AE885" s="552"/>
      <c r="AF885" s="552"/>
      <c r="AG885" s="552"/>
      <c r="AH885" s="552"/>
      <c r="AI885" s="1532" t="s">
        <v>737</v>
      </c>
      <c r="AJ885" s="741"/>
      <c r="AK885" s="1649"/>
      <c r="AL885" s="1649"/>
      <c r="AM885" s="1373"/>
      <c r="AN885" s="1373"/>
      <c r="AO885" s="1373"/>
      <c r="AP885" s="1373"/>
      <c r="AQ885" s="1649"/>
      <c r="AR885" s="1373"/>
      <c r="AS885" s="1373"/>
      <c r="AT885" s="743"/>
      <c r="AU885" s="1373"/>
      <c r="AV885" s="1373"/>
      <c r="AW885" s="1373"/>
      <c r="AX885" s="1373"/>
      <c r="AY885" s="1373"/>
      <c r="AZ885" s="1639"/>
      <c r="BA885" s="1639"/>
      <c r="BB885" s="1639"/>
      <c r="BC885" s="1639"/>
      <c r="BD885" s="1639"/>
      <c r="BE885" s="1642">
        <v>0</v>
      </c>
    </row>
    <row s="1854" customFormat="1" customHeight="1" ht="22.5">
      <c r="A886" s="994"/>
      <c r="B886" s="1373"/>
      <c r="C886" s="1649"/>
      <c r="D886" s="2158"/>
      <c r="E886" s="553" t="s">
        <v>2196</v>
      </c>
      <c r="F886" s="547" t="s">
        <v>2197</v>
      </c>
      <c r="G886" s="2386" t="s">
        <v>736</v>
      </c>
      <c r="H886" s="552"/>
      <c r="I886" s="552">
        <v>229.999</v>
      </c>
      <c r="J886" s="552"/>
      <c r="K886" s="552"/>
      <c r="L886" s="552"/>
      <c r="M886" s="552"/>
      <c r="N886" s="552"/>
      <c r="O886" s="552"/>
      <c r="P886" s="552"/>
      <c r="Q886" s="552"/>
      <c r="R886" s="552"/>
      <c r="S886" s="552"/>
      <c r="T886" s="552"/>
      <c r="U886" s="552"/>
      <c r="V886" s="552"/>
      <c r="W886" s="552"/>
      <c r="X886" s="552"/>
      <c r="Y886" s="552"/>
      <c r="Z886" s="552"/>
      <c r="AA886" s="552"/>
      <c r="AB886" s="552"/>
      <c r="AC886" s="552"/>
      <c r="AD886" s="552"/>
      <c r="AE886" s="552"/>
      <c r="AF886" s="552"/>
      <c r="AG886" s="552"/>
      <c r="AH886" s="552"/>
      <c r="AI886" s="1532" t="s">
        <v>737</v>
      </c>
      <c r="AJ886" s="741"/>
      <c r="AK886" s="1649"/>
      <c r="AL886" s="1649"/>
      <c r="AM886" s="1373"/>
      <c r="AN886" s="1373"/>
      <c r="AO886" s="1373"/>
      <c r="AP886" s="1373"/>
      <c r="AQ886" s="1649"/>
      <c r="AR886" s="1373"/>
      <c r="AS886" s="1373"/>
      <c r="AT886" s="743"/>
      <c r="AU886" s="1373"/>
      <c r="AV886" s="1373"/>
      <c r="AW886" s="1373"/>
      <c r="AX886" s="1373"/>
      <c r="AY886" s="1373"/>
      <c r="AZ886" s="1639"/>
      <c r="BA886" s="1639"/>
      <c r="BB886" s="1639"/>
      <c r="BC886" s="1639"/>
      <c r="BD886" s="1639"/>
      <c r="BE886" s="1642">
        <v>0</v>
      </c>
    </row>
    <row s="1854" customFormat="1" customHeight="1" ht="22.5">
      <c r="A887" s="994"/>
      <c r="B887" s="1373"/>
      <c r="C887" s="1649"/>
      <c r="D887" s="2158"/>
      <c r="E887" s="553" t="s">
        <v>2198</v>
      </c>
      <c r="F887" s="547" t="s">
        <v>2199</v>
      </c>
      <c r="G887" s="2386" t="s">
        <v>736</v>
      </c>
      <c r="H887" s="552"/>
      <c r="I887" s="552">
        <v>203.998</v>
      </c>
      <c r="J887" s="552"/>
      <c r="K887" s="552"/>
      <c r="L887" s="552"/>
      <c r="M887" s="552"/>
      <c r="N887" s="552"/>
      <c r="O887" s="552"/>
      <c r="P887" s="552"/>
      <c r="Q887" s="552"/>
      <c r="R887" s="552"/>
      <c r="S887" s="552"/>
      <c r="T887" s="552"/>
      <c r="U887" s="552"/>
      <c r="V887" s="552"/>
      <c r="W887" s="552"/>
      <c r="X887" s="552"/>
      <c r="Y887" s="552"/>
      <c r="Z887" s="552"/>
      <c r="AA887" s="552"/>
      <c r="AB887" s="552"/>
      <c r="AC887" s="552"/>
      <c r="AD887" s="552"/>
      <c r="AE887" s="552"/>
      <c r="AF887" s="552"/>
      <c r="AG887" s="552"/>
      <c r="AH887" s="552"/>
      <c r="AI887" s="1532" t="s">
        <v>737</v>
      </c>
      <c r="AJ887" s="741"/>
      <c r="AK887" s="1649"/>
      <c r="AL887" s="1649"/>
      <c r="AM887" s="1373"/>
      <c r="AN887" s="1373"/>
      <c r="AO887" s="1373"/>
      <c r="AP887" s="1373"/>
      <c r="AQ887" s="1649"/>
      <c r="AR887" s="1373"/>
      <c r="AS887" s="1373"/>
      <c r="AT887" s="743"/>
      <c r="AU887" s="1373"/>
      <c r="AV887" s="1373"/>
      <c r="AW887" s="1373"/>
      <c r="AX887" s="1373"/>
      <c r="AY887" s="1373"/>
      <c r="AZ887" s="1639"/>
      <c r="BA887" s="1639"/>
      <c r="BB887" s="1639"/>
      <c r="BC887" s="1639"/>
      <c r="BD887" s="1639"/>
      <c r="BE887" s="1642">
        <v>0</v>
      </c>
    </row>
    <row s="1854" customFormat="1" customHeight="1" ht="22.5">
      <c r="A888" s="994"/>
      <c r="B888" s="1373"/>
      <c r="C888" s="1649"/>
      <c r="D888" s="2158"/>
      <c r="E888" s="553" t="s">
        <v>2200</v>
      </c>
      <c r="F888" s="547" t="s">
        <v>2201</v>
      </c>
      <c r="G888" s="2386" t="s">
        <v>736</v>
      </c>
      <c r="H888" s="552"/>
      <c r="I888" s="552">
        <v>210.001</v>
      </c>
      <c r="J888" s="552"/>
      <c r="K888" s="552"/>
      <c r="L888" s="552"/>
      <c r="M888" s="552"/>
      <c r="N888" s="552"/>
      <c r="O888" s="552"/>
      <c r="P888" s="552"/>
      <c r="Q888" s="552"/>
      <c r="R888" s="552"/>
      <c r="S888" s="552"/>
      <c r="T888" s="552"/>
      <c r="U888" s="552"/>
      <c r="V888" s="552"/>
      <c r="W888" s="552"/>
      <c r="X888" s="552"/>
      <c r="Y888" s="552"/>
      <c r="Z888" s="552"/>
      <c r="AA888" s="552"/>
      <c r="AB888" s="552"/>
      <c r="AC888" s="552"/>
      <c r="AD888" s="552"/>
      <c r="AE888" s="552"/>
      <c r="AF888" s="552"/>
      <c r="AG888" s="552"/>
      <c r="AH888" s="552"/>
      <c r="AI888" s="1532" t="s">
        <v>737</v>
      </c>
      <c r="AJ888" s="741"/>
      <c r="AK888" s="1649"/>
      <c r="AL888" s="1649"/>
      <c r="AM888" s="1373"/>
      <c r="AN888" s="1373"/>
      <c r="AO888" s="1373"/>
      <c r="AP888" s="1373"/>
      <c r="AQ888" s="1649"/>
      <c r="AR888" s="1373"/>
      <c r="AS888" s="1373"/>
      <c r="AT888" s="743"/>
      <c r="AU888" s="1373"/>
      <c r="AV888" s="1373"/>
      <c r="AW888" s="1373"/>
      <c r="AX888" s="1373"/>
      <c r="AY888" s="1373"/>
      <c r="AZ888" s="1639"/>
      <c r="BA888" s="1639"/>
      <c r="BB888" s="1639"/>
      <c r="BC888" s="1639"/>
      <c r="BD888" s="1639"/>
      <c r="BE888" s="1642">
        <v>0</v>
      </c>
    </row>
    <row s="1854" customFormat="1" customHeight="1" ht="22.5">
      <c r="A889" s="994"/>
      <c r="B889" s="1373"/>
      <c r="C889" s="1649"/>
      <c r="D889" s="2158"/>
      <c r="E889" s="553" t="s">
        <v>2202</v>
      </c>
      <c r="F889" s="547" t="s">
        <v>2203</v>
      </c>
      <c r="G889" s="2386" t="s">
        <v>736</v>
      </c>
      <c r="H889" s="552"/>
      <c r="I889" s="552">
        <v>210.002</v>
      </c>
      <c r="J889" s="552"/>
      <c r="K889" s="552"/>
      <c r="L889" s="552"/>
      <c r="M889" s="552"/>
      <c r="N889" s="552"/>
      <c r="O889" s="552"/>
      <c r="P889" s="552"/>
      <c r="Q889" s="552"/>
      <c r="R889" s="552"/>
      <c r="S889" s="552"/>
      <c r="T889" s="552"/>
      <c r="U889" s="552"/>
      <c r="V889" s="552"/>
      <c r="W889" s="552"/>
      <c r="X889" s="552"/>
      <c r="Y889" s="552"/>
      <c r="Z889" s="552"/>
      <c r="AA889" s="552"/>
      <c r="AB889" s="552"/>
      <c r="AC889" s="552"/>
      <c r="AD889" s="552"/>
      <c r="AE889" s="552"/>
      <c r="AF889" s="552"/>
      <c r="AG889" s="552"/>
      <c r="AH889" s="552"/>
      <c r="AI889" s="1532" t="s">
        <v>737</v>
      </c>
      <c r="AJ889" s="741"/>
      <c r="AK889" s="1649"/>
      <c r="AL889" s="1649"/>
      <c r="AM889" s="1373"/>
      <c r="AN889" s="1373"/>
      <c r="AO889" s="1373"/>
      <c r="AP889" s="1373"/>
      <c r="AQ889" s="1649"/>
      <c r="AR889" s="1373"/>
      <c r="AS889" s="1373"/>
      <c r="AT889" s="743"/>
      <c r="AU889" s="1373"/>
      <c r="AV889" s="1373"/>
      <c r="AW889" s="1373"/>
      <c r="AX889" s="1373"/>
      <c r="AY889" s="1373"/>
      <c r="AZ889" s="1639"/>
      <c r="BA889" s="1639"/>
      <c r="BB889" s="1639"/>
      <c r="BC889" s="1639"/>
      <c r="BD889" s="1639"/>
      <c r="BE889" s="1642">
        <v>0</v>
      </c>
    </row>
    <row s="1854" customFormat="1" customHeight="1" ht="22.5">
      <c r="A890" s="994"/>
      <c r="B890" s="1373"/>
      <c r="C890" s="1649"/>
      <c r="D890" s="2158"/>
      <c r="E890" s="553" t="s">
        <v>2204</v>
      </c>
      <c r="F890" s="547" t="s">
        <v>2205</v>
      </c>
      <c r="G890" s="2386" t="s">
        <v>736</v>
      </c>
      <c r="H890" s="552"/>
      <c r="I890" s="552">
        <v>210.001</v>
      </c>
      <c r="J890" s="552"/>
      <c r="K890" s="552"/>
      <c r="L890" s="552"/>
      <c r="M890" s="552"/>
      <c r="N890" s="552"/>
      <c r="O890" s="552"/>
      <c r="P890" s="552"/>
      <c r="Q890" s="552"/>
      <c r="R890" s="552"/>
      <c r="S890" s="552"/>
      <c r="T890" s="552"/>
      <c r="U890" s="552"/>
      <c r="V890" s="552"/>
      <c r="W890" s="552"/>
      <c r="X890" s="552"/>
      <c r="Y890" s="552"/>
      <c r="Z890" s="552"/>
      <c r="AA890" s="552"/>
      <c r="AB890" s="552"/>
      <c r="AC890" s="552"/>
      <c r="AD890" s="552"/>
      <c r="AE890" s="552"/>
      <c r="AF890" s="552"/>
      <c r="AG890" s="552"/>
      <c r="AH890" s="552"/>
      <c r="AI890" s="1532" t="s">
        <v>737</v>
      </c>
      <c r="AJ890" s="741"/>
      <c r="AK890" s="1649"/>
      <c r="AL890" s="1649"/>
      <c r="AM890" s="1373"/>
      <c r="AN890" s="1373"/>
      <c r="AO890" s="1373"/>
      <c r="AP890" s="1373"/>
      <c r="AQ890" s="1649"/>
      <c r="AR890" s="1373"/>
      <c r="AS890" s="1373"/>
      <c r="AT890" s="743"/>
      <c r="AU890" s="1373"/>
      <c r="AV890" s="1373"/>
      <c r="AW890" s="1373"/>
      <c r="AX890" s="1373"/>
      <c r="AY890" s="1373"/>
      <c r="AZ890" s="1639"/>
      <c r="BA890" s="1639"/>
      <c r="BB890" s="1639"/>
      <c r="BC890" s="1639"/>
      <c r="BD890" s="1639"/>
      <c r="BE890" s="1642">
        <v>0</v>
      </c>
    </row>
    <row s="1854" customFormat="1" customHeight="1" ht="22.5">
      <c r="A891" s="994"/>
      <c r="B891" s="1373"/>
      <c r="C891" s="1649"/>
      <c r="D891" s="2158"/>
      <c r="E891" s="553" t="s">
        <v>2206</v>
      </c>
      <c r="F891" s="547" t="s">
        <v>2207</v>
      </c>
      <c r="G891" s="2386" t="s">
        <v>736</v>
      </c>
      <c r="H891" s="552"/>
      <c r="I891" s="552">
        <v>210.002</v>
      </c>
      <c r="J891" s="552"/>
      <c r="K891" s="552"/>
      <c r="L891" s="552"/>
      <c r="M891" s="552"/>
      <c r="N891" s="552"/>
      <c r="O891" s="552"/>
      <c r="P891" s="552"/>
      <c r="Q891" s="552"/>
      <c r="R891" s="552"/>
      <c r="S891" s="552"/>
      <c r="T891" s="552"/>
      <c r="U891" s="552"/>
      <c r="V891" s="552"/>
      <c r="W891" s="552"/>
      <c r="X891" s="552"/>
      <c r="Y891" s="552"/>
      <c r="Z891" s="552"/>
      <c r="AA891" s="552"/>
      <c r="AB891" s="552"/>
      <c r="AC891" s="552"/>
      <c r="AD891" s="552"/>
      <c r="AE891" s="552"/>
      <c r="AF891" s="552"/>
      <c r="AG891" s="552"/>
      <c r="AH891" s="552"/>
      <c r="AI891" s="1532" t="s">
        <v>737</v>
      </c>
      <c r="AJ891" s="741"/>
      <c r="AK891" s="1649"/>
      <c r="AL891" s="1649"/>
      <c r="AM891" s="1373"/>
      <c r="AN891" s="1373"/>
      <c r="AO891" s="1373"/>
      <c r="AP891" s="1373"/>
      <c r="AQ891" s="1649"/>
      <c r="AR891" s="1373"/>
      <c r="AS891" s="1373"/>
      <c r="AT891" s="743"/>
      <c r="AU891" s="1373"/>
      <c r="AV891" s="1373"/>
      <c r="AW891" s="1373"/>
      <c r="AX891" s="1373"/>
      <c r="AY891" s="1373"/>
      <c r="AZ891" s="1639"/>
      <c r="BA891" s="1639"/>
      <c r="BB891" s="1639"/>
      <c r="BC891" s="1639"/>
      <c r="BD891" s="1639"/>
      <c r="BE891" s="1642">
        <v>0</v>
      </c>
    </row>
    <row s="1854" customFormat="1" customHeight="1" ht="22.5">
      <c r="A892" s="994"/>
      <c r="B892" s="1373"/>
      <c r="C892" s="1649"/>
      <c r="D892" s="2158"/>
      <c r="E892" s="553" t="s">
        <v>2208</v>
      </c>
      <c r="F892" s="547" t="s">
        <v>2209</v>
      </c>
      <c r="G892" s="2386" t="s">
        <v>736</v>
      </c>
      <c r="H892" s="552"/>
      <c r="I892" s="552">
        <v>236.203</v>
      </c>
      <c r="J892" s="552"/>
      <c r="K892" s="552"/>
      <c r="L892" s="552"/>
      <c r="M892" s="552"/>
      <c r="N892" s="552"/>
      <c r="O892" s="552"/>
      <c r="P892" s="552"/>
      <c r="Q892" s="552"/>
      <c r="R892" s="552"/>
      <c r="S892" s="552"/>
      <c r="T892" s="552"/>
      <c r="U892" s="552"/>
      <c r="V892" s="552"/>
      <c r="W892" s="552"/>
      <c r="X892" s="552"/>
      <c r="Y892" s="552"/>
      <c r="Z892" s="552"/>
      <c r="AA892" s="552"/>
      <c r="AB892" s="552"/>
      <c r="AC892" s="552"/>
      <c r="AD892" s="552"/>
      <c r="AE892" s="552"/>
      <c r="AF892" s="552"/>
      <c r="AG892" s="552"/>
      <c r="AH892" s="552"/>
      <c r="AI892" s="1532" t="s">
        <v>737</v>
      </c>
      <c r="AJ892" s="741"/>
      <c r="AK892" s="1649"/>
      <c r="AL892" s="1649"/>
      <c r="AM892" s="1373"/>
      <c r="AN892" s="1373"/>
      <c r="AO892" s="1373"/>
      <c r="AP892" s="1373"/>
      <c r="AQ892" s="1649"/>
      <c r="AR892" s="1373"/>
      <c r="AS892" s="1373"/>
      <c r="AT892" s="743"/>
      <c r="AU892" s="1373"/>
      <c r="AV892" s="1373"/>
      <c r="AW892" s="1373"/>
      <c r="AX892" s="1373"/>
      <c r="AY892" s="1373"/>
      <c r="AZ892" s="1639"/>
      <c r="BA892" s="1639"/>
      <c r="BB892" s="1639"/>
      <c r="BC892" s="1639"/>
      <c r="BD892" s="1639"/>
      <c r="BE892" s="1642">
        <v>0</v>
      </c>
    </row>
    <row s="1854" customFormat="1" customHeight="1" ht="22.5">
      <c r="A893" s="994"/>
      <c r="B893" s="1373"/>
      <c r="C893" s="1649"/>
      <c r="D893" s="2158"/>
      <c r="E893" s="553" t="s">
        <v>2210</v>
      </c>
      <c r="F893" s="547" t="s">
        <v>2211</v>
      </c>
      <c r="G893" s="2386" t="s">
        <v>736</v>
      </c>
      <c r="H893" s="552"/>
      <c r="I893" s="552">
        <v>204.001</v>
      </c>
      <c r="J893" s="552"/>
      <c r="K893" s="552"/>
      <c r="L893" s="552"/>
      <c r="M893" s="552"/>
      <c r="N893" s="552"/>
      <c r="O893" s="552"/>
      <c r="P893" s="552"/>
      <c r="Q893" s="552"/>
      <c r="R893" s="552"/>
      <c r="S893" s="552"/>
      <c r="T893" s="552"/>
      <c r="U893" s="552"/>
      <c r="V893" s="552"/>
      <c r="W893" s="552"/>
      <c r="X893" s="552"/>
      <c r="Y893" s="552"/>
      <c r="Z893" s="552"/>
      <c r="AA893" s="552"/>
      <c r="AB893" s="552"/>
      <c r="AC893" s="552"/>
      <c r="AD893" s="552"/>
      <c r="AE893" s="552"/>
      <c r="AF893" s="552"/>
      <c r="AG893" s="552"/>
      <c r="AH893" s="552"/>
      <c r="AI893" s="1532" t="s">
        <v>737</v>
      </c>
      <c r="AJ893" s="741"/>
      <c r="AK893" s="1649"/>
      <c r="AL893" s="1649"/>
      <c r="AM893" s="1373"/>
      <c r="AN893" s="1373"/>
      <c r="AO893" s="1373"/>
      <c r="AP893" s="1373"/>
      <c r="AQ893" s="1649"/>
      <c r="AR893" s="1373"/>
      <c r="AS893" s="1373"/>
      <c r="AT893" s="743"/>
      <c r="AU893" s="1373"/>
      <c r="AV893" s="1373"/>
      <c r="AW893" s="1373"/>
      <c r="AX893" s="1373"/>
      <c r="AY893" s="1373"/>
      <c r="AZ893" s="1639"/>
      <c r="BA893" s="1639"/>
      <c r="BB893" s="1639"/>
      <c r="BC893" s="1639"/>
      <c r="BD893" s="1639"/>
      <c r="BE893" s="1642">
        <v>0</v>
      </c>
    </row>
    <row s="1854" customFormat="1" customHeight="1" ht="22.5">
      <c r="A894" s="994"/>
      <c r="B894" s="1373"/>
      <c r="C894" s="1649"/>
      <c r="D894" s="2158"/>
      <c r="E894" s="553" t="s">
        <v>2212</v>
      </c>
      <c r="F894" s="547" t="s">
        <v>2213</v>
      </c>
      <c r="G894" s="2386" t="s">
        <v>736</v>
      </c>
      <c r="H894" s="552"/>
      <c r="I894" s="552">
        <v>239.998</v>
      </c>
      <c r="J894" s="552"/>
      <c r="K894" s="552"/>
      <c r="L894" s="552"/>
      <c r="M894" s="552"/>
      <c r="N894" s="552"/>
      <c r="O894" s="552"/>
      <c r="P894" s="552"/>
      <c r="Q894" s="552"/>
      <c r="R894" s="552"/>
      <c r="S894" s="552"/>
      <c r="T894" s="552"/>
      <c r="U894" s="552"/>
      <c r="V894" s="552"/>
      <c r="W894" s="552"/>
      <c r="X894" s="552"/>
      <c r="Y894" s="552"/>
      <c r="Z894" s="552"/>
      <c r="AA894" s="552"/>
      <c r="AB894" s="552"/>
      <c r="AC894" s="552"/>
      <c r="AD894" s="552"/>
      <c r="AE894" s="552"/>
      <c r="AF894" s="552"/>
      <c r="AG894" s="552"/>
      <c r="AH894" s="552"/>
      <c r="AI894" s="1532" t="s">
        <v>737</v>
      </c>
      <c r="AJ894" s="741"/>
      <c r="AK894" s="1649"/>
      <c r="AL894" s="1649"/>
      <c r="AM894" s="1373"/>
      <c r="AN894" s="1373"/>
      <c r="AO894" s="1373"/>
      <c r="AP894" s="1373"/>
      <c r="AQ894" s="1649"/>
      <c r="AR894" s="1373"/>
      <c r="AS894" s="1373"/>
      <c r="AT894" s="743"/>
      <c r="AU894" s="1373"/>
      <c r="AV894" s="1373"/>
      <c r="AW894" s="1373"/>
      <c r="AX894" s="1373"/>
      <c r="AY894" s="1373"/>
      <c r="AZ894" s="1639"/>
      <c r="BA894" s="1639"/>
      <c r="BB894" s="1639"/>
      <c r="BC894" s="1639"/>
      <c r="BD894" s="1639"/>
      <c r="BE894" s="1642">
        <v>0</v>
      </c>
    </row>
    <row s="1854" customFormat="1" customHeight="1" ht="22.5">
      <c r="A895" s="994"/>
      <c r="B895" s="1373"/>
      <c r="C895" s="1649"/>
      <c r="D895" s="2158"/>
      <c r="E895" s="553" t="s">
        <v>2214</v>
      </c>
      <c r="F895" s="547" t="s">
        <v>2215</v>
      </c>
      <c r="G895" s="2386" t="s">
        <v>736</v>
      </c>
      <c r="H895" s="552"/>
      <c r="I895" s="552">
        <v>210.001</v>
      </c>
      <c r="J895" s="552"/>
      <c r="K895" s="552"/>
      <c r="L895" s="552"/>
      <c r="M895" s="552"/>
      <c r="N895" s="552"/>
      <c r="O895" s="552"/>
      <c r="P895" s="552"/>
      <c r="Q895" s="552"/>
      <c r="R895" s="552"/>
      <c r="S895" s="552"/>
      <c r="T895" s="552"/>
      <c r="U895" s="552"/>
      <c r="V895" s="552"/>
      <c r="W895" s="552"/>
      <c r="X895" s="552"/>
      <c r="Y895" s="552"/>
      <c r="Z895" s="552"/>
      <c r="AA895" s="552"/>
      <c r="AB895" s="552"/>
      <c r="AC895" s="552"/>
      <c r="AD895" s="552"/>
      <c r="AE895" s="552"/>
      <c r="AF895" s="552"/>
      <c r="AG895" s="552"/>
      <c r="AH895" s="552"/>
      <c r="AI895" s="1532" t="s">
        <v>737</v>
      </c>
      <c r="AJ895" s="741"/>
      <c r="AK895" s="1649"/>
      <c r="AL895" s="1649"/>
      <c r="AM895" s="1373"/>
      <c r="AN895" s="1373"/>
      <c r="AO895" s="1373"/>
      <c r="AP895" s="1373"/>
      <c r="AQ895" s="1649"/>
      <c r="AR895" s="1373"/>
      <c r="AS895" s="1373"/>
      <c r="AT895" s="743"/>
      <c r="AU895" s="1373"/>
      <c r="AV895" s="1373"/>
      <c r="AW895" s="1373"/>
      <c r="AX895" s="1373"/>
      <c r="AY895" s="1373"/>
      <c r="AZ895" s="1639"/>
      <c r="BA895" s="1639"/>
      <c r="BB895" s="1639"/>
      <c r="BC895" s="1639"/>
      <c r="BD895" s="1639"/>
      <c r="BE895" s="1642">
        <v>0</v>
      </c>
    </row>
    <row s="1854" customFormat="1" customHeight="1" ht="22.5">
      <c r="A896" s="994"/>
      <c r="B896" s="1373"/>
      <c r="C896" s="1649"/>
      <c r="D896" s="2158"/>
      <c r="E896" s="553" t="s">
        <v>2216</v>
      </c>
      <c r="F896" s="547" t="s">
        <v>2217</v>
      </c>
      <c r="G896" s="2386" t="s">
        <v>736</v>
      </c>
      <c r="H896" s="552"/>
      <c r="I896" s="552">
        <v>209.998</v>
      </c>
      <c r="J896" s="552"/>
      <c r="K896" s="552"/>
      <c r="L896" s="552"/>
      <c r="M896" s="552"/>
      <c r="N896" s="552"/>
      <c r="O896" s="552"/>
      <c r="P896" s="552"/>
      <c r="Q896" s="552"/>
      <c r="R896" s="552"/>
      <c r="S896" s="552"/>
      <c r="T896" s="552"/>
      <c r="U896" s="552"/>
      <c r="V896" s="552"/>
      <c r="W896" s="552"/>
      <c r="X896" s="552"/>
      <c r="Y896" s="552"/>
      <c r="Z896" s="552"/>
      <c r="AA896" s="552"/>
      <c r="AB896" s="552"/>
      <c r="AC896" s="552"/>
      <c r="AD896" s="552"/>
      <c r="AE896" s="552"/>
      <c r="AF896" s="552"/>
      <c r="AG896" s="552"/>
      <c r="AH896" s="552"/>
      <c r="AI896" s="1532" t="s">
        <v>737</v>
      </c>
      <c r="AJ896" s="741"/>
      <c r="AK896" s="1649"/>
      <c r="AL896" s="1649"/>
      <c r="AM896" s="1373"/>
      <c r="AN896" s="1373"/>
      <c r="AO896" s="1373"/>
      <c r="AP896" s="1373"/>
      <c r="AQ896" s="1649"/>
      <c r="AR896" s="1373"/>
      <c r="AS896" s="1373"/>
      <c r="AT896" s="743"/>
      <c r="AU896" s="1373"/>
      <c r="AV896" s="1373"/>
      <c r="AW896" s="1373"/>
      <c r="AX896" s="1373"/>
      <c r="AY896" s="1373"/>
      <c r="AZ896" s="1639"/>
      <c r="BA896" s="1639"/>
      <c r="BB896" s="1639"/>
      <c r="BC896" s="1639"/>
      <c r="BD896" s="1639"/>
      <c r="BE896" s="1642">
        <v>0</v>
      </c>
    </row>
    <row s="1854" customFormat="1" customHeight="1" ht="22.5">
      <c r="A897" s="994"/>
      <c r="B897" s="1373"/>
      <c r="C897" s="1649"/>
      <c r="D897" s="2158"/>
      <c r="E897" s="553" t="s">
        <v>2218</v>
      </c>
      <c r="F897" s="547" t="s">
        <v>2219</v>
      </c>
      <c r="G897" s="2386" t="s">
        <v>736</v>
      </c>
      <c r="H897" s="552"/>
      <c r="I897" s="552">
        <v>209.999</v>
      </c>
      <c r="J897" s="552"/>
      <c r="K897" s="552"/>
      <c r="L897" s="552"/>
      <c r="M897" s="552"/>
      <c r="N897" s="552"/>
      <c r="O897" s="552"/>
      <c r="P897" s="552"/>
      <c r="Q897" s="552"/>
      <c r="R897" s="552"/>
      <c r="S897" s="552"/>
      <c r="T897" s="552"/>
      <c r="U897" s="552"/>
      <c r="V897" s="552"/>
      <c r="W897" s="552"/>
      <c r="X897" s="552"/>
      <c r="Y897" s="552"/>
      <c r="Z897" s="552"/>
      <c r="AA897" s="552"/>
      <c r="AB897" s="552"/>
      <c r="AC897" s="552"/>
      <c r="AD897" s="552"/>
      <c r="AE897" s="552"/>
      <c r="AF897" s="552"/>
      <c r="AG897" s="552"/>
      <c r="AH897" s="552"/>
      <c r="AI897" s="1532" t="s">
        <v>737</v>
      </c>
      <c r="AJ897" s="741"/>
      <c r="AK897" s="1649"/>
      <c r="AL897" s="1649"/>
      <c r="AM897" s="1373"/>
      <c r="AN897" s="1373"/>
      <c r="AO897" s="1373"/>
      <c r="AP897" s="1373"/>
      <c r="AQ897" s="1649"/>
      <c r="AR897" s="1373"/>
      <c r="AS897" s="1373"/>
      <c r="AT897" s="743"/>
      <c r="AU897" s="1373"/>
      <c r="AV897" s="1373"/>
      <c r="AW897" s="1373"/>
      <c r="AX897" s="1373"/>
      <c r="AY897" s="1373"/>
      <c r="AZ897" s="1639"/>
      <c r="BA897" s="1639"/>
      <c r="BB897" s="1639"/>
      <c r="BC897" s="1639"/>
      <c r="BD897" s="1639"/>
      <c r="BE897" s="1642">
        <v>0</v>
      </c>
    </row>
    <row s="1854" customFormat="1" customHeight="1" ht="22.5">
      <c r="A898" s="994"/>
      <c r="B898" s="1373"/>
      <c r="C898" s="1649"/>
      <c r="D898" s="2158"/>
      <c r="E898" s="553" t="s">
        <v>2220</v>
      </c>
      <c r="F898" s="547" t="s">
        <v>2221</v>
      </c>
      <c r="G898" s="2386" t="s">
        <v>736</v>
      </c>
      <c r="H898" s="552"/>
      <c r="I898" s="552">
        <v>209.999</v>
      </c>
      <c r="J898" s="552"/>
      <c r="K898" s="552"/>
      <c r="L898" s="552"/>
      <c r="M898" s="552"/>
      <c r="N898" s="552"/>
      <c r="O898" s="552"/>
      <c r="P898" s="552"/>
      <c r="Q898" s="552"/>
      <c r="R898" s="552"/>
      <c r="S898" s="552"/>
      <c r="T898" s="552"/>
      <c r="U898" s="552"/>
      <c r="V898" s="552"/>
      <c r="W898" s="552"/>
      <c r="X898" s="552"/>
      <c r="Y898" s="552"/>
      <c r="Z898" s="552"/>
      <c r="AA898" s="552"/>
      <c r="AB898" s="552"/>
      <c r="AC898" s="552"/>
      <c r="AD898" s="552"/>
      <c r="AE898" s="552"/>
      <c r="AF898" s="552"/>
      <c r="AG898" s="552"/>
      <c r="AH898" s="552"/>
      <c r="AI898" s="1532" t="s">
        <v>737</v>
      </c>
      <c r="AJ898" s="741"/>
      <c r="AK898" s="1649"/>
      <c r="AL898" s="1649"/>
      <c r="AM898" s="1373"/>
      <c r="AN898" s="1373"/>
      <c r="AO898" s="1373"/>
      <c r="AP898" s="1373"/>
      <c r="AQ898" s="1649"/>
      <c r="AR898" s="1373"/>
      <c r="AS898" s="1373"/>
      <c r="AT898" s="743"/>
      <c r="AU898" s="1373"/>
      <c r="AV898" s="1373"/>
      <c r="AW898" s="1373"/>
      <c r="AX898" s="1373"/>
      <c r="AY898" s="1373"/>
      <c r="AZ898" s="1639"/>
      <c r="BA898" s="1639"/>
      <c r="BB898" s="1639"/>
      <c r="BC898" s="1639"/>
      <c r="BD898" s="1639"/>
      <c r="BE898" s="1642">
        <v>0</v>
      </c>
    </row>
    <row s="1854" customFormat="1" customHeight="1" ht="22.5">
      <c r="A899" s="994"/>
      <c r="B899" s="1373"/>
      <c r="C899" s="1649"/>
      <c r="D899" s="2158"/>
      <c r="E899" s="553" t="s">
        <v>2222</v>
      </c>
      <c r="F899" s="547" t="s">
        <v>2223</v>
      </c>
      <c r="G899" s="2386" t="s">
        <v>736</v>
      </c>
      <c r="H899" s="552"/>
      <c r="I899" s="552">
        <v>209.999</v>
      </c>
      <c r="J899" s="552"/>
      <c r="K899" s="552"/>
      <c r="L899" s="552"/>
      <c r="M899" s="552"/>
      <c r="N899" s="552"/>
      <c r="O899" s="552"/>
      <c r="P899" s="552"/>
      <c r="Q899" s="552"/>
      <c r="R899" s="552"/>
      <c r="S899" s="552"/>
      <c r="T899" s="552"/>
      <c r="U899" s="552"/>
      <c r="V899" s="552"/>
      <c r="W899" s="552"/>
      <c r="X899" s="552"/>
      <c r="Y899" s="552"/>
      <c r="Z899" s="552"/>
      <c r="AA899" s="552"/>
      <c r="AB899" s="552"/>
      <c r="AC899" s="552"/>
      <c r="AD899" s="552"/>
      <c r="AE899" s="552"/>
      <c r="AF899" s="552"/>
      <c r="AG899" s="552"/>
      <c r="AH899" s="552"/>
      <c r="AI899" s="1532" t="s">
        <v>737</v>
      </c>
      <c r="AJ899" s="741"/>
      <c r="AK899" s="1649"/>
      <c r="AL899" s="1649"/>
      <c r="AM899" s="1373"/>
      <c r="AN899" s="1373"/>
      <c r="AO899" s="1373"/>
      <c r="AP899" s="1373"/>
      <c r="AQ899" s="1649"/>
      <c r="AR899" s="1373"/>
      <c r="AS899" s="1373"/>
      <c r="AT899" s="743"/>
      <c r="AU899" s="1373"/>
      <c r="AV899" s="1373"/>
      <c r="AW899" s="1373"/>
      <c r="AX899" s="1373"/>
      <c r="AY899" s="1373"/>
      <c r="AZ899" s="1639"/>
      <c r="BA899" s="1639"/>
      <c r="BB899" s="1639"/>
      <c r="BC899" s="1639"/>
      <c r="BD899" s="1639"/>
      <c r="BE899" s="1642">
        <v>0</v>
      </c>
    </row>
    <row s="1854" customFormat="1" customHeight="1" ht="22.5">
      <c r="A900" s="994"/>
      <c r="B900" s="1373"/>
      <c r="C900" s="1649"/>
      <c r="D900" s="2158"/>
      <c r="E900" s="553" t="s">
        <v>2224</v>
      </c>
      <c r="F900" s="547" t="s">
        <v>2225</v>
      </c>
      <c r="G900" s="2386" t="s">
        <v>736</v>
      </c>
      <c r="H900" s="552"/>
      <c r="I900" s="552">
        <v>209.999</v>
      </c>
      <c r="J900" s="552"/>
      <c r="K900" s="552"/>
      <c r="L900" s="552"/>
      <c r="M900" s="552"/>
      <c r="N900" s="552"/>
      <c r="O900" s="552"/>
      <c r="P900" s="552"/>
      <c r="Q900" s="552"/>
      <c r="R900" s="552"/>
      <c r="S900" s="552"/>
      <c r="T900" s="552"/>
      <c r="U900" s="552"/>
      <c r="V900" s="552"/>
      <c r="W900" s="552"/>
      <c r="X900" s="552"/>
      <c r="Y900" s="552"/>
      <c r="Z900" s="552"/>
      <c r="AA900" s="552"/>
      <c r="AB900" s="552"/>
      <c r="AC900" s="552"/>
      <c r="AD900" s="552"/>
      <c r="AE900" s="552"/>
      <c r="AF900" s="552"/>
      <c r="AG900" s="552"/>
      <c r="AH900" s="552"/>
      <c r="AI900" s="1532" t="s">
        <v>737</v>
      </c>
      <c r="AJ900" s="741"/>
      <c r="AK900" s="1649"/>
      <c r="AL900" s="1649"/>
      <c r="AM900" s="1373"/>
      <c r="AN900" s="1373"/>
      <c r="AO900" s="1373"/>
      <c r="AP900" s="1373"/>
      <c r="AQ900" s="1649"/>
      <c r="AR900" s="1373"/>
      <c r="AS900" s="1373"/>
      <c r="AT900" s="743"/>
      <c r="AU900" s="1373"/>
      <c r="AV900" s="1373"/>
      <c r="AW900" s="1373"/>
      <c r="AX900" s="1373"/>
      <c r="AY900" s="1373"/>
      <c r="AZ900" s="1639"/>
      <c r="BA900" s="1639"/>
      <c r="BB900" s="1639"/>
      <c r="BC900" s="1639"/>
      <c r="BD900" s="1639"/>
      <c r="BE900" s="1642">
        <v>0</v>
      </c>
    </row>
    <row s="1854" customFormat="1" customHeight="1" ht="22.5">
      <c r="A901" s="994"/>
      <c r="B901" s="1373"/>
      <c r="C901" s="1649"/>
      <c r="D901" s="2158"/>
      <c r="E901" s="553" t="s">
        <v>2226</v>
      </c>
      <c r="F901" s="547" t="s">
        <v>2227</v>
      </c>
      <c r="G901" s="2386" t="s">
        <v>736</v>
      </c>
      <c r="H901" s="552"/>
      <c r="I901" s="552">
        <v>210.001</v>
      </c>
      <c r="J901" s="552"/>
      <c r="K901" s="552"/>
      <c r="L901" s="552"/>
      <c r="M901" s="552"/>
      <c r="N901" s="552"/>
      <c r="O901" s="552"/>
      <c r="P901" s="552"/>
      <c r="Q901" s="552"/>
      <c r="R901" s="552"/>
      <c r="S901" s="552"/>
      <c r="T901" s="552"/>
      <c r="U901" s="552"/>
      <c r="V901" s="552"/>
      <c r="W901" s="552"/>
      <c r="X901" s="552"/>
      <c r="Y901" s="552"/>
      <c r="Z901" s="552"/>
      <c r="AA901" s="552"/>
      <c r="AB901" s="552"/>
      <c r="AC901" s="552"/>
      <c r="AD901" s="552"/>
      <c r="AE901" s="552"/>
      <c r="AF901" s="552"/>
      <c r="AG901" s="552"/>
      <c r="AH901" s="552"/>
      <c r="AI901" s="1532" t="s">
        <v>737</v>
      </c>
      <c r="AJ901" s="741"/>
      <c r="AK901" s="1649"/>
      <c r="AL901" s="1649"/>
      <c r="AM901" s="1373"/>
      <c r="AN901" s="1373"/>
      <c r="AO901" s="1373"/>
      <c r="AP901" s="1373"/>
      <c r="AQ901" s="1649"/>
      <c r="AR901" s="1373"/>
      <c r="AS901" s="1373"/>
      <c r="AT901" s="743"/>
      <c r="AU901" s="1373"/>
      <c r="AV901" s="1373"/>
      <c r="AW901" s="1373"/>
      <c r="AX901" s="1373"/>
      <c r="AY901" s="1373"/>
      <c r="AZ901" s="1639"/>
      <c r="BA901" s="1639"/>
      <c r="BB901" s="1639"/>
      <c r="BC901" s="1639"/>
      <c r="BD901" s="1639"/>
      <c r="BE901" s="1642">
        <v>0</v>
      </c>
    </row>
    <row s="1854" customFormat="1" customHeight="1" ht="22.5">
      <c r="A902" s="994"/>
      <c r="B902" s="1373"/>
      <c r="C902" s="1649"/>
      <c r="D902" s="2158"/>
      <c r="E902" s="553" t="s">
        <v>2228</v>
      </c>
      <c r="F902" s="547" t="s">
        <v>2229</v>
      </c>
      <c r="G902" s="2386" t="s">
        <v>736</v>
      </c>
      <c r="H902" s="552"/>
      <c r="I902" s="552">
        <v>265</v>
      </c>
      <c r="J902" s="552"/>
      <c r="K902" s="552"/>
      <c r="L902" s="552"/>
      <c r="M902" s="552"/>
      <c r="N902" s="552"/>
      <c r="O902" s="552"/>
      <c r="P902" s="552"/>
      <c r="Q902" s="552"/>
      <c r="R902" s="552"/>
      <c r="S902" s="552"/>
      <c r="T902" s="552"/>
      <c r="U902" s="552"/>
      <c r="V902" s="552"/>
      <c r="W902" s="552"/>
      <c r="X902" s="552"/>
      <c r="Y902" s="552"/>
      <c r="Z902" s="552"/>
      <c r="AA902" s="552"/>
      <c r="AB902" s="552"/>
      <c r="AC902" s="552"/>
      <c r="AD902" s="552"/>
      <c r="AE902" s="552"/>
      <c r="AF902" s="552"/>
      <c r="AG902" s="552"/>
      <c r="AH902" s="552"/>
      <c r="AI902" s="1532" t="s">
        <v>737</v>
      </c>
      <c r="AJ902" s="741"/>
      <c r="AK902" s="1649"/>
      <c r="AL902" s="1649"/>
      <c r="AM902" s="1373"/>
      <c r="AN902" s="1373"/>
      <c r="AO902" s="1373"/>
      <c r="AP902" s="1373"/>
      <c r="AQ902" s="1649"/>
      <c r="AR902" s="1373"/>
      <c r="AS902" s="1373"/>
      <c r="AT902" s="743"/>
      <c r="AU902" s="1373"/>
      <c r="AV902" s="1373"/>
      <c r="AW902" s="1373"/>
      <c r="AX902" s="1373"/>
      <c r="AY902" s="1373"/>
      <c r="AZ902" s="1639"/>
      <c r="BA902" s="1639"/>
      <c r="BB902" s="1639"/>
      <c r="BC902" s="1639"/>
      <c r="BD902" s="1639"/>
      <c r="BE902" s="1642">
        <v>0</v>
      </c>
    </row>
    <row s="1854" customFormat="1" customHeight="1" ht="22.5">
      <c r="A903" s="994"/>
      <c r="B903" s="1373"/>
      <c r="C903" s="1649"/>
      <c r="D903" s="2158"/>
      <c r="E903" s="553" t="s">
        <v>2230</v>
      </c>
      <c r="F903" s="547" t="s">
        <v>2231</v>
      </c>
      <c r="G903" s="2386" t="s">
        <v>736</v>
      </c>
      <c r="H903" s="552"/>
      <c r="I903" s="552">
        <v>210.001</v>
      </c>
      <c r="J903" s="552"/>
      <c r="K903" s="552"/>
      <c r="L903" s="552"/>
      <c r="M903" s="552"/>
      <c r="N903" s="552"/>
      <c r="O903" s="552"/>
      <c r="P903" s="552"/>
      <c r="Q903" s="552"/>
      <c r="R903" s="552"/>
      <c r="S903" s="552"/>
      <c r="T903" s="552"/>
      <c r="U903" s="552"/>
      <c r="V903" s="552"/>
      <c r="W903" s="552"/>
      <c r="X903" s="552"/>
      <c r="Y903" s="552"/>
      <c r="Z903" s="552"/>
      <c r="AA903" s="552"/>
      <c r="AB903" s="552"/>
      <c r="AC903" s="552"/>
      <c r="AD903" s="552"/>
      <c r="AE903" s="552"/>
      <c r="AF903" s="552"/>
      <c r="AG903" s="552"/>
      <c r="AH903" s="552"/>
      <c r="AI903" s="1532" t="s">
        <v>737</v>
      </c>
      <c r="AJ903" s="741"/>
      <c r="AK903" s="1649"/>
      <c r="AL903" s="1649"/>
      <c r="AM903" s="1373"/>
      <c r="AN903" s="1373"/>
      <c r="AO903" s="1373"/>
      <c r="AP903" s="1373"/>
      <c r="AQ903" s="1649"/>
      <c r="AR903" s="1373"/>
      <c r="AS903" s="1373"/>
      <c r="AT903" s="743"/>
      <c r="AU903" s="1373"/>
      <c r="AV903" s="1373"/>
      <c r="AW903" s="1373"/>
      <c r="AX903" s="1373"/>
      <c r="AY903" s="1373"/>
      <c r="AZ903" s="1639"/>
      <c r="BA903" s="1639"/>
      <c r="BB903" s="1639"/>
      <c r="BC903" s="1639"/>
      <c r="BD903" s="1639"/>
      <c r="BE903" s="1642">
        <v>0</v>
      </c>
    </row>
    <row s="1854" customFormat="1" customHeight="1" ht="22.5">
      <c r="A904" s="994"/>
      <c r="B904" s="1373"/>
      <c r="C904" s="1649"/>
      <c r="D904" s="2158"/>
      <c r="E904" s="553" t="s">
        <v>2232</v>
      </c>
      <c r="F904" s="547" t="s">
        <v>2233</v>
      </c>
      <c r="G904" s="2386" t="s">
        <v>736</v>
      </c>
      <c r="H904" s="552"/>
      <c r="I904" s="552">
        <v>209.996</v>
      </c>
      <c r="J904" s="552"/>
      <c r="K904" s="552"/>
      <c r="L904" s="552"/>
      <c r="M904" s="552"/>
      <c r="N904" s="552"/>
      <c r="O904" s="552"/>
      <c r="P904" s="552"/>
      <c r="Q904" s="552"/>
      <c r="R904" s="552"/>
      <c r="S904" s="552"/>
      <c r="T904" s="552"/>
      <c r="U904" s="552"/>
      <c r="V904" s="552"/>
      <c r="W904" s="552"/>
      <c r="X904" s="552"/>
      <c r="Y904" s="552"/>
      <c r="Z904" s="552"/>
      <c r="AA904" s="552"/>
      <c r="AB904" s="552"/>
      <c r="AC904" s="552"/>
      <c r="AD904" s="552"/>
      <c r="AE904" s="552"/>
      <c r="AF904" s="552"/>
      <c r="AG904" s="552"/>
      <c r="AH904" s="552"/>
      <c r="AI904" s="1532" t="s">
        <v>737</v>
      </c>
      <c r="AJ904" s="741"/>
      <c r="AK904" s="1649"/>
      <c r="AL904" s="1649"/>
      <c r="AM904" s="1373"/>
      <c r="AN904" s="1373"/>
      <c r="AO904" s="1373"/>
      <c r="AP904" s="1373"/>
      <c r="AQ904" s="1649"/>
      <c r="AR904" s="1373"/>
      <c r="AS904" s="1373"/>
      <c r="AT904" s="743"/>
      <c r="AU904" s="1373"/>
      <c r="AV904" s="1373"/>
      <c r="AW904" s="1373"/>
      <c r="AX904" s="1373"/>
      <c r="AY904" s="1373"/>
      <c r="AZ904" s="1639"/>
      <c r="BA904" s="1639"/>
      <c r="BB904" s="1639"/>
      <c r="BC904" s="1639"/>
      <c r="BD904" s="1639"/>
      <c r="BE904" s="1642">
        <v>0</v>
      </c>
    </row>
    <row s="1854" customFormat="1" customHeight="1" ht="22.5">
      <c r="A905" s="994"/>
      <c r="B905" s="1373"/>
      <c r="C905" s="1649"/>
      <c r="D905" s="2158"/>
      <c r="E905" s="553" t="s">
        <v>2234</v>
      </c>
      <c r="F905" s="547" t="s">
        <v>2235</v>
      </c>
      <c r="G905" s="2386" t="s">
        <v>736</v>
      </c>
      <c r="H905" s="552"/>
      <c r="I905" s="552">
        <v>223.001</v>
      </c>
      <c r="J905" s="552"/>
      <c r="K905" s="552"/>
      <c r="L905" s="552"/>
      <c r="M905" s="552"/>
      <c r="N905" s="552"/>
      <c r="O905" s="552"/>
      <c r="P905" s="552"/>
      <c r="Q905" s="552"/>
      <c r="R905" s="552"/>
      <c r="S905" s="552"/>
      <c r="T905" s="552"/>
      <c r="U905" s="552"/>
      <c r="V905" s="552"/>
      <c r="W905" s="552"/>
      <c r="X905" s="552"/>
      <c r="Y905" s="552"/>
      <c r="Z905" s="552"/>
      <c r="AA905" s="552"/>
      <c r="AB905" s="552"/>
      <c r="AC905" s="552"/>
      <c r="AD905" s="552"/>
      <c r="AE905" s="552"/>
      <c r="AF905" s="552"/>
      <c r="AG905" s="552"/>
      <c r="AH905" s="552"/>
      <c r="AI905" s="1532" t="s">
        <v>737</v>
      </c>
      <c r="AJ905" s="741"/>
      <c r="AK905" s="1649"/>
      <c r="AL905" s="1649"/>
      <c r="AM905" s="1373"/>
      <c r="AN905" s="1373"/>
      <c r="AO905" s="1373"/>
      <c r="AP905" s="1373"/>
      <c r="AQ905" s="1649"/>
      <c r="AR905" s="1373"/>
      <c r="AS905" s="1373"/>
      <c r="AT905" s="743"/>
      <c r="AU905" s="1373"/>
      <c r="AV905" s="1373"/>
      <c r="AW905" s="1373"/>
      <c r="AX905" s="1373"/>
      <c r="AY905" s="1373"/>
      <c r="AZ905" s="1639"/>
      <c r="BA905" s="1639"/>
      <c r="BB905" s="1639"/>
      <c r="BC905" s="1639"/>
      <c r="BD905" s="1639"/>
      <c r="BE905" s="1642">
        <v>0</v>
      </c>
    </row>
    <row s="1854" customFormat="1" customHeight="1" ht="22.5">
      <c r="A906" s="994"/>
      <c r="B906" s="1373"/>
      <c r="C906" s="1649"/>
      <c r="D906" s="2158"/>
      <c r="E906" s="553" t="s">
        <v>2236</v>
      </c>
      <c r="F906" s="547" t="s">
        <v>2237</v>
      </c>
      <c r="G906" s="2386" t="s">
        <v>736</v>
      </c>
      <c r="H906" s="552"/>
      <c r="I906" s="552">
        <v>210</v>
      </c>
      <c r="J906" s="552"/>
      <c r="K906" s="552"/>
      <c r="L906" s="552"/>
      <c r="M906" s="552"/>
      <c r="N906" s="552"/>
      <c r="O906" s="552"/>
      <c r="P906" s="552"/>
      <c r="Q906" s="552"/>
      <c r="R906" s="552"/>
      <c r="S906" s="552"/>
      <c r="T906" s="552"/>
      <c r="U906" s="552"/>
      <c r="V906" s="552"/>
      <c r="W906" s="552"/>
      <c r="X906" s="552"/>
      <c r="Y906" s="552"/>
      <c r="Z906" s="552"/>
      <c r="AA906" s="552"/>
      <c r="AB906" s="552"/>
      <c r="AC906" s="552"/>
      <c r="AD906" s="552"/>
      <c r="AE906" s="552"/>
      <c r="AF906" s="552"/>
      <c r="AG906" s="552"/>
      <c r="AH906" s="552"/>
      <c r="AI906" s="1532" t="s">
        <v>737</v>
      </c>
      <c r="AJ906" s="741"/>
      <c r="AK906" s="1649"/>
      <c r="AL906" s="1649"/>
      <c r="AM906" s="1373"/>
      <c r="AN906" s="1373"/>
      <c r="AO906" s="1373"/>
      <c r="AP906" s="1373"/>
      <c r="AQ906" s="1649"/>
      <c r="AR906" s="1373"/>
      <c r="AS906" s="1373"/>
      <c r="AT906" s="743"/>
      <c r="AU906" s="1373"/>
      <c r="AV906" s="1373"/>
      <c r="AW906" s="1373"/>
      <c r="AX906" s="1373"/>
      <c r="AY906" s="1373"/>
      <c r="AZ906" s="1639"/>
      <c r="BA906" s="1639"/>
      <c r="BB906" s="1639"/>
      <c r="BC906" s="1639"/>
      <c r="BD906" s="1639"/>
      <c r="BE906" s="1642">
        <v>0</v>
      </c>
    </row>
    <row s="1854" customFormat="1" customHeight="1" ht="22.5">
      <c r="A907" s="994"/>
      <c r="B907" s="1373"/>
      <c r="C907" s="1649"/>
      <c r="D907" s="2158"/>
      <c r="E907" s="553" t="s">
        <v>2238</v>
      </c>
      <c r="F907" s="547" t="s">
        <v>2239</v>
      </c>
      <c r="G907" s="2386" t="s">
        <v>736</v>
      </c>
      <c r="H907" s="552"/>
      <c r="I907" s="552">
        <v>203.997</v>
      </c>
      <c r="J907" s="552"/>
      <c r="K907" s="552"/>
      <c r="L907" s="552"/>
      <c r="M907" s="552"/>
      <c r="N907" s="552"/>
      <c r="O907" s="552"/>
      <c r="P907" s="552"/>
      <c r="Q907" s="552"/>
      <c r="R907" s="552"/>
      <c r="S907" s="552"/>
      <c r="T907" s="552"/>
      <c r="U907" s="552"/>
      <c r="V907" s="552"/>
      <c r="W907" s="552"/>
      <c r="X907" s="552"/>
      <c r="Y907" s="552"/>
      <c r="Z907" s="552"/>
      <c r="AA907" s="552"/>
      <c r="AB907" s="552"/>
      <c r="AC907" s="552"/>
      <c r="AD907" s="552"/>
      <c r="AE907" s="552"/>
      <c r="AF907" s="552"/>
      <c r="AG907" s="552"/>
      <c r="AH907" s="552"/>
      <c r="AI907" s="1532" t="s">
        <v>737</v>
      </c>
      <c r="AJ907" s="741"/>
      <c r="AK907" s="1649"/>
      <c r="AL907" s="1649"/>
      <c r="AM907" s="1373"/>
      <c r="AN907" s="1373"/>
      <c r="AO907" s="1373"/>
      <c r="AP907" s="1373"/>
      <c r="AQ907" s="1649"/>
      <c r="AR907" s="1373"/>
      <c r="AS907" s="1373"/>
      <c r="AT907" s="743"/>
      <c r="AU907" s="1373"/>
      <c r="AV907" s="1373"/>
      <c r="AW907" s="1373"/>
      <c r="AX907" s="1373"/>
      <c r="AY907" s="1373"/>
      <c r="AZ907" s="1639"/>
      <c r="BA907" s="1639"/>
      <c r="BB907" s="1639"/>
      <c r="BC907" s="1639"/>
      <c r="BD907" s="1639"/>
      <c r="BE907" s="1642">
        <v>0</v>
      </c>
    </row>
    <row s="1854" customFormat="1" customHeight="1" ht="22.5">
      <c r="A908" s="994"/>
      <c r="B908" s="1373"/>
      <c r="C908" s="1649"/>
      <c r="D908" s="2158"/>
      <c r="E908" s="553" t="s">
        <v>2240</v>
      </c>
      <c r="F908" s="547" t="s">
        <v>2241</v>
      </c>
      <c r="G908" s="2386" t="s">
        <v>736</v>
      </c>
      <c r="H908" s="552"/>
      <c r="I908" s="552">
        <v>210.001</v>
      </c>
      <c r="J908" s="552"/>
      <c r="K908" s="552"/>
      <c r="L908" s="552"/>
      <c r="M908" s="552"/>
      <c r="N908" s="552"/>
      <c r="O908" s="552"/>
      <c r="P908" s="552"/>
      <c r="Q908" s="552"/>
      <c r="R908" s="552"/>
      <c r="S908" s="552"/>
      <c r="T908" s="552"/>
      <c r="U908" s="552"/>
      <c r="V908" s="552"/>
      <c r="W908" s="552"/>
      <c r="X908" s="552"/>
      <c r="Y908" s="552"/>
      <c r="Z908" s="552"/>
      <c r="AA908" s="552"/>
      <c r="AB908" s="552"/>
      <c r="AC908" s="552"/>
      <c r="AD908" s="552"/>
      <c r="AE908" s="552"/>
      <c r="AF908" s="552"/>
      <c r="AG908" s="552"/>
      <c r="AH908" s="552"/>
      <c r="AI908" s="1532" t="s">
        <v>737</v>
      </c>
      <c r="AJ908" s="741"/>
      <c r="AK908" s="1649"/>
      <c r="AL908" s="1649"/>
      <c r="AM908" s="1373"/>
      <c r="AN908" s="1373"/>
      <c r="AO908" s="1373"/>
      <c r="AP908" s="1373"/>
      <c r="AQ908" s="1649"/>
      <c r="AR908" s="1373"/>
      <c r="AS908" s="1373"/>
      <c r="AT908" s="743"/>
      <c r="AU908" s="1373"/>
      <c r="AV908" s="1373"/>
      <c r="AW908" s="1373"/>
      <c r="AX908" s="1373"/>
      <c r="AY908" s="1373"/>
      <c r="AZ908" s="1639"/>
      <c r="BA908" s="1639"/>
      <c r="BB908" s="1639"/>
      <c r="BC908" s="1639"/>
      <c r="BD908" s="1639"/>
      <c r="BE908" s="1642">
        <v>0</v>
      </c>
    </row>
    <row s="1854" customFormat="1" customHeight="1" ht="22.5">
      <c r="A909" s="994"/>
      <c r="B909" s="1373"/>
      <c r="C909" s="1649"/>
      <c r="D909" s="2158"/>
      <c r="E909" s="553" t="s">
        <v>2242</v>
      </c>
      <c r="F909" s="547" t="s">
        <v>2243</v>
      </c>
      <c r="G909" s="2386" t="s">
        <v>736</v>
      </c>
      <c r="H909" s="552"/>
      <c r="I909" s="552">
        <v>209.992</v>
      </c>
      <c r="J909" s="552"/>
      <c r="K909" s="552"/>
      <c r="L909" s="552"/>
      <c r="M909" s="552"/>
      <c r="N909" s="552"/>
      <c r="O909" s="552"/>
      <c r="P909" s="552"/>
      <c r="Q909" s="552"/>
      <c r="R909" s="552"/>
      <c r="S909" s="552"/>
      <c r="T909" s="552"/>
      <c r="U909" s="552"/>
      <c r="V909" s="552"/>
      <c r="W909" s="552"/>
      <c r="X909" s="552"/>
      <c r="Y909" s="552"/>
      <c r="Z909" s="552"/>
      <c r="AA909" s="552"/>
      <c r="AB909" s="552"/>
      <c r="AC909" s="552"/>
      <c r="AD909" s="552"/>
      <c r="AE909" s="552"/>
      <c r="AF909" s="552"/>
      <c r="AG909" s="552"/>
      <c r="AH909" s="552"/>
      <c r="AI909" s="1532" t="s">
        <v>737</v>
      </c>
      <c r="AJ909" s="741"/>
      <c r="AK909" s="1649"/>
      <c r="AL909" s="1649"/>
      <c r="AM909" s="1373"/>
      <c r="AN909" s="1373"/>
      <c r="AO909" s="1373"/>
      <c r="AP909" s="1373"/>
      <c r="AQ909" s="1649"/>
      <c r="AR909" s="1373"/>
      <c r="AS909" s="1373"/>
      <c r="AT909" s="743"/>
      <c r="AU909" s="1373"/>
      <c r="AV909" s="1373"/>
      <c r="AW909" s="1373"/>
      <c r="AX909" s="1373"/>
      <c r="AY909" s="1373"/>
      <c r="AZ909" s="1639"/>
      <c r="BA909" s="1639"/>
      <c r="BB909" s="1639"/>
      <c r="BC909" s="1639"/>
      <c r="BD909" s="1639"/>
      <c r="BE909" s="1642">
        <v>0</v>
      </c>
    </row>
    <row s="1854" customFormat="1" customHeight="1" ht="22.5">
      <c r="A910" s="994"/>
      <c r="B910" s="1373"/>
      <c r="C910" s="1649"/>
      <c r="D910" s="2158"/>
      <c r="E910" s="553" t="s">
        <v>2244</v>
      </c>
      <c r="F910" s="547" t="s">
        <v>2245</v>
      </c>
      <c r="G910" s="2386" t="s">
        <v>736</v>
      </c>
      <c r="H910" s="552"/>
      <c r="I910" s="552">
        <v>209.999</v>
      </c>
      <c r="J910" s="552"/>
      <c r="K910" s="552"/>
      <c r="L910" s="552"/>
      <c r="M910" s="552"/>
      <c r="N910" s="552"/>
      <c r="O910" s="552"/>
      <c r="P910" s="552"/>
      <c r="Q910" s="552"/>
      <c r="R910" s="552"/>
      <c r="S910" s="552"/>
      <c r="T910" s="552"/>
      <c r="U910" s="552"/>
      <c r="V910" s="552"/>
      <c r="W910" s="552"/>
      <c r="X910" s="552"/>
      <c r="Y910" s="552"/>
      <c r="Z910" s="552"/>
      <c r="AA910" s="552"/>
      <c r="AB910" s="552"/>
      <c r="AC910" s="552"/>
      <c r="AD910" s="552"/>
      <c r="AE910" s="552"/>
      <c r="AF910" s="552"/>
      <c r="AG910" s="552"/>
      <c r="AH910" s="552"/>
      <c r="AI910" s="1532" t="s">
        <v>737</v>
      </c>
      <c r="AJ910" s="741"/>
      <c r="AK910" s="1649"/>
      <c r="AL910" s="1649"/>
      <c r="AM910" s="1373"/>
      <c r="AN910" s="1373"/>
      <c r="AO910" s="1373"/>
      <c r="AP910" s="1373"/>
      <c r="AQ910" s="1649"/>
      <c r="AR910" s="1373"/>
      <c r="AS910" s="1373"/>
      <c r="AT910" s="743"/>
      <c r="AU910" s="1373"/>
      <c r="AV910" s="1373"/>
      <c r="AW910" s="1373"/>
      <c r="AX910" s="1373"/>
      <c r="AY910" s="1373"/>
      <c r="AZ910" s="1639"/>
      <c r="BA910" s="1639"/>
      <c r="BB910" s="1639"/>
      <c r="BC910" s="1639"/>
      <c r="BD910" s="1639"/>
      <c r="BE910" s="1642">
        <v>0</v>
      </c>
    </row>
    <row s="1854" customFormat="1" customHeight="1" ht="22.5">
      <c r="A911" s="994"/>
      <c r="B911" s="1373"/>
      <c r="C911" s="1649"/>
      <c r="D911" s="2158"/>
      <c r="E911" s="553" t="s">
        <v>2246</v>
      </c>
      <c r="F911" s="547" t="s">
        <v>2247</v>
      </c>
      <c r="G911" s="2386" t="s">
        <v>736</v>
      </c>
      <c r="H911" s="552"/>
      <c r="I911" s="552">
        <v>209.995</v>
      </c>
      <c r="J911" s="552"/>
      <c r="K911" s="552"/>
      <c r="L911" s="552"/>
      <c r="M911" s="552"/>
      <c r="N911" s="552"/>
      <c r="O911" s="552"/>
      <c r="P911" s="552"/>
      <c r="Q911" s="552"/>
      <c r="R911" s="552"/>
      <c r="S911" s="552"/>
      <c r="T911" s="552"/>
      <c r="U911" s="552"/>
      <c r="V911" s="552"/>
      <c r="W911" s="552"/>
      <c r="X911" s="552"/>
      <c r="Y911" s="552"/>
      <c r="Z911" s="552"/>
      <c r="AA911" s="552"/>
      <c r="AB911" s="552"/>
      <c r="AC911" s="552"/>
      <c r="AD911" s="552"/>
      <c r="AE911" s="552"/>
      <c r="AF911" s="552"/>
      <c r="AG911" s="552"/>
      <c r="AH911" s="552"/>
      <c r="AI911" s="1532" t="s">
        <v>737</v>
      </c>
      <c r="AJ911" s="741"/>
      <c r="AK911" s="1649"/>
      <c r="AL911" s="1649"/>
      <c r="AM911" s="1373"/>
      <c r="AN911" s="1373"/>
      <c r="AO911" s="1373"/>
      <c r="AP911" s="1373"/>
      <c r="AQ911" s="1649"/>
      <c r="AR911" s="1373"/>
      <c r="AS911" s="1373"/>
      <c r="AT911" s="743"/>
      <c r="AU911" s="1373"/>
      <c r="AV911" s="1373"/>
      <c r="AW911" s="1373"/>
      <c r="AX911" s="1373"/>
      <c r="AY911" s="1373"/>
      <c r="AZ911" s="1639"/>
      <c r="BA911" s="1639"/>
      <c r="BB911" s="1639"/>
      <c r="BC911" s="1639"/>
      <c r="BD911" s="1639"/>
      <c r="BE911" s="1642">
        <v>0</v>
      </c>
    </row>
    <row s="1854" customFormat="1" customHeight="1" ht="22.5">
      <c r="A912" s="994"/>
      <c r="B912" s="1373"/>
      <c r="C912" s="1649"/>
      <c r="D912" s="2158"/>
      <c r="E912" s="553" t="s">
        <v>2248</v>
      </c>
      <c r="F912" s="547" t="s">
        <v>2249</v>
      </c>
      <c r="G912" s="2386" t="s">
        <v>736</v>
      </c>
      <c r="H912" s="552"/>
      <c r="I912" s="552">
        <v>210.004</v>
      </c>
      <c r="J912" s="552"/>
      <c r="K912" s="552"/>
      <c r="L912" s="552"/>
      <c r="M912" s="552"/>
      <c r="N912" s="552"/>
      <c r="O912" s="552"/>
      <c r="P912" s="552"/>
      <c r="Q912" s="552"/>
      <c r="R912" s="552"/>
      <c r="S912" s="552"/>
      <c r="T912" s="552"/>
      <c r="U912" s="552"/>
      <c r="V912" s="552"/>
      <c r="W912" s="552"/>
      <c r="X912" s="552"/>
      <c r="Y912" s="552"/>
      <c r="Z912" s="552"/>
      <c r="AA912" s="552"/>
      <c r="AB912" s="552"/>
      <c r="AC912" s="552"/>
      <c r="AD912" s="552"/>
      <c r="AE912" s="552"/>
      <c r="AF912" s="552"/>
      <c r="AG912" s="552"/>
      <c r="AH912" s="552"/>
      <c r="AI912" s="1532" t="s">
        <v>737</v>
      </c>
      <c r="AJ912" s="741"/>
      <c r="AK912" s="1649"/>
      <c r="AL912" s="1649"/>
      <c r="AM912" s="1373"/>
      <c r="AN912" s="1373"/>
      <c r="AO912" s="1373"/>
      <c r="AP912" s="1373"/>
      <c r="AQ912" s="1649"/>
      <c r="AR912" s="1373"/>
      <c r="AS912" s="1373"/>
      <c r="AT912" s="743"/>
      <c r="AU912" s="1373"/>
      <c r="AV912" s="1373"/>
      <c r="AW912" s="1373"/>
      <c r="AX912" s="1373"/>
      <c r="AY912" s="1373"/>
      <c r="AZ912" s="1639"/>
      <c r="BA912" s="1639"/>
      <c r="BB912" s="1639"/>
      <c r="BC912" s="1639"/>
      <c r="BD912" s="1639"/>
      <c r="BE912" s="1642">
        <v>0</v>
      </c>
    </row>
    <row s="1854" customFormat="1" customHeight="1" ht="22.5">
      <c r="A913" s="994"/>
      <c r="B913" s="1373"/>
      <c r="C913" s="1649"/>
      <c r="D913" s="2158"/>
      <c r="E913" s="553" t="s">
        <v>2250</v>
      </c>
      <c r="F913" s="547" t="s">
        <v>2251</v>
      </c>
      <c r="G913" s="2386" t="s">
        <v>736</v>
      </c>
      <c r="H913" s="552"/>
      <c r="I913" s="552">
        <v>210.006</v>
      </c>
      <c r="J913" s="552"/>
      <c r="K913" s="552"/>
      <c r="L913" s="552"/>
      <c r="M913" s="552"/>
      <c r="N913" s="552"/>
      <c r="O913" s="552"/>
      <c r="P913" s="552"/>
      <c r="Q913" s="552"/>
      <c r="R913" s="552"/>
      <c r="S913" s="552"/>
      <c r="T913" s="552"/>
      <c r="U913" s="552"/>
      <c r="V913" s="552"/>
      <c r="W913" s="552"/>
      <c r="X913" s="552"/>
      <c r="Y913" s="552"/>
      <c r="Z913" s="552"/>
      <c r="AA913" s="552"/>
      <c r="AB913" s="552"/>
      <c r="AC913" s="552"/>
      <c r="AD913" s="552"/>
      <c r="AE913" s="552"/>
      <c r="AF913" s="552"/>
      <c r="AG913" s="552"/>
      <c r="AH913" s="552"/>
      <c r="AI913" s="1532" t="s">
        <v>737</v>
      </c>
      <c r="AJ913" s="741"/>
      <c r="AK913" s="1649"/>
      <c r="AL913" s="1649"/>
      <c r="AM913" s="1373"/>
      <c r="AN913" s="1373"/>
      <c r="AO913" s="1373"/>
      <c r="AP913" s="1373"/>
      <c r="AQ913" s="1649"/>
      <c r="AR913" s="1373"/>
      <c r="AS913" s="1373"/>
      <c r="AT913" s="743"/>
      <c r="AU913" s="1373"/>
      <c r="AV913" s="1373"/>
      <c r="AW913" s="1373"/>
      <c r="AX913" s="1373"/>
      <c r="AY913" s="1373"/>
      <c r="AZ913" s="1639"/>
      <c r="BA913" s="1639"/>
      <c r="BB913" s="1639"/>
      <c r="BC913" s="1639"/>
      <c r="BD913" s="1639"/>
      <c r="BE913" s="1642">
        <v>0</v>
      </c>
    </row>
    <row s="1854" customFormat="1" customHeight="1" ht="22.5">
      <c r="A914" s="994"/>
      <c r="B914" s="1373"/>
      <c r="C914" s="1649"/>
      <c r="D914" s="2158"/>
      <c r="E914" s="553" t="s">
        <v>2252</v>
      </c>
      <c r="F914" s="547" t="s">
        <v>2253</v>
      </c>
      <c r="G914" s="2386" t="s">
        <v>736</v>
      </c>
      <c r="H914" s="552"/>
      <c r="I914" s="552">
        <v>209.997</v>
      </c>
      <c r="J914" s="552"/>
      <c r="K914" s="552"/>
      <c r="L914" s="552"/>
      <c r="M914" s="552"/>
      <c r="N914" s="552"/>
      <c r="O914" s="552"/>
      <c r="P914" s="552"/>
      <c r="Q914" s="552"/>
      <c r="R914" s="552"/>
      <c r="S914" s="552"/>
      <c r="T914" s="552"/>
      <c r="U914" s="552"/>
      <c r="V914" s="552"/>
      <c r="W914" s="552"/>
      <c r="X914" s="552"/>
      <c r="Y914" s="552"/>
      <c r="Z914" s="552"/>
      <c r="AA914" s="552"/>
      <c r="AB914" s="552"/>
      <c r="AC914" s="552"/>
      <c r="AD914" s="552"/>
      <c r="AE914" s="552"/>
      <c r="AF914" s="552"/>
      <c r="AG914" s="552"/>
      <c r="AH914" s="552"/>
      <c r="AI914" s="1532" t="s">
        <v>737</v>
      </c>
      <c r="AJ914" s="741"/>
      <c r="AK914" s="1649"/>
      <c r="AL914" s="1649"/>
      <c r="AM914" s="1373"/>
      <c r="AN914" s="1373"/>
      <c r="AO914" s="1373"/>
      <c r="AP914" s="1373"/>
      <c r="AQ914" s="1649"/>
      <c r="AR914" s="1373"/>
      <c r="AS914" s="1373"/>
      <c r="AT914" s="743"/>
      <c r="AU914" s="1373"/>
      <c r="AV914" s="1373"/>
      <c r="AW914" s="1373"/>
      <c r="AX914" s="1373"/>
      <c r="AY914" s="1373"/>
      <c r="AZ914" s="1639"/>
      <c r="BA914" s="1639"/>
      <c r="BB914" s="1639"/>
      <c r="BC914" s="1639"/>
      <c r="BD914" s="1639"/>
      <c r="BE914" s="1642">
        <v>0</v>
      </c>
    </row>
    <row s="1854" customFormat="1" customHeight="1" ht="22.5">
      <c r="A915" s="994"/>
      <c r="B915" s="1373"/>
      <c r="C915" s="1649"/>
      <c r="D915" s="2158"/>
      <c r="E915" s="553" t="s">
        <v>2254</v>
      </c>
      <c r="F915" s="547" t="s">
        <v>2255</v>
      </c>
      <c r="G915" s="2386" t="s">
        <v>736</v>
      </c>
      <c r="H915" s="552"/>
      <c r="I915" s="552">
        <v>210.013</v>
      </c>
      <c r="J915" s="552"/>
      <c r="K915" s="552"/>
      <c r="L915" s="552"/>
      <c r="M915" s="552"/>
      <c r="N915" s="552"/>
      <c r="O915" s="552"/>
      <c r="P915" s="552"/>
      <c r="Q915" s="552"/>
      <c r="R915" s="552"/>
      <c r="S915" s="552"/>
      <c r="T915" s="552"/>
      <c r="U915" s="552"/>
      <c r="V915" s="552"/>
      <c r="W915" s="552"/>
      <c r="X915" s="552"/>
      <c r="Y915" s="552"/>
      <c r="Z915" s="552"/>
      <c r="AA915" s="552"/>
      <c r="AB915" s="552"/>
      <c r="AC915" s="552"/>
      <c r="AD915" s="552"/>
      <c r="AE915" s="552"/>
      <c r="AF915" s="552"/>
      <c r="AG915" s="552"/>
      <c r="AH915" s="552"/>
      <c r="AI915" s="1532" t="s">
        <v>737</v>
      </c>
      <c r="AJ915" s="741"/>
      <c r="AK915" s="1649"/>
      <c r="AL915" s="1649"/>
      <c r="AM915" s="1373"/>
      <c r="AN915" s="1373"/>
      <c r="AO915" s="1373"/>
      <c r="AP915" s="1373"/>
      <c r="AQ915" s="1649"/>
      <c r="AR915" s="1373"/>
      <c r="AS915" s="1373"/>
      <c r="AT915" s="743"/>
      <c r="AU915" s="1373"/>
      <c r="AV915" s="1373"/>
      <c r="AW915" s="1373"/>
      <c r="AX915" s="1373"/>
      <c r="AY915" s="1373"/>
      <c r="AZ915" s="1639"/>
      <c r="BA915" s="1639"/>
      <c r="BB915" s="1639"/>
      <c r="BC915" s="1639"/>
      <c r="BD915" s="1639"/>
      <c r="BE915" s="1642">
        <v>0</v>
      </c>
    </row>
    <row s="1854" customFormat="1" customHeight="1" ht="22.5">
      <c r="A916" s="994"/>
      <c r="B916" s="1373"/>
      <c r="C916" s="1649"/>
      <c r="D916" s="2158"/>
      <c r="E916" s="553" t="s">
        <v>2256</v>
      </c>
      <c r="F916" s="547" t="s">
        <v>2257</v>
      </c>
      <c r="G916" s="2386" t="s">
        <v>736</v>
      </c>
      <c r="H916" s="552"/>
      <c r="I916" s="552">
        <v>210.009</v>
      </c>
      <c r="J916" s="552"/>
      <c r="K916" s="552"/>
      <c r="L916" s="552"/>
      <c r="M916" s="552"/>
      <c r="N916" s="552"/>
      <c r="O916" s="552"/>
      <c r="P916" s="552"/>
      <c r="Q916" s="552"/>
      <c r="R916" s="552"/>
      <c r="S916" s="552"/>
      <c r="T916" s="552"/>
      <c r="U916" s="552"/>
      <c r="V916" s="552"/>
      <c r="W916" s="552"/>
      <c r="X916" s="552"/>
      <c r="Y916" s="552"/>
      <c r="Z916" s="552"/>
      <c r="AA916" s="552"/>
      <c r="AB916" s="552"/>
      <c r="AC916" s="552"/>
      <c r="AD916" s="552"/>
      <c r="AE916" s="552"/>
      <c r="AF916" s="552"/>
      <c r="AG916" s="552"/>
      <c r="AH916" s="552"/>
      <c r="AI916" s="1532" t="s">
        <v>737</v>
      </c>
      <c r="AJ916" s="741"/>
      <c r="AK916" s="1649"/>
      <c r="AL916" s="1649"/>
      <c r="AM916" s="1373"/>
      <c r="AN916" s="1373"/>
      <c r="AO916" s="1373"/>
      <c r="AP916" s="1373"/>
      <c r="AQ916" s="1649"/>
      <c r="AR916" s="1373"/>
      <c r="AS916" s="1373"/>
      <c r="AT916" s="743"/>
      <c r="AU916" s="1373"/>
      <c r="AV916" s="1373"/>
      <c r="AW916" s="1373"/>
      <c r="AX916" s="1373"/>
      <c r="AY916" s="1373"/>
      <c r="AZ916" s="1639"/>
      <c r="BA916" s="1639"/>
      <c r="BB916" s="1639"/>
      <c r="BC916" s="1639"/>
      <c r="BD916" s="1639"/>
      <c r="BE916" s="1642">
        <v>0</v>
      </c>
    </row>
    <row s="1854" customFormat="1" customHeight="1" ht="22.5">
      <c r="A917" s="994"/>
      <c r="B917" s="1373"/>
      <c r="C917" s="1649"/>
      <c r="D917" s="2158"/>
      <c r="E917" s="553" t="s">
        <v>2258</v>
      </c>
      <c r="F917" s="547" t="s">
        <v>2259</v>
      </c>
      <c r="G917" s="2386" t="s">
        <v>736</v>
      </c>
      <c r="H917" s="552"/>
      <c r="I917" s="552">
        <v>220.019</v>
      </c>
      <c r="J917" s="552"/>
      <c r="K917" s="552"/>
      <c r="L917" s="552"/>
      <c r="M917" s="552"/>
      <c r="N917" s="552"/>
      <c r="O917" s="552"/>
      <c r="P917" s="552"/>
      <c r="Q917" s="552"/>
      <c r="R917" s="552"/>
      <c r="S917" s="552"/>
      <c r="T917" s="552"/>
      <c r="U917" s="552"/>
      <c r="V917" s="552"/>
      <c r="W917" s="552"/>
      <c r="X917" s="552"/>
      <c r="Y917" s="552"/>
      <c r="Z917" s="552"/>
      <c r="AA917" s="552"/>
      <c r="AB917" s="552"/>
      <c r="AC917" s="552"/>
      <c r="AD917" s="552"/>
      <c r="AE917" s="552"/>
      <c r="AF917" s="552"/>
      <c r="AG917" s="552"/>
      <c r="AH917" s="552"/>
      <c r="AI917" s="1532" t="s">
        <v>737</v>
      </c>
      <c r="AJ917" s="741"/>
      <c r="AK917" s="1649"/>
      <c r="AL917" s="1649"/>
      <c r="AM917" s="1373"/>
      <c r="AN917" s="1373"/>
      <c r="AO917" s="1373"/>
      <c r="AP917" s="1373"/>
      <c r="AQ917" s="1649"/>
      <c r="AR917" s="1373"/>
      <c r="AS917" s="1373"/>
      <c r="AT917" s="743"/>
      <c r="AU917" s="1373"/>
      <c r="AV917" s="1373"/>
      <c r="AW917" s="1373"/>
      <c r="AX917" s="1373"/>
      <c r="AY917" s="1373"/>
      <c r="AZ917" s="1639"/>
      <c r="BA917" s="1639"/>
      <c r="BB917" s="1639"/>
      <c r="BC917" s="1639"/>
      <c r="BD917" s="1639"/>
      <c r="BE917" s="1642">
        <v>0</v>
      </c>
    </row>
    <row s="1854" customFormat="1" customHeight="1" ht="22.5">
      <c r="A918" s="994"/>
      <c r="B918" s="1373"/>
      <c r="C918" s="1649"/>
      <c r="D918" s="2158"/>
      <c r="E918" s="553" t="s">
        <v>2260</v>
      </c>
      <c r="F918" s="547" t="s">
        <v>2261</v>
      </c>
      <c r="G918" s="2386" t="s">
        <v>736</v>
      </c>
      <c r="H918" s="552"/>
      <c r="I918" s="552">
        <v>219.8</v>
      </c>
      <c r="J918" s="552"/>
      <c r="K918" s="552"/>
      <c r="L918" s="552"/>
      <c r="M918" s="552"/>
      <c r="N918" s="552"/>
      <c r="O918" s="552"/>
      <c r="P918" s="552"/>
      <c r="Q918" s="552"/>
      <c r="R918" s="552"/>
      <c r="S918" s="552"/>
      <c r="T918" s="552"/>
      <c r="U918" s="552"/>
      <c r="V918" s="552"/>
      <c r="W918" s="552"/>
      <c r="X918" s="552"/>
      <c r="Y918" s="552"/>
      <c r="Z918" s="552"/>
      <c r="AA918" s="552"/>
      <c r="AB918" s="552"/>
      <c r="AC918" s="552"/>
      <c r="AD918" s="552"/>
      <c r="AE918" s="552"/>
      <c r="AF918" s="552"/>
      <c r="AG918" s="552"/>
      <c r="AH918" s="552"/>
      <c r="AI918" s="1532" t="s">
        <v>737</v>
      </c>
      <c r="AJ918" s="741"/>
      <c r="AK918" s="1649"/>
      <c r="AL918" s="1649"/>
      <c r="AM918" s="1373"/>
      <c r="AN918" s="1373"/>
      <c r="AO918" s="1373"/>
      <c r="AP918" s="1373"/>
      <c r="AQ918" s="1649"/>
      <c r="AR918" s="1373"/>
      <c r="AS918" s="1373"/>
      <c r="AT918" s="743"/>
      <c r="AU918" s="1373"/>
      <c r="AV918" s="1373"/>
      <c r="AW918" s="1373"/>
      <c r="AX918" s="1373"/>
      <c r="AY918" s="1373"/>
      <c r="AZ918" s="1639"/>
      <c r="BA918" s="1639"/>
      <c r="BB918" s="1639"/>
      <c r="BC918" s="1639"/>
      <c r="BD918" s="1639"/>
      <c r="BE918" s="1642">
        <v>0</v>
      </c>
    </row>
    <row s="1854" customFormat="1" customHeight="1" ht="22.5">
      <c r="A919" s="994"/>
      <c r="B919" s="1373"/>
      <c r="C919" s="1649"/>
      <c r="D919" s="2158"/>
      <c r="E919" s="553" t="s">
        <v>2262</v>
      </c>
      <c r="F919" s="547" t="s">
        <v>2263</v>
      </c>
      <c r="G919" s="2386" t="s">
        <v>736</v>
      </c>
      <c r="H919" s="552"/>
      <c r="I919" s="552">
        <v>210.1</v>
      </c>
      <c r="J919" s="552"/>
      <c r="K919" s="552"/>
      <c r="L919" s="552"/>
      <c r="M919" s="552"/>
      <c r="N919" s="552"/>
      <c r="O919" s="552"/>
      <c r="P919" s="552"/>
      <c r="Q919" s="552"/>
      <c r="R919" s="552"/>
      <c r="S919" s="552"/>
      <c r="T919" s="552"/>
      <c r="U919" s="552"/>
      <c r="V919" s="552"/>
      <c r="W919" s="552"/>
      <c r="X919" s="552"/>
      <c r="Y919" s="552"/>
      <c r="Z919" s="552"/>
      <c r="AA919" s="552"/>
      <c r="AB919" s="552"/>
      <c r="AC919" s="552"/>
      <c r="AD919" s="552"/>
      <c r="AE919" s="552"/>
      <c r="AF919" s="552"/>
      <c r="AG919" s="552"/>
      <c r="AH919" s="552"/>
      <c r="AI919" s="1532" t="s">
        <v>737</v>
      </c>
      <c r="AJ919" s="741"/>
      <c r="AK919" s="1649"/>
      <c r="AL919" s="1649"/>
      <c r="AM919" s="1373"/>
      <c r="AN919" s="1373"/>
      <c r="AO919" s="1373"/>
      <c r="AP919" s="1373"/>
      <c r="AQ919" s="1649"/>
      <c r="AR919" s="1373"/>
      <c r="AS919" s="1373"/>
      <c r="AT919" s="743"/>
      <c r="AU919" s="1373"/>
      <c r="AV919" s="1373"/>
      <c r="AW919" s="1373"/>
      <c r="AX919" s="1373"/>
      <c r="AY919" s="1373"/>
      <c r="AZ919" s="1639"/>
      <c r="BA919" s="1639"/>
      <c r="BB919" s="1639"/>
      <c r="BC919" s="1639"/>
      <c r="BD919" s="1639"/>
      <c r="BE919" s="1642">
        <v>0</v>
      </c>
    </row>
    <row s="1854" customFormat="1" customHeight="1" ht="22.5">
      <c r="A920" s="994"/>
      <c r="B920" s="1373"/>
      <c r="C920" s="1649"/>
      <c r="D920" s="2158"/>
      <c r="E920" s="553" t="s">
        <v>2264</v>
      </c>
      <c r="F920" s="547" t="s">
        <v>2265</v>
      </c>
      <c r="G920" s="2386" t="s">
        <v>736</v>
      </c>
      <c r="H920" s="552"/>
      <c r="I920" s="552">
        <v>258</v>
      </c>
      <c r="J920" s="552"/>
      <c r="K920" s="552"/>
      <c r="L920" s="552"/>
      <c r="M920" s="552"/>
      <c r="N920" s="552"/>
      <c r="O920" s="552"/>
      <c r="P920" s="552"/>
      <c r="Q920" s="552"/>
      <c r="R920" s="552"/>
      <c r="S920" s="552"/>
      <c r="T920" s="552"/>
      <c r="U920" s="552"/>
      <c r="V920" s="552"/>
      <c r="W920" s="552"/>
      <c r="X920" s="552"/>
      <c r="Y920" s="552"/>
      <c r="Z920" s="552"/>
      <c r="AA920" s="552"/>
      <c r="AB920" s="552"/>
      <c r="AC920" s="552"/>
      <c r="AD920" s="552"/>
      <c r="AE920" s="552"/>
      <c r="AF920" s="552"/>
      <c r="AG920" s="552"/>
      <c r="AH920" s="552"/>
      <c r="AI920" s="1532" t="s">
        <v>737</v>
      </c>
      <c r="AJ920" s="741"/>
      <c r="AK920" s="1649"/>
      <c r="AL920" s="1649"/>
      <c r="AM920" s="1373"/>
      <c r="AN920" s="1373"/>
      <c r="AO920" s="1373"/>
      <c r="AP920" s="1373"/>
      <c r="AQ920" s="1649"/>
      <c r="AR920" s="1373"/>
      <c r="AS920" s="1373"/>
      <c r="AT920" s="743"/>
      <c r="AU920" s="1373"/>
      <c r="AV920" s="1373"/>
      <c r="AW920" s="1373"/>
      <c r="AX920" s="1373"/>
      <c r="AY920" s="1373"/>
      <c r="AZ920" s="1639"/>
      <c r="BA920" s="1639"/>
      <c r="BB920" s="1639"/>
      <c r="BC920" s="1639"/>
      <c r="BD920" s="1639"/>
      <c r="BE920" s="1642">
        <v>0</v>
      </c>
    </row>
    <row s="1854" customFormat="1" customHeight="1" ht="22.5">
      <c r="A921" s="994"/>
      <c r="B921" s="1373"/>
      <c r="C921" s="1649"/>
      <c r="D921" s="2158"/>
      <c r="E921" s="553" t="s">
        <v>2266</v>
      </c>
      <c r="F921" s="547" t="s">
        <v>2267</v>
      </c>
      <c r="G921" s="2386" t="s">
        <v>736</v>
      </c>
      <c r="H921" s="552"/>
      <c r="I921" s="552">
        <v>210.002</v>
      </c>
      <c r="J921" s="552"/>
      <c r="K921" s="552"/>
      <c r="L921" s="552"/>
      <c r="M921" s="552"/>
      <c r="N921" s="552"/>
      <c r="O921" s="552"/>
      <c r="P921" s="552"/>
      <c r="Q921" s="552"/>
      <c r="R921" s="552"/>
      <c r="S921" s="552"/>
      <c r="T921" s="552"/>
      <c r="U921" s="552"/>
      <c r="V921" s="552"/>
      <c r="W921" s="552"/>
      <c r="X921" s="552"/>
      <c r="Y921" s="552"/>
      <c r="Z921" s="552"/>
      <c r="AA921" s="552"/>
      <c r="AB921" s="552"/>
      <c r="AC921" s="552"/>
      <c r="AD921" s="552"/>
      <c r="AE921" s="552"/>
      <c r="AF921" s="552"/>
      <c r="AG921" s="552"/>
      <c r="AH921" s="552"/>
      <c r="AI921" s="1532" t="s">
        <v>737</v>
      </c>
      <c r="AJ921" s="741"/>
      <c r="AK921" s="1649"/>
      <c r="AL921" s="1649"/>
      <c r="AM921" s="1373"/>
      <c r="AN921" s="1373"/>
      <c r="AO921" s="1373"/>
      <c r="AP921" s="1373"/>
      <c r="AQ921" s="1649"/>
      <c r="AR921" s="1373"/>
      <c r="AS921" s="1373"/>
      <c r="AT921" s="743"/>
      <c r="AU921" s="1373"/>
      <c r="AV921" s="1373"/>
      <c r="AW921" s="1373"/>
      <c r="AX921" s="1373"/>
      <c r="AY921" s="1373"/>
      <c r="AZ921" s="1639"/>
      <c r="BA921" s="1639"/>
      <c r="BB921" s="1639"/>
      <c r="BC921" s="1639"/>
      <c r="BD921" s="1639"/>
      <c r="BE921" s="1642">
        <v>0</v>
      </c>
    </row>
    <row s="1854" customFormat="1" customHeight="1" ht="22.5">
      <c r="A922" s="994"/>
      <c r="B922" s="1373"/>
      <c r="C922" s="1649"/>
      <c r="D922" s="2158"/>
      <c r="E922" s="553" t="s">
        <v>2268</v>
      </c>
      <c r="F922" s="547" t="s">
        <v>2269</v>
      </c>
      <c r="G922" s="2386" t="s">
        <v>736</v>
      </c>
      <c r="H922" s="552"/>
      <c r="I922" s="552">
        <v>265</v>
      </c>
      <c r="J922" s="552"/>
      <c r="K922" s="552"/>
      <c r="L922" s="552"/>
      <c r="M922" s="552"/>
      <c r="N922" s="552"/>
      <c r="O922" s="552"/>
      <c r="P922" s="552"/>
      <c r="Q922" s="552"/>
      <c r="R922" s="552"/>
      <c r="S922" s="552"/>
      <c r="T922" s="552"/>
      <c r="U922" s="552"/>
      <c r="V922" s="552"/>
      <c r="W922" s="552"/>
      <c r="X922" s="552"/>
      <c r="Y922" s="552"/>
      <c r="Z922" s="552"/>
      <c r="AA922" s="552"/>
      <c r="AB922" s="552"/>
      <c r="AC922" s="552"/>
      <c r="AD922" s="552"/>
      <c r="AE922" s="552"/>
      <c r="AF922" s="552"/>
      <c r="AG922" s="552"/>
      <c r="AH922" s="552"/>
      <c r="AI922" s="1532" t="s">
        <v>737</v>
      </c>
      <c r="AJ922" s="741"/>
      <c r="AK922" s="1649"/>
      <c r="AL922" s="1649"/>
      <c r="AM922" s="1373"/>
      <c r="AN922" s="1373"/>
      <c r="AO922" s="1373"/>
      <c r="AP922" s="1373"/>
      <c r="AQ922" s="1649"/>
      <c r="AR922" s="1373"/>
      <c r="AS922" s="1373"/>
      <c r="AT922" s="743"/>
      <c r="AU922" s="1373"/>
      <c r="AV922" s="1373"/>
      <c r="AW922" s="1373"/>
      <c r="AX922" s="1373"/>
      <c r="AY922" s="1373"/>
      <c r="AZ922" s="1639"/>
      <c r="BA922" s="1639"/>
      <c r="BB922" s="1639"/>
      <c r="BC922" s="1639"/>
      <c r="BD922" s="1639"/>
      <c r="BE922" s="1642">
        <v>0</v>
      </c>
    </row>
    <row s="1854" customFormat="1" customHeight="1" ht="22.5">
      <c r="A923" s="994"/>
      <c r="B923" s="1373"/>
      <c r="C923" s="1649"/>
      <c r="D923" s="2158"/>
      <c r="E923" s="553" t="s">
        <v>2270</v>
      </c>
      <c r="F923" s="547" t="s">
        <v>2271</v>
      </c>
      <c r="G923" s="2386" t="s">
        <v>736</v>
      </c>
      <c r="H923" s="552"/>
      <c r="I923" s="552">
        <v>220</v>
      </c>
      <c r="J923" s="552"/>
      <c r="K923" s="552"/>
      <c r="L923" s="552"/>
      <c r="M923" s="552"/>
      <c r="N923" s="552"/>
      <c r="O923" s="552"/>
      <c r="P923" s="552"/>
      <c r="Q923" s="552"/>
      <c r="R923" s="552"/>
      <c r="S923" s="552"/>
      <c r="T923" s="552"/>
      <c r="U923" s="552"/>
      <c r="V923" s="552"/>
      <c r="W923" s="552"/>
      <c r="X923" s="552"/>
      <c r="Y923" s="552"/>
      <c r="Z923" s="552"/>
      <c r="AA923" s="552"/>
      <c r="AB923" s="552"/>
      <c r="AC923" s="552"/>
      <c r="AD923" s="552"/>
      <c r="AE923" s="552"/>
      <c r="AF923" s="552"/>
      <c r="AG923" s="552"/>
      <c r="AH923" s="552"/>
      <c r="AI923" s="1532" t="s">
        <v>737</v>
      </c>
      <c r="AJ923" s="741"/>
      <c r="AK923" s="1649"/>
      <c r="AL923" s="1649"/>
      <c r="AM923" s="1373"/>
      <c r="AN923" s="1373"/>
      <c r="AO923" s="1373"/>
      <c r="AP923" s="1373"/>
      <c r="AQ923" s="1649"/>
      <c r="AR923" s="1373"/>
      <c r="AS923" s="1373"/>
      <c r="AT923" s="743"/>
      <c r="AU923" s="1373"/>
      <c r="AV923" s="1373"/>
      <c r="AW923" s="1373"/>
      <c r="AX923" s="1373"/>
      <c r="AY923" s="1373"/>
      <c r="AZ923" s="1639"/>
      <c r="BA923" s="1639"/>
      <c r="BB923" s="1639"/>
      <c r="BC923" s="1639"/>
      <c r="BD923" s="1639"/>
      <c r="BE923" s="1642">
        <v>0</v>
      </c>
    </row>
    <row s="1854" customFormat="1" customHeight="1" ht="22.5">
      <c r="A924" s="994"/>
      <c r="B924" s="1373"/>
      <c r="C924" s="1649"/>
      <c r="D924" s="2158"/>
      <c r="E924" s="553" t="s">
        <v>2272</v>
      </c>
      <c r="F924" s="547" t="s">
        <v>2273</v>
      </c>
      <c r="G924" s="2386" t="s">
        <v>736</v>
      </c>
      <c r="H924" s="552"/>
      <c r="I924" s="552">
        <v>240</v>
      </c>
      <c r="J924" s="552"/>
      <c r="K924" s="552"/>
      <c r="L924" s="552"/>
      <c r="M924" s="552"/>
      <c r="N924" s="552"/>
      <c r="O924" s="552"/>
      <c r="P924" s="552"/>
      <c r="Q924" s="552"/>
      <c r="R924" s="552"/>
      <c r="S924" s="552"/>
      <c r="T924" s="552"/>
      <c r="U924" s="552"/>
      <c r="V924" s="552"/>
      <c r="W924" s="552"/>
      <c r="X924" s="552"/>
      <c r="Y924" s="552"/>
      <c r="Z924" s="552"/>
      <c r="AA924" s="552"/>
      <c r="AB924" s="552"/>
      <c r="AC924" s="552"/>
      <c r="AD924" s="552"/>
      <c r="AE924" s="552"/>
      <c r="AF924" s="552"/>
      <c r="AG924" s="552"/>
      <c r="AH924" s="552"/>
      <c r="AI924" s="1532" t="s">
        <v>737</v>
      </c>
      <c r="AJ924" s="741"/>
      <c r="AK924" s="1649"/>
      <c r="AL924" s="1649"/>
      <c r="AM924" s="1373"/>
      <c r="AN924" s="1373"/>
      <c r="AO924" s="1373"/>
      <c r="AP924" s="1373"/>
      <c r="AQ924" s="1649"/>
      <c r="AR924" s="1373"/>
      <c r="AS924" s="1373"/>
      <c r="AT924" s="743"/>
      <c r="AU924" s="1373"/>
      <c r="AV924" s="1373"/>
      <c r="AW924" s="1373"/>
      <c r="AX924" s="1373"/>
      <c r="AY924" s="1373"/>
      <c r="AZ924" s="1639"/>
      <c r="BA924" s="1639"/>
      <c r="BB924" s="1639"/>
      <c r="BC924" s="1639"/>
      <c r="BD924" s="1639"/>
      <c r="BE924" s="1642">
        <v>0</v>
      </c>
    </row>
    <row s="1854" customFormat="1" customHeight="1" ht="22.5">
      <c r="A925" s="994"/>
      <c r="B925" s="1373"/>
      <c r="C925" s="1649"/>
      <c r="D925" s="2158"/>
      <c r="E925" s="553" t="s">
        <v>2274</v>
      </c>
      <c r="F925" s="547" t="s">
        <v>2275</v>
      </c>
      <c r="G925" s="2386" t="s">
        <v>736</v>
      </c>
      <c r="H925" s="552"/>
      <c r="I925" s="552">
        <v>226.141</v>
      </c>
      <c r="J925" s="552"/>
      <c r="K925" s="552"/>
      <c r="L925" s="552"/>
      <c r="M925" s="552"/>
      <c r="N925" s="552"/>
      <c r="O925" s="552"/>
      <c r="P925" s="552"/>
      <c r="Q925" s="552"/>
      <c r="R925" s="552"/>
      <c r="S925" s="552"/>
      <c r="T925" s="552"/>
      <c r="U925" s="552"/>
      <c r="V925" s="552"/>
      <c r="W925" s="552"/>
      <c r="X925" s="552"/>
      <c r="Y925" s="552"/>
      <c r="Z925" s="552"/>
      <c r="AA925" s="552"/>
      <c r="AB925" s="552"/>
      <c r="AC925" s="552"/>
      <c r="AD925" s="552"/>
      <c r="AE925" s="552"/>
      <c r="AF925" s="552"/>
      <c r="AG925" s="552"/>
      <c r="AH925" s="552"/>
      <c r="AI925" s="1532" t="s">
        <v>737</v>
      </c>
      <c r="AJ925" s="741"/>
      <c r="AK925" s="1649"/>
      <c r="AL925" s="1649"/>
      <c r="AM925" s="1373"/>
      <c r="AN925" s="1373"/>
      <c r="AO925" s="1373"/>
      <c r="AP925" s="1373"/>
      <c r="AQ925" s="1649"/>
      <c r="AR925" s="1373"/>
      <c r="AS925" s="1373"/>
      <c r="AT925" s="743"/>
      <c r="AU925" s="1373"/>
      <c r="AV925" s="1373"/>
      <c r="AW925" s="1373"/>
      <c r="AX925" s="1373"/>
      <c r="AY925" s="1373"/>
      <c r="AZ925" s="1639"/>
      <c r="BA925" s="1639"/>
      <c r="BB925" s="1639"/>
      <c r="BC925" s="1639"/>
      <c r="BD925" s="1639"/>
      <c r="BE925" s="1642">
        <v>0</v>
      </c>
    </row>
    <row s="1854" customFormat="1" customHeight="1" ht="22.5">
      <c r="A926" s="994"/>
      <c r="B926" s="1373"/>
      <c r="C926" s="1649"/>
      <c r="D926" s="2158"/>
      <c r="E926" s="553" t="s">
        <v>2276</v>
      </c>
      <c r="F926" s="547" t="s">
        <v>2277</v>
      </c>
      <c r="G926" s="2386" t="s">
        <v>736</v>
      </c>
      <c r="H926" s="552"/>
      <c r="I926" s="552">
        <v>240.001</v>
      </c>
      <c r="J926" s="552"/>
      <c r="K926" s="552"/>
      <c r="L926" s="552"/>
      <c r="M926" s="552"/>
      <c r="N926" s="552"/>
      <c r="O926" s="552"/>
      <c r="P926" s="552"/>
      <c r="Q926" s="552"/>
      <c r="R926" s="552"/>
      <c r="S926" s="552"/>
      <c r="T926" s="552"/>
      <c r="U926" s="552"/>
      <c r="V926" s="552"/>
      <c r="W926" s="552"/>
      <c r="X926" s="552"/>
      <c r="Y926" s="552"/>
      <c r="Z926" s="552"/>
      <c r="AA926" s="552"/>
      <c r="AB926" s="552"/>
      <c r="AC926" s="552"/>
      <c r="AD926" s="552"/>
      <c r="AE926" s="552"/>
      <c r="AF926" s="552"/>
      <c r="AG926" s="552"/>
      <c r="AH926" s="552"/>
      <c r="AI926" s="1532" t="s">
        <v>737</v>
      </c>
      <c r="AJ926" s="741"/>
      <c r="AK926" s="1649"/>
      <c r="AL926" s="1649"/>
      <c r="AM926" s="1373"/>
      <c r="AN926" s="1373"/>
      <c r="AO926" s="1373"/>
      <c r="AP926" s="1373"/>
      <c r="AQ926" s="1649"/>
      <c r="AR926" s="1373"/>
      <c r="AS926" s="1373"/>
      <c r="AT926" s="743"/>
      <c r="AU926" s="1373"/>
      <c r="AV926" s="1373"/>
      <c r="AW926" s="1373"/>
      <c r="AX926" s="1373"/>
      <c r="AY926" s="1373"/>
      <c r="AZ926" s="1639"/>
      <c r="BA926" s="1639"/>
      <c r="BB926" s="1639"/>
      <c r="BC926" s="1639"/>
      <c r="BD926" s="1639"/>
      <c r="BE926" s="1642">
        <v>0</v>
      </c>
    </row>
    <row s="1854" customFormat="1" customHeight="1" ht="22.5">
      <c r="A927" s="994"/>
      <c r="B927" s="1373"/>
      <c r="C927" s="1649"/>
      <c r="D927" s="2158"/>
      <c r="E927" s="553" t="s">
        <v>2278</v>
      </c>
      <c r="F927" s="547" t="s">
        <v>2279</v>
      </c>
      <c r="G927" s="2386" t="s">
        <v>736</v>
      </c>
      <c r="H927" s="552"/>
      <c r="I927" s="552">
        <v>220</v>
      </c>
      <c r="J927" s="552"/>
      <c r="K927" s="552"/>
      <c r="L927" s="552"/>
      <c r="M927" s="552"/>
      <c r="N927" s="552"/>
      <c r="O927" s="552"/>
      <c r="P927" s="552"/>
      <c r="Q927" s="552"/>
      <c r="R927" s="552"/>
      <c r="S927" s="552"/>
      <c r="T927" s="552"/>
      <c r="U927" s="552"/>
      <c r="V927" s="552"/>
      <c r="W927" s="552"/>
      <c r="X927" s="552"/>
      <c r="Y927" s="552"/>
      <c r="Z927" s="552"/>
      <c r="AA927" s="552"/>
      <c r="AB927" s="552"/>
      <c r="AC927" s="552"/>
      <c r="AD927" s="552"/>
      <c r="AE927" s="552"/>
      <c r="AF927" s="552"/>
      <c r="AG927" s="552"/>
      <c r="AH927" s="552"/>
      <c r="AI927" s="1532" t="s">
        <v>737</v>
      </c>
      <c r="AJ927" s="741"/>
      <c r="AK927" s="1649"/>
      <c r="AL927" s="1649"/>
      <c r="AM927" s="1373"/>
      <c r="AN927" s="1373"/>
      <c r="AO927" s="1373"/>
      <c r="AP927" s="1373"/>
      <c r="AQ927" s="1649"/>
      <c r="AR927" s="1373"/>
      <c r="AS927" s="1373"/>
      <c r="AT927" s="743"/>
      <c r="AU927" s="1373"/>
      <c r="AV927" s="1373"/>
      <c r="AW927" s="1373"/>
      <c r="AX927" s="1373"/>
      <c r="AY927" s="1373"/>
      <c r="AZ927" s="1639"/>
      <c r="BA927" s="1639"/>
      <c r="BB927" s="1639"/>
      <c r="BC927" s="1639"/>
      <c r="BD927" s="1639"/>
      <c r="BE927" s="1642">
        <v>0</v>
      </c>
    </row>
    <row s="1854" customFormat="1" customHeight="1" ht="22.5">
      <c r="A928" s="994"/>
      <c r="B928" s="1373"/>
      <c r="C928" s="1649"/>
      <c r="D928" s="2158"/>
      <c r="E928" s="553" t="s">
        <v>2280</v>
      </c>
      <c r="F928" s="547" t="s">
        <v>2281</v>
      </c>
      <c r="G928" s="2386" t="s">
        <v>736</v>
      </c>
      <c r="H928" s="552"/>
      <c r="I928" s="552">
        <v>210.099</v>
      </c>
      <c r="J928" s="552"/>
      <c r="K928" s="552"/>
      <c r="L928" s="552"/>
      <c r="M928" s="552"/>
      <c r="N928" s="552"/>
      <c r="O928" s="552"/>
      <c r="P928" s="552"/>
      <c r="Q928" s="552"/>
      <c r="R928" s="552"/>
      <c r="S928" s="552"/>
      <c r="T928" s="552"/>
      <c r="U928" s="552"/>
      <c r="V928" s="552"/>
      <c r="W928" s="552"/>
      <c r="X928" s="552"/>
      <c r="Y928" s="552"/>
      <c r="Z928" s="552"/>
      <c r="AA928" s="552"/>
      <c r="AB928" s="552"/>
      <c r="AC928" s="552"/>
      <c r="AD928" s="552"/>
      <c r="AE928" s="552"/>
      <c r="AF928" s="552"/>
      <c r="AG928" s="552"/>
      <c r="AH928" s="552"/>
      <c r="AI928" s="1532" t="s">
        <v>737</v>
      </c>
      <c r="AJ928" s="741"/>
      <c r="AK928" s="1649"/>
      <c r="AL928" s="1649"/>
      <c r="AM928" s="1373"/>
      <c r="AN928" s="1373"/>
      <c r="AO928" s="1373"/>
      <c r="AP928" s="1373"/>
      <c r="AQ928" s="1649"/>
      <c r="AR928" s="1373"/>
      <c r="AS928" s="1373"/>
      <c r="AT928" s="743"/>
      <c r="AU928" s="1373"/>
      <c r="AV928" s="1373"/>
      <c r="AW928" s="1373"/>
      <c r="AX928" s="1373"/>
      <c r="AY928" s="1373"/>
      <c r="AZ928" s="1639"/>
      <c r="BA928" s="1639"/>
      <c r="BB928" s="1639"/>
      <c r="BC928" s="1639"/>
      <c r="BD928" s="1639"/>
      <c r="BE928" s="1642">
        <v>0</v>
      </c>
    </row>
    <row s="1854" customFormat="1" customHeight="1" ht="22.5">
      <c r="A929" s="994"/>
      <c r="B929" s="1373"/>
      <c r="C929" s="1649"/>
      <c r="D929" s="2158"/>
      <c r="E929" s="553" t="s">
        <v>2282</v>
      </c>
      <c r="F929" s="547" t="s">
        <v>2283</v>
      </c>
      <c r="G929" s="2386" t="s">
        <v>736</v>
      </c>
      <c r="H929" s="552"/>
      <c r="I929" s="552">
        <v>220</v>
      </c>
      <c r="J929" s="552"/>
      <c r="K929" s="552"/>
      <c r="L929" s="552"/>
      <c r="M929" s="552"/>
      <c r="N929" s="552"/>
      <c r="O929" s="552"/>
      <c r="P929" s="552"/>
      <c r="Q929" s="552"/>
      <c r="R929" s="552"/>
      <c r="S929" s="552"/>
      <c r="T929" s="552"/>
      <c r="U929" s="552"/>
      <c r="V929" s="552"/>
      <c r="W929" s="552"/>
      <c r="X929" s="552"/>
      <c r="Y929" s="552"/>
      <c r="Z929" s="552"/>
      <c r="AA929" s="552"/>
      <c r="AB929" s="552"/>
      <c r="AC929" s="552"/>
      <c r="AD929" s="552"/>
      <c r="AE929" s="552"/>
      <c r="AF929" s="552"/>
      <c r="AG929" s="552"/>
      <c r="AH929" s="552"/>
      <c r="AI929" s="1532" t="s">
        <v>737</v>
      </c>
      <c r="AJ929" s="741"/>
      <c r="AK929" s="1649"/>
      <c r="AL929" s="1649"/>
      <c r="AM929" s="1373"/>
      <c r="AN929" s="1373"/>
      <c r="AO929" s="1373"/>
      <c r="AP929" s="1373"/>
      <c r="AQ929" s="1649"/>
      <c r="AR929" s="1373"/>
      <c r="AS929" s="1373"/>
      <c r="AT929" s="743"/>
      <c r="AU929" s="1373"/>
      <c r="AV929" s="1373"/>
      <c r="AW929" s="1373"/>
      <c r="AX929" s="1373"/>
      <c r="AY929" s="1373"/>
      <c r="AZ929" s="1639"/>
      <c r="BA929" s="1639"/>
      <c r="BB929" s="1639"/>
      <c r="BC929" s="1639"/>
      <c r="BD929" s="1639"/>
      <c r="BE929" s="1642">
        <v>0</v>
      </c>
    </row>
    <row s="1854" customFormat="1" customHeight="1" ht="22.5">
      <c r="A930" s="994"/>
      <c r="B930" s="1373"/>
      <c r="C930" s="1649"/>
      <c r="D930" s="2158"/>
      <c r="E930" s="553" t="s">
        <v>2284</v>
      </c>
      <c r="F930" s="547" t="s">
        <v>2285</v>
      </c>
      <c r="G930" s="2386" t="s">
        <v>736</v>
      </c>
      <c r="H930" s="552"/>
      <c r="I930" s="552">
        <v>204</v>
      </c>
      <c r="J930" s="552"/>
      <c r="K930" s="552"/>
      <c r="L930" s="552"/>
      <c r="M930" s="552"/>
      <c r="N930" s="552"/>
      <c r="O930" s="552"/>
      <c r="P930" s="552"/>
      <c r="Q930" s="552"/>
      <c r="R930" s="552"/>
      <c r="S930" s="552"/>
      <c r="T930" s="552"/>
      <c r="U930" s="552"/>
      <c r="V930" s="552"/>
      <c r="W930" s="552"/>
      <c r="X930" s="552"/>
      <c r="Y930" s="552"/>
      <c r="Z930" s="552"/>
      <c r="AA930" s="552"/>
      <c r="AB930" s="552"/>
      <c r="AC930" s="552"/>
      <c r="AD930" s="552"/>
      <c r="AE930" s="552"/>
      <c r="AF930" s="552"/>
      <c r="AG930" s="552"/>
      <c r="AH930" s="552"/>
      <c r="AI930" s="1532" t="s">
        <v>737</v>
      </c>
      <c r="AJ930" s="741"/>
      <c r="AK930" s="1649"/>
      <c r="AL930" s="1649"/>
      <c r="AM930" s="1373"/>
      <c r="AN930" s="1373"/>
      <c r="AO930" s="1373"/>
      <c r="AP930" s="1373"/>
      <c r="AQ930" s="1649"/>
      <c r="AR930" s="1373"/>
      <c r="AS930" s="1373"/>
      <c r="AT930" s="743"/>
      <c r="AU930" s="1373"/>
      <c r="AV930" s="1373"/>
      <c r="AW930" s="1373"/>
      <c r="AX930" s="1373"/>
      <c r="AY930" s="1373"/>
      <c r="AZ930" s="1639"/>
      <c r="BA930" s="1639"/>
      <c r="BB930" s="1639"/>
      <c r="BC930" s="1639"/>
      <c r="BD930" s="1639"/>
      <c r="BE930" s="1642">
        <v>0</v>
      </c>
    </row>
    <row s="1854" customFormat="1" customHeight="1" ht="22.5">
      <c r="A931" s="994"/>
      <c r="B931" s="1373"/>
      <c r="C931" s="1649"/>
      <c r="D931" s="2158"/>
      <c r="E931" s="553" t="s">
        <v>2286</v>
      </c>
      <c r="F931" s="547" t="s">
        <v>2287</v>
      </c>
      <c r="G931" s="2386" t="s">
        <v>736</v>
      </c>
      <c r="H931" s="552"/>
      <c r="I931" s="552">
        <v>208.999</v>
      </c>
      <c r="J931" s="552"/>
      <c r="K931" s="552"/>
      <c r="L931" s="552"/>
      <c r="M931" s="552"/>
      <c r="N931" s="552"/>
      <c r="O931" s="552"/>
      <c r="P931" s="552"/>
      <c r="Q931" s="552"/>
      <c r="R931" s="552"/>
      <c r="S931" s="552"/>
      <c r="T931" s="552"/>
      <c r="U931" s="552"/>
      <c r="V931" s="552"/>
      <c r="W931" s="552"/>
      <c r="X931" s="552"/>
      <c r="Y931" s="552"/>
      <c r="Z931" s="552"/>
      <c r="AA931" s="552"/>
      <c r="AB931" s="552"/>
      <c r="AC931" s="552"/>
      <c r="AD931" s="552"/>
      <c r="AE931" s="552"/>
      <c r="AF931" s="552"/>
      <c r="AG931" s="552"/>
      <c r="AH931" s="552"/>
      <c r="AI931" s="1532" t="s">
        <v>737</v>
      </c>
      <c r="AJ931" s="741"/>
      <c r="AK931" s="1649"/>
      <c r="AL931" s="1649"/>
      <c r="AM931" s="1373"/>
      <c r="AN931" s="1373"/>
      <c r="AO931" s="1373"/>
      <c r="AP931" s="1373"/>
      <c r="AQ931" s="1649"/>
      <c r="AR931" s="1373"/>
      <c r="AS931" s="1373"/>
      <c r="AT931" s="743"/>
      <c r="AU931" s="1373"/>
      <c r="AV931" s="1373"/>
      <c r="AW931" s="1373"/>
      <c r="AX931" s="1373"/>
      <c r="AY931" s="1373"/>
      <c r="AZ931" s="1639"/>
      <c r="BA931" s="1639"/>
      <c r="BB931" s="1639"/>
      <c r="BC931" s="1639"/>
      <c r="BD931" s="1639"/>
      <c r="BE931" s="1642">
        <v>0</v>
      </c>
    </row>
    <row s="1854" customFormat="1" customHeight="1" ht="22.5">
      <c r="A932" s="994"/>
      <c r="B932" s="1373"/>
      <c r="C932" s="1649"/>
      <c r="D932" s="2158"/>
      <c r="E932" s="553" t="s">
        <v>2288</v>
      </c>
      <c r="F932" s="547" t="s">
        <v>2289</v>
      </c>
      <c r="G932" s="2386" t="s">
        <v>736</v>
      </c>
      <c r="H932" s="552"/>
      <c r="I932" s="552">
        <v>202.28</v>
      </c>
      <c r="J932" s="552"/>
      <c r="K932" s="552"/>
      <c r="L932" s="552"/>
      <c r="M932" s="552"/>
      <c r="N932" s="552"/>
      <c r="O932" s="552"/>
      <c r="P932" s="552"/>
      <c r="Q932" s="552"/>
      <c r="R932" s="552"/>
      <c r="S932" s="552"/>
      <c r="T932" s="552"/>
      <c r="U932" s="552"/>
      <c r="V932" s="552"/>
      <c r="W932" s="552"/>
      <c r="X932" s="552"/>
      <c r="Y932" s="552"/>
      <c r="Z932" s="552"/>
      <c r="AA932" s="552"/>
      <c r="AB932" s="552"/>
      <c r="AC932" s="552"/>
      <c r="AD932" s="552"/>
      <c r="AE932" s="552"/>
      <c r="AF932" s="552"/>
      <c r="AG932" s="552"/>
      <c r="AH932" s="552"/>
      <c r="AI932" s="1532" t="s">
        <v>737</v>
      </c>
      <c r="AJ932" s="741"/>
      <c r="AK932" s="1649"/>
      <c r="AL932" s="1649"/>
      <c r="AM932" s="1373"/>
      <c r="AN932" s="1373"/>
      <c r="AO932" s="1373"/>
      <c r="AP932" s="1373"/>
      <c r="AQ932" s="1649"/>
      <c r="AR932" s="1373"/>
      <c r="AS932" s="1373"/>
      <c r="AT932" s="743"/>
      <c r="AU932" s="1373"/>
      <c r="AV932" s="1373"/>
      <c r="AW932" s="1373"/>
      <c r="AX932" s="1373"/>
      <c r="AY932" s="1373"/>
      <c r="AZ932" s="1639"/>
      <c r="BA932" s="1639"/>
      <c r="BB932" s="1639"/>
      <c r="BC932" s="1639"/>
      <c r="BD932" s="1639"/>
      <c r="BE932" s="1642">
        <v>0</v>
      </c>
    </row>
    <row s="1854" customFormat="1" customHeight="1" ht="22.5">
      <c r="A933" s="994"/>
      <c r="B933" s="1373"/>
      <c r="C933" s="1649"/>
      <c r="D933" s="2158"/>
      <c r="E933" s="553" t="s">
        <v>2290</v>
      </c>
      <c r="F933" s="547" t="s">
        <v>2291</v>
      </c>
      <c r="G933" s="2386" t="s">
        <v>736</v>
      </c>
      <c r="H933" s="552"/>
      <c r="I933" s="552">
        <v>209.999</v>
      </c>
      <c r="J933" s="552"/>
      <c r="K933" s="552"/>
      <c r="L933" s="552"/>
      <c r="M933" s="552"/>
      <c r="N933" s="552"/>
      <c r="O933" s="552"/>
      <c r="P933" s="552"/>
      <c r="Q933" s="552"/>
      <c r="R933" s="552"/>
      <c r="S933" s="552"/>
      <c r="T933" s="552"/>
      <c r="U933" s="552"/>
      <c r="V933" s="552"/>
      <c r="W933" s="552"/>
      <c r="X933" s="552"/>
      <c r="Y933" s="552"/>
      <c r="Z933" s="552"/>
      <c r="AA933" s="552"/>
      <c r="AB933" s="552"/>
      <c r="AC933" s="552"/>
      <c r="AD933" s="552"/>
      <c r="AE933" s="552"/>
      <c r="AF933" s="552"/>
      <c r="AG933" s="552"/>
      <c r="AH933" s="552"/>
      <c r="AI933" s="1532" t="s">
        <v>737</v>
      </c>
      <c r="AJ933" s="741"/>
      <c r="AK933" s="1649"/>
      <c r="AL933" s="1649"/>
      <c r="AM933" s="1373"/>
      <c r="AN933" s="1373"/>
      <c r="AO933" s="1373"/>
      <c r="AP933" s="1373"/>
      <c r="AQ933" s="1649"/>
      <c r="AR933" s="1373"/>
      <c r="AS933" s="1373"/>
      <c r="AT933" s="743"/>
      <c r="AU933" s="1373"/>
      <c r="AV933" s="1373"/>
      <c r="AW933" s="1373"/>
      <c r="AX933" s="1373"/>
      <c r="AY933" s="1373"/>
      <c r="AZ933" s="1639"/>
      <c r="BA933" s="1639"/>
      <c r="BB933" s="1639"/>
      <c r="BC933" s="1639"/>
      <c r="BD933" s="1639"/>
      <c r="BE933" s="1642">
        <v>0</v>
      </c>
    </row>
    <row s="1854" customFormat="1" customHeight="1" ht="22.5">
      <c r="A934" s="994"/>
      <c r="B934" s="1373"/>
      <c r="C934" s="1649"/>
      <c r="D934" s="2158"/>
      <c r="E934" s="553" t="s">
        <v>2292</v>
      </c>
      <c r="F934" s="547" t="s">
        <v>2293</v>
      </c>
      <c r="G934" s="2386" t="s">
        <v>736</v>
      </c>
      <c r="H934" s="552"/>
      <c r="I934" s="552">
        <v>219.994</v>
      </c>
      <c r="J934" s="552"/>
      <c r="K934" s="552"/>
      <c r="L934" s="552"/>
      <c r="M934" s="552"/>
      <c r="N934" s="552"/>
      <c r="O934" s="552"/>
      <c r="P934" s="552"/>
      <c r="Q934" s="552"/>
      <c r="R934" s="552"/>
      <c r="S934" s="552"/>
      <c r="T934" s="552"/>
      <c r="U934" s="552"/>
      <c r="V934" s="552"/>
      <c r="W934" s="552"/>
      <c r="X934" s="552"/>
      <c r="Y934" s="552"/>
      <c r="Z934" s="552"/>
      <c r="AA934" s="552"/>
      <c r="AB934" s="552"/>
      <c r="AC934" s="552"/>
      <c r="AD934" s="552"/>
      <c r="AE934" s="552"/>
      <c r="AF934" s="552"/>
      <c r="AG934" s="552"/>
      <c r="AH934" s="552"/>
      <c r="AI934" s="1532" t="s">
        <v>737</v>
      </c>
      <c r="AJ934" s="741"/>
      <c r="AK934" s="1649"/>
      <c r="AL934" s="1649"/>
      <c r="AM934" s="1373"/>
      <c r="AN934" s="1373"/>
      <c r="AO934" s="1373"/>
      <c r="AP934" s="1373"/>
      <c r="AQ934" s="1649"/>
      <c r="AR934" s="1373"/>
      <c r="AS934" s="1373"/>
      <c r="AT934" s="743"/>
      <c r="AU934" s="1373"/>
      <c r="AV934" s="1373"/>
      <c r="AW934" s="1373"/>
      <c r="AX934" s="1373"/>
      <c r="AY934" s="1373"/>
      <c r="AZ934" s="1639"/>
      <c r="BA934" s="1639"/>
      <c r="BB934" s="1639"/>
      <c r="BC934" s="1639"/>
      <c r="BD934" s="1639"/>
      <c r="BE934" s="1642">
        <v>0</v>
      </c>
    </row>
    <row s="1854" customFormat="1" customHeight="1" ht="22.5">
      <c r="A935" s="994"/>
      <c r="B935" s="1373"/>
      <c r="C935" s="1649"/>
      <c r="D935" s="2158"/>
      <c r="E935" s="553" t="s">
        <v>2294</v>
      </c>
      <c r="F935" s="547" t="s">
        <v>2295</v>
      </c>
      <c r="G935" s="2386" t="s">
        <v>736</v>
      </c>
      <c r="H935" s="552"/>
      <c r="I935" s="552">
        <v>210.004</v>
      </c>
      <c r="J935" s="552"/>
      <c r="K935" s="552"/>
      <c r="L935" s="552"/>
      <c r="M935" s="552"/>
      <c r="N935" s="552"/>
      <c r="O935" s="552"/>
      <c r="P935" s="552"/>
      <c r="Q935" s="552"/>
      <c r="R935" s="552"/>
      <c r="S935" s="552"/>
      <c r="T935" s="552"/>
      <c r="U935" s="552"/>
      <c r="V935" s="552"/>
      <c r="W935" s="552"/>
      <c r="X935" s="552"/>
      <c r="Y935" s="552"/>
      <c r="Z935" s="552"/>
      <c r="AA935" s="552"/>
      <c r="AB935" s="552"/>
      <c r="AC935" s="552"/>
      <c r="AD935" s="552"/>
      <c r="AE935" s="552"/>
      <c r="AF935" s="552"/>
      <c r="AG935" s="552"/>
      <c r="AH935" s="552"/>
      <c r="AI935" s="1532" t="s">
        <v>737</v>
      </c>
      <c r="AJ935" s="741"/>
      <c r="AK935" s="1649"/>
      <c r="AL935" s="1649"/>
      <c r="AM935" s="1373"/>
      <c r="AN935" s="1373"/>
      <c r="AO935" s="1373"/>
      <c r="AP935" s="1373"/>
      <c r="AQ935" s="1649"/>
      <c r="AR935" s="1373"/>
      <c r="AS935" s="1373"/>
      <c r="AT935" s="743"/>
      <c r="AU935" s="1373"/>
      <c r="AV935" s="1373"/>
      <c r="AW935" s="1373"/>
      <c r="AX935" s="1373"/>
      <c r="AY935" s="1373"/>
      <c r="AZ935" s="1639"/>
      <c r="BA935" s="1639"/>
      <c r="BB935" s="1639"/>
      <c r="BC935" s="1639"/>
      <c r="BD935" s="1639"/>
      <c r="BE935" s="1642">
        <v>0</v>
      </c>
    </row>
    <row s="1854" customFormat="1" customHeight="1" ht="22.5">
      <c r="A936" s="994"/>
      <c r="B936" s="1373"/>
      <c r="C936" s="1649"/>
      <c r="D936" s="2158"/>
      <c r="E936" s="553" t="s">
        <v>2296</v>
      </c>
      <c r="F936" s="547" t="s">
        <v>2297</v>
      </c>
      <c r="G936" s="2386" t="s">
        <v>736</v>
      </c>
      <c r="H936" s="552"/>
      <c r="I936" s="552">
        <v>178</v>
      </c>
      <c r="J936" s="552"/>
      <c r="K936" s="552"/>
      <c r="L936" s="552"/>
      <c r="M936" s="552"/>
      <c r="N936" s="552"/>
      <c r="O936" s="552"/>
      <c r="P936" s="552"/>
      <c r="Q936" s="552"/>
      <c r="R936" s="552"/>
      <c r="S936" s="552"/>
      <c r="T936" s="552"/>
      <c r="U936" s="552"/>
      <c r="V936" s="552"/>
      <c r="W936" s="552"/>
      <c r="X936" s="552"/>
      <c r="Y936" s="552"/>
      <c r="Z936" s="552"/>
      <c r="AA936" s="552"/>
      <c r="AB936" s="552"/>
      <c r="AC936" s="552"/>
      <c r="AD936" s="552"/>
      <c r="AE936" s="552"/>
      <c r="AF936" s="552"/>
      <c r="AG936" s="552"/>
      <c r="AH936" s="552"/>
      <c r="AI936" s="1532" t="s">
        <v>737</v>
      </c>
      <c r="AJ936" s="741"/>
      <c r="AK936" s="1649"/>
      <c r="AL936" s="1649"/>
      <c r="AM936" s="1373"/>
      <c r="AN936" s="1373"/>
      <c r="AO936" s="1373"/>
      <c r="AP936" s="1373"/>
      <c r="AQ936" s="1649"/>
      <c r="AR936" s="1373"/>
      <c r="AS936" s="1373"/>
      <c r="AT936" s="743"/>
      <c r="AU936" s="1373"/>
      <c r="AV936" s="1373"/>
      <c r="AW936" s="1373"/>
      <c r="AX936" s="1373"/>
      <c r="AY936" s="1373"/>
      <c r="AZ936" s="1639"/>
      <c r="BA936" s="1639"/>
      <c r="BB936" s="1639"/>
      <c r="BC936" s="1639"/>
      <c r="BD936" s="1639"/>
      <c r="BE936" s="1642">
        <v>0</v>
      </c>
    </row>
    <row s="1854" customFormat="1" customHeight="1" ht="22.5">
      <c r="A937" s="994"/>
      <c r="B937" s="1373"/>
      <c r="C937" s="1649"/>
      <c r="D937" s="2158"/>
      <c r="E937" s="553" t="s">
        <v>2298</v>
      </c>
      <c r="F937" s="547" t="s">
        <v>2299</v>
      </c>
      <c r="G937" s="2386" t="s">
        <v>736</v>
      </c>
      <c r="H937" s="552"/>
      <c r="I937" s="552">
        <v>209.999</v>
      </c>
      <c r="J937" s="552"/>
      <c r="K937" s="552"/>
      <c r="L937" s="552"/>
      <c r="M937" s="552"/>
      <c r="N937" s="552"/>
      <c r="O937" s="552"/>
      <c r="P937" s="552"/>
      <c r="Q937" s="552"/>
      <c r="R937" s="552"/>
      <c r="S937" s="552"/>
      <c r="T937" s="552"/>
      <c r="U937" s="552"/>
      <c r="V937" s="552"/>
      <c r="W937" s="552"/>
      <c r="X937" s="552"/>
      <c r="Y937" s="552"/>
      <c r="Z937" s="552"/>
      <c r="AA937" s="552"/>
      <c r="AB937" s="552"/>
      <c r="AC937" s="552"/>
      <c r="AD937" s="552"/>
      <c r="AE937" s="552"/>
      <c r="AF937" s="552"/>
      <c r="AG937" s="552"/>
      <c r="AH937" s="552"/>
      <c r="AI937" s="1532" t="s">
        <v>737</v>
      </c>
      <c r="AJ937" s="741"/>
      <c r="AK937" s="1649"/>
      <c r="AL937" s="1649"/>
      <c r="AM937" s="1373"/>
      <c r="AN937" s="1373"/>
      <c r="AO937" s="1373"/>
      <c r="AP937" s="1373"/>
      <c r="AQ937" s="1649"/>
      <c r="AR937" s="1373"/>
      <c r="AS937" s="1373"/>
      <c r="AT937" s="743"/>
      <c r="AU937" s="1373"/>
      <c r="AV937" s="1373"/>
      <c r="AW937" s="1373"/>
      <c r="AX937" s="1373"/>
      <c r="AY937" s="1373"/>
      <c r="AZ937" s="1639"/>
      <c r="BA937" s="1639"/>
      <c r="BB937" s="1639"/>
      <c r="BC937" s="1639"/>
      <c r="BD937" s="1639"/>
      <c r="BE937" s="1642">
        <v>0</v>
      </c>
    </row>
    <row s="1854" customFormat="1" customHeight="1" ht="22.5">
      <c r="A938" s="994"/>
      <c r="B938" s="1373"/>
      <c r="C938" s="1649"/>
      <c r="D938" s="2158"/>
      <c r="E938" s="553" t="s">
        <v>2300</v>
      </c>
      <c r="F938" s="547" t="s">
        <v>2301</v>
      </c>
      <c r="G938" s="2386" t="s">
        <v>736</v>
      </c>
      <c r="H938" s="552"/>
      <c r="I938" s="552">
        <v>177.797</v>
      </c>
      <c r="J938" s="552"/>
      <c r="K938" s="552"/>
      <c r="L938" s="552"/>
      <c r="M938" s="552"/>
      <c r="N938" s="552"/>
      <c r="O938" s="552"/>
      <c r="P938" s="552"/>
      <c r="Q938" s="552"/>
      <c r="R938" s="552"/>
      <c r="S938" s="552"/>
      <c r="T938" s="552"/>
      <c r="U938" s="552"/>
      <c r="V938" s="552"/>
      <c r="W938" s="552"/>
      <c r="X938" s="552"/>
      <c r="Y938" s="552"/>
      <c r="Z938" s="552"/>
      <c r="AA938" s="552"/>
      <c r="AB938" s="552"/>
      <c r="AC938" s="552"/>
      <c r="AD938" s="552"/>
      <c r="AE938" s="552"/>
      <c r="AF938" s="552"/>
      <c r="AG938" s="552"/>
      <c r="AH938" s="552"/>
      <c r="AI938" s="1532" t="s">
        <v>737</v>
      </c>
      <c r="AJ938" s="741"/>
      <c r="AK938" s="1649"/>
      <c r="AL938" s="1649"/>
      <c r="AM938" s="1373"/>
      <c r="AN938" s="1373"/>
      <c r="AO938" s="1373"/>
      <c r="AP938" s="1373"/>
      <c r="AQ938" s="1649"/>
      <c r="AR938" s="1373"/>
      <c r="AS938" s="1373"/>
      <c r="AT938" s="743"/>
      <c r="AU938" s="1373"/>
      <c r="AV938" s="1373"/>
      <c r="AW938" s="1373"/>
      <c r="AX938" s="1373"/>
      <c r="AY938" s="1373"/>
      <c r="AZ938" s="1639"/>
      <c r="BA938" s="1639"/>
      <c r="BB938" s="1639"/>
      <c r="BC938" s="1639"/>
      <c r="BD938" s="1639"/>
      <c r="BE938" s="1642">
        <v>0</v>
      </c>
    </row>
    <row s="1854" customFormat="1" customHeight="1" ht="22.5">
      <c r="A939" s="994"/>
      <c r="B939" s="1373"/>
      <c r="C939" s="1649"/>
      <c r="D939" s="2158"/>
      <c r="E939" s="553" t="s">
        <v>2302</v>
      </c>
      <c r="F939" s="547" t="s">
        <v>2303</v>
      </c>
      <c r="G939" s="2386" t="s">
        <v>736</v>
      </c>
      <c r="H939" s="552"/>
      <c r="I939" s="552">
        <v>190.186</v>
      </c>
      <c r="J939" s="552"/>
      <c r="K939" s="552"/>
      <c r="L939" s="552"/>
      <c r="M939" s="552"/>
      <c r="N939" s="552"/>
      <c r="O939" s="552"/>
      <c r="P939" s="552"/>
      <c r="Q939" s="552"/>
      <c r="R939" s="552"/>
      <c r="S939" s="552"/>
      <c r="T939" s="552"/>
      <c r="U939" s="552"/>
      <c r="V939" s="552"/>
      <c r="W939" s="552"/>
      <c r="X939" s="552"/>
      <c r="Y939" s="552"/>
      <c r="Z939" s="552"/>
      <c r="AA939" s="552"/>
      <c r="AB939" s="552"/>
      <c r="AC939" s="552"/>
      <c r="AD939" s="552"/>
      <c r="AE939" s="552"/>
      <c r="AF939" s="552"/>
      <c r="AG939" s="552"/>
      <c r="AH939" s="552"/>
      <c r="AI939" s="1532" t="s">
        <v>737</v>
      </c>
      <c r="AJ939" s="741"/>
      <c r="AK939" s="1649"/>
      <c r="AL939" s="1649"/>
      <c r="AM939" s="1373"/>
      <c r="AN939" s="1373"/>
      <c r="AO939" s="1373"/>
      <c r="AP939" s="1373"/>
      <c r="AQ939" s="1649"/>
      <c r="AR939" s="1373"/>
      <c r="AS939" s="1373"/>
      <c r="AT939" s="743"/>
      <c r="AU939" s="1373"/>
      <c r="AV939" s="1373"/>
      <c r="AW939" s="1373"/>
      <c r="AX939" s="1373"/>
      <c r="AY939" s="1373"/>
      <c r="AZ939" s="1639"/>
      <c r="BA939" s="1639"/>
      <c r="BB939" s="1639"/>
      <c r="BC939" s="1639"/>
      <c r="BD939" s="1639"/>
      <c r="BE939" s="1642">
        <v>0</v>
      </c>
    </row>
    <row s="1854" customFormat="1" customHeight="1" ht="22.5">
      <c r="A940" s="994"/>
      <c r="B940" s="1373"/>
      <c r="C940" s="1649"/>
      <c r="D940" s="2158"/>
      <c r="E940" s="553" t="s">
        <v>2304</v>
      </c>
      <c r="F940" s="547" t="s">
        <v>2305</v>
      </c>
      <c r="G940" s="2386" t="s">
        <v>736</v>
      </c>
      <c r="H940" s="552"/>
      <c r="I940" s="552">
        <v>178.857</v>
      </c>
      <c r="J940" s="552"/>
      <c r="K940" s="552"/>
      <c r="L940" s="552"/>
      <c r="M940" s="552"/>
      <c r="N940" s="552"/>
      <c r="O940" s="552"/>
      <c r="P940" s="552"/>
      <c r="Q940" s="552"/>
      <c r="R940" s="552"/>
      <c r="S940" s="552"/>
      <c r="T940" s="552"/>
      <c r="U940" s="552"/>
      <c r="V940" s="552"/>
      <c r="W940" s="552"/>
      <c r="X940" s="552"/>
      <c r="Y940" s="552"/>
      <c r="Z940" s="552"/>
      <c r="AA940" s="552"/>
      <c r="AB940" s="552"/>
      <c r="AC940" s="552"/>
      <c r="AD940" s="552"/>
      <c r="AE940" s="552"/>
      <c r="AF940" s="552"/>
      <c r="AG940" s="552"/>
      <c r="AH940" s="552"/>
      <c r="AI940" s="1532" t="s">
        <v>737</v>
      </c>
      <c r="AJ940" s="741"/>
      <c r="AK940" s="1649"/>
      <c r="AL940" s="1649"/>
      <c r="AM940" s="1373"/>
      <c r="AN940" s="1373"/>
      <c r="AO940" s="1373"/>
      <c r="AP940" s="1373"/>
      <c r="AQ940" s="1649"/>
      <c r="AR940" s="1373"/>
      <c r="AS940" s="1373"/>
      <c r="AT940" s="743"/>
      <c r="AU940" s="1373"/>
      <c r="AV940" s="1373"/>
      <c r="AW940" s="1373"/>
      <c r="AX940" s="1373"/>
      <c r="AY940" s="1373"/>
      <c r="AZ940" s="1639"/>
      <c r="BA940" s="1639"/>
      <c r="BB940" s="1639"/>
      <c r="BC940" s="1639"/>
      <c r="BD940" s="1639"/>
      <c r="BE940" s="1642">
        <v>0</v>
      </c>
    </row>
    <row s="1854" customFormat="1" customHeight="1" ht="22.5">
      <c r="A941" s="994"/>
      <c r="B941" s="1373"/>
      <c r="C941" s="1649"/>
      <c r="D941" s="2158"/>
      <c r="E941" s="553" t="s">
        <v>2306</v>
      </c>
      <c r="F941" s="547" t="s">
        <v>2307</v>
      </c>
      <c r="G941" s="2386" t="s">
        <v>736</v>
      </c>
      <c r="H941" s="552"/>
      <c r="I941" s="552">
        <v>168.272</v>
      </c>
      <c r="J941" s="552"/>
      <c r="K941" s="552"/>
      <c r="L941" s="552"/>
      <c r="M941" s="552"/>
      <c r="N941" s="552"/>
      <c r="O941" s="552"/>
      <c r="P941" s="552"/>
      <c r="Q941" s="552"/>
      <c r="R941" s="552"/>
      <c r="S941" s="552"/>
      <c r="T941" s="552"/>
      <c r="U941" s="552"/>
      <c r="V941" s="552"/>
      <c r="W941" s="552"/>
      <c r="X941" s="552"/>
      <c r="Y941" s="552"/>
      <c r="Z941" s="552"/>
      <c r="AA941" s="552"/>
      <c r="AB941" s="552"/>
      <c r="AC941" s="552"/>
      <c r="AD941" s="552"/>
      <c r="AE941" s="552"/>
      <c r="AF941" s="552"/>
      <c r="AG941" s="552"/>
      <c r="AH941" s="552"/>
      <c r="AI941" s="1532" t="s">
        <v>737</v>
      </c>
      <c r="AJ941" s="741"/>
      <c r="AK941" s="1649"/>
      <c r="AL941" s="1649"/>
      <c r="AM941" s="1373"/>
      <c r="AN941" s="1373"/>
      <c r="AO941" s="1373"/>
      <c r="AP941" s="1373"/>
      <c r="AQ941" s="1649"/>
      <c r="AR941" s="1373"/>
      <c r="AS941" s="1373"/>
      <c r="AT941" s="743"/>
      <c r="AU941" s="1373"/>
      <c r="AV941" s="1373"/>
      <c r="AW941" s="1373"/>
      <c r="AX941" s="1373"/>
      <c r="AY941" s="1373"/>
      <c r="AZ941" s="1639"/>
      <c r="BA941" s="1639"/>
      <c r="BB941" s="1639"/>
      <c r="BC941" s="1639"/>
      <c r="BD941" s="1639"/>
      <c r="BE941" s="1642">
        <v>0</v>
      </c>
    </row>
    <row s="1854" customFormat="1" customHeight="1" ht="22.5">
      <c r="A942" s="994"/>
      <c r="B942" s="1373"/>
      <c r="C942" s="1649"/>
      <c r="D942" s="2158"/>
      <c r="E942" s="553" t="s">
        <v>2308</v>
      </c>
      <c r="F942" s="547" t="s">
        <v>2309</v>
      </c>
      <c r="G942" s="2386" t="s">
        <v>736</v>
      </c>
      <c r="H942" s="552"/>
      <c r="I942" s="552">
        <v>191.079</v>
      </c>
      <c r="J942" s="552"/>
      <c r="K942" s="552"/>
      <c r="L942" s="552"/>
      <c r="M942" s="552"/>
      <c r="N942" s="552"/>
      <c r="O942" s="552"/>
      <c r="P942" s="552"/>
      <c r="Q942" s="552"/>
      <c r="R942" s="552"/>
      <c r="S942" s="552"/>
      <c r="T942" s="552"/>
      <c r="U942" s="552"/>
      <c r="V942" s="552"/>
      <c r="W942" s="552"/>
      <c r="X942" s="552"/>
      <c r="Y942" s="552"/>
      <c r="Z942" s="552"/>
      <c r="AA942" s="552"/>
      <c r="AB942" s="552"/>
      <c r="AC942" s="552"/>
      <c r="AD942" s="552"/>
      <c r="AE942" s="552"/>
      <c r="AF942" s="552"/>
      <c r="AG942" s="552"/>
      <c r="AH942" s="552"/>
      <c r="AI942" s="1532" t="s">
        <v>737</v>
      </c>
      <c r="AJ942" s="741"/>
      <c r="AK942" s="1649"/>
      <c r="AL942" s="1649"/>
      <c r="AM942" s="1373"/>
      <c r="AN942" s="1373"/>
      <c r="AO942" s="1373"/>
      <c r="AP942" s="1373"/>
      <c r="AQ942" s="1649"/>
      <c r="AR942" s="1373"/>
      <c r="AS942" s="1373"/>
      <c r="AT942" s="743"/>
      <c r="AU942" s="1373"/>
      <c r="AV942" s="1373"/>
      <c r="AW942" s="1373"/>
      <c r="AX942" s="1373"/>
      <c r="AY942" s="1373"/>
      <c r="AZ942" s="1639"/>
      <c r="BA942" s="1639"/>
      <c r="BB942" s="1639"/>
      <c r="BC942" s="1639"/>
      <c r="BD942" s="1639"/>
      <c r="BE942" s="1642">
        <v>0</v>
      </c>
    </row>
    <row s="1854" customFormat="1" customHeight="1" ht="22.5">
      <c r="A943" s="994"/>
      <c r="B943" s="1373"/>
      <c r="C943" s="1649"/>
      <c r="D943" s="2158"/>
      <c r="E943" s="553" t="s">
        <v>2310</v>
      </c>
      <c r="F943" s="547" t="s">
        <v>2311</v>
      </c>
      <c r="G943" s="2386" t="s">
        <v>736</v>
      </c>
      <c r="H943" s="552"/>
      <c r="I943" s="552">
        <v>180.345</v>
      </c>
      <c r="J943" s="552"/>
      <c r="K943" s="552"/>
      <c r="L943" s="552"/>
      <c r="M943" s="552"/>
      <c r="N943" s="552"/>
      <c r="O943" s="552"/>
      <c r="P943" s="552"/>
      <c r="Q943" s="552"/>
      <c r="R943" s="552"/>
      <c r="S943" s="552"/>
      <c r="T943" s="552"/>
      <c r="U943" s="552"/>
      <c r="V943" s="552"/>
      <c r="W943" s="552"/>
      <c r="X943" s="552"/>
      <c r="Y943" s="552"/>
      <c r="Z943" s="552"/>
      <c r="AA943" s="552"/>
      <c r="AB943" s="552"/>
      <c r="AC943" s="552"/>
      <c r="AD943" s="552"/>
      <c r="AE943" s="552"/>
      <c r="AF943" s="552"/>
      <c r="AG943" s="552"/>
      <c r="AH943" s="552"/>
      <c r="AI943" s="1532" t="s">
        <v>737</v>
      </c>
      <c r="AJ943" s="741"/>
      <c r="AK943" s="1649"/>
      <c r="AL943" s="1649"/>
      <c r="AM943" s="1373"/>
      <c r="AN943" s="1373"/>
      <c r="AO943" s="1373"/>
      <c r="AP943" s="1373"/>
      <c r="AQ943" s="1649"/>
      <c r="AR943" s="1373"/>
      <c r="AS943" s="1373"/>
      <c r="AT943" s="743"/>
      <c r="AU943" s="1373"/>
      <c r="AV943" s="1373"/>
      <c r="AW943" s="1373"/>
      <c r="AX943" s="1373"/>
      <c r="AY943" s="1373"/>
      <c r="AZ943" s="1639"/>
      <c r="BA943" s="1639"/>
      <c r="BB943" s="1639"/>
      <c r="BC943" s="1639"/>
      <c r="BD943" s="1639"/>
      <c r="BE943" s="1642">
        <v>0</v>
      </c>
    </row>
    <row s="1854" customFormat="1" customHeight="1" ht="22.5">
      <c r="A944" s="994"/>
      <c r="B944" s="1373"/>
      <c r="C944" s="1649"/>
      <c r="D944" s="2158"/>
      <c r="E944" s="553" t="s">
        <v>2312</v>
      </c>
      <c r="F944" s="547" t="s">
        <v>1006</v>
      </c>
      <c r="G944" s="2386" t="s">
        <v>736</v>
      </c>
      <c r="H944" s="552"/>
      <c r="I944" s="552">
        <v>188.539</v>
      </c>
      <c r="J944" s="552"/>
      <c r="K944" s="552"/>
      <c r="L944" s="552"/>
      <c r="M944" s="552"/>
      <c r="N944" s="552"/>
      <c r="O944" s="552"/>
      <c r="P944" s="552"/>
      <c r="Q944" s="552"/>
      <c r="R944" s="552"/>
      <c r="S944" s="552"/>
      <c r="T944" s="552"/>
      <c r="U944" s="552"/>
      <c r="V944" s="552"/>
      <c r="W944" s="552"/>
      <c r="X944" s="552"/>
      <c r="Y944" s="552"/>
      <c r="Z944" s="552"/>
      <c r="AA944" s="552"/>
      <c r="AB944" s="552"/>
      <c r="AC944" s="552"/>
      <c r="AD944" s="552"/>
      <c r="AE944" s="552"/>
      <c r="AF944" s="552"/>
      <c r="AG944" s="552"/>
      <c r="AH944" s="552"/>
      <c r="AI944" s="1532" t="s">
        <v>737</v>
      </c>
      <c r="AJ944" s="741"/>
      <c r="AK944" s="1649"/>
      <c r="AL944" s="1649"/>
      <c r="AM944" s="1373"/>
      <c r="AN944" s="1373"/>
      <c r="AO944" s="1373"/>
      <c r="AP944" s="1373"/>
      <c r="AQ944" s="1649"/>
      <c r="AR944" s="1373"/>
      <c r="AS944" s="1373"/>
      <c r="AT944" s="743"/>
      <c r="AU944" s="1373"/>
      <c r="AV944" s="1373"/>
      <c r="AW944" s="1373"/>
      <c r="AX944" s="1373"/>
      <c r="AY944" s="1373"/>
      <c r="AZ944" s="1639"/>
      <c r="BA944" s="1639"/>
      <c r="BB944" s="1639"/>
      <c r="BC944" s="1639"/>
      <c r="BD944" s="1639"/>
      <c r="BE944" s="1642">
        <v>0</v>
      </c>
    </row>
    <row s="1854" customFormat="1" customHeight="1" ht="22.5">
      <c r="A945" s="994"/>
      <c r="B945" s="1373"/>
      <c r="C945" s="1649"/>
      <c r="D945" s="2158"/>
      <c r="E945" s="553" t="s">
        <v>2313</v>
      </c>
      <c r="F945" s="547" t="s">
        <v>1992</v>
      </c>
      <c r="G945" s="2386" t="s">
        <v>736</v>
      </c>
      <c r="H945" s="552"/>
      <c r="I945" s="552">
        <v>171.77</v>
      </c>
      <c r="J945" s="552"/>
      <c r="K945" s="552"/>
      <c r="L945" s="552"/>
      <c r="M945" s="552"/>
      <c r="N945" s="552"/>
      <c r="O945" s="552"/>
      <c r="P945" s="552"/>
      <c r="Q945" s="552"/>
      <c r="R945" s="552"/>
      <c r="S945" s="552"/>
      <c r="T945" s="552"/>
      <c r="U945" s="552"/>
      <c r="V945" s="552"/>
      <c r="W945" s="552"/>
      <c r="X945" s="552"/>
      <c r="Y945" s="552"/>
      <c r="Z945" s="552"/>
      <c r="AA945" s="552"/>
      <c r="AB945" s="552"/>
      <c r="AC945" s="552"/>
      <c r="AD945" s="552"/>
      <c r="AE945" s="552"/>
      <c r="AF945" s="552"/>
      <c r="AG945" s="552"/>
      <c r="AH945" s="552"/>
      <c r="AI945" s="1532" t="s">
        <v>737</v>
      </c>
      <c r="AJ945" s="741"/>
      <c r="AK945" s="1649"/>
      <c r="AL945" s="1649"/>
      <c r="AM945" s="1373"/>
      <c r="AN945" s="1373"/>
      <c r="AO945" s="1373"/>
      <c r="AP945" s="1373"/>
      <c r="AQ945" s="1649"/>
      <c r="AR945" s="1373"/>
      <c r="AS945" s="1373"/>
      <c r="AT945" s="743"/>
      <c r="AU945" s="1373"/>
      <c r="AV945" s="1373"/>
      <c r="AW945" s="1373"/>
      <c r="AX945" s="1373"/>
      <c r="AY945" s="1373"/>
      <c r="AZ945" s="1639"/>
      <c r="BA945" s="1639"/>
      <c r="BB945" s="1639"/>
      <c r="BC945" s="1639"/>
      <c r="BD945" s="1639"/>
      <c r="BE945" s="1642">
        <v>0</v>
      </c>
    </row>
    <row s="1854" customFormat="1" customHeight="1" ht="22.5">
      <c r="A946" s="994"/>
      <c r="B946" s="1373"/>
      <c r="C946" s="1649"/>
      <c r="D946" s="2158"/>
      <c r="E946" s="553" t="s">
        <v>2314</v>
      </c>
      <c r="F946" s="547" t="s">
        <v>2315</v>
      </c>
      <c r="G946" s="2386" t="s">
        <v>736</v>
      </c>
      <c r="H946" s="552"/>
      <c r="I946" s="552">
        <v>162.803</v>
      </c>
      <c r="J946" s="552"/>
      <c r="K946" s="552"/>
      <c r="L946" s="552"/>
      <c r="M946" s="552"/>
      <c r="N946" s="552"/>
      <c r="O946" s="552"/>
      <c r="P946" s="552"/>
      <c r="Q946" s="552"/>
      <c r="R946" s="552"/>
      <c r="S946" s="552"/>
      <c r="T946" s="552"/>
      <c r="U946" s="552"/>
      <c r="V946" s="552"/>
      <c r="W946" s="552"/>
      <c r="X946" s="552"/>
      <c r="Y946" s="552"/>
      <c r="Z946" s="552"/>
      <c r="AA946" s="552"/>
      <c r="AB946" s="552"/>
      <c r="AC946" s="552"/>
      <c r="AD946" s="552"/>
      <c r="AE946" s="552"/>
      <c r="AF946" s="552"/>
      <c r="AG946" s="552"/>
      <c r="AH946" s="552"/>
      <c r="AI946" s="1532" t="s">
        <v>737</v>
      </c>
      <c r="AJ946" s="741"/>
      <c r="AK946" s="1649"/>
      <c r="AL946" s="1649"/>
      <c r="AM946" s="1373"/>
      <c r="AN946" s="1373"/>
      <c r="AO946" s="1373"/>
      <c r="AP946" s="1373"/>
      <c r="AQ946" s="1649"/>
      <c r="AR946" s="1373"/>
      <c r="AS946" s="1373"/>
      <c r="AT946" s="743"/>
      <c r="AU946" s="1373"/>
      <c r="AV946" s="1373"/>
      <c r="AW946" s="1373"/>
      <c r="AX946" s="1373"/>
      <c r="AY946" s="1373"/>
      <c r="AZ946" s="1639"/>
      <c r="BA946" s="1639"/>
      <c r="BB946" s="1639"/>
      <c r="BC946" s="1639"/>
      <c r="BD946" s="1639"/>
      <c r="BE946" s="1642">
        <v>0</v>
      </c>
    </row>
    <row s="1854" customFormat="1" customHeight="1" ht="22.5">
      <c r="A947" s="994"/>
      <c r="B947" s="1373"/>
      <c r="C947" s="1649"/>
      <c r="D947" s="2158"/>
      <c r="E947" s="553" t="s">
        <v>2316</v>
      </c>
      <c r="F947" s="547" t="s">
        <v>1996</v>
      </c>
      <c r="G947" s="2386" t="s">
        <v>736</v>
      </c>
      <c r="H947" s="552"/>
      <c r="I947" s="552">
        <v>167.697</v>
      </c>
      <c r="J947" s="552"/>
      <c r="K947" s="552"/>
      <c r="L947" s="552"/>
      <c r="M947" s="552"/>
      <c r="N947" s="552"/>
      <c r="O947" s="552"/>
      <c r="P947" s="552"/>
      <c r="Q947" s="552"/>
      <c r="R947" s="552"/>
      <c r="S947" s="552"/>
      <c r="T947" s="552"/>
      <c r="U947" s="552"/>
      <c r="V947" s="552"/>
      <c r="W947" s="552"/>
      <c r="X947" s="552"/>
      <c r="Y947" s="552"/>
      <c r="Z947" s="552"/>
      <c r="AA947" s="552"/>
      <c r="AB947" s="552"/>
      <c r="AC947" s="552"/>
      <c r="AD947" s="552"/>
      <c r="AE947" s="552"/>
      <c r="AF947" s="552"/>
      <c r="AG947" s="552"/>
      <c r="AH947" s="552"/>
      <c r="AI947" s="1532" t="s">
        <v>737</v>
      </c>
      <c r="AJ947" s="741"/>
      <c r="AK947" s="1649"/>
      <c r="AL947" s="1649"/>
      <c r="AM947" s="1373"/>
      <c r="AN947" s="1373"/>
      <c r="AO947" s="1373"/>
      <c r="AP947" s="1373"/>
      <c r="AQ947" s="1649"/>
      <c r="AR947" s="1373"/>
      <c r="AS947" s="1373"/>
      <c r="AT947" s="743"/>
      <c r="AU947" s="1373"/>
      <c r="AV947" s="1373"/>
      <c r="AW947" s="1373"/>
      <c r="AX947" s="1373"/>
      <c r="AY947" s="1373"/>
      <c r="AZ947" s="1639"/>
      <c r="BA947" s="1639"/>
      <c r="BB947" s="1639"/>
      <c r="BC947" s="1639"/>
      <c r="BD947" s="1639"/>
      <c r="BE947" s="1642">
        <v>0</v>
      </c>
    </row>
    <row s="1854" customFormat="1" customHeight="1" ht="22.5">
      <c r="A948" s="994"/>
      <c r="B948" s="1373"/>
      <c r="C948" s="1649"/>
      <c r="D948" s="2158"/>
      <c r="E948" s="553" t="s">
        <v>2317</v>
      </c>
      <c r="F948" s="547" t="s">
        <v>2318</v>
      </c>
      <c r="G948" s="2386" t="s">
        <v>736</v>
      </c>
      <c r="H948" s="552"/>
      <c r="I948" s="552">
        <v>204.574</v>
      </c>
      <c r="J948" s="552"/>
      <c r="K948" s="552"/>
      <c r="L948" s="552"/>
      <c r="M948" s="552"/>
      <c r="N948" s="552"/>
      <c r="O948" s="552"/>
      <c r="P948" s="552"/>
      <c r="Q948" s="552"/>
      <c r="R948" s="552"/>
      <c r="S948" s="552"/>
      <c r="T948" s="552"/>
      <c r="U948" s="552"/>
      <c r="V948" s="552"/>
      <c r="W948" s="552"/>
      <c r="X948" s="552"/>
      <c r="Y948" s="552"/>
      <c r="Z948" s="552"/>
      <c r="AA948" s="552"/>
      <c r="AB948" s="552"/>
      <c r="AC948" s="552"/>
      <c r="AD948" s="552"/>
      <c r="AE948" s="552"/>
      <c r="AF948" s="552"/>
      <c r="AG948" s="552"/>
      <c r="AH948" s="552"/>
      <c r="AI948" s="1532" t="s">
        <v>737</v>
      </c>
      <c r="AJ948" s="741"/>
      <c r="AK948" s="1649"/>
      <c r="AL948" s="1649"/>
      <c r="AM948" s="1373"/>
      <c r="AN948" s="1373"/>
      <c r="AO948" s="1373"/>
      <c r="AP948" s="1373"/>
      <c r="AQ948" s="1649"/>
      <c r="AR948" s="1373"/>
      <c r="AS948" s="1373"/>
      <c r="AT948" s="743"/>
      <c r="AU948" s="1373"/>
      <c r="AV948" s="1373"/>
      <c r="AW948" s="1373"/>
      <c r="AX948" s="1373"/>
      <c r="AY948" s="1373"/>
      <c r="AZ948" s="1639"/>
      <c r="BA948" s="1639"/>
      <c r="BB948" s="1639"/>
      <c r="BC948" s="1639"/>
      <c r="BD948" s="1639"/>
      <c r="BE948" s="1642">
        <v>0</v>
      </c>
    </row>
    <row s="1854" customFormat="1" customHeight="1" ht="22.5">
      <c r="A949" s="994"/>
      <c r="B949" s="1373"/>
      <c r="C949" s="1649"/>
      <c r="D949" s="2158"/>
      <c r="E949" s="553" t="s">
        <v>2319</v>
      </c>
      <c r="F949" s="547" t="s">
        <v>1998</v>
      </c>
      <c r="G949" s="2386" t="s">
        <v>736</v>
      </c>
      <c r="H949" s="552"/>
      <c r="I949" s="552">
        <v>167.996</v>
      </c>
      <c r="J949" s="552"/>
      <c r="K949" s="552"/>
      <c r="L949" s="552"/>
      <c r="M949" s="552"/>
      <c r="N949" s="552"/>
      <c r="O949" s="552"/>
      <c r="P949" s="552"/>
      <c r="Q949" s="552"/>
      <c r="R949" s="552"/>
      <c r="S949" s="552"/>
      <c r="T949" s="552"/>
      <c r="U949" s="552"/>
      <c r="V949" s="552"/>
      <c r="W949" s="552"/>
      <c r="X949" s="552"/>
      <c r="Y949" s="552"/>
      <c r="Z949" s="552"/>
      <c r="AA949" s="552"/>
      <c r="AB949" s="552"/>
      <c r="AC949" s="552"/>
      <c r="AD949" s="552"/>
      <c r="AE949" s="552"/>
      <c r="AF949" s="552"/>
      <c r="AG949" s="552"/>
      <c r="AH949" s="552"/>
      <c r="AI949" s="1532" t="s">
        <v>737</v>
      </c>
      <c r="AJ949" s="741"/>
      <c r="AK949" s="1649"/>
      <c r="AL949" s="1649"/>
      <c r="AM949" s="1373"/>
      <c r="AN949" s="1373"/>
      <c r="AO949" s="1373"/>
      <c r="AP949" s="1373"/>
      <c r="AQ949" s="1649"/>
      <c r="AR949" s="1373"/>
      <c r="AS949" s="1373"/>
      <c r="AT949" s="743"/>
      <c r="AU949" s="1373"/>
      <c r="AV949" s="1373"/>
      <c r="AW949" s="1373"/>
      <c r="AX949" s="1373"/>
      <c r="AY949" s="1373"/>
      <c r="AZ949" s="1639"/>
      <c r="BA949" s="1639"/>
      <c r="BB949" s="1639"/>
      <c r="BC949" s="1639"/>
      <c r="BD949" s="1639"/>
      <c r="BE949" s="1642">
        <v>0</v>
      </c>
    </row>
    <row s="1854" customFormat="1" customHeight="1" ht="22.5">
      <c r="A950" s="994"/>
      <c r="B950" s="1373"/>
      <c r="C950" s="1649"/>
      <c r="D950" s="2158"/>
      <c r="E950" s="553" t="s">
        <v>2320</v>
      </c>
      <c r="F950" s="547" t="s">
        <v>2321</v>
      </c>
      <c r="G950" s="2386" t="s">
        <v>736</v>
      </c>
      <c r="H950" s="552"/>
      <c r="I950" s="552">
        <v>169.319</v>
      </c>
      <c r="J950" s="552"/>
      <c r="K950" s="552"/>
      <c r="L950" s="552"/>
      <c r="M950" s="552"/>
      <c r="N950" s="552"/>
      <c r="O950" s="552"/>
      <c r="P950" s="552"/>
      <c r="Q950" s="552"/>
      <c r="R950" s="552"/>
      <c r="S950" s="552"/>
      <c r="T950" s="552"/>
      <c r="U950" s="552"/>
      <c r="V950" s="552"/>
      <c r="W950" s="552"/>
      <c r="X950" s="552"/>
      <c r="Y950" s="552"/>
      <c r="Z950" s="552"/>
      <c r="AA950" s="552"/>
      <c r="AB950" s="552"/>
      <c r="AC950" s="552"/>
      <c r="AD950" s="552"/>
      <c r="AE950" s="552"/>
      <c r="AF950" s="552"/>
      <c r="AG950" s="552"/>
      <c r="AH950" s="552"/>
      <c r="AI950" s="1532" t="s">
        <v>737</v>
      </c>
      <c r="AJ950" s="741"/>
      <c r="AK950" s="1649"/>
      <c r="AL950" s="1649"/>
      <c r="AM950" s="1373"/>
      <c r="AN950" s="1373"/>
      <c r="AO950" s="1373"/>
      <c r="AP950" s="1373"/>
      <c r="AQ950" s="1649"/>
      <c r="AR950" s="1373"/>
      <c r="AS950" s="1373"/>
      <c r="AT950" s="743"/>
      <c r="AU950" s="1373"/>
      <c r="AV950" s="1373"/>
      <c r="AW950" s="1373"/>
      <c r="AX950" s="1373"/>
      <c r="AY950" s="1373"/>
      <c r="AZ950" s="1639"/>
      <c r="BA950" s="1639"/>
      <c r="BB950" s="1639"/>
      <c r="BC950" s="1639"/>
      <c r="BD950" s="1639"/>
      <c r="BE950" s="1642">
        <v>0</v>
      </c>
    </row>
    <row s="1854" customFormat="1" customHeight="1" ht="22.5">
      <c r="A951" s="994"/>
      <c r="B951" s="1373"/>
      <c r="C951" s="1649"/>
      <c r="D951" s="2158"/>
      <c r="E951" s="553" t="s">
        <v>2322</v>
      </c>
      <c r="F951" s="547" t="s">
        <v>2323</v>
      </c>
      <c r="G951" s="2386" t="s">
        <v>736</v>
      </c>
      <c r="H951" s="552"/>
      <c r="I951" s="552">
        <v>210</v>
      </c>
      <c r="J951" s="552"/>
      <c r="K951" s="552"/>
      <c r="L951" s="552"/>
      <c r="M951" s="552"/>
      <c r="N951" s="552"/>
      <c r="O951" s="552"/>
      <c r="P951" s="552"/>
      <c r="Q951" s="552"/>
      <c r="R951" s="552"/>
      <c r="S951" s="552"/>
      <c r="T951" s="552"/>
      <c r="U951" s="552"/>
      <c r="V951" s="552"/>
      <c r="W951" s="552"/>
      <c r="X951" s="552"/>
      <c r="Y951" s="552"/>
      <c r="Z951" s="552"/>
      <c r="AA951" s="552"/>
      <c r="AB951" s="552"/>
      <c r="AC951" s="552"/>
      <c r="AD951" s="552"/>
      <c r="AE951" s="552"/>
      <c r="AF951" s="552"/>
      <c r="AG951" s="552"/>
      <c r="AH951" s="552"/>
      <c r="AI951" s="1532" t="s">
        <v>737</v>
      </c>
      <c r="AJ951" s="741"/>
      <c r="AK951" s="1649"/>
      <c r="AL951" s="1649"/>
      <c r="AM951" s="1373"/>
      <c r="AN951" s="1373"/>
      <c r="AO951" s="1373"/>
      <c r="AP951" s="1373"/>
      <c r="AQ951" s="1649"/>
      <c r="AR951" s="1373"/>
      <c r="AS951" s="1373"/>
      <c r="AT951" s="743"/>
      <c r="AU951" s="1373"/>
      <c r="AV951" s="1373"/>
      <c r="AW951" s="1373"/>
      <c r="AX951" s="1373"/>
      <c r="AY951" s="1373"/>
      <c r="AZ951" s="1639"/>
      <c r="BA951" s="1639"/>
      <c r="BB951" s="1639"/>
      <c r="BC951" s="1639"/>
      <c r="BD951" s="1639"/>
      <c r="BE951" s="1642">
        <v>0</v>
      </c>
    </row>
    <row s="1854" customFormat="1" customHeight="1" ht="22.5">
      <c r="A952" s="994"/>
      <c r="B952" s="1373"/>
      <c r="C952" s="1649"/>
      <c r="D952" s="2158"/>
      <c r="E952" s="553" t="s">
        <v>2324</v>
      </c>
      <c r="F952" s="547" t="s">
        <v>2325</v>
      </c>
      <c r="G952" s="2386" t="s">
        <v>736</v>
      </c>
      <c r="H952" s="552"/>
      <c r="I952" s="552">
        <v>216</v>
      </c>
      <c r="J952" s="552"/>
      <c r="K952" s="552"/>
      <c r="L952" s="552"/>
      <c r="M952" s="552"/>
      <c r="N952" s="552"/>
      <c r="O952" s="552"/>
      <c r="P952" s="552"/>
      <c r="Q952" s="552"/>
      <c r="R952" s="552"/>
      <c r="S952" s="552"/>
      <c r="T952" s="552"/>
      <c r="U952" s="552"/>
      <c r="V952" s="552"/>
      <c r="W952" s="552"/>
      <c r="X952" s="552"/>
      <c r="Y952" s="552"/>
      <c r="Z952" s="552"/>
      <c r="AA952" s="552"/>
      <c r="AB952" s="552"/>
      <c r="AC952" s="552"/>
      <c r="AD952" s="552"/>
      <c r="AE952" s="552"/>
      <c r="AF952" s="552"/>
      <c r="AG952" s="552"/>
      <c r="AH952" s="552"/>
      <c r="AI952" s="1532" t="s">
        <v>737</v>
      </c>
      <c r="AJ952" s="741"/>
      <c r="AK952" s="1649"/>
      <c r="AL952" s="1649"/>
      <c r="AM952" s="1373"/>
      <c r="AN952" s="1373"/>
      <c r="AO952" s="1373"/>
      <c r="AP952" s="1373"/>
      <c r="AQ952" s="1649"/>
      <c r="AR952" s="1373"/>
      <c r="AS952" s="1373"/>
      <c r="AT952" s="743"/>
      <c r="AU952" s="1373"/>
      <c r="AV952" s="1373"/>
      <c r="AW952" s="1373"/>
      <c r="AX952" s="1373"/>
      <c r="AY952" s="1373"/>
      <c r="AZ952" s="1639"/>
      <c r="BA952" s="1639"/>
      <c r="BB952" s="1639"/>
      <c r="BC952" s="1639"/>
      <c r="BD952" s="1639"/>
      <c r="BE952" s="1642">
        <v>0</v>
      </c>
    </row>
    <row s="1854" customFormat="1" customHeight="1" ht="22.5">
      <c r="A953" s="994"/>
      <c r="B953" s="1373"/>
      <c r="C953" s="1649"/>
      <c r="D953" s="2158"/>
      <c r="E953" s="553" t="s">
        <v>2326</v>
      </c>
      <c r="F953" s="547" t="s">
        <v>2327</v>
      </c>
      <c r="G953" s="2386" t="s">
        <v>736</v>
      </c>
      <c r="H953" s="552"/>
      <c r="I953" s="552">
        <v>265.406</v>
      </c>
      <c r="J953" s="552"/>
      <c r="K953" s="552"/>
      <c r="L953" s="552"/>
      <c r="M953" s="552"/>
      <c r="N953" s="552"/>
      <c r="O953" s="552"/>
      <c r="P953" s="552"/>
      <c r="Q953" s="552"/>
      <c r="R953" s="552"/>
      <c r="S953" s="552"/>
      <c r="T953" s="552"/>
      <c r="U953" s="552"/>
      <c r="V953" s="552"/>
      <c r="W953" s="552"/>
      <c r="X953" s="552"/>
      <c r="Y953" s="552"/>
      <c r="Z953" s="552"/>
      <c r="AA953" s="552"/>
      <c r="AB953" s="552"/>
      <c r="AC953" s="552"/>
      <c r="AD953" s="552"/>
      <c r="AE953" s="552"/>
      <c r="AF953" s="552"/>
      <c r="AG953" s="552"/>
      <c r="AH953" s="552"/>
      <c r="AI953" s="1532" t="s">
        <v>737</v>
      </c>
      <c r="AJ953" s="741"/>
      <c r="AK953" s="1649"/>
      <c r="AL953" s="1649"/>
      <c r="AM953" s="1373"/>
      <c r="AN953" s="1373"/>
      <c r="AO953" s="1373"/>
      <c r="AP953" s="1373"/>
      <c r="AQ953" s="1649"/>
      <c r="AR953" s="1373"/>
      <c r="AS953" s="1373"/>
      <c r="AT953" s="743"/>
      <c r="AU953" s="1373"/>
      <c r="AV953" s="1373"/>
      <c r="AW953" s="1373"/>
      <c r="AX953" s="1373"/>
      <c r="AY953" s="1373"/>
      <c r="AZ953" s="1639"/>
      <c r="BA953" s="1639"/>
      <c r="BB953" s="1639"/>
      <c r="BC953" s="1639"/>
      <c r="BD953" s="1639"/>
      <c r="BE953" s="1642">
        <v>0</v>
      </c>
    </row>
    <row s="1854" customFormat="1" customHeight="1" ht="22.5">
      <c r="A954" s="994"/>
      <c r="B954" s="1373"/>
      <c r="C954" s="1649"/>
      <c r="D954" s="2158"/>
      <c r="E954" s="553" t="s">
        <v>2328</v>
      </c>
      <c r="F954" s="547" t="s">
        <v>2006</v>
      </c>
      <c r="G954" s="2386" t="s">
        <v>736</v>
      </c>
      <c r="H954" s="552"/>
      <c r="I954" s="552">
        <v>180.23</v>
      </c>
      <c r="J954" s="552"/>
      <c r="K954" s="552"/>
      <c r="L954" s="552"/>
      <c r="M954" s="552"/>
      <c r="N954" s="552"/>
      <c r="O954" s="552"/>
      <c r="P954" s="552"/>
      <c r="Q954" s="552"/>
      <c r="R954" s="552"/>
      <c r="S954" s="552"/>
      <c r="T954" s="552"/>
      <c r="U954" s="552"/>
      <c r="V954" s="552"/>
      <c r="W954" s="552"/>
      <c r="X954" s="552"/>
      <c r="Y954" s="552"/>
      <c r="Z954" s="552"/>
      <c r="AA954" s="552"/>
      <c r="AB954" s="552"/>
      <c r="AC954" s="552"/>
      <c r="AD954" s="552"/>
      <c r="AE954" s="552"/>
      <c r="AF954" s="552"/>
      <c r="AG954" s="552"/>
      <c r="AH954" s="552"/>
      <c r="AI954" s="1532" t="s">
        <v>737</v>
      </c>
      <c r="AJ954" s="741"/>
      <c r="AK954" s="1649"/>
      <c r="AL954" s="1649"/>
      <c r="AM954" s="1373"/>
      <c r="AN954" s="1373"/>
      <c r="AO954" s="1373"/>
      <c r="AP954" s="1373"/>
      <c r="AQ954" s="1649"/>
      <c r="AR954" s="1373"/>
      <c r="AS954" s="1373"/>
      <c r="AT954" s="743"/>
      <c r="AU954" s="1373"/>
      <c r="AV954" s="1373"/>
      <c r="AW954" s="1373"/>
      <c r="AX954" s="1373"/>
      <c r="AY954" s="1373"/>
      <c r="AZ954" s="1639"/>
      <c r="BA954" s="1639"/>
      <c r="BB954" s="1639"/>
      <c r="BC954" s="1639"/>
      <c r="BD954" s="1639"/>
      <c r="BE954" s="1642">
        <v>0</v>
      </c>
    </row>
    <row s="1854" customFormat="1" customHeight="1" ht="22.5">
      <c r="A955" s="994"/>
      <c r="B955" s="1373"/>
      <c r="C955" s="1649"/>
      <c r="D955" s="2158"/>
      <c r="E955" s="553" t="s">
        <v>2329</v>
      </c>
      <c r="F955" s="547" t="s">
        <v>2330</v>
      </c>
      <c r="G955" s="2386" t="s">
        <v>736</v>
      </c>
      <c r="H955" s="552"/>
      <c r="I955" s="552">
        <v>179.979</v>
      </c>
      <c r="J955" s="552"/>
      <c r="K955" s="552"/>
      <c r="L955" s="552"/>
      <c r="M955" s="552"/>
      <c r="N955" s="552"/>
      <c r="O955" s="552"/>
      <c r="P955" s="552"/>
      <c r="Q955" s="552"/>
      <c r="R955" s="552"/>
      <c r="S955" s="552"/>
      <c r="T955" s="552"/>
      <c r="U955" s="552"/>
      <c r="V955" s="552"/>
      <c r="W955" s="552"/>
      <c r="X955" s="552"/>
      <c r="Y955" s="552"/>
      <c r="Z955" s="552"/>
      <c r="AA955" s="552"/>
      <c r="AB955" s="552"/>
      <c r="AC955" s="552"/>
      <c r="AD955" s="552"/>
      <c r="AE955" s="552"/>
      <c r="AF955" s="552"/>
      <c r="AG955" s="552"/>
      <c r="AH955" s="552"/>
      <c r="AI955" s="1532" t="s">
        <v>737</v>
      </c>
      <c r="AJ955" s="741"/>
      <c r="AK955" s="1649"/>
      <c r="AL955" s="1649"/>
      <c r="AM955" s="1373"/>
      <c r="AN955" s="1373"/>
      <c r="AO955" s="1373"/>
      <c r="AP955" s="1373"/>
      <c r="AQ955" s="1649"/>
      <c r="AR955" s="1373"/>
      <c r="AS955" s="1373"/>
      <c r="AT955" s="743"/>
      <c r="AU955" s="1373"/>
      <c r="AV955" s="1373"/>
      <c r="AW955" s="1373"/>
      <c r="AX955" s="1373"/>
      <c r="AY955" s="1373"/>
      <c r="AZ955" s="1639"/>
      <c r="BA955" s="1639"/>
      <c r="BB955" s="1639"/>
      <c r="BC955" s="1639"/>
      <c r="BD955" s="1639"/>
      <c r="BE955" s="1642">
        <v>0</v>
      </c>
    </row>
    <row s="1854" customFormat="1" customHeight="1" ht="22.5">
      <c r="A956" s="994"/>
      <c r="B956" s="1373"/>
      <c r="C956" s="1649"/>
      <c r="D956" s="2158"/>
      <c r="E956" s="553" t="s">
        <v>2331</v>
      </c>
      <c r="F956" s="547" t="s">
        <v>2332</v>
      </c>
      <c r="G956" s="2386" t="s">
        <v>736</v>
      </c>
      <c r="H956" s="552"/>
      <c r="I956" s="552">
        <v>240</v>
      </c>
      <c r="J956" s="552"/>
      <c r="K956" s="552"/>
      <c r="L956" s="552"/>
      <c r="M956" s="552"/>
      <c r="N956" s="552"/>
      <c r="O956" s="552"/>
      <c r="P956" s="552"/>
      <c r="Q956" s="552"/>
      <c r="R956" s="552"/>
      <c r="S956" s="552"/>
      <c r="T956" s="552"/>
      <c r="U956" s="552"/>
      <c r="V956" s="552"/>
      <c r="W956" s="552"/>
      <c r="X956" s="552"/>
      <c r="Y956" s="552"/>
      <c r="Z956" s="552"/>
      <c r="AA956" s="552"/>
      <c r="AB956" s="552"/>
      <c r="AC956" s="552"/>
      <c r="AD956" s="552"/>
      <c r="AE956" s="552"/>
      <c r="AF956" s="552"/>
      <c r="AG956" s="552"/>
      <c r="AH956" s="552"/>
      <c r="AI956" s="1532" t="s">
        <v>737</v>
      </c>
      <c r="AJ956" s="741"/>
      <c r="AK956" s="1649"/>
      <c r="AL956" s="1649"/>
      <c r="AM956" s="1373"/>
      <c r="AN956" s="1373"/>
      <c r="AO956" s="1373"/>
      <c r="AP956" s="1373"/>
      <c r="AQ956" s="1649"/>
      <c r="AR956" s="1373"/>
      <c r="AS956" s="1373"/>
      <c r="AT956" s="743"/>
      <c r="AU956" s="1373"/>
      <c r="AV956" s="1373"/>
      <c r="AW956" s="1373"/>
      <c r="AX956" s="1373"/>
      <c r="AY956" s="1373"/>
      <c r="AZ956" s="1639"/>
      <c r="BA956" s="1639"/>
      <c r="BB956" s="1639"/>
      <c r="BC956" s="1639"/>
      <c r="BD956" s="1639"/>
      <c r="BE956" s="1642">
        <v>0</v>
      </c>
    </row>
    <row s="1854" customFormat="1" customHeight="1" ht="22.5">
      <c r="A957" s="994"/>
      <c r="B957" s="1373"/>
      <c r="C957" s="1649"/>
      <c r="D957" s="2158"/>
      <c r="E957" s="553" t="s">
        <v>2333</v>
      </c>
      <c r="F957" s="547" t="s">
        <v>1010</v>
      </c>
      <c r="G957" s="2386" t="s">
        <v>736</v>
      </c>
      <c r="H957" s="552"/>
      <c r="I957" s="552">
        <v>245.188</v>
      </c>
      <c r="J957" s="552"/>
      <c r="K957" s="552"/>
      <c r="L957" s="552"/>
      <c r="M957" s="552"/>
      <c r="N957" s="552"/>
      <c r="O957" s="552"/>
      <c r="P957" s="552"/>
      <c r="Q957" s="552"/>
      <c r="R957" s="552"/>
      <c r="S957" s="552"/>
      <c r="T957" s="552"/>
      <c r="U957" s="552"/>
      <c r="V957" s="552"/>
      <c r="W957" s="552"/>
      <c r="X957" s="552"/>
      <c r="Y957" s="552"/>
      <c r="Z957" s="552"/>
      <c r="AA957" s="552"/>
      <c r="AB957" s="552"/>
      <c r="AC957" s="552"/>
      <c r="AD957" s="552"/>
      <c r="AE957" s="552"/>
      <c r="AF957" s="552"/>
      <c r="AG957" s="552"/>
      <c r="AH957" s="552"/>
      <c r="AI957" s="1532" t="s">
        <v>737</v>
      </c>
      <c r="AJ957" s="741"/>
      <c r="AK957" s="1649"/>
      <c r="AL957" s="1649"/>
      <c r="AM957" s="1373"/>
      <c r="AN957" s="1373"/>
      <c r="AO957" s="1373"/>
      <c r="AP957" s="1373"/>
      <c r="AQ957" s="1649"/>
      <c r="AR957" s="1373"/>
      <c r="AS957" s="1373"/>
      <c r="AT957" s="743"/>
      <c r="AU957" s="1373"/>
      <c r="AV957" s="1373"/>
      <c r="AW957" s="1373"/>
      <c r="AX957" s="1373"/>
      <c r="AY957" s="1373"/>
      <c r="AZ957" s="1639"/>
      <c r="BA957" s="1639"/>
      <c r="BB957" s="1639"/>
      <c r="BC957" s="1639"/>
      <c r="BD957" s="1639"/>
      <c r="BE957" s="1642">
        <v>0</v>
      </c>
    </row>
    <row s="1854" customFormat="1" customHeight="1" ht="22.5">
      <c r="A958" s="994"/>
      <c r="B958" s="1373"/>
      <c r="C958" s="1649"/>
      <c r="D958" s="2158"/>
      <c r="E958" s="553" t="s">
        <v>2334</v>
      </c>
      <c r="F958" s="547" t="s">
        <v>2335</v>
      </c>
      <c r="G958" s="2386" t="s">
        <v>736</v>
      </c>
      <c r="H958" s="552"/>
      <c r="I958" s="552">
        <v>210</v>
      </c>
      <c r="J958" s="552"/>
      <c r="K958" s="552"/>
      <c r="L958" s="552"/>
      <c r="M958" s="552"/>
      <c r="N958" s="552"/>
      <c r="O958" s="552"/>
      <c r="P958" s="552"/>
      <c r="Q958" s="552"/>
      <c r="R958" s="552"/>
      <c r="S958" s="552"/>
      <c r="T958" s="552"/>
      <c r="U958" s="552"/>
      <c r="V958" s="552"/>
      <c r="W958" s="552"/>
      <c r="X958" s="552"/>
      <c r="Y958" s="552"/>
      <c r="Z958" s="552"/>
      <c r="AA958" s="552"/>
      <c r="AB958" s="552"/>
      <c r="AC958" s="552"/>
      <c r="AD958" s="552"/>
      <c r="AE958" s="552"/>
      <c r="AF958" s="552"/>
      <c r="AG958" s="552"/>
      <c r="AH958" s="552"/>
      <c r="AI958" s="1532" t="s">
        <v>737</v>
      </c>
      <c r="AJ958" s="741"/>
      <c r="AK958" s="1649"/>
      <c r="AL958" s="1649"/>
      <c r="AM958" s="1373"/>
      <c r="AN958" s="1373"/>
      <c r="AO958" s="1373"/>
      <c r="AP958" s="1373"/>
      <c r="AQ958" s="1649"/>
      <c r="AR958" s="1373"/>
      <c r="AS958" s="1373"/>
      <c r="AT958" s="743"/>
      <c r="AU958" s="1373"/>
      <c r="AV958" s="1373"/>
      <c r="AW958" s="1373"/>
      <c r="AX958" s="1373"/>
      <c r="AY958" s="1373"/>
      <c r="AZ958" s="1639"/>
      <c r="BA958" s="1639"/>
      <c r="BB958" s="1639"/>
      <c r="BC958" s="1639"/>
      <c r="BD958" s="1639"/>
      <c r="BE958" s="1642">
        <v>0</v>
      </c>
    </row>
    <row s="1854" customFormat="1" customHeight="1" ht="22.5">
      <c r="A959" s="994"/>
      <c r="B959" s="1373"/>
      <c r="C959" s="1649"/>
      <c r="D959" s="2158"/>
      <c r="E959" s="553" t="s">
        <v>2336</v>
      </c>
      <c r="F959" s="547" t="s">
        <v>2337</v>
      </c>
      <c r="G959" s="2386" t="s">
        <v>736</v>
      </c>
      <c r="H959" s="552"/>
      <c r="I959" s="552">
        <v>210</v>
      </c>
      <c r="J959" s="552"/>
      <c r="K959" s="552"/>
      <c r="L959" s="552"/>
      <c r="M959" s="552"/>
      <c r="N959" s="552"/>
      <c r="O959" s="552"/>
      <c r="P959" s="552"/>
      <c r="Q959" s="552"/>
      <c r="R959" s="552"/>
      <c r="S959" s="552"/>
      <c r="T959" s="552"/>
      <c r="U959" s="552"/>
      <c r="V959" s="552"/>
      <c r="W959" s="552"/>
      <c r="X959" s="552"/>
      <c r="Y959" s="552"/>
      <c r="Z959" s="552"/>
      <c r="AA959" s="552"/>
      <c r="AB959" s="552"/>
      <c r="AC959" s="552"/>
      <c r="AD959" s="552"/>
      <c r="AE959" s="552"/>
      <c r="AF959" s="552"/>
      <c r="AG959" s="552"/>
      <c r="AH959" s="552"/>
      <c r="AI959" s="1532" t="s">
        <v>737</v>
      </c>
      <c r="AJ959" s="741"/>
      <c r="AK959" s="1649"/>
      <c r="AL959" s="1649"/>
      <c r="AM959" s="1373"/>
      <c r="AN959" s="1373"/>
      <c r="AO959" s="1373"/>
      <c r="AP959" s="1373"/>
      <c r="AQ959" s="1649"/>
      <c r="AR959" s="1373"/>
      <c r="AS959" s="1373"/>
      <c r="AT959" s="743"/>
      <c r="AU959" s="1373"/>
      <c r="AV959" s="1373"/>
      <c r="AW959" s="1373"/>
      <c r="AX959" s="1373"/>
      <c r="AY959" s="1373"/>
      <c r="AZ959" s="1639"/>
      <c r="BA959" s="1639"/>
      <c r="BB959" s="1639"/>
      <c r="BC959" s="1639"/>
      <c r="BD959" s="1639"/>
      <c r="BE959" s="1642">
        <v>0</v>
      </c>
    </row>
    <row s="1854" customFormat="1" customHeight="1" ht="22.5">
      <c r="A960" s="994"/>
      <c r="B960" s="1373"/>
      <c r="C960" s="1649"/>
      <c r="D960" s="2158"/>
      <c r="E960" s="553" t="s">
        <v>2338</v>
      </c>
      <c r="F960" s="547" t="s">
        <v>2029</v>
      </c>
      <c r="G960" s="2386" t="s">
        <v>736</v>
      </c>
      <c r="H960" s="552"/>
      <c r="I960" s="552">
        <v>246.999</v>
      </c>
      <c r="J960" s="552"/>
      <c r="K960" s="552"/>
      <c r="L960" s="552"/>
      <c r="M960" s="552"/>
      <c r="N960" s="552"/>
      <c r="O960" s="552"/>
      <c r="P960" s="552"/>
      <c r="Q960" s="552"/>
      <c r="R960" s="552"/>
      <c r="S960" s="552"/>
      <c r="T960" s="552"/>
      <c r="U960" s="552"/>
      <c r="V960" s="552"/>
      <c r="W960" s="552"/>
      <c r="X960" s="552"/>
      <c r="Y960" s="552"/>
      <c r="Z960" s="552"/>
      <c r="AA960" s="552"/>
      <c r="AB960" s="552"/>
      <c r="AC960" s="552"/>
      <c r="AD960" s="552"/>
      <c r="AE960" s="552"/>
      <c r="AF960" s="552"/>
      <c r="AG960" s="552"/>
      <c r="AH960" s="552"/>
      <c r="AI960" s="1532" t="s">
        <v>737</v>
      </c>
      <c r="AJ960" s="741"/>
      <c r="AK960" s="1649"/>
      <c r="AL960" s="1649"/>
      <c r="AM960" s="1373"/>
      <c r="AN960" s="1373"/>
      <c r="AO960" s="1373"/>
      <c r="AP960" s="1373"/>
      <c r="AQ960" s="1649"/>
      <c r="AR960" s="1373"/>
      <c r="AS960" s="1373"/>
      <c r="AT960" s="743"/>
      <c r="AU960" s="1373"/>
      <c r="AV960" s="1373"/>
      <c r="AW960" s="1373"/>
      <c r="AX960" s="1373"/>
      <c r="AY960" s="1373"/>
      <c r="AZ960" s="1639"/>
      <c r="BA960" s="1639"/>
      <c r="BB960" s="1639"/>
      <c r="BC960" s="1639"/>
      <c r="BD960" s="1639"/>
      <c r="BE960" s="1642">
        <v>0</v>
      </c>
    </row>
    <row s="1854" customFormat="1" customHeight="1" ht="22.5">
      <c r="A961" s="994"/>
      <c r="B961" s="1373"/>
      <c r="C961" s="1649"/>
      <c r="D961" s="2158"/>
      <c r="E961" s="553" t="s">
        <v>2339</v>
      </c>
      <c r="F961" s="547" t="s">
        <v>1066</v>
      </c>
      <c r="G961" s="2386" t="s">
        <v>736</v>
      </c>
      <c r="H961" s="552"/>
      <c r="I961" s="552">
        <v>239</v>
      </c>
      <c r="J961" s="552"/>
      <c r="K961" s="552"/>
      <c r="L961" s="552"/>
      <c r="M961" s="552"/>
      <c r="N961" s="552"/>
      <c r="O961" s="552"/>
      <c r="P961" s="552"/>
      <c r="Q961" s="552"/>
      <c r="R961" s="552"/>
      <c r="S961" s="552"/>
      <c r="T961" s="552"/>
      <c r="U961" s="552"/>
      <c r="V961" s="552"/>
      <c r="W961" s="552"/>
      <c r="X961" s="552"/>
      <c r="Y961" s="552"/>
      <c r="Z961" s="552"/>
      <c r="AA961" s="552"/>
      <c r="AB961" s="552"/>
      <c r="AC961" s="552"/>
      <c r="AD961" s="552"/>
      <c r="AE961" s="552"/>
      <c r="AF961" s="552"/>
      <c r="AG961" s="552"/>
      <c r="AH961" s="552"/>
      <c r="AI961" s="1532" t="s">
        <v>737</v>
      </c>
      <c r="AJ961" s="741"/>
      <c r="AK961" s="1649"/>
      <c r="AL961" s="1649"/>
      <c r="AM961" s="1373"/>
      <c r="AN961" s="1373"/>
      <c r="AO961" s="1373"/>
      <c r="AP961" s="1373"/>
      <c r="AQ961" s="1649"/>
      <c r="AR961" s="1373"/>
      <c r="AS961" s="1373"/>
      <c r="AT961" s="743"/>
      <c r="AU961" s="1373"/>
      <c r="AV961" s="1373"/>
      <c r="AW961" s="1373"/>
      <c r="AX961" s="1373"/>
      <c r="AY961" s="1373"/>
      <c r="AZ961" s="1639"/>
      <c r="BA961" s="1639"/>
      <c r="BB961" s="1639"/>
      <c r="BC961" s="1639"/>
      <c r="BD961" s="1639"/>
      <c r="BE961" s="1642">
        <v>0</v>
      </c>
    </row>
    <row s="1854" customFormat="1" customHeight="1" ht="22.5">
      <c r="A962" s="994"/>
      <c r="B962" s="1373"/>
      <c r="C962" s="1649"/>
      <c r="D962" s="2158"/>
      <c r="E962" s="553" t="s">
        <v>2340</v>
      </c>
      <c r="F962" s="547" t="s">
        <v>2033</v>
      </c>
      <c r="G962" s="2386" t="s">
        <v>736</v>
      </c>
      <c r="H962" s="552"/>
      <c r="I962" s="552">
        <v>240.001</v>
      </c>
      <c r="J962" s="552"/>
      <c r="K962" s="552"/>
      <c r="L962" s="552"/>
      <c r="M962" s="552"/>
      <c r="N962" s="552"/>
      <c r="O962" s="552"/>
      <c r="P962" s="552"/>
      <c r="Q962" s="552"/>
      <c r="R962" s="552"/>
      <c r="S962" s="552"/>
      <c r="T962" s="552"/>
      <c r="U962" s="552"/>
      <c r="V962" s="552"/>
      <c r="W962" s="552"/>
      <c r="X962" s="552"/>
      <c r="Y962" s="552"/>
      <c r="Z962" s="552"/>
      <c r="AA962" s="552"/>
      <c r="AB962" s="552"/>
      <c r="AC962" s="552"/>
      <c r="AD962" s="552"/>
      <c r="AE962" s="552"/>
      <c r="AF962" s="552"/>
      <c r="AG962" s="552"/>
      <c r="AH962" s="552"/>
      <c r="AI962" s="1532" t="s">
        <v>737</v>
      </c>
      <c r="AJ962" s="741"/>
      <c r="AK962" s="1649"/>
      <c r="AL962" s="1649"/>
      <c r="AM962" s="1373"/>
      <c r="AN962" s="1373"/>
      <c r="AO962" s="1373"/>
      <c r="AP962" s="1373"/>
      <c r="AQ962" s="1649"/>
      <c r="AR962" s="1373"/>
      <c r="AS962" s="1373"/>
      <c r="AT962" s="743"/>
      <c r="AU962" s="1373"/>
      <c r="AV962" s="1373"/>
      <c r="AW962" s="1373"/>
      <c r="AX962" s="1373"/>
      <c r="AY962" s="1373"/>
      <c r="AZ962" s="1639"/>
      <c r="BA962" s="1639"/>
      <c r="BB962" s="1639"/>
      <c r="BC962" s="1639"/>
      <c r="BD962" s="1639"/>
      <c r="BE962" s="1642">
        <v>0</v>
      </c>
    </row>
    <row s="1854" customFormat="1" customHeight="1" ht="22.5">
      <c r="A963" s="994"/>
      <c r="B963" s="1373"/>
      <c r="C963" s="1649"/>
      <c r="D963" s="2158"/>
      <c r="E963" s="553" t="s">
        <v>2341</v>
      </c>
      <c r="F963" s="547" t="s">
        <v>2035</v>
      </c>
      <c r="G963" s="2386" t="s">
        <v>736</v>
      </c>
      <c r="H963" s="552"/>
      <c r="I963" s="552">
        <v>210</v>
      </c>
      <c r="J963" s="552"/>
      <c r="K963" s="552"/>
      <c r="L963" s="552"/>
      <c r="M963" s="552"/>
      <c r="N963" s="552"/>
      <c r="O963" s="552"/>
      <c r="P963" s="552"/>
      <c r="Q963" s="552"/>
      <c r="R963" s="552"/>
      <c r="S963" s="552"/>
      <c r="T963" s="552"/>
      <c r="U963" s="552"/>
      <c r="V963" s="552"/>
      <c r="W963" s="552"/>
      <c r="X963" s="552"/>
      <c r="Y963" s="552"/>
      <c r="Z963" s="552"/>
      <c r="AA963" s="552"/>
      <c r="AB963" s="552"/>
      <c r="AC963" s="552"/>
      <c r="AD963" s="552"/>
      <c r="AE963" s="552"/>
      <c r="AF963" s="552"/>
      <c r="AG963" s="552"/>
      <c r="AH963" s="552"/>
      <c r="AI963" s="1532" t="s">
        <v>737</v>
      </c>
      <c r="AJ963" s="741"/>
      <c r="AK963" s="1649"/>
      <c r="AL963" s="1649"/>
      <c r="AM963" s="1373"/>
      <c r="AN963" s="1373"/>
      <c r="AO963" s="1373"/>
      <c r="AP963" s="1373"/>
      <c r="AQ963" s="1649"/>
      <c r="AR963" s="1373"/>
      <c r="AS963" s="1373"/>
      <c r="AT963" s="743"/>
      <c r="AU963" s="1373"/>
      <c r="AV963" s="1373"/>
      <c r="AW963" s="1373"/>
      <c r="AX963" s="1373"/>
      <c r="AY963" s="1373"/>
      <c r="AZ963" s="1639"/>
      <c r="BA963" s="1639"/>
      <c r="BB963" s="1639"/>
      <c r="BC963" s="1639"/>
      <c r="BD963" s="1639"/>
      <c r="BE963" s="1642">
        <v>0</v>
      </c>
    </row>
    <row s="1854" customFormat="1" customHeight="1" ht="22.5">
      <c r="A964" s="994"/>
      <c r="B964" s="1373"/>
      <c r="C964" s="1649"/>
      <c r="D964" s="2158"/>
      <c r="E964" s="553" t="s">
        <v>2342</v>
      </c>
      <c r="F964" s="547" t="s">
        <v>2343</v>
      </c>
      <c r="G964" s="2386" t="s">
        <v>736</v>
      </c>
      <c r="H964" s="552"/>
      <c r="I964" s="552">
        <v>210</v>
      </c>
      <c r="J964" s="552"/>
      <c r="K964" s="552"/>
      <c r="L964" s="552"/>
      <c r="M964" s="552"/>
      <c r="N964" s="552"/>
      <c r="O964" s="552"/>
      <c r="P964" s="552"/>
      <c r="Q964" s="552"/>
      <c r="R964" s="552"/>
      <c r="S964" s="552"/>
      <c r="T964" s="552"/>
      <c r="U964" s="552"/>
      <c r="V964" s="552"/>
      <c r="W964" s="552"/>
      <c r="X964" s="552"/>
      <c r="Y964" s="552"/>
      <c r="Z964" s="552"/>
      <c r="AA964" s="552"/>
      <c r="AB964" s="552"/>
      <c r="AC964" s="552"/>
      <c r="AD964" s="552"/>
      <c r="AE964" s="552"/>
      <c r="AF964" s="552"/>
      <c r="AG964" s="552"/>
      <c r="AH964" s="552"/>
      <c r="AI964" s="1532" t="s">
        <v>737</v>
      </c>
      <c r="AJ964" s="741"/>
      <c r="AK964" s="1649"/>
      <c r="AL964" s="1649"/>
      <c r="AM964" s="1373"/>
      <c r="AN964" s="1373"/>
      <c r="AO964" s="1373"/>
      <c r="AP964" s="1373"/>
      <c r="AQ964" s="1649"/>
      <c r="AR964" s="1373"/>
      <c r="AS964" s="1373"/>
      <c r="AT964" s="743"/>
      <c r="AU964" s="1373"/>
      <c r="AV964" s="1373"/>
      <c r="AW964" s="1373"/>
      <c r="AX964" s="1373"/>
      <c r="AY964" s="1373"/>
      <c r="AZ964" s="1639"/>
      <c r="BA964" s="1639"/>
      <c r="BB964" s="1639"/>
      <c r="BC964" s="1639"/>
      <c r="BD964" s="1639"/>
      <c r="BE964" s="1642">
        <v>0</v>
      </c>
    </row>
    <row s="1854" customFormat="1" customHeight="1" ht="22.5">
      <c r="A965" s="994"/>
      <c r="B965" s="1373"/>
      <c r="C965" s="1649"/>
      <c r="D965" s="2158"/>
      <c r="E965" s="553" t="s">
        <v>2344</v>
      </c>
      <c r="F965" s="547" t="s">
        <v>2345</v>
      </c>
      <c r="G965" s="2386" t="s">
        <v>736</v>
      </c>
      <c r="H965" s="552"/>
      <c r="I965" s="552">
        <v>209.999</v>
      </c>
      <c r="J965" s="552"/>
      <c r="K965" s="552"/>
      <c r="L965" s="552"/>
      <c r="M965" s="552"/>
      <c r="N965" s="552"/>
      <c r="O965" s="552"/>
      <c r="P965" s="552"/>
      <c r="Q965" s="552"/>
      <c r="R965" s="552"/>
      <c r="S965" s="552"/>
      <c r="T965" s="552"/>
      <c r="U965" s="552"/>
      <c r="V965" s="552"/>
      <c r="W965" s="552"/>
      <c r="X965" s="552"/>
      <c r="Y965" s="552"/>
      <c r="Z965" s="552"/>
      <c r="AA965" s="552"/>
      <c r="AB965" s="552"/>
      <c r="AC965" s="552"/>
      <c r="AD965" s="552"/>
      <c r="AE965" s="552"/>
      <c r="AF965" s="552"/>
      <c r="AG965" s="552"/>
      <c r="AH965" s="552"/>
      <c r="AI965" s="1532" t="s">
        <v>737</v>
      </c>
      <c r="AJ965" s="741"/>
      <c r="AK965" s="1649"/>
      <c r="AL965" s="1649"/>
      <c r="AM965" s="1373"/>
      <c r="AN965" s="1373"/>
      <c r="AO965" s="1373"/>
      <c r="AP965" s="1373"/>
      <c r="AQ965" s="1649"/>
      <c r="AR965" s="1373"/>
      <c r="AS965" s="1373"/>
      <c r="AT965" s="743"/>
      <c r="AU965" s="1373"/>
      <c r="AV965" s="1373"/>
      <c r="AW965" s="1373"/>
      <c r="AX965" s="1373"/>
      <c r="AY965" s="1373"/>
      <c r="AZ965" s="1639"/>
      <c r="BA965" s="1639"/>
      <c r="BB965" s="1639"/>
      <c r="BC965" s="1639"/>
      <c r="BD965" s="1639"/>
      <c r="BE965" s="1642">
        <v>0</v>
      </c>
    </row>
    <row s="1854" customFormat="1" customHeight="1" ht="22.5">
      <c r="A966" s="994"/>
      <c r="B966" s="1373"/>
      <c r="C966" s="1649"/>
      <c r="D966" s="2158"/>
      <c r="E966" s="553" t="s">
        <v>2346</v>
      </c>
      <c r="F966" s="547" t="s">
        <v>2037</v>
      </c>
      <c r="G966" s="2386" t="s">
        <v>736</v>
      </c>
      <c r="H966" s="552"/>
      <c r="I966" s="552">
        <v>239</v>
      </c>
      <c r="J966" s="552"/>
      <c r="K966" s="552"/>
      <c r="L966" s="552"/>
      <c r="M966" s="552"/>
      <c r="N966" s="552"/>
      <c r="O966" s="552"/>
      <c r="P966" s="552"/>
      <c r="Q966" s="552"/>
      <c r="R966" s="552"/>
      <c r="S966" s="552"/>
      <c r="T966" s="552"/>
      <c r="U966" s="552"/>
      <c r="V966" s="552"/>
      <c r="W966" s="552"/>
      <c r="X966" s="552"/>
      <c r="Y966" s="552"/>
      <c r="Z966" s="552"/>
      <c r="AA966" s="552"/>
      <c r="AB966" s="552"/>
      <c r="AC966" s="552"/>
      <c r="AD966" s="552"/>
      <c r="AE966" s="552"/>
      <c r="AF966" s="552"/>
      <c r="AG966" s="552"/>
      <c r="AH966" s="552"/>
      <c r="AI966" s="1532" t="s">
        <v>737</v>
      </c>
      <c r="AJ966" s="741"/>
      <c r="AK966" s="1649"/>
      <c r="AL966" s="1649"/>
      <c r="AM966" s="1373"/>
      <c r="AN966" s="1373"/>
      <c r="AO966" s="1373"/>
      <c r="AP966" s="1373"/>
      <c r="AQ966" s="1649"/>
      <c r="AR966" s="1373"/>
      <c r="AS966" s="1373"/>
      <c r="AT966" s="743"/>
      <c r="AU966" s="1373"/>
      <c r="AV966" s="1373"/>
      <c r="AW966" s="1373"/>
      <c r="AX966" s="1373"/>
      <c r="AY966" s="1373"/>
      <c r="AZ966" s="1639"/>
      <c r="BA966" s="1639"/>
      <c r="BB966" s="1639"/>
      <c r="BC966" s="1639"/>
      <c r="BD966" s="1639"/>
      <c r="BE966" s="1642">
        <v>0</v>
      </c>
    </row>
    <row s="1854" customFormat="1" customHeight="1" ht="22.5">
      <c r="A967" s="994"/>
      <c r="B967" s="1373"/>
      <c r="C967" s="1649"/>
      <c r="D967" s="2158"/>
      <c r="E967" s="553" t="s">
        <v>2347</v>
      </c>
      <c r="F967" s="547" t="s">
        <v>2348</v>
      </c>
      <c r="G967" s="2386" t="s">
        <v>736</v>
      </c>
      <c r="H967" s="552"/>
      <c r="I967" s="552">
        <v>210.001</v>
      </c>
      <c r="J967" s="552"/>
      <c r="K967" s="552"/>
      <c r="L967" s="552"/>
      <c r="M967" s="552"/>
      <c r="N967" s="552"/>
      <c r="O967" s="552"/>
      <c r="P967" s="552"/>
      <c r="Q967" s="552"/>
      <c r="R967" s="552"/>
      <c r="S967" s="552"/>
      <c r="T967" s="552"/>
      <c r="U967" s="552"/>
      <c r="V967" s="552"/>
      <c r="W967" s="552"/>
      <c r="X967" s="552"/>
      <c r="Y967" s="552"/>
      <c r="Z967" s="552"/>
      <c r="AA967" s="552"/>
      <c r="AB967" s="552"/>
      <c r="AC967" s="552"/>
      <c r="AD967" s="552"/>
      <c r="AE967" s="552"/>
      <c r="AF967" s="552"/>
      <c r="AG967" s="552"/>
      <c r="AH967" s="552"/>
      <c r="AI967" s="1532" t="s">
        <v>737</v>
      </c>
      <c r="AJ967" s="741"/>
      <c r="AK967" s="1649"/>
      <c r="AL967" s="1649"/>
      <c r="AM967" s="1373"/>
      <c r="AN967" s="1373"/>
      <c r="AO967" s="1373"/>
      <c r="AP967" s="1373"/>
      <c r="AQ967" s="1649"/>
      <c r="AR967" s="1373"/>
      <c r="AS967" s="1373"/>
      <c r="AT967" s="743"/>
      <c r="AU967" s="1373"/>
      <c r="AV967" s="1373"/>
      <c r="AW967" s="1373"/>
      <c r="AX967" s="1373"/>
      <c r="AY967" s="1373"/>
      <c r="AZ967" s="1639"/>
      <c r="BA967" s="1639"/>
      <c r="BB967" s="1639"/>
      <c r="BC967" s="1639"/>
      <c r="BD967" s="1639"/>
      <c r="BE967" s="1642">
        <v>0</v>
      </c>
    </row>
    <row s="1854" customFormat="1" customHeight="1" ht="22.5">
      <c r="A968" s="994"/>
      <c r="B968" s="1373"/>
      <c r="C968" s="1649"/>
      <c r="D968" s="2158"/>
      <c r="E968" s="553" t="s">
        <v>2349</v>
      </c>
      <c r="F968" s="547" t="s">
        <v>2350</v>
      </c>
      <c r="G968" s="2386" t="s">
        <v>736</v>
      </c>
      <c r="H968" s="552"/>
      <c r="I968" s="552">
        <v>230.001</v>
      </c>
      <c r="J968" s="552"/>
      <c r="K968" s="552"/>
      <c r="L968" s="552"/>
      <c r="M968" s="552"/>
      <c r="N968" s="552"/>
      <c r="O968" s="552"/>
      <c r="P968" s="552"/>
      <c r="Q968" s="552"/>
      <c r="R968" s="552"/>
      <c r="S968" s="552"/>
      <c r="T968" s="552"/>
      <c r="U968" s="552"/>
      <c r="V968" s="552"/>
      <c r="W968" s="552"/>
      <c r="X968" s="552"/>
      <c r="Y968" s="552"/>
      <c r="Z968" s="552"/>
      <c r="AA968" s="552"/>
      <c r="AB968" s="552"/>
      <c r="AC968" s="552"/>
      <c r="AD968" s="552"/>
      <c r="AE968" s="552"/>
      <c r="AF968" s="552"/>
      <c r="AG968" s="552"/>
      <c r="AH968" s="552"/>
      <c r="AI968" s="1532" t="s">
        <v>737</v>
      </c>
      <c r="AJ968" s="741"/>
      <c r="AK968" s="1649"/>
      <c r="AL968" s="1649"/>
      <c r="AM968" s="1373"/>
      <c r="AN968" s="1373"/>
      <c r="AO968" s="1373"/>
      <c r="AP968" s="1373"/>
      <c r="AQ968" s="1649"/>
      <c r="AR968" s="1373"/>
      <c r="AS968" s="1373"/>
      <c r="AT968" s="743"/>
      <c r="AU968" s="1373"/>
      <c r="AV968" s="1373"/>
      <c r="AW968" s="1373"/>
      <c r="AX968" s="1373"/>
      <c r="AY968" s="1373"/>
      <c r="AZ968" s="1639"/>
      <c r="BA968" s="1639"/>
      <c r="BB968" s="1639"/>
      <c r="BC968" s="1639"/>
      <c r="BD968" s="1639"/>
      <c r="BE968" s="1642">
        <v>0</v>
      </c>
    </row>
    <row s="1854" customFormat="1" customHeight="1" ht="22.5">
      <c r="A969" s="994"/>
      <c r="B969" s="1373"/>
      <c r="C969" s="1649"/>
      <c r="D969" s="2158"/>
      <c r="E969" s="553" t="s">
        <v>2351</v>
      </c>
      <c r="F969" s="547" t="s">
        <v>2352</v>
      </c>
      <c r="G969" s="2386" t="s">
        <v>736</v>
      </c>
      <c r="H969" s="552"/>
      <c r="I969" s="552">
        <v>209.999</v>
      </c>
      <c r="J969" s="552"/>
      <c r="K969" s="552"/>
      <c r="L969" s="552"/>
      <c r="M969" s="552"/>
      <c r="N969" s="552"/>
      <c r="O969" s="552"/>
      <c r="P969" s="552"/>
      <c r="Q969" s="552"/>
      <c r="R969" s="552"/>
      <c r="S969" s="552"/>
      <c r="T969" s="552"/>
      <c r="U969" s="552"/>
      <c r="V969" s="552"/>
      <c r="W969" s="552"/>
      <c r="X969" s="552"/>
      <c r="Y969" s="552"/>
      <c r="Z969" s="552"/>
      <c r="AA969" s="552"/>
      <c r="AB969" s="552"/>
      <c r="AC969" s="552"/>
      <c r="AD969" s="552"/>
      <c r="AE969" s="552"/>
      <c r="AF969" s="552"/>
      <c r="AG969" s="552"/>
      <c r="AH969" s="552"/>
      <c r="AI969" s="1532" t="s">
        <v>737</v>
      </c>
      <c r="AJ969" s="741"/>
      <c r="AK969" s="1649"/>
      <c r="AL969" s="1649"/>
      <c r="AM969" s="1373"/>
      <c r="AN969" s="1373"/>
      <c r="AO969" s="1373"/>
      <c r="AP969" s="1373"/>
      <c r="AQ969" s="1649"/>
      <c r="AR969" s="1373"/>
      <c r="AS969" s="1373"/>
      <c r="AT969" s="743"/>
      <c r="AU969" s="1373"/>
      <c r="AV969" s="1373"/>
      <c r="AW969" s="1373"/>
      <c r="AX969" s="1373"/>
      <c r="AY969" s="1373"/>
      <c r="AZ969" s="1639"/>
      <c r="BA969" s="1639"/>
      <c r="BB969" s="1639"/>
      <c r="BC969" s="1639"/>
      <c r="BD969" s="1639"/>
      <c r="BE969" s="1642">
        <v>0</v>
      </c>
    </row>
    <row s="1854" customFormat="1" customHeight="1" ht="22.5">
      <c r="A970" s="994"/>
      <c r="B970" s="1373"/>
      <c r="C970" s="1649"/>
      <c r="D970" s="2158"/>
      <c r="E970" s="553" t="s">
        <v>2353</v>
      </c>
      <c r="F970" s="547" t="s">
        <v>2354</v>
      </c>
      <c r="G970" s="2386" t="s">
        <v>736</v>
      </c>
      <c r="H970" s="552"/>
      <c r="I970" s="552">
        <v>249.997</v>
      </c>
      <c r="J970" s="552"/>
      <c r="K970" s="552"/>
      <c r="L970" s="552"/>
      <c r="M970" s="552"/>
      <c r="N970" s="552"/>
      <c r="O970" s="552"/>
      <c r="P970" s="552"/>
      <c r="Q970" s="552"/>
      <c r="R970" s="552"/>
      <c r="S970" s="552"/>
      <c r="T970" s="552"/>
      <c r="U970" s="552"/>
      <c r="V970" s="552"/>
      <c r="W970" s="552"/>
      <c r="X970" s="552"/>
      <c r="Y970" s="552"/>
      <c r="Z970" s="552"/>
      <c r="AA970" s="552"/>
      <c r="AB970" s="552"/>
      <c r="AC970" s="552"/>
      <c r="AD970" s="552"/>
      <c r="AE970" s="552"/>
      <c r="AF970" s="552"/>
      <c r="AG970" s="552"/>
      <c r="AH970" s="552"/>
      <c r="AI970" s="1532" t="s">
        <v>737</v>
      </c>
      <c r="AJ970" s="741"/>
      <c r="AK970" s="1649"/>
      <c r="AL970" s="1649"/>
      <c r="AM970" s="1373"/>
      <c r="AN970" s="1373"/>
      <c r="AO970" s="1373"/>
      <c r="AP970" s="1373"/>
      <c r="AQ970" s="1649"/>
      <c r="AR970" s="1373"/>
      <c r="AS970" s="1373"/>
      <c r="AT970" s="743"/>
      <c r="AU970" s="1373"/>
      <c r="AV970" s="1373"/>
      <c r="AW970" s="1373"/>
      <c r="AX970" s="1373"/>
      <c r="AY970" s="1373"/>
      <c r="AZ970" s="1639"/>
      <c r="BA970" s="1639"/>
      <c r="BB970" s="1639"/>
      <c r="BC970" s="1639"/>
      <c r="BD970" s="1639"/>
      <c r="BE970" s="1642">
        <v>0</v>
      </c>
    </row>
    <row s="1854" customFormat="1" customHeight="1" ht="22.5">
      <c r="A971" s="994"/>
      <c r="B971" s="1373"/>
      <c r="C971" s="1649"/>
      <c r="D971" s="2158"/>
      <c r="E971" s="553" t="s">
        <v>2355</v>
      </c>
      <c r="F971" s="547" t="s">
        <v>2047</v>
      </c>
      <c r="G971" s="2386" t="s">
        <v>736</v>
      </c>
      <c r="H971" s="552"/>
      <c r="I971" s="552">
        <v>282.599</v>
      </c>
      <c r="J971" s="552"/>
      <c r="K971" s="552"/>
      <c r="L971" s="552"/>
      <c r="M971" s="552"/>
      <c r="N971" s="552"/>
      <c r="O971" s="552"/>
      <c r="P971" s="552"/>
      <c r="Q971" s="552"/>
      <c r="R971" s="552"/>
      <c r="S971" s="552"/>
      <c r="T971" s="552"/>
      <c r="U971" s="552"/>
      <c r="V971" s="552"/>
      <c r="W971" s="552"/>
      <c r="X971" s="552"/>
      <c r="Y971" s="552"/>
      <c r="Z971" s="552"/>
      <c r="AA971" s="552"/>
      <c r="AB971" s="552"/>
      <c r="AC971" s="552"/>
      <c r="AD971" s="552"/>
      <c r="AE971" s="552"/>
      <c r="AF971" s="552"/>
      <c r="AG971" s="552"/>
      <c r="AH971" s="552"/>
      <c r="AI971" s="1532" t="s">
        <v>737</v>
      </c>
      <c r="AJ971" s="741"/>
      <c r="AK971" s="1649"/>
      <c r="AL971" s="1649"/>
      <c r="AM971" s="1373"/>
      <c r="AN971" s="1373"/>
      <c r="AO971" s="1373"/>
      <c r="AP971" s="1373"/>
      <c r="AQ971" s="1649"/>
      <c r="AR971" s="1373"/>
      <c r="AS971" s="1373"/>
      <c r="AT971" s="743"/>
      <c r="AU971" s="1373"/>
      <c r="AV971" s="1373"/>
      <c r="AW971" s="1373"/>
      <c r="AX971" s="1373"/>
      <c r="AY971" s="1373"/>
      <c r="AZ971" s="1639"/>
      <c r="BA971" s="1639"/>
      <c r="BB971" s="1639"/>
      <c r="BC971" s="1639"/>
      <c r="BD971" s="1639"/>
      <c r="BE971" s="1642">
        <v>0</v>
      </c>
    </row>
    <row s="1854" customFormat="1" customHeight="1" ht="22.5">
      <c r="A972" s="994"/>
      <c r="B972" s="1373"/>
      <c r="C972" s="1649"/>
      <c r="D972" s="2158"/>
      <c r="E972" s="553" t="s">
        <v>2356</v>
      </c>
      <c r="F972" s="547" t="s">
        <v>2357</v>
      </c>
      <c r="G972" s="2386" t="s">
        <v>736</v>
      </c>
      <c r="H972" s="552"/>
      <c r="I972" s="552">
        <v>210.018</v>
      </c>
      <c r="J972" s="552"/>
      <c r="K972" s="552"/>
      <c r="L972" s="552"/>
      <c r="M972" s="552"/>
      <c r="N972" s="552"/>
      <c r="O972" s="552"/>
      <c r="P972" s="552"/>
      <c r="Q972" s="552"/>
      <c r="R972" s="552"/>
      <c r="S972" s="552"/>
      <c r="T972" s="552"/>
      <c r="U972" s="552"/>
      <c r="V972" s="552"/>
      <c r="W972" s="552"/>
      <c r="X972" s="552"/>
      <c r="Y972" s="552"/>
      <c r="Z972" s="552"/>
      <c r="AA972" s="552"/>
      <c r="AB972" s="552"/>
      <c r="AC972" s="552"/>
      <c r="AD972" s="552"/>
      <c r="AE972" s="552"/>
      <c r="AF972" s="552"/>
      <c r="AG972" s="552"/>
      <c r="AH972" s="552"/>
      <c r="AI972" s="1532" t="s">
        <v>737</v>
      </c>
      <c r="AJ972" s="741"/>
      <c r="AK972" s="1649"/>
      <c r="AL972" s="1649"/>
      <c r="AM972" s="1373"/>
      <c r="AN972" s="1373"/>
      <c r="AO972" s="1373"/>
      <c r="AP972" s="1373"/>
      <c r="AQ972" s="1649"/>
      <c r="AR972" s="1373"/>
      <c r="AS972" s="1373"/>
      <c r="AT972" s="743"/>
      <c r="AU972" s="1373"/>
      <c r="AV972" s="1373"/>
      <c r="AW972" s="1373"/>
      <c r="AX972" s="1373"/>
      <c r="AY972" s="1373"/>
      <c r="AZ972" s="1639"/>
      <c r="BA972" s="1639"/>
      <c r="BB972" s="1639"/>
      <c r="BC972" s="1639"/>
      <c r="BD972" s="1639"/>
      <c r="BE972" s="1642">
        <v>0</v>
      </c>
    </row>
    <row s="1854" customFormat="1" customHeight="1" ht="22.5">
      <c r="A973" s="994"/>
      <c r="B973" s="1373"/>
      <c r="C973" s="1649"/>
      <c r="D973" s="2158"/>
      <c r="E973" s="553" t="s">
        <v>2358</v>
      </c>
      <c r="F973" s="547" t="s">
        <v>2049</v>
      </c>
      <c r="G973" s="2386" t="s">
        <v>736</v>
      </c>
      <c r="H973" s="552"/>
      <c r="I973" s="552">
        <v>239.999</v>
      </c>
      <c r="J973" s="552"/>
      <c r="K973" s="552"/>
      <c r="L973" s="552"/>
      <c r="M973" s="552"/>
      <c r="N973" s="552"/>
      <c r="O973" s="552"/>
      <c r="P973" s="552"/>
      <c r="Q973" s="552"/>
      <c r="R973" s="552"/>
      <c r="S973" s="552"/>
      <c r="T973" s="552"/>
      <c r="U973" s="552"/>
      <c r="V973" s="552"/>
      <c r="W973" s="552"/>
      <c r="X973" s="552"/>
      <c r="Y973" s="552"/>
      <c r="Z973" s="552"/>
      <c r="AA973" s="552"/>
      <c r="AB973" s="552"/>
      <c r="AC973" s="552"/>
      <c r="AD973" s="552"/>
      <c r="AE973" s="552"/>
      <c r="AF973" s="552"/>
      <c r="AG973" s="552"/>
      <c r="AH973" s="552"/>
      <c r="AI973" s="1532" t="s">
        <v>737</v>
      </c>
      <c r="AJ973" s="741"/>
      <c r="AK973" s="1649"/>
      <c r="AL973" s="1649"/>
      <c r="AM973" s="1373"/>
      <c r="AN973" s="1373"/>
      <c r="AO973" s="1373"/>
      <c r="AP973" s="1373"/>
      <c r="AQ973" s="1649"/>
      <c r="AR973" s="1373"/>
      <c r="AS973" s="1373"/>
      <c r="AT973" s="743"/>
      <c r="AU973" s="1373"/>
      <c r="AV973" s="1373"/>
      <c r="AW973" s="1373"/>
      <c r="AX973" s="1373"/>
      <c r="AY973" s="1373"/>
      <c r="AZ973" s="1639"/>
      <c r="BA973" s="1639"/>
      <c r="BB973" s="1639"/>
      <c r="BC973" s="1639"/>
      <c r="BD973" s="1639"/>
      <c r="BE973" s="1642">
        <v>0</v>
      </c>
    </row>
    <row s="1854" customFormat="1" customHeight="1" ht="22.5">
      <c r="A974" s="994"/>
      <c r="B974" s="1373"/>
      <c r="C974" s="1649"/>
      <c r="D974" s="2158"/>
      <c r="E974" s="553" t="s">
        <v>2359</v>
      </c>
      <c r="F974" s="547" t="s">
        <v>2360</v>
      </c>
      <c r="G974" s="2386" t="s">
        <v>736</v>
      </c>
      <c r="H974" s="552"/>
      <c r="I974" s="552">
        <v>238.791</v>
      </c>
      <c r="J974" s="552"/>
      <c r="K974" s="552"/>
      <c r="L974" s="552"/>
      <c r="M974" s="552"/>
      <c r="N974" s="552"/>
      <c r="O974" s="552"/>
      <c r="P974" s="552"/>
      <c r="Q974" s="552"/>
      <c r="R974" s="552"/>
      <c r="S974" s="552"/>
      <c r="T974" s="552"/>
      <c r="U974" s="552"/>
      <c r="V974" s="552"/>
      <c r="W974" s="552"/>
      <c r="X974" s="552"/>
      <c r="Y974" s="552"/>
      <c r="Z974" s="552"/>
      <c r="AA974" s="552"/>
      <c r="AB974" s="552"/>
      <c r="AC974" s="552"/>
      <c r="AD974" s="552"/>
      <c r="AE974" s="552"/>
      <c r="AF974" s="552"/>
      <c r="AG974" s="552"/>
      <c r="AH974" s="552"/>
      <c r="AI974" s="1532" t="s">
        <v>737</v>
      </c>
      <c r="AJ974" s="741"/>
      <c r="AK974" s="1649"/>
      <c r="AL974" s="1649"/>
      <c r="AM974" s="1373"/>
      <c r="AN974" s="1373"/>
      <c r="AO974" s="1373"/>
      <c r="AP974" s="1373"/>
      <c r="AQ974" s="1649"/>
      <c r="AR974" s="1373"/>
      <c r="AS974" s="1373"/>
      <c r="AT974" s="743"/>
      <c r="AU974" s="1373"/>
      <c r="AV974" s="1373"/>
      <c r="AW974" s="1373"/>
      <c r="AX974" s="1373"/>
      <c r="AY974" s="1373"/>
      <c r="AZ974" s="1639"/>
      <c r="BA974" s="1639"/>
      <c r="BB974" s="1639"/>
      <c r="BC974" s="1639"/>
      <c r="BD974" s="1639"/>
      <c r="BE974" s="1642">
        <v>0</v>
      </c>
    </row>
    <row s="1854" customFormat="1" customHeight="1" ht="22.5">
      <c r="A975" s="994"/>
      <c r="B975" s="1373"/>
      <c r="C975" s="1649"/>
      <c r="D975" s="2158"/>
      <c r="E975" s="553" t="s">
        <v>2361</v>
      </c>
      <c r="F975" s="547" t="s">
        <v>2362</v>
      </c>
      <c r="G975" s="2386" t="s">
        <v>736</v>
      </c>
      <c r="H975" s="552"/>
      <c r="I975" s="552">
        <v>210</v>
      </c>
      <c r="J975" s="552"/>
      <c r="K975" s="552"/>
      <c r="L975" s="552"/>
      <c r="M975" s="552"/>
      <c r="N975" s="552"/>
      <c r="O975" s="552"/>
      <c r="P975" s="552"/>
      <c r="Q975" s="552"/>
      <c r="R975" s="552"/>
      <c r="S975" s="552"/>
      <c r="T975" s="552"/>
      <c r="U975" s="552"/>
      <c r="V975" s="552"/>
      <c r="W975" s="552"/>
      <c r="X975" s="552"/>
      <c r="Y975" s="552"/>
      <c r="Z975" s="552"/>
      <c r="AA975" s="552"/>
      <c r="AB975" s="552"/>
      <c r="AC975" s="552"/>
      <c r="AD975" s="552"/>
      <c r="AE975" s="552"/>
      <c r="AF975" s="552"/>
      <c r="AG975" s="552"/>
      <c r="AH975" s="552"/>
      <c r="AI975" s="1532" t="s">
        <v>737</v>
      </c>
      <c r="AJ975" s="741"/>
      <c r="AK975" s="1649"/>
      <c r="AL975" s="1649"/>
      <c r="AM975" s="1373"/>
      <c r="AN975" s="1373"/>
      <c r="AO975" s="1373"/>
      <c r="AP975" s="1373"/>
      <c r="AQ975" s="1649"/>
      <c r="AR975" s="1373"/>
      <c r="AS975" s="1373"/>
      <c r="AT975" s="743"/>
      <c r="AU975" s="1373"/>
      <c r="AV975" s="1373"/>
      <c r="AW975" s="1373"/>
      <c r="AX975" s="1373"/>
      <c r="AY975" s="1373"/>
      <c r="AZ975" s="1639"/>
      <c r="BA975" s="1639"/>
      <c r="BB975" s="1639"/>
      <c r="BC975" s="1639"/>
      <c r="BD975" s="1639"/>
      <c r="BE975" s="1642">
        <v>0</v>
      </c>
    </row>
    <row s="1854" customFormat="1" customHeight="1" ht="22.5">
      <c r="A976" s="994"/>
      <c r="B976" s="1373"/>
      <c r="C976" s="1649"/>
      <c r="D976" s="2158"/>
      <c r="E976" s="553" t="s">
        <v>2363</v>
      </c>
      <c r="F976" s="547" t="s">
        <v>2055</v>
      </c>
      <c r="G976" s="2386" t="s">
        <v>736</v>
      </c>
      <c r="H976" s="552"/>
      <c r="I976" s="552">
        <v>210</v>
      </c>
      <c r="J976" s="552"/>
      <c r="K976" s="552"/>
      <c r="L976" s="552"/>
      <c r="M976" s="552"/>
      <c r="N976" s="552"/>
      <c r="O976" s="552"/>
      <c r="P976" s="552"/>
      <c r="Q976" s="552"/>
      <c r="R976" s="552"/>
      <c r="S976" s="552"/>
      <c r="T976" s="552"/>
      <c r="U976" s="552"/>
      <c r="V976" s="552"/>
      <c r="W976" s="552"/>
      <c r="X976" s="552"/>
      <c r="Y976" s="552"/>
      <c r="Z976" s="552"/>
      <c r="AA976" s="552"/>
      <c r="AB976" s="552"/>
      <c r="AC976" s="552"/>
      <c r="AD976" s="552"/>
      <c r="AE976" s="552"/>
      <c r="AF976" s="552"/>
      <c r="AG976" s="552"/>
      <c r="AH976" s="552"/>
      <c r="AI976" s="1532" t="s">
        <v>737</v>
      </c>
      <c r="AJ976" s="741"/>
      <c r="AK976" s="1649"/>
      <c r="AL976" s="1649"/>
      <c r="AM976" s="1373"/>
      <c r="AN976" s="1373"/>
      <c r="AO976" s="1373"/>
      <c r="AP976" s="1373"/>
      <c r="AQ976" s="1649"/>
      <c r="AR976" s="1373"/>
      <c r="AS976" s="1373"/>
      <c r="AT976" s="743"/>
      <c r="AU976" s="1373"/>
      <c r="AV976" s="1373"/>
      <c r="AW976" s="1373"/>
      <c r="AX976" s="1373"/>
      <c r="AY976" s="1373"/>
      <c r="AZ976" s="1639"/>
      <c r="BA976" s="1639"/>
      <c r="BB976" s="1639"/>
      <c r="BC976" s="1639"/>
      <c r="BD976" s="1639"/>
      <c r="BE976" s="1642">
        <v>0</v>
      </c>
    </row>
    <row s="1854" customFormat="1" customHeight="1" ht="22.5">
      <c r="A977" s="994"/>
      <c r="B977" s="1373"/>
      <c r="C977" s="1649"/>
      <c r="D977" s="2158"/>
      <c r="E977" s="553" t="s">
        <v>2364</v>
      </c>
      <c r="F977" s="547" t="s">
        <v>2365</v>
      </c>
      <c r="G977" s="2386" t="s">
        <v>736</v>
      </c>
      <c r="H977" s="552"/>
      <c r="I977" s="552">
        <v>237.998</v>
      </c>
      <c r="J977" s="552"/>
      <c r="K977" s="552"/>
      <c r="L977" s="552"/>
      <c r="M977" s="552"/>
      <c r="N977" s="552"/>
      <c r="O977" s="552"/>
      <c r="P977" s="552"/>
      <c r="Q977" s="552"/>
      <c r="R977" s="552"/>
      <c r="S977" s="552"/>
      <c r="T977" s="552"/>
      <c r="U977" s="552"/>
      <c r="V977" s="552"/>
      <c r="W977" s="552"/>
      <c r="X977" s="552"/>
      <c r="Y977" s="552"/>
      <c r="Z977" s="552"/>
      <c r="AA977" s="552"/>
      <c r="AB977" s="552"/>
      <c r="AC977" s="552"/>
      <c r="AD977" s="552"/>
      <c r="AE977" s="552"/>
      <c r="AF977" s="552"/>
      <c r="AG977" s="552"/>
      <c r="AH977" s="552"/>
      <c r="AI977" s="1532" t="s">
        <v>737</v>
      </c>
      <c r="AJ977" s="741"/>
      <c r="AK977" s="1649"/>
      <c r="AL977" s="1649"/>
      <c r="AM977" s="1373"/>
      <c r="AN977" s="1373"/>
      <c r="AO977" s="1373"/>
      <c r="AP977" s="1373"/>
      <c r="AQ977" s="1649"/>
      <c r="AR977" s="1373"/>
      <c r="AS977" s="1373"/>
      <c r="AT977" s="743"/>
      <c r="AU977" s="1373"/>
      <c r="AV977" s="1373"/>
      <c r="AW977" s="1373"/>
      <c r="AX977" s="1373"/>
      <c r="AY977" s="1373"/>
      <c r="AZ977" s="1639"/>
      <c r="BA977" s="1639"/>
      <c r="BB977" s="1639"/>
      <c r="BC977" s="1639"/>
      <c r="BD977" s="1639"/>
      <c r="BE977" s="1642">
        <v>0</v>
      </c>
    </row>
    <row s="1854" customFormat="1" customHeight="1" ht="22.5">
      <c r="A978" s="994"/>
      <c r="B978" s="1373"/>
      <c r="C978" s="1649"/>
      <c r="D978" s="2158"/>
      <c r="E978" s="553" t="s">
        <v>2366</v>
      </c>
      <c r="F978" s="547" t="s">
        <v>2367</v>
      </c>
      <c r="G978" s="2386" t="s">
        <v>736</v>
      </c>
      <c r="H978" s="552"/>
      <c r="I978" s="552">
        <v>260.002</v>
      </c>
      <c r="J978" s="552"/>
      <c r="K978" s="552"/>
      <c r="L978" s="552"/>
      <c r="M978" s="552"/>
      <c r="N978" s="552"/>
      <c r="O978" s="552"/>
      <c r="P978" s="552"/>
      <c r="Q978" s="552"/>
      <c r="R978" s="552"/>
      <c r="S978" s="552"/>
      <c r="T978" s="552"/>
      <c r="U978" s="552"/>
      <c r="V978" s="552"/>
      <c r="W978" s="552"/>
      <c r="X978" s="552"/>
      <c r="Y978" s="552"/>
      <c r="Z978" s="552"/>
      <c r="AA978" s="552"/>
      <c r="AB978" s="552"/>
      <c r="AC978" s="552"/>
      <c r="AD978" s="552"/>
      <c r="AE978" s="552"/>
      <c r="AF978" s="552"/>
      <c r="AG978" s="552"/>
      <c r="AH978" s="552"/>
      <c r="AI978" s="1532" t="s">
        <v>737</v>
      </c>
      <c r="AJ978" s="741"/>
      <c r="AK978" s="1649"/>
      <c r="AL978" s="1649"/>
      <c r="AM978" s="1373"/>
      <c r="AN978" s="1373"/>
      <c r="AO978" s="1373"/>
      <c r="AP978" s="1373"/>
      <c r="AQ978" s="1649"/>
      <c r="AR978" s="1373"/>
      <c r="AS978" s="1373"/>
      <c r="AT978" s="743"/>
      <c r="AU978" s="1373"/>
      <c r="AV978" s="1373"/>
      <c r="AW978" s="1373"/>
      <c r="AX978" s="1373"/>
      <c r="AY978" s="1373"/>
      <c r="AZ978" s="1639"/>
      <c r="BA978" s="1639"/>
      <c r="BB978" s="1639"/>
      <c r="BC978" s="1639"/>
      <c r="BD978" s="1639"/>
      <c r="BE978" s="1642">
        <v>0</v>
      </c>
    </row>
    <row s="1854" customFormat="1" customHeight="1" ht="22.5">
      <c r="A979" s="994"/>
      <c r="B979" s="1373"/>
      <c r="C979" s="1649"/>
      <c r="D979" s="2158"/>
      <c r="E979" s="553" t="s">
        <v>2368</v>
      </c>
      <c r="F979" s="547" t="s">
        <v>2059</v>
      </c>
      <c r="G979" s="2386" t="s">
        <v>736</v>
      </c>
      <c r="H979" s="552"/>
      <c r="I979" s="552">
        <v>210.003</v>
      </c>
      <c r="J979" s="552"/>
      <c r="K979" s="552"/>
      <c r="L979" s="552"/>
      <c r="M979" s="552"/>
      <c r="N979" s="552"/>
      <c r="O979" s="552"/>
      <c r="P979" s="552"/>
      <c r="Q979" s="552"/>
      <c r="R979" s="552"/>
      <c r="S979" s="552"/>
      <c r="T979" s="552"/>
      <c r="U979" s="552"/>
      <c r="V979" s="552"/>
      <c r="W979" s="552"/>
      <c r="X979" s="552"/>
      <c r="Y979" s="552"/>
      <c r="Z979" s="552"/>
      <c r="AA979" s="552"/>
      <c r="AB979" s="552"/>
      <c r="AC979" s="552"/>
      <c r="AD979" s="552"/>
      <c r="AE979" s="552"/>
      <c r="AF979" s="552"/>
      <c r="AG979" s="552"/>
      <c r="AH979" s="552"/>
      <c r="AI979" s="1532" t="s">
        <v>737</v>
      </c>
      <c r="AJ979" s="741"/>
      <c r="AK979" s="1649"/>
      <c r="AL979" s="1649"/>
      <c r="AM979" s="1373"/>
      <c r="AN979" s="1373"/>
      <c r="AO979" s="1373"/>
      <c r="AP979" s="1373"/>
      <c r="AQ979" s="1649"/>
      <c r="AR979" s="1373"/>
      <c r="AS979" s="1373"/>
      <c r="AT979" s="743"/>
      <c r="AU979" s="1373"/>
      <c r="AV979" s="1373"/>
      <c r="AW979" s="1373"/>
      <c r="AX979" s="1373"/>
      <c r="AY979" s="1373"/>
      <c r="AZ979" s="1639"/>
      <c r="BA979" s="1639"/>
      <c r="BB979" s="1639"/>
      <c r="BC979" s="1639"/>
      <c r="BD979" s="1639"/>
      <c r="BE979" s="1642">
        <v>0</v>
      </c>
    </row>
    <row s="1854" customFormat="1" customHeight="1" ht="22.5">
      <c r="A980" s="994"/>
      <c r="B980" s="1373"/>
      <c r="C980" s="1649"/>
      <c r="D980" s="2158"/>
      <c r="E980" s="553" t="s">
        <v>2369</v>
      </c>
      <c r="F980" s="547" t="s">
        <v>2063</v>
      </c>
      <c r="G980" s="2386" t="s">
        <v>736</v>
      </c>
      <c r="H980" s="552"/>
      <c r="I980" s="552">
        <v>209.998</v>
      </c>
      <c r="J980" s="552"/>
      <c r="K980" s="552"/>
      <c r="L980" s="552"/>
      <c r="M980" s="552"/>
      <c r="N980" s="552"/>
      <c r="O980" s="552"/>
      <c r="P980" s="552"/>
      <c r="Q980" s="552"/>
      <c r="R980" s="552"/>
      <c r="S980" s="552"/>
      <c r="T980" s="552"/>
      <c r="U980" s="552"/>
      <c r="V980" s="552"/>
      <c r="W980" s="552"/>
      <c r="X980" s="552"/>
      <c r="Y980" s="552"/>
      <c r="Z980" s="552"/>
      <c r="AA980" s="552"/>
      <c r="AB980" s="552"/>
      <c r="AC980" s="552"/>
      <c r="AD980" s="552"/>
      <c r="AE980" s="552"/>
      <c r="AF980" s="552"/>
      <c r="AG980" s="552"/>
      <c r="AH980" s="552"/>
      <c r="AI980" s="1532" t="s">
        <v>737</v>
      </c>
      <c r="AJ980" s="741"/>
      <c r="AK980" s="1649"/>
      <c r="AL980" s="1649"/>
      <c r="AM980" s="1373"/>
      <c r="AN980" s="1373"/>
      <c r="AO980" s="1373"/>
      <c r="AP980" s="1373"/>
      <c r="AQ980" s="1649"/>
      <c r="AR980" s="1373"/>
      <c r="AS980" s="1373"/>
      <c r="AT980" s="743"/>
      <c r="AU980" s="1373"/>
      <c r="AV980" s="1373"/>
      <c r="AW980" s="1373"/>
      <c r="AX980" s="1373"/>
      <c r="AY980" s="1373"/>
      <c r="AZ980" s="1639"/>
      <c r="BA980" s="1639"/>
      <c r="BB980" s="1639"/>
      <c r="BC980" s="1639"/>
      <c r="BD980" s="1639"/>
      <c r="BE980" s="1642">
        <v>0</v>
      </c>
    </row>
    <row s="1854" customFormat="1" customHeight="1" ht="22.5">
      <c r="A981" s="994"/>
      <c r="B981" s="1373"/>
      <c r="C981" s="1649"/>
      <c r="D981" s="2158"/>
      <c r="E981" s="553" t="s">
        <v>2370</v>
      </c>
      <c r="F981" s="547" t="s">
        <v>2371</v>
      </c>
      <c r="G981" s="2386" t="s">
        <v>736</v>
      </c>
      <c r="H981" s="552"/>
      <c r="I981" s="552">
        <v>210</v>
      </c>
      <c r="J981" s="552"/>
      <c r="K981" s="552"/>
      <c r="L981" s="552"/>
      <c r="M981" s="552"/>
      <c r="N981" s="552"/>
      <c r="O981" s="552"/>
      <c r="P981" s="552"/>
      <c r="Q981" s="552"/>
      <c r="R981" s="552"/>
      <c r="S981" s="552"/>
      <c r="T981" s="552"/>
      <c r="U981" s="552"/>
      <c r="V981" s="552"/>
      <c r="W981" s="552"/>
      <c r="X981" s="552"/>
      <c r="Y981" s="552"/>
      <c r="Z981" s="552"/>
      <c r="AA981" s="552"/>
      <c r="AB981" s="552"/>
      <c r="AC981" s="552"/>
      <c r="AD981" s="552"/>
      <c r="AE981" s="552"/>
      <c r="AF981" s="552"/>
      <c r="AG981" s="552"/>
      <c r="AH981" s="552"/>
      <c r="AI981" s="1532" t="s">
        <v>737</v>
      </c>
      <c r="AJ981" s="741"/>
      <c r="AK981" s="1649"/>
      <c r="AL981" s="1649"/>
      <c r="AM981" s="1373"/>
      <c r="AN981" s="1373"/>
      <c r="AO981" s="1373"/>
      <c r="AP981" s="1373"/>
      <c r="AQ981" s="1649"/>
      <c r="AR981" s="1373"/>
      <c r="AS981" s="1373"/>
      <c r="AT981" s="743"/>
      <c r="AU981" s="1373"/>
      <c r="AV981" s="1373"/>
      <c r="AW981" s="1373"/>
      <c r="AX981" s="1373"/>
      <c r="AY981" s="1373"/>
      <c r="AZ981" s="1639"/>
      <c r="BA981" s="1639"/>
      <c r="BB981" s="1639"/>
      <c r="BC981" s="1639"/>
      <c r="BD981" s="1639"/>
      <c r="BE981" s="1642">
        <v>0</v>
      </c>
    </row>
    <row s="1854" customFormat="1" customHeight="1" ht="22.5">
      <c r="A982" s="994"/>
      <c r="B982" s="1373"/>
      <c r="C982" s="1649"/>
      <c r="D982" s="2158"/>
      <c r="E982" s="553" t="s">
        <v>2372</v>
      </c>
      <c r="F982" s="547" t="s">
        <v>2065</v>
      </c>
      <c r="G982" s="2386" t="s">
        <v>736</v>
      </c>
      <c r="H982" s="552"/>
      <c r="I982" s="552">
        <v>210.003</v>
      </c>
      <c r="J982" s="552"/>
      <c r="K982" s="552"/>
      <c r="L982" s="552"/>
      <c r="M982" s="552"/>
      <c r="N982" s="552"/>
      <c r="O982" s="552"/>
      <c r="P982" s="552"/>
      <c r="Q982" s="552"/>
      <c r="R982" s="552"/>
      <c r="S982" s="552"/>
      <c r="T982" s="552"/>
      <c r="U982" s="552"/>
      <c r="V982" s="552"/>
      <c r="W982" s="552"/>
      <c r="X982" s="552"/>
      <c r="Y982" s="552"/>
      <c r="Z982" s="552"/>
      <c r="AA982" s="552"/>
      <c r="AB982" s="552"/>
      <c r="AC982" s="552"/>
      <c r="AD982" s="552"/>
      <c r="AE982" s="552"/>
      <c r="AF982" s="552"/>
      <c r="AG982" s="552"/>
      <c r="AH982" s="552"/>
      <c r="AI982" s="1532" t="s">
        <v>737</v>
      </c>
      <c r="AJ982" s="741"/>
      <c r="AK982" s="1649"/>
      <c r="AL982" s="1649"/>
      <c r="AM982" s="1373"/>
      <c r="AN982" s="1373"/>
      <c r="AO982" s="1373"/>
      <c r="AP982" s="1373"/>
      <c r="AQ982" s="1649"/>
      <c r="AR982" s="1373"/>
      <c r="AS982" s="1373"/>
      <c r="AT982" s="743"/>
      <c r="AU982" s="1373"/>
      <c r="AV982" s="1373"/>
      <c r="AW982" s="1373"/>
      <c r="AX982" s="1373"/>
      <c r="AY982" s="1373"/>
      <c r="AZ982" s="1639"/>
      <c r="BA982" s="1639"/>
      <c r="BB982" s="1639"/>
      <c r="BC982" s="1639"/>
      <c r="BD982" s="1639"/>
      <c r="BE982" s="1642">
        <v>0</v>
      </c>
    </row>
    <row s="1854" customFormat="1" customHeight="1" ht="22.5">
      <c r="A983" s="994"/>
      <c r="B983" s="1373"/>
      <c r="C983" s="1649"/>
      <c r="D983" s="2158"/>
      <c r="E983" s="553" t="s">
        <v>2373</v>
      </c>
      <c r="F983" s="547" t="s">
        <v>2067</v>
      </c>
      <c r="G983" s="2386" t="s">
        <v>736</v>
      </c>
      <c r="H983" s="552"/>
      <c r="I983" s="552">
        <v>210.003</v>
      </c>
      <c r="J983" s="552"/>
      <c r="K983" s="552"/>
      <c r="L983" s="552"/>
      <c r="M983" s="552"/>
      <c r="N983" s="552"/>
      <c r="O983" s="552"/>
      <c r="P983" s="552"/>
      <c r="Q983" s="552"/>
      <c r="R983" s="552"/>
      <c r="S983" s="552"/>
      <c r="T983" s="552"/>
      <c r="U983" s="552"/>
      <c r="V983" s="552"/>
      <c r="W983" s="552"/>
      <c r="X983" s="552"/>
      <c r="Y983" s="552"/>
      <c r="Z983" s="552"/>
      <c r="AA983" s="552"/>
      <c r="AB983" s="552"/>
      <c r="AC983" s="552"/>
      <c r="AD983" s="552"/>
      <c r="AE983" s="552"/>
      <c r="AF983" s="552"/>
      <c r="AG983" s="552"/>
      <c r="AH983" s="552"/>
      <c r="AI983" s="1532" t="s">
        <v>737</v>
      </c>
      <c r="AJ983" s="741"/>
      <c r="AK983" s="1649"/>
      <c r="AL983" s="1649"/>
      <c r="AM983" s="1373"/>
      <c r="AN983" s="1373"/>
      <c r="AO983" s="1373"/>
      <c r="AP983" s="1373"/>
      <c r="AQ983" s="1649"/>
      <c r="AR983" s="1373"/>
      <c r="AS983" s="1373"/>
      <c r="AT983" s="743"/>
      <c r="AU983" s="1373"/>
      <c r="AV983" s="1373"/>
      <c r="AW983" s="1373"/>
      <c r="AX983" s="1373"/>
      <c r="AY983" s="1373"/>
      <c r="AZ983" s="1639"/>
      <c r="BA983" s="1639"/>
      <c r="BB983" s="1639"/>
      <c r="BC983" s="1639"/>
      <c r="BD983" s="1639"/>
      <c r="BE983" s="1642">
        <v>0</v>
      </c>
    </row>
    <row s="1854" customFormat="1" customHeight="1" ht="22.5">
      <c r="A984" s="994"/>
      <c r="B984" s="1373"/>
      <c r="C984" s="1649"/>
      <c r="D984" s="2158"/>
      <c r="E984" s="553" t="s">
        <v>2374</v>
      </c>
      <c r="F984" s="547" t="s">
        <v>2375</v>
      </c>
      <c r="G984" s="2386" t="s">
        <v>736</v>
      </c>
      <c r="H984" s="552"/>
      <c r="I984" s="552">
        <v>209.997</v>
      </c>
      <c r="J984" s="552"/>
      <c r="K984" s="552"/>
      <c r="L984" s="552"/>
      <c r="M984" s="552"/>
      <c r="N984" s="552"/>
      <c r="O984" s="552"/>
      <c r="P984" s="552"/>
      <c r="Q984" s="552"/>
      <c r="R984" s="552"/>
      <c r="S984" s="552"/>
      <c r="T984" s="552"/>
      <c r="U984" s="552"/>
      <c r="V984" s="552"/>
      <c r="W984" s="552"/>
      <c r="X984" s="552"/>
      <c r="Y984" s="552"/>
      <c r="Z984" s="552"/>
      <c r="AA984" s="552"/>
      <c r="AB984" s="552"/>
      <c r="AC984" s="552"/>
      <c r="AD984" s="552"/>
      <c r="AE984" s="552"/>
      <c r="AF984" s="552"/>
      <c r="AG984" s="552"/>
      <c r="AH984" s="552"/>
      <c r="AI984" s="1532" t="s">
        <v>737</v>
      </c>
      <c r="AJ984" s="741"/>
      <c r="AK984" s="1649"/>
      <c r="AL984" s="1649"/>
      <c r="AM984" s="1373"/>
      <c r="AN984" s="1373"/>
      <c r="AO984" s="1373"/>
      <c r="AP984" s="1373"/>
      <c r="AQ984" s="1649"/>
      <c r="AR984" s="1373"/>
      <c r="AS984" s="1373"/>
      <c r="AT984" s="743"/>
      <c r="AU984" s="1373"/>
      <c r="AV984" s="1373"/>
      <c r="AW984" s="1373"/>
      <c r="AX984" s="1373"/>
      <c r="AY984" s="1373"/>
      <c r="AZ984" s="1639"/>
      <c r="BA984" s="1639"/>
      <c r="BB984" s="1639"/>
      <c r="BC984" s="1639"/>
      <c r="BD984" s="1639"/>
      <c r="BE984" s="1642">
        <v>0</v>
      </c>
    </row>
    <row s="1854" customFormat="1" customHeight="1" ht="22.5">
      <c r="A985" s="994"/>
      <c r="B985" s="1373"/>
      <c r="C985" s="1649"/>
      <c r="D985" s="2158"/>
      <c r="E985" s="553" t="s">
        <v>2376</v>
      </c>
      <c r="F985" s="547" t="s">
        <v>2069</v>
      </c>
      <c r="G985" s="2386" t="s">
        <v>736</v>
      </c>
      <c r="H985" s="552"/>
      <c r="I985" s="552">
        <v>209.998</v>
      </c>
      <c r="J985" s="552"/>
      <c r="K985" s="552"/>
      <c r="L985" s="552"/>
      <c r="M985" s="552"/>
      <c r="N985" s="552"/>
      <c r="O985" s="552"/>
      <c r="P985" s="552"/>
      <c r="Q985" s="552"/>
      <c r="R985" s="552"/>
      <c r="S985" s="552"/>
      <c r="T985" s="552"/>
      <c r="U985" s="552"/>
      <c r="V985" s="552"/>
      <c r="W985" s="552"/>
      <c r="X985" s="552"/>
      <c r="Y985" s="552"/>
      <c r="Z985" s="552"/>
      <c r="AA985" s="552"/>
      <c r="AB985" s="552"/>
      <c r="AC985" s="552"/>
      <c r="AD985" s="552"/>
      <c r="AE985" s="552"/>
      <c r="AF985" s="552"/>
      <c r="AG985" s="552"/>
      <c r="AH985" s="552"/>
      <c r="AI985" s="1532" t="s">
        <v>737</v>
      </c>
      <c r="AJ985" s="741"/>
      <c r="AK985" s="1649"/>
      <c r="AL985" s="1649"/>
      <c r="AM985" s="1373"/>
      <c r="AN985" s="1373"/>
      <c r="AO985" s="1373"/>
      <c r="AP985" s="1373"/>
      <c r="AQ985" s="1649"/>
      <c r="AR985" s="1373"/>
      <c r="AS985" s="1373"/>
      <c r="AT985" s="743"/>
      <c r="AU985" s="1373"/>
      <c r="AV985" s="1373"/>
      <c r="AW985" s="1373"/>
      <c r="AX985" s="1373"/>
      <c r="AY985" s="1373"/>
      <c r="AZ985" s="1639"/>
      <c r="BA985" s="1639"/>
      <c r="BB985" s="1639"/>
      <c r="BC985" s="1639"/>
      <c r="BD985" s="1639"/>
      <c r="BE985" s="1642">
        <v>0</v>
      </c>
    </row>
    <row s="1854" customFormat="1" customHeight="1" ht="22.5">
      <c r="A986" s="994"/>
      <c r="B986" s="1373"/>
      <c r="C986" s="1649"/>
      <c r="D986" s="2158"/>
      <c r="E986" s="553" t="s">
        <v>2377</v>
      </c>
      <c r="F986" s="547" t="s">
        <v>2378</v>
      </c>
      <c r="G986" s="2386" t="s">
        <v>736</v>
      </c>
      <c r="H986" s="552"/>
      <c r="I986" s="552">
        <v>174.966</v>
      </c>
      <c r="J986" s="552"/>
      <c r="K986" s="552"/>
      <c r="L986" s="552"/>
      <c r="M986" s="552"/>
      <c r="N986" s="552"/>
      <c r="O986" s="552"/>
      <c r="P986" s="552"/>
      <c r="Q986" s="552"/>
      <c r="R986" s="552"/>
      <c r="S986" s="552"/>
      <c r="T986" s="552"/>
      <c r="U986" s="552"/>
      <c r="V986" s="552"/>
      <c r="W986" s="552"/>
      <c r="X986" s="552"/>
      <c r="Y986" s="552"/>
      <c r="Z986" s="552"/>
      <c r="AA986" s="552"/>
      <c r="AB986" s="552"/>
      <c r="AC986" s="552"/>
      <c r="AD986" s="552"/>
      <c r="AE986" s="552"/>
      <c r="AF986" s="552"/>
      <c r="AG986" s="552"/>
      <c r="AH986" s="552"/>
      <c r="AI986" s="1532" t="s">
        <v>737</v>
      </c>
      <c r="AJ986" s="741"/>
      <c r="AK986" s="1649"/>
      <c r="AL986" s="1649"/>
      <c r="AM986" s="1373"/>
      <c r="AN986" s="1373"/>
      <c r="AO986" s="1373"/>
      <c r="AP986" s="1373"/>
      <c r="AQ986" s="1649"/>
      <c r="AR986" s="1373"/>
      <c r="AS986" s="1373"/>
      <c r="AT986" s="743"/>
      <c r="AU986" s="1373"/>
      <c r="AV986" s="1373"/>
      <c r="AW986" s="1373"/>
      <c r="AX986" s="1373"/>
      <c r="AY986" s="1373"/>
      <c r="AZ986" s="1639"/>
      <c r="BA986" s="1639"/>
      <c r="BB986" s="1639"/>
      <c r="BC986" s="1639"/>
      <c r="BD986" s="1639"/>
      <c r="BE986" s="1642">
        <v>0</v>
      </c>
    </row>
    <row s="1854" customFormat="1" customHeight="1" ht="22.5">
      <c r="A987" s="994"/>
      <c r="B987" s="1373"/>
      <c r="C987" s="1649"/>
      <c r="D987" s="2158"/>
      <c r="E987" s="553" t="s">
        <v>2379</v>
      </c>
      <c r="F987" s="547" t="s">
        <v>2380</v>
      </c>
      <c r="G987" s="2386" t="s">
        <v>736</v>
      </c>
      <c r="H987" s="552"/>
      <c r="I987" s="552">
        <v>171.507</v>
      </c>
      <c r="J987" s="552"/>
      <c r="K987" s="552"/>
      <c r="L987" s="552"/>
      <c r="M987" s="552"/>
      <c r="N987" s="552"/>
      <c r="O987" s="552"/>
      <c r="P987" s="552"/>
      <c r="Q987" s="552"/>
      <c r="R987" s="552"/>
      <c r="S987" s="552"/>
      <c r="T987" s="552"/>
      <c r="U987" s="552"/>
      <c r="V987" s="552"/>
      <c r="W987" s="552"/>
      <c r="X987" s="552"/>
      <c r="Y987" s="552"/>
      <c r="Z987" s="552"/>
      <c r="AA987" s="552"/>
      <c r="AB987" s="552"/>
      <c r="AC987" s="552"/>
      <c r="AD987" s="552"/>
      <c r="AE987" s="552"/>
      <c r="AF987" s="552"/>
      <c r="AG987" s="552"/>
      <c r="AH987" s="552"/>
      <c r="AI987" s="1532" t="s">
        <v>737</v>
      </c>
      <c r="AJ987" s="741"/>
      <c r="AK987" s="1649"/>
      <c r="AL987" s="1649"/>
      <c r="AM987" s="1373"/>
      <c r="AN987" s="1373"/>
      <c r="AO987" s="1373"/>
      <c r="AP987" s="1373"/>
      <c r="AQ987" s="1649"/>
      <c r="AR987" s="1373"/>
      <c r="AS987" s="1373"/>
      <c r="AT987" s="743"/>
      <c r="AU987" s="1373"/>
      <c r="AV987" s="1373"/>
      <c r="AW987" s="1373"/>
      <c r="AX987" s="1373"/>
      <c r="AY987" s="1373"/>
      <c r="AZ987" s="1639"/>
      <c r="BA987" s="1639"/>
      <c r="BB987" s="1639"/>
      <c r="BC987" s="1639"/>
      <c r="BD987" s="1639"/>
      <c r="BE987" s="1642">
        <v>0</v>
      </c>
    </row>
    <row s="1854" customFormat="1" customHeight="1" ht="22.5">
      <c r="A988" s="994"/>
      <c r="B988" s="1373"/>
      <c r="C988" s="1649"/>
      <c r="D988" s="2158"/>
      <c r="E988" s="553" t="s">
        <v>2381</v>
      </c>
      <c r="F988" s="547" t="s">
        <v>2382</v>
      </c>
      <c r="G988" s="2386" t="s">
        <v>736</v>
      </c>
      <c r="H988" s="552"/>
      <c r="I988" s="552">
        <v>193.109</v>
      </c>
      <c r="J988" s="552"/>
      <c r="K988" s="552"/>
      <c r="L988" s="552"/>
      <c r="M988" s="552"/>
      <c r="N988" s="552"/>
      <c r="O988" s="552"/>
      <c r="P988" s="552"/>
      <c r="Q988" s="552"/>
      <c r="R988" s="552"/>
      <c r="S988" s="552"/>
      <c r="T988" s="552"/>
      <c r="U988" s="552"/>
      <c r="V988" s="552"/>
      <c r="W988" s="552"/>
      <c r="X988" s="552"/>
      <c r="Y988" s="552"/>
      <c r="Z988" s="552"/>
      <c r="AA988" s="552"/>
      <c r="AB988" s="552"/>
      <c r="AC988" s="552"/>
      <c r="AD988" s="552"/>
      <c r="AE988" s="552"/>
      <c r="AF988" s="552"/>
      <c r="AG988" s="552"/>
      <c r="AH988" s="552"/>
      <c r="AI988" s="1532" t="s">
        <v>737</v>
      </c>
      <c r="AJ988" s="741"/>
      <c r="AK988" s="1649"/>
      <c r="AL988" s="1649"/>
      <c r="AM988" s="1373"/>
      <c r="AN988" s="1373"/>
      <c r="AO988" s="1373"/>
      <c r="AP988" s="1373"/>
      <c r="AQ988" s="1649"/>
      <c r="AR988" s="1373"/>
      <c r="AS988" s="1373"/>
      <c r="AT988" s="743"/>
      <c r="AU988" s="1373"/>
      <c r="AV988" s="1373"/>
      <c r="AW988" s="1373"/>
      <c r="AX988" s="1373"/>
      <c r="AY988" s="1373"/>
      <c r="AZ988" s="1639"/>
      <c r="BA988" s="1639"/>
      <c r="BB988" s="1639"/>
      <c r="BC988" s="1639"/>
      <c r="BD988" s="1639"/>
      <c r="BE988" s="1642">
        <v>0</v>
      </c>
    </row>
    <row s="1854" customFormat="1" customHeight="1" ht="22.5">
      <c r="A989" s="994"/>
      <c r="B989" s="1373"/>
      <c r="C989" s="1649"/>
      <c r="D989" s="2158"/>
      <c r="E989" s="553" t="s">
        <v>2383</v>
      </c>
      <c r="F989" s="547" t="s">
        <v>2384</v>
      </c>
      <c r="G989" s="2386" t="s">
        <v>736</v>
      </c>
      <c r="H989" s="552"/>
      <c r="I989" s="552">
        <v>171.868</v>
      </c>
      <c r="J989" s="552"/>
      <c r="K989" s="552"/>
      <c r="L989" s="552"/>
      <c r="M989" s="552"/>
      <c r="N989" s="552"/>
      <c r="O989" s="552"/>
      <c r="P989" s="552"/>
      <c r="Q989" s="552"/>
      <c r="R989" s="552"/>
      <c r="S989" s="552"/>
      <c r="T989" s="552"/>
      <c r="U989" s="552"/>
      <c r="V989" s="552"/>
      <c r="W989" s="552"/>
      <c r="X989" s="552"/>
      <c r="Y989" s="552"/>
      <c r="Z989" s="552"/>
      <c r="AA989" s="552"/>
      <c r="AB989" s="552"/>
      <c r="AC989" s="552"/>
      <c r="AD989" s="552"/>
      <c r="AE989" s="552"/>
      <c r="AF989" s="552"/>
      <c r="AG989" s="552"/>
      <c r="AH989" s="552"/>
      <c r="AI989" s="1532" t="s">
        <v>737</v>
      </c>
      <c r="AJ989" s="741"/>
      <c r="AK989" s="1649"/>
      <c r="AL989" s="1649"/>
      <c r="AM989" s="1373"/>
      <c r="AN989" s="1373"/>
      <c r="AO989" s="1373"/>
      <c r="AP989" s="1373"/>
      <c r="AQ989" s="1649"/>
      <c r="AR989" s="1373"/>
      <c r="AS989" s="1373"/>
      <c r="AT989" s="743"/>
      <c r="AU989" s="1373"/>
      <c r="AV989" s="1373"/>
      <c r="AW989" s="1373"/>
      <c r="AX989" s="1373"/>
      <c r="AY989" s="1373"/>
      <c r="AZ989" s="1639"/>
      <c r="BA989" s="1639"/>
      <c r="BB989" s="1639"/>
      <c r="BC989" s="1639"/>
      <c r="BD989" s="1639"/>
      <c r="BE989" s="1642">
        <v>0</v>
      </c>
    </row>
    <row s="1854" customFormat="1" customHeight="1" ht="22.5">
      <c r="A990" s="994"/>
      <c r="B990" s="1373"/>
      <c r="C990" s="1649"/>
      <c r="D990" s="2158"/>
      <c r="E990" s="553" t="s">
        <v>2385</v>
      </c>
      <c r="F990" s="547" t="s">
        <v>2386</v>
      </c>
      <c r="G990" s="2386" t="s">
        <v>736</v>
      </c>
      <c r="H990" s="552"/>
      <c r="I990" s="552">
        <v>173.884</v>
      </c>
      <c r="J990" s="552"/>
      <c r="K990" s="552"/>
      <c r="L990" s="552"/>
      <c r="M990" s="552"/>
      <c r="N990" s="552"/>
      <c r="O990" s="552"/>
      <c r="P990" s="552"/>
      <c r="Q990" s="552"/>
      <c r="R990" s="552"/>
      <c r="S990" s="552"/>
      <c r="T990" s="552"/>
      <c r="U990" s="552"/>
      <c r="V990" s="552"/>
      <c r="W990" s="552"/>
      <c r="X990" s="552"/>
      <c r="Y990" s="552"/>
      <c r="Z990" s="552"/>
      <c r="AA990" s="552"/>
      <c r="AB990" s="552"/>
      <c r="AC990" s="552"/>
      <c r="AD990" s="552"/>
      <c r="AE990" s="552"/>
      <c r="AF990" s="552"/>
      <c r="AG990" s="552"/>
      <c r="AH990" s="552"/>
      <c r="AI990" s="1532" t="s">
        <v>737</v>
      </c>
      <c r="AJ990" s="741"/>
      <c r="AK990" s="1649"/>
      <c r="AL990" s="1649"/>
      <c r="AM990" s="1373"/>
      <c r="AN990" s="1373"/>
      <c r="AO990" s="1373"/>
      <c r="AP990" s="1373"/>
      <c r="AQ990" s="1649"/>
      <c r="AR990" s="1373"/>
      <c r="AS990" s="1373"/>
      <c r="AT990" s="743"/>
      <c r="AU990" s="1373"/>
      <c r="AV990" s="1373"/>
      <c r="AW990" s="1373"/>
      <c r="AX990" s="1373"/>
      <c r="AY990" s="1373"/>
      <c r="AZ990" s="1639"/>
      <c r="BA990" s="1639"/>
      <c r="BB990" s="1639"/>
      <c r="BC990" s="1639"/>
      <c r="BD990" s="1639"/>
      <c r="BE990" s="1642">
        <v>0</v>
      </c>
    </row>
    <row s="1854" customFormat="1" customHeight="1" ht="22.5">
      <c r="A991" s="994"/>
      <c r="B991" s="1373"/>
      <c r="C991" s="1649"/>
      <c r="D991" s="2158"/>
      <c r="E991" s="553" t="s">
        <v>2387</v>
      </c>
      <c r="F991" s="547" t="s">
        <v>2388</v>
      </c>
      <c r="G991" s="2386" t="s">
        <v>736</v>
      </c>
      <c r="H991" s="552"/>
      <c r="I991" s="552">
        <v>164.106</v>
      </c>
      <c r="J991" s="552"/>
      <c r="K991" s="552"/>
      <c r="L991" s="552"/>
      <c r="M991" s="552"/>
      <c r="N991" s="552"/>
      <c r="O991" s="552"/>
      <c r="P991" s="552"/>
      <c r="Q991" s="552"/>
      <c r="R991" s="552"/>
      <c r="S991" s="552"/>
      <c r="T991" s="552"/>
      <c r="U991" s="552"/>
      <c r="V991" s="552"/>
      <c r="W991" s="552"/>
      <c r="X991" s="552"/>
      <c r="Y991" s="552"/>
      <c r="Z991" s="552"/>
      <c r="AA991" s="552"/>
      <c r="AB991" s="552"/>
      <c r="AC991" s="552"/>
      <c r="AD991" s="552"/>
      <c r="AE991" s="552"/>
      <c r="AF991" s="552"/>
      <c r="AG991" s="552"/>
      <c r="AH991" s="552"/>
      <c r="AI991" s="1532" t="s">
        <v>737</v>
      </c>
      <c r="AJ991" s="741"/>
      <c r="AK991" s="1649"/>
      <c r="AL991" s="1649"/>
      <c r="AM991" s="1373"/>
      <c r="AN991" s="1373"/>
      <c r="AO991" s="1373"/>
      <c r="AP991" s="1373"/>
      <c r="AQ991" s="1649"/>
      <c r="AR991" s="1373"/>
      <c r="AS991" s="1373"/>
      <c r="AT991" s="743"/>
      <c r="AU991" s="1373"/>
      <c r="AV991" s="1373"/>
      <c r="AW991" s="1373"/>
      <c r="AX991" s="1373"/>
      <c r="AY991" s="1373"/>
      <c r="AZ991" s="1639"/>
      <c r="BA991" s="1639"/>
      <c r="BB991" s="1639"/>
      <c r="BC991" s="1639"/>
      <c r="BD991" s="1639"/>
      <c r="BE991" s="1642">
        <v>0</v>
      </c>
    </row>
    <row s="1854" customFormat="1" customHeight="1" ht="22.5">
      <c r="A992" s="994"/>
      <c r="B992" s="1373"/>
      <c r="C992" s="1649"/>
      <c r="D992" s="2158"/>
      <c r="E992" s="553" t="s">
        <v>2389</v>
      </c>
      <c r="F992" s="547" t="s">
        <v>2390</v>
      </c>
      <c r="G992" s="2386" t="s">
        <v>736</v>
      </c>
      <c r="H992" s="552"/>
      <c r="I992" s="552">
        <v>227</v>
      </c>
      <c r="J992" s="552"/>
      <c r="K992" s="552"/>
      <c r="L992" s="552"/>
      <c r="M992" s="552"/>
      <c r="N992" s="552"/>
      <c r="O992" s="552"/>
      <c r="P992" s="552"/>
      <c r="Q992" s="552"/>
      <c r="R992" s="552"/>
      <c r="S992" s="552"/>
      <c r="T992" s="552"/>
      <c r="U992" s="552"/>
      <c r="V992" s="552"/>
      <c r="W992" s="552"/>
      <c r="X992" s="552"/>
      <c r="Y992" s="552"/>
      <c r="Z992" s="552"/>
      <c r="AA992" s="552"/>
      <c r="AB992" s="552"/>
      <c r="AC992" s="552"/>
      <c r="AD992" s="552"/>
      <c r="AE992" s="552"/>
      <c r="AF992" s="552"/>
      <c r="AG992" s="552"/>
      <c r="AH992" s="552"/>
      <c r="AI992" s="1532" t="s">
        <v>737</v>
      </c>
      <c r="AJ992" s="741"/>
      <c r="AK992" s="1649"/>
      <c r="AL992" s="1649"/>
      <c r="AM992" s="1373"/>
      <c r="AN992" s="1373"/>
      <c r="AO992" s="1373"/>
      <c r="AP992" s="1373"/>
      <c r="AQ992" s="1649"/>
      <c r="AR992" s="1373"/>
      <c r="AS992" s="1373"/>
      <c r="AT992" s="743"/>
      <c r="AU992" s="1373"/>
      <c r="AV992" s="1373"/>
      <c r="AW992" s="1373"/>
      <c r="AX992" s="1373"/>
      <c r="AY992" s="1373"/>
      <c r="AZ992" s="1639"/>
      <c r="BA992" s="1639"/>
      <c r="BB992" s="1639"/>
      <c r="BC992" s="1639"/>
      <c r="BD992" s="1639"/>
      <c r="BE992" s="1642">
        <v>0</v>
      </c>
    </row>
    <row s="1854" customFormat="1" customHeight="1" ht="22.5">
      <c r="A993" s="994"/>
      <c r="B993" s="1373"/>
      <c r="C993" s="1649"/>
      <c r="D993" s="2158"/>
      <c r="E993" s="553" t="s">
        <v>2391</v>
      </c>
      <c r="F993" s="547" t="s">
        <v>2392</v>
      </c>
      <c r="G993" s="2386" t="s">
        <v>736</v>
      </c>
      <c r="H993" s="552"/>
      <c r="I993" s="552">
        <v>178</v>
      </c>
      <c r="J993" s="552"/>
      <c r="K993" s="552"/>
      <c r="L993" s="552"/>
      <c r="M993" s="552"/>
      <c r="N993" s="552"/>
      <c r="O993" s="552"/>
      <c r="P993" s="552"/>
      <c r="Q993" s="552"/>
      <c r="R993" s="552"/>
      <c r="S993" s="552"/>
      <c r="T993" s="552"/>
      <c r="U993" s="552"/>
      <c r="V993" s="552"/>
      <c r="W993" s="552"/>
      <c r="X993" s="552"/>
      <c r="Y993" s="552"/>
      <c r="Z993" s="552"/>
      <c r="AA993" s="552"/>
      <c r="AB993" s="552"/>
      <c r="AC993" s="552"/>
      <c r="AD993" s="552"/>
      <c r="AE993" s="552"/>
      <c r="AF993" s="552"/>
      <c r="AG993" s="552"/>
      <c r="AH993" s="552"/>
      <c r="AI993" s="1532" t="s">
        <v>737</v>
      </c>
      <c r="AJ993" s="741"/>
      <c r="AK993" s="1649"/>
      <c r="AL993" s="1649"/>
      <c r="AM993" s="1373"/>
      <c r="AN993" s="1373"/>
      <c r="AO993" s="1373"/>
      <c r="AP993" s="1373"/>
      <c r="AQ993" s="1649"/>
      <c r="AR993" s="1373"/>
      <c r="AS993" s="1373"/>
      <c r="AT993" s="743"/>
      <c r="AU993" s="1373"/>
      <c r="AV993" s="1373"/>
      <c r="AW993" s="1373"/>
      <c r="AX993" s="1373"/>
      <c r="AY993" s="1373"/>
      <c r="AZ993" s="1639"/>
      <c r="BA993" s="1639"/>
      <c r="BB993" s="1639"/>
      <c r="BC993" s="1639"/>
      <c r="BD993" s="1639"/>
      <c r="BE993" s="1642">
        <v>0</v>
      </c>
    </row>
    <row s="1854" customFormat="1" customHeight="1" ht="22.5">
      <c r="A994" s="994"/>
      <c r="B994" s="1373"/>
      <c r="C994" s="1649"/>
      <c r="D994" s="2158"/>
      <c r="E994" s="553" t="s">
        <v>2393</v>
      </c>
      <c r="F994" s="547" t="s">
        <v>2394</v>
      </c>
      <c r="G994" s="2386" t="s">
        <v>736</v>
      </c>
      <c r="H994" s="552"/>
      <c r="I994" s="552">
        <v>155.635</v>
      </c>
      <c r="J994" s="552"/>
      <c r="K994" s="552"/>
      <c r="L994" s="552"/>
      <c r="M994" s="552"/>
      <c r="N994" s="552"/>
      <c r="O994" s="552"/>
      <c r="P994" s="552"/>
      <c r="Q994" s="552"/>
      <c r="R994" s="552"/>
      <c r="S994" s="552"/>
      <c r="T994" s="552"/>
      <c r="U994" s="552"/>
      <c r="V994" s="552"/>
      <c r="W994" s="552"/>
      <c r="X994" s="552"/>
      <c r="Y994" s="552"/>
      <c r="Z994" s="552"/>
      <c r="AA994" s="552"/>
      <c r="AB994" s="552"/>
      <c r="AC994" s="552"/>
      <c r="AD994" s="552"/>
      <c r="AE994" s="552"/>
      <c r="AF994" s="552"/>
      <c r="AG994" s="552"/>
      <c r="AH994" s="552"/>
      <c r="AI994" s="1532" t="s">
        <v>737</v>
      </c>
      <c r="AJ994" s="741"/>
      <c r="AK994" s="1649"/>
      <c r="AL994" s="1649"/>
      <c r="AM994" s="1373"/>
      <c r="AN994" s="1373"/>
      <c r="AO994" s="1373"/>
      <c r="AP994" s="1373"/>
      <c r="AQ994" s="1649"/>
      <c r="AR994" s="1373"/>
      <c r="AS994" s="1373"/>
      <c r="AT994" s="743"/>
      <c r="AU994" s="1373"/>
      <c r="AV994" s="1373"/>
      <c r="AW994" s="1373"/>
      <c r="AX994" s="1373"/>
      <c r="AY994" s="1373"/>
      <c r="AZ994" s="1639"/>
      <c r="BA994" s="1639"/>
      <c r="BB994" s="1639"/>
      <c r="BC994" s="1639"/>
      <c r="BD994" s="1639"/>
      <c r="BE994" s="1642">
        <v>0</v>
      </c>
    </row>
    <row s="1854" customFormat="1" customHeight="1" ht="22.5">
      <c r="A995" s="994"/>
      <c r="B995" s="1373"/>
      <c r="C995" s="1649"/>
      <c r="D995" s="2158"/>
      <c r="E995" s="553" t="s">
        <v>2395</v>
      </c>
      <c r="F995" s="547" t="s">
        <v>2396</v>
      </c>
      <c r="G995" s="2386" t="s">
        <v>736</v>
      </c>
      <c r="H995" s="552"/>
      <c r="I995" s="552">
        <v>251.66</v>
      </c>
      <c r="J995" s="552"/>
      <c r="K995" s="552"/>
      <c r="L995" s="552"/>
      <c r="M995" s="552"/>
      <c r="N995" s="552"/>
      <c r="O995" s="552"/>
      <c r="P995" s="552"/>
      <c r="Q995" s="552"/>
      <c r="R995" s="552"/>
      <c r="S995" s="552"/>
      <c r="T995" s="552"/>
      <c r="U995" s="552"/>
      <c r="V995" s="552"/>
      <c r="W995" s="552"/>
      <c r="X995" s="552"/>
      <c r="Y995" s="552"/>
      <c r="Z995" s="552"/>
      <c r="AA995" s="552"/>
      <c r="AB995" s="552"/>
      <c r="AC995" s="552"/>
      <c r="AD995" s="552"/>
      <c r="AE995" s="552"/>
      <c r="AF995" s="552"/>
      <c r="AG995" s="552"/>
      <c r="AH995" s="552"/>
      <c r="AI995" s="1532" t="s">
        <v>737</v>
      </c>
      <c r="AJ995" s="741"/>
      <c r="AK995" s="1649"/>
      <c r="AL995" s="1649"/>
      <c r="AM995" s="1373"/>
      <c r="AN995" s="1373"/>
      <c r="AO995" s="1373"/>
      <c r="AP995" s="1373"/>
      <c r="AQ995" s="1649"/>
      <c r="AR995" s="1373"/>
      <c r="AS995" s="1373"/>
      <c r="AT995" s="743"/>
      <c r="AU995" s="1373"/>
      <c r="AV995" s="1373"/>
      <c r="AW995" s="1373"/>
      <c r="AX995" s="1373"/>
      <c r="AY995" s="1373"/>
      <c r="AZ995" s="1639"/>
      <c r="BA995" s="1639"/>
      <c r="BB995" s="1639"/>
      <c r="BC995" s="1639"/>
      <c r="BD995" s="1639"/>
      <c r="BE995" s="1642">
        <v>0</v>
      </c>
    </row>
    <row s="1854" customFormat="1" customHeight="1" ht="22.5">
      <c r="A996" s="994"/>
      <c r="B996" s="1373"/>
      <c r="C996" s="1649"/>
      <c r="D996" s="2158"/>
      <c r="E996" s="553" t="s">
        <v>2397</v>
      </c>
      <c r="F996" s="547" t="s">
        <v>2398</v>
      </c>
      <c r="G996" s="2386" t="s">
        <v>736</v>
      </c>
      <c r="H996" s="552"/>
      <c r="I996" s="552">
        <v>199.155</v>
      </c>
      <c r="J996" s="552"/>
      <c r="K996" s="552"/>
      <c r="L996" s="552"/>
      <c r="M996" s="552"/>
      <c r="N996" s="552"/>
      <c r="O996" s="552"/>
      <c r="P996" s="552"/>
      <c r="Q996" s="552"/>
      <c r="R996" s="552"/>
      <c r="S996" s="552"/>
      <c r="T996" s="552"/>
      <c r="U996" s="552"/>
      <c r="V996" s="552"/>
      <c r="W996" s="552"/>
      <c r="X996" s="552"/>
      <c r="Y996" s="552"/>
      <c r="Z996" s="552"/>
      <c r="AA996" s="552"/>
      <c r="AB996" s="552"/>
      <c r="AC996" s="552"/>
      <c r="AD996" s="552"/>
      <c r="AE996" s="552"/>
      <c r="AF996" s="552"/>
      <c r="AG996" s="552"/>
      <c r="AH996" s="552"/>
      <c r="AI996" s="1532" t="s">
        <v>737</v>
      </c>
      <c r="AJ996" s="741"/>
      <c r="AK996" s="1649"/>
      <c r="AL996" s="1649"/>
      <c r="AM996" s="1373"/>
      <c r="AN996" s="1373"/>
      <c r="AO996" s="1373"/>
      <c r="AP996" s="1373"/>
      <c r="AQ996" s="1649"/>
      <c r="AR996" s="1373"/>
      <c r="AS996" s="1373"/>
      <c r="AT996" s="743"/>
      <c r="AU996" s="1373"/>
      <c r="AV996" s="1373"/>
      <c r="AW996" s="1373"/>
      <c r="AX996" s="1373"/>
      <c r="AY996" s="1373"/>
      <c r="AZ996" s="1639"/>
      <c r="BA996" s="1639"/>
      <c r="BB996" s="1639"/>
      <c r="BC996" s="1639"/>
      <c r="BD996" s="1639"/>
      <c r="BE996" s="1642">
        <v>0</v>
      </c>
    </row>
    <row s="1854" customFormat="1" customHeight="1" ht="22.5">
      <c r="A997" s="994"/>
      <c r="B997" s="1373"/>
      <c r="C997" s="1649"/>
      <c r="D997" s="2158"/>
      <c r="E997" s="553" t="s">
        <v>2399</v>
      </c>
      <c r="F997" s="547" t="s">
        <v>2400</v>
      </c>
      <c r="G997" s="2386" t="s">
        <v>736</v>
      </c>
      <c r="H997" s="552"/>
      <c r="I997" s="552">
        <v>173.4</v>
      </c>
      <c r="J997" s="552"/>
      <c r="K997" s="552"/>
      <c r="L997" s="552"/>
      <c r="M997" s="552"/>
      <c r="N997" s="552"/>
      <c r="O997" s="552"/>
      <c r="P997" s="552"/>
      <c r="Q997" s="552"/>
      <c r="R997" s="552"/>
      <c r="S997" s="552"/>
      <c r="T997" s="552"/>
      <c r="U997" s="552"/>
      <c r="V997" s="552"/>
      <c r="W997" s="552"/>
      <c r="X997" s="552"/>
      <c r="Y997" s="552"/>
      <c r="Z997" s="552"/>
      <c r="AA997" s="552"/>
      <c r="AB997" s="552"/>
      <c r="AC997" s="552"/>
      <c r="AD997" s="552"/>
      <c r="AE997" s="552"/>
      <c r="AF997" s="552"/>
      <c r="AG997" s="552"/>
      <c r="AH997" s="552"/>
      <c r="AI997" s="1532" t="s">
        <v>737</v>
      </c>
      <c r="AJ997" s="741"/>
      <c r="AK997" s="1649"/>
      <c r="AL997" s="1649"/>
      <c r="AM997" s="1373"/>
      <c r="AN997" s="1373"/>
      <c r="AO997" s="1373"/>
      <c r="AP997" s="1373"/>
      <c r="AQ997" s="1649"/>
      <c r="AR997" s="1373"/>
      <c r="AS997" s="1373"/>
      <c r="AT997" s="743"/>
      <c r="AU997" s="1373"/>
      <c r="AV997" s="1373"/>
      <c r="AW997" s="1373"/>
      <c r="AX997" s="1373"/>
      <c r="AY997" s="1373"/>
      <c r="AZ997" s="1639"/>
      <c r="BA997" s="1639"/>
      <c r="BB997" s="1639"/>
      <c r="BC997" s="1639"/>
      <c r="BD997" s="1639"/>
      <c r="BE997" s="1642">
        <v>0</v>
      </c>
    </row>
    <row s="1854" customFormat="1" customHeight="1" ht="22.5">
      <c r="A998" s="994"/>
      <c r="B998" s="1373"/>
      <c r="C998" s="1649"/>
      <c r="D998" s="2158"/>
      <c r="E998" s="553" t="s">
        <v>2401</v>
      </c>
      <c r="F998" s="547" t="s">
        <v>1234</v>
      </c>
      <c r="G998" s="2386" t="s">
        <v>736</v>
      </c>
      <c r="H998" s="552"/>
      <c r="I998" s="552">
        <v>199.562</v>
      </c>
      <c r="J998" s="552"/>
      <c r="K998" s="552"/>
      <c r="L998" s="552"/>
      <c r="M998" s="552"/>
      <c r="N998" s="552"/>
      <c r="O998" s="552"/>
      <c r="P998" s="552"/>
      <c r="Q998" s="552"/>
      <c r="R998" s="552"/>
      <c r="S998" s="552"/>
      <c r="T998" s="552"/>
      <c r="U998" s="552"/>
      <c r="V998" s="552"/>
      <c r="W998" s="552"/>
      <c r="X998" s="552"/>
      <c r="Y998" s="552"/>
      <c r="Z998" s="552"/>
      <c r="AA998" s="552"/>
      <c r="AB998" s="552"/>
      <c r="AC998" s="552"/>
      <c r="AD998" s="552"/>
      <c r="AE998" s="552"/>
      <c r="AF998" s="552"/>
      <c r="AG998" s="552"/>
      <c r="AH998" s="552"/>
      <c r="AI998" s="1532" t="s">
        <v>737</v>
      </c>
      <c r="AJ998" s="741"/>
      <c r="AK998" s="1649"/>
      <c r="AL998" s="1649"/>
      <c r="AM998" s="1373"/>
      <c r="AN998" s="1373"/>
      <c r="AO998" s="1373"/>
      <c r="AP998" s="1373"/>
      <c r="AQ998" s="1649"/>
      <c r="AR998" s="1373"/>
      <c r="AS998" s="1373"/>
      <c r="AT998" s="743"/>
      <c r="AU998" s="1373"/>
      <c r="AV998" s="1373"/>
      <c r="AW998" s="1373"/>
      <c r="AX998" s="1373"/>
      <c r="AY998" s="1373"/>
      <c r="AZ998" s="1639"/>
      <c r="BA998" s="1639"/>
      <c r="BB998" s="1639"/>
      <c r="BC998" s="1639"/>
      <c r="BD998" s="1639"/>
      <c r="BE998" s="1642">
        <v>0</v>
      </c>
    </row>
    <row s="1854" customFormat="1" customHeight="1" ht="22.5">
      <c r="A999" s="994"/>
      <c r="B999" s="1373"/>
      <c r="C999" s="1649"/>
      <c r="D999" s="2158"/>
      <c r="E999" s="553" t="s">
        <v>2402</v>
      </c>
      <c r="F999" s="547" t="s">
        <v>2403</v>
      </c>
      <c r="G999" s="2386" t="s">
        <v>736</v>
      </c>
      <c r="H999" s="552"/>
      <c r="I999" s="552">
        <v>182.382</v>
      </c>
      <c r="J999" s="552"/>
      <c r="K999" s="552"/>
      <c r="L999" s="552"/>
      <c r="M999" s="552"/>
      <c r="N999" s="552"/>
      <c r="O999" s="552"/>
      <c r="P999" s="552"/>
      <c r="Q999" s="552"/>
      <c r="R999" s="552"/>
      <c r="S999" s="552"/>
      <c r="T999" s="552"/>
      <c r="U999" s="552"/>
      <c r="V999" s="552"/>
      <c r="W999" s="552"/>
      <c r="X999" s="552"/>
      <c r="Y999" s="552"/>
      <c r="Z999" s="552"/>
      <c r="AA999" s="552"/>
      <c r="AB999" s="552"/>
      <c r="AC999" s="552"/>
      <c r="AD999" s="552"/>
      <c r="AE999" s="552"/>
      <c r="AF999" s="552"/>
      <c r="AG999" s="552"/>
      <c r="AH999" s="552"/>
      <c r="AI999" s="1532" t="s">
        <v>737</v>
      </c>
      <c r="AJ999" s="741"/>
      <c r="AK999" s="1649"/>
      <c r="AL999" s="1649"/>
      <c r="AM999" s="1373"/>
      <c r="AN999" s="1373"/>
      <c r="AO999" s="1373"/>
      <c r="AP999" s="1373"/>
      <c r="AQ999" s="1649"/>
      <c r="AR999" s="1373"/>
      <c r="AS999" s="1373"/>
      <c r="AT999" s="743"/>
      <c r="AU999" s="1373"/>
      <c r="AV999" s="1373"/>
      <c r="AW999" s="1373"/>
      <c r="AX999" s="1373"/>
      <c r="AY999" s="1373"/>
      <c r="AZ999" s="1639"/>
      <c r="BA999" s="1639"/>
      <c r="BB999" s="1639"/>
      <c r="BC999" s="1639"/>
      <c r="BD999" s="1639"/>
      <c r="BE999" s="1642">
        <v>0</v>
      </c>
    </row>
    <row s="1854" customFormat="1" customHeight="1" ht="22.5">
      <c r="A1000" s="994"/>
      <c r="B1000" s="1373"/>
      <c r="C1000" s="1649"/>
      <c r="D1000" s="2158"/>
      <c r="E1000" s="553" t="s">
        <v>2404</v>
      </c>
      <c r="F1000" s="547" t="s">
        <v>2405</v>
      </c>
      <c r="G1000" s="2386" t="s">
        <v>736</v>
      </c>
      <c r="H1000" s="552"/>
      <c r="I1000" s="552">
        <v>238.337</v>
      </c>
      <c r="J1000" s="552"/>
      <c r="K1000" s="552"/>
      <c r="L1000" s="552"/>
      <c r="M1000" s="552"/>
      <c r="N1000" s="552"/>
      <c r="O1000" s="552"/>
      <c r="P1000" s="552"/>
      <c r="Q1000" s="552"/>
      <c r="R1000" s="552"/>
      <c r="S1000" s="552"/>
      <c r="T1000" s="552"/>
      <c r="U1000" s="552"/>
      <c r="V1000" s="552"/>
      <c r="W1000" s="552"/>
      <c r="X1000" s="552"/>
      <c r="Y1000" s="552"/>
      <c r="Z1000" s="552"/>
      <c r="AA1000" s="552"/>
      <c r="AB1000" s="552"/>
      <c r="AC1000" s="552"/>
      <c r="AD1000" s="552"/>
      <c r="AE1000" s="552"/>
      <c r="AF1000" s="552"/>
      <c r="AG1000" s="552"/>
      <c r="AH1000" s="552"/>
      <c r="AI1000" s="1532" t="s">
        <v>737</v>
      </c>
      <c r="AJ1000" s="741"/>
      <c r="AK1000" s="1649"/>
      <c r="AL1000" s="1649"/>
      <c r="AM1000" s="1373"/>
      <c r="AN1000" s="1373"/>
      <c r="AO1000" s="1373"/>
      <c r="AP1000" s="1373"/>
      <c r="AQ1000" s="1649"/>
      <c r="AR1000" s="1373"/>
      <c r="AS1000" s="1373"/>
      <c r="AT1000" s="743"/>
      <c r="AU1000" s="1373"/>
      <c r="AV1000" s="1373"/>
      <c r="AW1000" s="1373"/>
      <c r="AX1000" s="1373"/>
      <c r="AY1000" s="1373"/>
      <c r="AZ1000" s="1639"/>
      <c r="BA1000" s="1639"/>
      <c r="BB1000" s="1639"/>
      <c r="BC1000" s="1639"/>
      <c r="BD1000" s="1639"/>
      <c r="BE1000" s="1642">
        <v>0</v>
      </c>
    </row>
    <row s="1854" customFormat="1" customHeight="1" ht="22.5">
      <c r="A1001" s="994"/>
      <c r="B1001" s="1373"/>
      <c r="C1001" s="1649"/>
      <c r="D1001" s="2158"/>
      <c r="E1001" s="553" t="s">
        <v>2406</v>
      </c>
      <c r="F1001" s="547" t="s">
        <v>2407</v>
      </c>
      <c r="G1001" s="2386" t="s">
        <v>736</v>
      </c>
      <c r="H1001" s="552"/>
      <c r="I1001" s="552">
        <v>190</v>
      </c>
      <c r="J1001" s="552"/>
      <c r="K1001" s="552"/>
      <c r="L1001" s="552"/>
      <c r="M1001" s="552"/>
      <c r="N1001" s="552"/>
      <c r="O1001" s="552"/>
      <c r="P1001" s="552"/>
      <c r="Q1001" s="552"/>
      <c r="R1001" s="552"/>
      <c r="S1001" s="552"/>
      <c r="T1001" s="552"/>
      <c r="U1001" s="552"/>
      <c r="V1001" s="552"/>
      <c r="W1001" s="552"/>
      <c r="X1001" s="552"/>
      <c r="Y1001" s="552"/>
      <c r="Z1001" s="552"/>
      <c r="AA1001" s="552"/>
      <c r="AB1001" s="552"/>
      <c r="AC1001" s="552"/>
      <c r="AD1001" s="552"/>
      <c r="AE1001" s="552"/>
      <c r="AF1001" s="552"/>
      <c r="AG1001" s="552"/>
      <c r="AH1001" s="552"/>
      <c r="AI1001" s="1532" t="s">
        <v>737</v>
      </c>
      <c r="AJ1001" s="741"/>
      <c r="AK1001" s="1649"/>
      <c r="AL1001" s="1649"/>
      <c r="AM1001" s="1373"/>
      <c r="AN1001" s="1373"/>
      <c r="AO1001" s="1373"/>
      <c r="AP1001" s="1373"/>
      <c r="AQ1001" s="1649"/>
      <c r="AR1001" s="1373"/>
      <c r="AS1001" s="1373"/>
      <c r="AT1001" s="743"/>
      <c r="AU1001" s="1373"/>
      <c r="AV1001" s="1373"/>
      <c r="AW1001" s="1373"/>
      <c r="AX1001" s="1373"/>
      <c r="AY1001" s="1373"/>
      <c r="AZ1001" s="1639"/>
      <c r="BA1001" s="1639"/>
      <c r="BB1001" s="1639"/>
      <c r="BC1001" s="1639"/>
      <c r="BD1001" s="1639"/>
      <c r="BE1001" s="1642">
        <v>0</v>
      </c>
    </row>
    <row s="1854" customFormat="1" customHeight="1" ht="22.5">
      <c r="A1002" s="994"/>
      <c r="B1002" s="1373"/>
      <c r="C1002" s="1649"/>
      <c r="D1002" s="2158"/>
      <c r="E1002" s="553" t="s">
        <v>2408</v>
      </c>
      <c r="F1002" s="547" t="s">
        <v>2409</v>
      </c>
      <c r="G1002" s="2386" t="s">
        <v>736</v>
      </c>
      <c r="H1002" s="552"/>
      <c r="I1002" s="552">
        <v>206.282</v>
      </c>
      <c r="J1002" s="552"/>
      <c r="K1002" s="552"/>
      <c r="L1002" s="552"/>
      <c r="M1002" s="552"/>
      <c r="N1002" s="552"/>
      <c r="O1002" s="552"/>
      <c r="P1002" s="552"/>
      <c r="Q1002" s="552"/>
      <c r="R1002" s="552"/>
      <c r="S1002" s="552"/>
      <c r="T1002" s="552"/>
      <c r="U1002" s="552"/>
      <c r="V1002" s="552"/>
      <c r="W1002" s="552"/>
      <c r="X1002" s="552"/>
      <c r="Y1002" s="552"/>
      <c r="Z1002" s="552"/>
      <c r="AA1002" s="552"/>
      <c r="AB1002" s="552"/>
      <c r="AC1002" s="552"/>
      <c r="AD1002" s="552"/>
      <c r="AE1002" s="552"/>
      <c r="AF1002" s="552"/>
      <c r="AG1002" s="552"/>
      <c r="AH1002" s="552"/>
      <c r="AI1002" s="1532" t="s">
        <v>737</v>
      </c>
      <c r="AJ1002" s="741"/>
      <c r="AK1002" s="1649"/>
      <c r="AL1002" s="1649"/>
      <c r="AM1002" s="1373"/>
      <c r="AN1002" s="1373"/>
      <c r="AO1002" s="1373"/>
      <c r="AP1002" s="1373"/>
      <c r="AQ1002" s="1649"/>
      <c r="AR1002" s="1373"/>
      <c r="AS1002" s="1373"/>
      <c r="AT1002" s="743"/>
      <c r="AU1002" s="1373"/>
      <c r="AV1002" s="1373"/>
      <c r="AW1002" s="1373"/>
      <c r="AX1002" s="1373"/>
      <c r="AY1002" s="1373"/>
      <c r="AZ1002" s="1639"/>
      <c r="BA1002" s="1639"/>
      <c r="BB1002" s="1639"/>
      <c r="BC1002" s="1639"/>
      <c r="BD1002" s="1639"/>
      <c r="BE1002" s="1642">
        <v>0</v>
      </c>
    </row>
    <row s="1854" customFormat="1" customHeight="1" ht="22.5">
      <c r="A1003" s="994"/>
      <c r="B1003" s="1373"/>
      <c r="C1003" s="1649"/>
      <c r="D1003" s="2158"/>
      <c r="E1003" s="553" t="s">
        <v>2410</v>
      </c>
      <c r="F1003" s="547" t="s">
        <v>2411</v>
      </c>
      <c r="G1003" s="2386" t="s">
        <v>736</v>
      </c>
      <c r="H1003" s="552"/>
      <c r="I1003" s="552">
        <v>263.983</v>
      </c>
      <c r="J1003" s="552"/>
      <c r="K1003" s="552"/>
      <c r="L1003" s="552"/>
      <c r="M1003" s="552"/>
      <c r="N1003" s="552"/>
      <c r="O1003" s="552"/>
      <c r="P1003" s="552"/>
      <c r="Q1003" s="552"/>
      <c r="R1003" s="552"/>
      <c r="S1003" s="552"/>
      <c r="T1003" s="552"/>
      <c r="U1003" s="552"/>
      <c r="V1003" s="552"/>
      <c r="W1003" s="552"/>
      <c r="X1003" s="552"/>
      <c r="Y1003" s="552"/>
      <c r="Z1003" s="552"/>
      <c r="AA1003" s="552"/>
      <c r="AB1003" s="552"/>
      <c r="AC1003" s="552"/>
      <c r="AD1003" s="552"/>
      <c r="AE1003" s="552"/>
      <c r="AF1003" s="552"/>
      <c r="AG1003" s="552"/>
      <c r="AH1003" s="552"/>
      <c r="AI1003" s="1532" t="s">
        <v>737</v>
      </c>
      <c r="AJ1003" s="741"/>
      <c r="AK1003" s="1649"/>
      <c r="AL1003" s="1649"/>
      <c r="AM1003" s="1373"/>
      <c r="AN1003" s="1373"/>
      <c r="AO1003" s="1373"/>
      <c r="AP1003" s="1373"/>
      <c r="AQ1003" s="1649"/>
      <c r="AR1003" s="1373"/>
      <c r="AS1003" s="1373"/>
      <c r="AT1003" s="743"/>
      <c r="AU1003" s="1373"/>
      <c r="AV1003" s="1373"/>
      <c r="AW1003" s="1373"/>
      <c r="AX1003" s="1373"/>
      <c r="AY1003" s="1373"/>
      <c r="AZ1003" s="1639"/>
      <c r="BA1003" s="1639"/>
      <c r="BB1003" s="1639"/>
      <c r="BC1003" s="1639"/>
      <c r="BD1003" s="1639"/>
      <c r="BE1003" s="1642">
        <v>0</v>
      </c>
    </row>
    <row s="1854" customFormat="1" customHeight="1" ht="22.5">
      <c r="A1004" s="994"/>
      <c r="B1004" s="1373"/>
      <c r="C1004" s="1649"/>
      <c r="D1004" s="2158"/>
      <c r="E1004" s="553" t="s">
        <v>2412</v>
      </c>
      <c r="F1004" s="547" t="s">
        <v>2413</v>
      </c>
      <c r="G1004" s="2386" t="s">
        <v>736</v>
      </c>
      <c r="H1004" s="552"/>
      <c r="I1004" s="552">
        <v>180.067</v>
      </c>
      <c r="J1004" s="552"/>
      <c r="K1004" s="552"/>
      <c r="L1004" s="552"/>
      <c r="M1004" s="552"/>
      <c r="N1004" s="552"/>
      <c r="O1004" s="552"/>
      <c r="P1004" s="552"/>
      <c r="Q1004" s="552"/>
      <c r="R1004" s="552"/>
      <c r="S1004" s="552"/>
      <c r="T1004" s="552"/>
      <c r="U1004" s="552"/>
      <c r="V1004" s="552"/>
      <c r="W1004" s="552"/>
      <c r="X1004" s="552"/>
      <c r="Y1004" s="552"/>
      <c r="Z1004" s="552"/>
      <c r="AA1004" s="552"/>
      <c r="AB1004" s="552"/>
      <c r="AC1004" s="552"/>
      <c r="AD1004" s="552"/>
      <c r="AE1004" s="552"/>
      <c r="AF1004" s="552"/>
      <c r="AG1004" s="552"/>
      <c r="AH1004" s="552"/>
      <c r="AI1004" s="1532" t="s">
        <v>737</v>
      </c>
      <c r="AJ1004" s="741"/>
      <c r="AK1004" s="1649"/>
      <c r="AL1004" s="1649"/>
      <c r="AM1004" s="1373"/>
      <c r="AN1004" s="1373"/>
      <c r="AO1004" s="1373"/>
      <c r="AP1004" s="1373"/>
      <c r="AQ1004" s="1649"/>
      <c r="AR1004" s="1373"/>
      <c r="AS1004" s="1373"/>
      <c r="AT1004" s="743"/>
      <c r="AU1004" s="1373"/>
      <c r="AV1004" s="1373"/>
      <c r="AW1004" s="1373"/>
      <c r="AX1004" s="1373"/>
      <c r="AY1004" s="1373"/>
      <c r="AZ1004" s="1639"/>
      <c r="BA1004" s="1639"/>
      <c r="BB1004" s="1639"/>
      <c r="BC1004" s="1639"/>
      <c r="BD1004" s="1639"/>
      <c r="BE1004" s="1642">
        <v>0</v>
      </c>
    </row>
    <row s="1854" customFormat="1" customHeight="1" ht="22.5">
      <c r="A1005" s="994"/>
      <c r="B1005" s="1373"/>
      <c r="C1005" s="1649"/>
      <c r="D1005" s="2158"/>
      <c r="E1005" s="553" t="s">
        <v>2414</v>
      </c>
      <c r="F1005" s="547" t="s">
        <v>2415</v>
      </c>
      <c r="G1005" s="2386" t="s">
        <v>736</v>
      </c>
      <c r="H1005" s="552"/>
      <c r="I1005" s="552">
        <v>192.9</v>
      </c>
      <c r="J1005" s="552"/>
      <c r="K1005" s="552"/>
      <c r="L1005" s="552"/>
      <c r="M1005" s="552"/>
      <c r="N1005" s="552"/>
      <c r="O1005" s="552"/>
      <c r="P1005" s="552"/>
      <c r="Q1005" s="552"/>
      <c r="R1005" s="552"/>
      <c r="S1005" s="552"/>
      <c r="T1005" s="552"/>
      <c r="U1005" s="552"/>
      <c r="V1005" s="552"/>
      <c r="W1005" s="552"/>
      <c r="X1005" s="552"/>
      <c r="Y1005" s="552"/>
      <c r="Z1005" s="552"/>
      <c r="AA1005" s="552"/>
      <c r="AB1005" s="552"/>
      <c r="AC1005" s="552"/>
      <c r="AD1005" s="552"/>
      <c r="AE1005" s="552"/>
      <c r="AF1005" s="552"/>
      <c r="AG1005" s="552"/>
      <c r="AH1005" s="552"/>
      <c r="AI1005" s="1532" t="s">
        <v>737</v>
      </c>
      <c r="AJ1005" s="741"/>
      <c r="AK1005" s="1649"/>
      <c r="AL1005" s="1649"/>
      <c r="AM1005" s="1373"/>
      <c r="AN1005" s="1373"/>
      <c r="AO1005" s="1373"/>
      <c r="AP1005" s="1373"/>
      <c r="AQ1005" s="1649"/>
      <c r="AR1005" s="1373"/>
      <c r="AS1005" s="1373"/>
      <c r="AT1005" s="743"/>
      <c r="AU1005" s="1373"/>
      <c r="AV1005" s="1373"/>
      <c r="AW1005" s="1373"/>
      <c r="AX1005" s="1373"/>
      <c r="AY1005" s="1373"/>
      <c r="AZ1005" s="1639"/>
      <c r="BA1005" s="1639"/>
      <c r="BB1005" s="1639"/>
      <c r="BC1005" s="1639"/>
      <c r="BD1005" s="1639"/>
      <c r="BE1005" s="1642">
        <v>0</v>
      </c>
    </row>
    <row s="1854" customFormat="1" customHeight="1" ht="22.5">
      <c r="A1006" s="994"/>
      <c r="B1006" s="1373"/>
      <c r="C1006" s="1649"/>
      <c r="D1006" s="2158"/>
      <c r="E1006" s="553" t="s">
        <v>2416</v>
      </c>
      <c r="F1006" s="547" t="s">
        <v>2417</v>
      </c>
      <c r="G1006" s="2386" t="s">
        <v>736</v>
      </c>
      <c r="H1006" s="552"/>
      <c r="I1006" s="552">
        <v>210</v>
      </c>
      <c r="J1006" s="552"/>
      <c r="K1006" s="552"/>
      <c r="L1006" s="552"/>
      <c r="M1006" s="552"/>
      <c r="N1006" s="552"/>
      <c r="O1006" s="552"/>
      <c r="P1006" s="552"/>
      <c r="Q1006" s="552"/>
      <c r="R1006" s="552"/>
      <c r="S1006" s="552"/>
      <c r="T1006" s="552"/>
      <c r="U1006" s="552"/>
      <c r="V1006" s="552"/>
      <c r="W1006" s="552"/>
      <c r="X1006" s="552"/>
      <c r="Y1006" s="552"/>
      <c r="Z1006" s="552"/>
      <c r="AA1006" s="552"/>
      <c r="AB1006" s="552"/>
      <c r="AC1006" s="552"/>
      <c r="AD1006" s="552"/>
      <c r="AE1006" s="552"/>
      <c r="AF1006" s="552"/>
      <c r="AG1006" s="552"/>
      <c r="AH1006" s="552"/>
      <c r="AI1006" s="1532" t="s">
        <v>737</v>
      </c>
      <c r="AJ1006" s="741"/>
      <c r="AK1006" s="1649"/>
      <c r="AL1006" s="1649"/>
      <c r="AM1006" s="1373"/>
      <c r="AN1006" s="1373"/>
      <c r="AO1006" s="1373"/>
      <c r="AP1006" s="1373"/>
      <c r="AQ1006" s="1649"/>
      <c r="AR1006" s="1373"/>
      <c r="AS1006" s="1373"/>
      <c r="AT1006" s="743"/>
      <c r="AU1006" s="1373"/>
      <c r="AV1006" s="1373"/>
      <c r="AW1006" s="1373"/>
      <c r="AX1006" s="1373"/>
      <c r="AY1006" s="1373"/>
      <c r="AZ1006" s="1639"/>
      <c r="BA1006" s="1639"/>
      <c r="BB1006" s="1639"/>
      <c r="BC1006" s="1639"/>
      <c r="BD1006" s="1639"/>
      <c r="BE1006" s="1642">
        <v>0</v>
      </c>
    </row>
    <row s="1854" customFormat="1" customHeight="1" ht="22.5">
      <c r="A1007" s="994"/>
      <c r="B1007" s="1373"/>
      <c r="C1007" s="1649"/>
      <c r="D1007" s="2158"/>
      <c r="E1007" s="553" t="s">
        <v>2418</v>
      </c>
      <c r="F1007" s="547" t="s">
        <v>2419</v>
      </c>
      <c r="G1007" s="2386" t="s">
        <v>736</v>
      </c>
      <c r="H1007" s="552"/>
      <c r="I1007" s="552">
        <v>214.605</v>
      </c>
      <c r="J1007" s="552"/>
      <c r="K1007" s="552"/>
      <c r="L1007" s="552"/>
      <c r="M1007" s="552"/>
      <c r="N1007" s="552"/>
      <c r="O1007" s="552"/>
      <c r="P1007" s="552"/>
      <c r="Q1007" s="552"/>
      <c r="R1007" s="552"/>
      <c r="S1007" s="552"/>
      <c r="T1007" s="552"/>
      <c r="U1007" s="552"/>
      <c r="V1007" s="552"/>
      <c r="W1007" s="552"/>
      <c r="X1007" s="552"/>
      <c r="Y1007" s="552"/>
      <c r="Z1007" s="552"/>
      <c r="AA1007" s="552"/>
      <c r="AB1007" s="552"/>
      <c r="AC1007" s="552"/>
      <c r="AD1007" s="552"/>
      <c r="AE1007" s="552"/>
      <c r="AF1007" s="552"/>
      <c r="AG1007" s="552"/>
      <c r="AH1007" s="552"/>
      <c r="AI1007" s="1532" t="s">
        <v>737</v>
      </c>
      <c r="AJ1007" s="741"/>
      <c r="AK1007" s="1649"/>
      <c r="AL1007" s="1649"/>
      <c r="AM1007" s="1373"/>
      <c r="AN1007" s="1373"/>
      <c r="AO1007" s="1373"/>
      <c r="AP1007" s="1373"/>
      <c r="AQ1007" s="1649"/>
      <c r="AR1007" s="1373"/>
      <c r="AS1007" s="1373"/>
      <c r="AT1007" s="743"/>
      <c r="AU1007" s="1373"/>
      <c r="AV1007" s="1373"/>
      <c r="AW1007" s="1373"/>
      <c r="AX1007" s="1373"/>
      <c r="AY1007" s="1373"/>
      <c r="AZ1007" s="1639"/>
      <c r="BA1007" s="1639"/>
      <c r="BB1007" s="1639"/>
      <c r="BC1007" s="1639"/>
      <c r="BD1007" s="1639"/>
      <c r="BE1007" s="1642">
        <v>0</v>
      </c>
    </row>
    <row s="1854" customFormat="1" customHeight="1" ht="22.5">
      <c r="A1008" s="994"/>
      <c r="B1008" s="1373"/>
      <c r="C1008" s="1649"/>
      <c r="D1008" s="2158"/>
      <c r="E1008" s="553" t="s">
        <v>2420</v>
      </c>
      <c r="F1008" s="547" t="s">
        <v>1242</v>
      </c>
      <c r="G1008" s="2386" t="s">
        <v>736</v>
      </c>
      <c r="H1008" s="552"/>
      <c r="I1008" s="552">
        <v>192.118</v>
      </c>
      <c r="J1008" s="552"/>
      <c r="K1008" s="552"/>
      <c r="L1008" s="552"/>
      <c r="M1008" s="552"/>
      <c r="N1008" s="552"/>
      <c r="O1008" s="552"/>
      <c r="P1008" s="552"/>
      <c r="Q1008" s="552"/>
      <c r="R1008" s="552"/>
      <c r="S1008" s="552"/>
      <c r="T1008" s="552"/>
      <c r="U1008" s="552"/>
      <c r="V1008" s="552"/>
      <c r="W1008" s="552"/>
      <c r="X1008" s="552"/>
      <c r="Y1008" s="552"/>
      <c r="Z1008" s="552"/>
      <c r="AA1008" s="552"/>
      <c r="AB1008" s="552"/>
      <c r="AC1008" s="552"/>
      <c r="AD1008" s="552"/>
      <c r="AE1008" s="552"/>
      <c r="AF1008" s="552"/>
      <c r="AG1008" s="552"/>
      <c r="AH1008" s="552"/>
      <c r="AI1008" s="1532" t="s">
        <v>737</v>
      </c>
      <c r="AJ1008" s="741"/>
      <c r="AK1008" s="1649"/>
      <c r="AL1008" s="1649"/>
      <c r="AM1008" s="1373"/>
      <c r="AN1008" s="1373"/>
      <c r="AO1008" s="1373"/>
      <c r="AP1008" s="1373"/>
      <c r="AQ1008" s="1649"/>
      <c r="AR1008" s="1373"/>
      <c r="AS1008" s="1373"/>
      <c r="AT1008" s="743"/>
      <c r="AU1008" s="1373"/>
      <c r="AV1008" s="1373"/>
      <c r="AW1008" s="1373"/>
      <c r="AX1008" s="1373"/>
      <c r="AY1008" s="1373"/>
      <c r="AZ1008" s="1639"/>
      <c r="BA1008" s="1639"/>
      <c r="BB1008" s="1639"/>
      <c r="BC1008" s="1639"/>
      <c r="BD1008" s="1639"/>
      <c r="BE1008" s="1642">
        <v>0</v>
      </c>
    </row>
    <row s="1854" customFormat="1" customHeight="1" ht="22.5">
      <c r="A1009" s="994"/>
      <c r="B1009" s="1373"/>
      <c r="C1009" s="1649"/>
      <c r="D1009" s="2158"/>
      <c r="E1009" s="553" t="s">
        <v>2421</v>
      </c>
      <c r="F1009" s="547" t="s">
        <v>2422</v>
      </c>
      <c r="G1009" s="2386" t="s">
        <v>736</v>
      </c>
      <c r="H1009" s="552"/>
      <c r="I1009" s="552">
        <v>210</v>
      </c>
      <c r="J1009" s="552"/>
      <c r="K1009" s="552"/>
      <c r="L1009" s="552"/>
      <c r="M1009" s="552"/>
      <c r="N1009" s="552"/>
      <c r="O1009" s="552"/>
      <c r="P1009" s="552"/>
      <c r="Q1009" s="552"/>
      <c r="R1009" s="552"/>
      <c r="S1009" s="552"/>
      <c r="T1009" s="552"/>
      <c r="U1009" s="552"/>
      <c r="V1009" s="552"/>
      <c r="W1009" s="552"/>
      <c r="X1009" s="552"/>
      <c r="Y1009" s="552"/>
      <c r="Z1009" s="552"/>
      <c r="AA1009" s="552"/>
      <c r="AB1009" s="552"/>
      <c r="AC1009" s="552"/>
      <c r="AD1009" s="552"/>
      <c r="AE1009" s="552"/>
      <c r="AF1009" s="552"/>
      <c r="AG1009" s="552"/>
      <c r="AH1009" s="552"/>
      <c r="AI1009" s="1532" t="s">
        <v>737</v>
      </c>
      <c r="AJ1009" s="741"/>
      <c r="AK1009" s="1649"/>
      <c r="AL1009" s="1649"/>
      <c r="AM1009" s="1373"/>
      <c r="AN1009" s="1373"/>
      <c r="AO1009" s="1373"/>
      <c r="AP1009" s="1373"/>
      <c r="AQ1009" s="1649"/>
      <c r="AR1009" s="1373"/>
      <c r="AS1009" s="1373"/>
      <c r="AT1009" s="743"/>
      <c r="AU1009" s="1373"/>
      <c r="AV1009" s="1373"/>
      <c r="AW1009" s="1373"/>
      <c r="AX1009" s="1373"/>
      <c r="AY1009" s="1373"/>
      <c r="AZ1009" s="1639"/>
      <c r="BA1009" s="1639"/>
      <c r="BB1009" s="1639"/>
      <c r="BC1009" s="1639"/>
      <c r="BD1009" s="1639"/>
      <c r="BE1009" s="1642">
        <v>0</v>
      </c>
    </row>
    <row s="1854" customFormat="1" customHeight="1" ht="22.5">
      <c r="A1010" s="994"/>
      <c r="B1010" s="1373"/>
      <c r="C1010" s="1649"/>
      <c r="D1010" s="2158"/>
      <c r="E1010" s="553" t="s">
        <v>2423</v>
      </c>
      <c r="F1010" s="547" t="s">
        <v>2424</v>
      </c>
      <c r="G1010" s="2386" t="s">
        <v>736</v>
      </c>
      <c r="H1010" s="552"/>
      <c r="I1010" s="552">
        <v>253.206</v>
      </c>
      <c r="J1010" s="552"/>
      <c r="K1010" s="552"/>
      <c r="L1010" s="552"/>
      <c r="M1010" s="552"/>
      <c r="N1010" s="552"/>
      <c r="O1010" s="552"/>
      <c r="P1010" s="552"/>
      <c r="Q1010" s="552"/>
      <c r="R1010" s="552"/>
      <c r="S1010" s="552"/>
      <c r="T1010" s="552"/>
      <c r="U1010" s="552"/>
      <c r="V1010" s="552"/>
      <c r="W1010" s="552"/>
      <c r="X1010" s="552"/>
      <c r="Y1010" s="552"/>
      <c r="Z1010" s="552"/>
      <c r="AA1010" s="552"/>
      <c r="AB1010" s="552"/>
      <c r="AC1010" s="552"/>
      <c r="AD1010" s="552"/>
      <c r="AE1010" s="552"/>
      <c r="AF1010" s="552"/>
      <c r="AG1010" s="552"/>
      <c r="AH1010" s="552"/>
      <c r="AI1010" s="1532" t="s">
        <v>737</v>
      </c>
      <c r="AJ1010" s="741"/>
      <c r="AK1010" s="1649"/>
      <c r="AL1010" s="1649"/>
      <c r="AM1010" s="1373"/>
      <c r="AN1010" s="1373"/>
      <c r="AO1010" s="1373"/>
      <c r="AP1010" s="1373"/>
      <c r="AQ1010" s="1649"/>
      <c r="AR1010" s="1373"/>
      <c r="AS1010" s="1373"/>
      <c r="AT1010" s="743"/>
      <c r="AU1010" s="1373"/>
      <c r="AV1010" s="1373"/>
      <c r="AW1010" s="1373"/>
      <c r="AX1010" s="1373"/>
      <c r="AY1010" s="1373"/>
      <c r="AZ1010" s="1639"/>
      <c r="BA1010" s="1639"/>
      <c r="BB1010" s="1639"/>
      <c r="BC1010" s="1639"/>
      <c r="BD1010" s="1639"/>
      <c r="BE1010" s="1642">
        <v>0</v>
      </c>
    </row>
    <row s="1854" customFormat="1" customHeight="1" ht="22.5">
      <c r="A1011" s="994"/>
      <c r="B1011" s="1373"/>
      <c r="C1011" s="1649"/>
      <c r="D1011" s="2158"/>
      <c r="E1011" s="553" t="s">
        <v>2425</v>
      </c>
      <c r="F1011" s="547" t="s">
        <v>2426</v>
      </c>
      <c r="G1011" s="2386" t="s">
        <v>736</v>
      </c>
      <c r="H1011" s="552"/>
      <c r="I1011" s="552">
        <v>238.104</v>
      </c>
      <c r="J1011" s="552"/>
      <c r="K1011" s="552"/>
      <c r="L1011" s="552"/>
      <c r="M1011" s="552"/>
      <c r="N1011" s="552"/>
      <c r="O1011" s="552"/>
      <c r="P1011" s="552"/>
      <c r="Q1011" s="552"/>
      <c r="R1011" s="552"/>
      <c r="S1011" s="552"/>
      <c r="T1011" s="552"/>
      <c r="U1011" s="552"/>
      <c r="V1011" s="552"/>
      <c r="W1011" s="552"/>
      <c r="X1011" s="552"/>
      <c r="Y1011" s="552"/>
      <c r="Z1011" s="552"/>
      <c r="AA1011" s="552"/>
      <c r="AB1011" s="552"/>
      <c r="AC1011" s="552"/>
      <c r="AD1011" s="552"/>
      <c r="AE1011" s="552"/>
      <c r="AF1011" s="552"/>
      <c r="AG1011" s="552"/>
      <c r="AH1011" s="552"/>
      <c r="AI1011" s="1532" t="s">
        <v>737</v>
      </c>
      <c r="AJ1011" s="741"/>
      <c r="AK1011" s="1649"/>
      <c r="AL1011" s="1649"/>
      <c r="AM1011" s="1373"/>
      <c r="AN1011" s="1373"/>
      <c r="AO1011" s="1373"/>
      <c r="AP1011" s="1373"/>
      <c r="AQ1011" s="1649"/>
      <c r="AR1011" s="1373"/>
      <c r="AS1011" s="1373"/>
      <c r="AT1011" s="743"/>
      <c r="AU1011" s="1373"/>
      <c r="AV1011" s="1373"/>
      <c r="AW1011" s="1373"/>
      <c r="AX1011" s="1373"/>
      <c r="AY1011" s="1373"/>
      <c r="AZ1011" s="1639"/>
      <c r="BA1011" s="1639"/>
      <c r="BB1011" s="1639"/>
      <c r="BC1011" s="1639"/>
      <c r="BD1011" s="1639"/>
      <c r="BE1011" s="1642">
        <v>0</v>
      </c>
    </row>
    <row s="1854" customFormat="1" customHeight="1" ht="22.5">
      <c r="A1012" s="994"/>
      <c r="B1012" s="1373"/>
      <c r="C1012" s="1649"/>
      <c r="D1012" s="2158"/>
      <c r="E1012" s="553" t="s">
        <v>2427</v>
      </c>
      <c r="F1012" s="547" t="s">
        <v>2428</v>
      </c>
      <c r="G1012" s="2386" t="s">
        <v>736</v>
      </c>
      <c r="H1012" s="552"/>
      <c r="I1012" s="552">
        <v>238.802</v>
      </c>
      <c r="J1012" s="552"/>
      <c r="K1012" s="552"/>
      <c r="L1012" s="552"/>
      <c r="M1012" s="552"/>
      <c r="N1012" s="552"/>
      <c r="O1012" s="552"/>
      <c r="P1012" s="552"/>
      <c r="Q1012" s="552"/>
      <c r="R1012" s="552"/>
      <c r="S1012" s="552"/>
      <c r="T1012" s="552"/>
      <c r="U1012" s="552"/>
      <c r="V1012" s="552"/>
      <c r="W1012" s="552"/>
      <c r="X1012" s="552"/>
      <c r="Y1012" s="552"/>
      <c r="Z1012" s="552"/>
      <c r="AA1012" s="552"/>
      <c r="AB1012" s="552"/>
      <c r="AC1012" s="552"/>
      <c r="AD1012" s="552"/>
      <c r="AE1012" s="552"/>
      <c r="AF1012" s="552"/>
      <c r="AG1012" s="552"/>
      <c r="AH1012" s="552"/>
      <c r="AI1012" s="1532" t="s">
        <v>737</v>
      </c>
      <c r="AJ1012" s="741"/>
      <c r="AK1012" s="1649"/>
      <c r="AL1012" s="1649"/>
      <c r="AM1012" s="1373"/>
      <c r="AN1012" s="1373"/>
      <c r="AO1012" s="1373"/>
      <c r="AP1012" s="1373"/>
      <c r="AQ1012" s="1649"/>
      <c r="AR1012" s="1373"/>
      <c r="AS1012" s="1373"/>
      <c r="AT1012" s="743"/>
      <c r="AU1012" s="1373"/>
      <c r="AV1012" s="1373"/>
      <c r="AW1012" s="1373"/>
      <c r="AX1012" s="1373"/>
      <c r="AY1012" s="1373"/>
      <c r="AZ1012" s="1639"/>
      <c r="BA1012" s="1639"/>
      <c r="BB1012" s="1639"/>
      <c r="BC1012" s="1639"/>
      <c r="BD1012" s="1639"/>
      <c r="BE1012" s="1642">
        <v>0</v>
      </c>
    </row>
    <row s="1854" customFormat="1" customHeight="1" ht="22.5">
      <c r="A1013" s="994"/>
      <c r="B1013" s="1373"/>
      <c r="C1013" s="1649"/>
      <c r="D1013" s="2158"/>
      <c r="E1013" s="553" t="s">
        <v>2429</v>
      </c>
      <c r="F1013" s="547" t="s">
        <v>2430</v>
      </c>
      <c r="G1013" s="2386" t="s">
        <v>736</v>
      </c>
      <c r="H1013" s="552"/>
      <c r="I1013" s="552">
        <v>210</v>
      </c>
      <c r="J1013" s="552"/>
      <c r="K1013" s="552"/>
      <c r="L1013" s="552"/>
      <c r="M1013" s="552"/>
      <c r="N1013" s="552"/>
      <c r="O1013" s="552"/>
      <c r="P1013" s="552"/>
      <c r="Q1013" s="552"/>
      <c r="R1013" s="552"/>
      <c r="S1013" s="552"/>
      <c r="T1013" s="552"/>
      <c r="U1013" s="552"/>
      <c r="V1013" s="552"/>
      <c r="W1013" s="552"/>
      <c r="X1013" s="552"/>
      <c r="Y1013" s="552"/>
      <c r="Z1013" s="552"/>
      <c r="AA1013" s="552"/>
      <c r="AB1013" s="552"/>
      <c r="AC1013" s="552"/>
      <c r="AD1013" s="552"/>
      <c r="AE1013" s="552"/>
      <c r="AF1013" s="552"/>
      <c r="AG1013" s="552"/>
      <c r="AH1013" s="552"/>
      <c r="AI1013" s="1532" t="s">
        <v>737</v>
      </c>
      <c r="AJ1013" s="741"/>
      <c r="AK1013" s="1649"/>
      <c r="AL1013" s="1649"/>
      <c r="AM1013" s="1373"/>
      <c r="AN1013" s="1373"/>
      <c r="AO1013" s="1373"/>
      <c r="AP1013" s="1373"/>
      <c r="AQ1013" s="1649"/>
      <c r="AR1013" s="1373"/>
      <c r="AS1013" s="1373"/>
      <c r="AT1013" s="743"/>
      <c r="AU1013" s="1373"/>
      <c r="AV1013" s="1373"/>
      <c r="AW1013" s="1373"/>
      <c r="AX1013" s="1373"/>
      <c r="AY1013" s="1373"/>
      <c r="AZ1013" s="1639"/>
      <c r="BA1013" s="1639"/>
      <c r="BB1013" s="1639"/>
      <c r="BC1013" s="1639"/>
      <c r="BD1013" s="1639"/>
      <c r="BE1013" s="1642">
        <v>0</v>
      </c>
    </row>
    <row s="1854" customFormat="1" customHeight="1" ht="22.5">
      <c r="A1014" s="994"/>
      <c r="B1014" s="1373"/>
      <c r="C1014" s="1649"/>
      <c r="D1014" s="2158"/>
      <c r="E1014" s="553" t="s">
        <v>2431</v>
      </c>
      <c r="F1014" s="547" t="s">
        <v>2432</v>
      </c>
      <c r="G1014" s="2386" t="s">
        <v>736</v>
      </c>
      <c r="H1014" s="552"/>
      <c r="I1014" s="552">
        <v>210</v>
      </c>
      <c r="J1014" s="552"/>
      <c r="K1014" s="552"/>
      <c r="L1014" s="552"/>
      <c r="M1014" s="552"/>
      <c r="N1014" s="552"/>
      <c r="O1014" s="552"/>
      <c r="P1014" s="552"/>
      <c r="Q1014" s="552"/>
      <c r="R1014" s="552"/>
      <c r="S1014" s="552"/>
      <c r="T1014" s="552"/>
      <c r="U1014" s="552"/>
      <c r="V1014" s="552"/>
      <c r="W1014" s="552"/>
      <c r="X1014" s="552"/>
      <c r="Y1014" s="552"/>
      <c r="Z1014" s="552"/>
      <c r="AA1014" s="552"/>
      <c r="AB1014" s="552"/>
      <c r="AC1014" s="552"/>
      <c r="AD1014" s="552"/>
      <c r="AE1014" s="552"/>
      <c r="AF1014" s="552"/>
      <c r="AG1014" s="552"/>
      <c r="AH1014" s="552"/>
      <c r="AI1014" s="1532" t="s">
        <v>737</v>
      </c>
      <c r="AJ1014" s="741"/>
      <c r="AK1014" s="1649"/>
      <c r="AL1014" s="1649"/>
      <c r="AM1014" s="1373"/>
      <c r="AN1014" s="1373"/>
      <c r="AO1014" s="1373"/>
      <c r="AP1014" s="1373"/>
      <c r="AQ1014" s="1649"/>
      <c r="AR1014" s="1373"/>
      <c r="AS1014" s="1373"/>
      <c r="AT1014" s="743"/>
      <c r="AU1014" s="1373"/>
      <c r="AV1014" s="1373"/>
      <c r="AW1014" s="1373"/>
      <c r="AX1014" s="1373"/>
      <c r="AY1014" s="1373"/>
      <c r="AZ1014" s="1639"/>
      <c r="BA1014" s="1639"/>
      <c r="BB1014" s="1639"/>
      <c r="BC1014" s="1639"/>
      <c r="BD1014" s="1639"/>
      <c r="BE1014" s="1642">
        <v>0</v>
      </c>
    </row>
    <row s="1854" customFormat="1" customHeight="1" ht="22.5">
      <c r="A1015" s="994"/>
      <c r="B1015" s="1373"/>
      <c r="C1015" s="1649"/>
      <c r="D1015" s="2158"/>
      <c r="E1015" s="553" t="s">
        <v>2433</v>
      </c>
      <c r="F1015" s="547" t="s">
        <v>2434</v>
      </c>
      <c r="G1015" s="2386" t="s">
        <v>736</v>
      </c>
      <c r="H1015" s="552"/>
      <c r="I1015" s="552">
        <v>242.287</v>
      </c>
      <c r="J1015" s="552"/>
      <c r="K1015" s="552"/>
      <c r="L1015" s="552"/>
      <c r="M1015" s="552"/>
      <c r="N1015" s="552"/>
      <c r="O1015" s="552"/>
      <c r="P1015" s="552"/>
      <c r="Q1015" s="552"/>
      <c r="R1015" s="552"/>
      <c r="S1015" s="552"/>
      <c r="T1015" s="552"/>
      <c r="U1015" s="552"/>
      <c r="V1015" s="552"/>
      <c r="W1015" s="552"/>
      <c r="X1015" s="552"/>
      <c r="Y1015" s="552"/>
      <c r="Z1015" s="552"/>
      <c r="AA1015" s="552"/>
      <c r="AB1015" s="552"/>
      <c r="AC1015" s="552"/>
      <c r="AD1015" s="552"/>
      <c r="AE1015" s="552"/>
      <c r="AF1015" s="552"/>
      <c r="AG1015" s="552"/>
      <c r="AH1015" s="552"/>
      <c r="AI1015" s="1532" t="s">
        <v>737</v>
      </c>
      <c r="AJ1015" s="741"/>
      <c r="AK1015" s="1649"/>
      <c r="AL1015" s="1649"/>
      <c r="AM1015" s="1373"/>
      <c r="AN1015" s="1373"/>
      <c r="AO1015" s="1373"/>
      <c r="AP1015" s="1373"/>
      <c r="AQ1015" s="1649"/>
      <c r="AR1015" s="1373"/>
      <c r="AS1015" s="1373"/>
      <c r="AT1015" s="743"/>
      <c r="AU1015" s="1373"/>
      <c r="AV1015" s="1373"/>
      <c r="AW1015" s="1373"/>
      <c r="AX1015" s="1373"/>
      <c r="AY1015" s="1373"/>
      <c r="AZ1015" s="1639"/>
      <c r="BA1015" s="1639"/>
      <c r="BB1015" s="1639"/>
      <c r="BC1015" s="1639"/>
      <c r="BD1015" s="1639"/>
      <c r="BE1015" s="1642">
        <v>0</v>
      </c>
    </row>
    <row s="1854" customFormat="1" customHeight="1" ht="22.5">
      <c r="A1016" s="994"/>
      <c r="B1016" s="1373"/>
      <c r="C1016" s="1649"/>
      <c r="D1016" s="2158"/>
      <c r="E1016" s="553" t="s">
        <v>2435</v>
      </c>
      <c r="F1016" s="547" t="s">
        <v>1240</v>
      </c>
      <c r="G1016" s="2386" t="s">
        <v>736</v>
      </c>
      <c r="H1016" s="552"/>
      <c r="I1016" s="552">
        <v>199.32</v>
      </c>
      <c r="J1016" s="552"/>
      <c r="K1016" s="552"/>
      <c r="L1016" s="552"/>
      <c r="M1016" s="552"/>
      <c r="N1016" s="552"/>
      <c r="O1016" s="552"/>
      <c r="P1016" s="552"/>
      <c r="Q1016" s="552"/>
      <c r="R1016" s="552"/>
      <c r="S1016" s="552"/>
      <c r="T1016" s="552"/>
      <c r="U1016" s="552"/>
      <c r="V1016" s="552"/>
      <c r="W1016" s="552"/>
      <c r="X1016" s="552"/>
      <c r="Y1016" s="552"/>
      <c r="Z1016" s="552"/>
      <c r="AA1016" s="552"/>
      <c r="AB1016" s="552"/>
      <c r="AC1016" s="552"/>
      <c r="AD1016" s="552"/>
      <c r="AE1016" s="552"/>
      <c r="AF1016" s="552"/>
      <c r="AG1016" s="552"/>
      <c r="AH1016" s="552"/>
      <c r="AI1016" s="1532" t="s">
        <v>737</v>
      </c>
      <c r="AJ1016" s="741"/>
      <c r="AK1016" s="1649"/>
      <c r="AL1016" s="1649"/>
      <c r="AM1016" s="1373"/>
      <c r="AN1016" s="1373"/>
      <c r="AO1016" s="1373"/>
      <c r="AP1016" s="1373"/>
      <c r="AQ1016" s="1649"/>
      <c r="AR1016" s="1373"/>
      <c r="AS1016" s="1373"/>
      <c r="AT1016" s="743"/>
      <c r="AU1016" s="1373"/>
      <c r="AV1016" s="1373"/>
      <c r="AW1016" s="1373"/>
      <c r="AX1016" s="1373"/>
      <c r="AY1016" s="1373"/>
      <c r="AZ1016" s="1639"/>
      <c r="BA1016" s="1639"/>
      <c r="BB1016" s="1639"/>
      <c r="BC1016" s="1639"/>
      <c r="BD1016" s="1639"/>
      <c r="BE1016" s="1642">
        <v>0</v>
      </c>
    </row>
    <row s="1854" customFormat="1" customHeight="1" ht="22.5">
      <c r="A1017" s="994"/>
      <c r="B1017" s="1373"/>
      <c r="C1017" s="1649"/>
      <c r="D1017" s="2158"/>
      <c r="E1017" s="553" t="s">
        <v>2436</v>
      </c>
      <c r="F1017" s="547" t="s">
        <v>2437</v>
      </c>
      <c r="G1017" s="2386" t="s">
        <v>736</v>
      </c>
      <c r="H1017" s="552"/>
      <c r="I1017" s="552">
        <v>265.849</v>
      </c>
      <c r="J1017" s="552"/>
      <c r="K1017" s="552"/>
      <c r="L1017" s="552"/>
      <c r="M1017" s="552"/>
      <c r="N1017" s="552"/>
      <c r="O1017" s="552"/>
      <c r="P1017" s="552"/>
      <c r="Q1017" s="552"/>
      <c r="R1017" s="552"/>
      <c r="S1017" s="552"/>
      <c r="T1017" s="552"/>
      <c r="U1017" s="552"/>
      <c r="V1017" s="552"/>
      <c r="W1017" s="552"/>
      <c r="X1017" s="552"/>
      <c r="Y1017" s="552"/>
      <c r="Z1017" s="552"/>
      <c r="AA1017" s="552"/>
      <c r="AB1017" s="552"/>
      <c r="AC1017" s="552"/>
      <c r="AD1017" s="552"/>
      <c r="AE1017" s="552"/>
      <c r="AF1017" s="552"/>
      <c r="AG1017" s="552"/>
      <c r="AH1017" s="552"/>
      <c r="AI1017" s="1532" t="s">
        <v>737</v>
      </c>
      <c r="AJ1017" s="741"/>
      <c r="AK1017" s="1649"/>
      <c r="AL1017" s="1649"/>
      <c r="AM1017" s="1373"/>
      <c r="AN1017" s="1373"/>
      <c r="AO1017" s="1373"/>
      <c r="AP1017" s="1373"/>
      <c r="AQ1017" s="1649"/>
      <c r="AR1017" s="1373"/>
      <c r="AS1017" s="1373"/>
      <c r="AT1017" s="743"/>
      <c r="AU1017" s="1373"/>
      <c r="AV1017" s="1373"/>
      <c r="AW1017" s="1373"/>
      <c r="AX1017" s="1373"/>
      <c r="AY1017" s="1373"/>
      <c r="AZ1017" s="1639"/>
      <c r="BA1017" s="1639"/>
      <c r="BB1017" s="1639"/>
      <c r="BC1017" s="1639"/>
      <c r="BD1017" s="1639"/>
      <c r="BE1017" s="1642">
        <v>0</v>
      </c>
    </row>
    <row s="1854" customFormat="1" customHeight="1" ht="22.5">
      <c r="A1018" s="994"/>
      <c r="B1018" s="1373"/>
      <c r="C1018" s="1649"/>
      <c r="D1018" s="2158"/>
      <c r="E1018" s="553" t="s">
        <v>2438</v>
      </c>
      <c r="F1018" s="547" t="s">
        <v>2439</v>
      </c>
      <c r="G1018" s="2386" t="s">
        <v>736</v>
      </c>
      <c r="H1018" s="552"/>
      <c r="I1018" s="552">
        <v>270.827</v>
      </c>
      <c r="J1018" s="552"/>
      <c r="K1018" s="552"/>
      <c r="L1018" s="552"/>
      <c r="M1018" s="552"/>
      <c r="N1018" s="552"/>
      <c r="O1018" s="552"/>
      <c r="P1018" s="552"/>
      <c r="Q1018" s="552"/>
      <c r="R1018" s="552"/>
      <c r="S1018" s="552"/>
      <c r="T1018" s="552"/>
      <c r="U1018" s="552"/>
      <c r="V1018" s="552"/>
      <c r="W1018" s="552"/>
      <c r="X1018" s="552"/>
      <c r="Y1018" s="552"/>
      <c r="Z1018" s="552"/>
      <c r="AA1018" s="552"/>
      <c r="AB1018" s="552"/>
      <c r="AC1018" s="552"/>
      <c r="AD1018" s="552"/>
      <c r="AE1018" s="552"/>
      <c r="AF1018" s="552"/>
      <c r="AG1018" s="552"/>
      <c r="AH1018" s="552"/>
      <c r="AI1018" s="1532" t="s">
        <v>737</v>
      </c>
      <c r="AJ1018" s="741"/>
      <c r="AK1018" s="1649"/>
      <c r="AL1018" s="1649"/>
      <c r="AM1018" s="1373"/>
      <c r="AN1018" s="1373"/>
      <c r="AO1018" s="1373"/>
      <c r="AP1018" s="1373"/>
      <c r="AQ1018" s="1649"/>
      <c r="AR1018" s="1373"/>
      <c r="AS1018" s="1373"/>
      <c r="AT1018" s="743"/>
      <c r="AU1018" s="1373"/>
      <c r="AV1018" s="1373"/>
      <c r="AW1018" s="1373"/>
      <c r="AX1018" s="1373"/>
      <c r="AY1018" s="1373"/>
      <c r="AZ1018" s="1639"/>
      <c r="BA1018" s="1639"/>
      <c r="BB1018" s="1639"/>
      <c r="BC1018" s="1639"/>
      <c r="BD1018" s="1639"/>
      <c r="BE1018" s="1642">
        <v>0</v>
      </c>
    </row>
    <row s="1854" customFormat="1" customHeight="1" ht="22.5">
      <c r="A1019" s="994"/>
      <c r="B1019" s="1373"/>
      <c r="C1019" s="1649"/>
      <c r="D1019" s="2158"/>
      <c r="E1019" s="553" t="s">
        <v>2440</v>
      </c>
      <c r="F1019" s="547" t="s">
        <v>2441</v>
      </c>
      <c r="G1019" s="2386" t="s">
        <v>736</v>
      </c>
      <c r="H1019" s="552"/>
      <c r="I1019" s="552">
        <v>210</v>
      </c>
      <c r="J1019" s="552"/>
      <c r="K1019" s="552"/>
      <c r="L1019" s="552"/>
      <c r="M1019" s="552"/>
      <c r="N1019" s="552"/>
      <c r="O1019" s="552"/>
      <c r="P1019" s="552"/>
      <c r="Q1019" s="552"/>
      <c r="R1019" s="552"/>
      <c r="S1019" s="552"/>
      <c r="T1019" s="552"/>
      <c r="U1019" s="552"/>
      <c r="V1019" s="552"/>
      <c r="W1019" s="552"/>
      <c r="X1019" s="552"/>
      <c r="Y1019" s="552"/>
      <c r="Z1019" s="552"/>
      <c r="AA1019" s="552"/>
      <c r="AB1019" s="552"/>
      <c r="AC1019" s="552"/>
      <c r="AD1019" s="552"/>
      <c r="AE1019" s="552"/>
      <c r="AF1019" s="552"/>
      <c r="AG1019" s="552"/>
      <c r="AH1019" s="552"/>
      <c r="AI1019" s="1532" t="s">
        <v>737</v>
      </c>
      <c r="AJ1019" s="741"/>
      <c r="AK1019" s="1649"/>
      <c r="AL1019" s="1649"/>
      <c r="AM1019" s="1373"/>
      <c r="AN1019" s="1373"/>
      <c r="AO1019" s="1373"/>
      <c r="AP1019" s="1373"/>
      <c r="AQ1019" s="1649"/>
      <c r="AR1019" s="1373"/>
      <c r="AS1019" s="1373"/>
      <c r="AT1019" s="743"/>
      <c r="AU1019" s="1373"/>
      <c r="AV1019" s="1373"/>
      <c r="AW1019" s="1373"/>
      <c r="AX1019" s="1373"/>
      <c r="AY1019" s="1373"/>
      <c r="AZ1019" s="1639"/>
      <c r="BA1019" s="1639"/>
      <c r="BB1019" s="1639"/>
      <c r="BC1019" s="1639"/>
      <c r="BD1019" s="1639"/>
      <c r="BE1019" s="1642">
        <v>0</v>
      </c>
    </row>
    <row s="1854" customFormat="1" customHeight="1" ht="22.5">
      <c r="A1020" s="994"/>
      <c r="B1020" s="1373"/>
      <c r="C1020" s="1649"/>
      <c r="D1020" s="2158"/>
      <c r="E1020" s="553" t="s">
        <v>2442</v>
      </c>
      <c r="F1020" s="547" t="s">
        <v>2443</v>
      </c>
      <c r="G1020" s="2386" t="s">
        <v>736</v>
      </c>
      <c r="H1020" s="552"/>
      <c r="I1020" s="552">
        <v>210</v>
      </c>
      <c r="J1020" s="552"/>
      <c r="K1020" s="552"/>
      <c r="L1020" s="552"/>
      <c r="M1020" s="552"/>
      <c r="N1020" s="552"/>
      <c r="O1020" s="552"/>
      <c r="P1020" s="552"/>
      <c r="Q1020" s="552"/>
      <c r="R1020" s="552"/>
      <c r="S1020" s="552"/>
      <c r="T1020" s="552"/>
      <c r="U1020" s="552"/>
      <c r="V1020" s="552"/>
      <c r="W1020" s="552"/>
      <c r="X1020" s="552"/>
      <c r="Y1020" s="552"/>
      <c r="Z1020" s="552"/>
      <c r="AA1020" s="552"/>
      <c r="AB1020" s="552"/>
      <c r="AC1020" s="552"/>
      <c r="AD1020" s="552"/>
      <c r="AE1020" s="552"/>
      <c r="AF1020" s="552"/>
      <c r="AG1020" s="552"/>
      <c r="AH1020" s="552"/>
      <c r="AI1020" s="1532" t="s">
        <v>737</v>
      </c>
      <c r="AJ1020" s="741"/>
      <c r="AK1020" s="1649"/>
      <c r="AL1020" s="1649"/>
      <c r="AM1020" s="1373"/>
      <c r="AN1020" s="1373"/>
      <c r="AO1020" s="1373"/>
      <c r="AP1020" s="1373"/>
      <c r="AQ1020" s="1649"/>
      <c r="AR1020" s="1373"/>
      <c r="AS1020" s="1373"/>
      <c r="AT1020" s="743"/>
      <c r="AU1020" s="1373"/>
      <c r="AV1020" s="1373"/>
      <c r="AW1020" s="1373"/>
      <c r="AX1020" s="1373"/>
      <c r="AY1020" s="1373"/>
      <c r="AZ1020" s="1639"/>
      <c r="BA1020" s="1639"/>
      <c r="BB1020" s="1639"/>
      <c r="BC1020" s="1639"/>
      <c r="BD1020" s="1639"/>
      <c r="BE1020" s="1642">
        <v>0</v>
      </c>
    </row>
    <row s="1854" customFormat="1" customHeight="1" ht="22.5">
      <c r="A1021" s="994"/>
      <c r="B1021" s="1373"/>
      <c r="C1021" s="1649"/>
      <c r="D1021" s="2158"/>
      <c r="E1021" s="553" t="s">
        <v>2444</v>
      </c>
      <c r="F1021" s="547" t="s">
        <v>2445</v>
      </c>
      <c r="G1021" s="2386" t="s">
        <v>736</v>
      </c>
      <c r="H1021" s="552"/>
      <c r="I1021" s="552">
        <v>235.001</v>
      </c>
      <c r="J1021" s="552"/>
      <c r="K1021" s="552"/>
      <c r="L1021" s="552"/>
      <c r="M1021" s="552"/>
      <c r="N1021" s="552"/>
      <c r="O1021" s="552"/>
      <c r="P1021" s="552"/>
      <c r="Q1021" s="552"/>
      <c r="R1021" s="552"/>
      <c r="S1021" s="552"/>
      <c r="T1021" s="552"/>
      <c r="U1021" s="552"/>
      <c r="V1021" s="552"/>
      <c r="W1021" s="552"/>
      <c r="X1021" s="552"/>
      <c r="Y1021" s="552"/>
      <c r="Z1021" s="552"/>
      <c r="AA1021" s="552"/>
      <c r="AB1021" s="552"/>
      <c r="AC1021" s="552"/>
      <c r="AD1021" s="552"/>
      <c r="AE1021" s="552"/>
      <c r="AF1021" s="552"/>
      <c r="AG1021" s="552"/>
      <c r="AH1021" s="552"/>
      <c r="AI1021" s="1532" t="s">
        <v>737</v>
      </c>
      <c r="AJ1021" s="741"/>
      <c r="AK1021" s="1649"/>
      <c r="AL1021" s="1649"/>
      <c r="AM1021" s="1373"/>
      <c r="AN1021" s="1373"/>
      <c r="AO1021" s="1373"/>
      <c r="AP1021" s="1373"/>
      <c r="AQ1021" s="1649"/>
      <c r="AR1021" s="1373"/>
      <c r="AS1021" s="1373"/>
      <c r="AT1021" s="743"/>
      <c r="AU1021" s="1373"/>
      <c r="AV1021" s="1373"/>
      <c r="AW1021" s="1373"/>
      <c r="AX1021" s="1373"/>
      <c r="AY1021" s="1373"/>
      <c r="AZ1021" s="1639"/>
      <c r="BA1021" s="1639"/>
      <c r="BB1021" s="1639"/>
      <c r="BC1021" s="1639"/>
      <c r="BD1021" s="1639"/>
      <c r="BE1021" s="1642">
        <v>0</v>
      </c>
    </row>
    <row s="1854" customFormat="1" customHeight="1" ht="22.5">
      <c r="A1022" s="994"/>
      <c r="B1022" s="1373"/>
      <c r="C1022" s="1649"/>
      <c r="D1022" s="2158"/>
      <c r="E1022" s="553" t="s">
        <v>2446</v>
      </c>
      <c r="F1022" s="547" t="s">
        <v>2447</v>
      </c>
      <c r="G1022" s="2386" t="s">
        <v>736</v>
      </c>
      <c r="H1022" s="552"/>
      <c r="I1022" s="552">
        <v>210.001</v>
      </c>
      <c r="J1022" s="552"/>
      <c r="K1022" s="552"/>
      <c r="L1022" s="552"/>
      <c r="M1022" s="552"/>
      <c r="N1022" s="552"/>
      <c r="O1022" s="552"/>
      <c r="P1022" s="552"/>
      <c r="Q1022" s="552"/>
      <c r="R1022" s="552"/>
      <c r="S1022" s="552"/>
      <c r="T1022" s="552"/>
      <c r="U1022" s="552"/>
      <c r="V1022" s="552"/>
      <c r="W1022" s="552"/>
      <c r="X1022" s="552"/>
      <c r="Y1022" s="552"/>
      <c r="Z1022" s="552"/>
      <c r="AA1022" s="552"/>
      <c r="AB1022" s="552"/>
      <c r="AC1022" s="552"/>
      <c r="AD1022" s="552"/>
      <c r="AE1022" s="552"/>
      <c r="AF1022" s="552"/>
      <c r="AG1022" s="552"/>
      <c r="AH1022" s="552"/>
      <c r="AI1022" s="1532" t="s">
        <v>737</v>
      </c>
      <c r="AJ1022" s="741"/>
      <c r="AK1022" s="1649"/>
      <c r="AL1022" s="1649"/>
      <c r="AM1022" s="1373"/>
      <c r="AN1022" s="1373"/>
      <c r="AO1022" s="1373"/>
      <c r="AP1022" s="1373"/>
      <c r="AQ1022" s="1649"/>
      <c r="AR1022" s="1373"/>
      <c r="AS1022" s="1373"/>
      <c r="AT1022" s="743"/>
      <c r="AU1022" s="1373"/>
      <c r="AV1022" s="1373"/>
      <c r="AW1022" s="1373"/>
      <c r="AX1022" s="1373"/>
      <c r="AY1022" s="1373"/>
      <c r="AZ1022" s="1639"/>
      <c r="BA1022" s="1639"/>
      <c r="BB1022" s="1639"/>
      <c r="BC1022" s="1639"/>
      <c r="BD1022" s="1639"/>
      <c r="BE1022" s="1642">
        <v>0</v>
      </c>
    </row>
    <row s="1854" customFormat="1" customHeight="1" ht="22.5">
      <c r="A1023" s="994"/>
      <c r="B1023" s="1373"/>
      <c r="C1023" s="1649"/>
      <c r="D1023" s="2158"/>
      <c r="E1023" s="553" t="s">
        <v>2448</v>
      </c>
      <c r="F1023" s="547" t="s">
        <v>1294</v>
      </c>
      <c r="G1023" s="2386" t="s">
        <v>736</v>
      </c>
      <c r="H1023" s="552"/>
      <c r="I1023" s="552">
        <v>265.291</v>
      </c>
      <c r="J1023" s="552"/>
      <c r="K1023" s="552"/>
      <c r="L1023" s="552"/>
      <c r="M1023" s="552"/>
      <c r="N1023" s="552"/>
      <c r="O1023" s="552"/>
      <c r="P1023" s="552"/>
      <c r="Q1023" s="552"/>
      <c r="R1023" s="552"/>
      <c r="S1023" s="552"/>
      <c r="T1023" s="552"/>
      <c r="U1023" s="552"/>
      <c r="V1023" s="552"/>
      <c r="W1023" s="552"/>
      <c r="X1023" s="552"/>
      <c r="Y1023" s="552"/>
      <c r="Z1023" s="552"/>
      <c r="AA1023" s="552"/>
      <c r="AB1023" s="552"/>
      <c r="AC1023" s="552"/>
      <c r="AD1023" s="552"/>
      <c r="AE1023" s="552"/>
      <c r="AF1023" s="552"/>
      <c r="AG1023" s="552"/>
      <c r="AH1023" s="552"/>
      <c r="AI1023" s="1532" t="s">
        <v>737</v>
      </c>
      <c r="AJ1023" s="741"/>
      <c r="AK1023" s="1649"/>
      <c r="AL1023" s="1649"/>
      <c r="AM1023" s="1373"/>
      <c r="AN1023" s="1373"/>
      <c r="AO1023" s="1373"/>
      <c r="AP1023" s="1373"/>
      <c r="AQ1023" s="1649"/>
      <c r="AR1023" s="1373"/>
      <c r="AS1023" s="1373"/>
      <c r="AT1023" s="743"/>
      <c r="AU1023" s="1373"/>
      <c r="AV1023" s="1373"/>
      <c r="AW1023" s="1373"/>
      <c r="AX1023" s="1373"/>
      <c r="AY1023" s="1373"/>
      <c r="AZ1023" s="1639"/>
      <c r="BA1023" s="1639"/>
      <c r="BB1023" s="1639"/>
      <c r="BC1023" s="1639"/>
      <c r="BD1023" s="1639"/>
      <c r="BE1023" s="1642">
        <v>0</v>
      </c>
    </row>
    <row s="1854" customFormat="1" customHeight="1" ht="22.5">
      <c r="A1024" s="994"/>
      <c r="B1024" s="1373"/>
      <c r="C1024" s="1649"/>
      <c r="D1024" s="2158"/>
      <c r="E1024" s="553" t="s">
        <v>2449</v>
      </c>
      <c r="F1024" s="547" t="s">
        <v>2450</v>
      </c>
      <c r="G1024" s="2386" t="s">
        <v>736</v>
      </c>
      <c r="H1024" s="552"/>
      <c r="I1024" s="552">
        <v>210</v>
      </c>
      <c r="J1024" s="552"/>
      <c r="K1024" s="552"/>
      <c r="L1024" s="552"/>
      <c r="M1024" s="552"/>
      <c r="N1024" s="552"/>
      <c r="O1024" s="552"/>
      <c r="P1024" s="552"/>
      <c r="Q1024" s="552"/>
      <c r="R1024" s="552"/>
      <c r="S1024" s="552"/>
      <c r="T1024" s="552"/>
      <c r="U1024" s="552"/>
      <c r="V1024" s="552"/>
      <c r="W1024" s="552"/>
      <c r="X1024" s="552"/>
      <c r="Y1024" s="552"/>
      <c r="Z1024" s="552"/>
      <c r="AA1024" s="552"/>
      <c r="AB1024" s="552"/>
      <c r="AC1024" s="552"/>
      <c r="AD1024" s="552"/>
      <c r="AE1024" s="552"/>
      <c r="AF1024" s="552"/>
      <c r="AG1024" s="552"/>
      <c r="AH1024" s="552"/>
      <c r="AI1024" s="1532" t="s">
        <v>737</v>
      </c>
      <c r="AJ1024" s="741"/>
      <c r="AK1024" s="1649"/>
      <c r="AL1024" s="1649"/>
      <c r="AM1024" s="1373"/>
      <c r="AN1024" s="1373"/>
      <c r="AO1024" s="1373"/>
      <c r="AP1024" s="1373"/>
      <c r="AQ1024" s="1649"/>
      <c r="AR1024" s="1373"/>
      <c r="AS1024" s="1373"/>
      <c r="AT1024" s="743"/>
      <c r="AU1024" s="1373"/>
      <c r="AV1024" s="1373"/>
      <c r="AW1024" s="1373"/>
      <c r="AX1024" s="1373"/>
      <c r="AY1024" s="1373"/>
      <c r="AZ1024" s="1639"/>
      <c r="BA1024" s="1639"/>
      <c r="BB1024" s="1639"/>
      <c r="BC1024" s="1639"/>
      <c r="BD1024" s="1639"/>
      <c r="BE1024" s="1642">
        <v>0</v>
      </c>
    </row>
    <row s="1854" customFormat="1" customHeight="1" ht="22.5">
      <c r="A1025" s="994"/>
      <c r="B1025" s="1373"/>
      <c r="C1025" s="1649"/>
      <c r="D1025" s="2158"/>
      <c r="E1025" s="553" t="s">
        <v>2451</v>
      </c>
      <c r="F1025" s="547" t="s">
        <v>2452</v>
      </c>
      <c r="G1025" s="2386" t="s">
        <v>736</v>
      </c>
      <c r="H1025" s="552"/>
      <c r="I1025" s="552">
        <v>238.645</v>
      </c>
      <c r="J1025" s="552"/>
      <c r="K1025" s="552"/>
      <c r="L1025" s="552"/>
      <c r="M1025" s="552"/>
      <c r="N1025" s="552"/>
      <c r="O1025" s="552"/>
      <c r="P1025" s="552"/>
      <c r="Q1025" s="552"/>
      <c r="R1025" s="552"/>
      <c r="S1025" s="552"/>
      <c r="T1025" s="552"/>
      <c r="U1025" s="552"/>
      <c r="V1025" s="552"/>
      <c r="W1025" s="552"/>
      <c r="X1025" s="552"/>
      <c r="Y1025" s="552"/>
      <c r="Z1025" s="552"/>
      <c r="AA1025" s="552"/>
      <c r="AB1025" s="552"/>
      <c r="AC1025" s="552"/>
      <c r="AD1025" s="552"/>
      <c r="AE1025" s="552"/>
      <c r="AF1025" s="552"/>
      <c r="AG1025" s="552"/>
      <c r="AH1025" s="552"/>
      <c r="AI1025" s="1532" t="s">
        <v>737</v>
      </c>
      <c r="AJ1025" s="741"/>
      <c r="AK1025" s="1649"/>
      <c r="AL1025" s="1649"/>
      <c r="AM1025" s="1373"/>
      <c r="AN1025" s="1373"/>
      <c r="AO1025" s="1373"/>
      <c r="AP1025" s="1373"/>
      <c r="AQ1025" s="1649"/>
      <c r="AR1025" s="1373"/>
      <c r="AS1025" s="1373"/>
      <c r="AT1025" s="743"/>
      <c r="AU1025" s="1373"/>
      <c r="AV1025" s="1373"/>
      <c r="AW1025" s="1373"/>
      <c r="AX1025" s="1373"/>
      <c r="AY1025" s="1373"/>
      <c r="AZ1025" s="1639"/>
      <c r="BA1025" s="1639"/>
      <c r="BB1025" s="1639"/>
      <c r="BC1025" s="1639"/>
      <c r="BD1025" s="1639"/>
      <c r="BE1025" s="1642">
        <v>0</v>
      </c>
    </row>
    <row s="1854" customFormat="1" customHeight="1" ht="22.5">
      <c r="A1026" s="994"/>
      <c r="B1026" s="1373"/>
      <c r="C1026" s="1649"/>
      <c r="D1026" s="2158"/>
      <c r="E1026" s="553" t="s">
        <v>2453</v>
      </c>
      <c r="F1026" s="547" t="s">
        <v>2454</v>
      </c>
      <c r="G1026" s="2386" t="s">
        <v>736</v>
      </c>
      <c r="H1026" s="552"/>
      <c r="I1026" s="552">
        <v>209.999</v>
      </c>
      <c r="J1026" s="552"/>
      <c r="K1026" s="552"/>
      <c r="L1026" s="552"/>
      <c r="M1026" s="552"/>
      <c r="N1026" s="552"/>
      <c r="O1026" s="552"/>
      <c r="P1026" s="552"/>
      <c r="Q1026" s="552"/>
      <c r="R1026" s="552"/>
      <c r="S1026" s="552"/>
      <c r="T1026" s="552"/>
      <c r="U1026" s="552"/>
      <c r="V1026" s="552"/>
      <c r="W1026" s="552"/>
      <c r="X1026" s="552"/>
      <c r="Y1026" s="552"/>
      <c r="Z1026" s="552"/>
      <c r="AA1026" s="552"/>
      <c r="AB1026" s="552"/>
      <c r="AC1026" s="552"/>
      <c r="AD1026" s="552"/>
      <c r="AE1026" s="552"/>
      <c r="AF1026" s="552"/>
      <c r="AG1026" s="552"/>
      <c r="AH1026" s="552"/>
      <c r="AI1026" s="1532" t="s">
        <v>737</v>
      </c>
      <c r="AJ1026" s="741"/>
      <c r="AK1026" s="1649"/>
      <c r="AL1026" s="1649"/>
      <c r="AM1026" s="1373"/>
      <c r="AN1026" s="1373"/>
      <c r="AO1026" s="1373"/>
      <c r="AP1026" s="1373"/>
      <c r="AQ1026" s="1649"/>
      <c r="AR1026" s="1373"/>
      <c r="AS1026" s="1373"/>
      <c r="AT1026" s="743"/>
      <c r="AU1026" s="1373"/>
      <c r="AV1026" s="1373"/>
      <c r="AW1026" s="1373"/>
      <c r="AX1026" s="1373"/>
      <c r="AY1026" s="1373"/>
      <c r="AZ1026" s="1639"/>
      <c r="BA1026" s="1639"/>
      <c r="BB1026" s="1639"/>
      <c r="BC1026" s="1639"/>
      <c r="BD1026" s="1639"/>
      <c r="BE1026" s="1642">
        <v>0</v>
      </c>
    </row>
    <row s="1854" customFormat="1" customHeight="1" ht="22.5">
      <c r="A1027" s="994"/>
      <c r="B1027" s="1373"/>
      <c r="C1027" s="1649"/>
      <c r="D1027" s="2158"/>
      <c r="E1027" s="553" t="s">
        <v>2455</v>
      </c>
      <c r="F1027" s="547" t="s">
        <v>1272</v>
      </c>
      <c r="G1027" s="2386" t="s">
        <v>736</v>
      </c>
      <c r="H1027" s="552"/>
      <c r="I1027" s="552">
        <v>268.001</v>
      </c>
      <c r="J1027" s="552"/>
      <c r="K1027" s="552"/>
      <c r="L1027" s="552"/>
      <c r="M1027" s="552"/>
      <c r="N1027" s="552"/>
      <c r="O1027" s="552"/>
      <c r="P1027" s="552"/>
      <c r="Q1027" s="552"/>
      <c r="R1027" s="552"/>
      <c r="S1027" s="552"/>
      <c r="T1027" s="552"/>
      <c r="U1027" s="552"/>
      <c r="V1027" s="552"/>
      <c r="W1027" s="552"/>
      <c r="X1027" s="552"/>
      <c r="Y1027" s="552"/>
      <c r="Z1027" s="552"/>
      <c r="AA1027" s="552"/>
      <c r="AB1027" s="552"/>
      <c r="AC1027" s="552"/>
      <c r="AD1027" s="552"/>
      <c r="AE1027" s="552"/>
      <c r="AF1027" s="552"/>
      <c r="AG1027" s="552"/>
      <c r="AH1027" s="552"/>
      <c r="AI1027" s="1532" t="s">
        <v>737</v>
      </c>
      <c r="AJ1027" s="741"/>
      <c r="AK1027" s="1649"/>
      <c r="AL1027" s="1649"/>
      <c r="AM1027" s="1373"/>
      <c r="AN1027" s="1373"/>
      <c r="AO1027" s="1373"/>
      <c r="AP1027" s="1373"/>
      <c r="AQ1027" s="1649"/>
      <c r="AR1027" s="1373"/>
      <c r="AS1027" s="1373"/>
      <c r="AT1027" s="743"/>
      <c r="AU1027" s="1373"/>
      <c r="AV1027" s="1373"/>
      <c r="AW1027" s="1373"/>
      <c r="AX1027" s="1373"/>
      <c r="AY1027" s="1373"/>
      <c r="AZ1027" s="1639"/>
      <c r="BA1027" s="1639"/>
      <c r="BB1027" s="1639"/>
      <c r="BC1027" s="1639"/>
      <c r="BD1027" s="1639"/>
      <c r="BE1027" s="1642">
        <v>0</v>
      </c>
    </row>
    <row s="1854" customFormat="1" customHeight="1" ht="22.5">
      <c r="A1028" s="994"/>
      <c r="B1028" s="1373"/>
      <c r="C1028" s="1649"/>
      <c r="D1028" s="2158"/>
      <c r="E1028" s="553" t="s">
        <v>2456</v>
      </c>
      <c r="F1028" s="547" t="s">
        <v>1300</v>
      </c>
      <c r="G1028" s="2386" t="s">
        <v>736</v>
      </c>
      <c r="H1028" s="552"/>
      <c r="I1028" s="552">
        <v>227.51</v>
      </c>
      <c r="J1028" s="552"/>
      <c r="K1028" s="552"/>
      <c r="L1028" s="552"/>
      <c r="M1028" s="552"/>
      <c r="N1028" s="552"/>
      <c r="O1028" s="552"/>
      <c r="P1028" s="552"/>
      <c r="Q1028" s="552"/>
      <c r="R1028" s="552"/>
      <c r="S1028" s="552"/>
      <c r="T1028" s="552"/>
      <c r="U1028" s="552"/>
      <c r="V1028" s="552"/>
      <c r="W1028" s="552"/>
      <c r="X1028" s="552"/>
      <c r="Y1028" s="552"/>
      <c r="Z1028" s="552"/>
      <c r="AA1028" s="552"/>
      <c r="AB1028" s="552"/>
      <c r="AC1028" s="552"/>
      <c r="AD1028" s="552"/>
      <c r="AE1028" s="552"/>
      <c r="AF1028" s="552"/>
      <c r="AG1028" s="552"/>
      <c r="AH1028" s="552"/>
      <c r="AI1028" s="1532" t="s">
        <v>737</v>
      </c>
      <c r="AJ1028" s="741"/>
      <c r="AK1028" s="1649"/>
      <c r="AL1028" s="1649"/>
      <c r="AM1028" s="1373"/>
      <c r="AN1028" s="1373"/>
      <c r="AO1028" s="1373"/>
      <c r="AP1028" s="1373"/>
      <c r="AQ1028" s="1649"/>
      <c r="AR1028" s="1373"/>
      <c r="AS1028" s="1373"/>
      <c r="AT1028" s="743"/>
      <c r="AU1028" s="1373"/>
      <c r="AV1028" s="1373"/>
      <c r="AW1028" s="1373"/>
      <c r="AX1028" s="1373"/>
      <c r="AY1028" s="1373"/>
      <c r="AZ1028" s="1639"/>
      <c r="BA1028" s="1639"/>
      <c r="BB1028" s="1639"/>
      <c r="BC1028" s="1639"/>
      <c r="BD1028" s="1639"/>
      <c r="BE1028" s="1642">
        <v>0</v>
      </c>
    </row>
    <row s="1854" customFormat="1" customHeight="1" ht="22.5">
      <c r="A1029" s="994"/>
      <c r="B1029" s="1373"/>
      <c r="C1029" s="1649"/>
      <c r="D1029" s="2158"/>
      <c r="E1029" s="553" t="s">
        <v>2457</v>
      </c>
      <c r="F1029" s="547" t="s">
        <v>2458</v>
      </c>
      <c r="G1029" s="2386" t="s">
        <v>736</v>
      </c>
      <c r="H1029" s="552"/>
      <c r="I1029" s="552">
        <v>254.999</v>
      </c>
      <c r="J1029" s="552"/>
      <c r="K1029" s="552"/>
      <c r="L1029" s="552"/>
      <c r="M1029" s="552"/>
      <c r="N1029" s="552"/>
      <c r="O1029" s="552"/>
      <c r="P1029" s="552"/>
      <c r="Q1029" s="552"/>
      <c r="R1029" s="552"/>
      <c r="S1029" s="552"/>
      <c r="T1029" s="552"/>
      <c r="U1029" s="552"/>
      <c r="V1029" s="552"/>
      <c r="W1029" s="552"/>
      <c r="X1029" s="552"/>
      <c r="Y1029" s="552"/>
      <c r="Z1029" s="552"/>
      <c r="AA1029" s="552"/>
      <c r="AB1029" s="552"/>
      <c r="AC1029" s="552"/>
      <c r="AD1029" s="552"/>
      <c r="AE1029" s="552"/>
      <c r="AF1029" s="552"/>
      <c r="AG1029" s="552"/>
      <c r="AH1029" s="552"/>
      <c r="AI1029" s="1532" t="s">
        <v>737</v>
      </c>
      <c r="AJ1029" s="741"/>
      <c r="AK1029" s="1649"/>
      <c r="AL1029" s="1649"/>
      <c r="AM1029" s="1373"/>
      <c r="AN1029" s="1373"/>
      <c r="AO1029" s="1373"/>
      <c r="AP1029" s="1373"/>
      <c r="AQ1029" s="1649"/>
      <c r="AR1029" s="1373"/>
      <c r="AS1029" s="1373"/>
      <c r="AT1029" s="743"/>
      <c r="AU1029" s="1373"/>
      <c r="AV1029" s="1373"/>
      <c r="AW1029" s="1373"/>
      <c r="AX1029" s="1373"/>
      <c r="AY1029" s="1373"/>
      <c r="AZ1029" s="1639"/>
      <c r="BA1029" s="1639"/>
      <c r="BB1029" s="1639"/>
      <c r="BC1029" s="1639"/>
      <c r="BD1029" s="1639"/>
      <c r="BE1029" s="1642">
        <v>0</v>
      </c>
    </row>
    <row s="1854" customFormat="1" customHeight="1" ht="22.5">
      <c r="A1030" s="994"/>
      <c r="B1030" s="1373"/>
      <c r="C1030" s="1649"/>
      <c r="D1030" s="2158"/>
      <c r="E1030" s="553" t="s">
        <v>2459</v>
      </c>
      <c r="F1030" s="547" t="s">
        <v>2460</v>
      </c>
      <c r="G1030" s="2386" t="s">
        <v>736</v>
      </c>
      <c r="H1030" s="552"/>
      <c r="I1030" s="552">
        <v>210</v>
      </c>
      <c r="J1030" s="552"/>
      <c r="K1030" s="552"/>
      <c r="L1030" s="552"/>
      <c r="M1030" s="552"/>
      <c r="N1030" s="552"/>
      <c r="O1030" s="552"/>
      <c r="P1030" s="552"/>
      <c r="Q1030" s="552"/>
      <c r="R1030" s="552"/>
      <c r="S1030" s="552"/>
      <c r="T1030" s="552"/>
      <c r="U1030" s="552"/>
      <c r="V1030" s="552"/>
      <c r="W1030" s="552"/>
      <c r="X1030" s="552"/>
      <c r="Y1030" s="552"/>
      <c r="Z1030" s="552"/>
      <c r="AA1030" s="552"/>
      <c r="AB1030" s="552"/>
      <c r="AC1030" s="552"/>
      <c r="AD1030" s="552"/>
      <c r="AE1030" s="552"/>
      <c r="AF1030" s="552"/>
      <c r="AG1030" s="552"/>
      <c r="AH1030" s="552"/>
      <c r="AI1030" s="1532" t="s">
        <v>737</v>
      </c>
      <c r="AJ1030" s="741"/>
      <c r="AK1030" s="1649"/>
      <c r="AL1030" s="1649"/>
      <c r="AM1030" s="1373"/>
      <c r="AN1030" s="1373"/>
      <c r="AO1030" s="1373"/>
      <c r="AP1030" s="1373"/>
      <c r="AQ1030" s="1649"/>
      <c r="AR1030" s="1373"/>
      <c r="AS1030" s="1373"/>
      <c r="AT1030" s="743"/>
      <c r="AU1030" s="1373"/>
      <c r="AV1030" s="1373"/>
      <c r="AW1030" s="1373"/>
      <c r="AX1030" s="1373"/>
      <c r="AY1030" s="1373"/>
      <c r="AZ1030" s="1639"/>
      <c r="BA1030" s="1639"/>
      <c r="BB1030" s="1639"/>
      <c r="BC1030" s="1639"/>
      <c r="BD1030" s="1639"/>
      <c r="BE1030" s="1642">
        <v>0</v>
      </c>
    </row>
    <row s="1854" customFormat="1" customHeight="1" ht="22.5">
      <c r="A1031" s="994"/>
      <c r="B1031" s="1373"/>
      <c r="C1031" s="1649"/>
      <c r="D1031" s="2158"/>
      <c r="E1031" s="553" t="s">
        <v>2461</v>
      </c>
      <c r="F1031" s="547" t="s">
        <v>2462</v>
      </c>
      <c r="G1031" s="2386" t="s">
        <v>736</v>
      </c>
      <c r="H1031" s="552"/>
      <c r="I1031" s="552">
        <v>209.999</v>
      </c>
      <c r="J1031" s="552"/>
      <c r="K1031" s="552"/>
      <c r="L1031" s="552"/>
      <c r="M1031" s="552"/>
      <c r="N1031" s="552"/>
      <c r="O1031" s="552"/>
      <c r="P1031" s="552"/>
      <c r="Q1031" s="552"/>
      <c r="R1031" s="552"/>
      <c r="S1031" s="552"/>
      <c r="T1031" s="552"/>
      <c r="U1031" s="552"/>
      <c r="V1031" s="552"/>
      <c r="W1031" s="552"/>
      <c r="X1031" s="552"/>
      <c r="Y1031" s="552"/>
      <c r="Z1031" s="552"/>
      <c r="AA1031" s="552"/>
      <c r="AB1031" s="552"/>
      <c r="AC1031" s="552"/>
      <c r="AD1031" s="552"/>
      <c r="AE1031" s="552"/>
      <c r="AF1031" s="552"/>
      <c r="AG1031" s="552"/>
      <c r="AH1031" s="552"/>
      <c r="AI1031" s="1532" t="s">
        <v>737</v>
      </c>
      <c r="AJ1031" s="741"/>
      <c r="AK1031" s="1649"/>
      <c r="AL1031" s="1649"/>
      <c r="AM1031" s="1373"/>
      <c r="AN1031" s="1373"/>
      <c r="AO1031" s="1373"/>
      <c r="AP1031" s="1373"/>
      <c r="AQ1031" s="1649"/>
      <c r="AR1031" s="1373"/>
      <c r="AS1031" s="1373"/>
      <c r="AT1031" s="743"/>
      <c r="AU1031" s="1373"/>
      <c r="AV1031" s="1373"/>
      <c r="AW1031" s="1373"/>
      <c r="AX1031" s="1373"/>
      <c r="AY1031" s="1373"/>
      <c r="AZ1031" s="1639"/>
      <c r="BA1031" s="1639"/>
      <c r="BB1031" s="1639"/>
      <c r="BC1031" s="1639"/>
      <c r="BD1031" s="1639"/>
      <c r="BE1031" s="1642">
        <v>0</v>
      </c>
    </row>
    <row s="1854" customFormat="1" customHeight="1" ht="22.5">
      <c r="A1032" s="994"/>
      <c r="B1032" s="1373"/>
      <c r="C1032" s="1649"/>
      <c r="D1032" s="2158"/>
      <c r="E1032" s="553" t="s">
        <v>2463</v>
      </c>
      <c r="F1032" s="547" t="s">
        <v>2464</v>
      </c>
      <c r="G1032" s="2386" t="s">
        <v>736</v>
      </c>
      <c r="H1032" s="552"/>
      <c r="I1032" s="552">
        <v>267.999</v>
      </c>
      <c r="J1032" s="552"/>
      <c r="K1032" s="552"/>
      <c r="L1032" s="552"/>
      <c r="M1032" s="552"/>
      <c r="N1032" s="552"/>
      <c r="O1032" s="552"/>
      <c r="P1032" s="552"/>
      <c r="Q1032" s="552"/>
      <c r="R1032" s="552"/>
      <c r="S1032" s="552"/>
      <c r="T1032" s="552"/>
      <c r="U1032" s="552"/>
      <c r="V1032" s="552"/>
      <c r="W1032" s="552"/>
      <c r="X1032" s="552"/>
      <c r="Y1032" s="552"/>
      <c r="Z1032" s="552"/>
      <c r="AA1032" s="552"/>
      <c r="AB1032" s="552"/>
      <c r="AC1032" s="552"/>
      <c r="AD1032" s="552"/>
      <c r="AE1032" s="552"/>
      <c r="AF1032" s="552"/>
      <c r="AG1032" s="552"/>
      <c r="AH1032" s="552"/>
      <c r="AI1032" s="1532" t="s">
        <v>737</v>
      </c>
      <c r="AJ1032" s="741"/>
      <c r="AK1032" s="1649"/>
      <c r="AL1032" s="1649"/>
      <c r="AM1032" s="1373"/>
      <c r="AN1032" s="1373"/>
      <c r="AO1032" s="1373"/>
      <c r="AP1032" s="1373"/>
      <c r="AQ1032" s="1649"/>
      <c r="AR1032" s="1373"/>
      <c r="AS1032" s="1373"/>
      <c r="AT1032" s="743"/>
      <c r="AU1032" s="1373"/>
      <c r="AV1032" s="1373"/>
      <c r="AW1032" s="1373"/>
      <c r="AX1032" s="1373"/>
      <c r="AY1032" s="1373"/>
      <c r="AZ1032" s="1639"/>
      <c r="BA1032" s="1639"/>
      <c r="BB1032" s="1639"/>
      <c r="BC1032" s="1639"/>
      <c r="BD1032" s="1639"/>
      <c r="BE1032" s="1642">
        <v>0</v>
      </c>
    </row>
    <row s="1854" customFormat="1" customHeight="1" ht="22.5">
      <c r="A1033" s="994"/>
      <c r="B1033" s="1373"/>
      <c r="C1033" s="1649"/>
      <c r="D1033" s="2158"/>
      <c r="E1033" s="553" t="s">
        <v>2465</v>
      </c>
      <c r="F1033" s="547" t="s">
        <v>2466</v>
      </c>
      <c r="G1033" s="2386" t="s">
        <v>736</v>
      </c>
      <c r="H1033" s="552"/>
      <c r="I1033" s="552">
        <v>210</v>
      </c>
      <c r="J1033" s="552"/>
      <c r="K1033" s="552"/>
      <c r="L1033" s="552"/>
      <c r="M1033" s="552"/>
      <c r="N1033" s="552"/>
      <c r="O1033" s="552"/>
      <c r="P1033" s="552"/>
      <c r="Q1033" s="552"/>
      <c r="R1033" s="552"/>
      <c r="S1033" s="552"/>
      <c r="T1033" s="552"/>
      <c r="U1033" s="552"/>
      <c r="V1033" s="552"/>
      <c r="W1033" s="552"/>
      <c r="X1033" s="552"/>
      <c r="Y1033" s="552"/>
      <c r="Z1033" s="552"/>
      <c r="AA1033" s="552"/>
      <c r="AB1033" s="552"/>
      <c r="AC1033" s="552"/>
      <c r="AD1033" s="552"/>
      <c r="AE1033" s="552"/>
      <c r="AF1033" s="552"/>
      <c r="AG1033" s="552"/>
      <c r="AH1033" s="552"/>
      <c r="AI1033" s="1532" t="s">
        <v>737</v>
      </c>
      <c r="AJ1033" s="741"/>
      <c r="AK1033" s="1649"/>
      <c r="AL1033" s="1649"/>
      <c r="AM1033" s="1373"/>
      <c r="AN1033" s="1373"/>
      <c r="AO1033" s="1373"/>
      <c r="AP1033" s="1373"/>
      <c r="AQ1033" s="1649"/>
      <c r="AR1033" s="1373"/>
      <c r="AS1033" s="1373"/>
      <c r="AT1033" s="743"/>
      <c r="AU1033" s="1373"/>
      <c r="AV1033" s="1373"/>
      <c r="AW1033" s="1373"/>
      <c r="AX1033" s="1373"/>
      <c r="AY1033" s="1373"/>
      <c r="AZ1033" s="1639"/>
      <c r="BA1033" s="1639"/>
      <c r="BB1033" s="1639"/>
      <c r="BC1033" s="1639"/>
      <c r="BD1033" s="1639"/>
      <c r="BE1033" s="1642">
        <v>0</v>
      </c>
    </row>
    <row s="1854" customFormat="1" customHeight="1" ht="22.5">
      <c r="A1034" s="994"/>
      <c r="B1034" s="1373"/>
      <c r="C1034" s="1649"/>
      <c r="D1034" s="2158"/>
      <c r="E1034" s="553" t="s">
        <v>2467</v>
      </c>
      <c r="F1034" s="547" t="s">
        <v>2468</v>
      </c>
      <c r="G1034" s="2386" t="s">
        <v>736</v>
      </c>
      <c r="H1034" s="552"/>
      <c r="I1034" s="552">
        <v>209.999</v>
      </c>
      <c r="J1034" s="552"/>
      <c r="K1034" s="552"/>
      <c r="L1034" s="552"/>
      <c r="M1034" s="552"/>
      <c r="N1034" s="552"/>
      <c r="O1034" s="552"/>
      <c r="P1034" s="552"/>
      <c r="Q1034" s="552"/>
      <c r="R1034" s="552"/>
      <c r="S1034" s="552"/>
      <c r="T1034" s="552"/>
      <c r="U1034" s="552"/>
      <c r="V1034" s="552"/>
      <c r="W1034" s="552"/>
      <c r="X1034" s="552"/>
      <c r="Y1034" s="552"/>
      <c r="Z1034" s="552"/>
      <c r="AA1034" s="552"/>
      <c r="AB1034" s="552"/>
      <c r="AC1034" s="552"/>
      <c r="AD1034" s="552"/>
      <c r="AE1034" s="552"/>
      <c r="AF1034" s="552"/>
      <c r="AG1034" s="552"/>
      <c r="AH1034" s="552"/>
      <c r="AI1034" s="1532" t="s">
        <v>737</v>
      </c>
      <c r="AJ1034" s="741"/>
      <c r="AK1034" s="1649"/>
      <c r="AL1034" s="1649"/>
      <c r="AM1034" s="1373"/>
      <c r="AN1034" s="1373"/>
      <c r="AO1034" s="1373"/>
      <c r="AP1034" s="1373"/>
      <c r="AQ1034" s="1649"/>
      <c r="AR1034" s="1373"/>
      <c r="AS1034" s="1373"/>
      <c r="AT1034" s="743"/>
      <c r="AU1034" s="1373"/>
      <c r="AV1034" s="1373"/>
      <c r="AW1034" s="1373"/>
      <c r="AX1034" s="1373"/>
      <c r="AY1034" s="1373"/>
      <c r="AZ1034" s="1639"/>
      <c r="BA1034" s="1639"/>
      <c r="BB1034" s="1639"/>
      <c r="BC1034" s="1639"/>
      <c r="BD1034" s="1639"/>
      <c r="BE1034" s="1642">
        <v>0</v>
      </c>
    </row>
    <row s="1854" customFormat="1" customHeight="1" ht="22.5">
      <c r="A1035" s="994"/>
      <c r="B1035" s="1373"/>
      <c r="C1035" s="1649"/>
      <c r="D1035" s="2158"/>
      <c r="E1035" s="553" t="s">
        <v>2469</v>
      </c>
      <c r="F1035" s="547" t="s">
        <v>2470</v>
      </c>
      <c r="G1035" s="2386" t="s">
        <v>736</v>
      </c>
      <c r="H1035" s="552"/>
      <c r="I1035" s="552">
        <v>251.699</v>
      </c>
      <c r="J1035" s="552"/>
      <c r="K1035" s="552"/>
      <c r="L1035" s="552"/>
      <c r="M1035" s="552"/>
      <c r="N1035" s="552"/>
      <c r="O1035" s="552"/>
      <c r="P1035" s="552"/>
      <c r="Q1035" s="552"/>
      <c r="R1035" s="552"/>
      <c r="S1035" s="552"/>
      <c r="T1035" s="552"/>
      <c r="U1035" s="552"/>
      <c r="V1035" s="552"/>
      <c r="W1035" s="552"/>
      <c r="X1035" s="552"/>
      <c r="Y1035" s="552"/>
      <c r="Z1035" s="552"/>
      <c r="AA1035" s="552"/>
      <c r="AB1035" s="552"/>
      <c r="AC1035" s="552"/>
      <c r="AD1035" s="552"/>
      <c r="AE1035" s="552"/>
      <c r="AF1035" s="552"/>
      <c r="AG1035" s="552"/>
      <c r="AH1035" s="552"/>
      <c r="AI1035" s="1532" t="s">
        <v>737</v>
      </c>
      <c r="AJ1035" s="741"/>
      <c r="AK1035" s="1649"/>
      <c r="AL1035" s="1649"/>
      <c r="AM1035" s="1373"/>
      <c r="AN1035" s="1373"/>
      <c r="AO1035" s="1373"/>
      <c r="AP1035" s="1373"/>
      <c r="AQ1035" s="1649"/>
      <c r="AR1035" s="1373"/>
      <c r="AS1035" s="1373"/>
      <c r="AT1035" s="743"/>
      <c r="AU1035" s="1373"/>
      <c r="AV1035" s="1373"/>
      <c r="AW1035" s="1373"/>
      <c r="AX1035" s="1373"/>
      <c r="AY1035" s="1373"/>
      <c r="AZ1035" s="1639"/>
      <c r="BA1035" s="1639"/>
      <c r="BB1035" s="1639"/>
      <c r="BC1035" s="1639"/>
      <c r="BD1035" s="1639"/>
      <c r="BE1035" s="1642">
        <v>0</v>
      </c>
    </row>
    <row s="1854" customFormat="1" customHeight="1" ht="22.5">
      <c r="A1036" s="994"/>
      <c r="B1036" s="1373"/>
      <c r="C1036" s="1649"/>
      <c r="D1036" s="2158"/>
      <c r="E1036" s="553" t="s">
        <v>2471</v>
      </c>
      <c r="F1036" s="547" t="s">
        <v>2472</v>
      </c>
      <c r="G1036" s="2386" t="s">
        <v>736</v>
      </c>
      <c r="H1036" s="552"/>
      <c r="I1036" s="552">
        <v>209.999</v>
      </c>
      <c r="J1036" s="552"/>
      <c r="K1036" s="552"/>
      <c r="L1036" s="552"/>
      <c r="M1036" s="552"/>
      <c r="N1036" s="552"/>
      <c r="O1036" s="552"/>
      <c r="P1036" s="552"/>
      <c r="Q1036" s="552"/>
      <c r="R1036" s="552"/>
      <c r="S1036" s="552"/>
      <c r="T1036" s="552"/>
      <c r="U1036" s="552"/>
      <c r="V1036" s="552"/>
      <c r="W1036" s="552"/>
      <c r="X1036" s="552"/>
      <c r="Y1036" s="552"/>
      <c r="Z1036" s="552"/>
      <c r="AA1036" s="552"/>
      <c r="AB1036" s="552"/>
      <c r="AC1036" s="552"/>
      <c r="AD1036" s="552"/>
      <c r="AE1036" s="552"/>
      <c r="AF1036" s="552"/>
      <c r="AG1036" s="552"/>
      <c r="AH1036" s="552"/>
      <c r="AI1036" s="1532" t="s">
        <v>737</v>
      </c>
      <c r="AJ1036" s="741"/>
      <c r="AK1036" s="1649"/>
      <c r="AL1036" s="1649"/>
      <c r="AM1036" s="1373"/>
      <c r="AN1036" s="1373"/>
      <c r="AO1036" s="1373"/>
      <c r="AP1036" s="1373"/>
      <c r="AQ1036" s="1649"/>
      <c r="AR1036" s="1373"/>
      <c r="AS1036" s="1373"/>
      <c r="AT1036" s="743"/>
      <c r="AU1036" s="1373"/>
      <c r="AV1036" s="1373"/>
      <c r="AW1036" s="1373"/>
      <c r="AX1036" s="1373"/>
      <c r="AY1036" s="1373"/>
      <c r="AZ1036" s="1639"/>
      <c r="BA1036" s="1639"/>
      <c r="BB1036" s="1639"/>
      <c r="BC1036" s="1639"/>
      <c r="BD1036" s="1639"/>
      <c r="BE1036" s="1642">
        <v>0</v>
      </c>
    </row>
    <row s="1854" customFormat="1" customHeight="1" ht="22.5">
      <c r="A1037" s="994"/>
      <c r="B1037" s="1373"/>
      <c r="C1037" s="1649"/>
      <c r="D1037" s="2158"/>
      <c r="E1037" s="553" t="s">
        <v>2473</v>
      </c>
      <c r="F1037" s="547" t="s">
        <v>2474</v>
      </c>
      <c r="G1037" s="2386" t="s">
        <v>736</v>
      </c>
      <c r="H1037" s="552"/>
      <c r="I1037" s="552">
        <v>209.999</v>
      </c>
      <c r="J1037" s="552"/>
      <c r="K1037" s="552"/>
      <c r="L1037" s="552"/>
      <c r="M1037" s="552"/>
      <c r="N1037" s="552"/>
      <c r="O1037" s="552"/>
      <c r="P1037" s="552"/>
      <c r="Q1037" s="552"/>
      <c r="R1037" s="552"/>
      <c r="S1037" s="552"/>
      <c r="T1037" s="552"/>
      <c r="U1037" s="552"/>
      <c r="V1037" s="552"/>
      <c r="W1037" s="552"/>
      <c r="X1037" s="552"/>
      <c r="Y1037" s="552"/>
      <c r="Z1037" s="552"/>
      <c r="AA1037" s="552"/>
      <c r="AB1037" s="552"/>
      <c r="AC1037" s="552"/>
      <c r="AD1037" s="552"/>
      <c r="AE1037" s="552"/>
      <c r="AF1037" s="552"/>
      <c r="AG1037" s="552"/>
      <c r="AH1037" s="552"/>
      <c r="AI1037" s="1532" t="s">
        <v>737</v>
      </c>
      <c r="AJ1037" s="741"/>
      <c r="AK1037" s="1649"/>
      <c r="AL1037" s="1649"/>
      <c r="AM1037" s="1373"/>
      <c r="AN1037" s="1373"/>
      <c r="AO1037" s="1373"/>
      <c r="AP1037" s="1373"/>
      <c r="AQ1037" s="1649"/>
      <c r="AR1037" s="1373"/>
      <c r="AS1037" s="1373"/>
      <c r="AT1037" s="743"/>
      <c r="AU1037" s="1373"/>
      <c r="AV1037" s="1373"/>
      <c r="AW1037" s="1373"/>
      <c r="AX1037" s="1373"/>
      <c r="AY1037" s="1373"/>
      <c r="AZ1037" s="1639"/>
      <c r="BA1037" s="1639"/>
      <c r="BB1037" s="1639"/>
      <c r="BC1037" s="1639"/>
      <c r="BD1037" s="1639"/>
      <c r="BE1037" s="1642">
        <v>0</v>
      </c>
    </row>
    <row s="1854" customFormat="1" customHeight="1" ht="22.5">
      <c r="A1038" s="994"/>
      <c r="B1038" s="1373"/>
      <c r="C1038" s="1649"/>
      <c r="D1038" s="2158"/>
      <c r="E1038" s="553" t="s">
        <v>2475</v>
      </c>
      <c r="F1038" s="547" t="s">
        <v>2476</v>
      </c>
      <c r="G1038" s="2386" t="s">
        <v>736</v>
      </c>
      <c r="H1038" s="552"/>
      <c r="I1038" s="552">
        <v>210</v>
      </c>
      <c r="J1038" s="552"/>
      <c r="K1038" s="552"/>
      <c r="L1038" s="552"/>
      <c r="M1038" s="552"/>
      <c r="N1038" s="552"/>
      <c r="O1038" s="552"/>
      <c r="P1038" s="552"/>
      <c r="Q1038" s="552"/>
      <c r="R1038" s="552"/>
      <c r="S1038" s="552"/>
      <c r="T1038" s="552"/>
      <c r="U1038" s="552"/>
      <c r="V1038" s="552"/>
      <c r="W1038" s="552"/>
      <c r="X1038" s="552"/>
      <c r="Y1038" s="552"/>
      <c r="Z1038" s="552"/>
      <c r="AA1038" s="552"/>
      <c r="AB1038" s="552"/>
      <c r="AC1038" s="552"/>
      <c r="AD1038" s="552"/>
      <c r="AE1038" s="552"/>
      <c r="AF1038" s="552"/>
      <c r="AG1038" s="552"/>
      <c r="AH1038" s="552"/>
      <c r="AI1038" s="1532" t="s">
        <v>737</v>
      </c>
      <c r="AJ1038" s="741"/>
      <c r="AK1038" s="1649"/>
      <c r="AL1038" s="1649"/>
      <c r="AM1038" s="1373"/>
      <c r="AN1038" s="1373"/>
      <c r="AO1038" s="1373"/>
      <c r="AP1038" s="1373"/>
      <c r="AQ1038" s="1649"/>
      <c r="AR1038" s="1373"/>
      <c r="AS1038" s="1373"/>
      <c r="AT1038" s="743"/>
      <c r="AU1038" s="1373"/>
      <c r="AV1038" s="1373"/>
      <c r="AW1038" s="1373"/>
      <c r="AX1038" s="1373"/>
      <c r="AY1038" s="1373"/>
      <c r="AZ1038" s="1639"/>
      <c r="BA1038" s="1639"/>
      <c r="BB1038" s="1639"/>
      <c r="BC1038" s="1639"/>
      <c r="BD1038" s="1639"/>
      <c r="BE1038" s="1642">
        <v>0</v>
      </c>
    </row>
    <row s="1854" customFormat="1" customHeight="1" ht="22.5">
      <c r="A1039" s="994"/>
      <c r="B1039" s="1373"/>
      <c r="C1039" s="1649"/>
      <c r="D1039" s="2158"/>
      <c r="E1039" s="553" t="s">
        <v>2477</v>
      </c>
      <c r="F1039" s="547" t="s">
        <v>1236</v>
      </c>
      <c r="G1039" s="2386" t="s">
        <v>736</v>
      </c>
      <c r="H1039" s="552"/>
      <c r="I1039" s="552">
        <v>210.001</v>
      </c>
      <c r="J1039" s="552"/>
      <c r="K1039" s="552"/>
      <c r="L1039" s="552"/>
      <c r="M1039" s="552"/>
      <c r="N1039" s="552"/>
      <c r="O1039" s="552"/>
      <c r="P1039" s="552"/>
      <c r="Q1039" s="552"/>
      <c r="R1039" s="552"/>
      <c r="S1039" s="552"/>
      <c r="T1039" s="552"/>
      <c r="U1039" s="552"/>
      <c r="V1039" s="552"/>
      <c r="W1039" s="552"/>
      <c r="X1039" s="552"/>
      <c r="Y1039" s="552"/>
      <c r="Z1039" s="552"/>
      <c r="AA1039" s="552"/>
      <c r="AB1039" s="552"/>
      <c r="AC1039" s="552"/>
      <c r="AD1039" s="552"/>
      <c r="AE1039" s="552"/>
      <c r="AF1039" s="552"/>
      <c r="AG1039" s="552"/>
      <c r="AH1039" s="552"/>
      <c r="AI1039" s="1532" t="s">
        <v>737</v>
      </c>
      <c r="AJ1039" s="741"/>
      <c r="AK1039" s="1649"/>
      <c r="AL1039" s="1649"/>
      <c r="AM1039" s="1373"/>
      <c r="AN1039" s="1373"/>
      <c r="AO1039" s="1373"/>
      <c r="AP1039" s="1373"/>
      <c r="AQ1039" s="1649"/>
      <c r="AR1039" s="1373"/>
      <c r="AS1039" s="1373"/>
      <c r="AT1039" s="743"/>
      <c r="AU1039" s="1373"/>
      <c r="AV1039" s="1373"/>
      <c r="AW1039" s="1373"/>
      <c r="AX1039" s="1373"/>
      <c r="AY1039" s="1373"/>
      <c r="AZ1039" s="1639"/>
      <c r="BA1039" s="1639"/>
      <c r="BB1039" s="1639"/>
      <c r="BC1039" s="1639"/>
      <c r="BD1039" s="1639"/>
      <c r="BE1039" s="1642">
        <v>0</v>
      </c>
    </row>
    <row s="1854" customFormat="1" customHeight="1" ht="22.5">
      <c r="A1040" s="994"/>
      <c r="B1040" s="1373"/>
      <c r="C1040" s="1649"/>
      <c r="D1040" s="2158"/>
      <c r="E1040" s="553" t="s">
        <v>2478</v>
      </c>
      <c r="F1040" s="547" t="s">
        <v>2479</v>
      </c>
      <c r="G1040" s="2386" t="s">
        <v>736</v>
      </c>
      <c r="H1040" s="552"/>
      <c r="I1040" s="552">
        <v>235.635</v>
      </c>
      <c r="J1040" s="552"/>
      <c r="K1040" s="552"/>
      <c r="L1040" s="552"/>
      <c r="M1040" s="552"/>
      <c r="N1040" s="552"/>
      <c r="O1040" s="552"/>
      <c r="P1040" s="552"/>
      <c r="Q1040" s="552"/>
      <c r="R1040" s="552"/>
      <c r="S1040" s="552"/>
      <c r="T1040" s="552"/>
      <c r="U1040" s="552"/>
      <c r="V1040" s="552"/>
      <c r="W1040" s="552"/>
      <c r="X1040" s="552"/>
      <c r="Y1040" s="552"/>
      <c r="Z1040" s="552"/>
      <c r="AA1040" s="552"/>
      <c r="AB1040" s="552"/>
      <c r="AC1040" s="552"/>
      <c r="AD1040" s="552"/>
      <c r="AE1040" s="552"/>
      <c r="AF1040" s="552"/>
      <c r="AG1040" s="552"/>
      <c r="AH1040" s="552"/>
      <c r="AI1040" s="1532" t="s">
        <v>737</v>
      </c>
      <c r="AJ1040" s="741"/>
      <c r="AK1040" s="1649"/>
      <c r="AL1040" s="1649"/>
      <c r="AM1040" s="1373"/>
      <c r="AN1040" s="1373"/>
      <c r="AO1040" s="1373"/>
      <c r="AP1040" s="1373"/>
      <c r="AQ1040" s="1649"/>
      <c r="AR1040" s="1373"/>
      <c r="AS1040" s="1373"/>
      <c r="AT1040" s="743"/>
      <c r="AU1040" s="1373"/>
      <c r="AV1040" s="1373"/>
      <c r="AW1040" s="1373"/>
      <c r="AX1040" s="1373"/>
      <c r="AY1040" s="1373"/>
      <c r="AZ1040" s="1639"/>
      <c r="BA1040" s="1639"/>
      <c r="BB1040" s="1639"/>
      <c r="BC1040" s="1639"/>
      <c r="BD1040" s="1639"/>
      <c r="BE1040" s="1642">
        <v>0</v>
      </c>
    </row>
    <row s="1854" customFormat="1" customHeight="1" ht="22.5">
      <c r="A1041" s="994"/>
      <c r="B1041" s="1373"/>
      <c r="C1041" s="1649"/>
      <c r="D1041" s="2158"/>
      <c r="E1041" s="553" t="s">
        <v>2480</v>
      </c>
      <c r="F1041" s="547" t="s">
        <v>1264</v>
      </c>
      <c r="G1041" s="2386" t="s">
        <v>736</v>
      </c>
      <c r="H1041" s="552"/>
      <c r="I1041" s="552">
        <v>268.001</v>
      </c>
      <c r="J1041" s="552"/>
      <c r="K1041" s="552"/>
      <c r="L1041" s="552"/>
      <c r="M1041" s="552"/>
      <c r="N1041" s="552"/>
      <c r="O1041" s="552"/>
      <c r="P1041" s="552"/>
      <c r="Q1041" s="552"/>
      <c r="R1041" s="552"/>
      <c r="S1041" s="552"/>
      <c r="T1041" s="552"/>
      <c r="U1041" s="552"/>
      <c r="V1041" s="552"/>
      <c r="W1041" s="552"/>
      <c r="X1041" s="552"/>
      <c r="Y1041" s="552"/>
      <c r="Z1041" s="552"/>
      <c r="AA1041" s="552"/>
      <c r="AB1041" s="552"/>
      <c r="AC1041" s="552"/>
      <c r="AD1041" s="552"/>
      <c r="AE1041" s="552"/>
      <c r="AF1041" s="552"/>
      <c r="AG1041" s="552"/>
      <c r="AH1041" s="552"/>
      <c r="AI1041" s="1532" t="s">
        <v>737</v>
      </c>
      <c r="AJ1041" s="741"/>
      <c r="AK1041" s="1649"/>
      <c r="AL1041" s="1649"/>
      <c r="AM1041" s="1373"/>
      <c r="AN1041" s="1373"/>
      <c r="AO1041" s="1373"/>
      <c r="AP1041" s="1373"/>
      <c r="AQ1041" s="1649"/>
      <c r="AR1041" s="1373"/>
      <c r="AS1041" s="1373"/>
      <c r="AT1041" s="743"/>
      <c r="AU1041" s="1373"/>
      <c r="AV1041" s="1373"/>
      <c r="AW1041" s="1373"/>
      <c r="AX1041" s="1373"/>
      <c r="AY1041" s="1373"/>
      <c r="AZ1041" s="1639"/>
      <c r="BA1041" s="1639"/>
      <c r="BB1041" s="1639"/>
      <c r="BC1041" s="1639"/>
      <c r="BD1041" s="1639"/>
      <c r="BE1041" s="1642">
        <v>0</v>
      </c>
    </row>
    <row s="1854" customFormat="1" customHeight="1" ht="22.5">
      <c r="A1042" s="994"/>
      <c r="B1042" s="1373"/>
      <c r="C1042" s="1649"/>
      <c r="D1042" s="2158"/>
      <c r="E1042" s="553" t="s">
        <v>2481</v>
      </c>
      <c r="F1042" s="547" t="s">
        <v>2482</v>
      </c>
      <c r="G1042" s="2386" t="s">
        <v>736</v>
      </c>
      <c r="H1042" s="552"/>
      <c r="I1042" s="552">
        <v>248.148</v>
      </c>
      <c r="J1042" s="552"/>
      <c r="K1042" s="552"/>
      <c r="L1042" s="552"/>
      <c r="M1042" s="552"/>
      <c r="N1042" s="552"/>
      <c r="O1042" s="552"/>
      <c r="P1042" s="552"/>
      <c r="Q1042" s="552"/>
      <c r="R1042" s="552"/>
      <c r="S1042" s="552"/>
      <c r="T1042" s="552"/>
      <c r="U1042" s="552"/>
      <c r="V1042" s="552"/>
      <c r="W1042" s="552"/>
      <c r="X1042" s="552"/>
      <c r="Y1042" s="552"/>
      <c r="Z1042" s="552"/>
      <c r="AA1042" s="552"/>
      <c r="AB1042" s="552"/>
      <c r="AC1042" s="552"/>
      <c r="AD1042" s="552"/>
      <c r="AE1042" s="552"/>
      <c r="AF1042" s="552"/>
      <c r="AG1042" s="552"/>
      <c r="AH1042" s="552"/>
      <c r="AI1042" s="1532" t="s">
        <v>737</v>
      </c>
      <c r="AJ1042" s="741"/>
      <c r="AK1042" s="1649"/>
      <c r="AL1042" s="1649"/>
      <c r="AM1042" s="1373"/>
      <c r="AN1042" s="1373"/>
      <c r="AO1042" s="1373"/>
      <c r="AP1042" s="1373"/>
      <c r="AQ1042" s="1649"/>
      <c r="AR1042" s="1373"/>
      <c r="AS1042" s="1373"/>
      <c r="AT1042" s="743"/>
      <c r="AU1042" s="1373"/>
      <c r="AV1042" s="1373"/>
      <c r="AW1042" s="1373"/>
      <c r="AX1042" s="1373"/>
      <c r="AY1042" s="1373"/>
      <c r="AZ1042" s="1639"/>
      <c r="BA1042" s="1639"/>
      <c r="BB1042" s="1639"/>
      <c r="BC1042" s="1639"/>
      <c r="BD1042" s="1639"/>
      <c r="BE1042" s="1642">
        <v>0</v>
      </c>
    </row>
    <row s="1854" customFormat="1" customHeight="1" ht="22.5">
      <c r="A1043" s="994"/>
      <c r="B1043" s="1373"/>
      <c r="C1043" s="1649"/>
      <c r="D1043" s="2158"/>
      <c r="E1043" s="553" t="s">
        <v>2483</v>
      </c>
      <c r="F1043" s="547" t="s">
        <v>2484</v>
      </c>
      <c r="G1043" s="2386" t="s">
        <v>736</v>
      </c>
      <c r="H1043" s="552"/>
      <c r="I1043" s="552">
        <v>209.999</v>
      </c>
      <c r="J1043" s="552"/>
      <c r="K1043" s="552"/>
      <c r="L1043" s="552"/>
      <c r="M1043" s="552"/>
      <c r="N1043" s="552"/>
      <c r="O1043" s="552"/>
      <c r="P1043" s="552"/>
      <c r="Q1043" s="552"/>
      <c r="R1043" s="552"/>
      <c r="S1043" s="552"/>
      <c r="T1043" s="552"/>
      <c r="U1043" s="552"/>
      <c r="V1043" s="552"/>
      <c r="W1043" s="552"/>
      <c r="X1043" s="552"/>
      <c r="Y1043" s="552"/>
      <c r="Z1043" s="552"/>
      <c r="AA1043" s="552"/>
      <c r="AB1043" s="552"/>
      <c r="AC1043" s="552"/>
      <c r="AD1043" s="552"/>
      <c r="AE1043" s="552"/>
      <c r="AF1043" s="552"/>
      <c r="AG1043" s="552"/>
      <c r="AH1043" s="552"/>
      <c r="AI1043" s="1532" t="s">
        <v>737</v>
      </c>
      <c r="AJ1043" s="741"/>
      <c r="AK1043" s="1649"/>
      <c r="AL1043" s="1649"/>
      <c r="AM1043" s="1373"/>
      <c r="AN1043" s="1373"/>
      <c r="AO1043" s="1373"/>
      <c r="AP1043" s="1373"/>
      <c r="AQ1043" s="1649"/>
      <c r="AR1043" s="1373"/>
      <c r="AS1043" s="1373"/>
      <c r="AT1043" s="743"/>
      <c r="AU1043" s="1373"/>
      <c r="AV1043" s="1373"/>
      <c r="AW1043" s="1373"/>
      <c r="AX1043" s="1373"/>
      <c r="AY1043" s="1373"/>
      <c r="AZ1043" s="1639"/>
      <c r="BA1043" s="1639"/>
      <c r="BB1043" s="1639"/>
      <c r="BC1043" s="1639"/>
      <c r="BD1043" s="1639"/>
      <c r="BE1043" s="1642">
        <v>0</v>
      </c>
    </row>
    <row s="1854" customFormat="1" customHeight="1" ht="22.5">
      <c r="A1044" s="994"/>
      <c r="B1044" s="1373"/>
      <c r="C1044" s="1649"/>
      <c r="D1044" s="2158"/>
      <c r="E1044" s="553" t="s">
        <v>2485</v>
      </c>
      <c r="F1044" s="547" t="s">
        <v>2486</v>
      </c>
      <c r="G1044" s="2386" t="s">
        <v>736</v>
      </c>
      <c r="H1044" s="552"/>
      <c r="I1044" s="552">
        <v>210.003</v>
      </c>
      <c r="J1044" s="552"/>
      <c r="K1044" s="552"/>
      <c r="L1044" s="552"/>
      <c r="M1044" s="552"/>
      <c r="N1044" s="552"/>
      <c r="O1044" s="552"/>
      <c r="P1044" s="552"/>
      <c r="Q1044" s="552"/>
      <c r="R1044" s="552"/>
      <c r="S1044" s="552"/>
      <c r="T1044" s="552"/>
      <c r="U1044" s="552"/>
      <c r="V1044" s="552"/>
      <c r="W1044" s="552"/>
      <c r="X1044" s="552"/>
      <c r="Y1044" s="552"/>
      <c r="Z1044" s="552"/>
      <c r="AA1044" s="552"/>
      <c r="AB1044" s="552"/>
      <c r="AC1044" s="552"/>
      <c r="AD1044" s="552"/>
      <c r="AE1044" s="552"/>
      <c r="AF1044" s="552"/>
      <c r="AG1044" s="552"/>
      <c r="AH1044" s="552"/>
      <c r="AI1044" s="1532" t="s">
        <v>737</v>
      </c>
      <c r="AJ1044" s="741"/>
      <c r="AK1044" s="1649"/>
      <c r="AL1044" s="1649"/>
      <c r="AM1044" s="1373"/>
      <c r="AN1044" s="1373"/>
      <c r="AO1044" s="1373"/>
      <c r="AP1044" s="1373"/>
      <c r="AQ1044" s="1649"/>
      <c r="AR1044" s="1373"/>
      <c r="AS1044" s="1373"/>
      <c r="AT1044" s="743"/>
      <c r="AU1044" s="1373"/>
      <c r="AV1044" s="1373"/>
      <c r="AW1044" s="1373"/>
      <c r="AX1044" s="1373"/>
      <c r="AY1044" s="1373"/>
      <c r="AZ1044" s="1639"/>
      <c r="BA1044" s="1639"/>
      <c r="BB1044" s="1639"/>
      <c r="BC1044" s="1639"/>
      <c r="BD1044" s="1639"/>
      <c r="BE1044" s="1642">
        <v>0</v>
      </c>
    </row>
    <row s="1854" customFormat="1" customHeight="1" ht="22.5">
      <c r="A1045" s="994"/>
      <c r="B1045" s="1373"/>
      <c r="C1045" s="1649"/>
      <c r="D1045" s="2158"/>
      <c r="E1045" s="553" t="s">
        <v>2487</v>
      </c>
      <c r="F1045" s="547" t="s">
        <v>2488</v>
      </c>
      <c r="G1045" s="2386" t="s">
        <v>736</v>
      </c>
      <c r="H1045" s="552"/>
      <c r="I1045" s="552">
        <v>210</v>
      </c>
      <c r="J1045" s="552"/>
      <c r="K1045" s="552"/>
      <c r="L1045" s="552"/>
      <c r="M1045" s="552"/>
      <c r="N1045" s="552"/>
      <c r="O1045" s="552"/>
      <c r="P1045" s="552"/>
      <c r="Q1045" s="552"/>
      <c r="R1045" s="552"/>
      <c r="S1045" s="552"/>
      <c r="T1045" s="552"/>
      <c r="U1045" s="552"/>
      <c r="V1045" s="552"/>
      <c r="W1045" s="552"/>
      <c r="X1045" s="552"/>
      <c r="Y1045" s="552"/>
      <c r="Z1045" s="552"/>
      <c r="AA1045" s="552"/>
      <c r="AB1045" s="552"/>
      <c r="AC1045" s="552"/>
      <c r="AD1045" s="552"/>
      <c r="AE1045" s="552"/>
      <c r="AF1045" s="552"/>
      <c r="AG1045" s="552"/>
      <c r="AH1045" s="552"/>
      <c r="AI1045" s="1532" t="s">
        <v>737</v>
      </c>
      <c r="AJ1045" s="741"/>
      <c r="AK1045" s="1649"/>
      <c r="AL1045" s="1649"/>
      <c r="AM1045" s="1373"/>
      <c r="AN1045" s="1373"/>
      <c r="AO1045" s="1373"/>
      <c r="AP1045" s="1373"/>
      <c r="AQ1045" s="1649"/>
      <c r="AR1045" s="1373"/>
      <c r="AS1045" s="1373"/>
      <c r="AT1045" s="743"/>
      <c r="AU1045" s="1373"/>
      <c r="AV1045" s="1373"/>
      <c r="AW1045" s="1373"/>
      <c r="AX1045" s="1373"/>
      <c r="AY1045" s="1373"/>
      <c r="AZ1045" s="1639"/>
      <c r="BA1045" s="1639"/>
      <c r="BB1045" s="1639"/>
      <c r="BC1045" s="1639"/>
      <c r="BD1045" s="1639"/>
      <c r="BE1045" s="1642">
        <v>0</v>
      </c>
    </row>
    <row s="1854" customFormat="1" customHeight="1" ht="22.5">
      <c r="A1046" s="994"/>
      <c r="B1046" s="1373"/>
      <c r="C1046" s="1649"/>
      <c r="D1046" s="2158"/>
      <c r="E1046" s="553" t="s">
        <v>2489</v>
      </c>
      <c r="F1046" s="547" t="s">
        <v>2490</v>
      </c>
      <c r="G1046" s="2386" t="s">
        <v>736</v>
      </c>
      <c r="H1046" s="552"/>
      <c r="I1046" s="552">
        <v>210.001</v>
      </c>
      <c r="J1046" s="552"/>
      <c r="K1046" s="552"/>
      <c r="L1046" s="552"/>
      <c r="M1046" s="552"/>
      <c r="N1046" s="552"/>
      <c r="O1046" s="552"/>
      <c r="P1046" s="552"/>
      <c r="Q1046" s="552"/>
      <c r="R1046" s="552"/>
      <c r="S1046" s="552"/>
      <c r="T1046" s="552"/>
      <c r="U1046" s="552"/>
      <c r="V1046" s="552"/>
      <c r="W1046" s="552"/>
      <c r="X1046" s="552"/>
      <c r="Y1046" s="552"/>
      <c r="Z1046" s="552"/>
      <c r="AA1046" s="552"/>
      <c r="AB1046" s="552"/>
      <c r="AC1046" s="552"/>
      <c r="AD1046" s="552"/>
      <c r="AE1046" s="552"/>
      <c r="AF1046" s="552"/>
      <c r="AG1046" s="552"/>
      <c r="AH1046" s="552"/>
      <c r="AI1046" s="1532" t="s">
        <v>737</v>
      </c>
      <c r="AJ1046" s="741"/>
      <c r="AK1046" s="1649"/>
      <c r="AL1046" s="1649"/>
      <c r="AM1046" s="1373"/>
      <c r="AN1046" s="1373"/>
      <c r="AO1046" s="1373"/>
      <c r="AP1046" s="1373"/>
      <c r="AQ1046" s="1649"/>
      <c r="AR1046" s="1373"/>
      <c r="AS1046" s="1373"/>
      <c r="AT1046" s="743"/>
      <c r="AU1046" s="1373"/>
      <c r="AV1046" s="1373"/>
      <c r="AW1046" s="1373"/>
      <c r="AX1046" s="1373"/>
      <c r="AY1046" s="1373"/>
      <c r="AZ1046" s="1639"/>
      <c r="BA1046" s="1639"/>
      <c r="BB1046" s="1639"/>
      <c r="BC1046" s="1639"/>
      <c r="BD1046" s="1639"/>
      <c r="BE1046" s="1642">
        <v>0</v>
      </c>
    </row>
    <row s="1854" customFormat="1" customHeight="1" ht="22.5">
      <c r="A1047" s="994"/>
      <c r="B1047" s="1373"/>
      <c r="C1047" s="1649"/>
      <c r="D1047" s="2158"/>
      <c r="E1047" s="553" t="s">
        <v>2491</v>
      </c>
      <c r="F1047" s="547" t="s">
        <v>2492</v>
      </c>
      <c r="G1047" s="2386" t="s">
        <v>736</v>
      </c>
      <c r="H1047" s="552"/>
      <c r="I1047" s="552">
        <v>210</v>
      </c>
      <c r="J1047" s="552"/>
      <c r="K1047" s="552"/>
      <c r="L1047" s="552"/>
      <c r="M1047" s="552"/>
      <c r="N1047" s="552"/>
      <c r="O1047" s="552"/>
      <c r="P1047" s="552"/>
      <c r="Q1047" s="552"/>
      <c r="R1047" s="552"/>
      <c r="S1047" s="552"/>
      <c r="T1047" s="552"/>
      <c r="U1047" s="552"/>
      <c r="V1047" s="552"/>
      <c r="W1047" s="552"/>
      <c r="X1047" s="552"/>
      <c r="Y1047" s="552"/>
      <c r="Z1047" s="552"/>
      <c r="AA1047" s="552"/>
      <c r="AB1047" s="552"/>
      <c r="AC1047" s="552"/>
      <c r="AD1047" s="552"/>
      <c r="AE1047" s="552"/>
      <c r="AF1047" s="552"/>
      <c r="AG1047" s="552"/>
      <c r="AH1047" s="552"/>
      <c r="AI1047" s="1532" t="s">
        <v>737</v>
      </c>
      <c r="AJ1047" s="741"/>
      <c r="AK1047" s="1649"/>
      <c r="AL1047" s="1649"/>
      <c r="AM1047" s="1373"/>
      <c r="AN1047" s="1373"/>
      <c r="AO1047" s="1373"/>
      <c r="AP1047" s="1373"/>
      <c r="AQ1047" s="1649"/>
      <c r="AR1047" s="1373"/>
      <c r="AS1047" s="1373"/>
      <c r="AT1047" s="743"/>
      <c r="AU1047" s="1373"/>
      <c r="AV1047" s="1373"/>
      <c r="AW1047" s="1373"/>
      <c r="AX1047" s="1373"/>
      <c r="AY1047" s="1373"/>
      <c r="AZ1047" s="1639"/>
      <c r="BA1047" s="1639"/>
      <c r="BB1047" s="1639"/>
      <c r="BC1047" s="1639"/>
      <c r="BD1047" s="1639"/>
      <c r="BE1047" s="1642">
        <v>0</v>
      </c>
    </row>
    <row s="1854" customFormat="1" customHeight="1" ht="22.5">
      <c r="A1048" s="994"/>
      <c r="B1048" s="1373"/>
      <c r="C1048" s="1649"/>
      <c r="D1048" s="2158"/>
      <c r="E1048" s="553" t="s">
        <v>2493</v>
      </c>
      <c r="F1048" s="547" t="s">
        <v>2494</v>
      </c>
      <c r="G1048" s="2386" t="s">
        <v>736</v>
      </c>
      <c r="H1048" s="552"/>
      <c r="I1048" s="552">
        <v>276.266</v>
      </c>
      <c r="J1048" s="552"/>
      <c r="K1048" s="552"/>
      <c r="L1048" s="552"/>
      <c r="M1048" s="552"/>
      <c r="N1048" s="552"/>
      <c r="O1048" s="552"/>
      <c r="P1048" s="552"/>
      <c r="Q1048" s="552"/>
      <c r="R1048" s="552"/>
      <c r="S1048" s="552"/>
      <c r="T1048" s="552"/>
      <c r="U1048" s="552"/>
      <c r="V1048" s="552"/>
      <c r="W1048" s="552"/>
      <c r="X1048" s="552"/>
      <c r="Y1048" s="552"/>
      <c r="Z1048" s="552"/>
      <c r="AA1048" s="552"/>
      <c r="AB1048" s="552"/>
      <c r="AC1048" s="552"/>
      <c r="AD1048" s="552"/>
      <c r="AE1048" s="552"/>
      <c r="AF1048" s="552"/>
      <c r="AG1048" s="552"/>
      <c r="AH1048" s="552"/>
      <c r="AI1048" s="1532" t="s">
        <v>737</v>
      </c>
      <c r="AJ1048" s="741"/>
      <c r="AK1048" s="1649"/>
      <c r="AL1048" s="1649"/>
      <c r="AM1048" s="1373"/>
      <c r="AN1048" s="1373"/>
      <c r="AO1048" s="1373"/>
      <c r="AP1048" s="1373"/>
      <c r="AQ1048" s="1649"/>
      <c r="AR1048" s="1373"/>
      <c r="AS1048" s="1373"/>
      <c r="AT1048" s="743"/>
      <c r="AU1048" s="1373"/>
      <c r="AV1048" s="1373"/>
      <c r="AW1048" s="1373"/>
      <c r="AX1048" s="1373"/>
      <c r="AY1048" s="1373"/>
      <c r="AZ1048" s="1639"/>
      <c r="BA1048" s="1639"/>
      <c r="BB1048" s="1639"/>
      <c r="BC1048" s="1639"/>
      <c r="BD1048" s="1639"/>
      <c r="BE1048" s="1642">
        <v>0</v>
      </c>
    </row>
    <row s="1854" customFormat="1" customHeight="1" ht="22.5">
      <c r="A1049" s="994"/>
      <c r="B1049" s="1373"/>
      <c r="C1049" s="1649"/>
      <c r="D1049" s="2158"/>
      <c r="E1049" s="553" t="s">
        <v>2495</v>
      </c>
      <c r="F1049" s="547" t="s">
        <v>2496</v>
      </c>
      <c r="G1049" s="2386" t="s">
        <v>736</v>
      </c>
      <c r="H1049" s="552"/>
      <c r="I1049" s="552">
        <v>209.999</v>
      </c>
      <c r="J1049" s="552"/>
      <c r="K1049" s="552"/>
      <c r="L1049" s="552"/>
      <c r="M1049" s="552"/>
      <c r="N1049" s="552"/>
      <c r="O1049" s="552"/>
      <c r="P1049" s="552"/>
      <c r="Q1049" s="552"/>
      <c r="R1049" s="552"/>
      <c r="S1049" s="552"/>
      <c r="T1049" s="552"/>
      <c r="U1049" s="552"/>
      <c r="V1049" s="552"/>
      <c r="W1049" s="552"/>
      <c r="X1049" s="552"/>
      <c r="Y1049" s="552"/>
      <c r="Z1049" s="552"/>
      <c r="AA1049" s="552"/>
      <c r="AB1049" s="552"/>
      <c r="AC1049" s="552"/>
      <c r="AD1049" s="552"/>
      <c r="AE1049" s="552"/>
      <c r="AF1049" s="552"/>
      <c r="AG1049" s="552"/>
      <c r="AH1049" s="552"/>
      <c r="AI1049" s="1532" t="s">
        <v>737</v>
      </c>
      <c r="AJ1049" s="741"/>
      <c r="AK1049" s="1649"/>
      <c r="AL1049" s="1649"/>
      <c r="AM1049" s="1373"/>
      <c r="AN1049" s="1373"/>
      <c r="AO1049" s="1373"/>
      <c r="AP1049" s="1373"/>
      <c r="AQ1049" s="1649"/>
      <c r="AR1049" s="1373"/>
      <c r="AS1049" s="1373"/>
      <c r="AT1049" s="743"/>
      <c r="AU1049" s="1373"/>
      <c r="AV1049" s="1373"/>
      <c r="AW1049" s="1373"/>
      <c r="AX1049" s="1373"/>
      <c r="AY1049" s="1373"/>
      <c r="AZ1049" s="1639"/>
      <c r="BA1049" s="1639"/>
      <c r="BB1049" s="1639"/>
      <c r="BC1049" s="1639"/>
      <c r="BD1049" s="1639"/>
      <c r="BE1049" s="1642">
        <v>0</v>
      </c>
    </row>
    <row s="1854" customFormat="1" customHeight="1" ht="22.5">
      <c r="A1050" s="994"/>
      <c r="B1050" s="1373"/>
      <c r="C1050" s="1649"/>
      <c r="D1050" s="2158"/>
      <c r="E1050" s="553" t="s">
        <v>2497</v>
      </c>
      <c r="F1050" s="547" t="s">
        <v>2498</v>
      </c>
      <c r="G1050" s="2386" t="s">
        <v>736</v>
      </c>
      <c r="H1050" s="552"/>
      <c r="I1050" s="552">
        <v>268</v>
      </c>
      <c r="J1050" s="552"/>
      <c r="K1050" s="552"/>
      <c r="L1050" s="552"/>
      <c r="M1050" s="552"/>
      <c r="N1050" s="552"/>
      <c r="O1050" s="552"/>
      <c r="P1050" s="552"/>
      <c r="Q1050" s="552"/>
      <c r="R1050" s="552"/>
      <c r="S1050" s="552"/>
      <c r="T1050" s="552"/>
      <c r="U1050" s="552"/>
      <c r="V1050" s="552"/>
      <c r="W1050" s="552"/>
      <c r="X1050" s="552"/>
      <c r="Y1050" s="552"/>
      <c r="Z1050" s="552"/>
      <c r="AA1050" s="552"/>
      <c r="AB1050" s="552"/>
      <c r="AC1050" s="552"/>
      <c r="AD1050" s="552"/>
      <c r="AE1050" s="552"/>
      <c r="AF1050" s="552"/>
      <c r="AG1050" s="552"/>
      <c r="AH1050" s="552"/>
      <c r="AI1050" s="1532" t="s">
        <v>737</v>
      </c>
      <c r="AJ1050" s="741"/>
      <c r="AK1050" s="1649"/>
      <c r="AL1050" s="1649"/>
      <c r="AM1050" s="1373"/>
      <c r="AN1050" s="1373"/>
      <c r="AO1050" s="1373"/>
      <c r="AP1050" s="1373"/>
      <c r="AQ1050" s="1649"/>
      <c r="AR1050" s="1373"/>
      <c r="AS1050" s="1373"/>
      <c r="AT1050" s="743"/>
      <c r="AU1050" s="1373"/>
      <c r="AV1050" s="1373"/>
      <c r="AW1050" s="1373"/>
      <c r="AX1050" s="1373"/>
      <c r="AY1050" s="1373"/>
      <c r="AZ1050" s="1639"/>
      <c r="BA1050" s="1639"/>
      <c r="BB1050" s="1639"/>
      <c r="BC1050" s="1639"/>
      <c r="BD1050" s="1639"/>
      <c r="BE1050" s="1642">
        <v>0</v>
      </c>
    </row>
    <row s="1854" customFormat="1" customHeight="1" ht="22.5">
      <c r="A1051" s="994"/>
      <c r="B1051" s="1373"/>
      <c r="C1051" s="1649"/>
      <c r="D1051" s="2158"/>
      <c r="E1051" s="553" t="s">
        <v>2499</v>
      </c>
      <c r="F1051" s="547" t="s">
        <v>2500</v>
      </c>
      <c r="G1051" s="2386" t="s">
        <v>736</v>
      </c>
      <c r="H1051" s="552"/>
      <c r="I1051" s="552">
        <v>255.004</v>
      </c>
      <c r="J1051" s="552"/>
      <c r="K1051" s="552"/>
      <c r="L1051" s="552"/>
      <c r="M1051" s="552"/>
      <c r="N1051" s="552"/>
      <c r="O1051" s="552"/>
      <c r="P1051" s="552"/>
      <c r="Q1051" s="552"/>
      <c r="R1051" s="552"/>
      <c r="S1051" s="552"/>
      <c r="T1051" s="552"/>
      <c r="U1051" s="552"/>
      <c r="V1051" s="552"/>
      <c r="W1051" s="552"/>
      <c r="X1051" s="552"/>
      <c r="Y1051" s="552"/>
      <c r="Z1051" s="552"/>
      <c r="AA1051" s="552"/>
      <c r="AB1051" s="552"/>
      <c r="AC1051" s="552"/>
      <c r="AD1051" s="552"/>
      <c r="AE1051" s="552"/>
      <c r="AF1051" s="552"/>
      <c r="AG1051" s="552"/>
      <c r="AH1051" s="552"/>
      <c r="AI1051" s="1532" t="s">
        <v>737</v>
      </c>
      <c r="AJ1051" s="741"/>
      <c r="AK1051" s="1649"/>
      <c r="AL1051" s="1649"/>
      <c r="AM1051" s="1373"/>
      <c r="AN1051" s="1373"/>
      <c r="AO1051" s="1373"/>
      <c r="AP1051" s="1373"/>
      <c r="AQ1051" s="1649"/>
      <c r="AR1051" s="1373"/>
      <c r="AS1051" s="1373"/>
      <c r="AT1051" s="743"/>
      <c r="AU1051" s="1373"/>
      <c r="AV1051" s="1373"/>
      <c r="AW1051" s="1373"/>
      <c r="AX1051" s="1373"/>
      <c r="AY1051" s="1373"/>
      <c r="AZ1051" s="1639"/>
      <c r="BA1051" s="1639"/>
      <c r="BB1051" s="1639"/>
      <c r="BC1051" s="1639"/>
      <c r="BD1051" s="1639"/>
      <c r="BE1051" s="1642">
        <v>0</v>
      </c>
    </row>
    <row s="1854" customFormat="1" customHeight="1" ht="22.5">
      <c r="A1052" s="994"/>
      <c r="B1052" s="1373"/>
      <c r="C1052" s="1649"/>
      <c r="D1052" s="2158"/>
      <c r="E1052" s="553" t="s">
        <v>2501</v>
      </c>
      <c r="F1052" s="547" t="s">
        <v>2502</v>
      </c>
      <c r="G1052" s="2386" t="s">
        <v>736</v>
      </c>
      <c r="H1052" s="552"/>
      <c r="I1052" s="552">
        <v>210.003</v>
      </c>
      <c r="J1052" s="552"/>
      <c r="K1052" s="552"/>
      <c r="L1052" s="552"/>
      <c r="M1052" s="552"/>
      <c r="N1052" s="552"/>
      <c r="O1052" s="552"/>
      <c r="P1052" s="552"/>
      <c r="Q1052" s="552"/>
      <c r="R1052" s="552"/>
      <c r="S1052" s="552"/>
      <c r="T1052" s="552"/>
      <c r="U1052" s="552"/>
      <c r="V1052" s="552"/>
      <c r="W1052" s="552"/>
      <c r="X1052" s="552"/>
      <c r="Y1052" s="552"/>
      <c r="Z1052" s="552"/>
      <c r="AA1052" s="552"/>
      <c r="AB1052" s="552"/>
      <c r="AC1052" s="552"/>
      <c r="AD1052" s="552"/>
      <c r="AE1052" s="552"/>
      <c r="AF1052" s="552"/>
      <c r="AG1052" s="552"/>
      <c r="AH1052" s="552"/>
      <c r="AI1052" s="1532" t="s">
        <v>737</v>
      </c>
      <c r="AJ1052" s="741"/>
      <c r="AK1052" s="1649"/>
      <c r="AL1052" s="1649"/>
      <c r="AM1052" s="1373"/>
      <c r="AN1052" s="1373"/>
      <c r="AO1052" s="1373"/>
      <c r="AP1052" s="1373"/>
      <c r="AQ1052" s="1649"/>
      <c r="AR1052" s="1373"/>
      <c r="AS1052" s="1373"/>
      <c r="AT1052" s="743"/>
      <c r="AU1052" s="1373"/>
      <c r="AV1052" s="1373"/>
      <c r="AW1052" s="1373"/>
      <c r="AX1052" s="1373"/>
      <c r="AY1052" s="1373"/>
      <c r="AZ1052" s="1639"/>
      <c r="BA1052" s="1639"/>
      <c r="BB1052" s="1639"/>
      <c r="BC1052" s="1639"/>
      <c r="BD1052" s="1639"/>
      <c r="BE1052" s="1642">
        <v>0</v>
      </c>
    </row>
    <row s="1854" customFormat="1" customHeight="1" ht="22.5">
      <c r="A1053" s="994"/>
      <c r="B1053" s="1373"/>
      <c r="C1053" s="1649"/>
      <c r="D1053" s="2158"/>
      <c r="E1053" s="553" t="s">
        <v>2503</v>
      </c>
      <c r="F1053" s="547" t="s">
        <v>1296</v>
      </c>
      <c r="G1053" s="2386" t="s">
        <v>736</v>
      </c>
      <c r="H1053" s="552"/>
      <c r="I1053" s="552">
        <v>320.001</v>
      </c>
      <c r="J1053" s="552"/>
      <c r="K1053" s="552"/>
      <c r="L1053" s="552"/>
      <c r="M1053" s="552"/>
      <c r="N1053" s="552"/>
      <c r="O1053" s="552"/>
      <c r="P1053" s="552"/>
      <c r="Q1053" s="552"/>
      <c r="R1053" s="552"/>
      <c r="S1053" s="552"/>
      <c r="T1053" s="552"/>
      <c r="U1053" s="552"/>
      <c r="V1053" s="552"/>
      <c r="W1053" s="552"/>
      <c r="X1053" s="552"/>
      <c r="Y1053" s="552"/>
      <c r="Z1053" s="552"/>
      <c r="AA1053" s="552"/>
      <c r="AB1053" s="552"/>
      <c r="AC1053" s="552"/>
      <c r="AD1053" s="552"/>
      <c r="AE1053" s="552"/>
      <c r="AF1053" s="552"/>
      <c r="AG1053" s="552"/>
      <c r="AH1053" s="552"/>
      <c r="AI1053" s="1532" t="s">
        <v>737</v>
      </c>
      <c r="AJ1053" s="741"/>
      <c r="AK1053" s="1649"/>
      <c r="AL1053" s="1649"/>
      <c r="AM1053" s="1373"/>
      <c r="AN1053" s="1373"/>
      <c r="AO1053" s="1373"/>
      <c r="AP1053" s="1373"/>
      <c r="AQ1053" s="1649"/>
      <c r="AR1053" s="1373"/>
      <c r="AS1053" s="1373"/>
      <c r="AT1053" s="743"/>
      <c r="AU1053" s="1373"/>
      <c r="AV1053" s="1373"/>
      <c r="AW1053" s="1373"/>
      <c r="AX1053" s="1373"/>
      <c r="AY1053" s="1373"/>
      <c r="AZ1053" s="1639"/>
      <c r="BA1053" s="1639"/>
      <c r="BB1053" s="1639"/>
      <c r="BC1053" s="1639"/>
      <c r="BD1053" s="1639"/>
      <c r="BE1053" s="1642">
        <v>0</v>
      </c>
    </row>
    <row s="1854" customFormat="1" customHeight="1" ht="22.5">
      <c r="A1054" s="994"/>
      <c r="B1054" s="1373"/>
      <c r="C1054" s="1649"/>
      <c r="D1054" s="2158"/>
      <c r="E1054" s="553" t="s">
        <v>2504</v>
      </c>
      <c r="F1054" s="547" t="s">
        <v>2505</v>
      </c>
      <c r="G1054" s="2386" t="s">
        <v>736</v>
      </c>
      <c r="H1054" s="552"/>
      <c r="I1054" s="552">
        <v>277.259</v>
      </c>
      <c r="J1054" s="552"/>
      <c r="K1054" s="552"/>
      <c r="L1054" s="552"/>
      <c r="M1054" s="552"/>
      <c r="N1054" s="552"/>
      <c r="O1054" s="552"/>
      <c r="P1054" s="552"/>
      <c r="Q1054" s="552"/>
      <c r="R1054" s="552"/>
      <c r="S1054" s="552"/>
      <c r="T1054" s="552"/>
      <c r="U1054" s="552"/>
      <c r="V1054" s="552"/>
      <c r="W1054" s="552"/>
      <c r="X1054" s="552"/>
      <c r="Y1054" s="552"/>
      <c r="Z1054" s="552"/>
      <c r="AA1054" s="552"/>
      <c r="AB1054" s="552"/>
      <c r="AC1054" s="552"/>
      <c r="AD1054" s="552"/>
      <c r="AE1054" s="552"/>
      <c r="AF1054" s="552"/>
      <c r="AG1054" s="552"/>
      <c r="AH1054" s="552"/>
      <c r="AI1054" s="1532" t="s">
        <v>737</v>
      </c>
      <c r="AJ1054" s="741"/>
      <c r="AK1054" s="1649"/>
      <c r="AL1054" s="1649"/>
      <c r="AM1054" s="1373"/>
      <c r="AN1054" s="1373"/>
      <c r="AO1054" s="1373"/>
      <c r="AP1054" s="1373"/>
      <c r="AQ1054" s="1649"/>
      <c r="AR1054" s="1373"/>
      <c r="AS1054" s="1373"/>
      <c r="AT1054" s="743"/>
      <c r="AU1054" s="1373"/>
      <c r="AV1054" s="1373"/>
      <c r="AW1054" s="1373"/>
      <c r="AX1054" s="1373"/>
      <c r="AY1054" s="1373"/>
      <c r="AZ1054" s="1639"/>
      <c r="BA1054" s="1639"/>
      <c r="BB1054" s="1639"/>
      <c r="BC1054" s="1639"/>
      <c r="BD1054" s="1639"/>
      <c r="BE1054" s="1642">
        <v>0</v>
      </c>
    </row>
    <row s="1854" customFormat="1" customHeight="1" ht="22.5">
      <c r="A1055" s="994"/>
      <c r="B1055" s="1373"/>
      <c r="C1055" s="1649"/>
      <c r="D1055" s="2158"/>
      <c r="E1055" s="553" t="s">
        <v>2506</v>
      </c>
      <c r="F1055" s="547" t="s">
        <v>2507</v>
      </c>
      <c r="G1055" s="2386" t="s">
        <v>736</v>
      </c>
      <c r="H1055" s="552"/>
      <c r="I1055" s="552">
        <v>210.001</v>
      </c>
      <c r="J1055" s="552"/>
      <c r="K1055" s="552"/>
      <c r="L1055" s="552"/>
      <c r="M1055" s="552"/>
      <c r="N1055" s="552"/>
      <c r="O1055" s="552"/>
      <c r="P1055" s="552"/>
      <c r="Q1055" s="552"/>
      <c r="R1055" s="552"/>
      <c r="S1055" s="552"/>
      <c r="T1055" s="552"/>
      <c r="U1055" s="552"/>
      <c r="V1055" s="552"/>
      <c r="W1055" s="552"/>
      <c r="X1055" s="552"/>
      <c r="Y1055" s="552"/>
      <c r="Z1055" s="552"/>
      <c r="AA1055" s="552"/>
      <c r="AB1055" s="552"/>
      <c r="AC1055" s="552"/>
      <c r="AD1055" s="552"/>
      <c r="AE1055" s="552"/>
      <c r="AF1055" s="552"/>
      <c r="AG1055" s="552"/>
      <c r="AH1055" s="552"/>
      <c r="AI1055" s="1532" t="s">
        <v>737</v>
      </c>
      <c r="AJ1055" s="741"/>
      <c r="AK1055" s="1649"/>
      <c r="AL1055" s="1649"/>
      <c r="AM1055" s="1373"/>
      <c r="AN1055" s="1373"/>
      <c r="AO1055" s="1373"/>
      <c r="AP1055" s="1373"/>
      <c r="AQ1055" s="1649"/>
      <c r="AR1055" s="1373"/>
      <c r="AS1055" s="1373"/>
      <c r="AT1055" s="743"/>
      <c r="AU1055" s="1373"/>
      <c r="AV1055" s="1373"/>
      <c r="AW1055" s="1373"/>
      <c r="AX1055" s="1373"/>
      <c r="AY1055" s="1373"/>
      <c r="AZ1055" s="1639"/>
      <c r="BA1055" s="1639"/>
      <c r="BB1055" s="1639"/>
      <c r="BC1055" s="1639"/>
      <c r="BD1055" s="1639"/>
      <c r="BE1055" s="1642">
        <v>0</v>
      </c>
    </row>
    <row s="1854" customFormat="1" customHeight="1" ht="22.5">
      <c r="A1056" s="994"/>
      <c r="B1056" s="1373"/>
      <c r="C1056" s="1649"/>
      <c r="D1056" s="2158"/>
      <c r="E1056" s="553" t="s">
        <v>2508</v>
      </c>
      <c r="F1056" s="547" t="s">
        <v>2509</v>
      </c>
      <c r="G1056" s="2386" t="s">
        <v>736</v>
      </c>
      <c r="H1056" s="552"/>
      <c r="I1056" s="552">
        <v>210.002</v>
      </c>
      <c r="J1056" s="552"/>
      <c r="K1056" s="552"/>
      <c r="L1056" s="552"/>
      <c r="M1056" s="552"/>
      <c r="N1056" s="552"/>
      <c r="O1056" s="552"/>
      <c r="P1056" s="552"/>
      <c r="Q1056" s="552"/>
      <c r="R1056" s="552"/>
      <c r="S1056" s="552"/>
      <c r="T1056" s="552"/>
      <c r="U1056" s="552"/>
      <c r="V1056" s="552"/>
      <c r="W1056" s="552"/>
      <c r="X1056" s="552"/>
      <c r="Y1056" s="552"/>
      <c r="Z1056" s="552"/>
      <c r="AA1056" s="552"/>
      <c r="AB1056" s="552"/>
      <c r="AC1056" s="552"/>
      <c r="AD1056" s="552"/>
      <c r="AE1056" s="552"/>
      <c r="AF1056" s="552"/>
      <c r="AG1056" s="552"/>
      <c r="AH1056" s="552"/>
      <c r="AI1056" s="1532" t="s">
        <v>737</v>
      </c>
      <c r="AJ1056" s="741"/>
      <c r="AK1056" s="1649"/>
      <c r="AL1056" s="1649"/>
      <c r="AM1056" s="1373"/>
      <c r="AN1056" s="1373"/>
      <c r="AO1056" s="1373"/>
      <c r="AP1056" s="1373"/>
      <c r="AQ1056" s="1649"/>
      <c r="AR1056" s="1373"/>
      <c r="AS1056" s="1373"/>
      <c r="AT1056" s="743"/>
      <c r="AU1056" s="1373"/>
      <c r="AV1056" s="1373"/>
      <c r="AW1056" s="1373"/>
      <c r="AX1056" s="1373"/>
      <c r="AY1056" s="1373"/>
      <c r="AZ1056" s="1639"/>
      <c r="BA1056" s="1639"/>
      <c r="BB1056" s="1639"/>
      <c r="BC1056" s="1639"/>
      <c r="BD1056" s="1639"/>
      <c r="BE1056" s="1642">
        <v>0</v>
      </c>
    </row>
    <row s="1854" customFormat="1" customHeight="1" ht="22.5">
      <c r="A1057" s="994"/>
      <c r="B1057" s="1373"/>
      <c r="C1057" s="1649"/>
      <c r="D1057" s="2158"/>
      <c r="E1057" s="553" t="s">
        <v>2510</v>
      </c>
      <c r="F1057" s="547" t="s">
        <v>1246</v>
      </c>
      <c r="G1057" s="2386" t="s">
        <v>736</v>
      </c>
      <c r="H1057" s="552"/>
      <c r="I1057" s="552">
        <v>267.998</v>
      </c>
      <c r="J1057" s="552"/>
      <c r="K1057" s="552"/>
      <c r="L1057" s="552"/>
      <c r="M1057" s="552"/>
      <c r="N1057" s="552"/>
      <c r="O1057" s="552"/>
      <c r="P1057" s="552"/>
      <c r="Q1057" s="552"/>
      <c r="R1057" s="552"/>
      <c r="S1057" s="552"/>
      <c r="T1057" s="552"/>
      <c r="U1057" s="552"/>
      <c r="V1057" s="552"/>
      <c r="W1057" s="552"/>
      <c r="X1057" s="552"/>
      <c r="Y1057" s="552"/>
      <c r="Z1057" s="552"/>
      <c r="AA1057" s="552"/>
      <c r="AB1057" s="552"/>
      <c r="AC1057" s="552"/>
      <c r="AD1057" s="552"/>
      <c r="AE1057" s="552"/>
      <c r="AF1057" s="552"/>
      <c r="AG1057" s="552"/>
      <c r="AH1057" s="552"/>
      <c r="AI1057" s="1532" t="s">
        <v>737</v>
      </c>
      <c r="AJ1057" s="741"/>
      <c r="AK1057" s="1649"/>
      <c r="AL1057" s="1649"/>
      <c r="AM1057" s="1373"/>
      <c r="AN1057" s="1373"/>
      <c r="AO1057" s="1373"/>
      <c r="AP1057" s="1373"/>
      <c r="AQ1057" s="1649"/>
      <c r="AR1057" s="1373"/>
      <c r="AS1057" s="1373"/>
      <c r="AT1057" s="743"/>
      <c r="AU1057" s="1373"/>
      <c r="AV1057" s="1373"/>
      <c r="AW1057" s="1373"/>
      <c r="AX1057" s="1373"/>
      <c r="AY1057" s="1373"/>
      <c r="AZ1057" s="1639"/>
      <c r="BA1057" s="1639"/>
      <c r="BB1057" s="1639"/>
      <c r="BC1057" s="1639"/>
      <c r="BD1057" s="1639"/>
      <c r="BE1057" s="1642">
        <v>0</v>
      </c>
    </row>
    <row s="1854" customFormat="1" customHeight="1" ht="22.5">
      <c r="A1058" s="994"/>
      <c r="B1058" s="1373"/>
      <c r="C1058" s="1649"/>
      <c r="D1058" s="2158"/>
      <c r="E1058" s="553" t="s">
        <v>2511</v>
      </c>
      <c r="F1058" s="547" t="s">
        <v>2512</v>
      </c>
      <c r="G1058" s="2386" t="s">
        <v>736</v>
      </c>
      <c r="H1058" s="552"/>
      <c r="I1058" s="552">
        <v>210.005</v>
      </c>
      <c r="J1058" s="552"/>
      <c r="K1058" s="552"/>
      <c r="L1058" s="552"/>
      <c r="M1058" s="552"/>
      <c r="N1058" s="552"/>
      <c r="O1058" s="552"/>
      <c r="P1058" s="552"/>
      <c r="Q1058" s="552"/>
      <c r="R1058" s="552"/>
      <c r="S1058" s="552"/>
      <c r="T1058" s="552"/>
      <c r="U1058" s="552"/>
      <c r="V1058" s="552"/>
      <c r="W1058" s="552"/>
      <c r="X1058" s="552"/>
      <c r="Y1058" s="552"/>
      <c r="Z1058" s="552"/>
      <c r="AA1058" s="552"/>
      <c r="AB1058" s="552"/>
      <c r="AC1058" s="552"/>
      <c r="AD1058" s="552"/>
      <c r="AE1058" s="552"/>
      <c r="AF1058" s="552"/>
      <c r="AG1058" s="552"/>
      <c r="AH1058" s="552"/>
      <c r="AI1058" s="1532" t="s">
        <v>737</v>
      </c>
      <c r="AJ1058" s="741"/>
      <c r="AK1058" s="1649"/>
      <c r="AL1058" s="1649"/>
      <c r="AM1058" s="1373"/>
      <c r="AN1058" s="1373"/>
      <c r="AO1058" s="1373"/>
      <c r="AP1058" s="1373"/>
      <c r="AQ1058" s="1649"/>
      <c r="AR1058" s="1373"/>
      <c r="AS1058" s="1373"/>
      <c r="AT1058" s="743"/>
      <c r="AU1058" s="1373"/>
      <c r="AV1058" s="1373"/>
      <c r="AW1058" s="1373"/>
      <c r="AX1058" s="1373"/>
      <c r="AY1058" s="1373"/>
      <c r="AZ1058" s="1639"/>
      <c r="BA1058" s="1639"/>
      <c r="BB1058" s="1639"/>
      <c r="BC1058" s="1639"/>
      <c r="BD1058" s="1639"/>
      <c r="BE1058" s="1642">
        <v>0</v>
      </c>
    </row>
    <row s="1854" customFormat="1" customHeight="1" ht="22.5">
      <c r="A1059" s="994"/>
      <c r="B1059" s="1373"/>
      <c r="C1059" s="1649"/>
      <c r="D1059" s="2158"/>
      <c r="E1059" s="553" t="s">
        <v>2513</v>
      </c>
      <c r="F1059" s="547" t="s">
        <v>2514</v>
      </c>
      <c r="G1059" s="2386" t="s">
        <v>736</v>
      </c>
      <c r="H1059" s="552"/>
      <c r="I1059" s="552">
        <v>209.999</v>
      </c>
      <c r="J1059" s="552"/>
      <c r="K1059" s="552"/>
      <c r="L1059" s="552"/>
      <c r="M1059" s="552"/>
      <c r="N1059" s="552"/>
      <c r="O1059" s="552"/>
      <c r="P1059" s="552"/>
      <c r="Q1059" s="552"/>
      <c r="R1059" s="552"/>
      <c r="S1059" s="552"/>
      <c r="T1059" s="552"/>
      <c r="U1059" s="552"/>
      <c r="V1059" s="552"/>
      <c r="W1059" s="552"/>
      <c r="X1059" s="552"/>
      <c r="Y1059" s="552"/>
      <c r="Z1059" s="552"/>
      <c r="AA1059" s="552"/>
      <c r="AB1059" s="552"/>
      <c r="AC1059" s="552"/>
      <c r="AD1059" s="552"/>
      <c r="AE1059" s="552"/>
      <c r="AF1059" s="552"/>
      <c r="AG1059" s="552"/>
      <c r="AH1059" s="552"/>
      <c r="AI1059" s="1532" t="s">
        <v>737</v>
      </c>
      <c r="AJ1059" s="741"/>
      <c r="AK1059" s="1649"/>
      <c r="AL1059" s="1649"/>
      <c r="AM1059" s="1373"/>
      <c r="AN1059" s="1373"/>
      <c r="AO1059" s="1373"/>
      <c r="AP1059" s="1373"/>
      <c r="AQ1059" s="1649"/>
      <c r="AR1059" s="1373"/>
      <c r="AS1059" s="1373"/>
      <c r="AT1059" s="743"/>
      <c r="AU1059" s="1373"/>
      <c r="AV1059" s="1373"/>
      <c r="AW1059" s="1373"/>
      <c r="AX1059" s="1373"/>
      <c r="AY1059" s="1373"/>
      <c r="AZ1059" s="1639"/>
      <c r="BA1059" s="1639"/>
      <c r="BB1059" s="1639"/>
      <c r="BC1059" s="1639"/>
      <c r="BD1059" s="1639"/>
      <c r="BE1059" s="1642">
        <v>0</v>
      </c>
    </row>
    <row s="1854" customFormat="1" customHeight="1" ht="22.5">
      <c r="A1060" s="994"/>
      <c r="B1060" s="1373"/>
      <c r="C1060" s="1649"/>
      <c r="D1060" s="2158"/>
      <c r="E1060" s="553" t="s">
        <v>2515</v>
      </c>
      <c r="F1060" s="547" t="s">
        <v>2516</v>
      </c>
      <c r="G1060" s="2386" t="s">
        <v>736</v>
      </c>
      <c r="H1060" s="552"/>
      <c r="I1060" s="552">
        <v>230.001</v>
      </c>
      <c r="J1060" s="552"/>
      <c r="K1060" s="552"/>
      <c r="L1060" s="552"/>
      <c r="M1060" s="552"/>
      <c r="N1060" s="552"/>
      <c r="O1060" s="552"/>
      <c r="P1060" s="552"/>
      <c r="Q1060" s="552"/>
      <c r="R1060" s="552"/>
      <c r="S1060" s="552"/>
      <c r="T1060" s="552"/>
      <c r="U1060" s="552"/>
      <c r="V1060" s="552"/>
      <c r="W1060" s="552"/>
      <c r="X1060" s="552"/>
      <c r="Y1060" s="552"/>
      <c r="Z1060" s="552"/>
      <c r="AA1060" s="552"/>
      <c r="AB1060" s="552"/>
      <c r="AC1060" s="552"/>
      <c r="AD1060" s="552"/>
      <c r="AE1060" s="552"/>
      <c r="AF1060" s="552"/>
      <c r="AG1060" s="552"/>
      <c r="AH1060" s="552"/>
      <c r="AI1060" s="1532" t="s">
        <v>737</v>
      </c>
      <c r="AJ1060" s="741"/>
      <c r="AK1060" s="1649"/>
      <c r="AL1060" s="1649"/>
      <c r="AM1060" s="1373"/>
      <c r="AN1060" s="1373"/>
      <c r="AO1060" s="1373"/>
      <c r="AP1060" s="1373"/>
      <c r="AQ1060" s="1649"/>
      <c r="AR1060" s="1373"/>
      <c r="AS1060" s="1373"/>
      <c r="AT1060" s="743"/>
      <c r="AU1060" s="1373"/>
      <c r="AV1060" s="1373"/>
      <c r="AW1060" s="1373"/>
      <c r="AX1060" s="1373"/>
      <c r="AY1060" s="1373"/>
      <c r="AZ1060" s="1639"/>
      <c r="BA1060" s="1639"/>
      <c r="BB1060" s="1639"/>
      <c r="BC1060" s="1639"/>
      <c r="BD1060" s="1639"/>
      <c r="BE1060" s="1642">
        <v>0</v>
      </c>
    </row>
    <row s="1854" customFormat="1" customHeight="1" ht="22.5">
      <c r="A1061" s="994"/>
      <c r="B1061" s="1373"/>
      <c r="C1061" s="1649"/>
      <c r="D1061" s="2158"/>
      <c r="E1061" s="553" t="s">
        <v>2517</v>
      </c>
      <c r="F1061" s="547" t="s">
        <v>2518</v>
      </c>
      <c r="G1061" s="2386" t="s">
        <v>736</v>
      </c>
      <c r="H1061" s="552"/>
      <c r="I1061" s="552">
        <v>235.001</v>
      </c>
      <c r="J1061" s="552"/>
      <c r="K1061" s="552"/>
      <c r="L1061" s="552"/>
      <c r="M1061" s="552"/>
      <c r="N1061" s="552"/>
      <c r="O1061" s="552"/>
      <c r="P1061" s="552"/>
      <c r="Q1061" s="552"/>
      <c r="R1061" s="552"/>
      <c r="S1061" s="552"/>
      <c r="T1061" s="552"/>
      <c r="U1061" s="552"/>
      <c r="V1061" s="552"/>
      <c r="W1061" s="552"/>
      <c r="X1061" s="552"/>
      <c r="Y1061" s="552"/>
      <c r="Z1061" s="552"/>
      <c r="AA1061" s="552"/>
      <c r="AB1061" s="552"/>
      <c r="AC1061" s="552"/>
      <c r="AD1061" s="552"/>
      <c r="AE1061" s="552"/>
      <c r="AF1061" s="552"/>
      <c r="AG1061" s="552"/>
      <c r="AH1061" s="552"/>
      <c r="AI1061" s="1532" t="s">
        <v>737</v>
      </c>
      <c r="AJ1061" s="741"/>
      <c r="AK1061" s="1649"/>
      <c r="AL1061" s="1649"/>
      <c r="AM1061" s="1373"/>
      <c r="AN1061" s="1373"/>
      <c r="AO1061" s="1373"/>
      <c r="AP1061" s="1373"/>
      <c r="AQ1061" s="1649"/>
      <c r="AR1061" s="1373"/>
      <c r="AS1061" s="1373"/>
      <c r="AT1061" s="743"/>
      <c r="AU1061" s="1373"/>
      <c r="AV1061" s="1373"/>
      <c r="AW1061" s="1373"/>
      <c r="AX1061" s="1373"/>
      <c r="AY1061" s="1373"/>
      <c r="AZ1061" s="1639"/>
      <c r="BA1061" s="1639"/>
      <c r="BB1061" s="1639"/>
      <c r="BC1061" s="1639"/>
      <c r="BD1061" s="1639"/>
      <c r="BE1061" s="1642">
        <v>0</v>
      </c>
    </row>
    <row s="1854" customFormat="1" customHeight="1" ht="22.5">
      <c r="A1062" s="994"/>
      <c r="B1062" s="1373"/>
      <c r="C1062" s="1649"/>
      <c r="D1062" s="2158"/>
      <c r="E1062" s="553" t="s">
        <v>2519</v>
      </c>
      <c r="F1062" s="547" t="s">
        <v>2520</v>
      </c>
      <c r="G1062" s="2386" t="s">
        <v>736</v>
      </c>
      <c r="H1062" s="552"/>
      <c r="I1062" s="552">
        <v>209.997</v>
      </c>
      <c r="J1062" s="552"/>
      <c r="K1062" s="552"/>
      <c r="L1062" s="552"/>
      <c r="M1062" s="552"/>
      <c r="N1062" s="552"/>
      <c r="O1062" s="552"/>
      <c r="P1062" s="552"/>
      <c r="Q1062" s="552"/>
      <c r="R1062" s="552"/>
      <c r="S1062" s="552"/>
      <c r="T1062" s="552"/>
      <c r="U1062" s="552"/>
      <c r="V1062" s="552"/>
      <c r="W1062" s="552"/>
      <c r="X1062" s="552"/>
      <c r="Y1062" s="552"/>
      <c r="Z1062" s="552"/>
      <c r="AA1062" s="552"/>
      <c r="AB1062" s="552"/>
      <c r="AC1062" s="552"/>
      <c r="AD1062" s="552"/>
      <c r="AE1062" s="552"/>
      <c r="AF1062" s="552"/>
      <c r="AG1062" s="552"/>
      <c r="AH1062" s="552"/>
      <c r="AI1062" s="1532" t="s">
        <v>737</v>
      </c>
      <c r="AJ1062" s="741"/>
      <c r="AK1062" s="1649"/>
      <c r="AL1062" s="1649"/>
      <c r="AM1062" s="1373"/>
      <c r="AN1062" s="1373"/>
      <c r="AO1062" s="1373"/>
      <c r="AP1062" s="1373"/>
      <c r="AQ1062" s="1649"/>
      <c r="AR1062" s="1373"/>
      <c r="AS1062" s="1373"/>
      <c r="AT1062" s="743"/>
      <c r="AU1062" s="1373"/>
      <c r="AV1062" s="1373"/>
      <c r="AW1062" s="1373"/>
      <c r="AX1062" s="1373"/>
      <c r="AY1062" s="1373"/>
      <c r="AZ1062" s="1639"/>
      <c r="BA1062" s="1639"/>
      <c r="BB1062" s="1639"/>
      <c r="BC1062" s="1639"/>
      <c r="BD1062" s="1639"/>
      <c r="BE1062" s="1642">
        <v>0</v>
      </c>
    </row>
    <row s="1854" customFormat="1" customHeight="1" ht="22.5">
      <c r="A1063" s="994"/>
      <c r="B1063" s="1373"/>
      <c r="C1063" s="1649"/>
      <c r="D1063" s="2158"/>
      <c r="E1063" s="553" t="s">
        <v>2521</v>
      </c>
      <c r="F1063" s="547" t="s">
        <v>2522</v>
      </c>
      <c r="G1063" s="2386" t="s">
        <v>736</v>
      </c>
      <c r="H1063" s="552"/>
      <c r="I1063" s="552">
        <v>210.001</v>
      </c>
      <c r="J1063" s="552"/>
      <c r="K1063" s="552"/>
      <c r="L1063" s="552"/>
      <c r="M1063" s="552"/>
      <c r="N1063" s="552"/>
      <c r="O1063" s="552"/>
      <c r="P1063" s="552"/>
      <c r="Q1063" s="552"/>
      <c r="R1063" s="552"/>
      <c r="S1063" s="552"/>
      <c r="T1063" s="552"/>
      <c r="U1063" s="552"/>
      <c r="V1063" s="552"/>
      <c r="W1063" s="552"/>
      <c r="X1063" s="552"/>
      <c r="Y1063" s="552"/>
      <c r="Z1063" s="552"/>
      <c r="AA1063" s="552"/>
      <c r="AB1063" s="552"/>
      <c r="AC1063" s="552"/>
      <c r="AD1063" s="552"/>
      <c r="AE1063" s="552"/>
      <c r="AF1063" s="552"/>
      <c r="AG1063" s="552"/>
      <c r="AH1063" s="552"/>
      <c r="AI1063" s="1532" t="s">
        <v>737</v>
      </c>
      <c r="AJ1063" s="741"/>
      <c r="AK1063" s="1649"/>
      <c r="AL1063" s="1649"/>
      <c r="AM1063" s="1373"/>
      <c r="AN1063" s="1373"/>
      <c r="AO1063" s="1373"/>
      <c r="AP1063" s="1373"/>
      <c r="AQ1063" s="1649"/>
      <c r="AR1063" s="1373"/>
      <c r="AS1063" s="1373"/>
      <c r="AT1063" s="743"/>
      <c r="AU1063" s="1373"/>
      <c r="AV1063" s="1373"/>
      <c r="AW1063" s="1373"/>
      <c r="AX1063" s="1373"/>
      <c r="AY1063" s="1373"/>
      <c r="AZ1063" s="1639"/>
      <c r="BA1063" s="1639"/>
      <c r="BB1063" s="1639"/>
      <c r="BC1063" s="1639"/>
      <c r="BD1063" s="1639"/>
      <c r="BE1063" s="1642">
        <v>0</v>
      </c>
    </row>
    <row s="1854" customFormat="1" customHeight="1" ht="22.5">
      <c r="A1064" s="994"/>
      <c r="B1064" s="1373"/>
      <c r="C1064" s="1649"/>
      <c r="D1064" s="2158"/>
      <c r="E1064" s="553" t="s">
        <v>2523</v>
      </c>
      <c r="F1064" s="547" t="s">
        <v>1260</v>
      </c>
      <c r="G1064" s="2386" t="s">
        <v>736</v>
      </c>
      <c r="H1064" s="552"/>
      <c r="I1064" s="552">
        <v>210.001</v>
      </c>
      <c r="J1064" s="552"/>
      <c r="K1064" s="552"/>
      <c r="L1064" s="552"/>
      <c r="M1064" s="552"/>
      <c r="N1064" s="552"/>
      <c r="O1064" s="552"/>
      <c r="P1064" s="552"/>
      <c r="Q1064" s="552"/>
      <c r="R1064" s="552"/>
      <c r="S1064" s="552"/>
      <c r="T1064" s="552"/>
      <c r="U1064" s="552"/>
      <c r="V1064" s="552"/>
      <c r="W1064" s="552"/>
      <c r="X1064" s="552"/>
      <c r="Y1064" s="552"/>
      <c r="Z1064" s="552"/>
      <c r="AA1064" s="552"/>
      <c r="AB1064" s="552"/>
      <c r="AC1064" s="552"/>
      <c r="AD1064" s="552"/>
      <c r="AE1064" s="552"/>
      <c r="AF1064" s="552"/>
      <c r="AG1064" s="552"/>
      <c r="AH1064" s="552"/>
      <c r="AI1064" s="1532" t="s">
        <v>737</v>
      </c>
      <c r="AJ1064" s="741"/>
      <c r="AK1064" s="1649"/>
      <c r="AL1064" s="1649"/>
      <c r="AM1064" s="1373"/>
      <c r="AN1064" s="1373"/>
      <c r="AO1064" s="1373"/>
      <c r="AP1064" s="1373"/>
      <c r="AQ1064" s="1649"/>
      <c r="AR1064" s="1373"/>
      <c r="AS1064" s="1373"/>
      <c r="AT1064" s="743"/>
      <c r="AU1064" s="1373"/>
      <c r="AV1064" s="1373"/>
      <c r="AW1064" s="1373"/>
      <c r="AX1064" s="1373"/>
      <c r="AY1064" s="1373"/>
      <c r="AZ1064" s="1639"/>
      <c r="BA1064" s="1639"/>
      <c r="BB1064" s="1639"/>
      <c r="BC1064" s="1639"/>
      <c r="BD1064" s="1639"/>
      <c r="BE1064" s="1642">
        <v>0</v>
      </c>
    </row>
    <row s="1854" customFormat="1" customHeight="1" ht="22.5">
      <c r="A1065" s="994"/>
      <c r="B1065" s="1373"/>
      <c r="C1065" s="1649"/>
      <c r="D1065" s="2158"/>
      <c r="E1065" s="553" t="s">
        <v>2524</v>
      </c>
      <c r="F1065" s="547" t="s">
        <v>2525</v>
      </c>
      <c r="G1065" s="2386" t="s">
        <v>736</v>
      </c>
      <c r="H1065" s="552"/>
      <c r="I1065" s="552">
        <v>210</v>
      </c>
      <c r="J1065" s="552"/>
      <c r="K1065" s="552"/>
      <c r="L1065" s="552"/>
      <c r="M1065" s="552"/>
      <c r="N1065" s="552"/>
      <c r="O1065" s="552"/>
      <c r="P1065" s="552"/>
      <c r="Q1065" s="552"/>
      <c r="R1065" s="552"/>
      <c r="S1065" s="552"/>
      <c r="T1065" s="552"/>
      <c r="U1065" s="552"/>
      <c r="V1065" s="552"/>
      <c r="W1065" s="552"/>
      <c r="X1065" s="552"/>
      <c r="Y1065" s="552"/>
      <c r="Z1065" s="552"/>
      <c r="AA1065" s="552"/>
      <c r="AB1065" s="552"/>
      <c r="AC1065" s="552"/>
      <c r="AD1065" s="552"/>
      <c r="AE1065" s="552"/>
      <c r="AF1065" s="552"/>
      <c r="AG1065" s="552"/>
      <c r="AH1065" s="552"/>
      <c r="AI1065" s="1532" t="s">
        <v>737</v>
      </c>
      <c r="AJ1065" s="741"/>
      <c r="AK1065" s="1649"/>
      <c r="AL1065" s="1649"/>
      <c r="AM1065" s="1373"/>
      <c r="AN1065" s="1373"/>
      <c r="AO1065" s="1373"/>
      <c r="AP1065" s="1373"/>
      <c r="AQ1065" s="1649"/>
      <c r="AR1065" s="1373"/>
      <c r="AS1065" s="1373"/>
      <c r="AT1065" s="743"/>
      <c r="AU1065" s="1373"/>
      <c r="AV1065" s="1373"/>
      <c r="AW1065" s="1373"/>
      <c r="AX1065" s="1373"/>
      <c r="AY1065" s="1373"/>
      <c r="AZ1065" s="1639"/>
      <c r="BA1065" s="1639"/>
      <c r="BB1065" s="1639"/>
      <c r="BC1065" s="1639"/>
      <c r="BD1065" s="1639"/>
      <c r="BE1065" s="1642">
        <v>0</v>
      </c>
    </row>
    <row s="1854" customFormat="1" customHeight="1" ht="22.5">
      <c r="A1066" s="994"/>
      <c r="B1066" s="1373"/>
      <c r="C1066" s="1649"/>
      <c r="D1066" s="2158"/>
      <c r="E1066" s="553" t="s">
        <v>2526</v>
      </c>
      <c r="F1066" s="547" t="s">
        <v>2527</v>
      </c>
      <c r="G1066" s="2386" t="s">
        <v>736</v>
      </c>
      <c r="H1066" s="552"/>
      <c r="I1066" s="552">
        <v>280.001</v>
      </c>
      <c r="J1066" s="552"/>
      <c r="K1066" s="552"/>
      <c r="L1066" s="552"/>
      <c r="M1066" s="552"/>
      <c r="N1066" s="552"/>
      <c r="O1066" s="552"/>
      <c r="P1066" s="552"/>
      <c r="Q1066" s="552"/>
      <c r="R1066" s="552"/>
      <c r="S1066" s="552"/>
      <c r="T1066" s="552"/>
      <c r="U1066" s="552"/>
      <c r="V1066" s="552"/>
      <c r="W1066" s="552"/>
      <c r="X1066" s="552"/>
      <c r="Y1066" s="552"/>
      <c r="Z1066" s="552"/>
      <c r="AA1066" s="552"/>
      <c r="AB1066" s="552"/>
      <c r="AC1066" s="552"/>
      <c r="AD1066" s="552"/>
      <c r="AE1066" s="552"/>
      <c r="AF1066" s="552"/>
      <c r="AG1066" s="552"/>
      <c r="AH1066" s="552"/>
      <c r="AI1066" s="1532" t="s">
        <v>737</v>
      </c>
      <c r="AJ1066" s="741"/>
      <c r="AK1066" s="1649"/>
      <c r="AL1066" s="1649"/>
      <c r="AM1066" s="1373"/>
      <c r="AN1066" s="1373"/>
      <c r="AO1066" s="1373"/>
      <c r="AP1066" s="1373"/>
      <c r="AQ1066" s="1649"/>
      <c r="AR1066" s="1373"/>
      <c r="AS1066" s="1373"/>
      <c r="AT1066" s="743"/>
      <c r="AU1066" s="1373"/>
      <c r="AV1066" s="1373"/>
      <c r="AW1066" s="1373"/>
      <c r="AX1066" s="1373"/>
      <c r="AY1066" s="1373"/>
      <c r="AZ1066" s="1639"/>
      <c r="BA1066" s="1639"/>
      <c r="BB1066" s="1639"/>
      <c r="BC1066" s="1639"/>
      <c r="BD1066" s="1639"/>
      <c r="BE1066" s="1642">
        <v>0</v>
      </c>
    </row>
    <row s="1854" customFormat="1" customHeight="1" ht="22.5">
      <c r="A1067" s="994"/>
      <c r="B1067" s="1373"/>
      <c r="C1067" s="1649"/>
      <c r="D1067" s="2158"/>
      <c r="E1067" s="553" t="s">
        <v>2528</v>
      </c>
      <c r="F1067" s="547" t="s">
        <v>1262</v>
      </c>
      <c r="G1067" s="2386" t="s">
        <v>736</v>
      </c>
      <c r="H1067" s="552"/>
      <c r="I1067" s="552">
        <v>267.999</v>
      </c>
      <c r="J1067" s="552"/>
      <c r="K1067" s="552"/>
      <c r="L1067" s="552"/>
      <c r="M1067" s="552"/>
      <c r="N1067" s="552"/>
      <c r="O1067" s="552"/>
      <c r="P1067" s="552"/>
      <c r="Q1067" s="552"/>
      <c r="R1067" s="552"/>
      <c r="S1067" s="552"/>
      <c r="T1067" s="552"/>
      <c r="U1067" s="552"/>
      <c r="V1067" s="552"/>
      <c r="W1067" s="552"/>
      <c r="X1067" s="552"/>
      <c r="Y1067" s="552"/>
      <c r="Z1067" s="552"/>
      <c r="AA1067" s="552"/>
      <c r="AB1067" s="552"/>
      <c r="AC1067" s="552"/>
      <c r="AD1067" s="552"/>
      <c r="AE1067" s="552"/>
      <c r="AF1067" s="552"/>
      <c r="AG1067" s="552"/>
      <c r="AH1067" s="552"/>
      <c r="AI1067" s="1532" t="s">
        <v>737</v>
      </c>
      <c r="AJ1067" s="741"/>
      <c r="AK1067" s="1649"/>
      <c r="AL1067" s="1649"/>
      <c r="AM1067" s="1373"/>
      <c r="AN1067" s="1373"/>
      <c r="AO1067" s="1373"/>
      <c r="AP1067" s="1373"/>
      <c r="AQ1067" s="1649"/>
      <c r="AR1067" s="1373"/>
      <c r="AS1067" s="1373"/>
      <c r="AT1067" s="743"/>
      <c r="AU1067" s="1373"/>
      <c r="AV1067" s="1373"/>
      <c r="AW1067" s="1373"/>
      <c r="AX1067" s="1373"/>
      <c r="AY1067" s="1373"/>
      <c r="AZ1067" s="1639"/>
      <c r="BA1067" s="1639"/>
      <c r="BB1067" s="1639"/>
      <c r="BC1067" s="1639"/>
      <c r="BD1067" s="1639"/>
      <c r="BE1067" s="1642">
        <v>0</v>
      </c>
    </row>
    <row s="1854" customFormat="1" customHeight="1" ht="22.5">
      <c r="A1068" s="994"/>
      <c r="B1068" s="1373"/>
      <c r="C1068" s="1649"/>
      <c r="D1068" s="2158"/>
      <c r="E1068" s="553" t="s">
        <v>2529</v>
      </c>
      <c r="F1068" s="547" t="s">
        <v>2530</v>
      </c>
      <c r="G1068" s="2386" t="s">
        <v>736</v>
      </c>
      <c r="H1068" s="552"/>
      <c r="I1068" s="552">
        <v>210.002</v>
      </c>
      <c r="J1068" s="552"/>
      <c r="K1068" s="552"/>
      <c r="L1068" s="552"/>
      <c r="M1068" s="552"/>
      <c r="N1068" s="552"/>
      <c r="O1068" s="552"/>
      <c r="P1068" s="552"/>
      <c r="Q1068" s="552"/>
      <c r="R1068" s="552"/>
      <c r="S1068" s="552"/>
      <c r="T1068" s="552"/>
      <c r="U1068" s="552"/>
      <c r="V1068" s="552"/>
      <c r="W1068" s="552"/>
      <c r="X1068" s="552"/>
      <c r="Y1068" s="552"/>
      <c r="Z1068" s="552"/>
      <c r="AA1068" s="552"/>
      <c r="AB1068" s="552"/>
      <c r="AC1068" s="552"/>
      <c r="AD1068" s="552"/>
      <c r="AE1068" s="552"/>
      <c r="AF1068" s="552"/>
      <c r="AG1068" s="552"/>
      <c r="AH1068" s="552"/>
      <c r="AI1068" s="1532" t="s">
        <v>737</v>
      </c>
      <c r="AJ1068" s="741"/>
      <c r="AK1068" s="1649"/>
      <c r="AL1068" s="1649"/>
      <c r="AM1068" s="1373"/>
      <c r="AN1068" s="1373"/>
      <c r="AO1068" s="1373"/>
      <c r="AP1068" s="1373"/>
      <c r="AQ1068" s="1649"/>
      <c r="AR1068" s="1373"/>
      <c r="AS1068" s="1373"/>
      <c r="AT1068" s="743"/>
      <c r="AU1068" s="1373"/>
      <c r="AV1068" s="1373"/>
      <c r="AW1068" s="1373"/>
      <c r="AX1068" s="1373"/>
      <c r="AY1068" s="1373"/>
      <c r="AZ1068" s="1639"/>
      <c r="BA1068" s="1639"/>
      <c r="BB1068" s="1639"/>
      <c r="BC1068" s="1639"/>
      <c r="BD1068" s="1639"/>
      <c r="BE1068" s="1642">
        <v>0</v>
      </c>
    </row>
    <row s="1854" customFormat="1" customHeight="1" ht="22.5">
      <c r="A1069" s="994"/>
      <c r="B1069" s="1373"/>
      <c r="C1069" s="1649"/>
      <c r="D1069" s="2158"/>
      <c r="E1069" s="553" t="s">
        <v>2531</v>
      </c>
      <c r="F1069" s="547" t="s">
        <v>2532</v>
      </c>
      <c r="G1069" s="2386" t="s">
        <v>736</v>
      </c>
      <c r="H1069" s="552"/>
      <c r="I1069" s="552">
        <v>238.005</v>
      </c>
      <c r="J1069" s="552"/>
      <c r="K1069" s="552"/>
      <c r="L1069" s="552"/>
      <c r="M1069" s="552"/>
      <c r="N1069" s="552"/>
      <c r="O1069" s="552"/>
      <c r="P1069" s="552"/>
      <c r="Q1069" s="552"/>
      <c r="R1069" s="552"/>
      <c r="S1069" s="552"/>
      <c r="T1069" s="552"/>
      <c r="U1069" s="552"/>
      <c r="V1069" s="552"/>
      <c r="W1069" s="552"/>
      <c r="X1069" s="552"/>
      <c r="Y1069" s="552"/>
      <c r="Z1069" s="552"/>
      <c r="AA1069" s="552"/>
      <c r="AB1069" s="552"/>
      <c r="AC1069" s="552"/>
      <c r="AD1069" s="552"/>
      <c r="AE1069" s="552"/>
      <c r="AF1069" s="552"/>
      <c r="AG1069" s="552"/>
      <c r="AH1069" s="552"/>
      <c r="AI1069" s="1532" t="s">
        <v>737</v>
      </c>
      <c r="AJ1069" s="741"/>
      <c r="AK1069" s="1649"/>
      <c r="AL1069" s="1649"/>
      <c r="AM1069" s="1373"/>
      <c r="AN1069" s="1373"/>
      <c r="AO1069" s="1373"/>
      <c r="AP1069" s="1373"/>
      <c r="AQ1069" s="1649"/>
      <c r="AR1069" s="1373"/>
      <c r="AS1069" s="1373"/>
      <c r="AT1069" s="743"/>
      <c r="AU1069" s="1373"/>
      <c r="AV1069" s="1373"/>
      <c r="AW1069" s="1373"/>
      <c r="AX1069" s="1373"/>
      <c r="AY1069" s="1373"/>
      <c r="AZ1069" s="1639"/>
      <c r="BA1069" s="1639"/>
      <c r="BB1069" s="1639"/>
      <c r="BC1069" s="1639"/>
      <c r="BD1069" s="1639"/>
      <c r="BE1069" s="1642">
        <v>0</v>
      </c>
    </row>
    <row s="1854" customFormat="1" customHeight="1" ht="22.5">
      <c r="A1070" s="994"/>
      <c r="B1070" s="1373"/>
      <c r="C1070" s="1649"/>
      <c r="D1070" s="2158"/>
      <c r="E1070" s="553" t="s">
        <v>2533</v>
      </c>
      <c r="F1070" s="547" t="s">
        <v>2534</v>
      </c>
      <c r="G1070" s="2386" t="s">
        <v>736</v>
      </c>
      <c r="H1070" s="552"/>
      <c r="I1070" s="552">
        <v>240.408</v>
      </c>
      <c r="J1070" s="552"/>
      <c r="K1070" s="552"/>
      <c r="L1070" s="552"/>
      <c r="M1070" s="552"/>
      <c r="N1070" s="552"/>
      <c r="O1070" s="552"/>
      <c r="P1070" s="552"/>
      <c r="Q1070" s="552"/>
      <c r="R1070" s="552"/>
      <c r="S1070" s="552"/>
      <c r="T1070" s="552"/>
      <c r="U1070" s="552"/>
      <c r="V1070" s="552"/>
      <c r="W1070" s="552"/>
      <c r="X1070" s="552"/>
      <c r="Y1070" s="552"/>
      <c r="Z1070" s="552"/>
      <c r="AA1070" s="552"/>
      <c r="AB1070" s="552"/>
      <c r="AC1070" s="552"/>
      <c r="AD1070" s="552"/>
      <c r="AE1070" s="552"/>
      <c r="AF1070" s="552"/>
      <c r="AG1070" s="552"/>
      <c r="AH1070" s="552"/>
      <c r="AI1070" s="1532" t="s">
        <v>737</v>
      </c>
      <c r="AJ1070" s="741"/>
      <c r="AK1070" s="1649"/>
      <c r="AL1070" s="1649"/>
      <c r="AM1070" s="1373"/>
      <c r="AN1070" s="1373"/>
      <c r="AO1070" s="1373"/>
      <c r="AP1070" s="1373"/>
      <c r="AQ1070" s="1649"/>
      <c r="AR1070" s="1373"/>
      <c r="AS1070" s="1373"/>
      <c r="AT1070" s="743"/>
      <c r="AU1070" s="1373"/>
      <c r="AV1070" s="1373"/>
      <c r="AW1070" s="1373"/>
      <c r="AX1070" s="1373"/>
      <c r="AY1070" s="1373"/>
      <c r="AZ1070" s="1639"/>
      <c r="BA1070" s="1639"/>
      <c r="BB1070" s="1639"/>
      <c r="BC1070" s="1639"/>
      <c r="BD1070" s="1639"/>
      <c r="BE1070" s="1642">
        <v>0</v>
      </c>
    </row>
    <row s="1854" customFormat="1" customHeight="1" ht="22.5">
      <c r="A1071" s="994"/>
      <c r="B1071" s="1373"/>
      <c r="C1071" s="1649"/>
      <c r="D1071" s="2158"/>
      <c r="E1071" s="553" t="s">
        <v>2535</v>
      </c>
      <c r="F1071" s="547" t="s">
        <v>2536</v>
      </c>
      <c r="G1071" s="2386" t="s">
        <v>736</v>
      </c>
      <c r="H1071" s="552"/>
      <c r="I1071" s="552">
        <v>234.996</v>
      </c>
      <c r="J1071" s="552"/>
      <c r="K1071" s="552"/>
      <c r="L1071" s="552"/>
      <c r="M1071" s="552"/>
      <c r="N1071" s="552"/>
      <c r="O1071" s="552"/>
      <c r="P1071" s="552"/>
      <c r="Q1071" s="552"/>
      <c r="R1071" s="552"/>
      <c r="S1071" s="552"/>
      <c r="T1071" s="552"/>
      <c r="U1071" s="552"/>
      <c r="V1071" s="552"/>
      <c r="W1071" s="552"/>
      <c r="X1071" s="552"/>
      <c r="Y1071" s="552"/>
      <c r="Z1071" s="552"/>
      <c r="AA1071" s="552"/>
      <c r="AB1071" s="552"/>
      <c r="AC1071" s="552"/>
      <c r="AD1071" s="552"/>
      <c r="AE1071" s="552"/>
      <c r="AF1071" s="552"/>
      <c r="AG1071" s="552"/>
      <c r="AH1071" s="552"/>
      <c r="AI1071" s="1532" t="s">
        <v>737</v>
      </c>
      <c r="AJ1071" s="741"/>
      <c r="AK1071" s="1649"/>
      <c r="AL1071" s="1649"/>
      <c r="AM1071" s="1373"/>
      <c r="AN1071" s="1373"/>
      <c r="AO1071" s="1373"/>
      <c r="AP1071" s="1373"/>
      <c r="AQ1071" s="1649"/>
      <c r="AR1071" s="1373"/>
      <c r="AS1071" s="1373"/>
      <c r="AT1071" s="743"/>
      <c r="AU1071" s="1373"/>
      <c r="AV1071" s="1373"/>
      <c r="AW1071" s="1373"/>
      <c r="AX1071" s="1373"/>
      <c r="AY1071" s="1373"/>
      <c r="AZ1071" s="1639"/>
      <c r="BA1071" s="1639"/>
      <c r="BB1071" s="1639"/>
      <c r="BC1071" s="1639"/>
      <c r="BD1071" s="1639"/>
      <c r="BE1071" s="1642">
        <v>0</v>
      </c>
    </row>
    <row s="1854" customFormat="1" customHeight="1" ht="22.5">
      <c r="A1072" s="994"/>
      <c r="B1072" s="1373"/>
      <c r="C1072" s="1649"/>
      <c r="D1072" s="2158"/>
      <c r="E1072" s="553" t="s">
        <v>2537</v>
      </c>
      <c r="F1072" s="547" t="s">
        <v>2538</v>
      </c>
      <c r="G1072" s="2386" t="s">
        <v>736</v>
      </c>
      <c r="H1072" s="552"/>
      <c r="I1072" s="552">
        <v>210.003</v>
      </c>
      <c r="J1072" s="552"/>
      <c r="K1072" s="552"/>
      <c r="L1072" s="552"/>
      <c r="M1072" s="552"/>
      <c r="N1072" s="552"/>
      <c r="O1072" s="552"/>
      <c r="P1072" s="552"/>
      <c r="Q1072" s="552"/>
      <c r="R1072" s="552"/>
      <c r="S1072" s="552"/>
      <c r="T1072" s="552"/>
      <c r="U1072" s="552"/>
      <c r="V1072" s="552"/>
      <c r="W1072" s="552"/>
      <c r="X1072" s="552"/>
      <c r="Y1072" s="552"/>
      <c r="Z1072" s="552"/>
      <c r="AA1072" s="552"/>
      <c r="AB1072" s="552"/>
      <c r="AC1072" s="552"/>
      <c r="AD1072" s="552"/>
      <c r="AE1072" s="552"/>
      <c r="AF1072" s="552"/>
      <c r="AG1072" s="552"/>
      <c r="AH1072" s="552"/>
      <c r="AI1072" s="1532" t="s">
        <v>737</v>
      </c>
      <c r="AJ1072" s="741"/>
      <c r="AK1072" s="1649"/>
      <c r="AL1072" s="1649"/>
      <c r="AM1072" s="1373"/>
      <c r="AN1072" s="1373"/>
      <c r="AO1072" s="1373"/>
      <c r="AP1072" s="1373"/>
      <c r="AQ1072" s="1649"/>
      <c r="AR1072" s="1373"/>
      <c r="AS1072" s="1373"/>
      <c r="AT1072" s="743"/>
      <c r="AU1072" s="1373"/>
      <c r="AV1072" s="1373"/>
      <c r="AW1072" s="1373"/>
      <c r="AX1072" s="1373"/>
      <c r="AY1072" s="1373"/>
      <c r="AZ1072" s="1639"/>
      <c r="BA1072" s="1639"/>
      <c r="BB1072" s="1639"/>
      <c r="BC1072" s="1639"/>
      <c r="BD1072" s="1639"/>
      <c r="BE1072" s="1642">
        <v>0</v>
      </c>
    </row>
    <row s="1854" customFormat="1" customHeight="1" ht="22.5">
      <c r="A1073" s="994"/>
      <c r="B1073" s="1373"/>
      <c r="C1073" s="1649"/>
      <c r="D1073" s="2158"/>
      <c r="E1073" s="553" t="s">
        <v>2539</v>
      </c>
      <c r="F1073" s="547" t="s">
        <v>2540</v>
      </c>
      <c r="G1073" s="2386" t="s">
        <v>736</v>
      </c>
      <c r="H1073" s="552"/>
      <c r="I1073" s="552">
        <v>210.004</v>
      </c>
      <c r="J1073" s="552"/>
      <c r="K1073" s="552"/>
      <c r="L1073" s="552"/>
      <c r="M1073" s="552"/>
      <c r="N1073" s="552"/>
      <c r="O1073" s="552"/>
      <c r="P1073" s="552"/>
      <c r="Q1073" s="552"/>
      <c r="R1073" s="552"/>
      <c r="S1073" s="552"/>
      <c r="T1073" s="552"/>
      <c r="U1073" s="552"/>
      <c r="V1073" s="552"/>
      <c r="W1073" s="552"/>
      <c r="X1073" s="552"/>
      <c r="Y1073" s="552"/>
      <c r="Z1073" s="552"/>
      <c r="AA1073" s="552"/>
      <c r="AB1073" s="552"/>
      <c r="AC1073" s="552"/>
      <c r="AD1073" s="552"/>
      <c r="AE1073" s="552"/>
      <c r="AF1073" s="552"/>
      <c r="AG1073" s="552"/>
      <c r="AH1073" s="552"/>
      <c r="AI1073" s="1532" t="s">
        <v>737</v>
      </c>
      <c r="AJ1073" s="741"/>
      <c r="AK1073" s="1649"/>
      <c r="AL1073" s="1649"/>
      <c r="AM1073" s="1373"/>
      <c r="AN1073" s="1373"/>
      <c r="AO1073" s="1373"/>
      <c r="AP1073" s="1373"/>
      <c r="AQ1073" s="1649"/>
      <c r="AR1073" s="1373"/>
      <c r="AS1073" s="1373"/>
      <c r="AT1073" s="743"/>
      <c r="AU1073" s="1373"/>
      <c r="AV1073" s="1373"/>
      <c r="AW1073" s="1373"/>
      <c r="AX1073" s="1373"/>
      <c r="AY1073" s="1373"/>
      <c r="AZ1073" s="1639"/>
      <c r="BA1073" s="1639"/>
      <c r="BB1073" s="1639"/>
      <c r="BC1073" s="1639"/>
      <c r="BD1073" s="1639"/>
      <c r="BE1073" s="1642">
        <v>0</v>
      </c>
    </row>
    <row s="1854" customFormat="1" customHeight="1" ht="22.5">
      <c r="A1074" s="994"/>
      <c r="B1074" s="1373"/>
      <c r="C1074" s="1649"/>
      <c r="D1074" s="2158"/>
      <c r="E1074" s="553" t="s">
        <v>2541</v>
      </c>
      <c r="F1074" s="547" t="s">
        <v>1252</v>
      </c>
      <c r="G1074" s="2386" t="s">
        <v>736</v>
      </c>
      <c r="H1074" s="552"/>
      <c r="I1074" s="552">
        <v>209.995</v>
      </c>
      <c r="J1074" s="552"/>
      <c r="K1074" s="552"/>
      <c r="L1074" s="552"/>
      <c r="M1074" s="552"/>
      <c r="N1074" s="552"/>
      <c r="O1074" s="552"/>
      <c r="P1074" s="552"/>
      <c r="Q1074" s="552"/>
      <c r="R1074" s="552"/>
      <c r="S1074" s="552"/>
      <c r="T1074" s="552"/>
      <c r="U1074" s="552"/>
      <c r="V1074" s="552"/>
      <c r="W1074" s="552"/>
      <c r="X1074" s="552"/>
      <c r="Y1074" s="552"/>
      <c r="Z1074" s="552"/>
      <c r="AA1074" s="552"/>
      <c r="AB1074" s="552"/>
      <c r="AC1074" s="552"/>
      <c r="AD1074" s="552"/>
      <c r="AE1074" s="552"/>
      <c r="AF1074" s="552"/>
      <c r="AG1074" s="552"/>
      <c r="AH1074" s="552"/>
      <c r="AI1074" s="1532" t="s">
        <v>737</v>
      </c>
      <c r="AJ1074" s="741"/>
      <c r="AK1074" s="1649"/>
      <c r="AL1074" s="1649"/>
      <c r="AM1074" s="1373"/>
      <c r="AN1074" s="1373"/>
      <c r="AO1074" s="1373"/>
      <c r="AP1074" s="1373"/>
      <c r="AQ1074" s="1649"/>
      <c r="AR1074" s="1373"/>
      <c r="AS1074" s="1373"/>
      <c r="AT1074" s="743"/>
      <c r="AU1074" s="1373"/>
      <c r="AV1074" s="1373"/>
      <c r="AW1074" s="1373"/>
      <c r="AX1074" s="1373"/>
      <c r="AY1074" s="1373"/>
      <c r="AZ1074" s="1639"/>
      <c r="BA1074" s="1639"/>
      <c r="BB1074" s="1639"/>
      <c r="BC1074" s="1639"/>
      <c r="BD1074" s="1639"/>
      <c r="BE1074" s="1642">
        <v>0</v>
      </c>
    </row>
    <row s="1854" customFormat="1" customHeight="1" ht="22.5">
      <c r="A1075" s="994"/>
      <c r="B1075" s="1373"/>
      <c r="C1075" s="1649"/>
      <c r="D1075" s="2158"/>
      <c r="E1075" s="553" t="s">
        <v>2542</v>
      </c>
      <c r="F1075" s="547" t="s">
        <v>2543</v>
      </c>
      <c r="G1075" s="2386" t="s">
        <v>736</v>
      </c>
      <c r="H1075" s="552"/>
      <c r="I1075" s="552">
        <v>210.001</v>
      </c>
      <c r="J1075" s="552"/>
      <c r="K1075" s="552"/>
      <c r="L1075" s="552"/>
      <c r="M1075" s="552"/>
      <c r="N1075" s="552"/>
      <c r="O1075" s="552"/>
      <c r="P1075" s="552"/>
      <c r="Q1075" s="552"/>
      <c r="R1075" s="552"/>
      <c r="S1075" s="552"/>
      <c r="T1075" s="552"/>
      <c r="U1075" s="552"/>
      <c r="V1075" s="552"/>
      <c r="W1075" s="552"/>
      <c r="X1075" s="552"/>
      <c r="Y1075" s="552"/>
      <c r="Z1075" s="552"/>
      <c r="AA1075" s="552"/>
      <c r="AB1075" s="552"/>
      <c r="AC1075" s="552"/>
      <c r="AD1075" s="552"/>
      <c r="AE1075" s="552"/>
      <c r="AF1075" s="552"/>
      <c r="AG1075" s="552"/>
      <c r="AH1075" s="552"/>
      <c r="AI1075" s="1532" t="s">
        <v>737</v>
      </c>
      <c r="AJ1075" s="741"/>
      <c r="AK1075" s="1649"/>
      <c r="AL1075" s="1649"/>
      <c r="AM1075" s="1373"/>
      <c r="AN1075" s="1373"/>
      <c r="AO1075" s="1373"/>
      <c r="AP1075" s="1373"/>
      <c r="AQ1075" s="1649"/>
      <c r="AR1075" s="1373"/>
      <c r="AS1075" s="1373"/>
      <c r="AT1075" s="743"/>
      <c r="AU1075" s="1373"/>
      <c r="AV1075" s="1373"/>
      <c r="AW1075" s="1373"/>
      <c r="AX1075" s="1373"/>
      <c r="AY1075" s="1373"/>
      <c r="AZ1075" s="1639"/>
      <c r="BA1075" s="1639"/>
      <c r="BB1075" s="1639"/>
      <c r="BC1075" s="1639"/>
      <c r="BD1075" s="1639"/>
      <c r="BE1075" s="1642">
        <v>0</v>
      </c>
    </row>
    <row s="1854" customFormat="1" customHeight="1" ht="22.5">
      <c r="A1076" s="994"/>
      <c r="B1076" s="1373"/>
      <c r="C1076" s="1649"/>
      <c r="D1076" s="2158"/>
      <c r="E1076" s="553" t="s">
        <v>2544</v>
      </c>
      <c r="F1076" s="547" t="s">
        <v>2545</v>
      </c>
      <c r="G1076" s="2386" t="s">
        <v>736</v>
      </c>
      <c r="H1076" s="552"/>
      <c r="I1076" s="552">
        <v>210.001</v>
      </c>
      <c r="J1076" s="552"/>
      <c r="K1076" s="552"/>
      <c r="L1076" s="552"/>
      <c r="M1076" s="552"/>
      <c r="N1076" s="552"/>
      <c r="O1076" s="552"/>
      <c r="P1076" s="552"/>
      <c r="Q1076" s="552"/>
      <c r="R1076" s="552"/>
      <c r="S1076" s="552"/>
      <c r="T1076" s="552"/>
      <c r="U1076" s="552"/>
      <c r="V1076" s="552"/>
      <c r="W1076" s="552"/>
      <c r="X1076" s="552"/>
      <c r="Y1076" s="552"/>
      <c r="Z1076" s="552"/>
      <c r="AA1076" s="552"/>
      <c r="AB1076" s="552"/>
      <c r="AC1076" s="552"/>
      <c r="AD1076" s="552"/>
      <c r="AE1076" s="552"/>
      <c r="AF1076" s="552"/>
      <c r="AG1076" s="552"/>
      <c r="AH1076" s="552"/>
      <c r="AI1076" s="1532" t="s">
        <v>737</v>
      </c>
      <c r="AJ1076" s="741"/>
      <c r="AK1076" s="1649"/>
      <c r="AL1076" s="1649"/>
      <c r="AM1076" s="1373"/>
      <c r="AN1076" s="1373"/>
      <c r="AO1076" s="1373"/>
      <c r="AP1076" s="1373"/>
      <c r="AQ1076" s="1649"/>
      <c r="AR1076" s="1373"/>
      <c r="AS1076" s="1373"/>
      <c r="AT1076" s="743"/>
      <c r="AU1076" s="1373"/>
      <c r="AV1076" s="1373"/>
      <c r="AW1076" s="1373"/>
      <c r="AX1076" s="1373"/>
      <c r="AY1076" s="1373"/>
      <c r="AZ1076" s="1639"/>
      <c r="BA1076" s="1639"/>
      <c r="BB1076" s="1639"/>
      <c r="BC1076" s="1639"/>
      <c r="BD1076" s="1639"/>
      <c r="BE1076" s="1642">
        <v>0</v>
      </c>
    </row>
    <row s="1854" customFormat="1" customHeight="1" ht="22.5">
      <c r="A1077" s="994"/>
      <c r="B1077" s="1373"/>
      <c r="C1077" s="1649"/>
      <c r="D1077" s="2158"/>
      <c r="E1077" s="553" t="s">
        <v>2546</v>
      </c>
      <c r="F1077" s="547" t="s">
        <v>2547</v>
      </c>
      <c r="G1077" s="2386" t="s">
        <v>736</v>
      </c>
      <c r="H1077" s="552"/>
      <c r="I1077" s="552">
        <v>210.003</v>
      </c>
      <c r="J1077" s="552"/>
      <c r="K1077" s="552"/>
      <c r="L1077" s="552"/>
      <c r="M1077" s="552"/>
      <c r="N1077" s="552"/>
      <c r="O1077" s="552"/>
      <c r="P1077" s="552"/>
      <c r="Q1077" s="552"/>
      <c r="R1077" s="552"/>
      <c r="S1077" s="552"/>
      <c r="T1077" s="552"/>
      <c r="U1077" s="552"/>
      <c r="V1077" s="552"/>
      <c r="W1077" s="552"/>
      <c r="X1077" s="552"/>
      <c r="Y1077" s="552"/>
      <c r="Z1077" s="552"/>
      <c r="AA1077" s="552"/>
      <c r="AB1077" s="552"/>
      <c r="AC1077" s="552"/>
      <c r="AD1077" s="552"/>
      <c r="AE1077" s="552"/>
      <c r="AF1077" s="552"/>
      <c r="AG1077" s="552"/>
      <c r="AH1077" s="552"/>
      <c r="AI1077" s="1532" t="s">
        <v>737</v>
      </c>
      <c r="AJ1077" s="741"/>
      <c r="AK1077" s="1649"/>
      <c r="AL1077" s="1649"/>
      <c r="AM1077" s="1373"/>
      <c r="AN1077" s="1373"/>
      <c r="AO1077" s="1373"/>
      <c r="AP1077" s="1373"/>
      <c r="AQ1077" s="1649"/>
      <c r="AR1077" s="1373"/>
      <c r="AS1077" s="1373"/>
      <c r="AT1077" s="743"/>
      <c r="AU1077" s="1373"/>
      <c r="AV1077" s="1373"/>
      <c r="AW1077" s="1373"/>
      <c r="AX1077" s="1373"/>
      <c r="AY1077" s="1373"/>
      <c r="AZ1077" s="1639"/>
      <c r="BA1077" s="1639"/>
      <c r="BB1077" s="1639"/>
      <c r="BC1077" s="1639"/>
      <c r="BD1077" s="1639"/>
      <c r="BE1077" s="1642">
        <v>0</v>
      </c>
    </row>
    <row s="1854" customFormat="1" customHeight="1" ht="22.5">
      <c r="A1078" s="994"/>
      <c r="B1078" s="1373"/>
      <c r="C1078" s="1649"/>
      <c r="D1078" s="2158"/>
      <c r="E1078" s="553" t="s">
        <v>2548</v>
      </c>
      <c r="F1078" s="547" t="s">
        <v>2549</v>
      </c>
      <c r="G1078" s="2386" t="s">
        <v>736</v>
      </c>
      <c r="H1078" s="552"/>
      <c r="I1078" s="552">
        <v>210.001</v>
      </c>
      <c r="J1078" s="552"/>
      <c r="K1078" s="552"/>
      <c r="L1078" s="552"/>
      <c r="M1078" s="552"/>
      <c r="N1078" s="552"/>
      <c r="O1078" s="552"/>
      <c r="P1078" s="552"/>
      <c r="Q1078" s="552"/>
      <c r="R1078" s="552"/>
      <c r="S1078" s="552"/>
      <c r="T1078" s="552"/>
      <c r="U1078" s="552"/>
      <c r="V1078" s="552"/>
      <c r="W1078" s="552"/>
      <c r="X1078" s="552"/>
      <c r="Y1078" s="552"/>
      <c r="Z1078" s="552"/>
      <c r="AA1078" s="552"/>
      <c r="AB1078" s="552"/>
      <c r="AC1078" s="552"/>
      <c r="AD1078" s="552"/>
      <c r="AE1078" s="552"/>
      <c r="AF1078" s="552"/>
      <c r="AG1078" s="552"/>
      <c r="AH1078" s="552"/>
      <c r="AI1078" s="1532" t="s">
        <v>737</v>
      </c>
      <c r="AJ1078" s="741"/>
      <c r="AK1078" s="1649"/>
      <c r="AL1078" s="1649"/>
      <c r="AM1078" s="1373"/>
      <c r="AN1078" s="1373"/>
      <c r="AO1078" s="1373"/>
      <c r="AP1078" s="1373"/>
      <c r="AQ1078" s="1649"/>
      <c r="AR1078" s="1373"/>
      <c r="AS1078" s="1373"/>
      <c r="AT1078" s="743"/>
      <c r="AU1078" s="1373"/>
      <c r="AV1078" s="1373"/>
      <c r="AW1078" s="1373"/>
      <c r="AX1078" s="1373"/>
      <c r="AY1078" s="1373"/>
      <c r="AZ1078" s="1639"/>
      <c r="BA1078" s="1639"/>
      <c r="BB1078" s="1639"/>
      <c r="BC1078" s="1639"/>
      <c r="BD1078" s="1639"/>
      <c r="BE1078" s="1642">
        <v>0</v>
      </c>
    </row>
    <row s="1854" customFormat="1" customHeight="1" ht="22.5">
      <c r="A1079" s="994"/>
      <c r="B1079" s="1373"/>
      <c r="C1079" s="1649"/>
      <c r="D1079" s="2158"/>
      <c r="E1079" s="553" t="s">
        <v>2550</v>
      </c>
      <c r="F1079" s="547" t="s">
        <v>2551</v>
      </c>
      <c r="G1079" s="2386" t="s">
        <v>736</v>
      </c>
      <c r="H1079" s="552"/>
      <c r="I1079" s="552">
        <v>209.995</v>
      </c>
      <c r="J1079" s="552"/>
      <c r="K1079" s="552"/>
      <c r="L1079" s="552"/>
      <c r="M1079" s="552"/>
      <c r="N1079" s="552"/>
      <c r="O1079" s="552"/>
      <c r="P1079" s="552"/>
      <c r="Q1079" s="552"/>
      <c r="R1079" s="552"/>
      <c r="S1079" s="552"/>
      <c r="T1079" s="552"/>
      <c r="U1079" s="552"/>
      <c r="V1079" s="552"/>
      <c r="W1079" s="552"/>
      <c r="X1079" s="552"/>
      <c r="Y1079" s="552"/>
      <c r="Z1079" s="552"/>
      <c r="AA1079" s="552"/>
      <c r="AB1079" s="552"/>
      <c r="AC1079" s="552"/>
      <c r="AD1079" s="552"/>
      <c r="AE1079" s="552"/>
      <c r="AF1079" s="552"/>
      <c r="AG1079" s="552"/>
      <c r="AH1079" s="552"/>
      <c r="AI1079" s="1532" t="s">
        <v>737</v>
      </c>
      <c r="AJ1079" s="741"/>
      <c r="AK1079" s="1649"/>
      <c r="AL1079" s="1649"/>
      <c r="AM1079" s="1373"/>
      <c r="AN1079" s="1373"/>
      <c r="AO1079" s="1373"/>
      <c r="AP1079" s="1373"/>
      <c r="AQ1079" s="1649"/>
      <c r="AR1079" s="1373"/>
      <c r="AS1079" s="1373"/>
      <c r="AT1079" s="743"/>
      <c r="AU1079" s="1373"/>
      <c r="AV1079" s="1373"/>
      <c r="AW1079" s="1373"/>
      <c r="AX1079" s="1373"/>
      <c r="AY1079" s="1373"/>
      <c r="AZ1079" s="1639"/>
      <c r="BA1079" s="1639"/>
      <c r="BB1079" s="1639"/>
      <c r="BC1079" s="1639"/>
      <c r="BD1079" s="1639"/>
      <c r="BE1079" s="1642">
        <v>0</v>
      </c>
    </row>
    <row s="1854" customFormat="1" customHeight="1" ht="22.5">
      <c r="A1080" s="994"/>
      <c r="B1080" s="1373"/>
      <c r="C1080" s="1649"/>
      <c r="D1080" s="2158"/>
      <c r="E1080" s="553" t="s">
        <v>2552</v>
      </c>
      <c r="F1080" s="547" t="s">
        <v>2553</v>
      </c>
      <c r="G1080" s="2386" t="s">
        <v>736</v>
      </c>
      <c r="H1080" s="552"/>
      <c r="I1080" s="552">
        <v>209.999</v>
      </c>
      <c r="J1080" s="552"/>
      <c r="K1080" s="552"/>
      <c r="L1080" s="552"/>
      <c r="M1080" s="552"/>
      <c r="N1080" s="552"/>
      <c r="O1080" s="552"/>
      <c r="P1080" s="552"/>
      <c r="Q1080" s="552"/>
      <c r="R1080" s="552"/>
      <c r="S1080" s="552"/>
      <c r="T1080" s="552"/>
      <c r="U1080" s="552"/>
      <c r="V1080" s="552"/>
      <c r="W1080" s="552"/>
      <c r="X1080" s="552"/>
      <c r="Y1080" s="552"/>
      <c r="Z1080" s="552"/>
      <c r="AA1080" s="552"/>
      <c r="AB1080" s="552"/>
      <c r="AC1080" s="552"/>
      <c r="AD1080" s="552"/>
      <c r="AE1080" s="552"/>
      <c r="AF1080" s="552"/>
      <c r="AG1080" s="552"/>
      <c r="AH1080" s="552"/>
      <c r="AI1080" s="1532" t="s">
        <v>737</v>
      </c>
      <c r="AJ1080" s="741"/>
      <c r="AK1080" s="1649"/>
      <c r="AL1080" s="1649"/>
      <c r="AM1080" s="1373"/>
      <c r="AN1080" s="1373"/>
      <c r="AO1080" s="1373"/>
      <c r="AP1080" s="1373"/>
      <c r="AQ1080" s="1649"/>
      <c r="AR1080" s="1373"/>
      <c r="AS1080" s="1373"/>
      <c r="AT1080" s="743"/>
      <c r="AU1080" s="1373"/>
      <c r="AV1080" s="1373"/>
      <c r="AW1080" s="1373"/>
      <c r="AX1080" s="1373"/>
      <c r="AY1080" s="1373"/>
      <c r="AZ1080" s="1639"/>
      <c r="BA1080" s="1639"/>
      <c r="BB1080" s="1639"/>
      <c r="BC1080" s="1639"/>
      <c r="BD1080" s="1639"/>
      <c r="BE1080" s="1642">
        <v>0</v>
      </c>
    </row>
    <row s="1854" customFormat="1" customHeight="1" ht="22.5">
      <c r="A1081" s="994"/>
      <c r="B1081" s="1373"/>
      <c r="C1081" s="1649"/>
      <c r="D1081" s="2158"/>
      <c r="E1081" s="553" t="s">
        <v>2554</v>
      </c>
      <c r="F1081" s="547" t="s">
        <v>2555</v>
      </c>
      <c r="G1081" s="2386" t="s">
        <v>736</v>
      </c>
      <c r="H1081" s="552"/>
      <c r="I1081" s="552">
        <v>210.005</v>
      </c>
      <c r="J1081" s="552"/>
      <c r="K1081" s="552"/>
      <c r="L1081" s="552"/>
      <c r="M1081" s="552"/>
      <c r="N1081" s="552"/>
      <c r="O1081" s="552"/>
      <c r="P1081" s="552"/>
      <c r="Q1081" s="552"/>
      <c r="R1081" s="552"/>
      <c r="S1081" s="552"/>
      <c r="T1081" s="552"/>
      <c r="U1081" s="552"/>
      <c r="V1081" s="552"/>
      <c r="W1081" s="552"/>
      <c r="X1081" s="552"/>
      <c r="Y1081" s="552"/>
      <c r="Z1081" s="552"/>
      <c r="AA1081" s="552"/>
      <c r="AB1081" s="552"/>
      <c r="AC1081" s="552"/>
      <c r="AD1081" s="552"/>
      <c r="AE1081" s="552"/>
      <c r="AF1081" s="552"/>
      <c r="AG1081" s="552"/>
      <c r="AH1081" s="552"/>
      <c r="AI1081" s="1532" t="s">
        <v>737</v>
      </c>
      <c r="AJ1081" s="741"/>
      <c r="AK1081" s="1649"/>
      <c r="AL1081" s="1649"/>
      <c r="AM1081" s="1373"/>
      <c r="AN1081" s="1373"/>
      <c r="AO1081" s="1373"/>
      <c r="AP1081" s="1373"/>
      <c r="AQ1081" s="1649"/>
      <c r="AR1081" s="1373"/>
      <c r="AS1081" s="1373"/>
      <c r="AT1081" s="743"/>
      <c r="AU1081" s="1373"/>
      <c r="AV1081" s="1373"/>
      <c r="AW1081" s="1373"/>
      <c r="AX1081" s="1373"/>
      <c r="AY1081" s="1373"/>
      <c r="AZ1081" s="1639"/>
      <c r="BA1081" s="1639"/>
      <c r="BB1081" s="1639"/>
      <c r="BC1081" s="1639"/>
      <c r="BD1081" s="1639"/>
      <c r="BE1081" s="1642">
        <v>0</v>
      </c>
    </row>
    <row s="1854" customFormat="1" customHeight="1" ht="22.5">
      <c r="A1082" s="994"/>
      <c r="B1082" s="1373"/>
      <c r="C1082" s="1649"/>
      <c r="D1082" s="2158"/>
      <c r="E1082" s="553" t="s">
        <v>2556</v>
      </c>
      <c r="F1082" s="547" t="s">
        <v>2557</v>
      </c>
      <c r="G1082" s="2386" t="s">
        <v>736</v>
      </c>
      <c r="H1082" s="552"/>
      <c r="I1082" s="552">
        <v>210.003</v>
      </c>
      <c r="J1082" s="552"/>
      <c r="K1082" s="552"/>
      <c r="L1082" s="552"/>
      <c r="M1082" s="552"/>
      <c r="N1082" s="552"/>
      <c r="O1082" s="552"/>
      <c r="P1082" s="552"/>
      <c r="Q1082" s="552"/>
      <c r="R1082" s="552"/>
      <c r="S1082" s="552"/>
      <c r="T1082" s="552"/>
      <c r="U1082" s="552"/>
      <c r="V1082" s="552"/>
      <c r="W1082" s="552"/>
      <c r="X1082" s="552"/>
      <c r="Y1082" s="552"/>
      <c r="Z1082" s="552"/>
      <c r="AA1082" s="552"/>
      <c r="AB1082" s="552"/>
      <c r="AC1082" s="552"/>
      <c r="AD1082" s="552"/>
      <c r="AE1082" s="552"/>
      <c r="AF1082" s="552"/>
      <c r="AG1082" s="552"/>
      <c r="AH1082" s="552"/>
      <c r="AI1082" s="1532" t="s">
        <v>737</v>
      </c>
      <c r="AJ1082" s="741"/>
      <c r="AK1082" s="1649"/>
      <c r="AL1082" s="1649"/>
      <c r="AM1082" s="1373"/>
      <c r="AN1082" s="1373"/>
      <c r="AO1082" s="1373"/>
      <c r="AP1082" s="1373"/>
      <c r="AQ1082" s="1649"/>
      <c r="AR1082" s="1373"/>
      <c r="AS1082" s="1373"/>
      <c r="AT1082" s="743"/>
      <c r="AU1082" s="1373"/>
      <c r="AV1082" s="1373"/>
      <c r="AW1082" s="1373"/>
      <c r="AX1082" s="1373"/>
      <c r="AY1082" s="1373"/>
      <c r="AZ1082" s="1639"/>
      <c r="BA1082" s="1639"/>
      <c r="BB1082" s="1639"/>
      <c r="BC1082" s="1639"/>
      <c r="BD1082" s="1639"/>
      <c r="BE1082" s="1642">
        <v>0</v>
      </c>
    </row>
    <row s="1854" customFormat="1" customHeight="1" ht="22.5">
      <c r="A1083" s="994"/>
      <c r="B1083" s="1373"/>
      <c r="C1083" s="1649"/>
      <c r="D1083" s="2158"/>
      <c r="E1083" s="553" t="s">
        <v>2558</v>
      </c>
      <c r="F1083" s="547" t="s">
        <v>2559</v>
      </c>
      <c r="G1083" s="2386" t="s">
        <v>736</v>
      </c>
      <c r="H1083" s="552"/>
      <c r="I1083" s="552">
        <v>254.999</v>
      </c>
      <c r="J1083" s="552"/>
      <c r="K1083" s="552"/>
      <c r="L1083" s="552"/>
      <c r="M1083" s="552"/>
      <c r="N1083" s="552"/>
      <c r="O1083" s="552"/>
      <c r="P1083" s="552"/>
      <c r="Q1083" s="552"/>
      <c r="R1083" s="552"/>
      <c r="S1083" s="552"/>
      <c r="T1083" s="552"/>
      <c r="U1083" s="552"/>
      <c r="V1083" s="552"/>
      <c r="W1083" s="552"/>
      <c r="X1083" s="552"/>
      <c r="Y1083" s="552"/>
      <c r="Z1083" s="552"/>
      <c r="AA1083" s="552"/>
      <c r="AB1083" s="552"/>
      <c r="AC1083" s="552"/>
      <c r="AD1083" s="552"/>
      <c r="AE1083" s="552"/>
      <c r="AF1083" s="552"/>
      <c r="AG1083" s="552"/>
      <c r="AH1083" s="552"/>
      <c r="AI1083" s="1532" t="s">
        <v>737</v>
      </c>
      <c r="AJ1083" s="741"/>
      <c r="AK1083" s="1649"/>
      <c r="AL1083" s="1649"/>
      <c r="AM1083" s="1373"/>
      <c r="AN1083" s="1373"/>
      <c r="AO1083" s="1373"/>
      <c r="AP1083" s="1373"/>
      <c r="AQ1083" s="1649"/>
      <c r="AR1083" s="1373"/>
      <c r="AS1083" s="1373"/>
      <c r="AT1083" s="743"/>
      <c r="AU1083" s="1373"/>
      <c r="AV1083" s="1373"/>
      <c r="AW1083" s="1373"/>
      <c r="AX1083" s="1373"/>
      <c r="AY1083" s="1373"/>
      <c r="AZ1083" s="1639"/>
      <c r="BA1083" s="1639"/>
      <c r="BB1083" s="1639"/>
      <c r="BC1083" s="1639"/>
      <c r="BD1083" s="1639"/>
      <c r="BE1083" s="1642">
        <v>0</v>
      </c>
    </row>
    <row s="1854" customFormat="1" customHeight="1" ht="22.5">
      <c r="A1084" s="994"/>
      <c r="B1084" s="1373"/>
      <c r="C1084" s="1649"/>
      <c r="D1084" s="2158"/>
      <c r="E1084" s="553" t="s">
        <v>2560</v>
      </c>
      <c r="F1084" s="547" t="s">
        <v>2561</v>
      </c>
      <c r="G1084" s="2386" t="s">
        <v>736</v>
      </c>
      <c r="H1084" s="552"/>
      <c r="I1084" s="552">
        <v>210.002</v>
      </c>
      <c r="J1084" s="552"/>
      <c r="K1084" s="552"/>
      <c r="L1084" s="552"/>
      <c r="M1084" s="552"/>
      <c r="N1084" s="552"/>
      <c r="O1084" s="552"/>
      <c r="P1084" s="552"/>
      <c r="Q1084" s="552"/>
      <c r="R1084" s="552"/>
      <c r="S1084" s="552"/>
      <c r="T1084" s="552"/>
      <c r="U1084" s="552"/>
      <c r="V1084" s="552"/>
      <c r="W1084" s="552"/>
      <c r="X1084" s="552"/>
      <c r="Y1084" s="552"/>
      <c r="Z1084" s="552"/>
      <c r="AA1084" s="552"/>
      <c r="AB1084" s="552"/>
      <c r="AC1084" s="552"/>
      <c r="AD1084" s="552"/>
      <c r="AE1084" s="552"/>
      <c r="AF1084" s="552"/>
      <c r="AG1084" s="552"/>
      <c r="AH1084" s="552"/>
      <c r="AI1084" s="1532" t="s">
        <v>737</v>
      </c>
      <c r="AJ1084" s="741"/>
      <c r="AK1084" s="1649"/>
      <c r="AL1084" s="1649"/>
      <c r="AM1084" s="1373"/>
      <c r="AN1084" s="1373"/>
      <c r="AO1084" s="1373"/>
      <c r="AP1084" s="1373"/>
      <c r="AQ1084" s="1649"/>
      <c r="AR1084" s="1373"/>
      <c r="AS1084" s="1373"/>
      <c r="AT1084" s="743"/>
      <c r="AU1084" s="1373"/>
      <c r="AV1084" s="1373"/>
      <c r="AW1084" s="1373"/>
      <c r="AX1084" s="1373"/>
      <c r="AY1084" s="1373"/>
      <c r="AZ1084" s="1639"/>
      <c r="BA1084" s="1639"/>
      <c r="BB1084" s="1639"/>
      <c r="BC1084" s="1639"/>
      <c r="BD1084" s="1639"/>
      <c r="BE1084" s="1642">
        <v>0</v>
      </c>
    </row>
    <row s="1854" customFormat="1" customHeight="1" ht="22.5">
      <c r="A1085" s="994"/>
      <c r="B1085" s="1373"/>
      <c r="C1085" s="1649"/>
      <c r="D1085" s="2158"/>
      <c r="E1085" s="553" t="s">
        <v>2562</v>
      </c>
      <c r="F1085" s="547" t="s">
        <v>2563</v>
      </c>
      <c r="G1085" s="2386" t="s">
        <v>736</v>
      </c>
      <c r="H1085" s="552"/>
      <c r="I1085" s="552">
        <v>210.002</v>
      </c>
      <c r="J1085" s="552"/>
      <c r="K1085" s="552"/>
      <c r="L1085" s="552"/>
      <c r="M1085" s="552"/>
      <c r="N1085" s="552"/>
      <c r="O1085" s="552"/>
      <c r="P1085" s="552"/>
      <c r="Q1085" s="552"/>
      <c r="R1085" s="552"/>
      <c r="S1085" s="552"/>
      <c r="T1085" s="552"/>
      <c r="U1085" s="552"/>
      <c r="V1085" s="552"/>
      <c r="W1085" s="552"/>
      <c r="X1085" s="552"/>
      <c r="Y1085" s="552"/>
      <c r="Z1085" s="552"/>
      <c r="AA1085" s="552"/>
      <c r="AB1085" s="552"/>
      <c r="AC1085" s="552"/>
      <c r="AD1085" s="552"/>
      <c r="AE1085" s="552"/>
      <c r="AF1085" s="552"/>
      <c r="AG1085" s="552"/>
      <c r="AH1085" s="552"/>
      <c r="AI1085" s="1532" t="s">
        <v>737</v>
      </c>
      <c r="AJ1085" s="741"/>
      <c r="AK1085" s="1649"/>
      <c r="AL1085" s="1649"/>
      <c r="AM1085" s="1373"/>
      <c r="AN1085" s="1373"/>
      <c r="AO1085" s="1373"/>
      <c r="AP1085" s="1373"/>
      <c r="AQ1085" s="1649"/>
      <c r="AR1085" s="1373"/>
      <c r="AS1085" s="1373"/>
      <c r="AT1085" s="743"/>
      <c r="AU1085" s="1373"/>
      <c r="AV1085" s="1373"/>
      <c r="AW1085" s="1373"/>
      <c r="AX1085" s="1373"/>
      <c r="AY1085" s="1373"/>
      <c r="AZ1085" s="1639"/>
      <c r="BA1085" s="1639"/>
      <c r="BB1085" s="1639"/>
      <c r="BC1085" s="1639"/>
      <c r="BD1085" s="1639"/>
      <c r="BE1085" s="1642">
        <v>0</v>
      </c>
    </row>
    <row s="1854" customFormat="1" customHeight="1" ht="22.5">
      <c r="A1086" s="994"/>
      <c r="B1086" s="1373"/>
      <c r="C1086" s="1649"/>
      <c r="D1086" s="2158"/>
      <c r="E1086" s="553" t="s">
        <v>2564</v>
      </c>
      <c r="F1086" s="547" t="s">
        <v>2565</v>
      </c>
      <c r="G1086" s="2386" t="s">
        <v>736</v>
      </c>
      <c r="H1086" s="552"/>
      <c r="I1086" s="552">
        <v>251.408</v>
      </c>
      <c r="J1086" s="552"/>
      <c r="K1086" s="552"/>
      <c r="L1086" s="552"/>
      <c r="M1086" s="552"/>
      <c r="N1086" s="552"/>
      <c r="O1086" s="552"/>
      <c r="P1086" s="552"/>
      <c r="Q1086" s="552"/>
      <c r="R1086" s="552"/>
      <c r="S1086" s="552"/>
      <c r="T1086" s="552"/>
      <c r="U1086" s="552"/>
      <c r="V1086" s="552"/>
      <c r="W1086" s="552"/>
      <c r="X1086" s="552"/>
      <c r="Y1086" s="552"/>
      <c r="Z1086" s="552"/>
      <c r="AA1086" s="552"/>
      <c r="AB1086" s="552"/>
      <c r="AC1086" s="552"/>
      <c r="AD1086" s="552"/>
      <c r="AE1086" s="552"/>
      <c r="AF1086" s="552"/>
      <c r="AG1086" s="552"/>
      <c r="AH1086" s="552"/>
      <c r="AI1086" s="1532" t="s">
        <v>737</v>
      </c>
      <c r="AJ1086" s="741"/>
      <c r="AK1086" s="1649"/>
      <c r="AL1086" s="1649"/>
      <c r="AM1086" s="1373"/>
      <c r="AN1086" s="1373"/>
      <c r="AO1086" s="1373"/>
      <c r="AP1086" s="1373"/>
      <c r="AQ1086" s="1649"/>
      <c r="AR1086" s="1373"/>
      <c r="AS1086" s="1373"/>
      <c r="AT1086" s="743"/>
      <c r="AU1086" s="1373"/>
      <c r="AV1086" s="1373"/>
      <c r="AW1086" s="1373"/>
      <c r="AX1086" s="1373"/>
      <c r="AY1086" s="1373"/>
      <c r="AZ1086" s="1639"/>
      <c r="BA1086" s="1639"/>
      <c r="BB1086" s="1639"/>
      <c r="BC1086" s="1639"/>
      <c r="BD1086" s="1639"/>
      <c r="BE1086" s="1642">
        <v>0</v>
      </c>
    </row>
    <row s="1854" customFormat="1" customHeight="1" ht="22.5">
      <c r="A1087" s="994"/>
      <c r="B1087" s="1373"/>
      <c r="C1087" s="1649"/>
      <c r="D1087" s="2158"/>
      <c r="E1087" s="553" t="s">
        <v>2566</v>
      </c>
      <c r="F1087" s="547" t="s">
        <v>2567</v>
      </c>
      <c r="G1087" s="2386" t="s">
        <v>736</v>
      </c>
      <c r="H1087" s="552"/>
      <c r="I1087" s="552">
        <v>210.002</v>
      </c>
      <c r="J1087" s="552"/>
      <c r="K1087" s="552"/>
      <c r="L1087" s="552"/>
      <c r="M1087" s="552"/>
      <c r="N1087" s="552"/>
      <c r="O1087" s="552"/>
      <c r="P1087" s="552"/>
      <c r="Q1087" s="552"/>
      <c r="R1087" s="552"/>
      <c r="S1087" s="552"/>
      <c r="T1087" s="552"/>
      <c r="U1087" s="552"/>
      <c r="V1087" s="552"/>
      <c r="W1087" s="552"/>
      <c r="X1087" s="552"/>
      <c r="Y1087" s="552"/>
      <c r="Z1087" s="552"/>
      <c r="AA1087" s="552"/>
      <c r="AB1087" s="552"/>
      <c r="AC1087" s="552"/>
      <c r="AD1087" s="552"/>
      <c r="AE1087" s="552"/>
      <c r="AF1087" s="552"/>
      <c r="AG1087" s="552"/>
      <c r="AH1087" s="552"/>
      <c r="AI1087" s="1532" t="s">
        <v>737</v>
      </c>
      <c r="AJ1087" s="741"/>
      <c r="AK1087" s="1649"/>
      <c r="AL1087" s="1649"/>
      <c r="AM1087" s="1373"/>
      <c r="AN1087" s="1373"/>
      <c r="AO1087" s="1373"/>
      <c r="AP1087" s="1373"/>
      <c r="AQ1087" s="1649"/>
      <c r="AR1087" s="1373"/>
      <c r="AS1087" s="1373"/>
      <c r="AT1087" s="743"/>
      <c r="AU1087" s="1373"/>
      <c r="AV1087" s="1373"/>
      <c r="AW1087" s="1373"/>
      <c r="AX1087" s="1373"/>
      <c r="AY1087" s="1373"/>
      <c r="AZ1087" s="1639"/>
      <c r="BA1087" s="1639"/>
      <c r="BB1087" s="1639"/>
      <c r="BC1087" s="1639"/>
      <c r="BD1087" s="1639"/>
      <c r="BE1087" s="1642">
        <v>0</v>
      </c>
    </row>
    <row s="1854" customFormat="1" customHeight="1" ht="22.5">
      <c r="A1088" s="994"/>
      <c r="B1088" s="1373"/>
      <c r="C1088" s="1649"/>
      <c r="D1088" s="2158"/>
      <c r="E1088" s="553" t="s">
        <v>2568</v>
      </c>
      <c r="F1088" s="547" t="s">
        <v>2569</v>
      </c>
      <c r="G1088" s="2386" t="s">
        <v>736</v>
      </c>
      <c r="H1088" s="552"/>
      <c r="I1088" s="552">
        <v>209.996</v>
      </c>
      <c r="J1088" s="552"/>
      <c r="K1088" s="552"/>
      <c r="L1088" s="552"/>
      <c r="M1088" s="552"/>
      <c r="N1088" s="552"/>
      <c r="O1088" s="552"/>
      <c r="P1088" s="552"/>
      <c r="Q1088" s="552"/>
      <c r="R1088" s="552"/>
      <c r="S1088" s="552"/>
      <c r="T1088" s="552"/>
      <c r="U1088" s="552"/>
      <c r="V1088" s="552"/>
      <c r="W1088" s="552"/>
      <c r="X1088" s="552"/>
      <c r="Y1088" s="552"/>
      <c r="Z1088" s="552"/>
      <c r="AA1088" s="552"/>
      <c r="AB1088" s="552"/>
      <c r="AC1088" s="552"/>
      <c r="AD1088" s="552"/>
      <c r="AE1088" s="552"/>
      <c r="AF1088" s="552"/>
      <c r="AG1088" s="552"/>
      <c r="AH1088" s="552"/>
      <c r="AI1088" s="1532" t="s">
        <v>737</v>
      </c>
      <c r="AJ1088" s="741"/>
      <c r="AK1088" s="1649"/>
      <c r="AL1088" s="1649"/>
      <c r="AM1088" s="1373"/>
      <c r="AN1088" s="1373"/>
      <c r="AO1088" s="1373"/>
      <c r="AP1088" s="1373"/>
      <c r="AQ1088" s="1649"/>
      <c r="AR1088" s="1373"/>
      <c r="AS1088" s="1373"/>
      <c r="AT1088" s="743"/>
      <c r="AU1088" s="1373"/>
      <c r="AV1088" s="1373"/>
      <c r="AW1088" s="1373"/>
      <c r="AX1088" s="1373"/>
      <c r="AY1088" s="1373"/>
      <c r="AZ1088" s="1639"/>
      <c r="BA1088" s="1639"/>
      <c r="BB1088" s="1639"/>
      <c r="BC1088" s="1639"/>
      <c r="BD1088" s="1639"/>
      <c r="BE1088" s="1642">
        <v>0</v>
      </c>
    </row>
    <row s="1854" customFormat="1" customHeight="1" ht="22.5">
      <c r="A1089" s="994"/>
      <c r="B1089" s="1373"/>
      <c r="C1089" s="1649"/>
      <c r="D1089" s="2158"/>
      <c r="E1089" s="553" t="s">
        <v>2570</v>
      </c>
      <c r="F1089" s="547" t="s">
        <v>2571</v>
      </c>
      <c r="G1089" s="2386" t="s">
        <v>736</v>
      </c>
      <c r="H1089" s="552"/>
      <c r="I1089" s="552">
        <v>279.999</v>
      </c>
      <c r="J1089" s="552"/>
      <c r="K1089" s="552"/>
      <c r="L1089" s="552"/>
      <c r="M1089" s="552"/>
      <c r="N1089" s="552"/>
      <c r="O1089" s="552"/>
      <c r="P1089" s="552"/>
      <c r="Q1089" s="552"/>
      <c r="R1089" s="552"/>
      <c r="S1089" s="552"/>
      <c r="T1089" s="552"/>
      <c r="U1089" s="552"/>
      <c r="V1089" s="552"/>
      <c r="W1089" s="552"/>
      <c r="X1089" s="552"/>
      <c r="Y1089" s="552"/>
      <c r="Z1089" s="552"/>
      <c r="AA1089" s="552"/>
      <c r="AB1089" s="552"/>
      <c r="AC1089" s="552"/>
      <c r="AD1089" s="552"/>
      <c r="AE1089" s="552"/>
      <c r="AF1089" s="552"/>
      <c r="AG1089" s="552"/>
      <c r="AH1089" s="552"/>
      <c r="AI1089" s="1532" t="s">
        <v>737</v>
      </c>
      <c r="AJ1089" s="741"/>
      <c r="AK1089" s="1649"/>
      <c r="AL1089" s="1649"/>
      <c r="AM1089" s="1373"/>
      <c r="AN1089" s="1373"/>
      <c r="AO1089" s="1373"/>
      <c r="AP1089" s="1373"/>
      <c r="AQ1089" s="1649"/>
      <c r="AR1089" s="1373"/>
      <c r="AS1089" s="1373"/>
      <c r="AT1089" s="743"/>
      <c r="AU1089" s="1373"/>
      <c r="AV1089" s="1373"/>
      <c r="AW1089" s="1373"/>
      <c r="AX1089" s="1373"/>
      <c r="AY1089" s="1373"/>
      <c r="AZ1089" s="1639"/>
      <c r="BA1089" s="1639"/>
      <c r="BB1089" s="1639"/>
      <c r="BC1089" s="1639"/>
      <c r="BD1089" s="1639"/>
      <c r="BE1089" s="1642">
        <v>0</v>
      </c>
    </row>
    <row s="1854" customFormat="1" customHeight="1" ht="22.5">
      <c r="A1090" s="994"/>
      <c r="B1090" s="1373"/>
      <c r="C1090" s="1649"/>
      <c r="D1090" s="2158"/>
      <c r="E1090" s="553" t="s">
        <v>2572</v>
      </c>
      <c r="F1090" s="547" t="s">
        <v>2573</v>
      </c>
      <c r="G1090" s="2386" t="s">
        <v>736</v>
      </c>
      <c r="H1090" s="552"/>
      <c r="I1090" s="552">
        <v>209.998</v>
      </c>
      <c r="J1090" s="552"/>
      <c r="K1090" s="552"/>
      <c r="L1090" s="552"/>
      <c r="M1090" s="552"/>
      <c r="N1090" s="552"/>
      <c r="O1090" s="552"/>
      <c r="P1090" s="552"/>
      <c r="Q1090" s="552"/>
      <c r="R1090" s="552"/>
      <c r="S1090" s="552"/>
      <c r="T1090" s="552"/>
      <c r="U1090" s="552"/>
      <c r="V1090" s="552"/>
      <c r="W1090" s="552"/>
      <c r="X1090" s="552"/>
      <c r="Y1090" s="552"/>
      <c r="Z1090" s="552"/>
      <c r="AA1090" s="552"/>
      <c r="AB1090" s="552"/>
      <c r="AC1090" s="552"/>
      <c r="AD1090" s="552"/>
      <c r="AE1090" s="552"/>
      <c r="AF1090" s="552"/>
      <c r="AG1090" s="552"/>
      <c r="AH1090" s="552"/>
      <c r="AI1090" s="1532" t="s">
        <v>737</v>
      </c>
      <c r="AJ1090" s="741"/>
      <c r="AK1090" s="1649"/>
      <c r="AL1090" s="1649"/>
      <c r="AM1090" s="1373"/>
      <c r="AN1090" s="1373"/>
      <c r="AO1090" s="1373"/>
      <c r="AP1090" s="1373"/>
      <c r="AQ1090" s="1649"/>
      <c r="AR1090" s="1373"/>
      <c r="AS1090" s="1373"/>
      <c r="AT1090" s="743"/>
      <c r="AU1090" s="1373"/>
      <c r="AV1090" s="1373"/>
      <c r="AW1090" s="1373"/>
      <c r="AX1090" s="1373"/>
      <c r="AY1090" s="1373"/>
      <c r="AZ1090" s="1639"/>
      <c r="BA1090" s="1639"/>
      <c r="BB1090" s="1639"/>
      <c r="BC1090" s="1639"/>
      <c r="BD1090" s="1639"/>
      <c r="BE1090" s="1642">
        <v>0</v>
      </c>
    </row>
    <row s="1854" customFormat="1" customHeight="1" ht="22.5">
      <c r="A1091" s="994"/>
      <c r="B1091" s="1373"/>
      <c r="C1091" s="1649"/>
      <c r="D1091" s="2158"/>
      <c r="E1091" s="553" t="s">
        <v>2574</v>
      </c>
      <c r="F1091" s="547" t="s">
        <v>2575</v>
      </c>
      <c r="G1091" s="2386" t="s">
        <v>736</v>
      </c>
      <c r="H1091" s="552"/>
      <c r="I1091" s="552">
        <v>248.999</v>
      </c>
      <c r="J1091" s="552"/>
      <c r="K1091" s="552"/>
      <c r="L1091" s="552"/>
      <c r="M1091" s="552"/>
      <c r="N1091" s="552"/>
      <c r="O1091" s="552"/>
      <c r="P1091" s="552"/>
      <c r="Q1091" s="552"/>
      <c r="R1091" s="552"/>
      <c r="S1091" s="552"/>
      <c r="T1091" s="552"/>
      <c r="U1091" s="552"/>
      <c r="V1091" s="552"/>
      <c r="W1091" s="552"/>
      <c r="X1091" s="552"/>
      <c r="Y1091" s="552"/>
      <c r="Z1091" s="552"/>
      <c r="AA1091" s="552"/>
      <c r="AB1091" s="552"/>
      <c r="AC1091" s="552"/>
      <c r="AD1091" s="552"/>
      <c r="AE1091" s="552"/>
      <c r="AF1091" s="552"/>
      <c r="AG1091" s="552"/>
      <c r="AH1091" s="552"/>
      <c r="AI1091" s="1532" t="s">
        <v>737</v>
      </c>
      <c r="AJ1091" s="741"/>
      <c r="AK1091" s="1649"/>
      <c r="AL1091" s="1649"/>
      <c r="AM1091" s="1373"/>
      <c r="AN1091" s="1373"/>
      <c r="AO1091" s="1373"/>
      <c r="AP1091" s="1373"/>
      <c r="AQ1091" s="1649"/>
      <c r="AR1091" s="1373"/>
      <c r="AS1091" s="1373"/>
      <c r="AT1091" s="743"/>
      <c r="AU1091" s="1373"/>
      <c r="AV1091" s="1373"/>
      <c r="AW1091" s="1373"/>
      <c r="AX1091" s="1373"/>
      <c r="AY1091" s="1373"/>
      <c r="AZ1091" s="1639"/>
      <c r="BA1091" s="1639"/>
      <c r="BB1091" s="1639"/>
      <c r="BC1091" s="1639"/>
      <c r="BD1091" s="1639"/>
      <c r="BE1091" s="1642">
        <v>0</v>
      </c>
    </row>
    <row s="1854" customFormat="1" customHeight="1" ht="22.5">
      <c r="A1092" s="994"/>
      <c r="B1092" s="1373"/>
      <c r="C1092" s="1649"/>
      <c r="D1092" s="2158"/>
      <c r="E1092" s="553" t="s">
        <v>2576</v>
      </c>
      <c r="F1092" s="547" t="s">
        <v>2577</v>
      </c>
      <c r="G1092" s="2386" t="s">
        <v>736</v>
      </c>
      <c r="H1092" s="552"/>
      <c r="I1092" s="552">
        <v>236.833</v>
      </c>
      <c r="J1092" s="552"/>
      <c r="K1092" s="552"/>
      <c r="L1092" s="552"/>
      <c r="M1092" s="552"/>
      <c r="N1092" s="552"/>
      <c r="O1092" s="552"/>
      <c r="P1092" s="552"/>
      <c r="Q1092" s="552"/>
      <c r="R1092" s="552"/>
      <c r="S1092" s="552"/>
      <c r="T1092" s="552"/>
      <c r="U1092" s="552"/>
      <c r="V1092" s="552"/>
      <c r="W1092" s="552"/>
      <c r="X1092" s="552"/>
      <c r="Y1092" s="552"/>
      <c r="Z1092" s="552"/>
      <c r="AA1092" s="552"/>
      <c r="AB1092" s="552"/>
      <c r="AC1092" s="552"/>
      <c r="AD1092" s="552"/>
      <c r="AE1092" s="552"/>
      <c r="AF1092" s="552"/>
      <c r="AG1092" s="552"/>
      <c r="AH1092" s="552"/>
      <c r="AI1092" s="1532" t="s">
        <v>737</v>
      </c>
      <c r="AJ1092" s="741"/>
      <c r="AK1092" s="1649"/>
      <c r="AL1092" s="1649"/>
      <c r="AM1092" s="1373"/>
      <c r="AN1092" s="1373"/>
      <c r="AO1092" s="1373"/>
      <c r="AP1092" s="1373"/>
      <c r="AQ1092" s="1649"/>
      <c r="AR1092" s="1373"/>
      <c r="AS1092" s="1373"/>
      <c r="AT1092" s="743"/>
      <c r="AU1092" s="1373"/>
      <c r="AV1092" s="1373"/>
      <c r="AW1092" s="1373"/>
      <c r="AX1092" s="1373"/>
      <c r="AY1092" s="1373"/>
      <c r="AZ1092" s="1639"/>
      <c r="BA1092" s="1639"/>
      <c r="BB1092" s="1639"/>
      <c r="BC1092" s="1639"/>
      <c r="BD1092" s="1639"/>
      <c r="BE1092" s="1642">
        <v>0</v>
      </c>
    </row>
    <row s="1854" customFormat="1" customHeight="1" ht="22.5">
      <c r="A1093" s="994"/>
      <c r="B1093" s="1373"/>
      <c r="C1093" s="1649"/>
      <c r="D1093" s="2158"/>
      <c r="E1093" s="553" t="s">
        <v>2578</v>
      </c>
      <c r="F1093" s="547" t="s">
        <v>2579</v>
      </c>
      <c r="G1093" s="2386" t="s">
        <v>736</v>
      </c>
      <c r="H1093" s="552"/>
      <c r="I1093" s="552">
        <v>210</v>
      </c>
      <c r="J1093" s="552"/>
      <c r="K1093" s="552"/>
      <c r="L1093" s="552"/>
      <c r="M1093" s="552"/>
      <c r="N1093" s="552"/>
      <c r="O1093" s="552"/>
      <c r="P1093" s="552"/>
      <c r="Q1093" s="552"/>
      <c r="R1093" s="552"/>
      <c r="S1093" s="552"/>
      <c r="T1093" s="552"/>
      <c r="U1093" s="552"/>
      <c r="V1093" s="552"/>
      <c r="W1093" s="552"/>
      <c r="X1093" s="552"/>
      <c r="Y1093" s="552"/>
      <c r="Z1093" s="552"/>
      <c r="AA1093" s="552"/>
      <c r="AB1093" s="552"/>
      <c r="AC1093" s="552"/>
      <c r="AD1093" s="552"/>
      <c r="AE1093" s="552"/>
      <c r="AF1093" s="552"/>
      <c r="AG1093" s="552"/>
      <c r="AH1093" s="552"/>
      <c r="AI1093" s="1532" t="s">
        <v>737</v>
      </c>
      <c r="AJ1093" s="741"/>
      <c r="AK1093" s="1649"/>
      <c r="AL1093" s="1649"/>
      <c r="AM1093" s="1373"/>
      <c r="AN1093" s="1373"/>
      <c r="AO1093" s="1373"/>
      <c r="AP1093" s="1373"/>
      <c r="AQ1093" s="1649"/>
      <c r="AR1093" s="1373"/>
      <c r="AS1093" s="1373"/>
      <c r="AT1093" s="743"/>
      <c r="AU1093" s="1373"/>
      <c r="AV1093" s="1373"/>
      <c r="AW1093" s="1373"/>
      <c r="AX1093" s="1373"/>
      <c r="AY1093" s="1373"/>
      <c r="AZ1093" s="1639"/>
      <c r="BA1093" s="1639"/>
      <c r="BB1093" s="1639"/>
      <c r="BC1093" s="1639"/>
      <c r="BD1093" s="1639"/>
      <c r="BE1093" s="1642">
        <v>0</v>
      </c>
    </row>
    <row s="1854" customFormat="1" customHeight="1" ht="22.5">
      <c r="A1094" s="994"/>
      <c r="B1094" s="1373"/>
      <c r="C1094" s="1649"/>
      <c r="D1094" s="2158"/>
      <c r="E1094" s="553" t="s">
        <v>2580</v>
      </c>
      <c r="F1094" s="547" t="s">
        <v>2581</v>
      </c>
      <c r="G1094" s="2386" t="s">
        <v>736</v>
      </c>
      <c r="H1094" s="552"/>
      <c r="I1094" s="552">
        <v>209.999</v>
      </c>
      <c r="J1094" s="552"/>
      <c r="K1094" s="552"/>
      <c r="L1094" s="552"/>
      <c r="M1094" s="552"/>
      <c r="N1094" s="552"/>
      <c r="O1094" s="552"/>
      <c r="P1094" s="552"/>
      <c r="Q1094" s="552"/>
      <c r="R1094" s="552"/>
      <c r="S1094" s="552"/>
      <c r="T1094" s="552"/>
      <c r="U1094" s="552"/>
      <c r="V1094" s="552"/>
      <c r="W1094" s="552"/>
      <c r="X1094" s="552"/>
      <c r="Y1094" s="552"/>
      <c r="Z1094" s="552"/>
      <c r="AA1094" s="552"/>
      <c r="AB1094" s="552"/>
      <c r="AC1094" s="552"/>
      <c r="AD1094" s="552"/>
      <c r="AE1094" s="552"/>
      <c r="AF1094" s="552"/>
      <c r="AG1094" s="552"/>
      <c r="AH1094" s="552"/>
      <c r="AI1094" s="1532" t="s">
        <v>737</v>
      </c>
      <c r="AJ1094" s="741"/>
      <c r="AK1094" s="1649"/>
      <c r="AL1094" s="1649"/>
      <c r="AM1094" s="1373"/>
      <c r="AN1094" s="1373"/>
      <c r="AO1094" s="1373"/>
      <c r="AP1094" s="1373"/>
      <c r="AQ1094" s="1649"/>
      <c r="AR1094" s="1373"/>
      <c r="AS1094" s="1373"/>
      <c r="AT1094" s="743"/>
      <c r="AU1094" s="1373"/>
      <c r="AV1094" s="1373"/>
      <c r="AW1094" s="1373"/>
      <c r="AX1094" s="1373"/>
      <c r="AY1094" s="1373"/>
      <c r="AZ1094" s="1639"/>
      <c r="BA1094" s="1639"/>
      <c r="BB1094" s="1639"/>
      <c r="BC1094" s="1639"/>
      <c r="BD1094" s="1639"/>
      <c r="BE1094" s="1642">
        <v>0</v>
      </c>
    </row>
    <row s="1854" customFormat="1" customHeight="1" ht="22.5">
      <c r="A1095" s="994"/>
      <c r="B1095" s="1373"/>
      <c r="C1095" s="1649"/>
      <c r="D1095" s="2158"/>
      <c r="E1095" s="553" t="s">
        <v>2582</v>
      </c>
      <c r="F1095" s="547" t="s">
        <v>2583</v>
      </c>
      <c r="G1095" s="2386" t="s">
        <v>736</v>
      </c>
      <c r="H1095" s="552"/>
      <c r="I1095" s="552">
        <v>209.999</v>
      </c>
      <c r="J1095" s="552"/>
      <c r="K1095" s="552"/>
      <c r="L1095" s="552"/>
      <c r="M1095" s="552"/>
      <c r="N1095" s="552"/>
      <c r="O1095" s="552"/>
      <c r="P1095" s="552"/>
      <c r="Q1095" s="552"/>
      <c r="R1095" s="552"/>
      <c r="S1095" s="552"/>
      <c r="T1095" s="552"/>
      <c r="U1095" s="552"/>
      <c r="V1095" s="552"/>
      <c r="W1095" s="552"/>
      <c r="X1095" s="552"/>
      <c r="Y1095" s="552"/>
      <c r="Z1095" s="552"/>
      <c r="AA1095" s="552"/>
      <c r="AB1095" s="552"/>
      <c r="AC1095" s="552"/>
      <c r="AD1095" s="552"/>
      <c r="AE1095" s="552"/>
      <c r="AF1095" s="552"/>
      <c r="AG1095" s="552"/>
      <c r="AH1095" s="552"/>
      <c r="AI1095" s="1532" t="s">
        <v>737</v>
      </c>
      <c r="AJ1095" s="741"/>
      <c r="AK1095" s="1649"/>
      <c r="AL1095" s="1649"/>
      <c r="AM1095" s="1373"/>
      <c r="AN1095" s="1373"/>
      <c r="AO1095" s="1373"/>
      <c r="AP1095" s="1373"/>
      <c r="AQ1095" s="1649"/>
      <c r="AR1095" s="1373"/>
      <c r="AS1095" s="1373"/>
      <c r="AT1095" s="743"/>
      <c r="AU1095" s="1373"/>
      <c r="AV1095" s="1373"/>
      <c r="AW1095" s="1373"/>
      <c r="AX1095" s="1373"/>
      <c r="AY1095" s="1373"/>
      <c r="AZ1095" s="1639"/>
      <c r="BA1095" s="1639"/>
      <c r="BB1095" s="1639"/>
      <c r="BC1095" s="1639"/>
      <c r="BD1095" s="1639"/>
      <c r="BE1095" s="1642">
        <v>0</v>
      </c>
    </row>
    <row s="1854" customFormat="1" customHeight="1" ht="22.5">
      <c r="A1096" s="994"/>
      <c r="B1096" s="1373"/>
      <c r="C1096" s="1649"/>
      <c r="D1096" s="2158"/>
      <c r="E1096" s="553" t="s">
        <v>2584</v>
      </c>
      <c r="F1096" s="547" t="s">
        <v>2585</v>
      </c>
      <c r="G1096" s="2386" t="s">
        <v>736</v>
      </c>
      <c r="H1096" s="552"/>
      <c r="I1096" s="552">
        <v>268.003</v>
      </c>
      <c r="J1096" s="552"/>
      <c r="K1096" s="552"/>
      <c r="L1096" s="552"/>
      <c r="M1096" s="552"/>
      <c r="N1096" s="552"/>
      <c r="O1096" s="552"/>
      <c r="P1096" s="552"/>
      <c r="Q1096" s="552"/>
      <c r="R1096" s="552"/>
      <c r="S1096" s="552"/>
      <c r="T1096" s="552"/>
      <c r="U1096" s="552"/>
      <c r="V1096" s="552"/>
      <c r="W1096" s="552"/>
      <c r="X1096" s="552"/>
      <c r="Y1096" s="552"/>
      <c r="Z1096" s="552"/>
      <c r="AA1096" s="552"/>
      <c r="AB1096" s="552"/>
      <c r="AC1096" s="552"/>
      <c r="AD1096" s="552"/>
      <c r="AE1096" s="552"/>
      <c r="AF1096" s="552"/>
      <c r="AG1096" s="552"/>
      <c r="AH1096" s="552"/>
      <c r="AI1096" s="1532" t="s">
        <v>737</v>
      </c>
      <c r="AJ1096" s="741"/>
      <c r="AK1096" s="1649"/>
      <c r="AL1096" s="1649"/>
      <c r="AM1096" s="1373"/>
      <c r="AN1096" s="1373"/>
      <c r="AO1096" s="1373"/>
      <c r="AP1096" s="1373"/>
      <c r="AQ1096" s="1649"/>
      <c r="AR1096" s="1373"/>
      <c r="AS1096" s="1373"/>
      <c r="AT1096" s="743"/>
      <c r="AU1096" s="1373"/>
      <c r="AV1096" s="1373"/>
      <c r="AW1096" s="1373"/>
      <c r="AX1096" s="1373"/>
      <c r="AY1096" s="1373"/>
      <c r="AZ1096" s="1639"/>
      <c r="BA1096" s="1639"/>
      <c r="BB1096" s="1639"/>
      <c r="BC1096" s="1639"/>
      <c r="BD1096" s="1639"/>
      <c r="BE1096" s="1642">
        <v>0</v>
      </c>
    </row>
    <row s="1854" customFormat="1" customHeight="1" ht="22.5">
      <c r="A1097" s="994"/>
      <c r="B1097" s="1373"/>
      <c r="C1097" s="1649"/>
      <c r="D1097" s="2158"/>
      <c r="E1097" s="553" t="s">
        <v>2586</v>
      </c>
      <c r="F1097" s="547" t="s">
        <v>2587</v>
      </c>
      <c r="G1097" s="2386" t="s">
        <v>736</v>
      </c>
      <c r="H1097" s="552"/>
      <c r="I1097" s="552">
        <v>230.001</v>
      </c>
      <c r="J1097" s="552"/>
      <c r="K1097" s="552"/>
      <c r="L1097" s="552"/>
      <c r="M1097" s="552"/>
      <c r="N1097" s="552"/>
      <c r="O1097" s="552"/>
      <c r="P1097" s="552"/>
      <c r="Q1097" s="552"/>
      <c r="R1097" s="552"/>
      <c r="S1097" s="552"/>
      <c r="T1097" s="552"/>
      <c r="U1097" s="552"/>
      <c r="V1097" s="552"/>
      <c r="W1097" s="552"/>
      <c r="X1097" s="552"/>
      <c r="Y1097" s="552"/>
      <c r="Z1097" s="552"/>
      <c r="AA1097" s="552"/>
      <c r="AB1097" s="552"/>
      <c r="AC1097" s="552"/>
      <c r="AD1097" s="552"/>
      <c r="AE1097" s="552"/>
      <c r="AF1097" s="552"/>
      <c r="AG1097" s="552"/>
      <c r="AH1097" s="552"/>
      <c r="AI1097" s="1532" t="s">
        <v>737</v>
      </c>
      <c r="AJ1097" s="741"/>
      <c r="AK1097" s="1649"/>
      <c r="AL1097" s="1649"/>
      <c r="AM1097" s="1373"/>
      <c r="AN1097" s="1373"/>
      <c r="AO1097" s="1373"/>
      <c r="AP1097" s="1373"/>
      <c r="AQ1097" s="1649"/>
      <c r="AR1097" s="1373"/>
      <c r="AS1097" s="1373"/>
      <c r="AT1097" s="743"/>
      <c r="AU1097" s="1373"/>
      <c r="AV1097" s="1373"/>
      <c r="AW1097" s="1373"/>
      <c r="AX1097" s="1373"/>
      <c r="AY1097" s="1373"/>
      <c r="AZ1097" s="1639"/>
      <c r="BA1097" s="1639"/>
      <c r="BB1097" s="1639"/>
      <c r="BC1097" s="1639"/>
      <c r="BD1097" s="1639"/>
      <c r="BE1097" s="1642">
        <v>0</v>
      </c>
    </row>
    <row s="1854" customFormat="1" customHeight="1" ht="22.5">
      <c r="A1098" s="994"/>
      <c r="B1098" s="1373"/>
      <c r="C1098" s="1649"/>
      <c r="D1098" s="2158"/>
      <c r="E1098" s="553" t="s">
        <v>2588</v>
      </c>
      <c r="F1098" s="547" t="s">
        <v>2589</v>
      </c>
      <c r="G1098" s="2386" t="s">
        <v>736</v>
      </c>
      <c r="H1098" s="552"/>
      <c r="I1098" s="552">
        <v>194.631</v>
      </c>
      <c r="J1098" s="552"/>
      <c r="K1098" s="552"/>
      <c r="L1098" s="552"/>
      <c r="M1098" s="552"/>
      <c r="N1098" s="552"/>
      <c r="O1098" s="552"/>
      <c r="P1098" s="552"/>
      <c r="Q1098" s="552"/>
      <c r="R1098" s="552"/>
      <c r="S1098" s="552"/>
      <c r="T1098" s="552"/>
      <c r="U1098" s="552"/>
      <c r="V1098" s="552"/>
      <c r="W1098" s="552"/>
      <c r="X1098" s="552"/>
      <c r="Y1098" s="552"/>
      <c r="Z1098" s="552"/>
      <c r="AA1098" s="552"/>
      <c r="AB1098" s="552"/>
      <c r="AC1098" s="552"/>
      <c r="AD1098" s="552"/>
      <c r="AE1098" s="552"/>
      <c r="AF1098" s="552"/>
      <c r="AG1098" s="552"/>
      <c r="AH1098" s="552"/>
      <c r="AI1098" s="1532" t="s">
        <v>737</v>
      </c>
      <c r="AJ1098" s="741"/>
      <c r="AK1098" s="1649"/>
      <c r="AL1098" s="1649"/>
      <c r="AM1098" s="1373"/>
      <c r="AN1098" s="1373"/>
      <c r="AO1098" s="1373"/>
      <c r="AP1098" s="1373"/>
      <c r="AQ1098" s="1649"/>
      <c r="AR1098" s="1373"/>
      <c r="AS1098" s="1373"/>
      <c r="AT1098" s="743"/>
      <c r="AU1098" s="1373"/>
      <c r="AV1098" s="1373"/>
      <c r="AW1098" s="1373"/>
      <c r="AX1098" s="1373"/>
      <c r="AY1098" s="1373"/>
      <c r="AZ1098" s="1639"/>
      <c r="BA1098" s="1639"/>
      <c r="BB1098" s="1639"/>
      <c r="BC1098" s="1639"/>
      <c r="BD1098" s="1639"/>
      <c r="BE1098" s="1642">
        <v>0</v>
      </c>
    </row>
    <row s="1854" customFormat="1" customHeight="1" ht="22.5">
      <c r="A1099" s="994"/>
      <c r="B1099" s="1373"/>
      <c r="C1099" s="1649"/>
      <c r="D1099" s="2158"/>
      <c r="E1099" s="553" t="s">
        <v>2590</v>
      </c>
      <c r="F1099" s="547" t="s">
        <v>2591</v>
      </c>
      <c r="G1099" s="2386" t="s">
        <v>736</v>
      </c>
      <c r="H1099" s="552"/>
      <c r="I1099" s="552">
        <v>215.09</v>
      </c>
      <c r="J1099" s="552"/>
      <c r="K1099" s="552"/>
      <c r="L1099" s="552"/>
      <c r="M1099" s="552"/>
      <c r="N1099" s="552"/>
      <c r="O1099" s="552"/>
      <c r="P1099" s="552"/>
      <c r="Q1099" s="552"/>
      <c r="R1099" s="552"/>
      <c r="S1099" s="552"/>
      <c r="T1099" s="552"/>
      <c r="U1099" s="552"/>
      <c r="V1099" s="552"/>
      <c r="W1099" s="552"/>
      <c r="X1099" s="552"/>
      <c r="Y1099" s="552"/>
      <c r="Z1099" s="552"/>
      <c r="AA1099" s="552"/>
      <c r="AB1099" s="552"/>
      <c r="AC1099" s="552"/>
      <c r="AD1099" s="552"/>
      <c r="AE1099" s="552"/>
      <c r="AF1099" s="552"/>
      <c r="AG1099" s="552"/>
      <c r="AH1099" s="552"/>
      <c r="AI1099" s="1532" t="s">
        <v>737</v>
      </c>
      <c r="AJ1099" s="741"/>
      <c r="AK1099" s="1649"/>
      <c r="AL1099" s="1649"/>
      <c r="AM1099" s="1373"/>
      <c r="AN1099" s="1373"/>
      <c r="AO1099" s="1373"/>
      <c r="AP1099" s="1373"/>
      <c r="AQ1099" s="1649"/>
      <c r="AR1099" s="1373"/>
      <c r="AS1099" s="1373"/>
      <c r="AT1099" s="743"/>
      <c r="AU1099" s="1373"/>
      <c r="AV1099" s="1373"/>
      <c r="AW1099" s="1373"/>
      <c r="AX1099" s="1373"/>
      <c r="AY1099" s="1373"/>
      <c r="AZ1099" s="1639"/>
      <c r="BA1099" s="1639"/>
      <c r="BB1099" s="1639"/>
      <c r="BC1099" s="1639"/>
      <c r="BD1099" s="1639"/>
      <c r="BE1099" s="1642">
        <v>0</v>
      </c>
    </row>
    <row s="1854" customFormat="1" customHeight="1" ht="22.5">
      <c r="A1100" s="994"/>
      <c r="B1100" s="1373"/>
      <c r="C1100" s="1649"/>
      <c r="D1100" s="2158"/>
      <c r="E1100" s="553" t="s">
        <v>2592</v>
      </c>
      <c r="F1100" s="547" t="s">
        <v>2593</v>
      </c>
      <c r="G1100" s="2386" t="s">
        <v>736</v>
      </c>
      <c r="H1100" s="552"/>
      <c r="I1100" s="552">
        <v>211.186</v>
      </c>
      <c r="J1100" s="552"/>
      <c r="K1100" s="552"/>
      <c r="L1100" s="552"/>
      <c r="M1100" s="552"/>
      <c r="N1100" s="552"/>
      <c r="O1100" s="552"/>
      <c r="P1100" s="552"/>
      <c r="Q1100" s="552"/>
      <c r="R1100" s="552"/>
      <c r="S1100" s="552"/>
      <c r="T1100" s="552"/>
      <c r="U1100" s="552"/>
      <c r="V1100" s="552"/>
      <c r="W1100" s="552"/>
      <c r="X1100" s="552"/>
      <c r="Y1100" s="552"/>
      <c r="Z1100" s="552"/>
      <c r="AA1100" s="552"/>
      <c r="AB1100" s="552"/>
      <c r="AC1100" s="552"/>
      <c r="AD1100" s="552"/>
      <c r="AE1100" s="552"/>
      <c r="AF1100" s="552"/>
      <c r="AG1100" s="552"/>
      <c r="AH1100" s="552"/>
      <c r="AI1100" s="1532" t="s">
        <v>737</v>
      </c>
      <c r="AJ1100" s="741"/>
      <c r="AK1100" s="1649"/>
      <c r="AL1100" s="1649"/>
      <c r="AM1100" s="1373"/>
      <c r="AN1100" s="1373"/>
      <c r="AO1100" s="1373"/>
      <c r="AP1100" s="1373"/>
      <c r="AQ1100" s="1649"/>
      <c r="AR1100" s="1373"/>
      <c r="AS1100" s="1373"/>
      <c r="AT1100" s="743"/>
      <c r="AU1100" s="1373"/>
      <c r="AV1100" s="1373"/>
      <c r="AW1100" s="1373"/>
      <c r="AX1100" s="1373"/>
      <c r="AY1100" s="1373"/>
      <c r="AZ1100" s="1639"/>
      <c r="BA1100" s="1639"/>
      <c r="BB1100" s="1639"/>
      <c r="BC1100" s="1639"/>
      <c r="BD1100" s="1639"/>
      <c r="BE1100" s="1642">
        <v>0</v>
      </c>
    </row>
    <row s="1854" customFormat="1" customHeight="1" ht="22.5">
      <c r="A1101" s="994"/>
      <c r="B1101" s="1373"/>
      <c r="C1101" s="1649"/>
      <c r="D1101" s="2158"/>
      <c r="E1101" s="553" t="s">
        <v>2594</v>
      </c>
      <c r="F1101" s="547" t="s">
        <v>2595</v>
      </c>
      <c r="G1101" s="2386" t="s">
        <v>736</v>
      </c>
      <c r="H1101" s="552"/>
      <c r="I1101" s="552">
        <v>189.903</v>
      </c>
      <c r="J1101" s="552"/>
      <c r="K1101" s="552"/>
      <c r="L1101" s="552"/>
      <c r="M1101" s="552"/>
      <c r="N1101" s="552"/>
      <c r="O1101" s="552"/>
      <c r="P1101" s="552"/>
      <c r="Q1101" s="552"/>
      <c r="R1101" s="552"/>
      <c r="S1101" s="552"/>
      <c r="T1101" s="552"/>
      <c r="U1101" s="552"/>
      <c r="V1101" s="552"/>
      <c r="W1101" s="552"/>
      <c r="X1101" s="552"/>
      <c r="Y1101" s="552"/>
      <c r="Z1101" s="552"/>
      <c r="AA1101" s="552"/>
      <c r="AB1101" s="552"/>
      <c r="AC1101" s="552"/>
      <c r="AD1101" s="552"/>
      <c r="AE1101" s="552"/>
      <c r="AF1101" s="552"/>
      <c r="AG1101" s="552"/>
      <c r="AH1101" s="552"/>
      <c r="AI1101" s="1532" t="s">
        <v>737</v>
      </c>
      <c r="AJ1101" s="741"/>
      <c r="AK1101" s="1649"/>
      <c r="AL1101" s="1649"/>
      <c r="AM1101" s="1373"/>
      <c r="AN1101" s="1373"/>
      <c r="AO1101" s="1373"/>
      <c r="AP1101" s="1373"/>
      <c r="AQ1101" s="1649"/>
      <c r="AR1101" s="1373"/>
      <c r="AS1101" s="1373"/>
      <c r="AT1101" s="743"/>
      <c r="AU1101" s="1373"/>
      <c r="AV1101" s="1373"/>
      <c r="AW1101" s="1373"/>
      <c r="AX1101" s="1373"/>
      <c r="AY1101" s="1373"/>
      <c r="AZ1101" s="1639"/>
      <c r="BA1101" s="1639"/>
      <c r="BB1101" s="1639"/>
      <c r="BC1101" s="1639"/>
      <c r="BD1101" s="1639"/>
      <c r="BE1101" s="1642">
        <v>0</v>
      </c>
    </row>
    <row s="1854" customFormat="1" customHeight="1" ht="22.5">
      <c r="A1102" s="994"/>
      <c r="B1102" s="1373"/>
      <c r="C1102" s="1649"/>
      <c r="D1102" s="2158"/>
      <c r="E1102" s="553" t="s">
        <v>2596</v>
      </c>
      <c r="F1102" s="547" t="s">
        <v>2597</v>
      </c>
      <c r="G1102" s="2386" t="s">
        <v>736</v>
      </c>
      <c r="H1102" s="552"/>
      <c r="I1102" s="552">
        <v>198.4</v>
      </c>
      <c r="J1102" s="552"/>
      <c r="K1102" s="552"/>
      <c r="L1102" s="552"/>
      <c r="M1102" s="552"/>
      <c r="N1102" s="552"/>
      <c r="O1102" s="552"/>
      <c r="P1102" s="552"/>
      <c r="Q1102" s="552"/>
      <c r="R1102" s="552"/>
      <c r="S1102" s="552"/>
      <c r="T1102" s="552"/>
      <c r="U1102" s="552"/>
      <c r="V1102" s="552"/>
      <c r="W1102" s="552"/>
      <c r="X1102" s="552"/>
      <c r="Y1102" s="552"/>
      <c r="Z1102" s="552"/>
      <c r="AA1102" s="552"/>
      <c r="AB1102" s="552"/>
      <c r="AC1102" s="552"/>
      <c r="AD1102" s="552"/>
      <c r="AE1102" s="552"/>
      <c r="AF1102" s="552"/>
      <c r="AG1102" s="552"/>
      <c r="AH1102" s="552"/>
      <c r="AI1102" s="1532" t="s">
        <v>737</v>
      </c>
      <c r="AJ1102" s="741"/>
      <c r="AK1102" s="1649"/>
      <c r="AL1102" s="1649"/>
      <c r="AM1102" s="1373"/>
      <c r="AN1102" s="1373"/>
      <c r="AO1102" s="1373"/>
      <c r="AP1102" s="1373"/>
      <c r="AQ1102" s="1649"/>
      <c r="AR1102" s="1373"/>
      <c r="AS1102" s="1373"/>
      <c r="AT1102" s="743"/>
      <c r="AU1102" s="1373"/>
      <c r="AV1102" s="1373"/>
      <c r="AW1102" s="1373"/>
      <c r="AX1102" s="1373"/>
      <c r="AY1102" s="1373"/>
      <c r="AZ1102" s="1639"/>
      <c r="BA1102" s="1639"/>
      <c r="BB1102" s="1639"/>
      <c r="BC1102" s="1639"/>
      <c r="BD1102" s="1639"/>
      <c r="BE1102" s="1642">
        <v>0</v>
      </c>
    </row>
    <row s="1854" customFormat="1" customHeight="1" ht="22.5">
      <c r="A1103" s="994"/>
      <c r="B1103" s="1373"/>
      <c r="C1103" s="1649"/>
      <c r="D1103" s="2158"/>
      <c r="E1103" s="553" t="s">
        <v>2598</v>
      </c>
      <c r="F1103" s="547" t="s">
        <v>2599</v>
      </c>
      <c r="G1103" s="2386" t="s">
        <v>736</v>
      </c>
      <c r="H1103" s="552"/>
      <c r="I1103" s="552">
        <v>159</v>
      </c>
      <c r="J1103" s="552"/>
      <c r="K1103" s="552"/>
      <c r="L1103" s="552"/>
      <c r="M1103" s="552"/>
      <c r="N1103" s="552"/>
      <c r="O1103" s="552"/>
      <c r="P1103" s="552"/>
      <c r="Q1103" s="552"/>
      <c r="R1103" s="552"/>
      <c r="S1103" s="552"/>
      <c r="T1103" s="552"/>
      <c r="U1103" s="552"/>
      <c r="V1103" s="552"/>
      <c r="W1103" s="552"/>
      <c r="X1103" s="552"/>
      <c r="Y1103" s="552"/>
      <c r="Z1103" s="552"/>
      <c r="AA1103" s="552"/>
      <c r="AB1103" s="552"/>
      <c r="AC1103" s="552"/>
      <c r="AD1103" s="552"/>
      <c r="AE1103" s="552"/>
      <c r="AF1103" s="552"/>
      <c r="AG1103" s="552"/>
      <c r="AH1103" s="552"/>
      <c r="AI1103" s="1532" t="s">
        <v>737</v>
      </c>
      <c r="AJ1103" s="741"/>
      <c r="AK1103" s="1649"/>
      <c r="AL1103" s="1649"/>
      <c r="AM1103" s="1373"/>
      <c r="AN1103" s="1373"/>
      <c r="AO1103" s="1373"/>
      <c r="AP1103" s="1373"/>
      <c r="AQ1103" s="1649"/>
      <c r="AR1103" s="1373"/>
      <c r="AS1103" s="1373"/>
      <c r="AT1103" s="743"/>
      <c r="AU1103" s="1373"/>
      <c r="AV1103" s="1373"/>
      <c r="AW1103" s="1373"/>
      <c r="AX1103" s="1373"/>
      <c r="AY1103" s="1373"/>
      <c r="AZ1103" s="1639"/>
      <c r="BA1103" s="1639"/>
      <c r="BB1103" s="1639"/>
      <c r="BC1103" s="1639"/>
      <c r="BD1103" s="1639"/>
      <c r="BE1103" s="1642">
        <v>0</v>
      </c>
    </row>
    <row s="1854" customFormat="1" customHeight="1" ht="22.5">
      <c r="A1104" s="994"/>
      <c r="B1104" s="1373"/>
      <c r="C1104" s="1649"/>
      <c r="D1104" s="2158"/>
      <c r="E1104" s="553" t="s">
        <v>2600</v>
      </c>
      <c r="F1104" s="547" t="s">
        <v>2601</v>
      </c>
      <c r="G1104" s="2386" t="s">
        <v>736</v>
      </c>
      <c r="H1104" s="552"/>
      <c r="I1104" s="552">
        <v>173.24</v>
      </c>
      <c r="J1104" s="552"/>
      <c r="K1104" s="552"/>
      <c r="L1104" s="552"/>
      <c r="M1104" s="552"/>
      <c r="N1104" s="552"/>
      <c r="O1104" s="552"/>
      <c r="P1104" s="552"/>
      <c r="Q1104" s="552"/>
      <c r="R1104" s="552"/>
      <c r="S1104" s="552"/>
      <c r="T1104" s="552"/>
      <c r="U1104" s="552"/>
      <c r="V1104" s="552"/>
      <c r="W1104" s="552"/>
      <c r="X1104" s="552"/>
      <c r="Y1104" s="552"/>
      <c r="Z1104" s="552"/>
      <c r="AA1104" s="552"/>
      <c r="AB1104" s="552"/>
      <c r="AC1104" s="552"/>
      <c r="AD1104" s="552"/>
      <c r="AE1104" s="552"/>
      <c r="AF1104" s="552"/>
      <c r="AG1104" s="552"/>
      <c r="AH1104" s="552"/>
      <c r="AI1104" s="1532" t="s">
        <v>737</v>
      </c>
      <c r="AJ1104" s="741"/>
      <c r="AK1104" s="1649"/>
      <c r="AL1104" s="1649"/>
      <c r="AM1104" s="1373"/>
      <c r="AN1104" s="1373"/>
      <c r="AO1104" s="1373"/>
      <c r="AP1104" s="1373"/>
      <c r="AQ1104" s="1649"/>
      <c r="AR1104" s="1373"/>
      <c r="AS1104" s="1373"/>
      <c r="AT1104" s="743"/>
      <c r="AU1104" s="1373"/>
      <c r="AV1104" s="1373"/>
      <c r="AW1104" s="1373"/>
      <c r="AX1104" s="1373"/>
      <c r="AY1104" s="1373"/>
      <c r="AZ1104" s="1639"/>
      <c r="BA1104" s="1639"/>
      <c r="BB1104" s="1639"/>
      <c r="BC1104" s="1639"/>
      <c r="BD1104" s="1639"/>
      <c r="BE1104" s="1642">
        <v>0</v>
      </c>
    </row>
    <row s="1854" customFormat="1" customHeight="1" ht="22.5">
      <c r="A1105" s="994"/>
      <c r="B1105" s="1373"/>
      <c r="C1105" s="1649"/>
      <c r="D1105" s="2158"/>
      <c r="E1105" s="553" t="s">
        <v>2602</v>
      </c>
      <c r="F1105" s="547" t="s">
        <v>2603</v>
      </c>
      <c r="G1105" s="2386" t="s">
        <v>736</v>
      </c>
      <c r="H1105" s="552"/>
      <c r="I1105" s="552">
        <v>173.959</v>
      </c>
      <c r="J1105" s="552"/>
      <c r="K1105" s="552"/>
      <c r="L1105" s="552"/>
      <c r="M1105" s="552"/>
      <c r="N1105" s="552"/>
      <c r="O1105" s="552"/>
      <c r="P1105" s="552"/>
      <c r="Q1105" s="552"/>
      <c r="R1105" s="552"/>
      <c r="S1105" s="552"/>
      <c r="T1105" s="552"/>
      <c r="U1105" s="552"/>
      <c r="V1105" s="552"/>
      <c r="W1105" s="552"/>
      <c r="X1105" s="552"/>
      <c r="Y1105" s="552"/>
      <c r="Z1105" s="552"/>
      <c r="AA1105" s="552"/>
      <c r="AB1105" s="552"/>
      <c r="AC1105" s="552"/>
      <c r="AD1105" s="552"/>
      <c r="AE1105" s="552"/>
      <c r="AF1105" s="552"/>
      <c r="AG1105" s="552"/>
      <c r="AH1105" s="552"/>
      <c r="AI1105" s="1532" t="s">
        <v>737</v>
      </c>
      <c r="AJ1105" s="741"/>
      <c r="AK1105" s="1649"/>
      <c r="AL1105" s="1649"/>
      <c r="AM1105" s="1373"/>
      <c r="AN1105" s="1373"/>
      <c r="AO1105" s="1373"/>
      <c r="AP1105" s="1373"/>
      <c r="AQ1105" s="1649"/>
      <c r="AR1105" s="1373"/>
      <c r="AS1105" s="1373"/>
      <c r="AT1105" s="743"/>
      <c r="AU1105" s="1373"/>
      <c r="AV1105" s="1373"/>
      <c r="AW1105" s="1373"/>
      <c r="AX1105" s="1373"/>
      <c r="AY1105" s="1373"/>
      <c r="AZ1105" s="1639"/>
      <c r="BA1105" s="1639"/>
      <c r="BB1105" s="1639"/>
      <c r="BC1105" s="1639"/>
      <c r="BD1105" s="1639"/>
      <c r="BE1105" s="1642">
        <v>0</v>
      </c>
    </row>
    <row s="1854" customFormat="1" customHeight="1" ht="22.5">
      <c r="A1106" s="994"/>
      <c r="B1106" s="1373"/>
      <c r="C1106" s="1649"/>
      <c r="D1106" s="2158"/>
      <c r="E1106" s="553" t="s">
        <v>2604</v>
      </c>
      <c r="F1106" s="547" t="s">
        <v>2605</v>
      </c>
      <c r="G1106" s="2386" t="s">
        <v>736</v>
      </c>
      <c r="H1106" s="552"/>
      <c r="I1106" s="552">
        <v>168.2</v>
      </c>
      <c r="J1106" s="552"/>
      <c r="K1106" s="552"/>
      <c r="L1106" s="552"/>
      <c r="M1106" s="552"/>
      <c r="N1106" s="552"/>
      <c r="O1106" s="552"/>
      <c r="P1106" s="552"/>
      <c r="Q1106" s="552"/>
      <c r="R1106" s="552"/>
      <c r="S1106" s="552"/>
      <c r="T1106" s="552"/>
      <c r="U1106" s="552"/>
      <c r="V1106" s="552"/>
      <c r="W1106" s="552"/>
      <c r="X1106" s="552"/>
      <c r="Y1106" s="552"/>
      <c r="Z1106" s="552"/>
      <c r="AA1106" s="552"/>
      <c r="AB1106" s="552"/>
      <c r="AC1106" s="552"/>
      <c r="AD1106" s="552"/>
      <c r="AE1106" s="552"/>
      <c r="AF1106" s="552"/>
      <c r="AG1106" s="552"/>
      <c r="AH1106" s="552"/>
      <c r="AI1106" s="1532" t="s">
        <v>737</v>
      </c>
      <c r="AJ1106" s="741"/>
      <c r="AK1106" s="1649"/>
      <c r="AL1106" s="1649"/>
      <c r="AM1106" s="1373"/>
      <c r="AN1106" s="1373"/>
      <c r="AO1106" s="1373"/>
      <c r="AP1106" s="1373"/>
      <c r="AQ1106" s="1649"/>
      <c r="AR1106" s="1373"/>
      <c r="AS1106" s="1373"/>
      <c r="AT1106" s="743"/>
      <c r="AU1106" s="1373"/>
      <c r="AV1106" s="1373"/>
      <c r="AW1106" s="1373"/>
      <c r="AX1106" s="1373"/>
      <c r="AY1106" s="1373"/>
      <c r="AZ1106" s="1639"/>
      <c r="BA1106" s="1639"/>
      <c r="BB1106" s="1639"/>
      <c r="BC1106" s="1639"/>
      <c r="BD1106" s="1639"/>
      <c r="BE1106" s="1642">
        <v>0</v>
      </c>
    </row>
    <row s="1854" customFormat="1" customHeight="1" ht="22.5">
      <c r="A1107" s="994"/>
      <c r="B1107" s="1373"/>
      <c r="C1107" s="1649"/>
      <c r="D1107" s="2158"/>
      <c r="E1107" s="553" t="s">
        <v>2606</v>
      </c>
      <c r="F1107" s="547" t="s">
        <v>2607</v>
      </c>
      <c r="G1107" s="2386" t="s">
        <v>736</v>
      </c>
      <c r="H1107" s="552"/>
      <c r="I1107" s="552">
        <v>220</v>
      </c>
      <c r="J1107" s="552"/>
      <c r="K1107" s="552"/>
      <c r="L1107" s="552"/>
      <c r="M1107" s="552"/>
      <c r="N1107" s="552"/>
      <c r="O1107" s="552"/>
      <c r="P1107" s="552"/>
      <c r="Q1107" s="552"/>
      <c r="R1107" s="552"/>
      <c r="S1107" s="552"/>
      <c r="T1107" s="552"/>
      <c r="U1107" s="552"/>
      <c r="V1107" s="552"/>
      <c r="W1107" s="552"/>
      <c r="X1107" s="552"/>
      <c r="Y1107" s="552"/>
      <c r="Z1107" s="552"/>
      <c r="AA1107" s="552"/>
      <c r="AB1107" s="552"/>
      <c r="AC1107" s="552"/>
      <c r="AD1107" s="552"/>
      <c r="AE1107" s="552"/>
      <c r="AF1107" s="552"/>
      <c r="AG1107" s="552"/>
      <c r="AH1107" s="552"/>
      <c r="AI1107" s="1532" t="s">
        <v>737</v>
      </c>
      <c r="AJ1107" s="741"/>
      <c r="AK1107" s="1649"/>
      <c r="AL1107" s="1649"/>
      <c r="AM1107" s="1373"/>
      <c r="AN1107" s="1373"/>
      <c r="AO1107" s="1373"/>
      <c r="AP1107" s="1373"/>
      <c r="AQ1107" s="1649"/>
      <c r="AR1107" s="1373"/>
      <c r="AS1107" s="1373"/>
      <c r="AT1107" s="743"/>
      <c r="AU1107" s="1373"/>
      <c r="AV1107" s="1373"/>
      <c r="AW1107" s="1373"/>
      <c r="AX1107" s="1373"/>
      <c r="AY1107" s="1373"/>
      <c r="AZ1107" s="1639"/>
      <c r="BA1107" s="1639"/>
      <c r="BB1107" s="1639"/>
      <c r="BC1107" s="1639"/>
      <c r="BD1107" s="1639"/>
      <c r="BE1107" s="1642">
        <v>0</v>
      </c>
    </row>
    <row s="1854" customFormat="1" customHeight="1" ht="22.5">
      <c r="A1108" s="994"/>
      <c r="B1108" s="1373"/>
      <c r="C1108" s="1649"/>
      <c r="D1108" s="2158"/>
      <c r="E1108" s="553" t="s">
        <v>2608</v>
      </c>
      <c r="F1108" s="547" t="s">
        <v>2609</v>
      </c>
      <c r="G1108" s="2386" t="s">
        <v>736</v>
      </c>
      <c r="H1108" s="552"/>
      <c r="I1108" s="552">
        <v>210</v>
      </c>
      <c r="J1108" s="552"/>
      <c r="K1108" s="552"/>
      <c r="L1108" s="552"/>
      <c r="M1108" s="552"/>
      <c r="N1108" s="552"/>
      <c r="O1108" s="552"/>
      <c r="P1108" s="552"/>
      <c r="Q1108" s="552"/>
      <c r="R1108" s="552"/>
      <c r="S1108" s="552"/>
      <c r="T1108" s="552"/>
      <c r="U1108" s="552"/>
      <c r="V1108" s="552"/>
      <c r="W1108" s="552"/>
      <c r="X1108" s="552"/>
      <c r="Y1108" s="552"/>
      <c r="Z1108" s="552"/>
      <c r="AA1108" s="552"/>
      <c r="AB1108" s="552"/>
      <c r="AC1108" s="552"/>
      <c r="AD1108" s="552"/>
      <c r="AE1108" s="552"/>
      <c r="AF1108" s="552"/>
      <c r="AG1108" s="552"/>
      <c r="AH1108" s="552"/>
      <c r="AI1108" s="1532" t="s">
        <v>737</v>
      </c>
      <c r="AJ1108" s="741"/>
      <c r="AK1108" s="1649"/>
      <c r="AL1108" s="1649"/>
      <c r="AM1108" s="1373"/>
      <c r="AN1108" s="1373"/>
      <c r="AO1108" s="1373"/>
      <c r="AP1108" s="1373"/>
      <c r="AQ1108" s="1649"/>
      <c r="AR1108" s="1373"/>
      <c r="AS1108" s="1373"/>
      <c r="AT1108" s="743"/>
      <c r="AU1108" s="1373"/>
      <c r="AV1108" s="1373"/>
      <c r="AW1108" s="1373"/>
      <c r="AX1108" s="1373"/>
      <c r="AY1108" s="1373"/>
      <c r="AZ1108" s="1639"/>
      <c r="BA1108" s="1639"/>
      <c r="BB1108" s="1639"/>
      <c r="BC1108" s="1639"/>
      <c r="BD1108" s="1639"/>
      <c r="BE1108" s="1642">
        <v>0</v>
      </c>
    </row>
    <row s="1854" customFormat="1" customHeight="1" ht="22.5">
      <c r="A1109" s="994"/>
      <c r="B1109" s="1373"/>
      <c r="C1109" s="1649"/>
      <c r="D1109" s="2158"/>
      <c r="E1109" s="553" t="s">
        <v>2610</v>
      </c>
      <c r="F1109" s="547" t="s">
        <v>2611</v>
      </c>
      <c r="G1109" s="2386" t="s">
        <v>736</v>
      </c>
      <c r="H1109" s="552"/>
      <c r="I1109" s="552">
        <v>173</v>
      </c>
      <c r="J1109" s="552"/>
      <c r="K1109" s="552"/>
      <c r="L1109" s="552"/>
      <c r="M1109" s="552"/>
      <c r="N1109" s="552"/>
      <c r="O1109" s="552"/>
      <c r="P1109" s="552"/>
      <c r="Q1109" s="552"/>
      <c r="R1109" s="552"/>
      <c r="S1109" s="552"/>
      <c r="T1109" s="552"/>
      <c r="U1109" s="552"/>
      <c r="V1109" s="552"/>
      <c r="W1109" s="552"/>
      <c r="X1109" s="552"/>
      <c r="Y1109" s="552"/>
      <c r="Z1109" s="552"/>
      <c r="AA1109" s="552"/>
      <c r="AB1109" s="552"/>
      <c r="AC1109" s="552"/>
      <c r="AD1109" s="552"/>
      <c r="AE1109" s="552"/>
      <c r="AF1109" s="552"/>
      <c r="AG1109" s="552"/>
      <c r="AH1109" s="552"/>
      <c r="AI1109" s="1532" t="s">
        <v>737</v>
      </c>
      <c r="AJ1109" s="741"/>
      <c r="AK1109" s="1649"/>
      <c r="AL1109" s="1649"/>
      <c r="AM1109" s="1373"/>
      <c r="AN1109" s="1373"/>
      <c r="AO1109" s="1373"/>
      <c r="AP1109" s="1373"/>
      <c r="AQ1109" s="1649"/>
      <c r="AR1109" s="1373"/>
      <c r="AS1109" s="1373"/>
      <c r="AT1109" s="743"/>
      <c r="AU1109" s="1373"/>
      <c r="AV1109" s="1373"/>
      <c r="AW1109" s="1373"/>
      <c r="AX1109" s="1373"/>
      <c r="AY1109" s="1373"/>
      <c r="AZ1109" s="1639"/>
      <c r="BA1109" s="1639"/>
      <c r="BB1109" s="1639"/>
      <c r="BC1109" s="1639"/>
      <c r="BD1109" s="1639"/>
      <c r="BE1109" s="1642">
        <v>0</v>
      </c>
    </row>
    <row s="1854" customFormat="1" customHeight="1" ht="22.5">
      <c r="A1110" s="994"/>
      <c r="B1110" s="1373"/>
      <c r="C1110" s="1649"/>
      <c r="D1110" s="2158"/>
      <c r="E1110" s="553" t="s">
        <v>2612</v>
      </c>
      <c r="F1110" s="547" t="s">
        <v>2613</v>
      </c>
      <c r="G1110" s="2386" t="s">
        <v>736</v>
      </c>
      <c r="H1110" s="552"/>
      <c r="I1110" s="552">
        <v>230</v>
      </c>
      <c r="J1110" s="552"/>
      <c r="K1110" s="552"/>
      <c r="L1110" s="552"/>
      <c r="M1110" s="552"/>
      <c r="N1110" s="552"/>
      <c r="O1110" s="552"/>
      <c r="P1110" s="552"/>
      <c r="Q1110" s="552"/>
      <c r="R1110" s="552"/>
      <c r="S1110" s="552"/>
      <c r="T1110" s="552"/>
      <c r="U1110" s="552"/>
      <c r="V1110" s="552"/>
      <c r="W1110" s="552"/>
      <c r="X1110" s="552"/>
      <c r="Y1110" s="552"/>
      <c r="Z1110" s="552"/>
      <c r="AA1110" s="552"/>
      <c r="AB1110" s="552"/>
      <c r="AC1110" s="552"/>
      <c r="AD1110" s="552"/>
      <c r="AE1110" s="552"/>
      <c r="AF1110" s="552"/>
      <c r="AG1110" s="552"/>
      <c r="AH1110" s="552"/>
      <c r="AI1110" s="1532" t="s">
        <v>737</v>
      </c>
      <c r="AJ1110" s="741"/>
      <c r="AK1110" s="1649"/>
      <c r="AL1110" s="1649"/>
      <c r="AM1110" s="1373"/>
      <c r="AN1110" s="1373"/>
      <c r="AO1110" s="1373"/>
      <c r="AP1110" s="1373"/>
      <c r="AQ1110" s="1649"/>
      <c r="AR1110" s="1373"/>
      <c r="AS1110" s="1373"/>
      <c r="AT1110" s="743"/>
      <c r="AU1110" s="1373"/>
      <c r="AV1110" s="1373"/>
      <c r="AW1110" s="1373"/>
      <c r="AX1110" s="1373"/>
      <c r="AY1110" s="1373"/>
      <c r="AZ1110" s="1639"/>
      <c r="BA1110" s="1639"/>
      <c r="BB1110" s="1639"/>
      <c r="BC1110" s="1639"/>
      <c r="BD1110" s="1639"/>
      <c r="BE1110" s="1642">
        <v>0</v>
      </c>
    </row>
    <row s="1854" customFormat="1" customHeight="1" ht="22.5">
      <c r="A1111" s="994"/>
      <c r="B1111" s="1373"/>
      <c r="C1111" s="1649"/>
      <c r="D1111" s="2158"/>
      <c r="E1111" s="553" t="s">
        <v>2614</v>
      </c>
      <c r="F1111" s="547" t="s">
        <v>2615</v>
      </c>
      <c r="G1111" s="2386" t="s">
        <v>736</v>
      </c>
      <c r="H1111" s="552"/>
      <c r="I1111" s="552">
        <v>220.754</v>
      </c>
      <c r="J1111" s="552"/>
      <c r="K1111" s="552"/>
      <c r="L1111" s="552"/>
      <c r="M1111" s="552"/>
      <c r="N1111" s="552"/>
      <c r="O1111" s="552"/>
      <c r="P1111" s="552"/>
      <c r="Q1111" s="552"/>
      <c r="R1111" s="552"/>
      <c r="S1111" s="552"/>
      <c r="T1111" s="552"/>
      <c r="U1111" s="552"/>
      <c r="V1111" s="552"/>
      <c r="W1111" s="552"/>
      <c r="X1111" s="552"/>
      <c r="Y1111" s="552"/>
      <c r="Z1111" s="552"/>
      <c r="AA1111" s="552"/>
      <c r="AB1111" s="552"/>
      <c r="AC1111" s="552"/>
      <c r="AD1111" s="552"/>
      <c r="AE1111" s="552"/>
      <c r="AF1111" s="552"/>
      <c r="AG1111" s="552"/>
      <c r="AH1111" s="552"/>
      <c r="AI1111" s="1532" t="s">
        <v>737</v>
      </c>
      <c r="AJ1111" s="741"/>
      <c r="AK1111" s="1649"/>
      <c r="AL1111" s="1649"/>
      <c r="AM1111" s="1373"/>
      <c r="AN1111" s="1373"/>
      <c r="AO1111" s="1373"/>
      <c r="AP1111" s="1373"/>
      <c r="AQ1111" s="1649"/>
      <c r="AR1111" s="1373"/>
      <c r="AS1111" s="1373"/>
      <c r="AT1111" s="743"/>
      <c r="AU1111" s="1373"/>
      <c r="AV1111" s="1373"/>
      <c r="AW1111" s="1373"/>
      <c r="AX1111" s="1373"/>
      <c r="AY1111" s="1373"/>
      <c r="AZ1111" s="1639"/>
      <c r="BA1111" s="1639"/>
      <c r="BB1111" s="1639"/>
      <c r="BC1111" s="1639"/>
      <c r="BD1111" s="1639"/>
      <c r="BE1111" s="1642">
        <v>0</v>
      </c>
    </row>
    <row s="1854" customFormat="1" customHeight="1" ht="22.5">
      <c r="A1112" s="994"/>
      <c r="B1112" s="1373"/>
      <c r="C1112" s="1649"/>
      <c r="D1112" s="2158"/>
      <c r="E1112" s="553" t="s">
        <v>2616</v>
      </c>
      <c r="F1112" s="547" t="s">
        <v>2617</v>
      </c>
      <c r="G1112" s="2386" t="s">
        <v>736</v>
      </c>
      <c r="H1112" s="552"/>
      <c r="I1112" s="552">
        <v>228</v>
      </c>
      <c r="J1112" s="552"/>
      <c r="K1112" s="552"/>
      <c r="L1112" s="552"/>
      <c r="M1112" s="552"/>
      <c r="N1112" s="552"/>
      <c r="O1112" s="552"/>
      <c r="P1112" s="552"/>
      <c r="Q1112" s="552"/>
      <c r="R1112" s="552"/>
      <c r="S1112" s="552"/>
      <c r="T1112" s="552"/>
      <c r="U1112" s="552"/>
      <c r="V1112" s="552"/>
      <c r="W1112" s="552"/>
      <c r="X1112" s="552"/>
      <c r="Y1112" s="552"/>
      <c r="Z1112" s="552"/>
      <c r="AA1112" s="552"/>
      <c r="AB1112" s="552"/>
      <c r="AC1112" s="552"/>
      <c r="AD1112" s="552"/>
      <c r="AE1112" s="552"/>
      <c r="AF1112" s="552"/>
      <c r="AG1112" s="552"/>
      <c r="AH1112" s="552"/>
      <c r="AI1112" s="1532" t="s">
        <v>737</v>
      </c>
      <c r="AJ1112" s="741"/>
      <c r="AK1112" s="1649"/>
      <c r="AL1112" s="1649"/>
      <c r="AM1112" s="1373"/>
      <c r="AN1112" s="1373"/>
      <c r="AO1112" s="1373"/>
      <c r="AP1112" s="1373"/>
      <c r="AQ1112" s="1649"/>
      <c r="AR1112" s="1373"/>
      <c r="AS1112" s="1373"/>
      <c r="AT1112" s="743"/>
      <c r="AU1112" s="1373"/>
      <c r="AV1112" s="1373"/>
      <c r="AW1112" s="1373"/>
      <c r="AX1112" s="1373"/>
      <c r="AY1112" s="1373"/>
      <c r="AZ1112" s="1639"/>
      <c r="BA1112" s="1639"/>
      <c r="BB1112" s="1639"/>
      <c r="BC1112" s="1639"/>
      <c r="BD1112" s="1639"/>
      <c r="BE1112" s="1642">
        <v>0</v>
      </c>
    </row>
    <row s="1854" customFormat="1" customHeight="1" ht="22.5">
      <c r="A1113" s="994"/>
      <c r="B1113" s="1373"/>
      <c r="C1113" s="1649"/>
      <c r="D1113" s="2158"/>
      <c r="E1113" s="553" t="s">
        <v>2618</v>
      </c>
      <c r="F1113" s="547" t="s">
        <v>2619</v>
      </c>
      <c r="G1113" s="2386" t="s">
        <v>736</v>
      </c>
      <c r="H1113" s="552"/>
      <c r="I1113" s="552">
        <v>226.258</v>
      </c>
      <c r="J1113" s="552"/>
      <c r="K1113" s="552"/>
      <c r="L1113" s="552"/>
      <c r="M1113" s="552"/>
      <c r="N1113" s="552"/>
      <c r="O1113" s="552"/>
      <c r="P1113" s="552"/>
      <c r="Q1113" s="552"/>
      <c r="R1113" s="552"/>
      <c r="S1113" s="552"/>
      <c r="T1113" s="552"/>
      <c r="U1113" s="552"/>
      <c r="V1113" s="552"/>
      <c r="W1113" s="552"/>
      <c r="X1113" s="552"/>
      <c r="Y1113" s="552"/>
      <c r="Z1113" s="552"/>
      <c r="AA1113" s="552"/>
      <c r="AB1113" s="552"/>
      <c r="AC1113" s="552"/>
      <c r="AD1113" s="552"/>
      <c r="AE1113" s="552"/>
      <c r="AF1113" s="552"/>
      <c r="AG1113" s="552"/>
      <c r="AH1113" s="552"/>
      <c r="AI1113" s="1532" t="s">
        <v>737</v>
      </c>
      <c r="AJ1113" s="741"/>
      <c r="AK1113" s="1649"/>
      <c r="AL1113" s="1649"/>
      <c r="AM1113" s="1373"/>
      <c r="AN1113" s="1373"/>
      <c r="AO1113" s="1373"/>
      <c r="AP1113" s="1373"/>
      <c r="AQ1113" s="1649"/>
      <c r="AR1113" s="1373"/>
      <c r="AS1113" s="1373"/>
      <c r="AT1113" s="743"/>
      <c r="AU1113" s="1373"/>
      <c r="AV1113" s="1373"/>
      <c r="AW1113" s="1373"/>
      <c r="AX1113" s="1373"/>
      <c r="AY1113" s="1373"/>
      <c r="AZ1113" s="1639"/>
      <c r="BA1113" s="1639"/>
      <c r="BB1113" s="1639"/>
      <c r="BC1113" s="1639"/>
      <c r="BD1113" s="1639"/>
      <c r="BE1113" s="1642">
        <v>0</v>
      </c>
    </row>
    <row s="1854" customFormat="1" customHeight="1" ht="22.5">
      <c r="A1114" s="994"/>
      <c r="B1114" s="1373"/>
      <c r="C1114" s="1649"/>
      <c r="D1114" s="2158"/>
      <c r="E1114" s="553" t="s">
        <v>2620</v>
      </c>
      <c r="F1114" s="547" t="s">
        <v>2621</v>
      </c>
      <c r="G1114" s="2386" t="s">
        <v>736</v>
      </c>
      <c r="H1114" s="552"/>
      <c r="I1114" s="552">
        <v>222</v>
      </c>
      <c r="J1114" s="552"/>
      <c r="K1114" s="552"/>
      <c r="L1114" s="552"/>
      <c r="M1114" s="552"/>
      <c r="N1114" s="552"/>
      <c r="O1114" s="552"/>
      <c r="P1114" s="552"/>
      <c r="Q1114" s="552"/>
      <c r="R1114" s="552"/>
      <c r="S1114" s="552"/>
      <c r="T1114" s="552"/>
      <c r="U1114" s="552"/>
      <c r="V1114" s="552"/>
      <c r="W1114" s="552"/>
      <c r="X1114" s="552"/>
      <c r="Y1114" s="552"/>
      <c r="Z1114" s="552"/>
      <c r="AA1114" s="552"/>
      <c r="AB1114" s="552"/>
      <c r="AC1114" s="552"/>
      <c r="AD1114" s="552"/>
      <c r="AE1114" s="552"/>
      <c r="AF1114" s="552"/>
      <c r="AG1114" s="552"/>
      <c r="AH1114" s="552"/>
      <c r="AI1114" s="1532" t="s">
        <v>737</v>
      </c>
      <c r="AJ1114" s="741"/>
      <c r="AK1114" s="1649"/>
      <c r="AL1114" s="1649"/>
      <c r="AM1114" s="1373"/>
      <c r="AN1114" s="1373"/>
      <c r="AO1114" s="1373"/>
      <c r="AP1114" s="1373"/>
      <c r="AQ1114" s="1649"/>
      <c r="AR1114" s="1373"/>
      <c r="AS1114" s="1373"/>
      <c r="AT1114" s="743"/>
      <c r="AU1114" s="1373"/>
      <c r="AV1114" s="1373"/>
      <c r="AW1114" s="1373"/>
      <c r="AX1114" s="1373"/>
      <c r="AY1114" s="1373"/>
      <c r="AZ1114" s="1639"/>
      <c r="BA1114" s="1639"/>
      <c r="BB1114" s="1639"/>
      <c r="BC1114" s="1639"/>
      <c r="BD1114" s="1639"/>
      <c r="BE1114" s="1642">
        <v>0</v>
      </c>
    </row>
    <row s="1854" customFormat="1" customHeight="1" ht="22.5">
      <c r="A1115" s="994"/>
      <c r="B1115" s="1373"/>
      <c r="C1115" s="1649"/>
      <c r="D1115" s="2158"/>
      <c r="E1115" s="553" t="s">
        <v>2622</v>
      </c>
      <c r="F1115" s="547" t="s">
        <v>2623</v>
      </c>
      <c r="G1115" s="2386" t="s">
        <v>736</v>
      </c>
      <c r="H1115" s="552"/>
      <c r="I1115" s="552">
        <v>215.753</v>
      </c>
      <c r="J1115" s="552"/>
      <c r="K1115" s="552"/>
      <c r="L1115" s="552"/>
      <c r="M1115" s="552"/>
      <c r="N1115" s="552"/>
      <c r="O1115" s="552"/>
      <c r="P1115" s="552"/>
      <c r="Q1115" s="552"/>
      <c r="R1115" s="552"/>
      <c r="S1115" s="552"/>
      <c r="T1115" s="552"/>
      <c r="U1115" s="552"/>
      <c r="V1115" s="552"/>
      <c r="W1115" s="552"/>
      <c r="X1115" s="552"/>
      <c r="Y1115" s="552"/>
      <c r="Z1115" s="552"/>
      <c r="AA1115" s="552"/>
      <c r="AB1115" s="552"/>
      <c r="AC1115" s="552"/>
      <c r="AD1115" s="552"/>
      <c r="AE1115" s="552"/>
      <c r="AF1115" s="552"/>
      <c r="AG1115" s="552"/>
      <c r="AH1115" s="552"/>
      <c r="AI1115" s="1532" t="s">
        <v>737</v>
      </c>
      <c r="AJ1115" s="741"/>
      <c r="AK1115" s="1649"/>
      <c r="AL1115" s="1649"/>
      <c r="AM1115" s="1373"/>
      <c r="AN1115" s="1373"/>
      <c r="AO1115" s="1373"/>
      <c r="AP1115" s="1373"/>
      <c r="AQ1115" s="1649"/>
      <c r="AR1115" s="1373"/>
      <c r="AS1115" s="1373"/>
      <c r="AT1115" s="743"/>
      <c r="AU1115" s="1373"/>
      <c r="AV1115" s="1373"/>
      <c r="AW1115" s="1373"/>
      <c r="AX1115" s="1373"/>
      <c r="AY1115" s="1373"/>
      <c r="AZ1115" s="1639"/>
      <c r="BA1115" s="1639"/>
      <c r="BB1115" s="1639"/>
      <c r="BC1115" s="1639"/>
      <c r="BD1115" s="1639"/>
      <c r="BE1115" s="1642">
        <v>0</v>
      </c>
    </row>
    <row s="1854" customFormat="1" customHeight="1" ht="22.5">
      <c r="A1116" s="994"/>
      <c r="B1116" s="1373"/>
      <c r="C1116" s="1649"/>
      <c r="D1116" s="2158"/>
      <c r="E1116" s="553" t="s">
        <v>2624</v>
      </c>
      <c r="F1116" s="547" t="s">
        <v>2625</v>
      </c>
      <c r="G1116" s="2386" t="s">
        <v>736</v>
      </c>
      <c r="H1116" s="552"/>
      <c r="I1116" s="552">
        <v>210</v>
      </c>
      <c r="J1116" s="552"/>
      <c r="K1116" s="552"/>
      <c r="L1116" s="552"/>
      <c r="M1116" s="552"/>
      <c r="N1116" s="552"/>
      <c r="O1116" s="552"/>
      <c r="P1116" s="552"/>
      <c r="Q1116" s="552"/>
      <c r="R1116" s="552"/>
      <c r="S1116" s="552"/>
      <c r="T1116" s="552"/>
      <c r="U1116" s="552"/>
      <c r="V1116" s="552"/>
      <c r="W1116" s="552"/>
      <c r="X1116" s="552"/>
      <c r="Y1116" s="552"/>
      <c r="Z1116" s="552"/>
      <c r="AA1116" s="552"/>
      <c r="AB1116" s="552"/>
      <c r="AC1116" s="552"/>
      <c r="AD1116" s="552"/>
      <c r="AE1116" s="552"/>
      <c r="AF1116" s="552"/>
      <c r="AG1116" s="552"/>
      <c r="AH1116" s="552"/>
      <c r="AI1116" s="1532" t="s">
        <v>737</v>
      </c>
      <c r="AJ1116" s="741"/>
      <c r="AK1116" s="1649"/>
      <c r="AL1116" s="1649"/>
      <c r="AM1116" s="1373"/>
      <c r="AN1116" s="1373"/>
      <c r="AO1116" s="1373"/>
      <c r="AP1116" s="1373"/>
      <c r="AQ1116" s="1649"/>
      <c r="AR1116" s="1373"/>
      <c r="AS1116" s="1373"/>
      <c r="AT1116" s="743"/>
      <c r="AU1116" s="1373"/>
      <c r="AV1116" s="1373"/>
      <c r="AW1116" s="1373"/>
      <c r="AX1116" s="1373"/>
      <c r="AY1116" s="1373"/>
      <c r="AZ1116" s="1639"/>
      <c r="BA1116" s="1639"/>
      <c r="BB1116" s="1639"/>
      <c r="BC1116" s="1639"/>
      <c r="BD1116" s="1639"/>
      <c r="BE1116" s="1642">
        <v>0</v>
      </c>
    </row>
    <row s="1854" customFormat="1" customHeight="1" ht="22.5">
      <c r="A1117" s="994"/>
      <c r="B1117" s="1373"/>
      <c r="C1117" s="1649"/>
      <c r="D1117" s="2158"/>
      <c r="E1117" s="553" t="s">
        <v>2626</v>
      </c>
      <c r="F1117" s="547" t="s">
        <v>2627</v>
      </c>
      <c r="G1117" s="2386" t="s">
        <v>736</v>
      </c>
      <c r="H1117" s="552"/>
      <c r="I1117" s="552">
        <v>222.708</v>
      </c>
      <c r="J1117" s="552"/>
      <c r="K1117" s="552"/>
      <c r="L1117" s="552"/>
      <c r="M1117" s="552"/>
      <c r="N1117" s="552"/>
      <c r="O1117" s="552"/>
      <c r="P1117" s="552"/>
      <c r="Q1117" s="552"/>
      <c r="R1117" s="552"/>
      <c r="S1117" s="552"/>
      <c r="T1117" s="552"/>
      <c r="U1117" s="552"/>
      <c r="V1117" s="552"/>
      <c r="W1117" s="552"/>
      <c r="X1117" s="552"/>
      <c r="Y1117" s="552"/>
      <c r="Z1117" s="552"/>
      <c r="AA1117" s="552"/>
      <c r="AB1117" s="552"/>
      <c r="AC1117" s="552"/>
      <c r="AD1117" s="552"/>
      <c r="AE1117" s="552"/>
      <c r="AF1117" s="552"/>
      <c r="AG1117" s="552"/>
      <c r="AH1117" s="552"/>
      <c r="AI1117" s="1532" t="s">
        <v>737</v>
      </c>
      <c r="AJ1117" s="741"/>
      <c r="AK1117" s="1649"/>
      <c r="AL1117" s="1649"/>
      <c r="AM1117" s="1373"/>
      <c r="AN1117" s="1373"/>
      <c r="AO1117" s="1373"/>
      <c r="AP1117" s="1373"/>
      <c r="AQ1117" s="1649"/>
      <c r="AR1117" s="1373"/>
      <c r="AS1117" s="1373"/>
      <c r="AT1117" s="743"/>
      <c r="AU1117" s="1373"/>
      <c r="AV1117" s="1373"/>
      <c r="AW1117" s="1373"/>
      <c r="AX1117" s="1373"/>
      <c r="AY1117" s="1373"/>
      <c r="AZ1117" s="1639"/>
      <c r="BA1117" s="1639"/>
      <c r="BB1117" s="1639"/>
      <c r="BC1117" s="1639"/>
      <c r="BD1117" s="1639"/>
      <c r="BE1117" s="1642">
        <v>0</v>
      </c>
    </row>
    <row s="1854" customFormat="1" customHeight="1" ht="22.5">
      <c r="A1118" s="994"/>
      <c r="B1118" s="1373"/>
      <c r="C1118" s="1649"/>
      <c r="D1118" s="2158"/>
      <c r="E1118" s="553" t="s">
        <v>2628</v>
      </c>
      <c r="F1118" s="547" t="s">
        <v>2629</v>
      </c>
      <c r="G1118" s="2386" t="s">
        <v>736</v>
      </c>
      <c r="H1118" s="552"/>
      <c r="I1118" s="552">
        <v>238</v>
      </c>
      <c r="J1118" s="552"/>
      <c r="K1118" s="552"/>
      <c r="L1118" s="552"/>
      <c r="M1118" s="552"/>
      <c r="N1118" s="552"/>
      <c r="O1118" s="552"/>
      <c r="P1118" s="552"/>
      <c r="Q1118" s="552"/>
      <c r="R1118" s="552"/>
      <c r="S1118" s="552"/>
      <c r="T1118" s="552"/>
      <c r="U1118" s="552"/>
      <c r="V1118" s="552"/>
      <c r="W1118" s="552"/>
      <c r="X1118" s="552"/>
      <c r="Y1118" s="552"/>
      <c r="Z1118" s="552"/>
      <c r="AA1118" s="552"/>
      <c r="AB1118" s="552"/>
      <c r="AC1118" s="552"/>
      <c r="AD1118" s="552"/>
      <c r="AE1118" s="552"/>
      <c r="AF1118" s="552"/>
      <c r="AG1118" s="552"/>
      <c r="AH1118" s="552"/>
      <c r="AI1118" s="1532" t="s">
        <v>737</v>
      </c>
      <c r="AJ1118" s="741"/>
      <c r="AK1118" s="1649"/>
      <c r="AL1118" s="1649"/>
      <c r="AM1118" s="1373"/>
      <c r="AN1118" s="1373"/>
      <c r="AO1118" s="1373"/>
      <c r="AP1118" s="1373"/>
      <c r="AQ1118" s="1649"/>
      <c r="AR1118" s="1373"/>
      <c r="AS1118" s="1373"/>
      <c r="AT1118" s="743"/>
      <c r="AU1118" s="1373"/>
      <c r="AV1118" s="1373"/>
      <c r="AW1118" s="1373"/>
      <c r="AX1118" s="1373"/>
      <c r="AY1118" s="1373"/>
      <c r="AZ1118" s="1639"/>
      <c r="BA1118" s="1639"/>
      <c r="BB1118" s="1639"/>
      <c r="BC1118" s="1639"/>
      <c r="BD1118" s="1639"/>
      <c r="BE1118" s="1642">
        <v>0</v>
      </c>
    </row>
    <row s="1854" customFormat="1" customHeight="1" ht="22.5">
      <c r="A1119" s="994"/>
      <c r="B1119" s="1373"/>
      <c r="C1119" s="1649"/>
      <c r="D1119" s="2158"/>
      <c r="E1119" s="553" t="s">
        <v>2630</v>
      </c>
      <c r="F1119" s="547" t="s">
        <v>2631</v>
      </c>
      <c r="G1119" s="2386" t="s">
        <v>736</v>
      </c>
      <c r="H1119" s="552"/>
      <c r="I1119" s="552">
        <v>215</v>
      </c>
      <c r="J1119" s="552"/>
      <c r="K1119" s="552"/>
      <c r="L1119" s="552"/>
      <c r="M1119" s="552"/>
      <c r="N1119" s="552"/>
      <c r="O1119" s="552"/>
      <c r="P1119" s="552"/>
      <c r="Q1119" s="552"/>
      <c r="R1119" s="552"/>
      <c r="S1119" s="552"/>
      <c r="T1119" s="552"/>
      <c r="U1119" s="552"/>
      <c r="V1119" s="552"/>
      <c r="W1119" s="552"/>
      <c r="X1119" s="552"/>
      <c r="Y1119" s="552"/>
      <c r="Z1119" s="552"/>
      <c r="AA1119" s="552"/>
      <c r="AB1119" s="552"/>
      <c r="AC1119" s="552"/>
      <c r="AD1119" s="552"/>
      <c r="AE1119" s="552"/>
      <c r="AF1119" s="552"/>
      <c r="AG1119" s="552"/>
      <c r="AH1119" s="552"/>
      <c r="AI1119" s="1532" t="s">
        <v>737</v>
      </c>
      <c r="AJ1119" s="741"/>
      <c r="AK1119" s="1649"/>
      <c r="AL1119" s="1649"/>
      <c r="AM1119" s="1373"/>
      <c r="AN1119" s="1373"/>
      <c r="AO1119" s="1373"/>
      <c r="AP1119" s="1373"/>
      <c r="AQ1119" s="1649"/>
      <c r="AR1119" s="1373"/>
      <c r="AS1119" s="1373"/>
      <c r="AT1119" s="743"/>
      <c r="AU1119" s="1373"/>
      <c r="AV1119" s="1373"/>
      <c r="AW1119" s="1373"/>
      <c r="AX1119" s="1373"/>
      <c r="AY1119" s="1373"/>
      <c r="AZ1119" s="1639"/>
      <c r="BA1119" s="1639"/>
      <c r="BB1119" s="1639"/>
      <c r="BC1119" s="1639"/>
      <c r="BD1119" s="1639"/>
      <c r="BE1119" s="1642">
        <v>0</v>
      </c>
    </row>
    <row s="1854" customFormat="1" customHeight="1" ht="22.5">
      <c r="A1120" s="994"/>
      <c r="B1120" s="1373"/>
      <c r="C1120" s="1649"/>
      <c r="D1120" s="2158"/>
      <c r="E1120" s="553" t="s">
        <v>2632</v>
      </c>
      <c r="F1120" s="547" t="s">
        <v>2633</v>
      </c>
      <c r="G1120" s="2386" t="s">
        <v>736</v>
      </c>
      <c r="H1120" s="552"/>
      <c r="I1120" s="552">
        <v>220</v>
      </c>
      <c r="J1120" s="552"/>
      <c r="K1120" s="552"/>
      <c r="L1120" s="552"/>
      <c r="M1120" s="552"/>
      <c r="N1120" s="552"/>
      <c r="O1120" s="552"/>
      <c r="P1120" s="552"/>
      <c r="Q1120" s="552"/>
      <c r="R1120" s="552"/>
      <c r="S1120" s="552"/>
      <c r="T1120" s="552"/>
      <c r="U1120" s="552"/>
      <c r="V1120" s="552"/>
      <c r="W1120" s="552"/>
      <c r="X1120" s="552"/>
      <c r="Y1120" s="552"/>
      <c r="Z1120" s="552"/>
      <c r="AA1120" s="552"/>
      <c r="AB1120" s="552"/>
      <c r="AC1120" s="552"/>
      <c r="AD1120" s="552"/>
      <c r="AE1120" s="552"/>
      <c r="AF1120" s="552"/>
      <c r="AG1120" s="552"/>
      <c r="AH1120" s="552"/>
      <c r="AI1120" s="1532" t="s">
        <v>737</v>
      </c>
      <c r="AJ1120" s="741"/>
      <c r="AK1120" s="1649"/>
      <c r="AL1120" s="1649"/>
      <c r="AM1120" s="1373"/>
      <c r="AN1120" s="1373"/>
      <c r="AO1120" s="1373"/>
      <c r="AP1120" s="1373"/>
      <c r="AQ1120" s="1649"/>
      <c r="AR1120" s="1373"/>
      <c r="AS1120" s="1373"/>
      <c r="AT1120" s="743"/>
      <c r="AU1120" s="1373"/>
      <c r="AV1120" s="1373"/>
      <c r="AW1120" s="1373"/>
      <c r="AX1120" s="1373"/>
      <c r="AY1120" s="1373"/>
      <c r="AZ1120" s="1639"/>
      <c r="BA1120" s="1639"/>
      <c r="BB1120" s="1639"/>
      <c r="BC1120" s="1639"/>
      <c r="BD1120" s="1639"/>
      <c r="BE1120" s="1642">
        <v>0</v>
      </c>
    </row>
    <row s="1854" customFormat="1" customHeight="1" ht="22.5">
      <c r="A1121" s="994"/>
      <c r="B1121" s="1373"/>
      <c r="C1121" s="1649"/>
      <c r="D1121" s="2158"/>
      <c r="E1121" s="553" t="s">
        <v>2634</v>
      </c>
      <c r="F1121" s="547" t="s">
        <v>2635</v>
      </c>
      <c r="G1121" s="2386" t="s">
        <v>736</v>
      </c>
      <c r="H1121" s="552"/>
      <c r="I1121" s="552">
        <v>210</v>
      </c>
      <c r="J1121" s="552"/>
      <c r="K1121" s="552"/>
      <c r="L1121" s="552"/>
      <c r="M1121" s="552"/>
      <c r="N1121" s="552"/>
      <c r="O1121" s="552"/>
      <c r="P1121" s="552"/>
      <c r="Q1121" s="552"/>
      <c r="R1121" s="552"/>
      <c r="S1121" s="552"/>
      <c r="T1121" s="552"/>
      <c r="U1121" s="552"/>
      <c r="V1121" s="552"/>
      <c r="W1121" s="552"/>
      <c r="X1121" s="552"/>
      <c r="Y1121" s="552"/>
      <c r="Z1121" s="552"/>
      <c r="AA1121" s="552"/>
      <c r="AB1121" s="552"/>
      <c r="AC1121" s="552"/>
      <c r="AD1121" s="552"/>
      <c r="AE1121" s="552"/>
      <c r="AF1121" s="552"/>
      <c r="AG1121" s="552"/>
      <c r="AH1121" s="552"/>
      <c r="AI1121" s="1532" t="s">
        <v>737</v>
      </c>
      <c r="AJ1121" s="741"/>
      <c r="AK1121" s="1649"/>
      <c r="AL1121" s="1649"/>
      <c r="AM1121" s="1373"/>
      <c r="AN1121" s="1373"/>
      <c r="AO1121" s="1373"/>
      <c r="AP1121" s="1373"/>
      <c r="AQ1121" s="1649"/>
      <c r="AR1121" s="1373"/>
      <c r="AS1121" s="1373"/>
      <c r="AT1121" s="743"/>
      <c r="AU1121" s="1373"/>
      <c r="AV1121" s="1373"/>
      <c r="AW1121" s="1373"/>
      <c r="AX1121" s="1373"/>
      <c r="AY1121" s="1373"/>
      <c r="AZ1121" s="1639"/>
      <c r="BA1121" s="1639"/>
      <c r="BB1121" s="1639"/>
      <c r="BC1121" s="1639"/>
      <c r="BD1121" s="1639"/>
      <c r="BE1121" s="1642">
        <v>0</v>
      </c>
    </row>
    <row s="1854" customFormat="1" customHeight="1" ht="22.5">
      <c r="A1122" s="994"/>
      <c r="B1122" s="1373"/>
      <c r="C1122" s="1649"/>
      <c r="D1122" s="2158"/>
      <c r="E1122" s="553" t="s">
        <v>2636</v>
      </c>
      <c r="F1122" s="547" t="s">
        <v>2637</v>
      </c>
      <c r="G1122" s="2386" t="s">
        <v>736</v>
      </c>
      <c r="H1122" s="552"/>
      <c r="I1122" s="552">
        <v>230</v>
      </c>
      <c r="J1122" s="552"/>
      <c r="K1122" s="552"/>
      <c r="L1122" s="552"/>
      <c r="M1122" s="552"/>
      <c r="N1122" s="552"/>
      <c r="O1122" s="552"/>
      <c r="P1122" s="552"/>
      <c r="Q1122" s="552"/>
      <c r="R1122" s="552"/>
      <c r="S1122" s="552"/>
      <c r="T1122" s="552"/>
      <c r="U1122" s="552"/>
      <c r="V1122" s="552"/>
      <c r="W1122" s="552"/>
      <c r="X1122" s="552"/>
      <c r="Y1122" s="552"/>
      <c r="Z1122" s="552"/>
      <c r="AA1122" s="552"/>
      <c r="AB1122" s="552"/>
      <c r="AC1122" s="552"/>
      <c r="AD1122" s="552"/>
      <c r="AE1122" s="552"/>
      <c r="AF1122" s="552"/>
      <c r="AG1122" s="552"/>
      <c r="AH1122" s="552"/>
      <c r="AI1122" s="1532" t="s">
        <v>737</v>
      </c>
      <c r="AJ1122" s="741"/>
      <c r="AK1122" s="1649"/>
      <c r="AL1122" s="1649"/>
      <c r="AM1122" s="1373"/>
      <c r="AN1122" s="1373"/>
      <c r="AO1122" s="1373"/>
      <c r="AP1122" s="1373"/>
      <c r="AQ1122" s="1649"/>
      <c r="AR1122" s="1373"/>
      <c r="AS1122" s="1373"/>
      <c r="AT1122" s="743"/>
      <c r="AU1122" s="1373"/>
      <c r="AV1122" s="1373"/>
      <c r="AW1122" s="1373"/>
      <c r="AX1122" s="1373"/>
      <c r="AY1122" s="1373"/>
      <c r="AZ1122" s="1639"/>
      <c r="BA1122" s="1639"/>
      <c r="BB1122" s="1639"/>
      <c r="BC1122" s="1639"/>
      <c r="BD1122" s="1639"/>
      <c r="BE1122" s="1642">
        <v>0</v>
      </c>
    </row>
    <row s="1854" customFormat="1" customHeight="1" ht="22.5">
      <c r="A1123" s="994"/>
      <c r="B1123" s="1373"/>
      <c r="C1123" s="1649"/>
      <c r="D1123" s="2158"/>
      <c r="E1123" s="553" t="s">
        <v>2638</v>
      </c>
      <c r="F1123" s="547" t="s">
        <v>2639</v>
      </c>
      <c r="G1123" s="2386" t="s">
        <v>736</v>
      </c>
      <c r="H1123" s="552"/>
      <c r="I1123" s="552">
        <v>188</v>
      </c>
      <c r="J1123" s="552"/>
      <c r="K1123" s="552"/>
      <c r="L1123" s="552"/>
      <c r="M1123" s="552"/>
      <c r="N1123" s="552"/>
      <c r="O1123" s="552"/>
      <c r="P1123" s="552"/>
      <c r="Q1123" s="552"/>
      <c r="R1123" s="552"/>
      <c r="S1123" s="552"/>
      <c r="T1123" s="552"/>
      <c r="U1123" s="552"/>
      <c r="V1123" s="552"/>
      <c r="W1123" s="552"/>
      <c r="X1123" s="552"/>
      <c r="Y1123" s="552"/>
      <c r="Z1123" s="552"/>
      <c r="AA1123" s="552"/>
      <c r="AB1123" s="552"/>
      <c r="AC1123" s="552"/>
      <c r="AD1123" s="552"/>
      <c r="AE1123" s="552"/>
      <c r="AF1123" s="552"/>
      <c r="AG1123" s="552"/>
      <c r="AH1123" s="552"/>
      <c r="AI1123" s="1532" t="s">
        <v>737</v>
      </c>
      <c r="AJ1123" s="741"/>
      <c r="AK1123" s="1649"/>
      <c r="AL1123" s="1649"/>
      <c r="AM1123" s="1373"/>
      <c r="AN1123" s="1373"/>
      <c r="AO1123" s="1373"/>
      <c r="AP1123" s="1373"/>
      <c r="AQ1123" s="1649"/>
      <c r="AR1123" s="1373"/>
      <c r="AS1123" s="1373"/>
      <c r="AT1123" s="743"/>
      <c r="AU1123" s="1373"/>
      <c r="AV1123" s="1373"/>
      <c r="AW1123" s="1373"/>
      <c r="AX1123" s="1373"/>
      <c r="AY1123" s="1373"/>
      <c r="AZ1123" s="1639"/>
      <c r="BA1123" s="1639"/>
      <c r="BB1123" s="1639"/>
      <c r="BC1123" s="1639"/>
      <c r="BD1123" s="1639"/>
      <c r="BE1123" s="1642">
        <v>0</v>
      </c>
    </row>
    <row s="1854" customFormat="1" customHeight="1" ht="22.5">
      <c r="A1124" s="994"/>
      <c r="B1124" s="1373"/>
      <c r="C1124" s="1649"/>
      <c r="D1124" s="2158"/>
      <c r="E1124" s="553" t="s">
        <v>2640</v>
      </c>
      <c r="F1124" s="547" t="s">
        <v>2641</v>
      </c>
      <c r="G1124" s="2386" t="s">
        <v>736</v>
      </c>
      <c r="H1124" s="552"/>
      <c r="I1124" s="552">
        <v>220.001</v>
      </c>
      <c r="J1124" s="552"/>
      <c r="K1124" s="552"/>
      <c r="L1124" s="552"/>
      <c r="M1124" s="552"/>
      <c r="N1124" s="552"/>
      <c r="O1124" s="552"/>
      <c r="P1124" s="552"/>
      <c r="Q1124" s="552"/>
      <c r="R1124" s="552"/>
      <c r="S1124" s="552"/>
      <c r="T1124" s="552"/>
      <c r="U1124" s="552"/>
      <c r="V1124" s="552"/>
      <c r="W1124" s="552"/>
      <c r="X1124" s="552"/>
      <c r="Y1124" s="552"/>
      <c r="Z1124" s="552"/>
      <c r="AA1124" s="552"/>
      <c r="AB1124" s="552"/>
      <c r="AC1124" s="552"/>
      <c r="AD1124" s="552"/>
      <c r="AE1124" s="552"/>
      <c r="AF1124" s="552"/>
      <c r="AG1124" s="552"/>
      <c r="AH1124" s="552"/>
      <c r="AI1124" s="1532" t="s">
        <v>737</v>
      </c>
      <c r="AJ1124" s="741"/>
      <c r="AK1124" s="1649"/>
      <c r="AL1124" s="1649"/>
      <c r="AM1124" s="1373"/>
      <c r="AN1124" s="1373"/>
      <c r="AO1124" s="1373"/>
      <c r="AP1124" s="1373"/>
      <c r="AQ1124" s="1649"/>
      <c r="AR1124" s="1373"/>
      <c r="AS1124" s="1373"/>
      <c r="AT1124" s="743"/>
      <c r="AU1124" s="1373"/>
      <c r="AV1124" s="1373"/>
      <c r="AW1124" s="1373"/>
      <c r="AX1124" s="1373"/>
      <c r="AY1124" s="1373"/>
      <c r="AZ1124" s="1639"/>
      <c r="BA1124" s="1639"/>
      <c r="BB1124" s="1639"/>
      <c r="BC1124" s="1639"/>
      <c r="BD1124" s="1639"/>
      <c r="BE1124" s="1642">
        <v>0</v>
      </c>
    </row>
    <row s="1854" customFormat="1" customHeight="1" ht="22.5">
      <c r="A1125" s="994"/>
      <c r="B1125" s="1373"/>
      <c r="C1125" s="1649"/>
      <c r="D1125" s="2158"/>
      <c r="E1125" s="553" t="s">
        <v>2642</v>
      </c>
      <c r="F1125" s="547" t="s">
        <v>2643</v>
      </c>
      <c r="G1125" s="2386" t="s">
        <v>736</v>
      </c>
      <c r="H1125" s="552"/>
      <c r="I1125" s="552">
        <v>215</v>
      </c>
      <c r="J1125" s="552"/>
      <c r="K1125" s="552"/>
      <c r="L1125" s="552"/>
      <c r="M1125" s="552"/>
      <c r="N1125" s="552"/>
      <c r="O1125" s="552"/>
      <c r="P1125" s="552"/>
      <c r="Q1125" s="552"/>
      <c r="R1125" s="552"/>
      <c r="S1125" s="552"/>
      <c r="T1125" s="552"/>
      <c r="U1125" s="552"/>
      <c r="V1125" s="552"/>
      <c r="W1125" s="552"/>
      <c r="X1125" s="552"/>
      <c r="Y1125" s="552"/>
      <c r="Z1125" s="552"/>
      <c r="AA1125" s="552"/>
      <c r="AB1125" s="552"/>
      <c r="AC1125" s="552"/>
      <c r="AD1125" s="552"/>
      <c r="AE1125" s="552"/>
      <c r="AF1125" s="552"/>
      <c r="AG1125" s="552"/>
      <c r="AH1125" s="552"/>
      <c r="AI1125" s="1532" t="s">
        <v>737</v>
      </c>
      <c r="AJ1125" s="741"/>
      <c r="AK1125" s="1649"/>
      <c r="AL1125" s="1649"/>
      <c r="AM1125" s="1373"/>
      <c r="AN1125" s="1373"/>
      <c r="AO1125" s="1373"/>
      <c r="AP1125" s="1373"/>
      <c r="AQ1125" s="1649"/>
      <c r="AR1125" s="1373"/>
      <c r="AS1125" s="1373"/>
      <c r="AT1125" s="743"/>
      <c r="AU1125" s="1373"/>
      <c r="AV1125" s="1373"/>
      <c r="AW1125" s="1373"/>
      <c r="AX1125" s="1373"/>
      <c r="AY1125" s="1373"/>
      <c r="AZ1125" s="1639"/>
      <c r="BA1125" s="1639"/>
      <c r="BB1125" s="1639"/>
      <c r="BC1125" s="1639"/>
      <c r="BD1125" s="1639"/>
      <c r="BE1125" s="1642">
        <v>0</v>
      </c>
    </row>
    <row s="1854" customFormat="1" customHeight="1" ht="22.5">
      <c r="A1126" s="994"/>
      <c r="B1126" s="1373"/>
      <c r="C1126" s="1649"/>
      <c r="D1126" s="2158"/>
      <c r="E1126" s="553" t="s">
        <v>2644</v>
      </c>
      <c r="F1126" s="547" t="s">
        <v>2645</v>
      </c>
      <c r="G1126" s="2386" t="s">
        <v>736</v>
      </c>
      <c r="H1126" s="552"/>
      <c r="I1126" s="552">
        <v>238</v>
      </c>
      <c r="J1126" s="552"/>
      <c r="K1126" s="552"/>
      <c r="L1126" s="552"/>
      <c r="M1126" s="552"/>
      <c r="N1126" s="552"/>
      <c r="O1126" s="552"/>
      <c r="P1126" s="552"/>
      <c r="Q1126" s="552"/>
      <c r="R1126" s="552"/>
      <c r="S1126" s="552"/>
      <c r="T1126" s="552"/>
      <c r="U1126" s="552"/>
      <c r="V1126" s="552"/>
      <c r="W1126" s="552"/>
      <c r="X1126" s="552"/>
      <c r="Y1126" s="552"/>
      <c r="Z1126" s="552"/>
      <c r="AA1126" s="552"/>
      <c r="AB1126" s="552"/>
      <c r="AC1126" s="552"/>
      <c r="AD1126" s="552"/>
      <c r="AE1126" s="552"/>
      <c r="AF1126" s="552"/>
      <c r="AG1126" s="552"/>
      <c r="AH1126" s="552"/>
      <c r="AI1126" s="1532" t="s">
        <v>737</v>
      </c>
      <c r="AJ1126" s="741"/>
      <c r="AK1126" s="1649"/>
      <c r="AL1126" s="1649"/>
      <c r="AM1126" s="1373"/>
      <c r="AN1126" s="1373"/>
      <c r="AO1126" s="1373"/>
      <c r="AP1126" s="1373"/>
      <c r="AQ1126" s="1649"/>
      <c r="AR1126" s="1373"/>
      <c r="AS1126" s="1373"/>
      <c r="AT1126" s="743"/>
      <c r="AU1126" s="1373"/>
      <c r="AV1126" s="1373"/>
      <c r="AW1126" s="1373"/>
      <c r="AX1126" s="1373"/>
      <c r="AY1126" s="1373"/>
      <c r="AZ1126" s="1639"/>
      <c r="BA1126" s="1639"/>
      <c r="BB1126" s="1639"/>
      <c r="BC1126" s="1639"/>
      <c r="BD1126" s="1639"/>
      <c r="BE1126" s="1642">
        <v>0</v>
      </c>
    </row>
    <row s="1854" customFormat="1" customHeight="1" ht="22.5">
      <c r="A1127" s="994"/>
      <c r="B1127" s="1373"/>
      <c r="C1127" s="1649"/>
      <c r="D1127" s="2158"/>
      <c r="E1127" s="553" t="s">
        <v>2646</v>
      </c>
      <c r="F1127" s="547" t="s">
        <v>2647</v>
      </c>
      <c r="G1127" s="2386" t="s">
        <v>736</v>
      </c>
      <c r="H1127" s="552"/>
      <c r="I1127" s="552">
        <v>243.001</v>
      </c>
      <c r="J1127" s="552"/>
      <c r="K1127" s="552"/>
      <c r="L1127" s="552"/>
      <c r="M1127" s="552"/>
      <c r="N1127" s="552"/>
      <c r="O1127" s="552"/>
      <c r="P1127" s="552"/>
      <c r="Q1127" s="552"/>
      <c r="R1127" s="552"/>
      <c r="S1127" s="552"/>
      <c r="T1127" s="552"/>
      <c r="U1127" s="552"/>
      <c r="V1127" s="552"/>
      <c r="W1127" s="552"/>
      <c r="X1127" s="552"/>
      <c r="Y1127" s="552"/>
      <c r="Z1127" s="552"/>
      <c r="AA1127" s="552"/>
      <c r="AB1127" s="552"/>
      <c r="AC1127" s="552"/>
      <c r="AD1127" s="552"/>
      <c r="AE1127" s="552"/>
      <c r="AF1127" s="552"/>
      <c r="AG1127" s="552"/>
      <c r="AH1127" s="552"/>
      <c r="AI1127" s="1532" t="s">
        <v>737</v>
      </c>
      <c r="AJ1127" s="741"/>
      <c r="AK1127" s="1649"/>
      <c r="AL1127" s="1649"/>
      <c r="AM1127" s="1373"/>
      <c r="AN1127" s="1373"/>
      <c r="AO1127" s="1373"/>
      <c r="AP1127" s="1373"/>
      <c r="AQ1127" s="1649"/>
      <c r="AR1127" s="1373"/>
      <c r="AS1127" s="1373"/>
      <c r="AT1127" s="743"/>
      <c r="AU1127" s="1373"/>
      <c r="AV1127" s="1373"/>
      <c r="AW1127" s="1373"/>
      <c r="AX1127" s="1373"/>
      <c r="AY1127" s="1373"/>
      <c r="AZ1127" s="1639"/>
      <c r="BA1127" s="1639"/>
      <c r="BB1127" s="1639"/>
      <c r="BC1127" s="1639"/>
      <c r="BD1127" s="1639"/>
      <c r="BE1127" s="1642">
        <v>0</v>
      </c>
    </row>
    <row s="1854" customFormat="1" customHeight="1" ht="22.5">
      <c r="A1128" s="994"/>
      <c r="B1128" s="1373"/>
      <c r="C1128" s="1649"/>
      <c r="D1128" s="2158"/>
      <c r="E1128" s="553" t="s">
        <v>2648</v>
      </c>
      <c r="F1128" s="547" t="s">
        <v>2649</v>
      </c>
      <c r="G1128" s="2386" t="s">
        <v>736</v>
      </c>
      <c r="H1128" s="552"/>
      <c r="I1128" s="552">
        <v>210</v>
      </c>
      <c r="J1128" s="552"/>
      <c r="K1128" s="552"/>
      <c r="L1128" s="552"/>
      <c r="M1128" s="552"/>
      <c r="N1128" s="552"/>
      <c r="O1128" s="552"/>
      <c r="P1128" s="552"/>
      <c r="Q1128" s="552"/>
      <c r="R1128" s="552"/>
      <c r="S1128" s="552"/>
      <c r="T1128" s="552"/>
      <c r="U1128" s="552"/>
      <c r="V1128" s="552"/>
      <c r="W1128" s="552"/>
      <c r="X1128" s="552"/>
      <c r="Y1128" s="552"/>
      <c r="Z1128" s="552"/>
      <c r="AA1128" s="552"/>
      <c r="AB1128" s="552"/>
      <c r="AC1128" s="552"/>
      <c r="AD1128" s="552"/>
      <c r="AE1128" s="552"/>
      <c r="AF1128" s="552"/>
      <c r="AG1128" s="552"/>
      <c r="AH1128" s="552"/>
      <c r="AI1128" s="1532" t="s">
        <v>737</v>
      </c>
      <c r="AJ1128" s="741"/>
      <c r="AK1128" s="1649"/>
      <c r="AL1128" s="1649"/>
      <c r="AM1128" s="1373"/>
      <c r="AN1128" s="1373"/>
      <c r="AO1128" s="1373"/>
      <c r="AP1128" s="1373"/>
      <c r="AQ1128" s="1649"/>
      <c r="AR1128" s="1373"/>
      <c r="AS1128" s="1373"/>
      <c r="AT1128" s="743"/>
      <c r="AU1128" s="1373"/>
      <c r="AV1128" s="1373"/>
      <c r="AW1128" s="1373"/>
      <c r="AX1128" s="1373"/>
      <c r="AY1128" s="1373"/>
      <c r="AZ1128" s="1639"/>
      <c r="BA1128" s="1639"/>
      <c r="BB1128" s="1639"/>
      <c r="BC1128" s="1639"/>
      <c r="BD1128" s="1639"/>
      <c r="BE1128" s="1642">
        <v>0</v>
      </c>
    </row>
    <row s="1854" customFormat="1" customHeight="1" ht="22.5">
      <c r="A1129" s="994"/>
      <c r="B1129" s="1373"/>
      <c r="C1129" s="1649"/>
      <c r="D1129" s="2158"/>
      <c r="E1129" s="553" t="s">
        <v>2650</v>
      </c>
      <c r="F1129" s="547" t="s">
        <v>2651</v>
      </c>
      <c r="G1129" s="2386" t="s">
        <v>736</v>
      </c>
      <c r="H1129" s="552"/>
      <c r="I1129" s="552">
        <v>233</v>
      </c>
      <c r="J1129" s="552"/>
      <c r="K1129" s="552"/>
      <c r="L1129" s="552"/>
      <c r="M1129" s="552"/>
      <c r="N1129" s="552"/>
      <c r="O1129" s="552"/>
      <c r="P1129" s="552"/>
      <c r="Q1129" s="552"/>
      <c r="R1129" s="552"/>
      <c r="S1129" s="552"/>
      <c r="T1129" s="552"/>
      <c r="U1129" s="552"/>
      <c r="V1129" s="552"/>
      <c r="W1129" s="552"/>
      <c r="X1129" s="552"/>
      <c r="Y1129" s="552"/>
      <c r="Z1129" s="552"/>
      <c r="AA1129" s="552"/>
      <c r="AB1129" s="552"/>
      <c r="AC1129" s="552"/>
      <c r="AD1129" s="552"/>
      <c r="AE1129" s="552"/>
      <c r="AF1129" s="552"/>
      <c r="AG1129" s="552"/>
      <c r="AH1129" s="552"/>
      <c r="AI1129" s="1532" t="s">
        <v>737</v>
      </c>
      <c r="AJ1129" s="741"/>
      <c r="AK1129" s="1649"/>
      <c r="AL1129" s="1649"/>
      <c r="AM1129" s="1373"/>
      <c r="AN1129" s="1373"/>
      <c r="AO1129" s="1373"/>
      <c r="AP1129" s="1373"/>
      <c r="AQ1129" s="1649"/>
      <c r="AR1129" s="1373"/>
      <c r="AS1129" s="1373"/>
      <c r="AT1129" s="743"/>
      <c r="AU1129" s="1373"/>
      <c r="AV1129" s="1373"/>
      <c r="AW1129" s="1373"/>
      <c r="AX1129" s="1373"/>
      <c r="AY1129" s="1373"/>
      <c r="AZ1129" s="1639"/>
      <c r="BA1129" s="1639"/>
      <c r="BB1129" s="1639"/>
      <c r="BC1129" s="1639"/>
      <c r="BD1129" s="1639"/>
      <c r="BE1129" s="1642">
        <v>0</v>
      </c>
    </row>
    <row s="1854" customFormat="1" customHeight="1" ht="22.5">
      <c r="A1130" s="994"/>
      <c r="B1130" s="1373"/>
      <c r="C1130" s="1649"/>
      <c r="D1130" s="2158"/>
      <c r="E1130" s="553" t="s">
        <v>2652</v>
      </c>
      <c r="F1130" s="547" t="s">
        <v>2653</v>
      </c>
      <c r="G1130" s="2386" t="s">
        <v>736</v>
      </c>
      <c r="H1130" s="552"/>
      <c r="I1130" s="552">
        <v>210</v>
      </c>
      <c r="J1130" s="552"/>
      <c r="K1130" s="552"/>
      <c r="L1130" s="552"/>
      <c r="M1130" s="552"/>
      <c r="N1130" s="552"/>
      <c r="O1130" s="552"/>
      <c r="P1130" s="552"/>
      <c r="Q1130" s="552"/>
      <c r="R1130" s="552"/>
      <c r="S1130" s="552"/>
      <c r="T1130" s="552"/>
      <c r="U1130" s="552"/>
      <c r="V1130" s="552"/>
      <c r="W1130" s="552"/>
      <c r="X1130" s="552"/>
      <c r="Y1130" s="552"/>
      <c r="Z1130" s="552"/>
      <c r="AA1130" s="552"/>
      <c r="AB1130" s="552"/>
      <c r="AC1130" s="552"/>
      <c r="AD1130" s="552"/>
      <c r="AE1130" s="552"/>
      <c r="AF1130" s="552"/>
      <c r="AG1130" s="552"/>
      <c r="AH1130" s="552"/>
      <c r="AI1130" s="1532" t="s">
        <v>737</v>
      </c>
      <c r="AJ1130" s="741"/>
      <c r="AK1130" s="1649"/>
      <c r="AL1130" s="1649"/>
      <c r="AM1130" s="1373"/>
      <c r="AN1130" s="1373"/>
      <c r="AO1130" s="1373"/>
      <c r="AP1130" s="1373"/>
      <c r="AQ1130" s="1649"/>
      <c r="AR1130" s="1373"/>
      <c r="AS1130" s="1373"/>
      <c r="AT1130" s="743"/>
      <c r="AU1130" s="1373"/>
      <c r="AV1130" s="1373"/>
      <c r="AW1130" s="1373"/>
      <c r="AX1130" s="1373"/>
      <c r="AY1130" s="1373"/>
      <c r="AZ1130" s="1639"/>
      <c r="BA1130" s="1639"/>
      <c r="BB1130" s="1639"/>
      <c r="BC1130" s="1639"/>
      <c r="BD1130" s="1639"/>
      <c r="BE1130" s="1642">
        <v>0</v>
      </c>
    </row>
    <row s="1854" customFormat="1" customHeight="1" ht="22.5">
      <c r="A1131" s="994"/>
      <c r="B1131" s="1373"/>
      <c r="C1131" s="1649"/>
      <c r="D1131" s="2158"/>
      <c r="E1131" s="553" t="s">
        <v>2654</v>
      </c>
      <c r="F1131" s="547" t="s">
        <v>2655</v>
      </c>
      <c r="G1131" s="2386" t="s">
        <v>736</v>
      </c>
      <c r="H1131" s="552"/>
      <c r="I1131" s="552">
        <v>235</v>
      </c>
      <c r="J1131" s="552"/>
      <c r="K1131" s="552"/>
      <c r="L1131" s="552"/>
      <c r="M1131" s="552"/>
      <c r="N1131" s="552"/>
      <c r="O1131" s="552"/>
      <c r="P1131" s="552"/>
      <c r="Q1131" s="552"/>
      <c r="R1131" s="552"/>
      <c r="S1131" s="552"/>
      <c r="T1131" s="552"/>
      <c r="U1131" s="552"/>
      <c r="V1131" s="552"/>
      <c r="W1131" s="552"/>
      <c r="X1131" s="552"/>
      <c r="Y1131" s="552"/>
      <c r="Z1131" s="552"/>
      <c r="AA1131" s="552"/>
      <c r="AB1131" s="552"/>
      <c r="AC1131" s="552"/>
      <c r="AD1131" s="552"/>
      <c r="AE1131" s="552"/>
      <c r="AF1131" s="552"/>
      <c r="AG1131" s="552"/>
      <c r="AH1131" s="552"/>
      <c r="AI1131" s="1532" t="s">
        <v>737</v>
      </c>
      <c r="AJ1131" s="741"/>
      <c r="AK1131" s="1649"/>
      <c r="AL1131" s="1649"/>
      <c r="AM1131" s="1373"/>
      <c r="AN1131" s="1373"/>
      <c r="AO1131" s="1373"/>
      <c r="AP1131" s="1373"/>
      <c r="AQ1131" s="1649"/>
      <c r="AR1131" s="1373"/>
      <c r="AS1131" s="1373"/>
      <c r="AT1131" s="743"/>
      <c r="AU1131" s="1373"/>
      <c r="AV1131" s="1373"/>
      <c r="AW1131" s="1373"/>
      <c r="AX1131" s="1373"/>
      <c r="AY1131" s="1373"/>
      <c r="AZ1131" s="1639"/>
      <c r="BA1131" s="1639"/>
      <c r="BB1131" s="1639"/>
      <c r="BC1131" s="1639"/>
      <c r="BD1131" s="1639"/>
      <c r="BE1131" s="1642">
        <v>0</v>
      </c>
    </row>
    <row s="1854" customFormat="1" customHeight="1" ht="22.5">
      <c r="A1132" s="994"/>
      <c r="B1132" s="1373"/>
      <c r="C1132" s="1649"/>
      <c r="D1132" s="2158"/>
      <c r="E1132" s="553" t="s">
        <v>2656</v>
      </c>
      <c r="F1132" s="547" t="s">
        <v>2657</v>
      </c>
      <c r="G1132" s="2386" t="s">
        <v>736</v>
      </c>
      <c r="H1132" s="552"/>
      <c r="I1132" s="552">
        <v>225.72</v>
      </c>
      <c r="J1132" s="552"/>
      <c r="K1132" s="552"/>
      <c r="L1132" s="552"/>
      <c r="M1132" s="552"/>
      <c r="N1132" s="552"/>
      <c r="O1132" s="552"/>
      <c r="P1132" s="552"/>
      <c r="Q1132" s="552"/>
      <c r="R1132" s="552"/>
      <c r="S1132" s="552"/>
      <c r="T1132" s="552"/>
      <c r="U1132" s="552"/>
      <c r="V1132" s="552"/>
      <c r="W1132" s="552"/>
      <c r="X1132" s="552"/>
      <c r="Y1132" s="552"/>
      <c r="Z1132" s="552"/>
      <c r="AA1132" s="552"/>
      <c r="AB1132" s="552"/>
      <c r="AC1132" s="552"/>
      <c r="AD1132" s="552"/>
      <c r="AE1132" s="552"/>
      <c r="AF1132" s="552"/>
      <c r="AG1132" s="552"/>
      <c r="AH1132" s="552"/>
      <c r="AI1132" s="1532" t="s">
        <v>737</v>
      </c>
      <c r="AJ1132" s="741"/>
      <c r="AK1132" s="1649"/>
      <c r="AL1132" s="1649"/>
      <c r="AM1132" s="1373"/>
      <c r="AN1132" s="1373"/>
      <c r="AO1132" s="1373"/>
      <c r="AP1132" s="1373"/>
      <c r="AQ1132" s="1649"/>
      <c r="AR1132" s="1373"/>
      <c r="AS1132" s="1373"/>
      <c r="AT1132" s="743"/>
      <c r="AU1132" s="1373"/>
      <c r="AV1132" s="1373"/>
      <c r="AW1132" s="1373"/>
      <c r="AX1132" s="1373"/>
      <c r="AY1132" s="1373"/>
      <c r="AZ1132" s="1639"/>
      <c r="BA1132" s="1639"/>
      <c r="BB1132" s="1639"/>
      <c r="BC1132" s="1639"/>
      <c r="BD1132" s="1639"/>
      <c r="BE1132" s="1642">
        <v>0</v>
      </c>
    </row>
    <row s="1854" customFormat="1" customHeight="1" ht="22.5">
      <c r="A1133" s="994"/>
      <c r="B1133" s="1373"/>
      <c r="C1133" s="1649"/>
      <c r="D1133" s="2158"/>
      <c r="E1133" s="553" t="s">
        <v>2658</v>
      </c>
      <c r="F1133" s="547" t="s">
        <v>2659</v>
      </c>
      <c r="G1133" s="2386" t="s">
        <v>736</v>
      </c>
      <c r="H1133" s="552"/>
      <c r="I1133" s="552">
        <v>285</v>
      </c>
      <c r="J1133" s="552"/>
      <c r="K1133" s="552"/>
      <c r="L1133" s="552"/>
      <c r="M1133" s="552"/>
      <c r="N1133" s="552"/>
      <c r="O1133" s="552"/>
      <c r="P1133" s="552"/>
      <c r="Q1133" s="552"/>
      <c r="R1133" s="552"/>
      <c r="S1133" s="552"/>
      <c r="T1133" s="552"/>
      <c r="U1133" s="552"/>
      <c r="V1133" s="552"/>
      <c r="W1133" s="552"/>
      <c r="X1133" s="552"/>
      <c r="Y1133" s="552"/>
      <c r="Z1133" s="552"/>
      <c r="AA1133" s="552"/>
      <c r="AB1133" s="552"/>
      <c r="AC1133" s="552"/>
      <c r="AD1133" s="552"/>
      <c r="AE1133" s="552"/>
      <c r="AF1133" s="552"/>
      <c r="AG1133" s="552"/>
      <c r="AH1133" s="552"/>
      <c r="AI1133" s="1532" t="s">
        <v>737</v>
      </c>
      <c r="AJ1133" s="741"/>
      <c r="AK1133" s="1649"/>
      <c r="AL1133" s="1649"/>
      <c r="AM1133" s="1373"/>
      <c r="AN1133" s="1373"/>
      <c r="AO1133" s="1373"/>
      <c r="AP1133" s="1373"/>
      <c r="AQ1133" s="1649"/>
      <c r="AR1133" s="1373"/>
      <c r="AS1133" s="1373"/>
      <c r="AT1133" s="743"/>
      <c r="AU1133" s="1373"/>
      <c r="AV1133" s="1373"/>
      <c r="AW1133" s="1373"/>
      <c r="AX1133" s="1373"/>
      <c r="AY1133" s="1373"/>
      <c r="AZ1133" s="1639"/>
      <c r="BA1133" s="1639"/>
      <c r="BB1133" s="1639"/>
      <c r="BC1133" s="1639"/>
      <c r="BD1133" s="1639"/>
      <c r="BE1133" s="1642">
        <v>0</v>
      </c>
    </row>
    <row s="1854" customFormat="1" customHeight="1" ht="22.5">
      <c r="A1134" s="994"/>
      <c r="B1134" s="1373"/>
      <c r="C1134" s="1649"/>
      <c r="D1134" s="2158"/>
      <c r="E1134" s="553" t="s">
        <v>2660</v>
      </c>
      <c r="F1134" s="547" t="s">
        <v>2661</v>
      </c>
      <c r="G1134" s="2386" t="s">
        <v>736</v>
      </c>
      <c r="H1134" s="552"/>
      <c r="I1134" s="552">
        <v>220</v>
      </c>
      <c r="J1134" s="552"/>
      <c r="K1134" s="552"/>
      <c r="L1134" s="552"/>
      <c r="M1134" s="552"/>
      <c r="N1134" s="552"/>
      <c r="O1134" s="552"/>
      <c r="P1134" s="552"/>
      <c r="Q1134" s="552"/>
      <c r="R1134" s="552"/>
      <c r="S1134" s="552"/>
      <c r="T1134" s="552"/>
      <c r="U1134" s="552"/>
      <c r="V1134" s="552"/>
      <c r="W1134" s="552"/>
      <c r="X1134" s="552"/>
      <c r="Y1134" s="552"/>
      <c r="Z1134" s="552"/>
      <c r="AA1134" s="552"/>
      <c r="AB1134" s="552"/>
      <c r="AC1134" s="552"/>
      <c r="AD1134" s="552"/>
      <c r="AE1134" s="552"/>
      <c r="AF1134" s="552"/>
      <c r="AG1134" s="552"/>
      <c r="AH1134" s="552"/>
      <c r="AI1134" s="1532" t="s">
        <v>737</v>
      </c>
      <c r="AJ1134" s="741"/>
      <c r="AK1134" s="1649"/>
      <c r="AL1134" s="1649"/>
      <c r="AM1134" s="1373"/>
      <c r="AN1134" s="1373"/>
      <c r="AO1134" s="1373"/>
      <c r="AP1134" s="1373"/>
      <c r="AQ1134" s="1649"/>
      <c r="AR1134" s="1373"/>
      <c r="AS1134" s="1373"/>
      <c r="AT1134" s="743"/>
      <c r="AU1134" s="1373"/>
      <c r="AV1134" s="1373"/>
      <c r="AW1134" s="1373"/>
      <c r="AX1134" s="1373"/>
      <c r="AY1134" s="1373"/>
      <c r="AZ1134" s="1639"/>
      <c r="BA1134" s="1639"/>
      <c r="BB1134" s="1639"/>
      <c r="BC1134" s="1639"/>
      <c r="BD1134" s="1639"/>
      <c r="BE1134" s="1642">
        <v>0</v>
      </c>
    </row>
    <row s="1854" customFormat="1" customHeight="1" ht="22.5">
      <c r="A1135" s="994"/>
      <c r="B1135" s="1373"/>
      <c r="C1135" s="1649"/>
      <c r="D1135" s="2158"/>
      <c r="E1135" s="553" t="s">
        <v>2662</v>
      </c>
      <c r="F1135" s="547" t="s">
        <v>2663</v>
      </c>
      <c r="G1135" s="2386" t="s">
        <v>736</v>
      </c>
      <c r="H1135" s="552"/>
      <c r="I1135" s="552">
        <v>210</v>
      </c>
      <c r="J1135" s="552"/>
      <c r="K1135" s="552"/>
      <c r="L1135" s="552"/>
      <c r="M1135" s="552"/>
      <c r="N1135" s="552"/>
      <c r="O1135" s="552"/>
      <c r="P1135" s="552"/>
      <c r="Q1135" s="552"/>
      <c r="R1135" s="552"/>
      <c r="S1135" s="552"/>
      <c r="T1135" s="552"/>
      <c r="U1135" s="552"/>
      <c r="V1135" s="552"/>
      <c r="W1135" s="552"/>
      <c r="X1135" s="552"/>
      <c r="Y1135" s="552"/>
      <c r="Z1135" s="552"/>
      <c r="AA1135" s="552"/>
      <c r="AB1135" s="552"/>
      <c r="AC1135" s="552"/>
      <c r="AD1135" s="552"/>
      <c r="AE1135" s="552"/>
      <c r="AF1135" s="552"/>
      <c r="AG1135" s="552"/>
      <c r="AH1135" s="552"/>
      <c r="AI1135" s="1532" t="s">
        <v>737</v>
      </c>
      <c r="AJ1135" s="741"/>
      <c r="AK1135" s="1649"/>
      <c r="AL1135" s="1649"/>
      <c r="AM1135" s="1373"/>
      <c r="AN1135" s="1373"/>
      <c r="AO1135" s="1373"/>
      <c r="AP1135" s="1373"/>
      <c r="AQ1135" s="1649"/>
      <c r="AR1135" s="1373"/>
      <c r="AS1135" s="1373"/>
      <c r="AT1135" s="743"/>
      <c r="AU1135" s="1373"/>
      <c r="AV1135" s="1373"/>
      <c r="AW1135" s="1373"/>
      <c r="AX1135" s="1373"/>
      <c r="AY1135" s="1373"/>
      <c r="AZ1135" s="1639"/>
      <c r="BA1135" s="1639"/>
      <c r="BB1135" s="1639"/>
      <c r="BC1135" s="1639"/>
      <c r="BD1135" s="1639"/>
      <c r="BE1135" s="1642">
        <v>0</v>
      </c>
    </row>
    <row s="1854" customFormat="1" customHeight="1" ht="22.5">
      <c r="A1136" s="994"/>
      <c r="B1136" s="1373"/>
      <c r="C1136" s="1649"/>
      <c r="D1136" s="2158"/>
      <c r="E1136" s="553" t="s">
        <v>2664</v>
      </c>
      <c r="F1136" s="547" t="s">
        <v>2665</v>
      </c>
      <c r="G1136" s="2386" t="s">
        <v>736</v>
      </c>
      <c r="H1136" s="552"/>
      <c r="I1136" s="552">
        <v>235.001</v>
      </c>
      <c r="J1136" s="552"/>
      <c r="K1136" s="552"/>
      <c r="L1136" s="552"/>
      <c r="M1136" s="552"/>
      <c r="N1136" s="552"/>
      <c r="O1136" s="552"/>
      <c r="P1136" s="552"/>
      <c r="Q1136" s="552"/>
      <c r="R1136" s="552"/>
      <c r="S1136" s="552"/>
      <c r="T1136" s="552"/>
      <c r="U1136" s="552"/>
      <c r="V1136" s="552"/>
      <c r="W1136" s="552"/>
      <c r="X1136" s="552"/>
      <c r="Y1136" s="552"/>
      <c r="Z1136" s="552"/>
      <c r="AA1136" s="552"/>
      <c r="AB1136" s="552"/>
      <c r="AC1136" s="552"/>
      <c r="AD1136" s="552"/>
      <c r="AE1136" s="552"/>
      <c r="AF1136" s="552"/>
      <c r="AG1136" s="552"/>
      <c r="AH1136" s="552"/>
      <c r="AI1136" s="1532" t="s">
        <v>737</v>
      </c>
      <c r="AJ1136" s="741"/>
      <c r="AK1136" s="1649"/>
      <c r="AL1136" s="1649"/>
      <c r="AM1136" s="1373"/>
      <c r="AN1136" s="1373"/>
      <c r="AO1136" s="1373"/>
      <c r="AP1136" s="1373"/>
      <c r="AQ1136" s="1649"/>
      <c r="AR1136" s="1373"/>
      <c r="AS1136" s="1373"/>
      <c r="AT1136" s="743"/>
      <c r="AU1136" s="1373"/>
      <c r="AV1136" s="1373"/>
      <c r="AW1136" s="1373"/>
      <c r="AX1136" s="1373"/>
      <c r="AY1136" s="1373"/>
      <c r="AZ1136" s="1639"/>
      <c r="BA1136" s="1639"/>
      <c r="BB1136" s="1639"/>
      <c r="BC1136" s="1639"/>
      <c r="BD1136" s="1639"/>
      <c r="BE1136" s="1642">
        <v>0</v>
      </c>
    </row>
    <row s="1854" customFormat="1" customHeight="1" ht="22.5">
      <c r="A1137" s="994"/>
      <c r="B1137" s="1373"/>
      <c r="C1137" s="1649"/>
      <c r="D1137" s="2158"/>
      <c r="E1137" s="553" t="s">
        <v>2666</v>
      </c>
      <c r="F1137" s="547" t="s">
        <v>2667</v>
      </c>
      <c r="G1137" s="2386" t="s">
        <v>736</v>
      </c>
      <c r="H1137" s="552"/>
      <c r="I1137" s="552">
        <v>250</v>
      </c>
      <c r="J1137" s="552"/>
      <c r="K1137" s="552"/>
      <c r="L1137" s="552"/>
      <c r="M1137" s="552"/>
      <c r="N1137" s="552"/>
      <c r="O1137" s="552"/>
      <c r="P1137" s="552"/>
      <c r="Q1137" s="552"/>
      <c r="R1137" s="552"/>
      <c r="S1137" s="552"/>
      <c r="T1137" s="552"/>
      <c r="U1137" s="552"/>
      <c r="V1137" s="552"/>
      <c r="W1137" s="552"/>
      <c r="X1137" s="552"/>
      <c r="Y1137" s="552"/>
      <c r="Z1137" s="552"/>
      <c r="AA1137" s="552"/>
      <c r="AB1137" s="552"/>
      <c r="AC1137" s="552"/>
      <c r="AD1137" s="552"/>
      <c r="AE1137" s="552"/>
      <c r="AF1137" s="552"/>
      <c r="AG1137" s="552"/>
      <c r="AH1137" s="552"/>
      <c r="AI1137" s="1532" t="s">
        <v>737</v>
      </c>
      <c r="AJ1137" s="741"/>
      <c r="AK1137" s="1649"/>
      <c r="AL1137" s="1649"/>
      <c r="AM1137" s="1373"/>
      <c r="AN1137" s="1373"/>
      <c r="AO1137" s="1373"/>
      <c r="AP1137" s="1373"/>
      <c r="AQ1137" s="1649"/>
      <c r="AR1137" s="1373"/>
      <c r="AS1137" s="1373"/>
      <c r="AT1137" s="743"/>
      <c r="AU1137" s="1373"/>
      <c r="AV1137" s="1373"/>
      <c r="AW1137" s="1373"/>
      <c r="AX1137" s="1373"/>
      <c r="AY1137" s="1373"/>
      <c r="AZ1137" s="1639"/>
      <c r="BA1137" s="1639"/>
      <c r="BB1137" s="1639"/>
      <c r="BC1137" s="1639"/>
      <c r="BD1137" s="1639"/>
      <c r="BE1137" s="1642">
        <v>0</v>
      </c>
    </row>
    <row s="1854" customFormat="1" customHeight="1" ht="22.5">
      <c r="A1138" s="994"/>
      <c r="B1138" s="1373"/>
      <c r="C1138" s="1649"/>
      <c r="D1138" s="2158"/>
      <c r="E1138" s="553" t="s">
        <v>2668</v>
      </c>
      <c r="F1138" s="547" t="s">
        <v>2669</v>
      </c>
      <c r="G1138" s="2386" t="s">
        <v>736</v>
      </c>
      <c r="H1138" s="552"/>
      <c r="I1138" s="552">
        <v>210</v>
      </c>
      <c r="J1138" s="552"/>
      <c r="K1138" s="552"/>
      <c r="L1138" s="552"/>
      <c r="M1138" s="552"/>
      <c r="N1138" s="552"/>
      <c r="O1138" s="552"/>
      <c r="P1138" s="552"/>
      <c r="Q1138" s="552"/>
      <c r="R1138" s="552"/>
      <c r="S1138" s="552"/>
      <c r="T1138" s="552"/>
      <c r="U1138" s="552"/>
      <c r="V1138" s="552"/>
      <c r="W1138" s="552"/>
      <c r="X1138" s="552"/>
      <c r="Y1138" s="552"/>
      <c r="Z1138" s="552"/>
      <c r="AA1138" s="552"/>
      <c r="AB1138" s="552"/>
      <c r="AC1138" s="552"/>
      <c r="AD1138" s="552"/>
      <c r="AE1138" s="552"/>
      <c r="AF1138" s="552"/>
      <c r="AG1138" s="552"/>
      <c r="AH1138" s="552"/>
      <c r="AI1138" s="1532" t="s">
        <v>737</v>
      </c>
      <c r="AJ1138" s="741"/>
      <c r="AK1138" s="1649"/>
      <c r="AL1138" s="1649"/>
      <c r="AM1138" s="1373"/>
      <c r="AN1138" s="1373"/>
      <c r="AO1138" s="1373"/>
      <c r="AP1138" s="1373"/>
      <c r="AQ1138" s="1649"/>
      <c r="AR1138" s="1373"/>
      <c r="AS1138" s="1373"/>
      <c r="AT1138" s="743"/>
      <c r="AU1138" s="1373"/>
      <c r="AV1138" s="1373"/>
      <c r="AW1138" s="1373"/>
      <c r="AX1138" s="1373"/>
      <c r="AY1138" s="1373"/>
      <c r="AZ1138" s="1639"/>
      <c r="BA1138" s="1639"/>
      <c r="BB1138" s="1639"/>
      <c r="BC1138" s="1639"/>
      <c r="BD1138" s="1639"/>
      <c r="BE1138" s="1642">
        <v>0</v>
      </c>
    </row>
    <row s="1854" customFormat="1" customHeight="1" ht="22.5">
      <c r="A1139" s="994"/>
      <c r="B1139" s="1373"/>
      <c r="C1139" s="1649"/>
      <c r="D1139" s="2158"/>
      <c r="E1139" s="553" t="s">
        <v>2670</v>
      </c>
      <c r="F1139" s="547" t="s">
        <v>2671</v>
      </c>
      <c r="G1139" s="2386" t="s">
        <v>736</v>
      </c>
      <c r="H1139" s="552"/>
      <c r="I1139" s="552">
        <v>210.001</v>
      </c>
      <c r="J1139" s="552"/>
      <c r="K1139" s="552"/>
      <c r="L1139" s="552"/>
      <c r="M1139" s="552"/>
      <c r="N1139" s="552"/>
      <c r="O1139" s="552"/>
      <c r="P1139" s="552"/>
      <c r="Q1139" s="552"/>
      <c r="R1139" s="552"/>
      <c r="S1139" s="552"/>
      <c r="T1139" s="552"/>
      <c r="U1139" s="552"/>
      <c r="V1139" s="552"/>
      <c r="W1139" s="552"/>
      <c r="X1139" s="552"/>
      <c r="Y1139" s="552"/>
      <c r="Z1139" s="552"/>
      <c r="AA1139" s="552"/>
      <c r="AB1139" s="552"/>
      <c r="AC1139" s="552"/>
      <c r="AD1139" s="552"/>
      <c r="AE1139" s="552"/>
      <c r="AF1139" s="552"/>
      <c r="AG1139" s="552"/>
      <c r="AH1139" s="552"/>
      <c r="AI1139" s="1532" t="s">
        <v>737</v>
      </c>
      <c r="AJ1139" s="741"/>
      <c r="AK1139" s="1649"/>
      <c r="AL1139" s="1649"/>
      <c r="AM1139" s="1373"/>
      <c r="AN1139" s="1373"/>
      <c r="AO1139" s="1373"/>
      <c r="AP1139" s="1373"/>
      <c r="AQ1139" s="1649"/>
      <c r="AR1139" s="1373"/>
      <c r="AS1139" s="1373"/>
      <c r="AT1139" s="743"/>
      <c r="AU1139" s="1373"/>
      <c r="AV1139" s="1373"/>
      <c r="AW1139" s="1373"/>
      <c r="AX1139" s="1373"/>
      <c r="AY1139" s="1373"/>
      <c r="AZ1139" s="1639"/>
      <c r="BA1139" s="1639"/>
      <c r="BB1139" s="1639"/>
      <c r="BC1139" s="1639"/>
      <c r="BD1139" s="1639"/>
      <c r="BE1139" s="1642">
        <v>0</v>
      </c>
    </row>
    <row s="1854" customFormat="1" customHeight="1" ht="22.5">
      <c r="A1140" s="994"/>
      <c r="B1140" s="1373"/>
      <c r="C1140" s="1649"/>
      <c r="D1140" s="2158"/>
      <c r="E1140" s="553" t="s">
        <v>2672</v>
      </c>
      <c r="F1140" s="547" t="s">
        <v>2673</v>
      </c>
      <c r="G1140" s="2386" t="s">
        <v>736</v>
      </c>
      <c r="H1140" s="552"/>
      <c r="I1140" s="552">
        <v>277.999</v>
      </c>
      <c r="J1140" s="552"/>
      <c r="K1140" s="552"/>
      <c r="L1140" s="552"/>
      <c r="M1140" s="552"/>
      <c r="N1140" s="552"/>
      <c r="O1140" s="552"/>
      <c r="P1140" s="552"/>
      <c r="Q1140" s="552"/>
      <c r="R1140" s="552"/>
      <c r="S1140" s="552"/>
      <c r="T1140" s="552"/>
      <c r="U1140" s="552"/>
      <c r="V1140" s="552"/>
      <c r="W1140" s="552"/>
      <c r="X1140" s="552"/>
      <c r="Y1140" s="552"/>
      <c r="Z1140" s="552"/>
      <c r="AA1140" s="552"/>
      <c r="AB1140" s="552"/>
      <c r="AC1140" s="552"/>
      <c r="AD1140" s="552"/>
      <c r="AE1140" s="552"/>
      <c r="AF1140" s="552"/>
      <c r="AG1140" s="552"/>
      <c r="AH1140" s="552"/>
      <c r="AI1140" s="1532" t="s">
        <v>737</v>
      </c>
      <c r="AJ1140" s="741"/>
      <c r="AK1140" s="1649"/>
      <c r="AL1140" s="1649"/>
      <c r="AM1140" s="1373"/>
      <c r="AN1140" s="1373"/>
      <c r="AO1140" s="1373"/>
      <c r="AP1140" s="1373"/>
      <c r="AQ1140" s="1649"/>
      <c r="AR1140" s="1373"/>
      <c r="AS1140" s="1373"/>
      <c r="AT1140" s="743"/>
      <c r="AU1140" s="1373"/>
      <c r="AV1140" s="1373"/>
      <c r="AW1140" s="1373"/>
      <c r="AX1140" s="1373"/>
      <c r="AY1140" s="1373"/>
      <c r="AZ1140" s="1639"/>
      <c r="BA1140" s="1639"/>
      <c r="BB1140" s="1639"/>
      <c r="BC1140" s="1639"/>
      <c r="BD1140" s="1639"/>
      <c r="BE1140" s="1642">
        <v>0</v>
      </c>
    </row>
    <row s="1854" customFormat="1" customHeight="1" ht="22.5">
      <c r="A1141" s="994"/>
      <c r="B1141" s="1373"/>
      <c r="C1141" s="1649"/>
      <c r="D1141" s="2158"/>
      <c r="E1141" s="553" t="s">
        <v>2674</v>
      </c>
      <c r="F1141" s="547" t="s">
        <v>2675</v>
      </c>
      <c r="G1141" s="2386" t="s">
        <v>736</v>
      </c>
      <c r="H1141" s="552"/>
      <c r="I1141" s="552">
        <v>209.999</v>
      </c>
      <c r="J1141" s="552"/>
      <c r="K1141" s="552"/>
      <c r="L1141" s="552"/>
      <c r="M1141" s="552"/>
      <c r="N1141" s="552"/>
      <c r="O1141" s="552"/>
      <c r="P1141" s="552"/>
      <c r="Q1141" s="552"/>
      <c r="R1141" s="552"/>
      <c r="S1141" s="552"/>
      <c r="T1141" s="552"/>
      <c r="U1141" s="552"/>
      <c r="V1141" s="552"/>
      <c r="W1141" s="552"/>
      <c r="X1141" s="552"/>
      <c r="Y1141" s="552"/>
      <c r="Z1141" s="552"/>
      <c r="AA1141" s="552"/>
      <c r="AB1141" s="552"/>
      <c r="AC1141" s="552"/>
      <c r="AD1141" s="552"/>
      <c r="AE1141" s="552"/>
      <c r="AF1141" s="552"/>
      <c r="AG1141" s="552"/>
      <c r="AH1141" s="552"/>
      <c r="AI1141" s="1532" t="s">
        <v>737</v>
      </c>
      <c r="AJ1141" s="741"/>
      <c r="AK1141" s="1649"/>
      <c r="AL1141" s="1649"/>
      <c r="AM1141" s="1373"/>
      <c r="AN1141" s="1373"/>
      <c r="AO1141" s="1373"/>
      <c r="AP1141" s="1373"/>
      <c r="AQ1141" s="1649"/>
      <c r="AR1141" s="1373"/>
      <c r="AS1141" s="1373"/>
      <c r="AT1141" s="743"/>
      <c r="AU1141" s="1373"/>
      <c r="AV1141" s="1373"/>
      <c r="AW1141" s="1373"/>
      <c r="AX1141" s="1373"/>
      <c r="AY1141" s="1373"/>
      <c r="AZ1141" s="1639"/>
      <c r="BA1141" s="1639"/>
      <c r="BB1141" s="1639"/>
      <c r="BC1141" s="1639"/>
      <c r="BD1141" s="1639"/>
      <c r="BE1141" s="1642">
        <v>0</v>
      </c>
    </row>
    <row s="1854" customFormat="1" customHeight="1" ht="22.5">
      <c r="A1142" s="994"/>
      <c r="B1142" s="1373"/>
      <c r="C1142" s="1649"/>
      <c r="D1142" s="2158"/>
      <c r="E1142" s="553" t="s">
        <v>2676</v>
      </c>
      <c r="F1142" s="547" t="s">
        <v>2677</v>
      </c>
      <c r="G1142" s="2386" t="s">
        <v>736</v>
      </c>
      <c r="H1142" s="552"/>
      <c r="I1142" s="552">
        <v>210</v>
      </c>
      <c r="J1142" s="552"/>
      <c r="K1142" s="552"/>
      <c r="L1142" s="552"/>
      <c r="M1142" s="552"/>
      <c r="N1142" s="552"/>
      <c r="O1142" s="552"/>
      <c r="P1142" s="552"/>
      <c r="Q1142" s="552"/>
      <c r="R1142" s="552"/>
      <c r="S1142" s="552"/>
      <c r="T1142" s="552"/>
      <c r="U1142" s="552"/>
      <c r="V1142" s="552"/>
      <c r="W1142" s="552"/>
      <c r="X1142" s="552"/>
      <c r="Y1142" s="552"/>
      <c r="Z1142" s="552"/>
      <c r="AA1142" s="552"/>
      <c r="AB1142" s="552"/>
      <c r="AC1142" s="552"/>
      <c r="AD1142" s="552"/>
      <c r="AE1142" s="552"/>
      <c r="AF1142" s="552"/>
      <c r="AG1142" s="552"/>
      <c r="AH1142" s="552"/>
      <c r="AI1142" s="1532" t="s">
        <v>737</v>
      </c>
      <c r="AJ1142" s="741"/>
      <c r="AK1142" s="1649"/>
      <c r="AL1142" s="1649"/>
      <c r="AM1142" s="1373"/>
      <c r="AN1142" s="1373"/>
      <c r="AO1142" s="1373"/>
      <c r="AP1142" s="1373"/>
      <c r="AQ1142" s="1649"/>
      <c r="AR1142" s="1373"/>
      <c r="AS1142" s="1373"/>
      <c r="AT1142" s="743"/>
      <c r="AU1142" s="1373"/>
      <c r="AV1142" s="1373"/>
      <c r="AW1142" s="1373"/>
      <c r="AX1142" s="1373"/>
      <c r="AY1142" s="1373"/>
      <c r="AZ1142" s="1639"/>
      <c r="BA1142" s="1639"/>
      <c r="BB1142" s="1639"/>
      <c r="BC1142" s="1639"/>
      <c r="BD1142" s="1639"/>
      <c r="BE1142" s="1642">
        <v>0</v>
      </c>
    </row>
    <row s="1854" customFormat="1" customHeight="1" ht="22.5">
      <c r="A1143" s="994"/>
      <c r="B1143" s="1373"/>
      <c r="C1143" s="1649"/>
      <c r="D1143" s="2158"/>
      <c r="E1143" s="553" t="s">
        <v>2678</v>
      </c>
      <c r="F1143" s="547" t="s">
        <v>2679</v>
      </c>
      <c r="G1143" s="2386" t="s">
        <v>736</v>
      </c>
      <c r="H1143" s="552"/>
      <c r="I1143" s="552">
        <v>300</v>
      </c>
      <c r="J1143" s="552"/>
      <c r="K1143" s="552"/>
      <c r="L1143" s="552"/>
      <c r="M1143" s="552"/>
      <c r="N1143" s="552"/>
      <c r="O1143" s="552"/>
      <c r="P1143" s="552"/>
      <c r="Q1143" s="552"/>
      <c r="R1143" s="552"/>
      <c r="S1143" s="552"/>
      <c r="T1143" s="552"/>
      <c r="U1143" s="552"/>
      <c r="V1143" s="552"/>
      <c r="W1143" s="552"/>
      <c r="X1143" s="552"/>
      <c r="Y1143" s="552"/>
      <c r="Z1143" s="552"/>
      <c r="AA1143" s="552"/>
      <c r="AB1143" s="552"/>
      <c r="AC1143" s="552"/>
      <c r="AD1143" s="552"/>
      <c r="AE1143" s="552"/>
      <c r="AF1143" s="552"/>
      <c r="AG1143" s="552"/>
      <c r="AH1143" s="552"/>
      <c r="AI1143" s="1532" t="s">
        <v>737</v>
      </c>
      <c r="AJ1143" s="741"/>
      <c r="AK1143" s="1649"/>
      <c r="AL1143" s="1649"/>
      <c r="AM1143" s="1373"/>
      <c r="AN1143" s="1373"/>
      <c r="AO1143" s="1373"/>
      <c r="AP1143" s="1373"/>
      <c r="AQ1143" s="1649"/>
      <c r="AR1143" s="1373"/>
      <c r="AS1143" s="1373"/>
      <c r="AT1143" s="743"/>
      <c r="AU1143" s="1373"/>
      <c r="AV1143" s="1373"/>
      <c r="AW1143" s="1373"/>
      <c r="AX1143" s="1373"/>
      <c r="AY1143" s="1373"/>
      <c r="AZ1143" s="1639"/>
      <c r="BA1143" s="1639"/>
      <c r="BB1143" s="1639"/>
      <c r="BC1143" s="1639"/>
      <c r="BD1143" s="1639"/>
      <c r="BE1143" s="1642">
        <v>0</v>
      </c>
    </row>
    <row s="1854" customFormat="1" customHeight="1" ht="22.5">
      <c r="A1144" s="994"/>
      <c r="B1144" s="1373"/>
      <c r="C1144" s="1649"/>
      <c r="D1144" s="2158"/>
      <c r="E1144" s="553" t="s">
        <v>2680</v>
      </c>
      <c r="F1144" s="547" t="s">
        <v>2681</v>
      </c>
      <c r="G1144" s="2386" t="s">
        <v>736</v>
      </c>
      <c r="H1144" s="552"/>
      <c r="I1144" s="552">
        <v>210</v>
      </c>
      <c r="J1144" s="552"/>
      <c r="K1144" s="552"/>
      <c r="L1144" s="552"/>
      <c r="M1144" s="552"/>
      <c r="N1144" s="552"/>
      <c r="O1144" s="552"/>
      <c r="P1144" s="552"/>
      <c r="Q1144" s="552"/>
      <c r="R1144" s="552"/>
      <c r="S1144" s="552"/>
      <c r="T1144" s="552"/>
      <c r="U1144" s="552"/>
      <c r="V1144" s="552"/>
      <c r="W1144" s="552"/>
      <c r="X1144" s="552"/>
      <c r="Y1144" s="552"/>
      <c r="Z1144" s="552"/>
      <c r="AA1144" s="552"/>
      <c r="AB1144" s="552"/>
      <c r="AC1144" s="552"/>
      <c r="AD1144" s="552"/>
      <c r="AE1144" s="552"/>
      <c r="AF1144" s="552"/>
      <c r="AG1144" s="552"/>
      <c r="AH1144" s="552"/>
      <c r="AI1144" s="1532" t="s">
        <v>737</v>
      </c>
      <c r="AJ1144" s="741"/>
      <c r="AK1144" s="1649"/>
      <c r="AL1144" s="1649"/>
      <c r="AM1144" s="1373"/>
      <c r="AN1144" s="1373"/>
      <c r="AO1144" s="1373"/>
      <c r="AP1144" s="1373"/>
      <c r="AQ1144" s="1649"/>
      <c r="AR1144" s="1373"/>
      <c r="AS1144" s="1373"/>
      <c r="AT1144" s="743"/>
      <c r="AU1144" s="1373"/>
      <c r="AV1144" s="1373"/>
      <c r="AW1144" s="1373"/>
      <c r="AX1144" s="1373"/>
      <c r="AY1144" s="1373"/>
      <c r="AZ1144" s="1639"/>
      <c r="BA1144" s="1639"/>
      <c r="BB1144" s="1639"/>
      <c r="BC1144" s="1639"/>
      <c r="BD1144" s="1639"/>
      <c r="BE1144" s="1642">
        <v>0</v>
      </c>
    </row>
    <row s="1854" customFormat="1" customHeight="1" ht="22.5">
      <c r="A1145" s="994"/>
      <c r="B1145" s="1373"/>
      <c r="C1145" s="1649"/>
      <c r="D1145" s="2158"/>
      <c r="E1145" s="553" t="s">
        <v>2682</v>
      </c>
      <c r="F1145" s="547" t="s">
        <v>2683</v>
      </c>
      <c r="G1145" s="2386" t="s">
        <v>736</v>
      </c>
      <c r="H1145" s="552"/>
      <c r="I1145" s="552">
        <v>210.001</v>
      </c>
      <c r="J1145" s="552"/>
      <c r="K1145" s="552"/>
      <c r="L1145" s="552"/>
      <c r="M1145" s="552"/>
      <c r="N1145" s="552"/>
      <c r="O1145" s="552"/>
      <c r="P1145" s="552"/>
      <c r="Q1145" s="552"/>
      <c r="R1145" s="552"/>
      <c r="S1145" s="552"/>
      <c r="T1145" s="552"/>
      <c r="U1145" s="552"/>
      <c r="V1145" s="552"/>
      <c r="W1145" s="552"/>
      <c r="X1145" s="552"/>
      <c r="Y1145" s="552"/>
      <c r="Z1145" s="552"/>
      <c r="AA1145" s="552"/>
      <c r="AB1145" s="552"/>
      <c r="AC1145" s="552"/>
      <c r="AD1145" s="552"/>
      <c r="AE1145" s="552"/>
      <c r="AF1145" s="552"/>
      <c r="AG1145" s="552"/>
      <c r="AH1145" s="552"/>
      <c r="AI1145" s="1532" t="s">
        <v>737</v>
      </c>
      <c r="AJ1145" s="741"/>
      <c r="AK1145" s="1649"/>
      <c r="AL1145" s="1649"/>
      <c r="AM1145" s="1373"/>
      <c r="AN1145" s="1373"/>
      <c r="AO1145" s="1373"/>
      <c r="AP1145" s="1373"/>
      <c r="AQ1145" s="1649"/>
      <c r="AR1145" s="1373"/>
      <c r="AS1145" s="1373"/>
      <c r="AT1145" s="743"/>
      <c r="AU1145" s="1373"/>
      <c r="AV1145" s="1373"/>
      <c r="AW1145" s="1373"/>
      <c r="AX1145" s="1373"/>
      <c r="AY1145" s="1373"/>
      <c r="AZ1145" s="1639"/>
      <c r="BA1145" s="1639"/>
      <c r="BB1145" s="1639"/>
      <c r="BC1145" s="1639"/>
      <c r="BD1145" s="1639"/>
      <c r="BE1145" s="1642">
        <v>0</v>
      </c>
    </row>
    <row s="1854" customFormat="1" customHeight="1" ht="22.5">
      <c r="A1146" s="994"/>
      <c r="B1146" s="1373"/>
      <c r="C1146" s="1649"/>
      <c r="D1146" s="2158"/>
      <c r="E1146" s="553" t="s">
        <v>2684</v>
      </c>
      <c r="F1146" s="547" t="s">
        <v>2685</v>
      </c>
      <c r="G1146" s="2386" t="s">
        <v>736</v>
      </c>
      <c r="H1146" s="552"/>
      <c r="I1146" s="552">
        <v>260</v>
      </c>
      <c r="J1146" s="552"/>
      <c r="K1146" s="552"/>
      <c r="L1146" s="552"/>
      <c r="M1146" s="552"/>
      <c r="N1146" s="552"/>
      <c r="O1146" s="552"/>
      <c r="P1146" s="552"/>
      <c r="Q1146" s="552"/>
      <c r="R1146" s="552"/>
      <c r="S1146" s="552"/>
      <c r="T1146" s="552"/>
      <c r="U1146" s="552"/>
      <c r="V1146" s="552"/>
      <c r="W1146" s="552"/>
      <c r="X1146" s="552"/>
      <c r="Y1146" s="552"/>
      <c r="Z1146" s="552"/>
      <c r="AA1146" s="552"/>
      <c r="AB1146" s="552"/>
      <c r="AC1146" s="552"/>
      <c r="AD1146" s="552"/>
      <c r="AE1146" s="552"/>
      <c r="AF1146" s="552"/>
      <c r="AG1146" s="552"/>
      <c r="AH1146" s="552"/>
      <c r="AI1146" s="1532" t="s">
        <v>737</v>
      </c>
      <c r="AJ1146" s="741"/>
      <c r="AK1146" s="1649"/>
      <c r="AL1146" s="1649"/>
      <c r="AM1146" s="1373"/>
      <c r="AN1146" s="1373"/>
      <c r="AO1146" s="1373"/>
      <c r="AP1146" s="1373"/>
      <c r="AQ1146" s="1649"/>
      <c r="AR1146" s="1373"/>
      <c r="AS1146" s="1373"/>
      <c r="AT1146" s="743"/>
      <c r="AU1146" s="1373"/>
      <c r="AV1146" s="1373"/>
      <c r="AW1146" s="1373"/>
      <c r="AX1146" s="1373"/>
      <c r="AY1146" s="1373"/>
      <c r="AZ1146" s="1639"/>
      <c r="BA1146" s="1639"/>
      <c r="BB1146" s="1639"/>
      <c r="BC1146" s="1639"/>
      <c r="BD1146" s="1639"/>
      <c r="BE1146" s="1642">
        <v>0</v>
      </c>
    </row>
    <row s="1854" customFormat="1" customHeight="1" ht="22.5">
      <c r="A1147" s="994"/>
      <c r="B1147" s="1373"/>
      <c r="C1147" s="1649"/>
      <c r="D1147" s="2158"/>
      <c r="E1147" s="553" t="s">
        <v>2686</v>
      </c>
      <c r="F1147" s="547" t="s">
        <v>2687</v>
      </c>
      <c r="G1147" s="2386" t="s">
        <v>736</v>
      </c>
      <c r="H1147" s="552"/>
      <c r="I1147" s="552">
        <v>209.999</v>
      </c>
      <c r="J1147" s="552"/>
      <c r="K1147" s="552"/>
      <c r="L1147" s="552"/>
      <c r="M1147" s="552"/>
      <c r="N1147" s="552"/>
      <c r="O1147" s="552"/>
      <c r="P1147" s="552"/>
      <c r="Q1147" s="552"/>
      <c r="R1147" s="552"/>
      <c r="S1147" s="552"/>
      <c r="T1147" s="552"/>
      <c r="U1147" s="552"/>
      <c r="V1147" s="552"/>
      <c r="W1147" s="552"/>
      <c r="X1147" s="552"/>
      <c r="Y1147" s="552"/>
      <c r="Z1147" s="552"/>
      <c r="AA1147" s="552"/>
      <c r="AB1147" s="552"/>
      <c r="AC1147" s="552"/>
      <c r="AD1147" s="552"/>
      <c r="AE1147" s="552"/>
      <c r="AF1147" s="552"/>
      <c r="AG1147" s="552"/>
      <c r="AH1147" s="552"/>
      <c r="AI1147" s="1532" t="s">
        <v>737</v>
      </c>
      <c r="AJ1147" s="741"/>
      <c r="AK1147" s="1649"/>
      <c r="AL1147" s="1649"/>
      <c r="AM1147" s="1373"/>
      <c r="AN1147" s="1373"/>
      <c r="AO1147" s="1373"/>
      <c r="AP1147" s="1373"/>
      <c r="AQ1147" s="1649"/>
      <c r="AR1147" s="1373"/>
      <c r="AS1147" s="1373"/>
      <c r="AT1147" s="743"/>
      <c r="AU1147" s="1373"/>
      <c r="AV1147" s="1373"/>
      <c r="AW1147" s="1373"/>
      <c r="AX1147" s="1373"/>
      <c r="AY1147" s="1373"/>
      <c r="AZ1147" s="1639"/>
      <c r="BA1147" s="1639"/>
      <c r="BB1147" s="1639"/>
      <c r="BC1147" s="1639"/>
      <c r="BD1147" s="1639"/>
      <c r="BE1147" s="1642">
        <v>0</v>
      </c>
    </row>
    <row s="1854" customFormat="1" customHeight="1" ht="22.5">
      <c r="A1148" s="994"/>
      <c r="B1148" s="1373"/>
      <c r="C1148" s="1649"/>
      <c r="D1148" s="2158"/>
      <c r="E1148" s="553" t="s">
        <v>2688</v>
      </c>
      <c r="F1148" s="547" t="s">
        <v>2689</v>
      </c>
      <c r="G1148" s="2386" t="s">
        <v>736</v>
      </c>
      <c r="H1148" s="552"/>
      <c r="I1148" s="552">
        <v>238</v>
      </c>
      <c r="J1148" s="552"/>
      <c r="K1148" s="552"/>
      <c r="L1148" s="552"/>
      <c r="M1148" s="552"/>
      <c r="N1148" s="552"/>
      <c r="O1148" s="552"/>
      <c r="P1148" s="552"/>
      <c r="Q1148" s="552"/>
      <c r="R1148" s="552"/>
      <c r="S1148" s="552"/>
      <c r="T1148" s="552"/>
      <c r="U1148" s="552"/>
      <c r="V1148" s="552"/>
      <c r="W1148" s="552"/>
      <c r="X1148" s="552"/>
      <c r="Y1148" s="552"/>
      <c r="Z1148" s="552"/>
      <c r="AA1148" s="552"/>
      <c r="AB1148" s="552"/>
      <c r="AC1148" s="552"/>
      <c r="AD1148" s="552"/>
      <c r="AE1148" s="552"/>
      <c r="AF1148" s="552"/>
      <c r="AG1148" s="552"/>
      <c r="AH1148" s="552"/>
      <c r="AI1148" s="1532" t="s">
        <v>737</v>
      </c>
      <c r="AJ1148" s="741"/>
      <c r="AK1148" s="1649"/>
      <c r="AL1148" s="1649"/>
      <c r="AM1148" s="1373"/>
      <c r="AN1148" s="1373"/>
      <c r="AO1148" s="1373"/>
      <c r="AP1148" s="1373"/>
      <c r="AQ1148" s="1649"/>
      <c r="AR1148" s="1373"/>
      <c r="AS1148" s="1373"/>
      <c r="AT1148" s="743"/>
      <c r="AU1148" s="1373"/>
      <c r="AV1148" s="1373"/>
      <c r="AW1148" s="1373"/>
      <c r="AX1148" s="1373"/>
      <c r="AY1148" s="1373"/>
      <c r="AZ1148" s="1639"/>
      <c r="BA1148" s="1639"/>
      <c r="BB1148" s="1639"/>
      <c r="BC1148" s="1639"/>
      <c r="BD1148" s="1639"/>
      <c r="BE1148" s="1642">
        <v>0</v>
      </c>
    </row>
    <row s="1854" customFormat="1" customHeight="1" ht="22.5">
      <c r="A1149" s="994"/>
      <c r="B1149" s="1373"/>
      <c r="C1149" s="1649"/>
      <c r="D1149" s="2158"/>
      <c r="E1149" s="553" t="s">
        <v>2690</v>
      </c>
      <c r="F1149" s="547" t="s">
        <v>2691</v>
      </c>
      <c r="G1149" s="2386" t="s">
        <v>736</v>
      </c>
      <c r="H1149" s="552"/>
      <c r="I1149" s="552">
        <v>210</v>
      </c>
      <c r="J1149" s="552"/>
      <c r="K1149" s="552"/>
      <c r="L1149" s="552"/>
      <c r="M1149" s="552"/>
      <c r="N1149" s="552"/>
      <c r="O1149" s="552"/>
      <c r="P1149" s="552"/>
      <c r="Q1149" s="552"/>
      <c r="R1149" s="552"/>
      <c r="S1149" s="552"/>
      <c r="T1149" s="552"/>
      <c r="U1149" s="552"/>
      <c r="V1149" s="552"/>
      <c r="W1149" s="552"/>
      <c r="X1149" s="552"/>
      <c r="Y1149" s="552"/>
      <c r="Z1149" s="552"/>
      <c r="AA1149" s="552"/>
      <c r="AB1149" s="552"/>
      <c r="AC1149" s="552"/>
      <c r="AD1149" s="552"/>
      <c r="AE1149" s="552"/>
      <c r="AF1149" s="552"/>
      <c r="AG1149" s="552"/>
      <c r="AH1149" s="552"/>
      <c r="AI1149" s="1532" t="s">
        <v>737</v>
      </c>
      <c r="AJ1149" s="741"/>
      <c r="AK1149" s="1649"/>
      <c r="AL1149" s="1649"/>
      <c r="AM1149" s="1373"/>
      <c r="AN1149" s="1373"/>
      <c r="AO1149" s="1373"/>
      <c r="AP1149" s="1373"/>
      <c r="AQ1149" s="1649"/>
      <c r="AR1149" s="1373"/>
      <c r="AS1149" s="1373"/>
      <c r="AT1149" s="743"/>
      <c r="AU1149" s="1373"/>
      <c r="AV1149" s="1373"/>
      <c r="AW1149" s="1373"/>
      <c r="AX1149" s="1373"/>
      <c r="AY1149" s="1373"/>
      <c r="AZ1149" s="1639"/>
      <c r="BA1149" s="1639"/>
      <c r="BB1149" s="1639"/>
      <c r="BC1149" s="1639"/>
      <c r="BD1149" s="1639"/>
      <c r="BE1149" s="1642">
        <v>0</v>
      </c>
    </row>
    <row s="1854" customFormat="1" customHeight="1" ht="22.5">
      <c r="A1150" s="994"/>
      <c r="B1150" s="1373"/>
      <c r="C1150" s="1649"/>
      <c r="D1150" s="2158"/>
      <c r="E1150" s="553" t="s">
        <v>2692</v>
      </c>
      <c r="F1150" s="547" t="s">
        <v>2693</v>
      </c>
      <c r="G1150" s="2386" t="s">
        <v>736</v>
      </c>
      <c r="H1150" s="552"/>
      <c r="I1150" s="552">
        <v>210</v>
      </c>
      <c r="J1150" s="552"/>
      <c r="K1150" s="552"/>
      <c r="L1150" s="552"/>
      <c r="M1150" s="552"/>
      <c r="N1150" s="552"/>
      <c r="O1150" s="552"/>
      <c r="P1150" s="552"/>
      <c r="Q1150" s="552"/>
      <c r="R1150" s="552"/>
      <c r="S1150" s="552"/>
      <c r="T1150" s="552"/>
      <c r="U1150" s="552"/>
      <c r="V1150" s="552"/>
      <c r="W1150" s="552"/>
      <c r="X1150" s="552"/>
      <c r="Y1150" s="552"/>
      <c r="Z1150" s="552"/>
      <c r="AA1150" s="552"/>
      <c r="AB1150" s="552"/>
      <c r="AC1150" s="552"/>
      <c r="AD1150" s="552"/>
      <c r="AE1150" s="552"/>
      <c r="AF1150" s="552"/>
      <c r="AG1150" s="552"/>
      <c r="AH1150" s="552"/>
      <c r="AI1150" s="1532" t="s">
        <v>737</v>
      </c>
      <c r="AJ1150" s="741"/>
      <c r="AK1150" s="1649"/>
      <c r="AL1150" s="1649"/>
      <c r="AM1150" s="1373"/>
      <c r="AN1150" s="1373"/>
      <c r="AO1150" s="1373"/>
      <c r="AP1150" s="1373"/>
      <c r="AQ1150" s="1649"/>
      <c r="AR1150" s="1373"/>
      <c r="AS1150" s="1373"/>
      <c r="AT1150" s="743"/>
      <c r="AU1150" s="1373"/>
      <c r="AV1150" s="1373"/>
      <c r="AW1150" s="1373"/>
      <c r="AX1150" s="1373"/>
      <c r="AY1150" s="1373"/>
      <c r="AZ1150" s="1639"/>
      <c r="BA1150" s="1639"/>
      <c r="BB1150" s="1639"/>
      <c r="BC1150" s="1639"/>
      <c r="BD1150" s="1639"/>
      <c r="BE1150" s="1642">
        <v>0</v>
      </c>
    </row>
    <row s="1854" customFormat="1" customHeight="1" ht="22.5">
      <c r="A1151" s="994"/>
      <c r="B1151" s="1373"/>
      <c r="C1151" s="1649"/>
      <c r="D1151" s="2158"/>
      <c r="E1151" s="553" t="s">
        <v>2694</v>
      </c>
      <c r="F1151" s="547" t="s">
        <v>2695</v>
      </c>
      <c r="G1151" s="2386" t="s">
        <v>736</v>
      </c>
      <c r="H1151" s="552"/>
      <c r="I1151" s="552">
        <v>254.999</v>
      </c>
      <c r="J1151" s="552"/>
      <c r="K1151" s="552"/>
      <c r="L1151" s="552"/>
      <c r="M1151" s="552"/>
      <c r="N1151" s="552"/>
      <c r="O1151" s="552"/>
      <c r="P1151" s="552"/>
      <c r="Q1151" s="552"/>
      <c r="R1151" s="552"/>
      <c r="S1151" s="552"/>
      <c r="T1151" s="552"/>
      <c r="U1151" s="552"/>
      <c r="V1151" s="552"/>
      <c r="W1151" s="552"/>
      <c r="X1151" s="552"/>
      <c r="Y1151" s="552"/>
      <c r="Z1151" s="552"/>
      <c r="AA1151" s="552"/>
      <c r="AB1151" s="552"/>
      <c r="AC1151" s="552"/>
      <c r="AD1151" s="552"/>
      <c r="AE1151" s="552"/>
      <c r="AF1151" s="552"/>
      <c r="AG1151" s="552"/>
      <c r="AH1151" s="552"/>
      <c r="AI1151" s="1532" t="s">
        <v>737</v>
      </c>
      <c r="AJ1151" s="741"/>
      <c r="AK1151" s="1649"/>
      <c r="AL1151" s="1649"/>
      <c r="AM1151" s="1373"/>
      <c r="AN1151" s="1373"/>
      <c r="AO1151" s="1373"/>
      <c r="AP1151" s="1373"/>
      <c r="AQ1151" s="1649"/>
      <c r="AR1151" s="1373"/>
      <c r="AS1151" s="1373"/>
      <c r="AT1151" s="743"/>
      <c r="AU1151" s="1373"/>
      <c r="AV1151" s="1373"/>
      <c r="AW1151" s="1373"/>
      <c r="AX1151" s="1373"/>
      <c r="AY1151" s="1373"/>
      <c r="AZ1151" s="1639"/>
      <c r="BA1151" s="1639"/>
      <c r="BB1151" s="1639"/>
      <c r="BC1151" s="1639"/>
      <c r="BD1151" s="1639"/>
      <c r="BE1151" s="1642">
        <v>0</v>
      </c>
    </row>
    <row s="1854" customFormat="1" customHeight="1" ht="22.5">
      <c r="A1152" s="994"/>
      <c r="B1152" s="1373"/>
      <c r="C1152" s="1649"/>
      <c r="D1152" s="2158"/>
      <c r="E1152" s="553" t="s">
        <v>2696</v>
      </c>
      <c r="F1152" s="547" t="s">
        <v>2697</v>
      </c>
      <c r="G1152" s="2386" t="s">
        <v>736</v>
      </c>
      <c r="H1152" s="552"/>
      <c r="I1152" s="552">
        <v>209.999</v>
      </c>
      <c r="J1152" s="552"/>
      <c r="K1152" s="552"/>
      <c r="L1152" s="552"/>
      <c r="M1152" s="552"/>
      <c r="N1152" s="552"/>
      <c r="O1152" s="552"/>
      <c r="P1152" s="552"/>
      <c r="Q1152" s="552"/>
      <c r="R1152" s="552"/>
      <c r="S1152" s="552"/>
      <c r="T1152" s="552"/>
      <c r="U1152" s="552"/>
      <c r="V1152" s="552"/>
      <c r="W1152" s="552"/>
      <c r="X1152" s="552"/>
      <c r="Y1152" s="552"/>
      <c r="Z1152" s="552"/>
      <c r="AA1152" s="552"/>
      <c r="AB1152" s="552"/>
      <c r="AC1152" s="552"/>
      <c r="AD1152" s="552"/>
      <c r="AE1152" s="552"/>
      <c r="AF1152" s="552"/>
      <c r="AG1152" s="552"/>
      <c r="AH1152" s="552"/>
      <c r="AI1152" s="1532" t="s">
        <v>737</v>
      </c>
      <c r="AJ1152" s="741"/>
      <c r="AK1152" s="1649"/>
      <c r="AL1152" s="1649"/>
      <c r="AM1152" s="1373"/>
      <c r="AN1152" s="1373"/>
      <c r="AO1152" s="1373"/>
      <c r="AP1152" s="1373"/>
      <c r="AQ1152" s="1649"/>
      <c r="AR1152" s="1373"/>
      <c r="AS1152" s="1373"/>
      <c r="AT1152" s="743"/>
      <c r="AU1152" s="1373"/>
      <c r="AV1152" s="1373"/>
      <c r="AW1152" s="1373"/>
      <c r="AX1152" s="1373"/>
      <c r="AY1152" s="1373"/>
      <c r="AZ1152" s="1639"/>
      <c r="BA1152" s="1639"/>
      <c r="BB1152" s="1639"/>
      <c r="BC1152" s="1639"/>
      <c r="BD1152" s="1639"/>
      <c r="BE1152" s="1642">
        <v>0</v>
      </c>
    </row>
    <row s="1854" customFormat="1" customHeight="1" ht="22.5">
      <c r="A1153" s="994"/>
      <c r="B1153" s="1373"/>
      <c r="C1153" s="1649"/>
      <c r="D1153" s="2158"/>
      <c r="E1153" s="553" t="s">
        <v>2698</v>
      </c>
      <c r="F1153" s="547" t="s">
        <v>2699</v>
      </c>
      <c r="G1153" s="2386" t="s">
        <v>736</v>
      </c>
      <c r="H1153" s="552"/>
      <c r="I1153" s="552">
        <v>210.001</v>
      </c>
      <c r="J1153" s="552"/>
      <c r="K1153" s="552"/>
      <c r="L1153" s="552"/>
      <c r="M1153" s="552"/>
      <c r="N1153" s="552"/>
      <c r="O1153" s="552"/>
      <c r="P1153" s="552"/>
      <c r="Q1153" s="552"/>
      <c r="R1153" s="552"/>
      <c r="S1153" s="552"/>
      <c r="T1153" s="552"/>
      <c r="U1153" s="552"/>
      <c r="V1153" s="552"/>
      <c r="W1153" s="552"/>
      <c r="X1153" s="552"/>
      <c r="Y1153" s="552"/>
      <c r="Z1153" s="552"/>
      <c r="AA1153" s="552"/>
      <c r="AB1153" s="552"/>
      <c r="AC1153" s="552"/>
      <c r="AD1153" s="552"/>
      <c r="AE1153" s="552"/>
      <c r="AF1153" s="552"/>
      <c r="AG1153" s="552"/>
      <c r="AH1153" s="552"/>
      <c r="AI1153" s="1532" t="s">
        <v>737</v>
      </c>
      <c r="AJ1153" s="741"/>
      <c r="AK1153" s="1649"/>
      <c r="AL1153" s="1649"/>
      <c r="AM1153" s="1373"/>
      <c r="AN1153" s="1373"/>
      <c r="AO1153" s="1373"/>
      <c r="AP1153" s="1373"/>
      <c r="AQ1153" s="1649"/>
      <c r="AR1153" s="1373"/>
      <c r="AS1153" s="1373"/>
      <c r="AT1153" s="743"/>
      <c r="AU1153" s="1373"/>
      <c r="AV1153" s="1373"/>
      <c r="AW1153" s="1373"/>
      <c r="AX1153" s="1373"/>
      <c r="AY1153" s="1373"/>
      <c r="AZ1153" s="1639"/>
      <c r="BA1153" s="1639"/>
      <c r="BB1153" s="1639"/>
      <c r="BC1153" s="1639"/>
      <c r="BD1153" s="1639"/>
      <c r="BE1153" s="1642">
        <v>0</v>
      </c>
    </row>
    <row s="1854" customFormat="1" customHeight="1" ht="22.5">
      <c r="A1154" s="994"/>
      <c r="B1154" s="1373"/>
      <c r="C1154" s="1649"/>
      <c r="D1154" s="2158"/>
      <c r="E1154" s="553" t="s">
        <v>2700</v>
      </c>
      <c r="F1154" s="547" t="s">
        <v>2701</v>
      </c>
      <c r="G1154" s="2386" t="s">
        <v>736</v>
      </c>
      <c r="H1154" s="552"/>
      <c r="I1154" s="552">
        <v>210</v>
      </c>
      <c r="J1154" s="552"/>
      <c r="K1154" s="552"/>
      <c r="L1154" s="552"/>
      <c r="M1154" s="552"/>
      <c r="N1154" s="552"/>
      <c r="O1154" s="552"/>
      <c r="P1154" s="552"/>
      <c r="Q1154" s="552"/>
      <c r="R1154" s="552"/>
      <c r="S1154" s="552"/>
      <c r="T1154" s="552"/>
      <c r="U1154" s="552"/>
      <c r="V1154" s="552"/>
      <c r="W1154" s="552"/>
      <c r="X1154" s="552"/>
      <c r="Y1154" s="552"/>
      <c r="Z1154" s="552"/>
      <c r="AA1154" s="552"/>
      <c r="AB1154" s="552"/>
      <c r="AC1154" s="552"/>
      <c r="AD1154" s="552"/>
      <c r="AE1154" s="552"/>
      <c r="AF1154" s="552"/>
      <c r="AG1154" s="552"/>
      <c r="AH1154" s="552"/>
      <c r="AI1154" s="1532" t="s">
        <v>737</v>
      </c>
      <c r="AJ1154" s="741"/>
      <c r="AK1154" s="1649"/>
      <c r="AL1154" s="1649"/>
      <c r="AM1154" s="1373"/>
      <c r="AN1154" s="1373"/>
      <c r="AO1154" s="1373"/>
      <c r="AP1154" s="1373"/>
      <c r="AQ1154" s="1649"/>
      <c r="AR1154" s="1373"/>
      <c r="AS1154" s="1373"/>
      <c r="AT1154" s="743"/>
      <c r="AU1154" s="1373"/>
      <c r="AV1154" s="1373"/>
      <c r="AW1154" s="1373"/>
      <c r="AX1154" s="1373"/>
      <c r="AY1154" s="1373"/>
      <c r="AZ1154" s="1639"/>
      <c r="BA1154" s="1639"/>
      <c r="BB1154" s="1639"/>
      <c r="BC1154" s="1639"/>
      <c r="BD1154" s="1639"/>
      <c r="BE1154" s="1642">
        <v>0</v>
      </c>
    </row>
    <row s="1854" customFormat="1" customHeight="1" ht="22.5">
      <c r="A1155" s="994"/>
      <c r="B1155" s="1373"/>
      <c r="C1155" s="1649"/>
      <c r="D1155" s="2158"/>
      <c r="E1155" s="553" t="s">
        <v>2702</v>
      </c>
      <c r="F1155" s="547" t="s">
        <v>2703</v>
      </c>
      <c r="G1155" s="2386" t="s">
        <v>736</v>
      </c>
      <c r="H1155" s="552"/>
      <c r="I1155" s="552">
        <v>210</v>
      </c>
      <c r="J1155" s="552"/>
      <c r="K1155" s="552"/>
      <c r="L1155" s="552"/>
      <c r="M1155" s="552"/>
      <c r="N1155" s="552"/>
      <c r="O1155" s="552"/>
      <c r="P1155" s="552"/>
      <c r="Q1155" s="552"/>
      <c r="R1155" s="552"/>
      <c r="S1155" s="552"/>
      <c r="T1155" s="552"/>
      <c r="U1155" s="552"/>
      <c r="V1155" s="552"/>
      <c r="W1155" s="552"/>
      <c r="X1155" s="552"/>
      <c r="Y1155" s="552"/>
      <c r="Z1155" s="552"/>
      <c r="AA1155" s="552"/>
      <c r="AB1155" s="552"/>
      <c r="AC1155" s="552"/>
      <c r="AD1155" s="552"/>
      <c r="AE1155" s="552"/>
      <c r="AF1155" s="552"/>
      <c r="AG1155" s="552"/>
      <c r="AH1155" s="552"/>
      <c r="AI1155" s="1532" t="s">
        <v>737</v>
      </c>
      <c r="AJ1155" s="741"/>
      <c r="AK1155" s="1649"/>
      <c r="AL1155" s="1649"/>
      <c r="AM1155" s="1373"/>
      <c r="AN1155" s="1373"/>
      <c r="AO1155" s="1373"/>
      <c r="AP1155" s="1373"/>
      <c r="AQ1155" s="1649"/>
      <c r="AR1155" s="1373"/>
      <c r="AS1155" s="1373"/>
      <c r="AT1155" s="743"/>
      <c r="AU1155" s="1373"/>
      <c r="AV1155" s="1373"/>
      <c r="AW1155" s="1373"/>
      <c r="AX1155" s="1373"/>
      <c r="AY1155" s="1373"/>
      <c r="AZ1155" s="1639"/>
      <c r="BA1155" s="1639"/>
      <c r="BB1155" s="1639"/>
      <c r="BC1155" s="1639"/>
      <c r="BD1155" s="1639"/>
      <c r="BE1155" s="1642">
        <v>0</v>
      </c>
    </row>
    <row s="1854" customFormat="1" customHeight="1" ht="22.5">
      <c r="A1156" s="994"/>
      <c r="B1156" s="1373"/>
      <c r="C1156" s="1649"/>
      <c r="D1156" s="2158"/>
      <c r="E1156" s="553" t="s">
        <v>2704</v>
      </c>
      <c r="F1156" s="547" t="s">
        <v>2705</v>
      </c>
      <c r="G1156" s="2386" t="s">
        <v>736</v>
      </c>
      <c r="H1156" s="552"/>
      <c r="I1156" s="552">
        <v>210.001</v>
      </c>
      <c r="J1156" s="552"/>
      <c r="K1156" s="552"/>
      <c r="L1156" s="552"/>
      <c r="M1156" s="552"/>
      <c r="N1156" s="552"/>
      <c r="O1156" s="552"/>
      <c r="P1156" s="552"/>
      <c r="Q1156" s="552"/>
      <c r="R1156" s="552"/>
      <c r="S1156" s="552"/>
      <c r="T1156" s="552"/>
      <c r="U1156" s="552"/>
      <c r="V1156" s="552"/>
      <c r="W1156" s="552"/>
      <c r="X1156" s="552"/>
      <c r="Y1156" s="552"/>
      <c r="Z1156" s="552"/>
      <c r="AA1156" s="552"/>
      <c r="AB1156" s="552"/>
      <c r="AC1156" s="552"/>
      <c r="AD1156" s="552"/>
      <c r="AE1156" s="552"/>
      <c r="AF1156" s="552"/>
      <c r="AG1156" s="552"/>
      <c r="AH1156" s="552"/>
      <c r="AI1156" s="1532" t="s">
        <v>737</v>
      </c>
      <c r="AJ1156" s="741"/>
      <c r="AK1156" s="1649"/>
      <c r="AL1156" s="1649"/>
      <c r="AM1156" s="1373"/>
      <c r="AN1156" s="1373"/>
      <c r="AO1156" s="1373"/>
      <c r="AP1156" s="1373"/>
      <c r="AQ1156" s="1649"/>
      <c r="AR1156" s="1373"/>
      <c r="AS1156" s="1373"/>
      <c r="AT1156" s="743"/>
      <c r="AU1156" s="1373"/>
      <c r="AV1156" s="1373"/>
      <c r="AW1156" s="1373"/>
      <c r="AX1156" s="1373"/>
      <c r="AY1156" s="1373"/>
      <c r="AZ1156" s="1639"/>
      <c r="BA1156" s="1639"/>
      <c r="BB1156" s="1639"/>
      <c r="BC1156" s="1639"/>
      <c r="BD1156" s="1639"/>
      <c r="BE1156" s="1642">
        <v>0</v>
      </c>
    </row>
    <row s="1854" customFormat="1" customHeight="1" ht="22.5">
      <c r="A1157" s="994"/>
      <c r="B1157" s="1373"/>
      <c r="C1157" s="1649"/>
      <c r="D1157" s="2158"/>
      <c r="E1157" s="553" t="s">
        <v>2706</v>
      </c>
      <c r="F1157" s="547" t="s">
        <v>2707</v>
      </c>
      <c r="G1157" s="2386" t="s">
        <v>736</v>
      </c>
      <c r="H1157" s="552"/>
      <c r="I1157" s="552">
        <v>229.999</v>
      </c>
      <c r="J1157" s="552"/>
      <c r="K1157" s="552"/>
      <c r="L1157" s="552"/>
      <c r="M1157" s="552"/>
      <c r="N1157" s="552"/>
      <c r="O1157" s="552"/>
      <c r="P1157" s="552"/>
      <c r="Q1157" s="552"/>
      <c r="R1157" s="552"/>
      <c r="S1157" s="552"/>
      <c r="T1157" s="552"/>
      <c r="U1157" s="552"/>
      <c r="V1157" s="552"/>
      <c r="W1157" s="552"/>
      <c r="X1157" s="552"/>
      <c r="Y1157" s="552"/>
      <c r="Z1157" s="552"/>
      <c r="AA1157" s="552"/>
      <c r="AB1157" s="552"/>
      <c r="AC1157" s="552"/>
      <c r="AD1157" s="552"/>
      <c r="AE1157" s="552"/>
      <c r="AF1157" s="552"/>
      <c r="AG1157" s="552"/>
      <c r="AH1157" s="552"/>
      <c r="AI1157" s="1532" t="s">
        <v>737</v>
      </c>
      <c r="AJ1157" s="741"/>
      <c r="AK1157" s="1649"/>
      <c r="AL1157" s="1649"/>
      <c r="AM1157" s="1373"/>
      <c r="AN1157" s="1373"/>
      <c r="AO1157" s="1373"/>
      <c r="AP1157" s="1373"/>
      <c r="AQ1157" s="1649"/>
      <c r="AR1157" s="1373"/>
      <c r="AS1157" s="1373"/>
      <c r="AT1157" s="743"/>
      <c r="AU1157" s="1373"/>
      <c r="AV1157" s="1373"/>
      <c r="AW1157" s="1373"/>
      <c r="AX1157" s="1373"/>
      <c r="AY1157" s="1373"/>
      <c r="AZ1157" s="1639"/>
      <c r="BA1157" s="1639"/>
      <c r="BB1157" s="1639"/>
      <c r="BC1157" s="1639"/>
      <c r="BD1157" s="1639"/>
      <c r="BE1157" s="1642">
        <v>0</v>
      </c>
    </row>
    <row s="1854" customFormat="1" customHeight="1" ht="22.5">
      <c r="A1158" s="994"/>
      <c r="B1158" s="1373"/>
      <c r="C1158" s="1649"/>
      <c r="D1158" s="2158"/>
      <c r="E1158" s="553" t="s">
        <v>2708</v>
      </c>
      <c r="F1158" s="547" t="s">
        <v>2709</v>
      </c>
      <c r="G1158" s="2386" t="s">
        <v>736</v>
      </c>
      <c r="H1158" s="552"/>
      <c r="I1158" s="552">
        <v>209.999</v>
      </c>
      <c r="J1158" s="552"/>
      <c r="K1158" s="552"/>
      <c r="L1158" s="552"/>
      <c r="M1158" s="552"/>
      <c r="N1158" s="552"/>
      <c r="O1158" s="552"/>
      <c r="P1158" s="552"/>
      <c r="Q1158" s="552"/>
      <c r="R1158" s="552"/>
      <c r="S1158" s="552"/>
      <c r="T1158" s="552"/>
      <c r="U1158" s="552"/>
      <c r="V1158" s="552"/>
      <c r="W1158" s="552"/>
      <c r="X1158" s="552"/>
      <c r="Y1158" s="552"/>
      <c r="Z1158" s="552"/>
      <c r="AA1158" s="552"/>
      <c r="AB1158" s="552"/>
      <c r="AC1158" s="552"/>
      <c r="AD1158" s="552"/>
      <c r="AE1158" s="552"/>
      <c r="AF1158" s="552"/>
      <c r="AG1158" s="552"/>
      <c r="AH1158" s="552"/>
      <c r="AI1158" s="1532" t="s">
        <v>737</v>
      </c>
      <c r="AJ1158" s="741"/>
      <c r="AK1158" s="1649"/>
      <c r="AL1158" s="1649"/>
      <c r="AM1158" s="1373"/>
      <c r="AN1158" s="1373"/>
      <c r="AO1158" s="1373"/>
      <c r="AP1158" s="1373"/>
      <c r="AQ1158" s="1649"/>
      <c r="AR1158" s="1373"/>
      <c r="AS1158" s="1373"/>
      <c r="AT1158" s="743"/>
      <c r="AU1158" s="1373"/>
      <c r="AV1158" s="1373"/>
      <c r="AW1158" s="1373"/>
      <c r="AX1158" s="1373"/>
      <c r="AY1158" s="1373"/>
      <c r="AZ1158" s="1639"/>
      <c r="BA1158" s="1639"/>
      <c r="BB1158" s="1639"/>
      <c r="BC1158" s="1639"/>
      <c r="BD1158" s="1639"/>
      <c r="BE1158" s="1642">
        <v>0</v>
      </c>
    </row>
    <row s="1854" customFormat="1" customHeight="1" ht="22.5">
      <c r="A1159" s="994"/>
      <c r="B1159" s="1373"/>
      <c r="C1159" s="1649"/>
      <c r="D1159" s="2158"/>
      <c r="E1159" s="553" t="s">
        <v>2710</v>
      </c>
      <c r="F1159" s="547" t="s">
        <v>2711</v>
      </c>
      <c r="G1159" s="2386" t="s">
        <v>736</v>
      </c>
      <c r="H1159" s="552"/>
      <c r="I1159" s="552">
        <v>210.002</v>
      </c>
      <c r="J1159" s="552"/>
      <c r="K1159" s="552"/>
      <c r="L1159" s="552"/>
      <c r="M1159" s="552"/>
      <c r="N1159" s="552"/>
      <c r="O1159" s="552"/>
      <c r="P1159" s="552"/>
      <c r="Q1159" s="552"/>
      <c r="R1159" s="552"/>
      <c r="S1159" s="552"/>
      <c r="T1159" s="552"/>
      <c r="U1159" s="552"/>
      <c r="V1159" s="552"/>
      <c r="W1159" s="552"/>
      <c r="X1159" s="552"/>
      <c r="Y1159" s="552"/>
      <c r="Z1159" s="552"/>
      <c r="AA1159" s="552"/>
      <c r="AB1159" s="552"/>
      <c r="AC1159" s="552"/>
      <c r="AD1159" s="552"/>
      <c r="AE1159" s="552"/>
      <c r="AF1159" s="552"/>
      <c r="AG1159" s="552"/>
      <c r="AH1159" s="552"/>
      <c r="AI1159" s="1532" t="s">
        <v>737</v>
      </c>
      <c r="AJ1159" s="741"/>
      <c r="AK1159" s="1649"/>
      <c r="AL1159" s="1649"/>
      <c r="AM1159" s="1373"/>
      <c r="AN1159" s="1373"/>
      <c r="AO1159" s="1373"/>
      <c r="AP1159" s="1373"/>
      <c r="AQ1159" s="1649"/>
      <c r="AR1159" s="1373"/>
      <c r="AS1159" s="1373"/>
      <c r="AT1159" s="743"/>
      <c r="AU1159" s="1373"/>
      <c r="AV1159" s="1373"/>
      <c r="AW1159" s="1373"/>
      <c r="AX1159" s="1373"/>
      <c r="AY1159" s="1373"/>
      <c r="AZ1159" s="1639"/>
      <c r="BA1159" s="1639"/>
      <c r="BB1159" s="1639"/>
      <c r="BC1159" s="1639"/>
      <c r="BD1159" s="1639"/>
      <c r="BE1159" s="1642">
        <v>0</v>
      </c>
    </row>
    <row s="1854" customFormat="1" customHeight="1" ht="22.5">
      <c r="A1160" s="994"/>
      <c r="B1160" s="1373"/>
      <c r="C1160" s="1649"/>
      <c r="D1160" s="2158"/>
      <c r="E1160" s="553" t="s">
        <v>2712</v>
      </c>
      <c r="F1160" s="547" t="s">
        <v>2713</v>
      </c>
      <c r="G1160" s="2386" t="s">
        <v>736</v>
      </c>
      <c r="H1160" s="552"/>
      <c r="I1160" s="552">
        <v>209.998</v>
      </c>
      <c r="J1160" s="552"/>
      <c r="K1160" s="552"/>
      <c r="L1160" s="552"/>
      <c r="M1160" s="552"/>
      <c r="N1160" s="552"/>
      <c r="O1160" s="552"/>
      <c r="P1160" s="552"/>
      <c r="Q1160" s="552"/>
      <c r="R1160" s="552"/>
      <c r="S1160" s="552"/>
      <c r="T1160" s="552"/>
      <c r="U1160" s="552"/>
      <c r="V1160" s="552"/>
      <c r="W1160" s="552"/>
      <c r="X1160" s="552"/>
      <c r="Y1160" s="552"/>
      <c r="Z1160" s="552"/>
      <c r="AA1160" s="552"/>
      <c r="AB1160" s="552"/>
      <c r="AC1160" s="552"/>
      <c r="AD1160" s="552"/>
      <c r="AE1160" s="552"/>
      <c r="AF1160" s="552"/>
      <c r="AG1160" s="552"/>
      <c r="AH1160" s="552"/>
      <c r="AI1160" s="1532" t="s">
        <v>737</v>
      </c>
      <c r="AJ1160" s="741"/>
      <c r="AK1160" s="1649"/>
      <c r="AL1160" s="1649"/>
      <c r="AM1160" s="1373"/>
      <c r="AN1160" s="1373"/>
      <c r="AO1160" s="1373"/>
      <c r="AP1160" s="1373"/>
      <c r="AQ1160" s="1649"/>
      <c r="AR1160" s="1373"/>
      <c r="AS1160" s="1373"/>
      <c r="AT1160" s="743"/>
      <c r="AU1160" s="1373"/>
      <c r="AV1160" s="1373"/>
      <c r="AW1160" s="1373"/>
      <c r="AX1160" s="1373"/>
      <c r="AY1160" s="1373"/>
      <c r="AZ1160" s="1639"/>
      <c r="BA1160" s="1639"/>
      <c r="BB1160" s="1639"/>
      <c r="BC1160" s="1639"/>
      <c r="BD1160" s="1639"/>
      <c r="BE1160" s="1642">
        <v>0</v>
      </c>
    </row>
    <row s="1854" customFormat="1" customHeight="1" ht="22.5">
      <c r="A1161" s="994"/>
      <c r="B1161" s="1373"/>
      <c r="C1161" s="1649"/>
      <c r="D1161" s="2158"/>
      <c r="E1161" s="553" t="s">
        <v>2714</v>
      </c>
      <c r="F1161" s="547" t="s">
        <v>2715</v>
      </c>
      <c r="G1161" s="2386" t="s">
        <v>736</v>
      </c>
      <c r="H1161" s="552"/>
      <c r="I1161" s="552">
        <v>264.999</v>
      </c>
      <c r="J1161" s="552"/>
      <c r="K1161" s="552"/>
      <c r="L1161" s="552"/>
      <c r="M1161" s="552"/>
      <c r="N1161" s="552"/>
      <c r="O1161" s="552"/>
      <c r="P1161" s="552"/>
      <c r="Q1161" s="552"/>
      <c r="R1161" s="552"/>
      <c r="S1161" s="552"/>
      <c r="T1161" s="552"/>
      <c r="U1161" s="552"/>
      <c r="V1161" s="552"/>
      <c r="W1161" s="552"/>
      <c r="X1161" s="552"/>
      <c r="Y1161" s="552"/>
      <c r="Z1161" s="552"/>
      <c r="AA1161" s="552"/>
      <c r="AB1161" s="552"/>
      <c r="AC1161" s="552"/>
      <c r="AD1161" s="552"/>
      <c r="AE1161" s="552"/>
      <c r="AF1161" s="552"/>
      <c r="AG1161" s="552"/>
      <c r="AH1161" s="552"/>
      <c r="AI1161" s="1532" t="s">
        <v>737</v>
      </c>
      <c r="AJ1161" s="741"/>
      <c r="AK1161" s="1649"/>
      <c r="AL1161" s="1649"/>
      <c r="AM1161" s="1373"/>
      <c r="AN1161" s="1373"/>
      <c r="AO1161" s="1373"/>
      <c r="AP1161" s="1373"/>
      <c r="AQ1161" s="1649"/>
      <c r="AR1161" s="1373"/>
      <c r="AS1161" s="1373"/>
      <c r="AT1161" s="743"/>
      <c r="AU1161" s="1373"/>
      <c r="AV1161" s="1373"/>
      <c r="AW1161" s="1373"/>
      <c r="AX1161" s="1373"/>
      <c r="AY1161" s="1373"/>
      <c r="AZ1161" s="1639"/>
      <c r="BA1161" s="1639"/>
      <c r="BB1161" s="1639"/>
      <c r="BC1161" s="1639"/>
      <c r="BD1161" s="1639"/>
      <c r="BE1161" s="1642">
        <v>0</v>
      </c>
    </row>
    <row s="1854" customFormat="1" customHeight="1" ht="22.5">
      <c r="A1162" s="994"/>
      <c r="B1162" s="1373"/>
      <c r="C1162" s="1649"/>
      <c r="D1162" s="2158"/>
      <c r="E1162" s="553" t="s">
        <v>2716</v>
      </c>
      <c r="F1162" s="547" t="s">
        <v>2717</v>
      </c>
      <c r="G1162" s="2386" t="s">
        <v>736</v>
      </c>
      <c r="H1162" s="552"/>
      <c r="I1162" s="552">
        <v>210</v>
      </c>
      <c r="J1162" s="552"/>
      <c r="K1162" s="552"/>
      <c r="L1162" s="552"/>
      <c r="M1162" s="552"/>
      <c r="N1162" s="552"/>
      <c r="O1162" s="552"/>
      <c r="P1162" s="552"/>
      <c r="Q1162" s="552"/>
      <c r="R1162" s="552"/>
      <c r="S1162" s="552"/>
      <c r="T1162" s="552"/>
      <c r="U1162" s="552"/>
      <c r="V1162" s="552"/>
      <c r="W1162" s="552"/>
      <c r="X1162" s="552"/>
      <c r="Y1162" s="552"/>
      <c r="Z1162" s="552"/>
      <c r="AA1162" s="552"/>
      <c r="AB1162" s="552"/>
      <c r="AC1162" s="552"/>
      <c r="AD1162" s="552"/>
      <c r="AE1162" s="552"/>
      <c r="AF1162" s="552"/>
      <c r="AG1162" s="552"/>
      <c r="AH1162" s="552"/>
      <c r="AI1162" s="1532" t="s">
        <v>737</v>
      </c>
      <c r="AJ1162" s="741"/>
      <c r="AK1162" s="1649"/>
      <c r="AL1162" s="1649"/>
      <c r="AM1162" s="1373"/>
      <c r="AN1162" s="1373"/>
      <c r="AO1162" s="1373"/>
      <c r="AP1162" s="1373"/>
      <c r="AQ1162" s="1649"/>
      <c r="AR1162" s="1373"/>
      <c r="AS1162" s="1373"/>
      <c r="AT1162" s="743"/>
      <c r="AU1162" s="1373"/>
      <c r="AV1162" s="1373"/>
      <c r="AW1162" s="1373"/>
      <c r="AX1162" s="1373"/>
      <c r="AY1162" s="1373"/>
      <c r="AZ1162" s="1639"/>
      <c r="BA1162" s="1639"/>
      <c r="BB1162" s="1639"/>
      <c r="BC1162" s="1639"/>
      <c r="BD1162" s="1639"/>
      <c r="BE1162" s="1642">
        <v>0</v>
      </c>
    </row>
    <row s="1854" customFormat="1" customHeight="1" ht="22.5">
      <c r="A1163" s="994"/>
      <c r="B1163" s="1373"/>
      <c r="C1163" s="1649"/>
      <c r="D1163" s="2158"/>
      <c r="E1163" s="553" t="s">
        <v>2718</v>
      </c>
      <c r="F1163" s="547" t="s">
        <v>2719</v>
      </c>
      <c r="G1163" s="2386" t="s">
        <v>736</v>
      </c>
      <c r="H1163" s="552"/>
      <c r="I1163" s="552">
        <v>200</v>
      </c>
      <c r="J1163" s="552"/>
      <c r="K1163" s="552"/>
      <c r="L1163" s="552"/>
      <c r="M1163" s="552"/>
      <c r="N1163" s="552"/>
      <c r="O1163" s="552"/>
      <c r="P1163" s="552"/>
      <c r="Q1163" s="552"/>
      <c r="R1163" s="552"/>
      <c r="S1163" s="552"/>
      <c r="T1163" s="552"/>
      <c r="U1163" s="552"/>
      <c r="V1163" s="552"/>
      <c r="W1163" s="552"/>
      <c r="X1163" s="552"/>
      <c r="Y1163" s="552"/>
      <c r="Z1163" s="552"/>
      <c r="AA1163" s="552"/>
      <c r="AB1163" s="552"/>
      <c r="AC1163" s="552"/>
      <c r="AD1163" s="552"/>
      <c r="AE1163" s="552"/>
      <c r="AF1163" s="552"/>
      <c r="AG1163" s="552"/>
      <c r="AH1163" s="552"/>
      <c r="AI1163" s="1532" t="s">
        <v>737</v>
      </c>
      <c r="AJ1163" s="741"/>
      <c r="AK1163" s="1649"/>
      <c r="AL1163" s="1649"/>
      <c r="AM1163" s="1373"/>
      <c r="AN1163" s="1373"/>
      <c r="AO1163" s="1373"/>
      <c r="AP1163" s="1373"/>
      <c r="AQ1163" s="1649"/>
      <c r="AR1163" s="1373"/>
      <c r="AS1163" s="1373"/>
      <c r="AT1163" s="743"/>
      <c r="AU1163" s="1373"/>
      <c r="AV1163" s="1373"/>
      <c r="AW1163" s="1373"/>
      <c r="AX1163" s="1373"/>
      <c r="AY1163" s="1373"/>
      <c r="AZ1163" s="1639"/>
      <c r="BA1163" s="1639"/>
      <c r="BB1163" s="1639"/>
      <c r="BC1163" s="1639"/>
      <c r="BD1163" s="1639"/>
      <c r="BE1163" s="1642">
        <v>0</v>
      </c>
    </row>
    <row s="1854" customFormat="1" customHeight="1" ht="22.5">
      <c r="A1164" s="994"/>
      <c r="B1164" s="1373"/>
      <c r="C1164" s="1649"/>
      <c r="D1164" s="2158"/>
      <c r="E1164" s="553" t="s">
        <v>2720</v>
      </c>
      <c r="F1164" s="547" t="s">
        <v>2721</v>
      </c>
      <c r="G1164" s="2386" t="s">
        <v>736</v>
      </c>
      <c r="H1164" s="552"/>
      <c r="I1164" s="552">
        <v>230</v>
      </c>
      <c r="J1164" s="552"/>
      <c r="K1164" s="552"/>
      <c r="L1164" s="552"/>
      <c r="M1164" s="552"/>
      <c r="N1164" s="552"/>
      <c r="O1164" s="552"/>
      <c r="P1164" s="552"/>
      <c r="Q1164" s="552"/>
      <c r="R1164" s="552"/>
      <c r="S1164" s="552"/>
      <c r="T1164" s="552"/>
      <c r="U1164" s="552"/>
      <c r="V1164" s="552"/>
      <c r="W1164" s="552"/>
      <c r="X1164" s="552"/>
      <c r="Y1164" s="552"/>
      <c r="Z1164" s="552"/>
      <c r="AA1164" s="552"/>
      <c r="AB1164" s="552"/>
      <c r="AC1164" s="552"/>
      <c r="AD1164" s="552"/>
      <c r="AE1164" s="552"/>
      <c r="AF1164" s="552"/>
      <c r="AG1164" s="552"/>
      <c r="AH1164" s="552"/>
      <c r="AI1164" s="1532" t="s">
        <v>737</v>
      </c>
      <c r="AJ1164" s="741"/>
      <c r="AK1164" s="1649"/>
      <c r="AL1164" s="1649"/>
      <c r="AM1164" s="1373"/>
      <c r="AN1164" s="1373"/>
      <c r="AO1164" s="1373"/>
      <c r="AP1164" s="1373"/>
      <c r="AQ1164" s="1649"/>
      <c r="AR1164" s="1373"/>
      <c r="AS1164" s="1373"/>
      <c r="AT1164" s="743"/>
      <c r="AU1164" s="1373"/>
      <c r="AV1164" s="1373"/>
      <c r="AW1164" s="1373"/>
      <c r="AX1164" s="1373"/>
      <c r="AY1164" s="1373"/>
      <c r="AZ1164" s="1639"/>
      <c r="BA1164" s="1639"/>
      <c r="BB1164" s="1639"/>
      <c r="BC1164" s="1639"/>
      <c r="BD1164" s="1639"/>
      <c r="BE1164" s="1642">
        <v>0</v>
      </c>
    </row>
    <row s="1854" customFormat="1" customHeight="1" ht="22.5">
      <c r="A1165" s="994"/>
      <c r="B1165" s="1373"/>
      <c r="C1165" s="1649"/>
      <c r="D1165" s="2158"/>
      <c r="E1165" s="553" t="s">
        <v>2722</v>
      </c>
      <c r="F1165" s="547" t="s">
        <v>2723</v>
      </c>
      <c r="G1165" s="2386" t="s">
        <v>736</v>
      </c>
      <c r="H1165" s="552"/>
      <c r="I1165" s="552">
        <v>210.002</v>
      </c>
      <c r="J1165" s="552"/>
      <c r="K1165" s="552"/>
      <c r="L1165" s="552"/>
      <c r="M1165" s="552"/>
      <c r="N1165" s="552"/>
      <c r="O1165" s="552"/>
      <c r="P1165" s="552"/>
      <c r="Q1165" s="552"/>
      <c r="R1165" s="552"/>
      <c r="S1165" s="552"/>
      <c r="T1165" s="552"/>
      <c r="U1165" s="552"/>
      <c r="V1165" s="552"/>
      <c r="W1165" s="552"/>
      <c r="X1165" s="552"/>
      <c r="Y1165" s="552"/>
      <c r="Z1165" s="552"/>
      <c r="AA1165" s="552"/>
      <c r="AB1165" s="552"/>
      <c r="AC1165" s="552"/>
      <c r="AD1165" s="552"/>
      <c r="AE1165" s="552"/>
      <c r="AF1165" s="552"/>
      <c r="AG1165" s="552"/>
      <c r="AH1165" s="552"/>
      <c r="AI1165" s="1532" t="s">
        <v>737</v>
      </c>
      <c r="AJ1165" s="741"/>
      <c r="AK1165" s="1649"/>
      <c r="AL1165" s="1649"/>
      <c r="AM1165" s="1373"/>
      <c r="AN1165" s="1373"/>
      <c r="AO1165" s="1373"/>
      <c r="AP1165" s="1373"/>
      <c r="AQ1165" s="1649"/>
      <c r="AR1165" s="1373"/>
      <c r="AS1165" s="1373"/>
      <c r="AT1165" s="743"/>
      <c r="AU1165" s="1373"/>
      <c r="AV1165" s="1373"/>
      <c r="AW1165" s="1373"/>
      <c r="AX1165" s="1373"/>
      <c r="AY1165" s="1373"/>
      <c r="AZ1165" s="1639"/>
      <c r="BA1165" s="1639"/>
      <c r="BB1165" s="1639"/>
      <c r="BC1165" s="1639"/>
      <c r="BD1165" s="1639"/>
      <c r="BE1165" s="1642">
        <v>0</v>
      </c>
    </row>
    <row s="1854" customFormat="1" customHeight="1" ht="22.5">
      <c r="A1166" s="994"/>
      <c r="B1166" s="1373"/>
      <c r="C1166" s="1649"/>
      <c r="D1166" s="2158"/>
      <c r="E1166" s="553" t="s">
        <v>2724</v>
      </c>
      <c r="F1166" s="547" t="s">
        <v>2725</v>
      </c>
      <c r="G1166" s="2386" t="s">
        <v>736</v>
      </c>
      <c r="H1166" s="552"/>
      <c r="I1166" s="552">
        <v>275.901</v>
      </c>
      <c r="J1166" s="552"/>
      <c r="K1166" s="552"/>
      <c r="L1166" s="552"/>
      <c r="M1166" s="552"/>
      <c r="N1166" s="552"/>
      <c r="O1166" s="552"/>
      <c r="P1166" s="552"/>
      <c r="Q1166" s="552"/>
      <c r="R1166" s="552"/>
      <c r="S1166" s="552"/>
      <c r="T1166" s="552"/>
      <c r="U1166" s="552"/>
      <c r="V1166" s="552"/>
      <c r="W1166" s="552"/>
      <c r="X1166" s="552"/>
      <c r="Y1166" s="552"/>
      <c r="Z1166" s="552"/>
      <c r="AA1166" s="552"/>
      <c r="AB1166" s="552"/>
      <c r="AC1166" s="552"/>
      <c r="AD1166" s="552"/>
      <c r="AE1166" s="552"/>
      <c r="AF1166" s="552"/>
      <c r="AG1166" s="552"/>
      <c r="AH1166" s="552"/>
      <c r="AI1166" s="1532" t="s">
        <v>737</v>
      </c>
      <c r="AJ1166" s="741"/>
      <c r="AK1166" s="1649"/>
      <c r="AL1166" s="1649"/>
      <c r="AM1166" s="1373"/>
      <c r="AN1166" s="1373"/>
      <c r="AO1166" s="1373"/>
      <c r="AP1166" s="1373"/>
      <c r="AQ1166" s="1649"/>
      <c r="AR1166" s="1373"/>
      <c r="AS1166" s="1373"/>
      <c r="AT1166" s="743"/>
      <c r="AU1166" s="1373"/>
      <c r="AV1166" s="1373"/>
      <c r="AW1166" s="1373"/>
      <c r="AX1166" s="1373"/>
      <c r="AY1166" s="1373"/>
      <c r="AZ1166" s="1639"/>
      <c r="BA1166" s="1639"/>
      <c r="BB1166" s="1639"/>
      <c r="BC1166" s="1639"/>
      <c r="BD1166" s="1639"/>
      <c r="BE1166" s="1642">
        <v>0</v>
      </c>
    </row>
    <row s="1854" customFormat="1" customHeight="1" ht="22.5">
      <c r="A1167" s="994"/>
      <c r="B1167" s="1373"/>
      <c r="C1167" s="1649"/>
      <c r="D1167" s="2158"/>
      <c r="E1167" s="553" t="s">
        <v>2726</v>
      </c>
      <c r="F1167" s="547" t="s">
        <v>2727</v>
      </c>
      <c r="G1167" s="2386" t="s">
        <v>736</v>
      </c>
      <c r="H1167" s="552"/>
      <c r="I1167" s="552">
        <v>210.001</v>
      </c>
      <c r="J1167" s="552"/>
      <c r="K1167" s="552"/>
      <c r="L1167" s="552"/>
      <c r="M1167" s="552"/>
      <c r="N1167" s="552"/>
      <c r="O1167" s="552"/>
      <c r="P1167" s="552"/>
      <c r="Q1167" s="552"/>
      <c r="R1167" s="552"/>
      <c r="S1167" s="552"/>
      <c r="T1167" s="552"/>
      <c r="U1167" s="552"/>
      <c r="V1167" s="552"/>
      <c r="W1167" s="552"/>
      <c r="X1167" s="552"/>
      <c r="Y1167" s="552"/>
      <c r="Z1167" s="552"/>
      <c r="AA1167" s="552"/>
      <c r="AB1167" s="552"/>
      <c r="AC1167" s="552"/>
      <c r="AD1167" s="552"/>
      <c r="AE1167" s="552"/>
      <c r="AF1167" s="552"/>
      <c r="AG1167" s="552"/>
      <c r="AH1167" s="552"/>
      <c r="AI1167" s="1532" t="s">
        <v>737</v>
      </c>
      <c r="AJ1167" s="741"/>
      <c r="AK1167" s="1649"/>
      <c r="AL1167" s="1649"/>
      <c r="AM1167" s="1373"/>
      <c r="AN1167" s="1373"/>
      <c r="AO1167" s="1373"/>
      <c r="AP1167" s="1373"/>
      <c r="AQ1167" s="1649"/>
      <c r="AR1167" s="1373"/>
      <c r="AS1167" s="1373"/>
      <c r="AT1167" s="743"/>
      <c r="AU1167" s="1373"/>
      <c r="AV1167" s="1373"/>
      <c r="AW1167" s="1373"/>
      <c r="AX1167" s="1373"/>
      <c r="AY1167" s="1373"/>
      <c r="AZ1167" s="1639"/>
      <c r="BA1167" s="1639"/>
      <c r="BB1167" s="1639"/>
      <c r="BC1167" s="1639"/>
      <c r="BD1167" s="1639"/>
      <c r="BE1167" s="1642">
        <v>0</v>
      </c>
    </row>
    <row s="1854" customFormat="1" customHeight="1" ht="22.5">
      <c r="A1168" s="994"/>
      <c r="B1168" s="1373"/>
      <c r="C1168" s="1649"/>
      <c r="D1168" s="2158"/>
      <c r="E1168" s="553" t="s">
        <v>2728</v>
      </c>
      <c r="F1168" s="547" t="s">
        <v>2729</v>
      </c>
      <c r="G1168" s="2386" t="s">
        <v>736</v>
      </c>
      <c r="H1168" s="552"/>
      <c r="I1168" s="552">
        <v>200.001</v>
      </c>
      <c r="J1168" s="552"/>
      <c r="K1168" s="552"/>
      <c r="L1168" s="552"/>
      <c r="M1168" s="552"/>
      <c r="N1168" s="552"/>
      <c r="O1168" s="552"/>
      <c r="P1168" s="552"/>
      <c r="Q1168" s="552"/>
      <c r="R1168" s="552"/>
      <c r="S1168" s="552"/>
      <c r="T1168" s="552"/>
      <c r="U1168" s="552"/>
      <c r="V1168" s="552"/>
      <c r="W1168" s="552"/>
      <c r="X1168" s="552"/>
      <c r="Y1168" s="552"/>
      <c r="Z1168" s="552"/>
      <c r="AA1168" s="552"/>
      <c r="AB1168" s="552"/>
      <c r="AC1168" s="552"/>
      <c r="AD1168" s="552"/>
      <c r="AE1168" s="552"/>
      <c r="AF1168" s="552"/>
      <c r="AG1168" s="552"/>
      <c r="AH1168" s="552"/>
      <c r="AI1168" s="1532" t="s">
        <v>737</v>
      </c>
      <c r="AJ1168" s="741"/>
      <c r="AK1168" s="1649"/>
      <c r="AL1168" s="1649"/>
      <c r="AM1168" s="1373"/>
      <c r="AN1168" s="1373"/>
      <c r="AO1168" s="1373"/>
      <c r="AP1168" s="1373"/>
      <c r="AQ1168" s="1649"/>
      <c r="AR1168" s="1373"/>
      <c r="AS1168" s="1373"/>
      <c r="AT1168" s="743"/>
      <c r="AU1168" s="1373"/>
      <c r="AV1168" s="1373"/>
      <c r="AW1168" s="1373"/>
      <c r="AX1168" s="1373"/>
      <c r="AY1168" s="1373"/>
      <c r="AZ1168" s="1639"/>
      <c r="BA1168" s="1639"/>
      <c r="BB1168" s="1639"/>
      <c r="BC1168" s="1639"/>
      <c r="BD1168" s="1639"/>
      <c r="BE1168" s="1642">
        <v>0</v>
      </c>
    </row>
    <row s="1854" customFormat="1" customHeight="1" ht="22.5">
      <c r="A1169" s="994"/>
      <c r="B1169" s="1373"/>
      <c r="C1169" s="1649"/>
      <c r="D1169" s="2158"/>
      <c r="E1169" s="553" t="s">
        <v>2730</v>
      </c>
      <c r="F1169" s="547" t="s">
        <v>2731</v>
      </c>
      <c r="G1169" s="2386" t="s">
        <v>736</v>
      </c>
      <c r="H1169" s="552"/>
      <c r="I1169" s="552">
        <v>237.997</v>
      </c>
      <c r="J1169" s="552"/>
      <c r="K1169" s="552"/>
      <c r="L1169" s="552"/>
      <c r="M1169" s="552"/>
      <c r="N1169" s="552"/>
      <c r="O1169" s="552"/>
      <c r="P1169" s="552"/>
      <c r="Q1169" s="552"/>
      <c r="R1169" s="552"/>
      <c r="S1169" s="552"/>
      <c r="T1169" s="552"/>
      <c r="U1169" s="552"/>
      <c r="V1169" s="552"/>
      <c r="W1169" s="552"/>
      <c r="X1169" s="552"/>
      <c r="Y1169" s="552"/>
      <c r="Z1169" s="552"/>
      <c r="AA1169" s="552"/>
      <c r="AB1169" s="552"/>
      <c r="AC1169" s="552"/>
      <c r="AD1169" s="552"/>
      <c r="AE1169" s="552"/>
      <c r="AF1169" s="552"/>
      <c r="AG1169" s="552"/>
      <c r="AH1169" s="552"/>
      <c r="AI1169" s="1532" t="s">
        <v>737</v>
      </c>
      <c r="AJ1169" s="741"/>
      <c r="AK1169" s="1649"/>
      <c r="AL1169" s="1649"/>
      <c r="AM1169" s="1373"/>
      <c r="AN1169" s="1373"/>
      <c r="AO1169" s="1373"/>
      <c r="AP1169" s="1373"/>
      <c r="AQ1169" s="1649"/>
      <c r="AR1169" s="1373"/>
      <c r="AS1169" s="1373"/>
      <c r="AT1169" s="743"/>
      <c r="AU1169" s="1373"/>
      <c r="AV1169" s="1373"/>
      <c r="AW1169" s="1373"/>
      <c r="AX1169" s="1373"/>
      <c r="AY1169" s="1373"/>
      <c r="AZ1169" s="1639"/>
      <c r="BA1169" s="1639"/>
      <c r="BB1169" s="1639"/>
      <c r="BC1169" s="1639"/>
      <c r="BD1169" s="1639"/>
      <c r="BE1169" s="1642">
        <v>0</v>
      </c>
    </row>
    <row s="1854" customFormat="1" customHeight="1" ht="22.5">
      <c r="A1170" s="994"/>
      <c r="B1170" s="1373"/>
      <c r="C1170" s="1649"/>
      <c r="D1170" s="2158"/>
      <c r="E1170" s="553" t="s">
        <v>2732</v>
      </c>
      <c r="F1170" s="547" t="s">
        <v>2733</v>
      </c>
      <c r="G1170" s="2386" t="s">
        <v>736</v>
      </c>
      <c r="H1170" s="552"/>
      <c r="I1170" s="552">
        <v>227.461</v>
      </c>
      <c r="J1170" s="552"/>
      <c r="K1170" s="552"/>
      <c r="L1170" s="552"/>
      <c r="M1170" s="552"/>
      <c r="N1170" s="552"/>
      <c r="O1170" s="552"/>
      <c r="P1170" s="552"/>
      <c r="Q1170" s="552"/>
      <c r="R1170" s="552"/>
      <c r="S1170" s="552"/>
      <c r="T1170" s="552"/>
      <c r="U1170" s="552"/>
      <c r="V1170" s="552"/>
      <c r="W1170" s="552"/>
      <c r="X1170" s="552"/>
      <c r="Y1170" s="552"/>
      <c r="Z1170" s="552"/>
      <c r="AA1170" s="552"/>
      <c r="AB1170" s="552"/>
      <c r="AC1170" s="552"/>
      <c r="AD1170" s="552"/>
      <c r="AE1170" s="552"/>
      <c r="AF1170" s="552"/>
      <c r="AG1170" s="552"/>
      <c r="AH1170" s="552"/>
      <c r="AI1170" s="1532" t="s">
        <v>737</v>
      </c>
      <c r="AJ1170" s="741"/>
      <c r="AK1170" s="1649"/>
      <c r="AL1170" s="1649"/>
      <c r="AM1170" s="1373"/>
      <c r="AN1170" s="1373"/>
      <c r="AO1170" s="1373"/>
      <c r="AP1170" s="1373"/>
      <c r="AQ1170" s="1649"/>
      <c r="AR1170" s="1373"/>
      <c r="AS1170" s="1373"/>
      <c r="AT1170" s="743"/>
      <c r="AU1170" s="1373"/>
      <c r="AV1170" s="1373"/>
      <c r="AW1170" s="1373"/>
      <c r="AX1170" s="1373"/>
      <c r="AY1170" s="1373"/>
      <c r="AZ1170" s="1639"/>
      <c r="BA1170" s="1639"/>
      <c r="BB1170" s="1639"/>
      <c r="BC1170" s="1639"/>
      <c r="BD1170" s="1639"/>
      <c r="BE1170" s="1642">
        <v>0</v>
      </c>
    </row>
    <row s="1854" customFormat="1" customHeight="1" ht="22.5">
      <c r="A1171" s="994"/>
      <c r="B1171" s="1373"/>
      <c r="C1171" s="1649"/>
      <c r="D1171" s="2158"/>
      <c r="E1171" s="553" t="s">
        <v>2734</v>
      </c>
      <c r="F1171" s="547" t="s">
        <v>2735</v>
      </c>
      <c r="G1171" s="2386" t="s">
        <v>736</v>
      </c>
      <c r="H1171" s="552"/>
      <c r="I1171" s="552">
        <v>210.001</v>
      </c>
      <c r="J1171" s="552"/>
      <c r="K1171" s="552"/>
      <c r="L1171" s="552"/>
      <c r="M1171" s="552"/>
      <c r="N1171" s="552"/>
      <c r="O1171" s="552"/>
      <c r="P1171" s="552"/>
      <c r="Q1171" s="552"/>
      <c r="R1171" s="552"/>
      <c r="S1171" s="552"/>
      <c r="T1171" s="552"/>
      <c r="U1171" s="552"/>
      <c r="V1171" s="552"/>
      <c r="W1171" s="552"/>
      <c r="X1171" s="552"/>
      <c r="Y1171" s="552"/>
      <c r="Z1171" s="552"/>
      <c r="AA1171" s="552"/>
      <c r="AB1171" s="552"/>
      <c r="AC1171" s="552"/>
      <c r="AD1171" s="552"/>
      <c r="AE1171" s="552"/>
      <c r="AF1171" s="552"/>
      <c r="AG1171" s="552"/>
      <c r="AH1171" s="552"/>
      <c r="AI1171" s="1532" t="s">
        <v>737</v>
      </c>
      <c r="AJ1171" s="741"/>
      <c r="AK1171" s="1649"/>
      <c r="AL1171" s="1649"/>
      <c r="AM1171" s="1373"/>
      <c r="AN1171" s="1373"/>
      <c r="AO1171" s="1373"/>
      <c r="AP1171" s="1373"/>
      <c r="AQ1171" s="1649"/>
      <c r="AR1171" s="1373"/>
      <c r="AS1171" s="1373"/>
      <c r="AT1171" s="743"/>
      <c r="AU1171" s="1373"/>
      <c r="AV1171" s="1373"/>
      <c r="AW1171" s="1373"/>
      <c r="AX1171" s="1373"/>
      <c r="AY1171" s="1373"/>
      <c r="AZ1171" s="1639"/>
      <c r="BA1171" s="1639"/>
      <c r="BB1171" s="1639"/>
      <c r="BC1171" s="1639"/>
      <c r="BD1171" s="1639"/>
      <c r="BE1171" s="1642">
        <v>0</v>
      </c>
    </row>
    <row s="1854" customFormat="1" customHeight="1" ht="22.5">
      <c r="A1172" s="994"/>
      <c r="B1172" s="1373"/>
      <c r="C1172" s="1649"/>
      <c r="D1172" s="2158"/>
      <c r="E1172" s="553" t="s">
        <v>2736</v>
      </c>
      <c r="F1172" s="547" t="s">
        <v>2737</v>
      </c>
      <c r="G1172" s="2386" t="s">
        <v>736</v>
      </c>
      <c r="H1172" s="552"/>
      <c r="I1172" s="552">
        <v>210</v>
      </c>
      <c r="J1172" s="552"/>
      <c r="K1172" s="552"/>
      <c r="L1172" s="552"/>
      <c r="M1172" s="552"/>
      <c r="N1172" s="552"/>
      <c r="O1172" s="552"/>
      <c r="P1172" s="552"/>
      <c r="Q1172" s="552"/>
      <c r="R1172" s="552"/>
      <c r="S1172" s="552"/>
      <c r="T1172" s="552"/>
      <c r="U1172" s="552"/>
      <c r="V1172" s="552"/>
      <c r="W1172" s="552"/>
      <c r="X1172" s="552"/>
      <c r="Y1172" s="552"/>
      <c r="Z1172" s="552"/>
      <c r="AA1172" s="552"/>
      <c r="AB1172" s="552"/>
      <c r="AC1172" s="552"/>
      <c r="AD1172" s="552"/>
      <c r="AE1172" s="552"/>
      <c r="AF1172" s="552"/>
      <c r="AG1172" s="552"/>
      <c r="AH1172" s="552"/>
      <c r="AI1172" s="1532" t="s">
        <v>737</v>
      </c>
      <c r="AJ1172" s="741"/>
      <c r="AK1172" s="1649"/>
      <c r="AL1172" s="1649"/>
      <c r="AM1172" s="1373"/>
      <c r="AN1172" s="1373"/>
      <c r="AO1172" s="1373"/>
      <c r="AP1172" s="1373"/>
      <c r="AQ1172" s="1649"/>
      <c r="AR1172" s="1373"/>
      <c r="AS1172" s="1373"/>
      <c r="AT1172" s="743"/>
      <c r="AU1172" s="1373"/>
      <c r="AV1172" s="1373"/>
      <c r="AW1172" s="1373"/>
      <c r="AX1172" s="1373"/>
      <c r="AY1172" s="1373"/>
      <c r="AZ1172" s="1639"/>
      <c r="BA1172" s="1639"/>
      <c r="BB1172" s="1639"/>
      <c r="BC1172" s="1639"/>
      <c r="BD1172" s="1639"/>
      <c r="BE1172" s="1642">
        <v>0</v>
      </c>
    </row>
    <row s="1854" customFormat="1" customHeight="1" ht="22.5">
      <c r="A1173" s="994"/>
      <c r="B1173" s="1373"/>
      <c r="C1173" s="1649"/>
      <c r="D1173" s="2158"/>
      <c r="E1173" s="553" t="s">
        <v>2738</v>
      </c>
      <c r="F1173" s="547" t="s">
        <v>2739</v>
      </c>
      <c r="G1173" s="2386" t="s">
        <v>736</v>
      </c>
      <c r="H1173" s="552"/>
      <c r="I1173" s="552">
        <v>279.279</v>
      </c>
      <c r="J1173" s="552"/>
      <c r="K1173" s="552"/>
      <c r="L1173" s="552"/>
      <c r="M1173" s="552"/>
      <c r="N1173" s="552"/>
      <c r="O1173" s="552"/>
      <c r="P1173" s="552"/>
      <c r="Q1173" s="552"/>
      <c r="R1173" s="552"/>
      <c r="S1173" s="552"/>
      <c r="T1173" s="552"/>
      <c r="U1173" s="552"/>
      <c r="V1173" s="552"/>
      <c r="W1173" s="552"/>
      <c r="X1173" s="552"/>
      <c r="Y1173" s="552"/>
      <c r="Z1173" s="552"/>
      <c r="AA1173" s="552"/>
      <c r="AB1173" s="552"/>
      <c r="AC1173" s="552"/>
      <c r="AD1173" s="552"/>
      <c r="AE1173" s="552"/>
      <c r="AF1173" s="552"/>
      <c r="AG1173" s="552"/>
      <c r="AH1173" s="552"/>
      <c r="AI1173" s="1532" t="s">
        <v>737</v>
      </c>
      <c r="AJ1173" s="741"/>
      <c r="AK1173" s="1649"/>
      <c r="AL1173" s="1649"/>
      <c r="AM1173" s="1373"/>
      <c r="AN1173" s="1373"/>
      <c r="AO1173" s="1373"/>
      <c r="AP1173" s="1373"/>
      <c r="AQ1173" s="1649"/>
      <c r="AR1173" s="1373"/>
      <c r="AS1173" s="1373"/>
      <c r="AT1173" s="743"/>
      <c r="AU1173" s="1373"/>
      <c r="AV1173" s="1373"/>
      <c r="AW1173" s="1373"/>
      <c r="AX1173" s="1373"/>
      <c r="AY1173" s="1373"/>
      <c r="AZ1173" s="1639"/>
      <c r="BA1173" s="1639"/>
      <c r="BB1173" s="1639"/>
      <c r="BC1173" s="1639"/>
      <c r="BD1173" s="1639"/>
      <c r="BE1173" s="1642">
        <v>0</v>
      </c>
    </row>
    <row s="1854" customFormat="1" customHeight="1" ht="22.5">
      <c r="A1174" s="994"/>
      <c r="B1174" s="1373"/>
      <c r="C1174" s="1649"/>
      <c r="D1174" s="2158"/>
      <c r="E1174" s="553" t="s">
        <v>2740</v>
      </c>
      <c r="F1174" s="547" t="s">
        <v>2741</v>
      </c>
      <c r="G1174" s="2386" t="s">
        <v>736</v>
      </c>
      <c r="H1174" s="552"/>
      <c r="I1174" s="552">
        <v>209.995</v>
      </c>
      <c r="J1174" s="552"/>
      <c r="K1174" s="552"/>
      <c r="L1174" s="552"/>
      <c r="M1174" s="552"/>
      <c r="N1174" s="552"/>
      <c r="O1174" s="552"/>
      <c r="P1174" s="552"/>
      <c r="Q1174" s="552"/>
      <c r="R1174" s="552"/>
      <c r="S1174" s="552"/>
      <c r="T1174" s="552"/>
      <c r="U1174" s="552"/>
      <c r="V1174" s="552"/>
      <c r="W1174" s="552"/>
      <c r="X1174" s="552"/>
      <c r="Y1174" s="552"/>
      <c r="Z1174" s="552"/>
      <c r="AA1174" s="552"/>
      <c r="AB1174" s="552"/>
      <c r="AC1174" s="552"/>
      <c r="AD1174" s="552"/>
      <c r="AE1174" s="552"/>
      <c r="AF1174" s="552"/>
      <c r="AG1174" s="552"/>
      <c r="AH1174" s="552"/>
      <c r="AI1174" s="1532" t="s">
        <v>737</v>
      </c>
      <c r="AJ1174" s="741"/>
      <c r="AK1174" s="1649"/>
      <c r="AL1174" s="1649"/>
      <c r="AM1174" s="1373"/>
      <c r="AN1174" s="1373"/>
      <c r="AO1174" s="1373"/>
      <c r="AP1174" s="1373"/>
      <c r="AQ1174" s="1649"/>
      <c r="AR1174" s="1373"/>
      <c r="AS1174" s="1373"/>
      <c r="AT1174" s="743"/>
      <c r="AU1174" s="1373"/>
      <c r="AV1174" s="1373"/>
      <c r="AW1174" s="1373"/>
      <c r="AX1174" s="1373"/>
      <c r="AY1174" s="1373"/>
      <c r="AZ1174" s="1639"/>
      <c r="BA1174" s="1639"/>
      <c r="BB1174" s="1639"/>
      <c r="BC1174" s="1639"/>
      <c r="BD1174" s="1639"/>
      <c r="BE1174" s="1642">
        <v>0</v>
      </c>
    </row>
    <row s="1854" customFormat="1" customHeight="1" ht="22.5">
      <c r="A1175" s="994"/>
      <c r="B1175" s="1373"/>
      <c r="C1175" s="1649"/>
      <c r="D1175" s="2158"/>
      <c r="E1175" s="553" t="s">
        <v>2742</v>
      </c>
      <c r="F1175" s="547" t="s">
        <v>2743</v>
      </c>
      <c r="G1175" s="2386" t="s">
        <v>736</v>
      </c>
      <c r="H1175" s="552"/>
      <c r="I1175" s="552">
        <v>209.998</v>
      </c>
      <c r="J1175" s="552"/>
      <c r="K1175" s="552"/>
      <c r="L1175" s="552"/>
      <c r="M1175" s="552"/>
      <c r="N1175" s="552"/>
      <c r="O1175" s="552"/>
      <c r="P1175" s="552"/>
      <c r="Q1175" s="552"/>
      <c r="R1175" s="552"/>
      <c r="S1175" s="552"/>
      <c r="T1175" s="552"/>
      <c r="U1175" s="552"/>
      <c r="V1175" s="552"/>
      <c r="W1175" s="552"/>
      <c r="X1175" s="552"/>
      <c r="Y1175" s="552"/>
      <c r="Z1175" s="552"/>
      <c r="AA1175" s="552"/>
      <c r="AB1175" s="552"/>
      <c r="AC1175" s="552"/>
      <c r="AD1175" s="552"/>
      <c r="AE1175" s="552"/>
      <c r="AF1175" s="552"/>
      <c r="AG1175" s="552"/>
      <c r="AH1175" s="552"/>
      <c r="AI1175" s="1532" t="s">
        <v>737</v>
      </c>
      <c r="AJ1175" s="741"/>
      <c r="AK1175" s="1649"/>
      <c r="AL1175" s="1649"/>
      <c r="AM1175" s="1373"/>
      <c r="AN1175" s="1373"/>
      <c r="AO1175" s="1373"/>
      <c r="AP1175" s="1373"/>
      <c r="AQ1175" s="1649"/>
      <c r="AR1175" s="1373"/>
      <c r="AS1175" s="1373"/>
      <c r="AT1175" s="743"/>
      <c r="AU1175" s="1373"/>
      <c r="AV1175" s="1373"/>
      <c r="AW1175" s="1373"/>
      <c r="AX1175" s="1373"/>
      <c r="AY1175" s="1373"/>
      <c r="AZ1175" s="1639"/>
      <c r="BA1175" s="1639"/>
      <c r="BB1175" s="1639"/>
      <c r="BC1175" s="1639"/>
      <c r="BD1175" s="1639"/>
      <c r="BE1175" s="1642">
        <v>0</v>
      </c>
    </row>
    <row s="1854" customFormat="1" customHeight="1" ht="22.5">
      <c r="A1176" s="994"/>
      <c r="B1176" s="1373"/>
      <c r="C1176" s="1649"/>
      <c r="D1176" s="2158"/>
      <c r="E1176" s="553" t="s">
        <v>2744</v>
      </c>
      <c r="F1176" s="547" t="s">
        <v>2745</v>
      </c>
      <c r="G1176" s="2386" t="s">
        <v>736</v>
      </c>
      <c r="H1176" s="552"/>
      <c r="I1176" s="552">
        <v>276.478</v>
      </c>
      <c r="J1176" s="552"/>
      <c r="K1176" s="552"/>
      <c r="L1176" s="552"/>
      <c r="M1176" s="552"/>
      <c r="N1176" s="552"/>
      <c r="O1176" s="552"/>
      <c r="P1176" s="552"/>
      <c r="Q1176" s="552"/>
      <c r="R1176" s="552"/>
      <c r="S1176" s="552"/>
      <c r="T1176" s="552"/>
      <c r="U1176" s="552"/>
      <c r="V1176" s="552"/>
      <c r="W1176" s="552"/>
      <c r="X1176" s="552"/>
      <c r="Y1176" s="552"/>
      <c r="Z1176" s="552"/>
      <c r="AA1176" s="552"/>
      <c r="AB1176" s="552"/>
      <c r="AC1176" s="552"/>
      <c r="AD1176" s="552"/>
      <c r="AE1176" s="552"/>
      <c r="AF1176" s="552"/>
      <c r="AG1176" s="552"/>
      <c r="AH1176" s="552"/>
      <c r="AI1176" s="1532" t="s">
        <v>737</v>
      </c>
      <c r="AJ1176" s="741"/>
      <c r="AK1176" s="1649"/>
      <c r="AL1176" s="1649"/>
      <c r="AM1176" s="1373"/>
      <c r="AN1176" s="1373"/>
      <c r="AO1176" s="1373"/>
      <c r="AP1176" s="1373"/>
      <c r="AQ1176" s="1649"/>
      <c r="AR1176" s="1373"/>
      <c r="AS1176" s="1373"/>
      <c r="AT1176" s="743"/>
      <c r="AU1176" s="1373"/>
      <c r="AV1176" s="1373"/>
      <c r="AW1176" s="1373"/>
      <c r="AX1176" s="1373"/>
      <c r="AY1176" s="1373"/>
      <c r="AZ1176" s="1639"/>
      <c r="BA1176" s="1639"/>
      <c r="BB1176" s="1639"/>
      <c r="BC1176" s="1639"/>
      <c r="BD1176" s="1639"/>
      <c r="BE1176" s="1642">
        <v>0</v>
      </c>
    </row>
    <row s="1854" customFormat="1" customHeight="1" ht="22.5">
      <c r="A1177" s="994"/>
      <c r="B1177" s="1373"/>
      <c r="C1177" s="1649"/>
      <c r="D1177" s="2158"/>
      <c r="E1177" s="553" t="s">
        <v>2746</v>
      </c>
      <c r="F1177" s="547" t="s">
        <v>2747</v>
      </c>
      <c r="G1177" s="2386" t="s">
        <v>736</v>
      </c>
      <c r="H1177" s="552"/>
      <c r="I1177" s="552">
        <v>229.999</v>
      </c>
      <c r="J1177" s="552"/>
      <c r="K1177" s="552"/>
      <c r="L1177" s="552"/>
      <c r="M1177" s="552"/>
      <c r="N1177" s="552"/>
      <c r="O1177" s="552"/>
      <c r="P1177" s="552"/>
      <c r="Q1177" s="552"/>
      <c r="R1177" s="552"/>
      <c r="S1177" s="552"/>
      <c r="T1177" s="552"/>
      <c r="U1177" s="552"/>
      <c r="V1177" s="552"/>
      <c r="W1177" s="552"/>
      <c r="X1177" s="552"/>
      <c r="Y1177" s="552"/>
      <c r="Z1177" s="552"/>
      <c r="AA1177" s="552"/>
      <c r="AB1177" s="552"/>
      <c r="AC1177" s="552"/>
      <c r="AD1177" s="552"/>
      <c r="AE1177" s="552"/>
      <c r="AF1177" s="552"/>
      <c r="AG1177" s="552"/>
      <c r="AH1177" s="552"/>
      <c r="AI1177" s="1532" t="s">
        <v>737</v>
      </c>
      <c r="AJ1177" s="741"/>
      <c r="AK1177" s="1649"/>
      <c r="AL1177" s="1649"/>
      <c r="AM1177" s="1373"/>
      <c r="AN1177" s="1373"/>
      <c r="AO1177" s="1373"/>
      <c r="AP1177" s="1373"/>
      <c r="AQ1177" s="1649"/>
      <c r="AR1177" s="1373"/>
      <c r="AS1177" s="1373"/>
      <c r="AT1177" s="743"/>
      <c r="AU1177" s="1373"/>
      <c r="AV1177" s="1373"/>
      <c r="AW1177" s="1373"/>
      <c r="AX1177" s="1373"/>
      <c r="AY1177" s="1373"/>
      <c r="AZ1177" s="1639"/>
      <c r="BA1177" s="1639"/>
      <c r="BB1177" s="1639"/>
      <c r="BC1177" s="1639"/>
      <c r="BD1177" s="1639"/>
      <c r="BE1177" s="1642">
        <v>0</v>
      </c>
    </row>
    <row s="1854" customFormat="1" customHeight="1" ht="22.5">
      <c r="A1178" s="994"/>
      <c r="B1178" s="1373"/>
      <c r="C1178" s="1649"/>
      <c r="D1178" s="2158"/>
      <c r="E1178" s="553" t="s">
        <v>2748</v>
      </c>
      <c r="F1178" s="547" t="s">
        <v>2749</v>
      </c>
      <c r="G1178" s="2386" t="s">
        <v>736</v>
      </c>
      <c r="H1178" s="552"/>
      <c r="I1178" s="552">
        <v>209.995</v>
      </c>
      <c r="J1178" s="552"/>
      <c r="K1178" s="552"/>
      <c r="L1178" s="552"/>
      <c r="M1178" s="552"/>
      <c r="N1178" s="552"/>
      <c r="O1178" s="552"/>
      <c r="P1178" s="552"/>
      <c r="Q1178" s="552"/>
      <c r="R1178" s="552"/>
      <c r="S1178" s="552"/>
      <c r="T1178" s="552"/>
      <c r="U1178" s="552"/>
      <c r="V1178" s="552"/>
      <c r="W1178" s="552"/>
      <c r="X1178" s="552"/>
      <c r="Y1178" s="552"/>
      <c r="Z1178" s="552"/>
      <c r="AA1178" s="552"/>
      <c r="AB1178" s="552"/>
      <c r="AC1178" s="552"/>
      <c r="AD1178" s="552"/>
      <c r="AE1178" s="552"/>
      <c r="AF1178" s="552"/>
      <c r="AG1178" s="552"/>
      <c r="AH1178" s="552"/>
      <c r="AI1178" s="1532" t="s">
        <v>737</v>
      </c>
      <c r="AJ1178" s="741"/>
      <c r="AK1178" s="1649"/>
      <c r="AL1178" s="1649"/>
      <c r="AM1178" s="1373"/>
      <c r="AN1178" s="1373"/>
      <c r="AO1178" s="1373"/>
      <c r="AP1178" s="1373"/>
      <c r="AQ1178" s="1649"/>
      <c r="AR1178" s="1373"/>
      <c r="AS1178" s="1373"/>
      <c r="AT1178" s="743"/>
      <c r="AU1178" s="1373"/>
      <c r="AV1178" s="1373"/>
      <c r="AW1178" s="1373"/>
      <c r="AX1178" s="1373"/>
      <c r="AY1178" s="1373"/>
      <c r="AZ1178" s="1639"/>
      <c r="BA1178" s="1639"/>
      <c r="BB1178" s="1639"/>
      <c r="BC1178" s="1639"/>
      <c r="BD1178" s="1639"/>
      <c r="BE1178" s="1642">
        <v>0</v>
      </c>
    </row>
    <row s="1854" customFormat="1" customHeight="1" ht="22.5">
      <c r="A1179" s="994"/>
      <c r="B1179" s="1373"/>
      <c r="C1179" s="1649"/>
      <c r="D1179" s="2158"/>
      <c r="E1179" s="553" t="s">
        <v>2750</v>
      </c>
      <c r="F1179" s="547" t="s">
        <v>2751</v>
      </c>
      <c r="G1179" s="2386" t="s">
        <v>736</v>
      </c>
      <c r="H1179" s="552"/>
      <c r="I1179" s="552">
        <v>210.001</v>
      </c>
      <c r="J1179" s="552"/>
      <c r="K1179" s="552"/>
      <c r="L1179" s="552"/>
      <c r="M1179" s="552"/>
      <c r="N1179" s="552"/>
      <c r="O1179" s="552"/>
      <c r="P1179" s="552"/>
      <c r="Q1179" s="552"/>
      <c r="R1179" s="552"/>
      <c r="S1179" s="552"/>
      <c r="T1179" s="552"/>
      <c r="U1179" s="552"/>
      <c r="V1179" s="552"/>
      <c r="W1179" s="552"/>
      <c r="X1179" s="552"/>
      <c r="Y1179" s="552"/>
      <c r="Z1179" s="552"/>
      <c r="AA1179" s="552"/>
      <c r="AB1179" s="552"/>
      <c r="AC1179" s="552"/>
      <c r="AD1179" s="552"/>
      <c r="AE1179" s="552"/>
      <c r="AF1179" s="552"/>
      <c r="AG1179" s="552"/>
      <c r="AH1179" s="552"/>
      <c r="AI1179" s="1532" t="s">
        <v>737</v>
      </c>
      <c r="AJ1179" s="741"/>
      <c r="AK1179" s="1649"/>
      <c r="AL1179" s="1649"/>
      <c r="AM1179" s="1373"/>
      <c r="AN1179" s="1373"/>
      <c r="AO1179" s="1373"/>
      <c r="AP1179" s="1373"/>
      <c r="AQ1179" s="1649"/>
      <c r="AR1179" s="1373"/>
      <c r="AS1179" s="1373"/>
      <c r="AT1179" s="743"/>
      <c r="AU1179" s="1373"/>
      <c r="AV1179" s="1373"/>
      <c r="AW1179" s="1373"/>
      <c r="AX1179" s="1373"/>
      <c r="AY1179" s="1373"/>
      <c r="AZ1179" s="1639"/>
      <c r="BA1179" s="1639"/>
      <c r="BB1179" s="1639"/>
      <c r="BC1179" s="1639"/>
      <c r="BD1179" s="1639"/>
      <c r="BE1179" s="1642">
        <v>0</v>
      </c>
    </row>
    <row s="1854" customFormat="1" customHeight="1" ht="22.5">
      <c r="A1180" s="994"/>
      <c r="B1180" s="1373"/>
      <c r="C1180" s="1649"/>
      <c r="D1180" s="2158"/>
      <c r="E1180" s="553" t="s">
        <v>2752</v>
      </c>
      <c r="F1180" s="547" t="s">
        <v>2753</v>
      </c>
      <c r="G1180" s="2386" t="s">
        <v>736</v>
      </c>
      <c r="H1180" s="552"/>
      <c r="I1180" s="552">
        <v>214.995</v>
      </c>
      <c r="J1180" s="552"/>
      <c r="K1180" s="552"/>
      <c r="L1180" s="552"/>
      <c r="M1180" s="552"/>
      <c r="N1180" s="552"/>
      <c r="O1180" s="552"/>
      <c r="P1180" s="552"/>
      <c r="Q1180" s="552"/>
      <c r="R1180" s="552"/>
      <c r="S1180" s="552"/>
      <c r="T1180" s="552"/>
      <c r="U1180" s="552"/>
      <c r="V1180" s="552"/>
      <c r="W1180" s="552"/>
      <c r="X1180" s="552"/>
      <c r="Y1180" s="552"/>
      <c r="Z1180" s="552"/>
      <c r="AA1180" s="552"/>
      <c r="AB1180" s="552"/>
      <c r="AC1180" s="552"/>
      <c r="AD1180" s="552"/>
      <c r="AE1180" s="552"/>
      <c r="AF1180" s="552"/>
      <c r="AG1180" s="552"/>
      <c r="AH1180" s="552"/>
      <c r="AI1180" s="1532" t="s">
        <v>737</v>
      </c>
      <c r="AJ1180" s="741"/>
      <c r="AK1180" s="1649"/>
      <c r="AL1180" s="1649"/>
      <c r="AM1180" s="1373"/>
      <c r="AN1180" s="1373"/>
      <c r="AO1180" s="1373"/>
      <c r="AP1180" s="1373"/>
      <c r="AQ1180" s="1649"/>
      <c r="AR1180" s="1373"/>
      <c r="AS1180" s="1373"/>
      <c r="AT1180" s="743"/>
      <c r="AU1180" s="1373"/>
      <c r="AV1180" s="1373"/>
      <c r="AW1180" s="1373"/>
      <c r="AX1180" s="1373"/>
      <c r="AY1180" s="1373"/>
      <c r="AZ1180" s="1639"/>
      <c r="BA1180" s="1639"/>
      <c r="BB1180" s="1639"/>
      <c r="BC1180" s="1639"/>
      <c r="BD1180" s="1639"/>
      <c r="BE1180" s="1642">
        <v>0</v>
      </c>
    </row>
    <row s="1854" customFormat="1" customHeight="1" ht="22.5">
      <c r="A1181" s="994"/>
      <c r="B1181" s="1373"/>
      <c r="C1181" s="1649"/>
      <c r="D1181" s="2158"/>
      <c r="E1181" s="553" t="s">
        <v>2754</v>
      </c>
      <c r="F1181" s="547" t="s">
        <v>2755</v>
      </c>
      <c r="G1181" s="2386" t="s">
        <v>736</v>
      </c>
      <c r="H1181" s="552"/>
      <c r="I1181" s="552">
        <v>209.999</v>
      </c>
      <c r="J1181" s="552"/>
      <c r="K1181" s="552"/>
      <c r="L1181" s="552"/>
      <c r="M1181" s="552"/>
      <c r="N1181" s="552"/>
      <c r="O1181" s="552"/>
      <c r="P1181" s="552"/>
      <c r="Q1181" s="552"/>
      <c r="R1181" s="552"/>
      <c r="S1181" s="552"/>
      <c r="T1181" s="552"/>
      <c r="U1181" s="552"/>
      <c r="V1181" s="552"/>
      <c r="W1181" s="552"/>
      <c r="X1181" s="552"/>
      <c r="Y1181" s="552"/>
      <c r="Z1181" s="552"/>
      <c r="AA1181" s="552"/>
      <c r="AB1181" s="552"/>
      <c r="AC1181" s="552"/>
      <c r="AD1181" s="552"/>
      <c r="AE1181" s="552"/>
      <c r="AF1181" s="552"/>
      <c r="AG1181" s="552"/>
      <c r="AH1181" s="552"/>
      <c r="AI1181" s="1532" t="s">
        <v>737</v>
      </c>
      <c r="AJ1181" s="741"/>
      <c r="AK1181" s="1649"/>
      <c r="AL1181" s="1649"/>
      <c r="AM1181" s="1373"/>
      <c r="AN1181" s="1373"/>
      <c r="AO1181" s="1373"/>
      <c r="AP1181" s="1373"/>
      <c r="AQ1181" s="1649"/>
      <c r="AR1181" s="1373"/>
      <c r="AS1181" s="1373"/>
      <c r="AT1181" s="743"/>
      <c r="AU1181" s="1373"/>
      <c r="AV1181" s="1373"/>
      <c r="AW1181" s="1373"/>
      <c r="AX1181" s="1373"/>
      <c r="AY1181" s="1373"/>
      <c r="AZ1181" s="1639"/>
      <c r="BA1181" s="1639"/>
      <c r="BB1181" s="1639"/>
      <c r="BC1181" s="1639"/>
      <c r="BD1181" s="1639"/>
      <c r="BE1181" s="1642">
        <v>0</v>
      </c>
    </row>
    <row s="1854" customFormat="1" customHeight="1" ht="22.5">
      <c r="A1182" s="994"/>
      <c r="B1182" s="1373"/>
      <c r="C1182" s="1649"/>
      <c r="D1182" s="2158"/>
      <c r="E1182" s="553" t="s">
        <v>2756</v>
      </c>
      <c r="F1182" s="547" t="s">
        <v>2757</v>
      </c>
      <c r="G1182" s="2386" t="s">
        <v>736</v>
      </c>
      <c r="H1182" s="552"/>
      <c r="I1182" s="552">
        <v>210.007</v>
      </c>
      <c r="J1182" s="552"/>
      <c r="K1182" s="552"/>
      <c r="L1182" s="552"/>
      <c r="M1182" s="552"/>
      <c r="N1182" s="552"/>
      <c r="O1182" s="552"/>
      <c r="P1182" s="552"/>
      <c r="Q1182" s="552"/>
      <c r="R1182" s="552"/>
      <c r="S1182" s="552"/>
      <c r="T1182" s="552"/>
      <c r="U1182" s="552"/>
      <c r="V1182" s="552"/>
      <c r="W1182" s="552"/>
      <c r="X1182" s="552"/>
      <c r="Y1182" s="552"/>
      <c r="Z1182" s="552"/>
      <c r="AA1182" s="552"/>
      <c r="AB1182" s="552"/>
      <c r="AC1182" s="552"/>
      <c r="AD1182" s="552"/>
      <c r="AE1182" s="552"/>
      <c r="AF1182" s="552"/>
      <c r="AG1182" s="552"/>
      <c r="AH1182" s="552"/>
      <c r="AI1182" s="1532" t="s">
        <v>737</v>
      </c>
      <c r="AJ1182" s="741"/>
      <c r="AK1182" s="1649"/>
      <c r="AL1182" s="1649"/>
      <c r="AM1182" s="1373"/>
      <c r="AN1182" s="1373"/>
      <c r="AO1182" s="1373"/>
      <c r="AP1182" s="1373"/>
      <c r="AQ1182" s="1649"/>
      <c r="AR1182" s="1373"/>
      <c r="AS1182" s="1373"/>
      <c r="AT1182" s="743"/>
      <c r="AU1182" s="1373"/>
      <c r="AV1182" s="1373"/>
      <c r="AW1182" s="1373"/>
      <c r="AX1182" s="1373"/>
      <c r="AY1182" s="1373"/>
      <c r="AZ1182" s="1639"/>
      <c r="BA1182" s="1639"/>
      <c r="BB1182" s="1639"/>
      <c r="BC1182" s="1639"/>
      <c r="BD1182" s="1639"/>
      <c r="BE1182" s="1642">
        <v>0</v>
      </c>
    </row>
    <row s="1854" customFormat="1" customHeight="1" ht="22.5">
      <c r="A1183" s="994"/>
      <c r="B1183" s="1373"/>
      <c r="C1183" s="1649"/>
      <c r="D1183" s="2158"/>
      <c r="E1183" s="553" t="s">
        <v>2758</v>
      </c>
      <c r="F1183" s="547" t="s">
        <v>2759</v>
      </c>
      <c r="G1183" s="2386" t="s">
        <v>736</v>
      </c>
      <c r="H1183" s="552"/>
      <c r="I1183" s="552">
        <v>210.007</v>
      </c>
      <c r="J1183" s="552"/>
      <c r="K1183" s="552"/>
      <c r="L1183" s="552"/>
      <c r="M1183" s="552"/>
      <c r="N1183" s="552"/>
      <c r="O1183" s="552"/>
      <c r="P1183" s="552"/>
      <c r="Q1183" s="552"/>
      <c r="R1183" s="552"/>
      <c r="S1183" s="552"/>
      <c r="T1183" s="552"/>
      <c r="U1183" s="552"/>
      <c r="V1183" s="552"/>
      <c r="W1183" s="552"/>
      <c r="X1183" s="552"/>
      <c r="Y1183" s="552"/>
      <c r="Z1183" s="552"/>
      <c r="AA1183" s="552"/>
      <c r="AB1183" s="552"/>
      <c r="AC1183" s="552"/>
      <c r="AD1183" s="552"/>
      <c r="AE1183" s="552"/>
      <c r="AF1183" s="552"/>
      <c r="AG1183" s="552"/>
      <c r="AH1183" s="552"/>
      <c r="AI1183" s="1532" t="s">
        <v>737</v>
      </c>
      <c r="AJ1183" s="741"/>
      <c r="AK1183" s="1649"/>
      <c r="AL1183" s="1649"/>
      <c r="AM1183" s="1373"/>
      <c r="AN1183" s="1373"/>
      <c r="AO1183" s="1373"/>
      <c r="AP1183" s="1373"/>
      <c r="AQ1183" s="1649"/>
      <c r="AR1183" s="1373"/>
      <c r="AS1183" s="1373"/>
      <c r="AT1183" s="743"/>
      <c r="AU1183" s="1373"/>
      <c r="AV1183" s="1373"/>
      <c r="AW1183" s="1373"/>
      <c r="AX1183" s="1373"/>
      <c r="AY1183" s="1373"/>
      <c r="AZ1183" s="1639"/>
      <c r="BA1183" s="1639"/>
      <c r="BB1183" s="1639"/>
      <c r="BC1183" s="1639"/>
      <c r="BD1183" s="1639"/>
      <c r="BE1183" s="1642">
        <v>0</v>
      </c>
    </row>
    <row s="1854" customFormat="1" customHeight="1" ht="22.5">
      <c r="A1184" s="994"/>
      <c r="B1184" s="1373"/>
      <c r="C1184" s="1649"/>
      <c r="D1184" s="2158"/>
      <c r="E1184" s="553" t="s">
        <v>2760</v>
      </c>
      <c r="F1184" s="547" t="s">
        <v>2761</v>
      </c>
      <c r="G1184" s="2386" t="s">
        <v>736</v>
      </c>
      <c r="H1184" s="552"/>
      <c r="I1184" s="552">
        <v>209.999</v>
      </c>
      <c r="J1184" s="552"/>
      <c r="K1184" s="552"/>
      <c r="L1184" s="552"/>
      <c r="M1184" s="552"/>
      <c r="N1184" s="552"/>
      <c r="O1184" s="552"/>
      <c r="P1184" s="552"/>
      <c r="Q1184" s="552"/>
      <c r="R1184" s="552"/>
      <c r="S1184" s="552"/>
      <c r="T1184" s="552"/>
      <c r="U1184" s="552"/>
      <c r="V1184" s="552"/>
      <c r="W1184" s="552"/>
      <c r="X1184" s="552"/>
      <c r="Y1184" s="552"/>
      <c r="Z1184" s="552"/>
      <c r="AA1184" s="552"/>
      <c r="AB1184" s="552"/>
      <c r="AC1184" s="552"/>
      <c r="AD1184" s="552"/>
      <c r="AE1184" s="552"/>
      <c r="AF1184" s="552"/>
      <c r="AG1184" s="552"/>
      <c r="AH1184" s="552"/>
      <c r="AI1184" s="1532" t="s">
        <v>737</v>
      </c>
      <c r="AJ1184" s="741"/>
      <c r="AK1184" s="1649"/>
      <c r="AL1184" s="1649"/>
      <c r="AM1184" s="1373"/>
      <c r="AN1184" s="1373"/>
      <c r="AO1184" s="1373"/>
      <c r="AP1184" s="1373"/>
      <c r="AQ1184" s="1649"/>
      <c r="AR1184" s="1373"/>
      <c r="AS1184" s="1373"/>
      <c r="AT1184" s="743"/>
      <c r="AU1184" s="1373"/>
      <c r="AV1184" s="1373"/>
      <c r="AW1184" s="1373"/>
      <c r="AX1184" s="1373"/>
      <c r="AY1184" s="1373"/>
      <c r="AZ1184" s="1639"/>
      <c r="BA1184" s="1639"/>
      <c r="BB1184" s="1639"/>
      <c r="BC1184" s="1639"/>
      <c r="BD1184" s="1639"/>
      <c r="BE1184" s="1642">
        <v>0</v>
      </c>
    </row>
    <row s="1854" customFormat="1" customHeight="1" ht="22.5">
      <c r="A1185" s="994"/>
      <c r="B1185" s="1373"/>
      <c r="C1185" s="1649"/>
      <c r="D1185" s="2158"/>
      <c r="E1185" s="553" t="s">
        <v>2762</v>
      </c>
      <c r="F1185" s="547" t="s">
        <v>2763</v>
      </c>
      <c r="G1185" s="2386" t="s">
        <v>736</v>
      </c>
      <c r="H1185" s="552"/>
      <c r="I1185" s="552">
        <v>227.743</v>
      </c>
      <c r="J1185" s="552"/>
      <c r="K1185" s="552"/>
      <c r="L1185" s="552"/>
      <c r="M1185" s="552"/>
      <c r="N1185" s="552"/>
      <c r="O1185" s="552"/>
      <c r="P1185" s="552"/>
      <c r="Q1185" s="552"/>
      <c r="R1185" s="552"/>
      <c r="S1185" s="552"/>
      <c r="T1185" s="552"/>
      <c r="U1185" s="552"/>
      <c r="V1185" s="552"/>
      <c r="W1185" s="552"/>
      <c r="X1185" s="552"/>
      <c r="Y1185" s="552"/>
      <c r="Z1185" s="552"/>
      <c r="AA1185" s="552"/>
      <c r="AB1185" s="552"/>
      <c r="AC1185" s="552"/>
      <c r="AD1185" s="552"/>
      <c r="AE1185" s="552"/>
      <c r="AF1185" s="552"/>
      <c r="AG1185" s="552"/>
      <c r="AH1185" s="552"/>
      <c r="AI1185" s="1532" t="s">
        <v>737</v>
      </c>
      <c r="AJ1185" s="741"/>
      <c r="AK1185" s="1649"/>
      <c r="AL1185" s="1649"/>
      <c r="AM1185" s="1373"/>
      <c r="AN1185" s="1373"/>
      <c r="AO1185" s="1373"/>
      <c r="AP1185" s="1373"/>
      <c r="AQ1185" s="1649"/>
      <c r="AR1185" s="1373"/>
      <c r="AS1185" s="1373"/>
      <c r="AT1185" s="743"/>
      <c r="AU1185" s="1373"/>
      <c r="AV1185" s="1373"/>
      <c r="AW1185" s="1373"/>
      <c r="AX1185" s="1373"/>
      <c r="AY1185" s="1373"/>
      <c r="AZ1185" s="1639"/>
      <c r="BA1185" s="1639"/>
      <c r="BB1185" s="1639"/>
      <c r="BC1185" s="1639"/>
      <c r="BD1185" s="1639"/>
      <c r="BE1185" s="1642">
        <v>0</v>
      </c>
    </row>
    <row s="1854" customFormat="1" customHeight="1" ht="22.5">
      <c r="A1186" s="994"/>
      <c r="B1186" s="1373"/>
      <c r="C1186" s="1649"/>
      <c r="D1186" s="2158"/>
      <c r="E1186" s="553" t="s">
        <v>2764</v>
      </c>
      <c r="F1186" s="547" t="s">
        <v>2765</v>
      </c>
      <c r="G1186" s="2386" t="s">
        <v>736</v>
      </c>
      <c r="H1186" s="552"/>
      <c r="I1186" s="552">
        <v>209.997</v>
      </c>
      <c r="J1186" s="552"/>
      <c r="K1186" s="552"/>
      <c r="L1186" s="552"/>
      <c r="M1186" s="552"/>
      <c r="N1186" s="552"/>
      <c r="O1186" s="552"/>
      <c r="P1186" s="552"/>
      <c r="Q1186" s="552"/>
      <c r="R1186" s="552"/>
      <c r="S1186" s="552"/>
      <c r="T1186" s="552"/>
      <c r="U1186" s="552"/>
      <c r="V1186" s="552"/>
      <c r="W1186" s="552"/>
      <c r="X1186" s="552"/>
      <c r="Y1186" s="552"/>
      <c r="Z1186" s="552"/>
      <c r="AA1186" s="552"/>
      <c r="AB1186" s="552"/>
      <c r="AC1186" s="552"/>
      <c r="AD1186" s="552"/>
      <c r="AE1186" s="552"/>
      <c r="AF1186" s="552"/>
      <c r="AG1186" s="552"/>
      <c r="AH1186" s="552"/>
      <c r="AI1186" s="1532" t="s">
        <v>737</v>
      </c>
      <c r="AJ1186" s="741"/>
      <c r="AK1186" s="1649"/>
      <c r="AL1186" s="1649"/>
      <c r="AM1186" s="1373"/>
      <c r="AN1186" s="1373"/>
      <c r="AO1186" s="1373"/>
      <c r="AP1186" s="1373"/>
      <c r="AQ1186" s="1649"/>
      <c r="AR1186" s="1373"/>
      <c r="AS1186" s="1373"/>
      <c r="AT1186" s="743"/>
      <c r="AU1186" s="1373"/>
      <c r="AV1186" s="1373"/>
      <c r="AW1186" s="1373"/>
      <c r="AX1186" s="1373"/>
      <c r="AY1186" s="1373"/>
      <c r="AZ1186" s="1639"/>
      <c r="BA1186" s="1639"/>
      <c r="BB1186" s="1639"/>
      <c r="BC1186" s="1639"/>
      <c r="BD1186" s="1639"/>
      <c r="BE1186" s="1642">
        <v>0</v>
      </c>
    </row>
    <row s="1854" customFormat="1" customHeight="1" ht="22.5">
      <c r="A1187" s="994"/>
      <c r="B1187" s="1373"/>
      <c r="C1187" s="1649"/>
      <c r="D1187" s="2158"/>
      <c r="E1187" s="553" t="s">
        <v>2766</v>
      </c>
      <c r="F1187" s="547" t="s">
        <v>2767</v>
      </c>
      <c r="G1187" s="2386" t="s">
        <v>736</v>
      </c>
      <c r="H1187" s="552"/>
      <c r="I1187" s="552">
        <v>210</v>
      </c>
      <c r="J1187" s="552"/>
      <c r="K1187" s="552"/>
      <c r="L1187" s="552"/>
      <c r="M1187" s="552"/>
      <c r="N1187" s="552"/>
      <c r="O1187" s="552"/>
      <c r="P1187" s="552"/>
      <c r="Q1187" s="552"/>
      <c r="R1187" s="552"/>
      <c r="S1187" s="552"/>
      <c r="T1187" s="552"/>
      <c r="U1187" s="552"/>
      <c r="V1187" s="552"/>
      <c r="W1187" s="552"/>
      <c r="X1187" s="552"/>
      <c r="Y1187" s="552"/>
      <c r="Z1187" s="552"/>
      <c r="AA1187" s="552"/>
      <c r="AB1187" s="552"/>
      <c r="AC1187" s="552"/>
      <c r="AD1187" s="552"/>
      <c r="AE1187" s="552"/>
      <c r="AF1187" s="552"/>
      <c r="AG1187" s="552"/>
      <c r="AH1187" s="552"/>
      <c r="AI1187" s="1532" t="s">
        <v>737</v>
      </c>
      <c r="AJ1187" s="741"/>
      <c r="AK1187" s="1649"/>
      <c r="AL1187" s="1649"/>
      <c r="AM1187" s="1373"/>
      <c r="AN1187" s="1373"/>
      <c r="AO1187" s="1373"/>
      <c r="AP1187" s="1373"/>
      <c r="AQ1187" s="1649"/>
      <c r="AR1187" s="1373"/>
      <c r="AS1187" s="1373"/>
      <c r="AT1187" s="743"/>
      <c r="AU1187" s="1373"/>
      <c r="AV1187" s="1373"/>
      <c r="AW1187" s="1373"/>
      <c r="AX1187" s="1373"/>
      <c r="AY1187" s="1373"/>
      <c r="AZ1187" s="1639"/>
      <c r="BA1187" s="1639"/>
      <c r="BB1187" s="1639"/>
      <c r="BC1187" s="1639"/>
      <c r="BD1187" s="1639"/>
      <c r="BE1187" s="1642">
        <v>0</v>
      </c>
    </row>
    <row s="1854" customFormat="1" customHeight="1" ht="22.5">
      <c r="A1188" s="994"/>
      <c r="B1188" s="1373"/>
      <c r="C1188" s="1649"/>
      <c r="D1188" s="2158"/>
      <c r="E1188" s="553" t="s">
        <v>2768</v>
      </c>
      <c r="F1188" s="547" t="s">
        <v>2769</v>
      </c>
      <c r="G1188" s="2386" t="s">
        <v>736</v>
      </c>
      <c r="H1188" s="552"/>
      <c r="I1188" s="552">
        <v>219.994</v>
      </c>
      <c r="J1188" s="552"/>
      <c r="K1188" s="552"/>
      <c r="L1188" s="552"/>
      <c r="M1188" s="552"/>
      <c r="N1188" s="552"/>
      <c r="O1188" s="552"/>
      <c r="P1188" s="552"/>
      <c r="Q1188" s="552"/>
      <c r="R1188" s="552"/>
      <c r="S1188" s="552"/>
      <c r="T1188" s="552"/>
      <c r="U1188" s="552"/>
      <c r="V1188" s="552"/>
      <c r="W1188" s="552"/>
      <c r="X1188" s="552"/>
      <c r="Y1188" s="552"/>
      <c r="Z1188" s="552"/>
      <c r="AA1188" s="552"/>
      <c r="AB1188" s="552"/>
      <c r="AC1188" s="552"/>
      <c r="AD1188" s="552"/>
      <c r="AE1188" s="552"/>
      <c r="AF1188" s="552"/>
      <c r="AG1188" s="552"/>
      <c r="AH1188" s="552"/>
      <c r="AI1188" s="1532" t="s">
        <v>737</v>
      </c>
      <c r="AJ1188" s="741"/>
      <c r="AK1188" s="1649"/>
      <c r="AL1188" s="1649"/>
      <c r="AM1188" s="1373"/>
      <c r="AN1188" s="1373"/>
      <c r="AO1188" s="1373"/>
      <c r="AP1188" s="1373"/>
      <c r="AQ1188" s="1649"/>
      <c r="AR1188" s="1373"/>
      <c r="AS1188" s="1373"/>
      <c r="AT1188" s="743"/>
      <c r="AU1188" s="1373"/>
      <c r="AV1188" s="1373"/>
      <c r="AW1188" s="1373"/>
      <c r="AX1188" s="1373"/>
      <c r="AY1188" s="1373"/>
      <c r="AZ1188" s="1639"/>
      <c r="BA1188" s="1639"/>
      <c r="BB1188" s="1639"/>
      <c r="BC1188" s="1639"/>
      <c r="BD1188" s="1639"/>
      <c r="BE1188" s="1642">
        <v>0</v>
      </c>
    </row>
    <row s="1854" customFormat="1" customHeight="1" ht="22.5">
      <c r="A1189" s="994"/>
      <c r="B1189" s="1373"/>
      <c r="C1189" s="1649"/>
      <c r="D1189" s="2158"/>
      <c r="E1189" s="553" t="s">
        <v>2770</v>
      </c>
      <c r="F1189" s="547" t="s">
        <v>2771</v>
      </c>
      <c r="G1189" s="2386" t="s">
        <v>736</v>
      </c>
      <c r="H1189" s="552"/>
      <c r="I1189" s="552">
        <v>235.002</v>
      </c>
      <c r="J1189" s="552"/>
      <c r="K1189" s="552"/>
      <c r="L1189" s="552"/>
      <c r="M1189" s="552"/>
      <c r="N1189" s="552"/>
      <c r="O1189" s="552"/>
      <c r="P1189" s="552"/>
      <c r="Q1189" s="552"/>
      <c r="R1189" s="552"/>
      <c r="S1189" s="552"/>
      <c r="T1189" s="552"/>
      <c r="U1189" s="552"/>
      <c r="V1189" s="552"/>
      <c r="W1189" s="552"/>
      <c r="X1189" s="552"/>
      <c r="Y1189" s="552"/>
      <c r="Z1189" s="552"/>
      <c r="AA1189" s="552"/>
      <c r="AB1189" s="552"/>
      <c r="AC1189" s="552"/>
      <c r="AD1189" s="552"/>
      <c r="AE1189" s="552"/>
      <c r="AF1189" s="552"/>
      <c r="AG1189" s="552"/>
      <c r="AH1189" s="552"/>
      <c r="AI1189" s="1532" t="s">
        <v>737</v>
      </c>
      <c r="AJ1189" s="741"/>
      <c r="AK1189" s="1649"/>
      <c r="AL1189" s="1649"/>
      <c r="AM1189" s="1373"/>
      <c r="AN1189" s="1373"/>
      <c r="AO1189" s="1373"/>
      <c r="AP1189" s="1373"/>
      <c r="AQ1189" s="1649"/>
      <c r="AR1189" s="1373"/>
      <c r="AS1189" s="1373"/>
      <c r="AT1189" s="743"/>
      <c r="AU1189" s="1373"/>
      <c r="AV1189" s="1373"/>
      <c r="AW1189" s="1373"/>
      <c r="AX1189" s="1373"/>
      <c r="AY1189" s="1373"/>
      <c r="AZ1189" s="1639"/>
      <c r="BA1189" s="1639"/>
      <c r="BB1189" s="1639"/>
      <c r="BC1189" s="1639"/>
      <c r="BD1189" s="1639"/>
      <c r="BE1189" s="1642">
        <v>0</v>
      </c>
    </row>
    <row s="1854" customFormat="1" customHeight="1" ht="22.5">
      <c r="A1190" s="994"/>
      <c r="B1190" s="1373"/>
      <c r="C1190" s="1649"/>
      <c r="D1190" s="2158"/>
      <c r="E1190" s="553" t="s">
        <v>2772</v>
      </c>
      <c r="F1190" s="547" t="s">
        <v>2773</v>
      </c>
      <c r="G1190" s="2386" t="s">
        <v>736</v>
      </c>
      <c r="H1190" s="552"/>
      <c r="I1190" s="552">
        <v>210.002</v>
      </c>
      <c r="J1190" s="552"/>
      <c r="K1190" s="552"/>
      <c r="L1190" s="552"/>
      <c r="M1190" s="552"/>
      <c r="N1190" s="552"/>
      <c r="O1190" s="552"/>
      <c r="P1190" s="552"/>
      <c r="Q1190" s="552"/>
      <c r="R1190" s="552"/>
      <c r="S1190" s="552"/>
      <c r="T1190" s="552"/>
      <c r="U1190" s="552"/>
      <c r="V1190" s="552"/>
      <c r="W1190" s="552"/>
      <c r="X1190" s="552"/>
      <c r="Y1190" s="552"/>
      <c r="Z1190" s="552"/>
      <c r="AA1190" s="552"/>
      <c r="AB1190" s="552"/>
      <c r="AC1190" s="552"/>
      <c r="AD1190" s="552"/>
      <c r="AE1190" s="552"/>
      <c r="AF1190" s="552"/>
      <c r="AG1190" s="552"/>
      <c r="AH1190" s="552"/>
      <c r="AI1190" s="1532" t="s">
        <v>737</v>
      </c>
      <c r="AJ1190" s="741"/>
      <c r="AK1190" s="1649"/>
      <c r="AL1190" s="1649"/>
      <c r="AM1190" s="1373"/>
      <c r="AN1190" s="1373"/>
      <c r="AO1190" s="1373"/>
      <c r="AP1190" s="1373"/>
      <c r="AQ1190" s="1649"/>
      <c r="AR1190" s="1373"/>
      <c r="AS1190" s="1373"/>
      <c r="AT1190" s="743"/>
      <c r="AU1190" s="1373"/>
      <c r="AV1190" s="1373"/>
      <c r="AW1190" s="1373"/>
      <c r="AX1190" s="1373"/>
      <c r="AY1190" s="1373"/>
      <c r="AZ1190" s="1639"/>
      <c r="BA1190" s="1639"/>
      <c r="BB1190" s="1639"/>
      <c r="BC1190" s="1639"/>
      <c r="BD1190" s="1639"/>
      <c r="BE1190" s="1642">
        <v>0</v>
      </c>
    </row>
    <row s="1854" customFormat="1" customHeight="1" ht="22.5">
      <c r="A1191" s="994"/>
      <c r="B1191" s="1373"/>
      <c r="C1191" s="1649"/>
      <c r="D1191" s="2158"/>
      <c r="E1191" s="553" t="s">
        <v>2774</v>
      </c>
      <c r="F1191" s="547" t="s">
        <v>2775</v>
      </c>
      <c r="G1191" s="2386" t="s">
        <v>736</v>
      </c>
      <c r="H1191" s="552"/>
      <c r="I1191" s="552">
        <v>174.7</v>
      </c>
      <c r="J1191" s="552"/>
      <c r="K1191" s="552"/>
      <c r="L1191" s="552"/>
      <c r="M1191" s="552"/>
      <c r="N1191" s="552"/>
      <c r="O1191" s="552"/>
      <c r="P1191" s="552"/>
      <c r="Q1191" s="552"/>
      <c r="R1191" s="552"/>
      <c r="S1191" s="552"/>
      <c r="T1191" s="552"/>
      <c r="U1191" s="552"/>
      <c r="V1191" s="552"/>
      <c r="W1191" s="552"/>
      <c r="X1191" s="552"/>
      <c r="Y1191" s="552"/>
      <c r="Z1191" s="552"/>
      <c r="AA1191" s="552"/>
      <c r="AB1191" s="552"/>
      <c r="AC1191" s="552"/>
      <c r="AD1191" s="552"/>
      <c r="AE1191" s="552"/>
      <c r="AF1191" s="552"/>
      <c r="AG1191" s="552"/>
      <c r="AH1191" s="552"/>
      <c r="AI1191" s="1532" t="s">
        <v>737</v>
      </c>
      <c r="AJ1191" s="741"/>
      <c r="AK1191" s="1649"/>
      <c r="AL1191" s="1649"/>
      <c r="AM1191" s="1373"/>
      <c r="AN1191" s="1373"/>
      <c r="AO1191" s="1373"/>
      <c r="AP1191" s="1373"/>
      <c r="AQ1191" s="1649"/>
      <c r="AR1191" s="1373"/>
      <c r="AS1191" s="1373"/>
      <c r="AT1191" s="743"/>
      <c r="AU1191" s="1373"/>
      <c r="AV1191" s="1373"/>
      <c r="AW1191" s="1373"/>
      <c r="AX1191" s="1373"/>
      <c r="AY1191" s="1373"/>
      <c r="AZ1191" s="1639"/>
      <c r="BA1191" s="1639"/>
      <c r="BB1191" s="1639"/>
      <c r="BC1191" s="1639"/>
      <c r="BD1191" s="1639"/>
      <c r="BE1191" s="1642">
        <v>0</v>
      </c>
    </row>
    <row s="1854" customFormat="1" customHeight="1" ht="22.5">
      <c r="A1192" s="994"/>
      <c r="B1192" s="1373"/>
      <c r="C1192" s="1649"/>
      <c r="D1192" s="2158"/>
      <c r="E1192" s="553" t="s">
        <v>2776</v>
      </c>
      <c r="F1192" s="547" t="s">
        <v>2777</v>
      </c>
      <c r="G1192" s="2386" t="s">
        <v>736</v>
      </c>
      <c r="H1192" s="552"/>
      <c r="I1192" s="552">
        <v>170</v>
      </c>
      <c r="J1192" s="552"/>
      <c r="K1192" s="552"/>
      <c r="L1192" s="552"/>
      <c r="M1192" s="552"/>
      <c r="N1192" s="552"/>
      <c r="O1192" s="552"/>
      <c r="P1192" s="552"/>
      <c r="Q1192" s="552"/>
      <c r="R1192" s="552"/>
      <c r="S1192" s="552"/>
      <c r="T1192" s="552"/>
      <c r="U1192" s="552"/>
      <c r="V1192" s="552"/>
      <c r="W1192" s="552"/>
      <c r="X1192" s="552"/>
      <c r="Y1192" s="552"/>
      <c r="Z1192" s="552"/>
      <c r="AA1192" s="552"/>
      <c r="AB1192" s="552"/>
      <c r="AC1192" s="552"/>
      <c r="AD1192" s="552"/>
      <c r="AE1192" s="552"/>
      <c r="AF1192" s="552"/>
      <c r="AG1192" s="552"/>
      <c r="AH1192" s="552"/>
      <c r="AI1192" s="1532" t="s">
        <v>737</v>
      </c>
      <c r="AJ1192" s="741"/>
      <c r="AK1192" s="1649"/>
      <c r="AL1192" s="1649"/>
      <c r="AM1192" s="1373"/>
      <c r="AN1192" s="1373"/>
      <c r="AO1192" s="1373"/>
      <c r="AP1192" s="1373"/>
      <c r="AQ1192" s="1649"/>
      <c r="AR1192" s="1373"/>
      <c r="AS1192" s="1373"/>
      <c r="AT1192" s="743"/>
      <c r="AU1192" s="1373"/>
      <c r="AV1192" s="1373"/>
      <c r="AW1192" s="1373"/>
      <c r="AX1192" s="1373"/>
      <c r="AY1192" s="1373"/>
      <c r="AZ1192" s="1639"/>
      <c r="BA1192" s="1639"/>
      <c r="BB1192" s="1639"/>
      <c r="BC1192" s="1639"/>
      <c r="BD1192" s="1639"/>
      <c r="BE1192" s="1642">
        <v>0</v>
      </c>
    </row>
    <row s="1854" customFormat="1" customHeight="1" ht="22.5">
      <c r="A1193" s="994"/>
      <c r="B1193" s="1373"/>
      <c r="C1193" s="1649"/>
      <c r="D1193" s="2158"/>
      <c r="E1193" s="553" t="s">
        <v>2778</v>
      </c>
      <c r="F1193" s="547" t="s">
        <v>2779</v>
      </c>
      <c r="G1193" s="2386" t="s">
        <v>736</v>
      </c>
      <c r="H1193" s="552"/>
      <c r="I1193" s="552">
        <v>171</v>
      </c>
      <c r="J1193" s="552"/>
      <c r="K1193" s="552"/>
      <c r="L1193" s="552"/>
      <c r="M1193" s="552"/>
      <c r="N1193" s="552"/>
      <c r="O1193" s="552"/>
      <c r="P1193" s="552"/>
      <c r="Q1193" s="552"/>
      <c r="R1193" s="552"/>
      <c r="S1193" s="552"/>
      <c r="T1193" s="552"/>
      <c r="U1193" s="552"/>
      <c r="V1193" s="552"/>
      <c r="W1193" s="552"/>
      <c r="X1193" s="552"/>
      <c r="Y1193" s="552"/>
      <c r="Z1193" s="552"/>
      <c r="AA1193" s="552"/>
      <c r="AB1193" s="552"/>
      <c r="AC1193" s="552"/>
      <c r="AD1193" s="552"/>
      <c r="AE1193" s="552"/>
      <c r="AF1193" s="552"/>
      <c r="AG1193" s="552"/>
      <c r="AH1193" s="552"/>
      <c r="AI1193" s="1532" t="s">
        <v>737</v>
      </c>
      <c r="AJ1193" s="741"/>
      <c r="AK1193" s="1649"/>
      <c r="AL1193" s="1649"/>
      <c r="AM1193" s="1373"/>
      <c r="AN1193" s="1373"/>
      <c r="AO1193" s="1373"/>
      <c r="AP1193" s="1373"/>
      <c r="AQ1193" s="1649"/>
      <c r="AR1193" s="1373"/>
      <c r="AS1193" s="1373"/>
      <c r="AT1193" s="743"/>
      <c r="AU1193" s="1373"/>
      <c r="AV1193" s="1373"/>
      <c r="AW1193" s="1373"/>
      <c r="AX1193" s="1373"/>
      <c r="AY1193" s="1373"/>
      <c r="AZ1193" s="1639"/>
      <c r="BA1193" s="1639"/>
      <c r="BB1193" s="1639"/>
      <c r="BC1193" s="1639"/>
      <c r="BD1193" s="1639"/>
      <c r="BE1193" s="1642">
        <v>0</v>
      </c>
    </row>
    <row s="1854" customFormat="1" customHeight="1" ht="22.5">
      <c r="A1194" s="994"/>
      <c r="B1194" s="1373"/>
      <c r="C1194" s="1649"/>
      <c r="D1194" s="2158"/>
      <c r="E1194" s="553" t="s">
        <v>2780</v>
      </c>
      <c r="F1194" s="547" t="s">
        <v>2781</v>
      </c>
      <c r="G1194" s="2386" t="s">
        <v>736</v>
      </c>
      <c r="H1194" s="552"/>
      <c r="I1194" s="552">
        <v>162</v>
      </c>
      <c r="J1194" s="552"/>
      <c r="K1194" s="552"/>
      <c r="L1194" s="552"/>
      <c r="M1194" s="552"/>
      <c r="N1194" s="552"/>
      <c r="O1194" s="552"/>
      <c r="P1194" s="552"/>
      <c r="Q1194" s="552"/>
      <c r="R1194" s="552"/>
      <c r="S1194" s="552"/>
      <c r="T1194" s="552"/>
      <c r="U1194" s="552"/>
      <c r="V1194" s="552"/>
      <c r="W1194" s="552"/>
      <c r="X1194" s="552"/>
      <c r="Y1194" s="552"/>
      <c r="Z1194" s="552"/>
      <c r="AA1194" s="552"/>
      <c r="AB1194" s="552"/>
      <c r="AC1194" s="552"/>
      <c r="AD1194" s="552"/>
      <c r="AE1194" s="552"/>
      <c r="AF1194" s="552"/>
      <c r="AG1194" s="552"/>
      <c r="AH1194" s="552"/>
      <c r="AI1194" s="1532" t="s">
        <v>737</v>
      </c>
      <c r="AJ1194" s="741"/>
      <c r="AK1194" s="1649"/>
      <c r="AL1194" s="1649"/>
      <c r="AM1194" s="1373"/>
      <c r="AN1194" s="1373"/>
      <c r="AO1194" s="1373"/>
      <c r="AP1194" s="1373"/>
      <c r="AQ1194" s="1649"/>
      <c r="AR1194" s="1373"/>
      <c r="AS1194" s="1373"/>
      <c r="AT1194" s="743"/>
      <c r="AU1194" s="1373"/>
      <c r="AV1194" s="1373"/>
      <c r="AW1194" s="1373"/>
      <c r="AX1194" s="1373"/>
      <c r="AY1194" s="1373"/>
      <c r="AZ1194" s="1639"/>
      <c r="BA1194" s="1639"/>
      <c r="BB1194" s="1639"/>
      <c r="BC1194" s="1639"/>
      <c r="BD1194" s="1639"/>
      <c r="BE1194" s="1642">
        <v>0</v>
      </c>
    </row>
    <row s="1854" customFormat="1" customHeight="1" ht="22.5">
      <c r="A1195" s="994"/>
      <c r="B1195" s="1373"/>
      <c r="C1195" s="1649"/>
      <c r="D1195" s="2158"/>
      <c r="E1195" s="553" t="s">
        <v>2782</v>
      </c>
      <c r="F1195" s="547" t="s">
        <v>2783</v>
      </c>
      <c r="G1195" s="2386" t="s">
        <v>736</v>
      </c>
      <c r="H1195" s="552"/>
      <c r="I1195" s="552">
        <v>170</v>
      </c>
      <c r="J1195" s="552"/>
      <c r="K1195" s="552"/>
      <c r="L1195" s="552"/>
      <c r="M1195" s="552"/>
      <c r="N1195" s="552"/>
      <c r="O1195" s="552"/>
      <c r="P1195" s="552"/>
      <c r="Q1195" s="552"/>
      <c r="R1195" s="552"/>
      <c r="S1195" s="552"/>
      <c r="T1195" s="552"/>
      <c r="U1195" s="552"/>
      <c r="V1195" s="552"/>
      <c r="W1195" s="552"/>
      <c r="X1195" s="552"/>
      <c r="Y1195" s="552"/>
      <c r="Z1195" s="552"/>
      <c r="AA1195" s="552"/>
      <c r="AB1195" s="552"/>
      <c r="AC1195" s="552"/>
      <c r="AD1195" s="552"/>
      <c r="AE1195" s="552"/>
      <c r="AF1195" s="552"/>
      <c r="AG1195" s="552"/>
      <c r="AH1195" s="552"/>
      <c r="AI1195" s="1532" t="s">
        <v>737</v>
      </c>
      <c r="AJ1195" s="741"/>
      <c r="AK1195" s="1649"/>
      <c r="AL1195" s="1649"/>
      <c r="AM1195" s="1373"/>
      <c r="AN1195" s="1373"/>
      <c r="AO1195" s="1373"/>
      <c r="AP1195" s="1373"/>
      <c r="AQ1195" s="1649"/>
      <c r="AR1195" s="1373"/>
      <c r="AS1195" s="1373"/>
      <c r="AT1195" s="743"/>
      <c r="AU1195" s="1373"/>
      <c r="AV1195" s="1373"/>
      <c r="AW1195" s="1373"/>
      <c r="AX1195" s="1373"/>
      <c r="AY1195" s="1373"/>
      <c r="AZ1195" s="1639"/>
      <c r="BA1195" s="1639"/>
      <c r="BB1195" s="1639"/>
      <c r="BC1195" s="1639"/>
      <c r="BD1195" s="1639"/>
      <c r="BE1195" s="1642">
        <v>0</v>
      </c>
    </row>
    <row s="1854" customFormat="1" customHeight="1" ht="22.5">
      <c r="A1196" s="994"/>
      <c r="B1196" s="1373"/>
      <c r="C1196" s="1649"/>
      <c r="D1196" s="2158"/>
      <c r="E1196" s="553" t="s">
        <v>2784</v>
      </c>
      <c r="F1196" s="547" t="s">
        <v>2785</v>
      </c>
      <c r="G1196" s="2386" t="s">
        <v>736</v>
      </c>
      <c r="H1196" s="552"/>
      <c r="I1196" s="552">
        <v>180</v>
      </c>
      <c r="J1196" s="552"/>
      <c r="K1196" s="552"/>
      <c r="L1196" s="552"/>
      <c r="M1196" s="552"/>
      <c r="N1196" s="552"/>
      <c r="O1196" s="552"/>
      <c r="P1196" s="552"/>
      <c r="Q1196" s="552"/>
      <c r="R1196" s="552"/>
      <c r="S1196" s="552"/>
      <c r="T1196" s="552"/>
      <c r="U1196" s="552"/>
      <c r="V1196" s="552"/>
      <c r="W1196" s="552"/>
      <c r="X1196" s="552"/>
      <c r="Y1196" s="552"/>
      <c r="Z1196" s="552"/>
      <c r="AA1196" s="552"/>
      <c r="AB1196" s="552"/>
      <c r="AC1196" s="552"/>
      <c r="AD1196" s="552"/>
      <c r="AE1196" s="552"/>
      <c r="AF1196" s="552"/>
      <c r="AG1196" s="552"/>
      <c r="AH1196" s="552"/>
      <c r="AI1196" s="1532" t="s">
        <v>737</v>
      </c>
      <c r="AJ1196" s="741"/>
      <c r="AK1196" s="1649"/>
      <c r="AL1196" s="1649"/>
      <c r="AM1196" s="1373"/>
      <c r="AN1196" s="1373"/>
      <c r="AO1196" s="1373"/>
      <c r="AP1196" s="1373"/>
      <c r="AQ1196" s="1649"/>
      <c r="AR1196" s="1373"/>
      <c r="AS1196" s="1373"/>
      <c r="AT1196" s="743"/>
      <c r="AU1196" s="1373"/>
      <c r="AV1196" s="1373"/>
      <c r="AW1196" s="1373"/>
      <c r="AX1196" s="1373"/>
      <c r="AY1196" s="1373"/>
      <c r="AZ1196" s="1639"/>
      <c r="BA1196" s="1639"/>
      <c r="BB1196" s="1639"/>
      <c r="BC1196" s="1639"/>
      <c r="BD1196" s="1639"/>
      <c r="BE1196" s="1642">
        <v>0</v>
      </c>
    </row>
    <row s="1854" customFormat="1" customHeight="1" ht="22.5">
      <c r="A1197" s="994"/>
      <c r="B1197" s="1373"/>
      <c r="C1197" s="1649"/>
      <c r="D1197" s="2158"/>
      <c r="E1197" s="553" t="s">
        <v>2786</v>
      </c>
      <c r="F1197" s="547" t="s">
        <v>2787</v>
      </c>
      <c r="G1197" s="2386" t="s">
        <v>736</v>
      </c>
      <c r="H1197" s="552"/>
      <c r="I1197" s="552">
        <v>160</v>
      </c>
      <c r="J1197" s="552"/>
      <c r="K1197" s="552"/>
      <c r="L1197" s="552"/>
      <c r="M1197" s="552"/>
      <c r="N1197" s="552"/>
      <c r="O1197" s="552"/>
      <c r="P1197" s="552"/>
      <c r="Q1197" s="552"/>
      <c r="R1197" s="552"/>
      <c r="S1197" s="552"/>
      <c r="T1197" s="552"/>
      <c r="U1197" s="552"/>
      <c r="V1197" s="552"/>
      <c r="W1197" s="552"/>
      <c r="X1197" s="552"/>
      <c r="Y1197" s="552"/>
      <c r="Z1197" s="552"/>
      <c r="AA1197" s="552"/>
      <c r="AB1197" s="552"/>
      <c r="AC1197" s="552"/>
      <c r="AD1197" s="552"/>
      <c r="AE1197" s="552"/>
      <c r="AF1197" s="552"/>
      <c r="AG1197" s="552"/>
      <c r="AH1197" s="552"/>
      <c r="AI1197" s="1532" t="s">
        <v>737</v>
      </c>
      <c r="AJ1197" s="741"/>
      <c r="AK1197" s="1649"/>
      <c r="AL1197" s="1649"/>
      <c r="AM1197" s="1373"/>
      <c r="AN1197" s="1373"/>
      <c r="AO1197" s="1373"/>
      <c r="AP1197" s="1373"/>
      <c r="AQ1197" s="1649"/>
      <c r="AR1197" s="1373"/>
      <c r="AS1197" s="1373"/>
      <c r="AT1197" s="743"/>
      <c r="AU1197" s="1373"/>
      <c r="AV1197" s="1373"/>
      <c r="AW1197" s="1373"/>
      <c r="AX1197" s="1373"/>
      <c r="AY1197" s="1373"/>
      <c r="AZ1197" s="1639"/>
      <c r="BA1197" s="1639"/>
      <c r="BB1197" s="1639"/>
      <c r="BC1197" s="1639"/>
      <c r="BD1197" s="1639"/>
      <c r="BE1197" s="1642">
        <v>0</v>
      </c>
    </row>
    <row s="1854" customFormat="1" customHeight="1" ht="22.5">
      <c r="A1198" s="994"/>
      <c r="B1198" s="1373"/>
      <c r="C1198" s="1649"/>
      <c r="D1198" s="2158"/>
      <c r="E1198" s="553" t="s">
        <v>2788</v>
      </c>
      <c r="F1198" s="547" t="s">
        <v>2789</v>
      </c>
      <c r="G1198" s="2386" t="s">
        <v>736</v>
      </c>
      <c r="H1198" s="552"/>
      <c r="I1198" s="552">
        <v>198</v>
      </c>
      <c r="J1198" s="552"/>
      <c r="K1198" s="552"/>
      <c r="L1198" s="552"/>
      <c r="M1198" s="552"/>
      <c r="N1198" s="552"/>
      <c r="O1198" s="552"/>
      <c r="P1198" s="552"/>
      <c r="Q1198" s="552"/>
      <c r="R1198" s="552"/>
      <c r="S1198" s="552"/>
      <c r="T1198" s="552"/>
      <c r="U1198" s="552"/>
      <c r="V1198" s="552"/>
      <c r="W1198" s="552"/>
      <c r="X1198" s="552"/>
      <c r="Y1198" s="552"/>
      <c r="Z1198" s="552"/>
      <c r="AA1198" s="552"/>
      <c r="AB1198" s="552"/>
      <c r="AC1198" s="552"/>
      <c r="AD1198" s="552"/>
      <c r="AE1198" s="552"/>
      <c r="AF1198" s="552"/>
      <c r="AG1198" s="552"/>
      <c r="AH1198" s="552"/>
      <c r="AI1198" s="1532" t="s">
        <v>737</v>
      </c>
      <c r="AJ1198" s="741"/>
      <c r="AK1198" s="1649"/>
      <c r="AL1198" s="1649"/>
      <c r="AM1198" s="1373"/>
      <c r="AN1198" s="1373"/>
      <c r="AO1198" s="1373"/>
      <c r="AP1198" s="1373"/>
      <c r="AQ1198" s="1649"/>
      <c r="AR1198" s="1373"/>
      <c r="AS1198" s="1373"/>
      <c r="AT1198" s="743"/>
      <c r="AU1198" s="1373"/>
      <c r="AV1198" s="1373"/>
      <c r="AW1198" s="1373"/>
      <c r="AX1198" s="1373"/>
      <c r="AY1198" s="1373"/>
      <c r="AZ1198" s="1639"/>
      <c r="BA1198" s="1639"/>
      <c r="BB1198" s="1639"/>
      <c r="BC1198" s="1639"/>
      <c r="BD1198" s="1639"/>
      <c r="BE1198" s="1642">
        <v>0</v>
      </c>
    </row>
    <row s="1854" customFormat="1" customHeight="1" ht="22.5">
      <c r="A1199" s="994"/>
      <c r="B1199" s="1373"/>
      <c r="C1199" s="1649"/>
      <c r="D1199" s="2158"/>
      <c r="E1199" s="553" t="s">
        <v>2790</v>
      </c>
      <c r="F1199" s="547" t="s">
        <v>2791</v>
      </c>
      <c r="G1199" s="2386" t="s">
        <v>736</v>
      </c>
      <c r="H1199" s="552"/>
      <c r="I1199" s="552">
        <v>173</v>
      </c>
      <c r="J1199" s="552"/>
      <c r="K1199" s="552"/>
      <c r="L1199" s="552"/>
      <c r="M1199" s="552"/>
      <c r="N1199" s="552"/>
      <c r="O1199" s="552"/>
      <c r="P1199" s="552"/>
      <c r="Q1199" s="552"/>
      <c r="R1199" s="552"/>
      <c r="S1199" s="552"/>
      <c r="T1199" s="552"/>
      <c r="U1199" s="552"/>
      <c r="V1199" s="552"/>
      <c r="W1199" s="552"/>
      <c r="X1199" s="552"/>
      <c r="Y1199" s="552"/>
      <c r="Z1199" s="552"/>
      <c r="AA1199" s="552"/>
      <c r="AB1199" s="552"/>
      <c r="AC1199" s="552"/>
      <c r="AD1199" s="552"/>
      <c r="AE1199" s="552"/>
      <c r="AF1199" s="552"/>
      <c r="AG1199" s="552"/>
      <c r="AH1199" s="552"/>
      <c r="AI1199" s="1532" t="s">
        <v>737</v>
      </c>
      <c r="AJ1199" s="741"/>
      <c r="AK1199" s="1649"/>
      <c r="AL1199" s="1649"/>
      <c r="AM1199" s="1373"/>
      <c r="AN1199" s="1373"/>
      <c r="AO1199" s="1373"/>
      <c r="AP1199" s="1373"/>
      <c r="AQ1199" s="1649"/>
      <c r="AR1199" s="1373"/>
      <c r="AS1199" s="1373"/>
      <c r="AT1199" s="743"/>
      <c r="AU1199" s="1373"/>
      <c r="AV1199" s="1373"/>
      <c r="AW1199" s="1373"/>
      <c r="AX1199" s="1373"/>
      <c r="AY1199" s="1373"/>
      <c r="AZ1199" s="1639"/>
      <c r="BA1199" s="1639"/>
      <c r="BB1199" s="1639"/>
      <c r="BC1199" s="1639"/>
      <c r="BD1199" s="1639"/>
      <c r="BE1199" s="1642">
        <v>0</v>
      </c>
    </row>
    <row s="1854" customFormat="1" customHeight="1" ht="22.5">
      <c r="A1200" s="994"/>
      <c r="B1200" s="1373"/>
      <c r="C1200" s="1649"/>
      <c r="D1200" s="2158"/>
      <c r="E1200" s="553" t="s">
        <v>2792</v>
      </c>
      <c r="F1200" s="547" t="s">
        <v>2793</v>
      </c>
      <c r="G1200" s="2386" t="s">
        <v>736</v>
      </c>
      <c r="H1200" s="552"/>
      <c r="I1200" s="552">
        <v>178</v>
      </c>
      <c r="J1200" s="552"/>
      <c r="K1200" s="552"/>
      <c r="L1200" s="552"/>
      <c r="M1200" s="552"/>
      <c r="N1200" s="552"/>
      <c r="O1200" s="552"/>
      <c r="P1200" s="552"/>
      <c r="Q1200" s="552"/>
      <c r="R1200" s="552"/>
      <c r="S1200" s="552"/>
      <c r="T1200" s="552"/>
      <c r="U1200" s="552"/>
      <c r="V1200" s="552"/>
      <c r="W1200" s="552"/>
      <c r="X1200" s="552"/>
      <c r="Y1200" s="552"/>
      <c r="Z1200" s="552"/>
      <c r="AA1200" s="552"/>
      <c r="AB1200" s="552"/>
      <c r="AC1200" s="552"/>
      <c r="AD1200" s="552"/>
      <c r="AE1200" s="552"/>
      <c r="AF1200" s="552"/>
      <c r="AG1200" s="552"/>
      <c r="AH1200" s="552"/>
      <c r="AI1200" s="1532" t="s">
        <v>737</v>
      </c>
      <c r="AJ1200" s="741"/>
      <c r="AK1200" s="1649"/>
      <c r="AL1200" s="1649"/>
      <c r="AM1200" s="1373"/>
      <c r="AN1200" s="1373"/>
      <c r="AO1200" s="1373"/>
      <c r="AP1200" s="1373"/>
      <c r="AQ1200" s="1649"/>
      <c r="AR1200" s="1373"/>
      <c r="AS1200" s="1373"/>
      <c r="AT1200" s="743"/>
      <c r="AU1200" s="1373"/>
      <c r="AV1200" s="1373"/>
      <c r="AW1200" s="1373"/>
      <c r="AX1200" s="1373"/>
      <c r="AY1200" s="1373"/>
      <c r="AZ1200" s="1639"/>
      <c r="BA1200" s="1639"/>
      <c r="BB1200" s="1639"/>
      <c r="BC1200" s="1639"/>
      <c r="BD1200" s="1639"/>
      <c r="BE1200" s="1642">
        <v>0</v>
      </c>
    </row>
    <row s="1854" customFormat="1" customHeight="1" ht="22.5">
      <c r="A1201" s="994"/>
      <c r="B1201" s="1373"/>
      <c r="C1201" s="1649"/>
      <c r="D1201" s="2158"/>
      <c r="E1201" s="553" t="s">
        <v>2794</v>
      </c>
      <c r="F1201" s="547" t="s">
        <v>2795</v>
      </c>
      <c r="G1201" s="2386" t="s">
        <v>736</v>
      </c>
      <c r="H1201" s="552"/>
      <c r="I1201" s="552">
        <v>167.5</v>
      </c>
      <c r="J1201" s="552"/>
      <c r="K1201" s="552"/>
      <c r="L1201" s="552"/>
      <c r="M1201" s="552"/>
      <c r="N1201" s="552"/>
      <c r="O1201" s="552"/>
      <c r="P1201" s="552"/>
      <c r="Q1201" s="552"/>
      <c r="R1201" s="552"/>
      <c r="S1201" s="552"/>
      <c r="T1201" s="552"/>
      <c r="U1201" s="552"/>
      <c r="V1201" s="552"/>
      <c r="W1201" s="552"/>
      <c r="X1201" s="552"/>
      <c r="Y1201" s="552"/>
      <c r="Z1201" s="552"/>
      <c r="AA1201" s="552"/>
      <c r="AB1201" s="552"/>
      <c r="AC1201" s="552"/>
      <c r="AD1201" s="552"/>
      <c r="AE1201" s="552"/>
      <c r="AF1201" s="552"/>
      <c r="AG1201" s="552"/>
      <c r="AH1201" s="552"/>
      <c r="AI1201" s="1532" t="s">
        <v>737</v>
      </c>
      <c r="AJ1201" s="741"/>
      <c r="AK1201" s="1649"/>
      <c r="AL1201" s="1649"/>
      <c r="AM1201" s="1373"/>
      <c r="AN1201" s="1373"/>
      <c r="AO1201" s="1373"/>
      <c r="AP1201" s="1373"/>
      <c r="AQ1201" s="1649"/>
      <c r="AR1201" s="1373"/>
      <c r="AS1201" s="1373"/>
      <c r="AT1201" s="743"/>
      <c r="AU1201" s="1373"/>
      <c r="AV1201" s="1373"/>
      <c r="AW1201" s="1373"/>
      <c r="AX1201" s="1373"/>
      <c r="AY1201" s="1373"/>
      <c r="AZ1201" s="1639"/>
      <c r="BA1201" s="1639"/>
      <c r="BB1201" s="1639"/>
      <c r="BC1201" s="1639"/>
      <c r="BD1201" s="1639"/>
      <c r="BE1201" s="1642">
        <v>0</v>
      </c>
    </row>
    <row s="1854" customFormat="1" customHeight="1" ht="22.5">
      <c r="A1202" s="994"/>
      <c r="B1202" s="1373"/>
      <c r="C1202" s="1649"/>
      <c r="D1202" s="2158"/>
      <c r="E1202" s="553" t="s">
        <v>2796</v>
      </c>
      <c r="F1202" s="547" t="s">
        <v>2797</v>
      </c>
      <c r="G1202" s="2386" t="s">
        <v>736</v>
      </c>
      <c r="H1202" s="552"/>
      <c r="I1202" s="552">
        <v>172</v>
      </c>
      <c r="J1202" s="552"/>
      <c r="K1202" s="552"/>
      <c r="L1202" s="552"/>
      <c r="M1202" s="552"/>
      <c r="N1202" s="552"/>
      <c r="O1202" s="552"/>
      <c r="P1202" s="552"/>
      <c r="Q1202" s="552"/>
      <c r="R1202" s="552"/>
      <c r="S1202" s="552"/>
      <c r="T1202" s="552"/>
      <c r="U1202" s="552"/>
      <c r="V1202" s="552"/>
      <c r="W1202" s="552"/>
      <c r="X1202" s="552"/>
      <c r="Y1202" s="552"/>
      <c r="Z1202" s="552"/>
      <c r="AA1202" s="552"/>
      <c r="AB1202" s="552"/>
      <c r="AC1202" s="552"/>
      <c r="AD1202" s="552"/>
      <c r="AE1202" s="552"/>
      <c r="AF1202" s="552"/>
      <c r="AG1202" s="552"/>
      <c r="AH1202" s="552"/>
      <c r="AI1202" s="1532" t="s">
        <v>737</v>
      </c>
      <c r="AJ1202" s="741"/>
      <c r="AK1202" s="1649"/>
      <c r="AL1202" s="1649"/>
      <c r="AM1202" s="1373"/>
      <c r="AN1202" s="1373"/>
      <c r="AO1202" s="1373"/>
      <c r="AP1202" s="1373"/>
      <c r="AQ1202" s="1649"/>
      <c r="AR1202" s="1373"/>
      <c r="AS1202" s="1373"/>
      <c r="AT1202" s="743"/>
      <c r="AU1202" s="1373"/>
      <c r="AV1202" s="1373"/>
      <c r="AW1202" s="1373"/>
      <c r="AX1202" s="1373"/>
      <c r="AY1202" s="1373"/>
      <c r="AZ1202" s="1639"/>
      <c r="BA1202" s="1639"/>
      <c r="BB1202" s="1639"/>
      <c r="BC1202" s="1639"/>
      <c r="BD1202" s="1639"/>
      <c r="BE1202" s="1642">
        <v>0</v>
      </c>
    </row>
    <row s="1854" customFormat="1" customHeight="1" ht="22.5">
      <c r="A1203" s="994"/>
      <c r="B1203" s="1373"/>
      <c r="C1203" s="1649"/>
      <c r="D1203" s="2158"/>
      <c r="E1203" s="553" t="s">
        <v>2798</v>
      </c>
      <c r="F1203" s="547" t="s">
        <v>2799</v>
      </c>
      <c r="G1203" s="2386" t="s">
        <v>736</v>
      </c>
      <c r="H1203" s="552"/>
      <c r="I1203" s="552">
        <v>162</v>
      </c>
      <c r="J1203" s="552"/>
      <c r="K1203" s="552"/>
      <c r="L1203" s="552"/>
      <c r="M1203" s="552"/>
      <c r="N1203" s="552"/>
      <c r="O1203" s="552"/>
      <c r="P1203" s="552"/>
      <c r="Q1203" s="552"/>
      <c r="R1203" s="552"/>
      <c r="S1203" s="552"/>
      <c r="T1203" s="552"/>
      <c r="U1203" s="552"/>
      <c r="V1203" s="552"/>
      <c r="W1203" s="552"/>
      <c r="X1203" s="552"/>
      <c r="Y1203" s="552"/>
      <c r="Z1203" s="552"/>
      <c r="AA1203" s="552"/>
      <c r="AB1203" s="552"/>
      <c r="AC1203" s="552"/>
      <c r="AD1203" s="552"/>
      <c r="AE1203" s="552"/>
      <c r="AF1203" s="552"/>
      <c r="AG1203" s="552"/>
      <c r="AH1203" s="552"/>
      <c r="AI1203" s="1532" t="s">
        <v>737</v>
      </c>
      <c r="AJ1203" s="741"/>
      <c r="AK1203" s="1649"/>
      <c r="AL1203" s="1649"/>
      <c r="AM1203" s="1373"/>
      <c r="AN1203" s="1373"/>
      <c r="AO1203" s="1373"/>
      <c r="AP1203" s="1373"/>
      <c r="AQ1203" s="1649"/>
      <c r="AR1203" s="1373"/>
      <c r="AS1203" s="1373"/>
      <c r="AT1203" s="743"/>
      <c r="AU1203" s="1373"/>
      <c r="AV1203" s="1373"/>
      <c r="AW1203" s="1373"/>
      <c r="AX1203" s="1373"/>
      <c r="AY1203" s="1373"/>
      <c r="AZ1203" s="1639"/>
      <c r="BA1203" s="1639"/>
      <c r="BB1203" s="1639"/>
      <c r="BC1203" s="1639"/>
      <c r="BD1203" s="1639"/>
      <c r="BE1203" s="1642">
        <v>0</v>
      </c>
    </row>
    <row s="1854" customFormat="1" customHeight="1" ht="22.5">
      <c r="A1204" s="994"/>
      <c r="B1204" s="1373"/>
      <c r="C1204" s="1649"/>
      <c r="D1204" s="2158"/>
      <c r="E1204" s="553" t="s">
        <v>2800</v>
      </c>
      <c r="F1204" s="547" t="s">
        <v>2801</v>
      </c>
      <c r="G1204" s="2386" t="s">
        <v>736</v>
      </c>
      <c r="H1204" s="552"/>
      <c r="I1204" s="552">
        <v>198</v>
      </c>
      <c r="J1204" s="552"/>
      <c r="K1204" s="552"/>
      <c r="L1204" s="552"/>
      <c r="M1204" s="552"/>
      <c r="N1204" s="552"/>
      <c r="O1204" s="552"/>
      <c r="P1204" s="552"/>
      <c r="Q1204" s="552"/>
      <c r="R1204" s="552"/>
      <c r="S1204" s="552"/>
      <c r="T1204" s="552"/>
      <c r="U1204" s="552"/>
      <c r="V1204" s="552"/>
      <c r="W1204" s="552"/>
      <c r="X1204" s="552"/>
      <c r="Y1204" s="552"/>
      <c r="Z1204" s="552"/>
      <c r="AA1204" s="552"/>
      <c r="AB1204" s="552"/>
      <c r="AC1204" s="552"/>
      <c r="AD1204" s="552"/>
      <c r="AE1204" s="552"/>
      <c r="AF1204" s="552"/>
      <c r="AG1204" s="552"/>
      <c r="AH1204" s="552"/>
      <c r="AI1204" s="1532" t="s">
        <v>737</v>
      </c>
      <c r="AJ1204" s="741"/>
      <c r="AK1204" s="1649"/>
      <c r="AL1204" s="1649"/>
      <c r="AM1204" s="1373"/>
      <c r="AN1204" s="1373"/>
      <c r="AO1204" s="1373"/>
      <c r="AP1204" s="1373"/>
      <c r="AQ1204" s="1649"/>
      <c r="AR1204" s="1373"/>
      <c r="AS1204" s="1373"/>
      <c r="AT1204" s="743"/>
      <c r="AU1204" s="1373"/>
      <c r="AV1204" s="1373"/>
      <c r="AW1204" s="1373"/>
      <c r="AX1204" s="1373"/>
      <c r="AY1204" s="1373"/>
      <c r="AZ1204" s="1639"/>
      <c r="BA1204" s="1639"/>
      <c r="BB1204" s="1639"/>
      <c r="BC1204" s="1639"/>
      <c r="BD1204" s="1639"/>
      <c r="BE1204" s="1642">
        <v>0</v>
      </c>
    </row>
    <row s="1854" customFormat="1" customHeight="1" ht="22.5">
      <c r="A1205" s="994"/>
      <c r="B1205" s="1373"/>
      <c r="C1205" s="1649"/>
      <c r="D1205" s="2158"/>
      <c r="E1205" s="553" t="s">
        <v>2802</v>
      </c>
      <c r="F1205" s="547" t="s">
        <v>2803</v>
      </c>
      <c r="G1205" s="2386" t="s">
        <v>736</v>
      </c>
      <c r="H1205" s="552"/>
      <c r="I1205" s="552">
        <v>172</v>
      </c>
      <c r="J1205" s="552"/>
      <c r="K1205" s="552"/>
      <c r="L1205" s="552"/>
      <c r="M1205" s="552"/>
      <c r="N1205" s="552"/>
      <c r="O1205" s="552"/>
      <c r="P1205" s="552"/>
      <c r="Q1205" s="552"/>
      <c r="R1205" s="552"/>
      <c r="S1205" s="552"/>
      <c r="T1205" s="552"/>
      <c r="U1205" s="552"/>
      <c r="V1205" s="552"/>
      <c r="W1205" s="552"/>
      <c r="X1205" s="552"/>
      <c r="Y1205" s="552"/>
      <c r="Z1205" s="552"/>
      <c r="AA1205" s="552"/>
      <c r="AB1205" s="552"/>
      <c r="AC1205" s="552"/>
      <c r="AD1205" s="552"/>
      <c r="AE1205" s="552"/>
      <c r="AF1205" s="552"/>
      <c r="AG1205" s="552"/>
      <c r="AH1205" s="552"/>
      <c r="AI1205" s="1532" t="s">
        <v>737</v>
      </c>
      <c r="AJ1205" s="741"/>
      <c r="AK1205" s="1649"/>
      <c r="AL1205" s="1649"/>
      <c r="AM1205" s="1373"/>
      <c r="AN1205" s="1373"/>
      <c r="AO1205" s="1373"/>
      <c r="AP1205" s="1373"/>
      <c r="AQ1205" s="1649"/>
      <c r="AR1205" s="1373"/>
      <c r="AS1205" s="1373"/>
      <c r="AT1205" s="743"/>
      <c r="AU1205" s="1373"/>
      <c r="AV1205" s="1373"/>
      <c r="AW1205" s="1373"/>
      <c r="AX1205" s="1373"/>
      <c r="AY1205" s="1373"/>
      <c r="AZ1205" s="1639"/>
      <c r="BA1205" s="1639"/>
      <c r="BB1205" s="1639"/>
      <c r="BC1205" s="1639"/>
      <c r="BD1205" s="1639"/>
      <c r="BE1205" s="1642">
        <v>0</v>
      </c>
    </row>
    <row s="1854" customFormat="1" customHeight="1" ht="22.5">
      <c r="A1206" s="994"/>
      <c r="B1206" s="1373"/>
      <c r="C1206" s="1649"/>
      <c r="D1206" s="2158"/>
      <c r="E1206" s="553" t="s">
        <v>2804</v>
      </c>
      <c r="F1206" s="547" t="s">
        <v>2805</v>
      </c>
      <c r="G1206" s="2386" t="s">
        <v>736</v>
      </c>
      <c r="H1206" s="552"/>
      <c r="I1206" s="552">
        <v>200</v>
      </c>
      <c r="J1206" s="552"/>
      <c r="K1206" s="552"/>
      <c r="L1206" s="552"/>
      <c r="M1206" s="552"/>
      <c r="N1206" s="552"/>
      <c r="O1206" s="552"/>
      <c r="P1206" s="552"/>
      <c r="Q1206" s="552"/>
      <c r="R1206" s="552"/>
      <c r="S1206" s="552"/>
      <c r="T1206" s="552"/>
      <c r="U1206" s="552"/>
      <c r="V1206" s="552"/>
      <c r="W1206" s="552"/>
      <c r="X1206" s="552"/>
      <c r="Y1206" s="552"/>
      <c r="Z1206" s="552"/>
      <c r="AA1206" s="552"/>
      <c r="AB1206" s="552"/>
      <c r="AC1206" s="552"/>
      <c r="AD1206" s="552"/>
      <c r="AE1206" s="552"/>
      <c r="AF1206" s="552"/>
      <c r="AG1206" s="552"/>
      <c r="AH1206" s="552"/>
      <c r="AI1206" s="1532" t="s">
        <v>737</v>
      </c>
      <c r="AJ1206" s="741"/>
      <c r="AK1206" s="1649"/>
      <c r="AL1206" s="1649"/>
      <c r="AM1206" s="1373"/>
      <c r="AN1206" s="1373"/>
      <c r="AO1206" s="1373"/>
      <c r="AP1206" s="1373"/>
      <c r="AQ1206" s="1649"/>
      <c r="AR1206" s="1373"/>
      <c r="AS1206" s="1373"/>
      <c r="AT1206" s="743"/>
      <c r="AU1206" s="1373"/>
      <c r="AV1206" s="1373"/>
      <c r="AW1206" s="1373"/>
      <c r="AX1206" s="1373"/>
      <c r="AY1206" s="1373"/>
      <c r="AZ1206" s="1639"/>
      <c r="BA1206" s="1639"/>
      <c r="BB1206" s="1639"/>
      <c r="BC1206" s="1639"/>
      <c r="BD1206" s="1639"/>
      <c r="BE1206" s="1642">
        <v>0</v>
      </c>
    </row>
    <row s="1854" customFormat="1" customHeight="1" ht="22.5">
      <c r="A1207" s="994"/>
      <c r="B1207" s="1373"/>
      <c r="C1207" s="1649"/>
      <c r="D1207" s="2158"/>
      <c r="E1207" s="553" t="s">
        <v>2806</v>
      </c>
      <c r="F1207" s="547" t="s">
        <v>2807</v>
      </c>
      <c r="G1207" s="2386" t="s">
        <v>736</v>
      </c>
      <c r="H1207" s="552"/>
      <c r="I1207" s="552">
        <v>173</v>
      </c>
      <c r="J1207" s="552"/>
      <c r="K1207" s="552"/>
      <c r="L1207" s="552"/>
      <c r="M1207" s="552"/>
      <c r="N1207" s="552"/>
      <c r="O1207" s="552"/>
      <c r="P1207" s="552"/>
      <c r="Q1207" s="552"/>
      <c r="R1207" s="552"/>
      <c r="S1207" s="552"/>
      <c r="T1207" s="552"/>
      <c r="U1207" s="552"/>
      <c r="V1207" s="552"/>
      <c r="W1207" s="552"/>
      <c r="X1207" s="552"/>
      <c r="Y1207" s="552"/>
      <c r="Z1207" s="552"/>
      <c r="AA1207" s="552"/>
      <c r="AB1207" s="552"/>
      <c r="AC1207" s="552"/>
      <c r="AD1207" s="552"/>
      <c r="AE1207" s="552"/>
      <c r="AF1207" s="552"/>
      <c r="AG1207" s="552"/>
      <c r="AH1207" s="552"/>
      <c r="AI1207" s="1532" t="s">
        <v>737</v>
      </c>
      <c r="AJ1207" s="741"/>
      <c r="AK1207" s="1649"/>
      <c r="AL1207" s="1649"/>
      <c r="AM1207" s="1373"/>
      <c r="AN1207" s="1373"/>
      <c r="AO1207" s="1373"/>
      <c r="AP1207" s="1373"/>
      <c r="AQ1207" s="1649"/>
      <c r="AR1207" s="1373"/>
      <c r="AS1207" s="1373"/>
      <c r="AT1207" s="743"/>
      <c r="AU1207" s="1373"/>
      <c r="AV1207" s="1373"/>
      <c r="AW1207" s="1373"/>
      <c r="AX1207" s="1373"/>
      <c r="AY1207" s="1373"/>
      <c r="AZ1207" s="1639"/>
      <c r="BA1207" s="1639"/>
      <c r="BB1207" s="1639"/>
      <c r="BC1207" s="1639"/>
      <c r="BD1207" s="1639"/>
      <c r="BE1207" s="1642">
        <v>0</v>
      </c>
    </row>
    <row s="1854" customFormat="1" customHeight="1" ht="22.5">
      <c r="A1208" s="994"/>
      <c r="B1208" s="1373"/>
      <c r="C1208" s="1649"/>
      <c r="D1208" s="2158"/>
      <c r="E1208" s="553" t="s">
        <v>2808</v>
      </c>
      <c r="F1208" s="547" t="s">
        <v>2809</v>
      </c>
      <c r="G1208" s="2386" t="s">
        <v>736</v>
      </c>
      <c r="H1208" s="552"/>
      <c r="I1208" s="552">
        <v>210</v>
      </c>
      <c r="J1208" s="552"/>
      <c r="K1208" s="552"/>
      <c r="L1208" s="552"/>
      <c r="M1208" s="552"/>
      <c r="N1208" s="552"/>
      <c r="O1208" s="552"/>
      <c r="P1208" s="552"/>
      <c r="Q1208" s="552"/>
      <c r="R1208" s="552"/>
      <c r="S1208" s="552"/>
      <c r="T1208" s="552"/>
      <c r="U1208" s="552"/>
      <c r="V1208" s="552"/>
      <c r="W1208" s="552"/>
      <c r="X1208" s="552"/>
      <c r="Y1208" s="552"/>
      <c r="Z1208" s="552"/>
      <c r="AA1208" s="552"/>
      <c r="AB1208" s="552"/>
      <c r="AC1208" s="552"/>
      <c r="AD1208" s="552"/>
      <c r="AE1208" s="552"/>
      <c r="AF1208" s="552"/>
      <c r="AG1208" s="552"/>
      <c r="AH1208" s="552"/>
      <c r="AI1208" s="1532" t="s">
        <v>737</v>
      </c>
      <c r="AJ1208" s="741"/>
      <c r="AK1208" s="1649"/>
      <c r="AL1208" s="1649"/>
      <c r="AM1208" s="1373"/>
      <c r="AN1208" s="1373"/>
      <c r="AO1208" s="1373"/>
      <c r="AP1208" s="1373"/>
      <c r="AQ1208" s="1649"/>
      <c r="AR1208" s="1373"/>
      <c r="AS1208" s="1373"/>
      <c r="AT1208" s="743"/>
      <c r="AU1208" s="1373"/>
      <c r="AV1208" s="1373"/>
      <c r="AW1208" s="1373"/>
      <c r="AX1208" s="1373"/>
      <c r="AY1208" s="1373"/>
      <c r="AZ1208" s="1639"/>
      <c r="BA1208" s="1639"/>
      <c r="BB1208" s="1639"/>
      <c r="BC1208" s="1639"/>
      <c r="BD1208" s="1639"/>
      <c r="BE1208" s="1642">
        <v>0</v>
      </c>
    </row>
    <row s="1854" customFormat="1" customHeight="1" ht="22.5">
      <c r="A1209" s="994"/>
      <c r="B1209" s="1373"/>
      <c r="C1209" s="1649"/>
      <c r="D1209" s="2158"/>
      <c r="E1209" s="553" t="s">
        <v>2810</v>
      </c>
      <c r="F1209" s="547" t="s">
        <v>2811</v>
      </c>
      <c r="G1209" s="2386" t="s">
        <v>736</v>
      </c>
      <c r="H1209" s="552"/>
      <c r="I1209" s="552">
        <v>184</v>
      </c>
      <c r="J1209" s="552"/>
      <c r="K1209" s="552"/>
      <c r="L1209" s="552"/>
      <c r="M1209" s="552"/>
      <c r="N1209" s="552"/>
      <c r="O1209" s="552"/>
      <c r="P1209" s="552"/>
      <c r="Q1209" s="552"/>
      <c r="R1209" s="552"/>
      <c r="S1209" s="552"/>
      <c r="T1209" s="552"/>
      <c r="U1209" s="552"/>
      <c r="V1209" s="552"/>
      <c r="W1209" s="552"/>
      <c r="X1209" s="552"/>
      <c r="Y1209" s="552"/>
      <c r="Z1209" s="552"/>
      <c r="AA1209" s="552"/>
      <c r="AB1209" s="552"/>
      <c r="AC1209" s="552"/>
      <c r="AD1209" s="552"/>
      <c r="AE1209" s="552"/>
      <c r="AF1209" s="552"/>
      <c r="AG1209" s="552"/>
      <c r="AH1209" s="552"/>
      <c r="AI1209" s="1532" t="s">
        <v>737</v>
      </c>
      <c r="AJ1209" s="741"/>
      <c r="AK1209" s="1649"/>
      <c r="AL1209" s="1649"/>
      <c r="AM1209" s="1373"/>
      <c r="AN1209" s="1373"/>
      <c r="AO1209" s="1373"/>
      <c r="AP1209" s="1373"/>
      <c r="AQ1209" s="1649"/>
      <c r="AR1209" s="1373"/>
      <c r="AS1209" s="1373"/>
      <c r="AT1209" s="743"/>
      <c r="AU1209" s="1373"/>
      <c r="AV1209" s="1373"/>
      <c r="AW1209" s="1373"/>
      <c r="AX1209" s="1373"/>
      <c r="AY1209" s="1373"/>
      <c r="AZ1209" s="1639"/>
      <c r="BA1209" s="1639"/>
      <c r="BB1209" s="1639"/>
      <c r="BC1209" s="1639"/>
      <c r="BD1209" s="1639"/>
      <c r="BE1209" s="1642">
        <v>0</v>
      </c>
    </row>
    <row s="1854" customFormat="1" customHeight="1" ht="22.5">
      <c r="A1210" s="994"/>
      <c r="B1210" s="1373"/>
      <c r="C1210" s="1649"/>
      <c r="D1210" s="2158"/>
      <c r="E1210" s="553" t="s">
        <v>2812</v>
      </c>
      <c r="F1210" s="547" t="s">
        <v>2813</v>
      </c>
      <c r="G1210" s="2386" t="s">
        <v>736</v>
      </c>
      <c r="H1210" s="552"/>
      <c r="I1210" s="552">
        <v>197.999</v>
      </c>
      <c r="J1210" s="552"/>
      <c r="K1210" s="552"/>
      <c r="L1210" s="552"/>
      <c r="M1210" s="552"/>
      <c r="N1210" s="552"/>
      <c r="O1210" s="552"/>
      <c r="P1210" s="552"/>
      <c r="Q1210" s="552"/>
      <c r="R1210" s="552"/>
      <c r="S1210" s="552"/>
      <c r="T1210" s="552"/>
      <c r="U1210" s="552"/>
      <c r="V1210" s="552"/>
      <c r="W1210" s="552"/>
      <c r="X1210" s="552"/>
      <c r="Y1210" s="552"/>
      <c r="Z1210" s="552"/>
      <c r="AA1210" s="552"/>
      <c r="AB1210" s="552"/>
      <c r="AC1210" s="552"/>
      <c r="AD1210" s="552"/>
      <c r="AE1210" s="552"/>
      <c r="AF1210" s="552"/>
      <c r="AG1210" s="552"/>
      <c r="AH1210" s="552"/>
      <c r="AI1210" s="1532" t="s">
        <v>737</v>
      </c>
      <c r="AJ1210" s="741"/>
      <c r="AK1210" s="1649"/>
      <c r="AL1210" s="1649"/>
      <c r="AM1210" s="1373"/>
      <c r="AN1210" s="1373"/>
      <c r="AO1210" s="1373"/>
      <c r="AP1210" s="1373"/>
      <c r="AQ1210" s="1649"/>
      <c r="AR1210" s="1373"/>
      <c r="AS1210" s="1373"/>
      <c r="AT1210" s="743"/>
      <c r="AU1210" s="1373"/>
      <c r="AV1210" s="1373"/>
      <c r="AW1210" s="1373"/>
      <c r="AX1210" s="1373"/>
      <c r="AY1210" s="1373"/>
      <c r="AZ1210" s="1639"/>
      <c r="BA1210" s="1639"/>
      <c r="BB1210" s="1639"/>
      <c r="BC1210" s="1639"/>
      <c r="BD1210" s="1639"/>
      <c r="BE1210" s="1642">
        <v>0</v>
      </c>
    </row>
    <row s="1854" customFormat="1" customHeight="1" ht="22.5">
      <c r="A1211" s="994"/>
      <c r="B1211" s="1373"/>
      <c r="C1211" s="1649"/>
      <c r="D1211" s="2158"/>
      <c r="E1211" s="553" t="s">
        <v>2814</v>
      </c>
      <c r="F1211" s="547" t="s">
        <v>2815</v>
      </c>
      <c r="G1211" s="2386" t="s">
        <v>736</v>
      </c>
      <c r="H1211" s="552"/>
      <c r="I1211" s="552">
        <v>197.999</v>
      </c>
      <c r="J1211" s="552"/>
      <c r="K1211" s="552"/>
      <c r="L1211" s="552"/>
      <c r="M1211" s="552"/>
      <c r="N1211" s="552"/>
      <c r="O1211" s="552"/>
      <c r="P1211" s="552"/>
      <c r="Q1211" s="552"/>
      <c r="R1211" s="552"/>
      <c r="S1211" s="552"/>
      <c r="T1211" s="552"/>
      <c r="U1211" s="552"/>
      <c r="V1211" s="552"/>
      <c r="W1211" s="552"/>
      <c r="X1211" s="552"/>
      <c r="Y1211" s="552"/>
      <c r="Z1211" s="552"/>
      <c r="AA1211" s="552"/>
      <c r="AB1211" s="552"/>
      <c r="AC1211" s="552"/>
      <c r="AD1211" s="552"/>
      <c r="AE1211" s="552"/>
      <c r="AF1211" s="552"/>
      <c r="AG1211" s="552"/>
      <c r="AH1211" s="552"/>
      <c r="AI1211" s="1532" t="s">
        <v>737</v>
      </c>
      <c r="AJ1211" s="741"/>
      <c r="AK1211" s="1649"/>
      <c r="AL1211" s="1649"/>
      <c r="AM1211" s="1373"/>
      <c r="AN1211" s="1373"/>
      <c r="AO1211" s="1373"/>
      <c r="AP1211" s="1373"/>
      <c r="AQ1211" s="1649"/>
      <c r="AR1211" s="1373"/>
      <c r="AS1211" s="1373"/>
      <c r="AT1211" s="743"/>
      <c r="AU1211" s="1373"/>
      <c r="AV1211" s="1373"/>
      <c r="AW1211" s="1373"/>
      <c r="AX1211" s="1373"/>
      <c r="AY1211" s="1373"/>
      <c r="AZ1211" s="1639"/>
      <c r="BA1211" s="1639"/>
      <c r="BB1211" s="1639"/>
      <c r="BC1211" s="1639"/>
      <c r="BD1211" s="1639"/>
      <c r="BE1211" s="1642">
        <v>0</v>
      </c>
    </row>
    <row s="1854" customFormat="1" customHeight="1" ht="22.5">
      <c r="A1212" s="994"/>
      <c r="B1212" s="1373"/>
      <c r="C1212" s="1649"/>
      <c r="D1212" s="2158"/>
      <c r="E1212" s="553" t="s">
        <v>2816</v>
      </c>
      <c r="F1212" s="547" t="s">
        <v>2817</v>
      </c>
      <c r="G1212" s="2386" t="s">
        <v>736</v>
      </c>
      <c r="H1212" s="552"/>
      <c r="I1212" s="552">
        <v>210.001</v>
      </c>
      <c r="J1212" s="552"/>
      <c r="K1212" s="552"/>
      <c r="L1212" s="552"/>
      <c r="M1212" s="552"/>
      <c r="N1212" s="552"/>
      <c r="O1212" s="552"/>
      <c r="P1212" s="552"/>
      <c r="Q1212" s="552"/>
      <c r="R1212" s="552"/>
      <c r="S1212" s="552"/>
      <c r="T1212" s="552"/>
      <c r="U1212" s="552"/>
      <c r="V1212" s="552"/>
      <c r="W1212" s="552"/>
      <c r="X1212" s="552"/>
      <c r="Y1212" s="552"/>
      <c r="Z1212" s="552"/>
      <c r="AA1212" s="552"/>
      <c r="AB1212" s="552"/>
      <c r="AC1212" s="552"/>
      <c r="AD1212" s="552"/>
      <c r="AE1212" s="552"/>
      <c r="AF1212" s="552"/>
      <c r="AG1212" s="552"/>
      <c r="AH1212" s="552"/>
      <c r="AI1212" s="1532" t="s">
        <v>737</v>
      </c>
      <c r="AJ1212" s="741"/>
      <c r="AK1212" s="1649"/>
      <c r="AL1212" s="1649"/>
      <c r="AM1212" s="1373"/>
      <c r="AN1212" s="1373"/>
      <c r="AO1212" s="1373"/>
      <c r="AP1212" s="1373"/>
      <c r="AQ1212" s="1649"/>
      <c r="AR1212" s="1373"/>
      <c r="AS1212" s="1373"/>
      <c r="AT1212" s="743"/>
      <c r="AU1212" s="1373"/>
      <c r="AV1212" s="1373"/>
      <c r="AW1212" s="1373"/>
      <c r="AX1212" s="1373"/>
      <c r="AY1212" s="1373"/>
      <c r="AZ1212" s="1639"/>
      <c r="BA1212" s="1639"/>
      <c r="BB1212" s="1639"/>
      <c r="BC1212" s="1639"/>
      <c r="BD1212" s="1639"/>
      <c r="BE1212" s="1642">
        <v>0</v>
      </c>
    </row>
    <row s="1854" customFormat="1" customHeight="1" ht="22.5">
      <c r="A1213" s="994"/>
      <c r="B1213" s="1373"/>
      <c r="C1213" s="1649"/>
      <c r="D1213" s="2158"/>
      <c r="E1213" s="553" t="s">
        <v>2818</v>
      </c>
      <c r="F1213" s="547" t="s">
        <v>2819</v>
      </c>
      <c r="G1213" s="2386" t="s">
        <v>736</v>
      </c>
      <c r="H1213" s="552"/>
      <c r="I1213" s="552">
        <v>209.999</v>
      </c>
      <c r="J1213" s="552"/>
      <c r="K1213" s="552"/>
      <c r="L1213" s="552"/>
      <c r="M1213" s="552"/>
      <c r="N1213" s="552"/>
      <c r="O1213" s="552"/>
      <c r="P1213" s="552"/>
      <c r="Q1213" s="552"/>
      <c r="R1213" s="552"/>
      <c r="S1213" s="552"/>
      <c r="T1213" s="552"/>
      <c r="U1213" s="552"/>
      <c r="V1213" s="552"/>
      <c r="W1213" s="552"/>
      <c r="X1213" s="552"/>
      <c r="Y1213" s="552"/>
      <c r="Z1213" s="552"/>
      <c r="AA1213" s="552"/>
      <c r="AB1213" s="552"/>
      <c r="AC1213" s="552"/>
      <c r="AD1213" s="552"/>
      <c r="AE1213" s="552"/>
      <c r="AF1213" s="552"/>
      <c r="AG1213" s="552"/>
      <c r="AH1213" s="552"/>
      <c r="AI1213" s="1532" t="s">
        <v>737</v>
      </c>
      <c r="AJ1213" s="741"/>
      <c r="AK1213" s="1649"/>
      <c r="AL1213" s="1649"/>
      <c r="AM1213" s="1373"/>
      <c r="AN1213" s="1373"/>
      <c r="AO1213" s="1373"/>
      <c r="AP1213" s="1373"/>
      <c r="AQ1213" s="1649"/>
      <c r="AR1213" s="1373"/>
      <c r="AS1213" s="1373"/>
      <c r="AT1213" s="743"/>
      <c r="AU1213" s="1373"/>
      <c r="AV1213" s="1373"/>
      <c r="AW1213" s="1373"/>
      <c r="AX1213" s="1373"/>
      <c r="AY1213" s="1373"/>
      <c r="AZ1213" s="1639"/>
      <c r="BA1213" s="1639"/>
      <c r="BB1213" s="1639"/>
      <c r="BC1213" s="1639"/>
      <c r="BD1213" s="1639"/>
      <c r="BE1213" s="1642">
        <v>0</v>
      </c>
    </row>
    <row s="1854" customFormat="1" customHeight="1" ht="22.5">
      <c r="A1214" s="994"/>
      <c r="B1214" s="1373"/>
      <c r="C1214" s="1649"/>
      <c r="D1214" s="2158"/>
      <c r="E1214" s="553" t="s">
        <v>2820</v>
      </c>
      <c r="F1214" s="547" t="s">
        <v>2821</v>
      </c>
      <c r="G1214" s="2386" t="s">
        <v>736</v>
      </c>
      <c r="H1214" s="552"/>
      <c r="I1214" s="552">
        <v>240</v>
      </c>
      <c r="J1214" s="552"/>
      <c r="K1214" s="552"/>
      <c r="L1214" s="552"/>
      <c r="M1214" s="552"/>
      <c r="N1214" s="552"/>
      <c r="O1214" s="552"/>
      <c r="P1214" s="552"/>
      <c r="Q1214" s="552"/>
      <c r="R1214" s="552"/>
      <c r="S1214" s="552"/>
      <c r="T1214" s="552"/>
      <c r="U1214" s="552"/>
      <c r="V1214" s="552"/>
      <c r="W1214" s="552"/>
      <c r="X1214" s="552"/>
      <c r="Y1214" s="552"/>
      <c r="Z1214" s="552"/>
      <c r="AA1214" s="552"/>
      <c r="AB1214" s="552"/>
      <c r="AC1214" s="552"/>
      <c r="AD1214" s="552"/>
      <c r="AE1214" s="552"/>
      <c r="AF1214" s="552"/>
      <c r="AG1214" s="552"/>
      <c r="AH1214" s="552"/>
      <c r="AI1214" s="1532" t="s">
        <v>737</v>
      </c>
      <c r="AJ1214" s="741"/>
      <c r="AK1214" s="1649"/>
      <c r="AL1214" s="1649"/>
      <c r="AM1214" s="1373"/>
      <c r="AN1214" s="1373"/>
      <c r="AO1214" s="1373"/>
      <c r="AP1214" s="1373"/>
      <c r="AQ1214" s="1649"/>
      <c r="AR1214" s="1373"/>
      <c r="AS1214" s="1373"/>
      <c r="AT1214" s="743"/>
      <c r="AU1214" s="1373"/>
      <c r="AV1214" s="1373"/>
      <c r="AW1214" s="1373"/>
      <c r="AX1214" s="1373"/>
      <c r="AY1214" s="1373"/>
      <c r="AZ1214" s="1639"/>
      <c r="BA1214" s="1639"/>
      <c r="BB1214" s="1639"/>
      <c r="BC1214" s="1639"/>
      <c r="BD1214" s="1639"/>
      <c r="BE1214" s="1642">
        <v>0</v>
      </c>
    </row>
    <row s="1854" customFormat="1" customHeight="1" ht="22.5">
      <c r="A1215" s="994"/>
      <c r="B1215" s="1373"/>
      <c r="C1215" s="1649"/>
      <c r="D1215" s="2158"/>
      <c r="E1215" s="553" t="s">
        <v>2822</v>
      </c>
      <c r="F1215" s="547" t="s">
        <v>2823</v>
      </c>
      <c r="G1215" s="2386" t="s">
        <v>736</v>
      </c>
      <c r="H1215" s="552"/>
      <c r="I1215" s="552">
        <v>239.999</v>
      </c>
      <c r="J1215" s="552"/>
      <c r="K1215" s="552"/>
      <c r="L1215" s="552"/>
      <c r="M1215" s="552"/>
      <c r="N1215" s="552"/>
      <c r="O1215" s="552"/>
      <c r="P1215" s="552"/>
      <c r="Q1215" s="552"/>
      <c r="R1215" s="552"/>
      <c r="S1215" s="552"/>
      <c r="T1215" s="552"/>
      <c r="U1215" s="552"/>
      <c r="V1215" s="552"/>
      <c r="W1215" s="552"/>
      <c r="X1215" s="552"/>
      <c r="Y1215" s="552"/>
      <c r="Z1215" s="552"/>
      <c r="AA1215" s="552"/>
      <c r="AB1215" s="552"/>
      <c r="AC1215" s="552"/>
      <c r="AD1215" s="552"/>
      <c r="AE1215" s="552"/>
      <c r="AF1215" s="552"/>
      <c r="AG1215" s="552"/>
      <c r="AH1215" s="552"/>
      <c r="AI1215" s="1532" t="s">
        <v>737</v>
      </c>
      <c r="AJ1215" s="741"/>
      <c r="AK1215" s="1649"/>
      <c r="AL1215" s="1649"/>
      <c r="AM1215" s="1373"/>
      <c r="AN1215" s="1373"/>
      <c r="AO1215" s="1373"/>
      <c r="AP1215" s="1373"/>
      <c r="AQ1215" s="1649"/>
      <c r="AR1215" s="1373"/>
      <c r="AS1215" s="1373"/>
      <c r="AT1215" s="743"/>
      <c r="AU1215" s="1373"/>
      <c r="AV1215" s="1373"/>
      <c r="AW1215" s="1373"/>
      <c r="AX1215" s="1373"/>
      <c r="AY1215" s="1373"/>
      <c r="AZ1215" s="1639"/>
      <c r="BA1215" s="1639"/>
      <c r="BB1215" s="1639"/>
      <c r="BC1215" s="1639"/>
      <c r="BD1215" s="1639"/>
      <c r="BE1215" s="1642">
        <v>0</v>
      </c>
    </row>
    <row s="1854" customFormat="1" customHeight="1" ht="22.5">
      <c r="A1216" s="994"/>
      <c r="B1216" s="1373"/>
      <c r="C1216" s="1649"/>
      <c r="D1216" s="2158"/>
      <c r="E1216" s="553" t="s">
        <v>2824</v>
      </c>
      <c r="F1216" s="547" t="s">
        <v>2825</v>
      </c>
      <c r="G1216" s="2386" t="s">
        <v>736</v>
      </c>
      <c r="H1216" s="552"/>
      <c r="I1216" s="552">
        <v>210.001</v>
      </c>
      <c r="J1216" s="552"/>
      <c r="K1216" s="552"/>
      <c r="L1216" s="552"/>
      <c r="M1216" s="552"/>
      <c r="N1216" s="552"/>
      <c r="O1216" s="552"/>
      <c r="P1216" s="552"/>
      <c r="Q1216" s="552"/>
      <c r="R1216" s="552"/>
      <c r="S1216" s="552"/>
      <c r="T1216" s="552"/>
      <c r="U1216" s="552"/>
      <c r="V1216" s="552"/>
      <c r="W1216" s="552"/>
      <c r="X1216" s="552"/>
      <c r="Y1216" s="552"/>
      <c r="Z1216" s="552"/>
      <c r="AA1216" s="552"/>
      <c r="AB1216" s="552"/>
      <c r="AC1216" s="552"/>
      <c r="AD1216" s="552"/>
      <c r="AE1216" s="552"/>
      <c r="AF1216" s="552"/>
      <c r="AG1216" s="552"/>
      <c r="AH1216" s="552"/>
      <c r="AI1216" s="1532" t="s">
        <v>737</v>
      </c>
      <c r="AJ1216" s="741"/>
      <c r="AK1216" s="1649"/>
      <c r="AL1216" s="1649"/>
      <c r="AM1216" s="1373"/>
      <c r="AN1216" s="1373"/>
      <c r="AO1216" s="1373"/>
      <c r="AP1216" s="1373"/>
      <c r="AQ1216" s="1649"/>
      <c r="AR1216" s="1373"/>
      <c r="AS1216" s="1373"/>
      <c r="AT1216" s="743"/>
      <c r="AU1216" s="1373"/>
      <c r="AV1216" s="1373"/>
      <c r="AW1216" s="1373"/>
      <c r="AX1216" s="1373"/>
      <c r="AY1216" s="1373"/>
      <c r="AZ1216" s="1639"/>
      <c r="BA1216" s="1639"/>
      <c r="BB1216" s="1639"/>
      <c r="BC1216" s="1639"/>
      <c r="BD1216" s="1639"/>
      <c r="BE1216" s="1642">
        <v>0</v>
      </c>
    </row>
    <row s="1854" customFormat="1" customHeight="1" ht="22.5">
      <c r="A1217" s="994"/>
      <c r="B1217" s="1373"/>
      <c r="C1217" s="1649"/>
      <c r="D1217" s="2158"/>
      <c r="E1217" s="553" t="s">
        <v>2826</v>
      </c>
      <c r="F1217" s="547" t="s">
        <v>2827</v>
      </c>
      <c r="G1217" s="2386" t="s">
        <v>736</v>
      </c>
      <c r="H1217" s="552"/>
      <c r="I1217" s="552">
        <v>229.997</v>
      </c>
      <c r="J1217" s="552"/>
      <c r="K1217" s="552"/>
      <c r="L1217" s="552"/>
      <c r="M1217" s="552"/>
      <c r="N1217" s="552"/>
      <c r="O1217" s="552"/>
      <c r="P1217" s="552"/>
      <c r="Q1217" s="552"/>
      <c r="R1217" s="552"/>
      <c r="S1217" s="552"/>
      <c r="T1217" s="552"/>
      <c r="U1217" s="552"/>
      <c r="V1217" s="552"/>
      <c r="W1217" s="552"/>
      <c r="X1217" s="552"/>
      <c r="Y1217" s="552"/>
      <c r="Z1217" s="552"/>
      <c r="AA1217" s="552"/>
      <c r="AB1217" s="552"/>
      <c r="AC1217" s="552"/>
      <c r="AD1217" s="552"/>
      <c r="AE1217" s="552"/>
      <c r="AF1217" s="552"/>
      <c r="AG1217" s="552"/>
      <c r="AH1217" s="552"/>
      <c r="AI1217" s="1532" t="s">
        <v>737</v>
      </c>
      <c r="AJ1217" s="741"/>
      <c r="AK1217" s="1649"/>
      <c r="AL1217" s="1649"/>
      <c r="AM1217" s="1373"/>
      <c r="AN1217" s="1373"/>
      <c r="AO1217" s="1373"/>
      <c r="AP1217" s="1373"/>
      <c r="AQ1217" s="1649"/>
      <c r="AR1217" s="1373"/>
      <c r="AS1217" s="1373"/>
      <c r="AT1217" s="743"/>
      <c r="AU1217" s="1373"/>
      <c r="AV1217" s="1373"/>
      <c r="AW1217" s="1373"/>
      <c r="AX1217" s="1373"/>
      <c r="AY1217" s="1373"/>
      <c r="AZ1217" s="1639"/>
      <c r="BA1217" s="1639"/>
      <c r="BB1217" s="1639"/>
      <c r="BC1217" s="1639"/>
      <c r="BD1217" s="1639"/>
      <c r="BE1217" s="1642">
        <v>0</v>
      </c>
    </row>
    <row s="1854" customFormat="1" customHeight="1" ht="22.5">
      <c r="A1218" s="994"/>
      <c r="B1218" s="1373"/>
      <c r="C1218" s="1649"/>
      <c r="D1218" s="2158"/>
      <c r="E1218" s="553" t="s">
        <v>2828</v>
      </c>
      <c r="F1218" s="547" t="s">
        <v>2829</v>
      </c>
      <c r="G1218" s="2386" t="s">
        <v>736</v>
      </c>
      <c r="H1218" s="552"/>
      <c r="I1218" s="552">
        <v>200.002</v>
      </c>
      <c r="J1218" s="552"/>
      <c r="K1218" s="552"/>
      <c r="L1218" s="552"/>
      <c r="M1218" s="552"/>
      <c r="N1218" s="552"/>
      <c r="O1218" s="552"/>
      <c r="P1218" s="552"/>
      <c r="Q1218" s="552"/>
      <c r="R1218" s="552"/>
      <c r="S1218" s="552"/>
      <c r="T1218" s="552"/>
      <c r="U1218" s="552"/>
      <c r="V1218" s="552"/>
      <c r="W1218" s="552"/>
      <c r="X1218" s="552"/>
      <c r="Y1218" s="552"/>
      <c r="Z1218" s="552"/>
      <c r="AA1218" s="552"/>
      <c r="AB1218" s="552"/>
      <c r="AC1218" s="552"/>
      <c r="AD1218" s="552"/>
      <c r="AE1218" s="552"/>
      <c r="AF1218" s="552"/>
      <c r="AG1218" s="552"/>
      <c r="AH1218" s="552"/>
      <c r="AI1218" s="1532" t="s">
        <v>737</v>
      </c>
      <c r="AJ1218" s="741"/>
      <c r="AK1218" s="1649"/>
      <c r="AL1218" s="1649"/>
      <c r="AM1218" s="1373"/>
      <c r="AN1218" s="1373"/>
      <c r="AO1218" s="1373"/>
      <c r="AP1218" s="1373"/>
      <c r="AQ1218" s="1649"/>
      <c r="AR1218" s="1373"/>
      <c r="AS1218" s="1373"/>
      <c r="AT1218" s="743"/>
      <c r="AU1218" s="1373"/>
      <c r="AV1218" s="1373"/>
      <c r="AW1218" s="1373"/>
      <c r="AX1218" s="1373"/>
      <c r="AY1218" s="1373"/>
      <c r="AZ1218" s="1639"/>
      <c r="BA1218" s="1639"/>
      <c r="BB1218" s="1639"/>
      <c r="BC1218" s="1639"/>
      <c r="BD1218" s="1639"/>
      <c r="BE1218" s="1642">
        <v>0</v>
      </c>
    </row>
    <row s="1854" customFormat="1" customHeight="1" ht="22.5">
      <c r="A1219" s="994"/>
      <c r="B1219" s="1373"/>
      <c r="C1219" s="1649"/>
      <c r="D1219" s="2158"/>
      <c r="E1219" s="553" t="s">
        <v>2830</v>
      </c>
      <c r="F1219" s="547" t="s">
        <v>2831</v>
      </c>
      <c r="G1219" s="2386" t="s">
        <v>736</v>
      </c>
      <c r="H1219" s="552"/>
      <c r="I1219" s="552">
        <v>210.001</v>
      </c>
      <c r="J1219" s="552"/>
      <c r="K1219" s="552"/>
      <c r="L1219" s="552"/>
      <c r="M1219" s="552"/>
      <c r="N1219" s="552"/>
      <c r="O1219" s="552"/>
      <c r="P1219" s="552"/>
      <c r="Q1219" s="552"/>
      <c r="R1219" s="552"/>
      <c r="S1219" s="552"/>
      <c r="T1219" s="552"/>
      <c r="U1219" s="552"/>
      <c r="V1219" s="552"/>
      <c r="W1219" s="552"/>
      <c r="X1219" s="552"/>
      <c r="Y1219" s="552"/>
      <c r="Z1219" s="552"/>
      <c r="AA1219" s="552"/>
      <c r="AB1219" s="552"/>
      <c r="AC1219" s="552"/>
      <c r="AD1219" s="552"/>
      <c r="AE1219" s="552"/>
      <c r="AF1219" s="552"/>
      <c r="AG1219" s="552"/>
      <c r="AH1219" s="552"/>
      <c r="AI1219" s="1532" t="s">
        <v>737</v>
      </c>
      <c r="AJ1219" s="741"/>
      <c r="AK1219" s="1649"/>
      <c r="AL1219" s="1649"/>
      <c r="AM1219" s="1373"/>
      <c r="AN1219" s="1373"/>
      <c r="AO1219" s="1373"/>
      <c r="AP1219" s="1373"/>
      <c r="AQ1219" s="1649"/>
      <c r="AR1219" s="1373"/>
      <c r="AS1219" s="1373"/>
      <c r="AT1219" s="743"/>
      <c r="AU1219" s="1373"/>
      <c r="AV1219" s="1373"/>
      <c r="AW1219" s="1373"/>
      <c r="AX1219" s="1373"/>
      <c r="AY1219" s="1373"/>
      <c r="AZ1219" s="1639"/>
      <c r="BA1219" s="1639"/>
      <c r="BB1219" s="1639"/>
      <c r="BC1219" s="1639"/>
      <c r="BD1219" s="1639"/>
      <c r="BE1219" s="1642">
        <v>0</v>
      </c>
    </row>
    <row s="1854" customFormat="1" customHeight="1" ht="22.5">
      <c r="A1220" s="994"/>
      <c r="B1220" s="1373"/>
      <c r="C1220" s="1649"/>
      <c r="D1220" s="2158"/>
      <c r="E1220" s="553" t="s">
        <v>2832</v>
      </c>
      <c r="F1220" s="547" t="s">
        <v>2833</v>
      </c>
      <c r="G1220" s="2386" t="s">
        <v>736</v>
      </c>
      <c r="H1220" s="552"/>
      <c r="I1220" s="552">
        <v>210</v>
      </c>
      <c r="J1220" s="552"/>
      <c r="K1220" s="552"/>
      <c r="L1220" s="552"/>
      <c r="M1220" s="552"/>
      <c r="N1220" s="552"/>
      <c r="O1220" s="552"/>
      <c r="P1220" s="552"/>
      <c r="Q1220" s="552"/>
      <c r="R1220" s="552"/>
      <c r="S1220" s="552"/>
      <c r="T1220" s="552"/>
      <c r="U1220" s="552"/>
      <c r="V1220" s="552"/>
      <c r="W1220" s="552"/>
      <c r="X1220" s="552"/>
      <c r="Y1220" s="552"/>
      <c r="Z1220" s="552"/>
      <c r="AA1220" s="552"/>
      <c r="AB1220" s="552"/>
      <c r="AC1220" s="552"/>
      <c r="AD1220" s="552"/>
      <c r="AE1220" s="552"/>
      <c r="AF1220" s="552"/>
      <c r="AG1220" s="552"/>
      <c r="AH1220" s="552"/>
      <c r="AI1220" s="1532" t="s">
        <v>737</v>
      </c>
      <c r="AJ1220" s="741"/>
      <c r="AK1220" s="1649"/>
      <c r="AL1220" s="1649"/>
      <c r="AM1220" s="1373"/>
      <c r="AN1220" s="1373"/>
      <c r="AO1220" s="1373"/>
      <c r="AP1220" s="1373"/>
      <c r="AQ1220" s="1649"/>
      <c r="AR1220" s="1373"/>
      <c r="AS1220" s="1373"/>
      <c r="AT1220" s="743"/>
      <c r="AU1220" s="1373"/>
      <c r="AV1220" s="1373"/>
      <c r="AW1220" s="1373"/>
      <c r="AX1220" s="1373"/>
      <c r="AY1220" s="1373"/>
      <c r="AZ1220" s="1639"/>
      <c r="BA1220" s="1639"/>
      <c r="BB1220" s="1639"/>
      <c r="BC1220" s="1639"/>
      <c r="BD1220" s="1639"/>
      <c r="BE1220" s="1642">
        <v>0</v>
      </c>
    </row>
    <row s="1854" customFormat="1" customHeight="1" ht="22.5">
      <c r="A1221" s="994"/>
      <c r="B1221" s="1373"/>
      <c r="C1221" s="1649"/>
      <c r="D1221" s="2158"/>
      <c r="E1221" s="553" t="s">
        <v>2834</v>
      </c>
      <c r="F1221" s="547" t="s">
        <v>2835</v>
      </c>
      <c r="G1221" s="2386" t="s">
        <v>736</v>
      </c>
      <c r="H1221" s="552"/>
      <c r="I1221" s="552">
        <v>239.994</v>
      </c>
      <c r="J1221" s="552"/>
      <c r="K1221" s="552"/>
      <c r="L1221" s="552"/>
      <c r="M1221" s="552"/>
      <c r="N1221" s="552"/>
      <c r="O1221" s="552"/>
      <c r="P1221" s="552"/>
      <c r="Q1221" s="552"/>
      <c r="R1221" s="552"/>
      <c r="S1221" s="552"/>
      <c r="T1221" s="552"/>
      <c r="U1221" s="552"/>
      <c r="V1221" s="552"/>
      <c r="W1221" s="552"/>
      <c r="X1221" s="552"/>
      <c r="Y1221" s="552"/>
      <c r="Z1221" s="552"/>
      <c r="AA1221" s="552"/>
      <c r="AB1221" s="552"/>
      <c r="AC1221" s="552"/>
      <c r="AD1221" s="552"/>
      <c r="AE1221" s="552"/>
      <c r="AF1221" s="552"/>
      <c r="AG1221" s="552"/>
      <c r="AH1221" s="552"/>
      <c r="AI1221" s="1532" t="s">
        <v>737</v>
      </c>
      <c r="AJ1221" s="741"/>
      <c r="AK1221" s="1649"/>
      <c r="AL1221" s="1649"/>
      <c r="AM1221" s="1373"/>
      <c r="AN1221" s="1373"/>
      <c r="AO1221" s="1373"/>
      <c r="AP1221" s="1373"/>
      <c r="AQ1221" s="1649"/>
      <c r="AR1221" s="1373"/>
      <c r="AS1221" s="1373"/>
      <c r="AT1221" s="743"/>
      <c r="AU1221" s="1373"/>
      <c r="AV1221" s="1373"/>
      <c r="AW1221" s="1373"/>
      <c r="AX1221" s="1373"/>
      <c r="AY1221" s="1373"/>
      <c r="AZ1221" s="1639"/>
      <c r="BA1221" s="1639"/>
      <c r="BB1221" s="1639"/>
      <c r="BC1221" s="1639"/>
      <c r="BD1221" s="1639"/>
      <c r="BE1221" s="1642">
        <v>0</v>
      </c>
    </row>
    <row s="1854" customFormat="1" customHeight="1" ht="22.5">
      <c r="A1222" s="994"/>
      <c r="B1222" s="1373"/>
      <c r="C1222" s="1649"/>
      <c r="D1222" s="2158"/>
      <c r="E1222" s="553" t="s">
        <v>2836</v>
      </c>
      <c r="F1222" s="547" t="s">
        <v>2837</v>
      </c>
      <c r="G1222" s="2386" t="s">
        <v>736</v>
      </c>
      <c r="H1222" s="552"/>
      <c r="I1222" s="552">
        <v>209.998</v>
      </c>
      <c r="J1222" s="552"/>
      <c r="K1222" s="552"/>
      <c r="L1222" s="552"/>
      <c r="M1222" s="552"/>
      <c r="N1222" s="552"/>
      <c r="O1222" s="552"/>
      <c r="P1222" s="552"/>
      <c r="Q1222" s="552"/>
      <c r="R1222" s="552"/>
      <c r="S1222" s="552"/>
      <c r="T1222" s="552"/>
      <c r="U1222" s="552"/>
      <c r="V1222" s="552"/>
      <c r="W1222" s="552"/>
      <c r="X1222" s="552"/>
      <c r="Y1222" s="552"/>
      <c r="Z1222" s="552"/>
      <c r="AA1222" s="552"/>
      <c r="AB1222" s="552"/>
      <c r="AC1222" s="552"/>
      <c r="AD1222" s="552"/>
      <c r="AE1222" s="552"/>
      <c r="AF1222" s="552"/>
      <c r="AG1222" s="552"/>
      <c r="AH1222" s="552"/>
      <c r="AI1222" s="1532" t="s">
        <v>737</v>
      </c>
      <c r="AJ1222" s="741"/>
      <c r="AK1222" s="1649"/>
      <c r="AL1222" s="1649"/>
      <c r="AM1222" s="1373"/>
      <c r="AN1222" s="1373"/>
      <c r="AO1222" s="1373"/>
      <c r="AP1222" s="1373"/>
      <c r="AQ1222" s="1649"/>
      <c r="AR1222" s="1373"/>
      <c r="AS1222" s="1373"/>
      <c r="AT1222" s="743"/>
      <c r="AU1222" s="1373"/>
      <c r="AV1222" s="1373"/>
      <c r="AW1222" s="1373"/>
      <c r="AX1222" s="1373"/>
      <c r="AY1222" s="1373"/>
      <c r="AZ1222" s="1639"/>
      <c r="BA1222" s="1639"/>
      <c r="BB1222" s="1639"/>
      <c r="BC1222" s="1639"/>
      <c r="BD1222" s="1639"/>
      <c r="BE1222" s="1642">
        <v>0</v>
      </c>
    </row>
    <row s="1854" customFormat="1" customHeight="1" ht="22.5">
      <c r="A1223" s="994"/>
      <c r="B1223" s="1373"/>
      <c r="C1223" s="1649"/>
      <c r="D1223" s="2158"/>
      <c r="E1223" s="553" t="s">
        <v>2838</v>
      </c>
      <c r="F1223" s="547" t="s">
        <v>2839</v>
      </c>
      <c r="G1223" s="2386" t="s">
        <v>736</v>
      </c>
      <c r="H1223" s="552"/>
      <c r="I1223" s="552">
        <v>210</v>
      </c>
      <c r="J1223" s="552"/>
      <c r="K1223" s="552"/>
      <c r="L1223" s="552"/>
      <c r="M1223" s="552"/>
      <c r="N1223" s="552"/>
      <c r="O1223" s="552"/>
      <c r="P1223" s="552"/>
      <c r="Q1223" s="552"/>
      <c r="R1223" s="552"/>
      <c r="S1223" s="552"/>
      <c r="T1223" s="552"/>
      <c r="U1223" s="552"/>
      <c r="V1223" s="552"/>
      <c r="W1223" s="552"/>
      <c r="X1223" s="552"/>
      <c r="Y1223" s="552"/>
      <c r="Z1223" s="552"/>
      <c r="AA1223" s="552"/>
      <c r="AB1223" s="552"/>
      <c r="AC1223" s="552"/>
      <c r="AD1223" s="552"/>
      <c r="AE1223" s="552"/>
      <c r="AF1223" s="552"/>
      <c r="AG1223" s="552"/>
      <c r="AH1223" s="552"/>
      <c r="AI1223" s="1532" t="s">
        <v>737</v>
      </c>
      <c r="AJ1223" s="741"/>
      <c r="AK1223" s="1649"/>
      <c r="AL1223" s="1649"/>
      <c r="AM1223" s="1373"/>
      <c r="AN1223" s="1373"/>
      <c r="AO1223" s="1373"/>
      <c r="AP1223" s="1373"/>
      <c r="AQ1223" s="1649"/>
      <c r="AR1223" s="1373"/>
      <c r="AS1223" s="1373"/>
      <c r="AT1223" s="743"/>
      <c r="AU1223" s="1373"/>
      <c r="AV1223" s="1373"/>
      <c r="AW1223" s="1373"/>
      <c r="AX1223" s="1373"/>
      <c r="AY1223" s="1373"/>
      <c r="AZ1223" s="1639"/>
      <c r="BA1223" s="1639"/>
      <c r="BB1223" s="1639"/>
      <c r="BC1223" s="1639"/>
      <c r="BD1223" s="1639"/>
      <c r="BE1223" s="1642">
        <v>0</v>
      </c>
    </row>
    <row s="1854" customFormat="1" customHeight="1" ht="22.5">
      <c r="A1224" s="994"/>
      <c r="B1224" s="1373"/>
      <c r="C1224" s="1649"/>
      <c r="D1224" s="2158"/>
      <c r="E1224" s="553" t="s">
        <v>2840</v>
      </c>
      <c r="F1224" s="547" t="s">
        <v>2841</v>
      </c>
      <c r="G1224" s="2386" t="s">
        <v>736</v>
      </c>
      <c r="H1224" s="552"/>
      <c r="I1224" s="552">
        <v>210.005</v>
      </c>
      <c r="J1224" s="552"/>
      <c r="K1224" s="552"/>
      <c r="L1224" s="552"/>
      <c r="M1224" s="552"/>
      <c r="N1224" s="552"/>
      <c r="O1224" s="552"/>
      <c r="P1224" s="552"/>
      <c r="Q1224" s="552"/>
      <c r="R1224" s="552"/>
      <c r="S1224" s="552"/>
      <c r="T1224" s="552"/>
      <c r="U1224" s="552"/>
      <c r="V1224" s="552"/>
      <c r="W1224" s="552"/>
      <c r="X1224" s="552"/>
      <c r="Y1224" s="552"/>
      <c r="Z1224" s="552"/>
      <c r="AA1224" s="552"/>
      <c r="AB1224" s="552"/>
      <c r="AC1224" s="552"/>
      <c r="AD1224" s="552"/>
      <c r="AE1224" s="552"/>
      <c r="AF1224" s="552"/>
      <c r="AG1224" s="552"/>
      <c r="AH1224" s="552"/>
      <c r="AI1224" s="1532" t="s">
        <v>737</v>
      </c>
      <c r="AJ1224" s="741"/>
      <c r="AK1224" s="1649"/>
      <c r="AL1224" s="1649"/>
      <c r="AM1224" s="1373"/>
      <c r="AN1224" s="1373"/>
      <c r="AO1224" s="1373"/>
      <c r="AP1224" s="1373"/>
      <c r="AQ1224" s="1649"/>
      <c r="AR1224" s="1373"/>
      <c r="AS1224" s="1373"/>
      <c r="AT1224" s="743"/>
      <c r="AU1224" s="1373"/>
      <c r="AV1224" s="1373"/>
      <c r="AW1224" s="1373"/>
      <c r="AX1224" s="1373"/>
      <c r="AY1224" s="1373"/>
      <c r="AZ1224" s="1639"/>
      <c r="BA1224" s="1639"/>
      <c r="BB1224" s="1639"/>
      <c r="BC1224" s="1639"/>
      <c r="BD1224" s="1639"/>
      <c r="BE1224" s="1642">
        <v>0</v>
      </c>
    </row>
    <row s="1854" customFormat="1" customHeight="1" ht="22.5">
      <c r="A1225" s="994"/>
      <c r="B1225" s="1373"/>
      <c r="C1225" s="1649"/>
      <c r="D1225" s="2158"/>
      <c r="E1225" s="553" t="s">
        <v>2842</v>
      </c>
      <c r="F1225" s="547" t="s">
        <v>2843</v>
      </c>
      <c r="G1225" s="2386" t="s">
        <v>736</v>
      </c>
      <c r="H1225" s="552"/>
      <c r="I1225" s="552">
        <v>210.002</v>
      </c>
      <c r="J1225" s="552"/>
      <c r="K1225" s="552"/>
      <c r="L1225" s="552"/>
      <c r="M1225" s="552"/>
      <c r="N1225" s="552"/>
      <c r="O1225" s="552"/>
      <c r="P1225" s="552"/>
      <c r="Q1225" s="552"/>
      <c r="R1225" s="552"/>
      <c r="S1225" s="552"/>
      <c r="T1225" s="552"/>
      <c r="U1225" s="552"/>
      <c r="V1225" s="552"/>
      <c r="W1225" s="552"/>
      <c r="X1225" s="552"/>
      <c r="Y1225" s="552"/>
      <c r="Z1225" s="552"/>
      <c r="AA1225" s="552"/>
      <c r="AB1225" s="552"/>
      <c r="AC1225" s="552"/>
      <c r="AD1225" s="552"/>
      <c r="AE1225" s="552"/>
      <c r="AF1225" s="552"/>
      <c r="AG1225" s="552"/>
      <c r="AH1225" s="552"/>
      <c r="AI1225" s="1532" t="s">
        <v>737</v>
      </c>
      <c r="AJ1225" s="741"/>
      <c r="AK1225" s="1649"/>
      <c r="AL1225" s="1649"/>
      <c r="AM1225" s="1373"/>
      <c r="AN1225" s="1373"/>
      <c r="AO1225" s="1373"/>
      <c r="AP1225" s="1373"/>
      <c r="AQ1225" s="1649"/>
      <c r="AR1225" s="1373"/>
      <c r="AS1225" s="1373"/>
      <c r="AT1225" s="743"/>
      <c r="AU1225" s="1373"/>
      <c r="AV1225" s="1373"/>
      <c r="AW1225" s="1373"/>
      <c r="AX1225" s="1373"/>
      <c r="AY1225" s="1373"/>
      <c r="AZ1225" s="1639"/>
      <c r="BA1225" s="1639"/>
      <c r="BB1225" s="1639"/>
      <c r="BC1225" s="1639"/>
      <c r="BD1225" s="1639"/>
      <c r="BE1225" s="1642">
        <v>0</v>
      </c>
    </row>
    <row s="1854" customFormat="1" customHeight="1" ht="22.5">
      <c r="A1226" s="994"/>
      <c r="B1226" s="1373"/>
      <c r="C1226" s="1649"/>
      <c r="D1226" s="2158"/>
      <c r="E1226" s="553" t="s">
        <v>2844</v>
      </c>
      <c r="F1226" s="547" t="s">
        <v>2845</v>
      </c>
      <c r="G1226" s="2386" t="s">
        <v>736</v>
      </c>
      <c r="H1226" s="552"/>
      <c r="I1226" s="552">
        <v>169.316</v>
      </c>
      <c r="J1226" s="552"/>
      <c r="K1226" s="552"/>
      <c r="L1226" s="552"/>
      <c r="M1226" s="552"/>
      <c r="N1226" s="552"/>
      <c r="O1226" s="552"/>
      <c r="P1226" s="552"/>
      <c r="Q1226" s="552"/>
      <c r="R1226" s="552"/>
      <c r="S1226" s="552"/>
      <c r="T1226" s="552"/>
      <c r="U1226" s="552"/>
      <c r="V1226" s="552"/>
      <c r="W1226" s="552"/>
      <c r="X1226" s="552"/>
      <c r="Y1226" s="552"/>
      <c r="Z1226" s="552"/>
      <c r="AA1226" s="552"/>
      <c r="AB1226" s="552"/>
      <c r="AC1226" s="552"/>
      <c r="AD1226" s="552"/>
      <c r="AE1226" s="552"/>
      <c r="AF1226" s="552"/>
      <c r="AG1226" s="552"/>
      <c r="AH1226" s="552"/>
      <c r="AI1226" s="1532" t="s">
        <v>737</v>
      </c>
      <c r="AJ1226" s="741"/>
      <c r="AK1226" s="1649"/>
      <c r="AL1226" s="1649"/>
      <c r="AM1226" s="1373"/>
      <c r="AN1226" s="1373"/>
      <c r="AO1226" s="1373"/>
      <c r="AP1226" s="1373"/>
      <c r="AQ1226" s="1649"/>
      <c r="AR1226" s="1373"/>
      <c r="AS1226" s="1373"/>
      <c r="AT1226" s="743"/>
      <c r="AU1226" s="1373"/>
      <c r="AV1226" s="1373"/>
      <c r="AW1226" s="1373"/>
      <c r="AX1226" s="1373"/>
      <c r="AY1226" s="1373"/>
      <c r="AZ1226" s="1639"/>
      <c r="BA1226" s="1639"/>
      <c r="BB1226" s="1639"/>
      <c r="BC1226" s="1639"/>
      <c r="BD1226" s="1639"/>
      <c r="BE1226" s="1642">
        <v>0</v>
      </c>
    </row>
    <row s="1854" customFormat="1" customHeight="1" ht="22.5">
      <c r="A1227" s="994"/>
      <c r="B1227" s="1373"/>
      <c r="C1227" s="1649"/>
      <c r="D1227" s="2158"/>
      <c r="E1227" s="553" t="s">
        <v>2846</v>
      </c>
      <c r="F1227" s="547" t="s">
        <v>2847</v>
      </c>
      <c r="G1227" s="2386" t="s">
        <v>736</v>
      </c>
      <c r="H1227" s="552"/>
      <c r="I1227" s="552">
        <v>164.352</v>
      </c>
      <c r="J1227" s="552"/>
      <c r="K1227" s="552"/>
      <c r="L1227" s="552"/>
      <c r="M1227" s="552"/>
      <c r="N1227" s="552"/>
      <c r="O1227" s="552"/>
      <c r="P1227" s="552"/>
      <c r="Q1227" s="552"/>
      <c r="R1227" s="552"/>
      <c r="S1227" s="552"/>
      <c r="T1227" s="552"/>
      <c r="U1227" s="552"/>
      <c r="V1227" s="552"/>
      <c r="W1227" s="552"/>
      <c r="X1227" s="552"/>
      <c r="Y1227" s="552"/>
      <c r="Z1227" s="552"/>
      <c r="AA1227" s="552"/>
      <c r="AB1227" s="552"/>
      <c r="AC1227" s="552"/>
      <c r="AD1227" s="552"/>
      <c r="AE1227" s="552"/>
      <c r="AF1227" s="552"/>
      <c r="AG1227" s="552"/>
      <c r="AH1227" s="552"/>
      <c r="AI1227" s="1532" t="s">
        <v>737</v>
      </c>
      <c r="AJ1227" s="741"/>
      <c r="AK1227" s="1649"/>
      <c r="AL1227" s="1649"/>
      <c r="AM1227" s="1373"/>
      <c r="AN1227" s="1373"/>
      <c r="AO1227" s="1373"/>
      <c r="AP1227" s="1373"/>
      <c r="AQ1227" s="1649"/>
      <c r="AR1227" s="1373"/>
      <c r="AS1227" s="1373"/>
      <c r="AT1227" s="743"/>
      <c r="AU1227" s="1373"/>
      <c r="AV1227" s="1373"/>
      <c r="AW1227" s="1373"/>
      <c r="AX1227" s="1373"/>
      <c r="AY1227" s="1373"/>
      <c r="AZ1227" s="1639"/>
      <c r="BA1227" s="1639"/>
      <c r="BB1227" s="1639"/>
      <c r="BC1227" s="1639"/>
      <c r="BD1227" s="1639"/>
      <c r="BE1227" s="1642">
        <v>0</v>
      </c>
    </row>
    <row s="1854" customFormat="1" customHeight="1" ht="22.5">
      <c r="A1228" s="994"/>
      <c r="B1228" s="1373"/>
      <c r="C1228" s="1649"/>
      <c r="D1228" s="2158"/>
      <c r="E1228" s="553" t="s">
        <v>2848</v>
      </c>
      <c r="F1228" s="547" t="s">
        <v>2849</v>
      </c>
      <c r="G1228" s="2386" t="s">
        <v>736</v>
      </c>
      <c r="H1228" s="552"/>
      <c r="I1228" s="552">
        <v>154.349</v>
      </c>
      <c r="J1228" s="552"/>
      <c r="K1228" s="552"/>
      <c r="L1228" s="552"/>
      <c r="M1228" s="552"/>
      <c r="N1228" s="552"/>
      <c r="O1228" s="552"/>
      <c r="P1228" s="552"/>
      <c r="Q1228" s="552"/>
      <c r="R1228" s="552"/>
      <c r="S1228" s="552"/>
      <c r="T1228" s="552"/>
      <c r="U1228" s="552"/>
      <c r="V1228" s="552"/>
      <c r="W1228" s="552"/>
      <c r="X1228" s="552"/>
      <c r="Y1228" s="552"/>
      <c r="Z1228" s="552"/>
      <c r="AA1228" s="552"/>
      <c r="AB1228" s="552"/>
      <c r="AC1228" s="552"/>
      <c r="AD1228" s="552"/>
      <c r="AE1228" s="552"/>
      <c r="AF1228" s="552"/>
      <c r="AG1228" s="552"/>
      <c r="AH1228" s="552"/>
      <c r="AI1228" s="1532" t="s">
        <v>737</v>
      </c>
      <c r="AJ1228" s="741"/>
      <c r="AK1228" s="1649"/>
      <c r="AL1228" s="1649"/>
      <c r="AM1228" s="1373"/>
      <c r="AN1228" s="1373"/>
      <c r="AO1228" s="1373"/>
      <c r="AP1228" s="1373"/>
      <c r="AQ1228" s="1649"/>
      <c r="AR1228" s="1373"/>
      <c r="AS1228" s="1373"/>
      <c r="AT1228" s="743"/>
      <c r="AU1228" s="1373"/>
      <c r="AV1228" s="1373"/>
      <c r="AW1228" s="1373"/>
      <c r="AX1228" s="1373"/>
      <c r="AY1228" s="1373"/>
      <c r="AZ1228" s="1639"/>
      <c r="BA1228" s="1639"/>
      <c r="BB1228" s="1639"/>
      <c r="BC1228" s="1639"/>
      <c r="BD1228" s="1639"/>
      <c r="BE1228" s="1642">
        <v>0</v>
      </c>
    </row>
    <row s="1854" customFormat="1" customHeight="1" ht="22.5">
      <c r="A1229" s="994"/>
      <c r="B1229" s="1373"/>
      <c r="C1229" s="1649"/>
      <c r="D1229" s="2158"/>
      <c r="E1229" s="553" t="s">
        <v>2850</v>
      </c>
      <c r="F1229" s="547" t="s">
        <v>2851</v>
      </c>
      <c r="G1229" s="2386" t="s">
        <v>736</v>
      </c>
      <c r="H1229" s="552"/>
      <c r="I1229" s="552">
        <v>184.131</v>
      </c>
      <c r="J1229" s="552"/>
      <c r="K1229" s="552"/>
      <c r="L1229" s="552"/>
      <c r="M1229" s="552"/>
      <c r="N1229" s="552"/>
      <c r="O1229" s="552"/>
      <c r="P1229" s="552"/>
      <c r="Q1229" s="552"/>
      <c r="R1229" s="552"/>
      <c r="S1229" s="552"/>
      <c r="T1229" s="552"/>
      <c r="U1229" s="552"/>
      <c r="V1229" s="552"/>
      <c r="W1229" s="552"/>
      <c r="X1229" s="552"/>
      <c r="Y1229" s="552"/>
      <c r="Z1229" s="552"/>
      <c r="AA1229" s="552"/>
      <c r="AB1229" s="552"/>
      <c r="AC1229" s="552"/>
      <c r="AD1229" s="552"/>
      <c r="AE1229" s="552"/>
      <c r="AF1229" s="552"/>
      <c r="AG1229" s="552"/>
      <c r="AH1229" s="552"/>
      <c r="AI1229" s="1532" t="s">
        <v>737</v>
      </c>
      <c r="AJ1229" s="741"/>
      <c r="AK1229" s="1649"/>
      <c r="AL1229" s="1649"/>
      <c r="AM1229" s="1373"/>
      <c r="AN1229" s="1373"/>
      <c r="AO1229" s="1373"/>
      <c r="AP1229" s="1373"/>
      <c r="AQ1229" s="1649"/>
      <c r="AR1229" s="1373"/>
      <c r="AS1229" s="1373"/>
      <c r="AT1229" s="743"/>
      <c r="AU1229" s="1373"/>
      <c r="AV1229" s="1373"/>
      <c r="AW1229" s="1373"/>
      <c r="AX1229" s="1373"/>
      <c r="AY1229" s="1373"/>
      <c r="AZ1229" s="1639"/>
      <c r="BA1229" s="1639"/>
      <c r="BB1229" s="1639"/>
      <c r="BC1229" s="1639"/>
      <c r="BD1229" s="1639"/>
      <c r="BE1229" s="1642">
        <v>0</v>
      </c>
    </row>
    <row s="1854" customFormat="1" customHeight="1" ht="22.5">
      <c r="A1230" s="994"/>
      <c r="B1230" s="1373"/>
      <c r="C1230" s="1649"/>
      <c r="D1230" s="2158"/>
      <c r="E1230" s="553" t="s">
        <v>2852</v>
      </c>
      <c r="F1230" s="547" t="s">
        <v>2853</v>
      </c>
      <c r="G1230" s="2386" t="s">
        <v>736</v>
      </c>
      <c r="H1230" s="552"/>
      <c r="I1230" s="552">
        <v>189.954</v>
      </c>
      <c r="J1230" s="552"/>
      <c r="K1230" s="552"/>
      <c r="L1230" s="552"/>
      <c r="M1230" s="552"/>
      <c r="N1230" s="552"/>
      <c r="O1230" s="552"/>
      <c r="P1230" s="552"/>
      <c r="Q1230" s="552"/>
      <c r="R1230" s="552"/>
      <c r="S1230" s="552"/>
      <c r="T1230" s="552"/>
      <c r="U1230" s="552"/>
      <c r="V1230" s="552"/>
      <c r="W1230" s="552"/>
      <c r="X1230" s="552"/>
      <c r="Y1230" s="552"/>
      <c r="Z1230" s="552"/>
      <c r="AA1230" s="552"/>
      <c r="AB1230" s="552"/>
      <c r="AC1230" s="552"/>
      <c r="AD1230" s="552"/>
      <c r="AE1230" s="552"/>
      <c r="AF1230" s="552"/>
      <c r="AG1230" s="552"/>
      <c r="AH1230" s="552"/>
      <c r="AI1230" s="1532" t="s">
        <v>737</v>
      </c>
      <c r="AJ1230" s="741"/>
      <c r="AK1230" s="1649"/>
      <c r="AL1230" s="1649"/>
      <c r="AM1230" s="1373"/>
      <c r="AN1230" s="1373"/>
      <c r="AO1230" s="1373"/>
      <c r="AP1230" s="1373"/>
      <c r="AQ1230" s="1649"/>
      <c r="AR1230" s="1373"/>
      <c r="AS1230" s="1373"/>
      <c r="AT1230" s="743"/>
      <c r="AU1230" s="1373"/>
      <c r="AV1230" s="1373"/>
      <c r="AW1230" s="1373"/>
      <c r="AX1230" s="1373"/>
      <c r="AY1230" s="1373"/>
      <c r="AZ1230" s="1639"/>
      <c r="BA1230" s="1639"/>
      <c r="BB1230" s="1639"/>
      <c r="BC1230" s="1639"/>
      <c r="BD1230" s="1639"/>
      <c r="BE1230" s="1642">
        <v>0</v>
      </c>
    </row>
    <row s="1854" customFormat="1" customHeight="1" ht="22.5">
      <c r="A1231" s="994"/>
      <c r="B1231" s="1373"/>
      <c r="C1231" s="1649"/>
      <c r="D1231" s="2158"/>
      <c r="E1231" s="553" t="s">
        <v>2854</v>
      </c>
      <c r="F1231" s="547" t="s">
        <v>2855</v>
      </c>
      <c r="G1231" s="2386" t="s">
        <v>736</v>
      </c>
      <c r="H1231" s="552"/>
      <c r="I1231" s="552">
        <v>160.051</v>
      </c>
      <c r="J1231" s="552"/>
      <c r="K1231" s="552"/>
      <c r="L1231" s="552"/>
      <c r="M1231" s="552"/>
      <c r="N1231" s="552"/>
      <c r="O1231" s="552"/>
      <c r="P1231" s="552"/>
      <c r="Q1231" s="552"/>
      <c r="R1231" s="552"/>
      <c r="S1231" s="552"/>
      <c r="T1231" s="552"/>
      <c r="U1231" s="552"/>
      <c r="V1231" s="552"/>
      <c r="W1231" s="552"/>
      <c r="X1231" s="552"/>
      <c r="Y1231" s="552"/>
      <c r="Z1231" s="552"/>
      <c r="AA1231" s="552"/>
      <c r="AB1231" s="552"/>
      <c r="AC1231" s="552"/>
      <c r="AD1231" s="552"/>
      <c r="AE1231" s="552"/>
      <c r="AF1231" s="552"/>
      <c r="AG1231" s="552"/>
      <c r="AH1231" s="552"/>
      <c r="AI1231" s="1532" t="s">
        <v>737</v>
      </c>
      <c r="AJ1231" s="741"/>
      <c r="AK1231" s="1649"/>
      <c r="AL1231" s="1649"/>
      <c r="AM1231" s="1373"/>
      <c r="AN1231" s="1373"/>
      <c r="AO1231" s="1373"/>
      <c r="AP1231" s="1373"/>
      <c r="AQ1231" s="1649"/>
      <c r="AR1231" s="1373"/>
      <c r="AS1231" s="1373"/>
      <c r="AT1231" s="743"/>
      <c r="AU1231" s="1373"/>
      <c r="AV1231" s="1373"/>
      <c r="AW1231" s="1373"/>
      <c r="AX1231" s="1373"/>
      <c r="AY1231" s="1373"/>
      <c r="AZ1231" s="1639"/>
      <c r="BA1231" s="1639"/>
      <c r="BB1231" s="1639"/>
      <c r="BC1231" s="1639"/>
      <c r="BD1231" s="1639"/>
      <c r="BE1231" s="1642">
        <v>0</v>
      </c>
    </row>
    <row s="1854" customFormat="1" customHeight="1" ht="22.5">
      <c r="A1232" s="994"/>
      <c r="B1232" s="1373"/>
      <c r="C1232" s="1649"/>
      <c r="D1232" s="2158"/>
      <c r="E1232" s="553" t="s">
        <v>2856</v>
      </c>
      <c r="F1232" s="547" t="s">
        <v>2857</v>
      </c>
      <c r="G1232" s="2386" t="s">
        <v>736</v>
      </c>
      <c r="H1232" s="552"/>
      <c r="I1232" s="552">
        <v>250</v>
      </c>
      <c r="J1232" s="552"/>
      <c r="K1232" s="552"/>
      <c r="L1232" s="552"/>
      <c r="M1232" s="552"/>
      <c r="N1232" s="552"/>
      <c r="O1232" s="552"/>
      <c r="P1232" s="552"/>
      <c r="Q1232" s="552"/>
      <c r="R1232" s="552"/>
      <c r="S1232" s="552"/>
      <c r="T1232" s="552"/>
      <c r="U1232" s="552"/>
      <c r="V1232" s="552"/>
      <c r="W1232" s="552"/>
      <c r="X1232" s="552"/>
      <c r="Y1232" s="552"/>
      <c r="Z1232" s="552"/>
      <c r="AA1232" s="552"/>
      <c r="AB1232" s="552"/>
      <c r="AC1232" s="552"/>
      <c r="AD1232" s="552"/>
      <c r="AE1232" s="552"/>
      <c r="AF1232" s="552"/>
      <c r="AG1232" s="552"/>
      <c r="AH1232" s="552"/>
      <c r="AI1232" s="1532" t="s">
        <v>737</v>
      </c>
      <c r="AJ1232" s="741"/>
      <c r="AK1232" s="1649"/>
      <c r="AL1232" s="1649"/>
      <c r="AM1232" s="1373"/>
      <c r="AN1232" s="1373"/>
      <c r="AO1232" s="1373"/>
      <c r="AP1232" s="1373"/>
      <c r="AQ1232" s="1649"/>
      <c r="AR1232" s="1373"/>
      <c r="AS1232" s="1373"/>
      <c r="AT1232" s="743"/>
      <c r="AU1232" s="1373"/>
      <c r="AV1232" s="1373"/>
      <c r="AW1232" s="1373"/>
      <c r="AX1232" s="1373"/>
      <c r="AY1232" s="1373"/>
      <c r="AZ1232" s="1639"/>
      <c r="BA1232" s="1639"/>
      <c r="BB1232" s="1639"/>
      <c r="BC1232" s="1639"/>
      <c r="BD1232" s="1639"/>
      <c r="BE1232" s="1642">
        <v>0</v>
      </c>
    </row>
    <row s="1854" customFormat="1" customHeight="1" ht="22.5">
      <c r="A1233" s="994"/>
      <c r="B1233" s="1373"/>
      <c r="C1233" s="1649"/>
      <c r="D1233" s="2158"/>
      <c r="E1233" s="553" t="s">
        <v>2858</v>
      </c>
      <c r="F1233" s="547" t="s">
        <v>2859</v>
      </c>
      <c r="G1233" s="2386" t="s">
        <v>736</v>
      </c>
      <c r="H1233" s="552"/>
      <c r="I1233" s="552">
        <v>268.82</v>
      </c>
      <c r="J1233" s="552"/>
      <c r="K1233" s="552"/>
      <c r="L1233" s="552"/>
      <c r="M1233" s="552"/>
      <c r="N1233" s="552"/>
      <c r="O1233" s="552"/>
      <c r="P1233" s="552"/>
      <c r="Q1233" s="552"/>
      <c r="R1233" s="552"/>
      <c r="S1233" s="552"/>
      <c r="T1233" s="552"/>
      <c r="U1233" s="552"/>
      <c r="V1233" s="552"/>
      <c r="W1233" s="552"/>
      <c r="X1233" s="552"/>
      <c r="Y1233" s="552"/>
      <c r="Z1233" s="552"/>
      <c r="AA1233" s="552"/>
      <c r="AB1233" s="552"/>
      <c r="AC1233" s="552"/>
      <c r="AD1233" s="552"/>
      <c r="AE1233" s="552"/>
      <c r="AF1233" s="552"/>
      <c r="AG1233" s="552"/>
      <c r="AH1233" s="552"/>
      <c r="AI1233" s="1532" t="s">
        <v>737</v>
      </c>
      <c r="AJ1233" s="741"/>
      <c r="AK1233" s="1649"/>
      <c r="AL1233" s="1649"/>
      <c r="AM1233" s="1373"/>
      <c r="AN1233" s="1373"/>
      <c r="AO1233" s="1373"/>
      <c r="AP1233" s="1373"/>
      <c r="AQ1233" s="1649"/>
      <c r="AR1233" s="1373"/>
      <c r="AS1233" s="1373"/>
      <c r="AT1233" s="743"/>
      <c r="AU1233" s="1373"/>
      <c r="AV1233" s="1373"/>
      <c r="AW1233" s="1373"/>
      <c r="AX1233" s="1373"/>
      <c r="AY1233" s="1373"/>
      <c r="AZ1233" s="1639"/>
      <c r="BA1233" s="1639"/>
      <c r="BB1233" s="1639"/>
      <c r="BC1233" s="1639"/>
      <c r="BD1233" s="1639"/>
      <c r="BE1233" s="1642">
        <v>0</v>
      </c>
    </row>
    <row s="1854" customFormat="1" customHeight="1" ht="22.5">
      <c r="A1234" s="994"/>
      <c r="B1234" s="1373"/>
      <c r="C1234" s="1649"/>
      <c r="D1234" s="2158"/>
      <c r="E1234" s="553" t="s">
        <v>2860</v>
      </c>
      <c r="F1234" s="547" t="s">
        <v>2861</v>
      </c>
      <c r="G1234" s="2386" t="s">
        <v>736</v>
      </c>
      <c r="H1234" s="552"/>
      <c r="I1234" s="552">
        <v>188.304</v>
      </c>
      <c r="J1234" s="552"/>
      <c r="K1234" s="552"/>
      <c r="L1234" s="552"/>
      <c r="M1234" s="552"/>
      <c r="N1234" s="552"/>
      <c r="O1234" s="552"/>
      <c r="P1234" s="552"/>
      <c r="Q1234" s="552"/>
      <c r="R1234" s="552"/>
      <c r="S1234" s="552"/>
      <c r="T1234" s="552"/>
      <c r="U1234" s="552"/>
      <c r="V1234" s="552"/>
      <c r="W1234" s="552"/>
      <c r="X1234" s="552"/>
      <c r="Y1234" s="552"/>
      <c r="Z1234" s="552"/>
      <c r="AA1234" s="552"/>
      <c r="AB1234" s="552"/>
      <c r="AC1234" s="552"/>
      <c r="AD1234" s="552"/>
      <c r="AE1234" s="552"/>
      <c r="AF1234" s="552"/>
      <c r="AG1234" s="552"/>
      <c r="AH1234" s="552"/>
      <c r="AI1234" s="1532" t="s">
        <v>737</v>
      </c>
      <c r="AJ1234" s="741"/>
      <c r="AK1234" s="1649"/>
      <c r="AL1234" s="1649"/>
      <c r="AM1234" s="1373"/>
      <c r="AN1234" s="1373"/>
      <c r="AO1234" s="1373"/>
      <c r="AP1234" s="1373"/>
      <c r="AQ1234" s="1649"/>
      <c r="AR1234" s="1373"/>
      <c r="AS1234" s="1373"/>
      <c r="AT1234" s="743"/>
      <c r="AU1234" s="1373"/>
      <c r="AV1234" s="1373"/>
      <c r="AW1234" s="1373"/>
      <c r="AX1234" s="1373"/>
      <c r="AY1234" s="1373"/>
      <c r="AZ1234" s="1639"/>
      <c r="BA1234" s="1639"/>
      <c r="BB1234" s="1639"/>
      <c r="BC1234" s="1639"/>
      <c r="BD1234" s="1639"/>
      <c r="BE1234" s="1642">
        <v>0</v>
      </c>
    </row>
    <row s="1854" customFormat="1" customHeight="1" ht="22.5">
      <c r="A1235" s="994"/>
      <c r="B1235" s="1373"/>
      <c r="C1235" s="1649"/>
      <c r="D1235" s="2158"/>
      <c r="E1235" s="553" t="s">
        <v>2862</v>
      </c>
      <c r="F1235" s="547" t="s">
        <v>2863</v>
      </c>
      <c r="G1235" s="2386" t="s">
        <v>736</v>
      </c>
      <c r="H1235" s="552"/>
      <c r="I1235" s="552">
        <v>230</v>
      </c>
      <c r="J1235" s="552"/>
      <c r="K1235" s="552"/>
      <c r="L1235" s="552"/>
      <c r="M1235" s="552"/>
      <c r="N1235" s="552"/>
      <c r="O1235" s="552"/>
      <c r="P1235" s="552"/>
      <c r="Q1235" s="552"/>
      <c r="R1235" s="552"/>
      <c r="S1235" s="552"/>
      <c r="T1235" s="552"/>
      <c r="U1235" s="552"/>
      <c r="V1235" s="552"/>
      <c r="W1235" s="552"/>
      <c r="X1235" s="552"/>
      <c r="Y1235" s="552"/>
      <c r="Z1235" s="552"/>
      <c r="AA1235" s="552"/>
      <c r="AB1235" s="552"/>
      <c r="AC1235" s="552"/>
      <c r="AD1235" s="552"/>
      <c r="AE1235" s="552"/>
      <c r="AF1235" s="552"/>
      <c r="AG1235" s="552"/>
      <c r="AH1235" s="552"/>
      <c r="AI1235" s="1532" t="s">
        <v>737</v>
      </c>
      <c r="AJ1235" s="741"/>
      <c r="AK1235" s="1649"/>
      <c r="AL1235" s="1649"/>
      <c r="AM1235" s="1373"/>
      <c r="AN1235" s="1373"/>
      <c r="AO1235" s="1373"/>
      <c r="AP1235" s="1373"/>
      <c r="AQ1235" s="1649"/>
      <c r="AR1235" s="1373"/>
      <c r="AS1235" s="1373"/>
      <c r="AT1235" s="743"/>
      <c r="AU1235" s="1373"/>
      <c r="AV1235" s="1373"/>
      <c r="AW1235" s="1373"/>
      <c r="AX1235" s="1373"/>
      <c r="AY1235" s="1373"/>
      <c r="AZ1235" s="1639"/>
      <c r="BA1235" s="1639"/>
      <c r="BB1235" s="1639"/>
      <c r="BC1235" s="1639"/>
      <c r="BD1235" s="1639"/>
      <c r="BE1235" s="1642">
        <v>0</v>
      </c>
    </row>
    <row s="1854" customFormat="1" customHeight="1" ht="22.5">
      <c r="A1236" s="994"/>
      <c r="B1236" s="1373"/>
      <c r="C1236" s="1649"/>
      <c r="D1236" s="2158"/>
      <c r="E1236" s="553" t="s">
        <v>2864</v>
      </c>
      <c r="F1236" s="547" t="s">
        <v>2865</v>
      </c>
      <c r="G1236" s="2386" t="s">
        <v>736</v>
      </c>
      <c r="H1236" s="552"/>
      <c r="I1236" s="552">
        <v>239.678</v>
      </c>
      <c r="J1236" s="552"/>
      <c r="K1236" s="552"/>
      <c r="L1236" s="552"/>
      <c r="M1236" s="552"/>
      <c r="N1236" s="552"/>
      <c r="O1236" s="552"/>
      <c r="P1236" s="552"/>
      <c r="Q1236" s="552"/>
      <c r="R1236" s="552"/>
      <c r="S1236" s="552"/>
      <c r="T1236" s="552"/>
      <c r="U1236" s="552"/>
      <c r="V1236" s="552"/>
      <c r="W1236" s="552"/>
      <c r="X1236" s="552"/>
      <c r="Y1236" s="552"/>
      <c r="Z1236" s="552"/>
      <c r="AA1236" s="552"/>
      <c r="AB1236" s="552"/>
      <c r="AC1236" s="552"/>
      <c r="AD1236" s="552"/>
      <c r="AE1236" s="552"/>
      <c r="AF1236" s="552"/>
      <c r="AG1236" s="552"/>
      <c r="AH1236" s="552"/>
      <c r="AI1236" s="1532" t="s">
        <v>737</v>
      </c>
      <c r="AJ1236" s="741"/>
      <c r="AK1236" s="1649"/>
      <c r="AL1236" s="1649"/>
      <c r="AM1236" s="1373"/>
      <c r="AN1236" s="1373"/>
      <c r="AO1236" s="1373"/>
      <c r="AP1236" s="1373"/>
      <c r="AQ1236" s="1649"/>
      <c r="AR1236" s="1373"/>
      <c r="AS1236" s="1373"/>
      <c r="AT1236" s="743"/>
      <c r="AU1236" s="1373"/>
      <c r="AV1236" s="1373"/>
      <c r="AW1236" s="1373"/>
      <c r="AX1236" s="1373"/>
      <c r="AY1236" s="1373"/>
      <c r="AZ1236" s="1639"/>
      <c r="BA1236" s="1639"/>
      <c r="BB1236" s="1639"/>
      <c r="BC1236" s="1639"/>
      <c r="BD1236" s="1639"/>
      <c r="BE1236" s="1642">
        <v>0</v>
      </c>
    </row>
    <row s="1854" customFormat="1" customHeight="1" ht="22.5">
      <c r="A1237" s="994"/>
      <c r="B1237" s="1373"/>
      <c r="C1237" s="1649"/>
      <c r="D1237" s="2158"/>
      <c r="E1237" s="553" t="s">
        <v>2866</v>
      </c>
      <c r="F1237" s="547" t="s">
        <v>2867</v>
      </c>
      <c r="G1237" s="2386" t="s">
        <v>736</v>
      </c>
      <c r="H1237" s="552"/>
      <c r="I1237" s="552">
        <v>247.752</v>
      </c>
      <c r="J1237" s="552"/>
      <c r="K1237" s="552"/>
      <c r="L1237" s="552"/>
      <c r="M1237" s="552"/>
      <c r="N1237" s="552"/>
      <c r="O1237" s="552"/>
      <c r="P1237" s="552"/>
      <c r="Q1237" s="552"/>
      <c r="R1237" s="552"/>
      <c r="S1237" s="552"/>
      <c r="T1237" s="552"/>
      <c r="U1237" s="552"/>
      <c r="V1237" s="552"/>
      <c r="W1237" s="552"/>
      <c r="X1237" s="552"/>
      <c r="Y1237" s="552"/>
      <c r="Z1237" s="552"/>
      <c r="AA1237" s="552"/>
      <c r="AB1237" s="552"/>
      <c r="AC1237" s="552"/>
      <c r="AD1237" s="552"/>
      <c r="AE1237" s="552"/>
      <c r="AF1237" s="552"/>
      <c r="AG1237" s="552"/>
      <c r="AH1237" s="552"/>
      <c r="AI1237" s="1532" t="s">
        <v>737</v>
      </c>
      <c r="AJ1237" s="741"/>
      <c r="AK1237" s="1649"/>
      <c r="AL1237" s="1649"/>
      <c r="AM1237" s="1373"/>
      <c r="AN1237" s="1373"/>
      <c r="AO1237" s="1373"/>
      <c r="AP1237" s="1373"/>
      <c r="AQ1237" s="1649"/>
      <c r="AR1237" s="1373"/>
      <c r="AS1237" s="1373"/>
      <c r="AT1237" s="743"/>
      <c r="AU1237" s="1373"/>
      <c r="AV1237" s="1373"/>
      <c r="AW1237" s="1373"/>
      <c r="AX1237" s="1373"/>
      <c r="AY1237" s="1373"/>
      <c r="AZ1237" s="1639"/>
      <c r="BA1237" s="1639"/>
      <c r="BB1237" s="1639"/>
      <c r="BC1237" s="1639"/>
      <c r="BD1237" s="1639"/>
      <c r="BE1237" s="1642">
        <v>0</v>
      </c>
    </row>
    <row s="1854" customFormat="1" customHeight="1" ht="22.5">
      <c r="A1238" s="994"/>
      <c r="B1238" s="1373"/>
      <c r="C1238" s="1649"/>
      <c r="D1238" s="2158"/>
      <c r="E1238" s="553" t="s">
        <v>2868</v>
      </c>
      <c r="F1238" s="547" t="s">
        <v>2869</v>
      </c>
      <c r="G1238" s="2386" t="s">
        <v>736</v>
      </c>
      <c r="H1238" s="552"/>
      <c r="I1238" s="552">
        <v>245</v>
      </c>
      <c r="J1238" s="552"/>
      <c r="K1238" s="552"/>
      <c r="L1238" s="552"/>
      <c r="M1238" s="552"/>
      <c r="N1238" s="552"/>
      <c r="O1238" s="552"/>
      <c r="P1238" s="552"/>
      <c r="Q1238" s="552"/>
      <c r="R1238" s="552"/>
      <c r="S1238" s="552"/>
      <c r="T1238" s="552"/>
      <c r="U1238" s="552"/>
      <c r="V1238" s="552"/>
      <c r="W1238" s="552"/>
      <c r="X1238" s="552"/>
      <c r="Y1238" s="552"/>
      <c r="Z1238" s="552"/>
      <c r="AA1238" s="552"/>
      <c r="AB1238" s="552"/>
      <c r="AC1238" s="552"/>
      <c r="AD1238" s="552"/>
      <c r="AE1238" s="552"/>
      <c r="AF1238" s="552"/>
      <c r="AG1238" s="552"/>
      <c r="AH1238" s="552"/>
      <c r="AI1238" s="1532" t="s">
        <v>737</v>
      </c>
      <c r="AJ1238" s="741"/>
      <c r="AK1238" s="1649"/>
      <c r="AL1238" s="1649"/>
      <c r="AM1238" s="1373"/>
      <c r="AN1238" s="1373"/>
      <c r="AO1238" s="1373"/>
      <c r="AP1238" s="1373"/>
      <c r="AQ1238" s="1649"/>
      <c r="AR1238" s="1373"/>
      <c r="AS1238" s="1373"/>
      <c r="AT1238" s="743"/>
      <c r="AU1238" s="1373"/>
      <c r="AV1238" s="1373"/>
      <c r="AW1238" s="1373"/>
      <c r="AX1238" s="1373"/>
      <c r="AY1238" s="1373"/>
      <c r="AZ1238" s="1639"/>
      <c r="BA1238" s="1639"/>
      <c r="BB1238" s="1639"/>
      <c r="BC1238" s="1639"/>
      <c r="BD1238" s="1639"/>
      <c r="BE1238" s="1642">
        <v>0</v>
      </c>
    </row>
    <row s="1854" customFormat="1" customHeight="1" ht="22.5">
      <c r="A1239" s="994"/>
      <c r="B1239" s="1373"/>
      <c r="C1239" s="1649"/>
      <c r="D1239" s="2158"/>
      <c r="E1239" s="553" t="s">
        <v>2870</v>
      </c>
      <c r="F1239" s="547" t="s">
        <v>2871</v>
      </c>
      <c r="G1239" s="2386" t="s">
        <v>736</v>
      </c>
      <c r="H1239" s="552"/>
      <c r="I1239" s="552">
        <v>245</v>
      </c>
      <c r="J1239" s="552"/>
      <c r="K1239" s="552"/>
      <c r="L1239" s="552"/>
      <c r="M1239" s="552"/>
      <c r="N1239" s="552"/>
      <c r="O1239" s="552"/>
      <c r="P1239" s="552"/>
      <c r="Q1239" s="552"/>
      <c r="R1239" s="552"/>
      <c r="S1239" s="552"/>
      <c r="T1239" s="552"/>
      <c r="U1239" s="552"/>
      <c r="V1239" s="552"/>
      <c r="W1239" s="552"/>
      <c r="X1239" s="552"/>
      <c r="Y1239" s="552"/>
      <c r="Z1239" s="552"/>
      <c r="AA1239" s="552"/>
      <c r="AB1239" s="552"/>
      <c r="AC1239" s="552"/>
      <c r="AD1239" s="552"/>
      <c r="AE1239" s="552"/>
      <c r="AF1239" s="552"/>
      <c r="AG1239" s="552"/>
      <c r="AH1239" s="552"/>
      <c r="AI1239" s="1532" t="s">
        <v>737</v>
      </c>
      <c r="AJ1239" s="741"/>
      <c r="AK1239" s="1649"/>
      <c r="AL1239" s="1649"/>
      <c r="AM1239" s="1373"/>
      <c r="AN1239" s="1373"/>
      <c r="AO1239" s="1373"/>
      <c r="AP1239" s="1373"/>
      <c r="AQ1239" s="1649"/>
      <c r="AR1239" s="1373"/>
      <c r="AS1239" s="1373"/>
      <c r="AT1239" s="743"/>
      <c r="AU1239" s="1373"/>
      <c r="AV1239" s="1373"/>
      <c r="AW1239" s="1373"/>
      <c r="AX1239" s="1373"/>
      <c r="AY1239" s="1373"/>
      <c r="AZ1239" s="1639"/>
      <c r="BA1239" s="1639"/>
      <c r="BB1239" s="1639"/>
      <c r="BC1239" s="1639"/>
      <c r="BD1239" s="1639"/>
      <c r="BE1239" s="1642">
        <v>0</v>
      </c>
    </row>
    <row s="1854" customFormat="1" customHeight="1" ht="22.5">
      <c r="A1240" s="994"/>
      <c r="B1240" s="1373"/>
      <c r="C1240" s="1649"/>
      <c r="D1240" s="2158"/>
      <c r="E1240" s="553" t="s">
        <v>2872</v>
      </c>
      <c r="F1240" s="547" t="s">
        <v>2873</v>
      </c>
      <c r="G1240" s="2386" t="s">
        <v>736</v>
      </c>
      <c r="H1240" s="552"/>
      <c r="I1240" s="552">
        <v>245</v>
      </c>
      <c r="J1240" s="552"/>
      <c r="K1240" s="552"/>
      <c r="L1240" s="552"/>
      <c r="M1240" s="552"/>
      <c r="N1240" s="552"/>
      <c r="O1240" s="552"/>
      <c r="P1240" s="552"/>
      <c r="Q1240" s="552"/>
      <c r="R1240" s="552"/>
      <c r="S1240" s="552"/>
      <c r="T1240" s="552"/>
      <c r="U1240" s="552"/>
      <c r="V1240" s="552"/>
      <c r="W1240" s="552"/>
      <c r="X1240" s="552"/>
      <c r="Y1240" s="552"/>
      <c r="Z1240" s="552"/>
      <c r="AA1240" s="552"/>
      <c r="AB1240" s="552"/>
      <c r="AC1240" s="552"/>
      <c r="AD1240" s="552"/>
      <c r="AE1240" s="552"/>
      <c r="AF1240" s="552"/>
      <c r="AG1240" s="552"/>
      <c r="AH1240" s="552"/>
      <c r="AI1240" s="1532" t="s">
        <v>737</v>
      </c>
      <c r="AJ1240" s="741"/>
      <c r="AK1240" s="1649"/>
      <c r="AL1240" s="1649"/>
      <c r="AM1240" s="1373"/>
      <c r="AN1240" s="1373"/>
      <c r="AO1240" s="1373"/>
      <c r="AP1240" s="1373"/>
      <c r="AQ1240" s="1649"/>
      <c r="AR1240" s="1373"/>
      <c r="AS1240" s="1373"/>
      <c r="AT1240" s="743"/>
      <c r="AU1240" s="1373"/>
      <c r="AV1240" s="1373"/>
      <c r="AW1240" s="1373"/>
      <c r="AX1240" s="1373"/>
      <c r="AY1240" s="1373"/>
      <c r="AZ1240" s="1639"/>
      <c r="BA1240" s="1639"/>
      <c r="BB1240" s="1639"/>
      <c r="BC1240" s="1639"/>
      <c r="BD1240" s="1639"/>
      <c r="BE1240" s="1642">
        <v>0</v>
      </c>
    </row>
    <row s="1854" customFormat="1" customHeight="1" ht="22.5">
      <c r="A1241" s="994"/>
      <c r="B1241" s="1373"/>
      <c r="C1241" s="1649"/>
      <c r="D1241" s="2158"/>
      <c r="E1241" s="553" t="s">
        <v>2874</v>
      </c>
      <c r="F1241" s="547" t="s">
        <v>2875</v>
      </c>
      <c r="G1241" s="2386" t="s">
        <v>736</v>
      </c>
      <c r="H1241" s="552"/>
      <c r="I1241" s="552">
        <v>245</v>
      </c>
      <c r="J1241" s="552"/>
      <c r="K1241" s="552"/>
      <c r="L1241" s="552"/>
      <c r="M1241" s="552"/>
      <c r="N1241" s="552"/>
      <c r="O1241" s="552"/>
      <c r="P1241" s="552"/>
      <c r="Q1241" s="552"/>
      <c r="R1241" s="552"/>
      <c r="S1241" s="552"/>
      <c r="T1241" s="552"/>
      <c r="U1241" s="552"/>
      <c r="V1241" s="552"/>
      <c r="W1241" s="552"/>
      <c r="X1241" s="552"/>
      <c r="Y1241" s="552"/>
      <c r="Z1241" s="552"/>
      <c r="AA1241" s="552"/>
      <c r="AB1241" s="552"/>
      <c r="AC1241" s="552"/>
      <c r="AD1241" s="552"/>
      <c r="AE1241" s="552"/>
      <c r="AF1241" s="552"/>
      <c r="AG1241" s="552"/>
      <c r="AH1241" s="552"/>
      <c r="AI1241" s="1532" t="s">
        <v>737</v>
      </c>
      <c r="AJ1241" s="741"/>
      <c r="AK1241" s="1649"/>
      <c r="AL1241" s="1649"/>
      <c r="AM1241" s="1373"/>
      <c r="AN1241" s="1373"/>
      <c r="AO1241" s="1373"/>
      <c r="AP1241" s="1373"/>
      <c r="AQ1241" s="1649"/>
      <c r="AR1241" s="1373"/>
      <c r="AS1241" s="1373"/>
      <c r="AT1241" s="743"/>
      <c r="AU1241" s="1373"/>
      <c r="AV1241" s="1373"/>
      <c r="AW1241" s="1373"/>
      <c r="AX1241" s="1373"/>
      <c r="AY1241" s="1373"/>
      <c r="AZ1241" s="1639"/>
      <c r="BA1241" s="1639"/>
      <c r="BB1241" s="1639"/>
      <c r="BC1241" s="1639"/>
      <c r="BD1241" s="1639"/>
      <c r="BE1241" s="1642">
        <v>0</v>
      </c>
    </row>
    <row s="1854" customFormat="1" customHeight="1" ht="22.5">
      <c r="A1242" s="994"/>
      <c r="B1242" s="1373"/>
      <c r="C1242" s="1649"/>
      <c r="D1242" s="2158"/>
      <c r="E1242" s="553" t="s">
        <v>2876</v>
      </c>
      <c r="F1242" s="547" t="s">
        <v>2877</v>
      </c>
      <c r="G1242" s="2386" t="s">
        <v>736</v>
      </c>
      <c r="H1242" s="552"/>
      <c r="I1242" s="552">
        <v>200</v>
      </c>
      <c r="J1242" s="552"/>
      <c r="K1242" s="552"/>
      <c r="L1242" s="552"/>
      <c r="M1242" s="552"/>
      <c r="N1242" s="552"/>
      <c r="O1242" s="552"/>
      <c r="P1242" s="552"/>
      <c r="Q1242" s="552"/>
      <c r="R1242" s="552"/>
      <c r="S1242" s="552"/>
      <c r="T1242" s="552"/>
      <c r="U1242" s="552"/>
      <c r="V1242" s="552"/>
      <c r="W1242" s="552"/>
      <c r="X1242" s="552"/>
      <c r="Y1242" s="552"/>
      <c r="Z1242" s="552"/>
      <c r="AA1242" s="552"/>
      <c r="AB1242" s="552"/>
      <c r="AC1242" s="552"/>
      <c r="AD1242" s="552"/>
      <c r="AE1242" s="552"/>
      <c r="AF1242" s="552"/>
      <c r="AG1242" s="552"/>
      <c r="AH1242" s="552"/>
      <c r="AI1242" s="1532" t="s">
        <v>737</v>
      </c>
      <c r="AJ1242" s="741"/>
      <c r="AK1242" s="1649"/>
      <c r="AL1242" s="1649"/>
      <c r="AM1242" s="1373"/>
      <c r="AN1242" s="1373"/>
      <c r="AO1242" s="1373"/>
      <c r="AP1242" s="1373"/>
      <c r="AQ1242" s="1649"/>
      <c r="AR1242" s="1373"/>
      <c r="AS1242" s="1373"/>
      <c r="AT1242" s="743"/>
      <c r="AU1242" s="1373"/>
      <c r="AV1242" s="1373"/>
      <c r="AW1242" s="1373"/>
      <c r="AX1242" s="1373"/>
      <c r="AY1242" s="1373"/>
      <c r="AZ1242" s="1639"/>
      <c r="BA1242" s="1639"/>
      <c r="BB1242" s="1639"/>
      <c r="BC1242" s="1639"/>
      <c r="BD1242" s="1639"/>
      <c r="BE1242" s="1642">
        <v>0</v>
      </c>
    </row>
    <row s="1854" customFormat="1" customHeight="1" ht="22.5">
      <c r="A1243" s="994"/>
      <c r="B1243" s="1373"/>
      <c r="C1243" s="1649"/>
      <c r="D1243" s="2158"/>
      <c r="E1243" s="553" t="s">
        <v>2878</v>
      </c>
      <c r="F1243" s="547" t="s">
        <v>2879</v>
      </c>
      <c r="G1243" s="2386" t="s">
        <v>736</v>
      </c>
      <c r="H1243" s="552"/>
      <c r="I1243" s="552">
        <v>221.699</v>
      </c>
      <c r="J1243" s="552"/>
      <c r="K1243" s="552"/>
      <c r="L1243" s="552"/>
      <c r="M1243" s="552"/>
      <c r="N1243" s="552"/>
      <c r="O1243" s="552"/>
      <c r="P1243" s="552"/>
      <c r="Q1243" s="552"/>
      <c r="R1243" s="552"/>
      <c r="S1243" s="552"/>
      <c r="T1243" s="552"/>
      <c r="U1243" s="552"/>
      <c r="V1243" s="552"/>
      <c r="W1243" s="552"/>
      <c r="X1243" s="552"/>
      <c r="Y1243" s="552"/>
      <c r="Z1243" s="552"/>
      <c r="AA1243" s="552"/>
      <c r="AB1243" s="552"/>
      <c r="AC1243" s="552"/>
      <c r="AD1243" s="552"/>
      <c r="AE1243" s="552"/>
      <c r="AF1243" s="552"/>
      <c r="AG1243" s="552"/>
      <c r="AH1243" s="552"/>
      <c r="AI1243" s="1532" t="s">
        <v>737</v>
      </c>
      <c r="AJ1243" s="741"/>
      <c r="AK1243" s="1649"/>
      <c r="AL1243" s="1649"/>
      <c r="AM1243" s="1373"/>
      <c r="AN1243" s="1373"/>
      <c r="AO1243" s="1373"/>
      <c r="AP1243" s="1373"/>
      <c r="AQ1243" s="1649"/>
      <c r="AR1243" s="1373"/>
      <c r="AS1243" s="1373"/>
      <c r="AT1243" s="743"/>
      <c r="AU1243" s="1373"/>
      <c r="AV1243" s="1373"/>
      <c r="AW1243" s="1373"/>
      <c r="AX1243" s="1373"/>
      <c r="AY1243" s="1373"/>
      <c r="AZ1243" s="1639"/>
      <c r="BA1243" s="1639"/>
      <c r="BB1243" s="1639"/>
      <c r="BC1243" s="1639"/>
      <c r="BD1243" s="1639"/>
      <c r="BE1243" s="1642">
        <v>0</v>
      </c>
    </row>
    <row s="1854" customFormat="1" customHeight="1" ht="22.5">
      <c r="A1244" s="994"/>
      <c r="B1244" s="1373"/>
      <c r="C1244" s="1649"/>
      <c r="D1244" s="2158"/>
      <c r="E1244" s="553" t="s">
        <v>2880</v>
      </c>
      <c r="F1244" s="547" t="s">
        <v>2881</v>
      </c>
      <c r="G1244" s="2386" t="s">
        <v>736</v>
      </c>
      <c r="H1244" s="552"/>
      <c r="I1244" s="552">
        <v>250</v>
      </c>
      <c r="J1244" s="552"/>
      <c r="K1244" s="552"/>
      <c r="L1244" s="552"/>
      <c r="M1244" s="552"/>
      <c r="N1244" s="552"/>
      <c r="O1244" s="552"/>
      <c r="P1244" s="552"/>
      <c r="Q1244" s="552"/>
      <c r="R1244" s="552"/>
      <c r="S1244" s="552"/>
      <c r="T1244" s="552"/>
      <c r="U1244" s="552"/>
      <c r="V1244" s="552"/>
      <c r="W1244" s="552"/>
      <c r="X1244" s="552"/>
      <c r="Y1244" s="552"/>
      <c r="Z1244" s="552"/>
      <c r="AA1244" s="552"/>
      <c r="AB1244" s="552"/>
      <c r="AC1244" s="552"/>
      <c r="AD1244" s="552"/>
      <c r="AE1244" s="552"/>
      <c r="AF1244" s="552"/>
      <c r="AG1244" s="552"/>
      <c r="AH1244" s="552"/>
      <c r="AI1244" s="1532" t="s">
        <v>737</v>
      </c>
      <c r="AJ1244" s="741"/>
      <c r="AK1244" s="1649"/>
      <c r="AL1244" s="1649"/>
      <c r="AM1244" s="1373"/>
      <c r="AN1244" s="1373"/>
      <c r="AO1244" s="1373"/>
      <c r="AP1244" s="1373"/>
      <c r="AQ1244" s="1649"/>
      <c r="AR1244" s="1373"/>
      <c r="AS1244" s="1373"/>
      <c r="AT1244" s="743"/>
      <c r="AU1244" s="1373"/>
      <c r="AV1244" s="1373"/>
      <c r="AW1244" s="1373"/>
      <c r="AX1244" s="1373"/>
      <c r="AY1244" s="1373"/>
      <c r="AZ1244" s="1639"/>
      <c r="BA1244" s="1639"/>
      <c r="BB1244" s="1639"/>
      <c r="BC1244" s="1639"/>
      <c r="BD1244" s="1639"/>
      <c r="BE1244" s="1642">
        <v>0</v>
      </c>
    </row>
    <row s="1854" customFormat="1" customHeight="1" ht="22.5">
      <c r="A1245" s="994"/>
      <c r="B1245" s="1373"/>
      <c r="C1245" s="1649"/>
      <c r="D1245" s="2158"/>
      <c r="E1245" s="553" t="s">
        <v>2882</v>
      </c>
      <c r="F1245" s="547" t="s">
        <v>2883</v>
      </c>
      <c r="G1245" s="2386" t="s">
        <v>736</v>
      </c>
      <c r="H1245" s="552"/>
      <c r="I1245" s="552">
        <v>245</v>
      </c>
      <c r="J1245" s="552"/>
      <c r="K1245" s="552"/>
      <c r="L1245" s="552"/>
      <c r="M1245" s="552"/>
      <c r="N1245" s="552"/>
      <c r="O1245" s="552"/>
      <c r="P1245" s="552"/>
      <c r="Q1245" s="552"/>
      <c r="R1245" s="552"/>
      <c r="S1245" s="552"/>
      <c r="T1245" s="552"/>
      <c r="U1245" s="552"/>
      <c r="V1245" s="552"/>
      <c r="W1245" s="552"/>
      <c r="X1245" s="552"/>
      <c r="Y1245" s="552"/>
      <c r="Z1245" s="552"/>
      <c r="AA1245" s="552"/>
      <c r="AB1245" s="552"/>
      <c r="AC1245" s="552"/>
      <c r="AD1245" s="552"/>
      <c r="AE1245" s="552"/>
      <c r="AF1245" s="552"/>
      <c r="AG1245" s="552"/>
      <c r="AH1245" s="552"/>
      <c r="AI1245" s="1532" t="s">
        <v>737</v>
      </c>
      <c r="AJ1245" s="741"/>
      <c r="AK1245" s="1649"/>
      <c r="AL1245" s="1649"/>
      <c r="AM1245" s="1373"/>
      <c r="AN1245" s="1373"/>
      <c r="AO1245" s="1373"/>
      <c r="AP1245" s="1373"/>
      <c r="AQ1245" s="1649"/>
      <c r="AR1245" s="1373"/>
      <c r="AS1245" s="1373"/>
      <c r="AT1245" s="743"/>
      <c r="AU1245" s="1373"/>
      <c r="AV1245" s="1373"/>
      <c r="AW1245" s="1373"/>
      <c r="AX1245" s="1373"/>
      <c r="AY1245" s="1373"/>
      <c r="AZ1245" s="1639"/>
      <c r="BA1245" s="1639"/>
      <c r="BB1245" s="1639"/>
      <c r="BC1245" s="1639"/>
      <c r="BD1245" s="1639"/>
      <c r="BE1245" s="1642">
        <v>0</v>
      </c>
    </row>
    <row s="1854" customFormat="1" customHeight="1" ht="22.5">
      <c r="A1246" s="994"/>
      <c r="B1246" s="1373"/>
      <c r="C1246" s="1649"/>
      <c r="D1246" s="2158"/>
      <c r="E1246" s="553" t="s">
        <v>2884</v>
      </c>
      <c r="F1246" s="547" t="s">
        <v>2885</v>
      </c>
      <c r="G1246" s="2386" t="s">
        <v>736</v>
      </c>
      <c r="H1246" s="552"/>
      <c r="I1246" s="552">
        <v>210</v>
      </c>
      <c r="J1246" s="552"/>
      <c r="K1246" s="552"/>
      <c r="L1246" s="552"/>
      <c r="M1246" s="552"/>
      <c r="N1246" s="552"/>
      <c r="O1246" s="552"/>
      <c r="P1246" s="552"/>
      <c r="Q1246" s="552"/>
      <c r="R1246" s="552"/>
      <c r="S1246" s="552"/>
      <c r="T1246" s="552"/>
      <c r="U1246" s="552"/>
      <c r="V1246" s="552"/>
      <c r="W1246" s="552"/>
      <c r="X1246" s="552"/>
      <c r="Y1246" s="552"/>
      <c r="Z1246" s="552"/>
      <c r="AA1246" s="552"/>
      <c r="AB1246" s="552"/>
      <c r="AC1246" s="552"/>
      <c r="AD1246" s="552"/>
      <c r="AE1246" s="552"/>
      <c r="AF1246" s="552"/>
      <c r="AG1246" s="552"/>
      <c r="AH1246" s="552"/>
      <c r="AI1246" s="1532" t="s">
        <v>737</v>
      </c>
      <c r="AJ1246" s="741"/>
      <c r="AK1246" s="1649"/>
      <c r="AL1246" s="1649"/>
      <c r="AM1246" s="1373"/>
      <c r="AN1246" s="1373"/>
      <c r="AO1246" s="1373"/>
      <c r="AP1246" s="1373"/>
      <c r="AQ1246" s="1649"/>
      <c r="AR1246" s="1373"/>
      <c r="AS1246" s="1373"/>
      <c r="AT1246" s="743"/>
      <c r="AU1246" s="1373"/>
      <c r="AV1246" s="1373"/>
      <c r="AW1246" s="1373"/>
      <c r="AX1246" s="1373"/>
      <c r="AY1246" s="1373"/>
      <c r="AZ1246" s="1639"/>
      <c r="BA1246" s="1639"/>
      <c r="BB1246" s="1639"/>
      <c r="BC1246" s="1639"/>
      <c r="BD1246" s="1639"/>
      <c r="BE1246" s="1642">
        <v>0</v>
      </c>
    </row>
    <row s="1854" customFormat="1" customHeight="1" ht="22.5">
      <c r="A1247" s="994"/>
      <c r="B1247" s="1373"/>
      <c r="C1247" s="1649"/>
      <c r="D1247" s="2158"/>
      <c r="E1247" s="553" t="s">
        <v>2886</v>
      </c>
      <c r="F1247" s="547" t="s">
        <v>2887</v>
      </c>
      <c r="G1247" s="2386" t="s">
        <v>736</v>
      </c>
      <c r="H1247" s="552"/>
      <c r="I1247" s="552">
        <v>250.001</v>
      </c>
      <c r="J1247" s="552"/>
      <c r="K1247" s="552"/>
      <c r="L1247" s="552"/>
      <c r="M1247" s="552"/>
      <c r="N1247" s="552"/>
      <c r="O1247" s="552"/>
      <c r="P1247" s="552"/>
      <c r="Q1247" s="552"/>
      <c r="R1247" s="552"/>
      <c r="S1247" s="552"/>
      <c r="T1247" s="552"/>
      <c r="U1247" s="552"/>
      <c r="V1247" s="552"/>
      <c r="W1247" s="552"/>
      <c r="X1247" s="552"/>
      <c r="Y1247" s="552"/>
      <c r="Z1247" s="552"/>
      <c r="AA1247" s="552"/>
      <c r="AB1247" s="552"/>
      <c r="AC1247" s="552"/>
      <c r="AD1247" s="552"/>
      <c r="AE1247" s="552"/>
      <c r="AF1247" s="552"/>
      <c r="AG1247" s="552"/>
      <c r="AH1247" s="552"/>
      <c r="AI1247" s="1532" t="s">
        <v>737</v>
      </c>
      <c r="AJ1247" s="741"/>
      <c r="AK1247" s="1649"/>
      <c r="AL1247" s="1649"/>
      <c r="AM1247" s="1373"/>
      <c r="AN1247" s="1373"/>
      <c r="AO1247" s="1373"/>
      <c r="AP1247" s="1373"/>
      <c r="AQ1247" s="1649"/>
      <c r="AR1247" s="1373"/>
      <c r="AS1247" s="1373"/>
      <c r="AT1247" s="743"/>
      <c r="AU1247" s="1373"/>
      <c r="AV1247" s="1373"/>
      <c r="AW1247" s="1373"/>
      <c r="AX1247" s="1373"/>
      <c r="AY1247" s="1373"/>
      <c r="AZ1247" s="1639"/>
      <c r="BA1247" s="1639"/>
      <c r="BB1247" s="1639"/>
      <c r="BC1247" s="1639"/>
      <c r="BD1247" s="1639"/>
      <c r="BE1247" s="1642">
        <v>0</v>
      </c>
    </row>
    <row s="1854" customFormat="1" customHeight="1" ht="22.5">
      <c r="A1248" s="994"/>
      <c r="B1248" s="1373"/>
      <c r="C1248" s="1649"/>
      <c r="D1248" s="2158"/>
      <c r="E1248" s="553" t="s">
        <v>2888</v>
      </c>
      <c r="F1248" s="547" t="s">
        <v>2889</v>
      </c>
      <c r="G1248" s="2386" t="s">
        <v>736</v>
      </c>
      <c r="H1248" s="552"/>
      <c r="I1248" s="552">
        <v>244.999</v>
      </c>
      <c r="J1248" s="552"/>
      <c r="K1248" s="552"/>
      <c r="L1248" s="552"/>
      <c r="M1248" s="552"/>
      <c r="N1248" s="552"/>
      <c r="O1248" s="552"/>
      <c r="P1248" s="552"/>
      <c r="Q1248" s="552"/>
      <c r="R1248" s="552"/>
      <c r="S1248" s="552"/>
      <c r="T1248" s="552"/>
      <c r="U1248" s="552"/>
      <c r="V1248" s="552"/>
      <c r="W1248" s="552"/>
      <c r="X1248" s="552"/>
      <c r="Y1248" s="552"/>
      <c r="Z1248" s="552"/>
      <c r="AA1248" s="552"/>
      <c r="AB1248" s="552"/>
      <c r="AC1248" s="552"/>
      <c r="AD1248" s="552"/>
      <c r="AE1248" s="552"/>
      <c r="AF1248" s="552"/>
      <c r="AG1248" s="552"/>
      <c r="AH1248" s="552"/>
      <c r="AI1248" s="1532" t="s">
        <v>737</v>
      </c>
      <c r="AJ1248" s="741"/>
      <c r="AK1248" s="1649"/>
      <c r="AL1248" s="1649"/>
      <c r="AM1248" s="1373"/>
      <c r="AN1248" s="1373"/>
      <c r="AO1248" s="1373"/>
      <c r="AP1248" s="1373"/>
      <c r="AQ1248" s="1649"/>
      <c r="AR1248" s="1373"/>
      <c r="AS1248" s="1373"/>
      <c r="AT1248" s="743"/>
      <c r="AU1248" s="1373"/>
      <c r="AV1248" s="1373"/>
      <c r="AW1248" s="1373"/>
      <c r="AX1248" s="1373"/>
      <c r="AY1248" s="1373"/>
      <c r="AZ1248" s="1639"/>
      <c r="BA1248" s="1639"/>
      <c r="BB1248" s="1639"/>
      <c r="BC1248" s="1639"/>
      <c r="BD1248" s="1639"/>
      <c r="BE1248" s="1642">
        <v>0</v>
      </c>
    </row>
    <row s="1854" customFormat="1" customHeight="1" ht="22.5">
      <c r="A1249" s="994"/>
      <c r="B1249" s="1373"/>
      <c r="C1249" s="1649"/>
      <c r="D1249" s="2158"/>
      <c r="E1249" s="553" t="s">
        <v>2890</v>
      </c>
      <c r="F1249" s="547" t="s">
        <v>2891</v>
      </c>
      <c r="G1249" s="2386" t="s">
        <v>736</v>
      </c>
      <c r="H1249" s="552"/>
      <c r="I1249" s="552">
        <v>221.2</v>
      </c>
      <c r="J1249" s="552"/>
      <c r="K1249" s="552"/>
      <c r="L1249" s="552"/>
      <c r="M1249" s="552"/>
      <c r="N1249" s="552"/>
      <c r="O1249" s="552"/>
      <c r="P1249" s="552"/>
      <c r="Q1249" s="552"/>
      <c r="R1249" s="552"/>
      <c r="S1249" s="552"/>
      <c r="T1249" s="552"/>
      <c r="U1249" s="552"/>
      <c r="V1249" s="552"/>
      <c r="W1249" s="552"/>
      <c r="X1249" s="552"/>
      <c r="Y1249" s="552"/>
      <c r="Z1249" s="552"/>
      <c r="AA1249" s="552"/>
      <c r="AB1249" s="552"/>
      <c r="AC1249" s="552"/>
      <c r="AD1249" s="552"/>
      <c r="AE1249" s="552"/>
      <c r="AF1249" s="552"/>
      <c r="AG1249" s="552"/>
      <c r="AH1249" s="552"/>
      <c r="AI1249" s="1532" t="s">
        <v>737</v>
      </c>
      <c r="AJ1249" s="741"/>
      <c r="AK1249" s="1649"/>
      <c r="AL1249" s="1649"/>
      <c r="AM1249" s="1373"/>
      <c r="AN1249" s="1373"/>
      <c r="AO1249" s="1373"/>
      <c r="AP1249" s="1373"/>
      <c r="AQ1249" s="1649"/>
      <c r="AR1249" s="1373"/>
      <c r="AS1249" s="1373"/>
      <c r="AT1249" s="743"/>
      <c r="AU1249" s="1373"/>
      <c r="AV1249" s="1373"/>
      <c r="AW1249" s="1373"/>
      <c r="AX1249" s="1373"/>
      <c r="AY1249" s="1373"/>
      <c r="AZ1249" s="1639"/>
      <c r="BA1249" s="1639"/>
      <c r="BB1249" s="1639"/>
      <c r="BC1249" s="1639"/>
      <c r="BD1249" s="1639"/>
      <c r="BE1249" s="1642">
        <v>0</v>
      </c>
    </row>
    <row s="1854" customFormat="1" customHeight="1" ht="22.5">
      <c r="A1250" s="994"/>
      <c r="B1250" s="1373"/>
      <c r="C1250" s="1649"/>
      <c r="D1250" s="2158"/>
      <c r="E1250" s="553" t="s">
        <v>2892</v>
      </c>
      <c r="F1250" s="547" t="s">
        <v>2893</v>
      </c>
      <c r="G1250" s="2386" t="s">
        <v>736</v>
      </c>
      <c r="H1250" s="552"/>
      <c r="I1250" s="552">
        <v>249.999</v>
      </c>
      <c r="J1250" s="552"/>
      <c r="K1250" s="552"/>
      <c r="L1250" s="552"/>
      <c r="M1250" s="552"/>
      <c r="N1250" s="552"/>
      <c r="O1250" s="552"/>
      <c r="P1250" s="552"/>
      <c r="Q1250" s="552"/>
      <c r="R1250" s="552"/>
      <c r="S1250" s="552"/>
      <c r="T1250" s="552"/>
      <c r="U1250" s="552"/>
      <c r="V1250" s="552"/>
      <c r="W1250" s="552"/>
      <c r="X1250" s="552"/>
      <c r="Y1250" s="552"/>
      <c r="Z1250" s="552"/>
      <c r="AA1250" s="552"/>
      <c r="AB1250" s="552"/>
      <c r="AC1250" s="552"/>
      <c r="AD1250" s="552"/>
      <c r="AE1250" s="552"/>
      <c r="AF1250" s="552"/>
      <c r="AG1250" s="552"/>
      <c r="AH1250" s="552"/>
      <c r="AI1250" s="1532" t="s">
        <v>737</v>
      </c>
      <c r="AJ1250" s="741"/>
      <c r="AK1250" s="1649"/>
      <c r="AL1250" s="1649"/>
      <c r="AM1250" s="1373"/>
      <c r="AN1250" s="1373"/>
      <c r="AO1250" s="1373"/>
      <c r="AP1250" s="1373"/>
      <c r="AQ1250" s="1649"/>
      <c r="AR1250" s="1373"/>
      <c r="AS1250" s="1373"/>
      <c r="AT1250" s="743"/>
      <c r="AU1250" s="1373"/>
      <c r="AV1250" s="1373"/>
      <c r="AW1250" s="1373"/>
      <c r="AX1250" s="1373"/>
      <c r="AY1250" s="1373"/>
      <c r="AZ1250" s="1639"/>
      <c r="BA1250" s="1639"/>
      <c r="BB1250" s="1639"/>
      <c r="BC1250" s="1639"/>
      <c r="BD1250" s="1639"/>
      <c r="BE1250" s="1642">
        <v>0</v>
      </c>
    </row>
    <row s="1854" customFormat="1" customHeight="1" ht="22.5">
      <c r="A1251" s="994"/>
      <c r="B1251" s="1373"/>
      <c r="C1251" s="1649"/>
      <c r="D1251" s="2158"/>
      <c r="E1251" s="553" t="s">
        <v>2894</v>
      </c>
      <c r="F1251" s="547" t="s">
        <v>2895</v>
      </c>
      <c r="G1251" s="2386" t="s">
        <v>736</v>
      </c>
      <c r="H1251" s="552"/>
      <c r="I1251" s="552">
        <v>226.8</v>
      </c>
      <c r="J1251" s="552"/>
      <c r="K1251" s="552"/>
      <c r="L1251" s="552"/>
      <c r="M1251" s="552"/>
      <c r="N1251" s="552"/>
      <c r="O1251" s="552"/>
      <c r="P1251" s="552"/>
      <c r="Q1251" s="552"/>
      <c r="R1251" s="552"/>
      <c r="S1251" s="552"/>
      <c r="T1251" s="552"/>
      <c r="U1251" s="552"/>
      <c r="V1251" s="552"/>
      <c r="W1251" s="552"/>
      <c r="X1251" s="552"/>
      <c r="Y1251" s="552"/>
      <c r="Z1251" s="552"/>
      <c r="AA1251" s="552"/>
      <c r="AB1251" s="552"/>
      <c r="AC1251" s="552"/>
      <c r="AD1251" s="552"/>
      <c r="AE1251" s="552"/>
      <c r="AF1251" s="552"/>
      <c r="AG1251" s="552"/>
      <c r="AH1251" s="552"/>
      <c r="AI1251" s="1532" t="s">
        <v>737</v>
      </c>
      <c r="AJ1251" s="741"/>
      <c r="AK1251" s="1649"/>
      <c r="AL1251" s="1649"/>
      <c r="AM1251" s="1373"/>
      <c r="AN1251" s="1373"/>
      <c r="AO1251" s="1373"/>
      <c r="AP1251" s="1373"/>
      <c r="AQ1251" s="1649"/>
      <c r="AR1251" s="1373"/>
      <c r="AS1251" s="1373"/>
      <c r="AT1251" s="743"/>
      <c r="AU1251" s="1373"/>
      <c r="AV1251" s="1373"/>
      <c r="AW1251" s="1373"/>
      <c r="AX1251" s="1373"/>
      <c r="AY1251" s="1373"/>
      <c r="AZ1251" s="1639"/>
      <c r="BA1251" s="1639"/>
      <c r="BB1251" s="1639"/>
      <c r="BC1251" s="1639"/>
      <c r="BD1251" s="1639"/>
      <c r="BE1251" s="1642">
        <v>0</v>
      </c>
    </row>
    <row s="1854" customFormat="1" customHeight="1" ht="22.5">
      <c r="A1252" s="994"/>
      <c r="B1252" s="1373"/>
      <c r="C1252" s="1649"/>
      <c r="D1252" s="2158"/>
      <c r="E1252" s="553" t="s">
        <v>2896</v>
      </c>
      <c r="F1252" s="547" t="s">
        <v>2897</v>
      </c>
      <c r="G1252" s="2386" t="s">
        <v>736</v>
      </c>
      <c r="H1252" s="552"/>
      <c r="I1252" s="552">
        <v>209.999</v>
      </c>
      <c r="J1252" s="552"/>
      <c r="K1252" s="552"/>
      <c r="L1252" s="552"/>
      <c r="M1252" s="552"/>
      <c r="N1252" s="552"/>
      <c r="O1252" s="552"/>
      <c r="P1252" s="552"/>
      <c r="Q1252" s="552"/>
      <c r="R1252" s="552"/>
      <c r="S1252" s="552"/>
      <c r="T1252" s="552"/>
      <c r="U1252" s="552"/>
      <c r="V1252" s="552"/>
      <c r="W1252" s="552"/>
      <c r="X1252" s="552"/>
      <c r="Y1252" s="552"/>
      <c r="Z1252" s="552"/>
      <c r="AA1252" s="552"/>
      <c r="AB1252" s="552"/>
      <c r="AC1252" s="552"/>
      <c r="AD1252" s="552"/>
      <c r="AE1252" s="552"/>
      <c r="AF1252" s="552"/>
      <c r="AG1252" s="552"/>
      <c r="AH1252" s="552"/>
      <c r="AI1252" s="1532" t="s">
        <v>737</v>
      </c>
      <c r="AJ1252" s="741"/>
      <c r="AK1252" s="1649"/>
      <c r="AL1252" s="1649"/>
      <c r="AM1252" s="1373"/>
      <c r="AN1252" s="1373"/>
      <c r="AO1252" s="1373"/>
      <c r="AP1252" s="1373"/>
      <c r="AQ1252" s="1649"/>
      <c r="AR1252" s="1373"/>
      <c r="AS1252" s="1373"/>
      <c r="AT1252" s="743"/>
      <c r="AU1252" s="1373"/>
      <c r="AV1252" s="1373"/>
      <c r="AW1252" s="1373"/>
      <c r="AX1252" s="1373"/>
      <c r="AY1252" s="1373"/>
      <c r="AZ1252" s="1639"/>
      <c r="BA1252" s="1639"/>
      <c r="BB1252" s="1639"/>
      <c r="BC1252" s="1639"/>
      <c r="BD1252" s="1639"/>
      <c r="BE1252" s="1642">
        <v>0</v>
      </c>
    </row>
    <row s="1854" customFormat="1" customHeight="1" ht="22.5">
      <c r="A1253" s="994"/>
      <c r="B1253" s="1373"/>
      <c r="C1253" s="1649"/>
      <c r="D1253" s="2158"/>
      <c r="E1253" s="553" t="s">
        <v>2898</v>
      </c>
      <c r="F1253" s="547" t="s">
        <v>2899</v>
      </c>
      <c r="G1253" s="2386" t="s">
        <v>736</v>
      </c>
      <c r="H1253" s="552"/>
      <c r="I1253" s="552">
        <v>219.999</v>
      </c>
      <c r="J1253" s="552"/>
      <c r="K1253" s="552"/>
      <c r="L1253" s="552"/>
      <c r="M1253" s="552"/>
      <c r="N1253" s="552"/>
      <c r="O1253" s="552"/>
      <c r="P1253" s="552"/>
      <c r="Q1253" s="552"/>
      <c r="R1253" s="552"/>
      <c r="S1253" s="552"/>
      <c r="T1253" s="552"/>
      <c r="U1253" s="552"/>
      <c r="V1253" s="552"/>
      <c r="W1253" s="552"/>
      <c r="X1253" s="552"/>
      <c r="Y1253" s="552"/>
      <c r="Z1253" s="552"/>
      <c r="AA1253" s="552"/>
      <c r="AB1253" s="552"/>
      <c r="AC1253" s="552"/>
      <c r="AD1253" s="552"/>
      <c r="AE1253" s="552"/>
      <c r="AF1253" s="552"/>
      <c r="AG1253" s="552"/>
      <c r="AH1253" s="552"/>
      <c r="AI1253" s="1532" t="s">
        <v>737</v>
      </c>
      <c r="AJ1253" s="741"/>
      <c r="AK1253" s="1649"/>
      <c r="AL1253" s="1649"/>
      <c r="AM1253" s="1373"/>
      <c r="AN1253" s="1373"/>
      <c r="AO1253" s="1373"/>
      <c r="AP1253" s="1373"/>
      <c r="AQ1253" s="1649"/>
      <c r="AR1253" s="1373"/>
      <c r="AS1253" s="1373"/>
      <c r="AT1253" s="743"/>
      <c r="AU1253" s="1373"/>
      <c r="AV1253" s="1373"/>
      <c r="AW1253" s="1373"/>
      <c r="AX1253" s="1373"/>
      <c r="AY1253" s="1373"/>
      <c r="AZ1253" s="1639"/>
      <c r="BA1253" s="1639"/>
      <c r="BB1253" s="1639"/>
      <c r="BC1253" s="1639"/>
      <c r="BD1253" s="1639"/>
      <c r="BE1253" s="1642">
        <v>0</v>
      </c>
    </row>
    <row s="1854" customFormat="1" customHeight="1" ht="22.5">
      <c r="A1254" s="994"/>
      <c r="B1254" s="1373"/>
      <c r="C1254" s="1649"/>
      <c r="D1254" s="2158"/>
      <c r="E1254" s="553" t="s">
        <v>2900</v>
      </c>
      <c r="F1254" s="547" t="s">
        <v>2901</v>
      </c>
      <c r="G1254" s="2386" t="s">
        <v>736</v>
      </c>
      <c r="H1254" s="552"/>
      <c r="I1254" s="552">
        <v>210</v>
      </c>
      <c r="J1254" s="552"/>
      <c r="K1254" s="552"/>
      <c r="L1254" s="552"/>
      <c r="M1254" s="552"/>
      <c r="N1254" s="552"/>
      <c r="O1254" s="552"/>
      <c r="P1254" s="552"/>
      <c r="Q1254" s="552"/>
      <c r="R1254" s="552"/>
      <c r="S1254" s="552"/>
      <c r="T1254" s="552"/>
      <c r="U1254" s="552"/>
      <c r="V1254" s="552"/>
      <c r="W1254" s="552"/>
      <c r="X1254" s="552"/>
      <c r="Y1254" s="552"/>
      <c r="Z1254" s="552"/>
      <c r="AA1254" s="552"/>
      <c r="AB1254" s="552"/>
      <c r="AC1254" s="552"/>
      <c r="AD1254" s="552"/>
      <c r="AE1254" s="552"/>
      <c r="AF1254" s="552"/>
      <c r="AG1254" s="552"/>
      <c r="AH1254" s="552"/>
      <c r="AI1254" s="1532" t="s">
        <v>737</v>
      </c>
      <c r="AJ1254" s="741"/>
      <c r="AK1254" s="1649"/>
      <c r="AL1254" s="1649"/>
      <c r="AM1254" s="1373"/>
      <c r="AN1254" s="1373"/>
      <c r="AO1254" s="1373"/>
      <c r="AP1254" s="1373"/>
      <c r="AQ1254" s="1649"/>
      <c r="AR1254" s="1373"/>
      <c r="AS1254" s="1373"/>
      <c r="AT1254" s="743"/>
      <c r="AU1254" s="1373"/>
      <c r="AV1254" s="1373"/>
      <c r="AW1254" s="1373"/>
      <c r="AX1254" s="1373"/>
      <c r="AY1254" s="1373"/>
      <c r="AZ1254" s="1639"/>
      <c r="BA1254" s="1639"/>
      <c r="BB1254" s="1639"/>
      <c r="BC1254" s="1639"/>
      <c r="BD1254" s="1639"/>
      <c r="BE1254" s="1642">
        <v>0</v>
      </c>
    </row>
    <row s="1854" customFormat="1" customHeight="1" ht="22.5">
      <c r="A1255" s="994"/>
      <c r="B1255" s="1373"/>
      <c r="C1255" s="1649"/>
      <c r="D1255" s="2158"/>
      <c r="E1255" s="553" t="s">
        <v>2902</v>
      </c>
      <c r="F1255" s="547" t="s">
        <v>2903</v>
      </c>
      <c r="G1255" s="2386" t="s">
        <v>736</v>
      </c>
      <c r="H1255" s="552"/>
      <c r="I1255" s="552">
        <v>244.999</v>
      </c>
      <c r="J1255" s="552"/>
      <c r="K1255" s="552"/>
      <c r="L1255" s="552"/>
      <c r="M1255" s="552"/>
      <c r="N1255" s="552"/>
      <c r="O1255" s="552"/>
      <c r="P1255" s="552"/>
      <c r="Q1255" s="552"/>
      <c r="R1255" s="552"/>
      <c r="S1255" s="552"/>
      <c r="T1255" s="552"/>
      <c r="U1255" s="552"/>
      <c r="V1255" s="552"/>
      <c r="W1255" s="552"/>
      <c r="X1255" s="552"/>
      <c r="Y1255" s="552"/>
      <c r="Z1255" s="552"/>
      <c r="AA1255" s="552"/>
      <c r="AB1255" s="552"/>
      <c r="AC1255" s="552"/>
      <c r="AD1255" s="552"/>
      <c r="AE1255" s="552"/>
      <c r="AF1255" s="552"/>
      <c r="AG1255" s="552"/>
      <c r="AH1255" s="552"/>
      <c r="AI1255" s="1532" t="s">
        <v>737</v>
      </c>
      <c r="AJ1255" s="741"/>
      <c r="AK1255" s="1649"/>
      <c r="AL1255" s="1649"/>
      <c r="AM1255" s="1373"/>
      <c r="AN1255" s="1373"/>
      <c r="AO1255" s="1373"/>
      <c r="AP1255" s="1373"/>
      <c r="AQ1255" s="1649"/>
      <c r="AR1255" s="1373"/>
      <c r="AS1255" s="1373"/>
      <c r="AT1255" s="743"/>
      <c r="AU1255" s="1373"/>
      <c r="AV1255" s="1373"/>
      <c r="AW1255" s="1373"/>
      <c r="AX1255" s="1373"/>
      <c r="AY1255" s="1373"/>
      <c r="AZ1255" s="1639"/>
      <c r="BA1255" s="1639"/>
      <c r="BB1255" s="1639"/>
      <c r="BC1255" s="1639"/>
      <c r="BD1255" s="1639"/>
      <c r="BE1255" s="1642">
        <v>0</v>
      </c>
    </row>
    <row s="1854" customFormat="1" customHeight="1" ht="22.5">
      <c r="A1256" s="994"/>
      <c r="B1256" s="1373"/>
      <c r="C1256" s="1649"/>
      <c r="D1256" s="2158"/>
      <c r="E1256" s="553" t="s">
        <v>2904</v>
      </c>
      <c r="F1256" s="547" t="s">
        <v>2905</v>
      </c>
      <c r="G1256" s="2386" t="s">
        <v>736</v>
      </c>
      <c r="H1256" s="552"/>
      <c r="I1256" s="552">
        <v>209.999</v>
      </c>
      <c r="J1256" s="552"/>
      <c r="K1256" s="552"/>
      <c r="L1256" s="552"/>
      <c r="M1256" s="552"/>
      <c r="N1256" s="552"/>
      <c r="O1256" s="552"/>
      <c r="P1256" s="552"/>
      <c r="Q1256" s="552"/>
      <c r="R1256" s="552"/>
      <c r="S1256" s="552"/>
      <c r="T1256" s="552"/>
      <c r="U1256" s="552"/>
      <c r="V1256" s="552"/>
      <c r="W1256" s="552"/>
      <c r="X1256" s="552"/>
      <c r="Y1256" s="552"/>
      <c r="Z1256" s="552"/>
      <c r="AA1256" s="552"/>
      <c r="AB1256" s="552"/>
      <c r="AC1256" s="552"/>
      <c r="AD1256" s="552"/>
      <c r="AE1256" s="552"/>
      <c r="AF1256" s="552"/>
      <c r="AG1256" s="552"/>
      <c r="AH1256" s="552"/>
      <c r="AI1256" s="1532" t="s">
        <v>737</v>
      </c>
      <c r="AJ1256" s="741"/>
      <c r="AK1256" s="1649"/>
      <c r="AL1256" s="1649"/>
      <c r="AM1256" s="1373"/>
      <c r="AN1256" s="1373"/>
      <c r="AO1256" s="1373"/>
      <c r="AP1256" s="1373"/>
      <c r="AQ1256" s="1649"/>
      <c r="AR1256" s="1373"/>
      <c r="AS1256" s="1373"/>
      <c r="AT1256" s="743"/>
      <c r="AU1256" s="1373"/>
      <c r="AV1256" s="1373"/>
      <c r="AW1256" s="1373"/>
      <c r="AX1256" s="1373"/>
      <c r="AY1256" s="1373"/>
      <c r="AZ1256" s="1639"/>
      <c r="BA1256" s="1639"/>
      <c r="BB1256" s="1639"/>
      <c r="BC1256" s="1639"/>
      <c r="BD1256" s="1639"/>
      <c r="BE1256" s="1642">
        <v>0</v>
      </c>
    </row>
    <row s="1854" customFormat="1" customHeight="1" ht="22.5">
      <c r="A1257" s="994"/>
      <c r="B1257" s="1373"/>
      <c r="C1257" s="1649"/>
      <c r="D1257" s="2158"/>
      <c r="E1257" s="553" t="s">
        <v>2906</v>
      </c>
      <c r="F1257" s="547" t="s">
        <v>2907</v>
      </c>
      <c r="G1257" s="2386" t="s">
        <v>736</v>
      </c>
      <c r="H1257" s="552"/>
      <c r="I1257" s="552">
        <v>229.399</v>
      </c>
      <c r="J1257" s="552"/>
      <c r="K1257" s="552"/>
      <c r="L1257" s="552"/>
      <c r="M1257" s="552"/>
      <c r="N1257" s="552"/>
      <c r="O1257" s="552"/>
      <c r="P1257" s="552"/>
      <c r="Q1257" s="552"/>
      <c r="R1257" s="552"/>
      <c r="S1257" s="552"/>
      <c r="T1257" s="552"/>
      <c r="U1257" s="552"/>
      <c r="V1257" s="552"/>
      <c r="W1257" s="552"/>
      <c r="X1257" s="552"/>
      <c r="Y1257" s="552"/>
      <c r="Z1257" s="552"/>
      <c r="AA1257" s="552"/>
      <c r="AB1257" s="552"/>
      <c r="AC1257" s="552"/>
      <c r="AD1257" s="552"/>
      <c r="AE1257" s="552"/>
      <c r="AF1257" s="552"/>
      <c r="AG1257" s="552"/>
      <c r="AH1257" s="552"/>
      <c r="AI1257" s="1532" t="s">
        <v>737</v>
      </c>
      <c r="AJ1257" s="741"/>
      <c r="AK1257" s="1649"/>
      <c r="AL1257" s="1649"/>
      <c r="AM1257" s="1373"/>
      <c r="AN1257" s="1373"/>
      <c r="AO1257" s="1373"/>
      <c r="AP1257" s="1373"/>
      <c r="AQ1257" s="1649"/>
      <c r="AR1257" s="1373"/>
      <c r="AS1257" s="1373"/>
      <c r="AT1257" s="743"/>
      <c r="AU1257" s="1373"/>
      <c r="AV1257" s="1373"/>
      <c r="AW1257" s="1373"/>
      <c r="AX1257" s="1373"/>
      <c r="AY1257" s="1373"/>
      <c r="AZ1257" s="1639"/>
      <c r="BA1257" s="1639"/>
      <c r="BB1257" s="1639"/>
      <c r="BC1257" s="1639"/>
      <c r="BD1257" s="1639"/>
      <c r="BE1257" s="1642">
        <v>0</v>
      </c>
    </row>
    <row s="1854" customFormat="1" customHeight="1" ht="22.5">
      <c r="A1258" s="994"/>
      <c r="B1258" s="1373"/>
      <c r="C1258" s="1649"/>
      <c r="D1258" s="2158"/>
      <c r="E1258" s="553" t="s">
        <v>2908</v>
      </c>
      <c r="F1258" s="547" t="s">
        <v>2909</v>
      </c>
      <c r="G1258" s="2386" t="s">
        <v>736</v>
      </c>
      <c r="H1258" s="552"/>
      <c r="I1258" s="552">
        <v>250</v>
      </c>
      <c r="J1258" s="552"/>
      <c r="K1258" s="552"/>
      <c r="L1258" s="552"/>
      <c r="M1258" s="552"/>
      <c r="N1258" s="552"/>
      <c r="O1258" s="552"/>
      <c r="P1258" s="552"/>
      <c r="Q1258" s="552"/>
      <c r="R1258" s="552"/>
      <c r="S1258" s="552"/>
      <c r="T1258" s="552"/>
      <c r="U1258" s="552"/>
      <c r="V1258" s="552"/>
      <c r="W1258" s="552"/>
      <c r="X1258" s="552"/>
      <c r="Y1258" s="552"/>
      <c r="Z1258" s="552"/>
      <c r="AA1258" s="552"/>
      <c r="AB1258" s="552"/>
      <c r="AC1258" s="552"/>
      <c r="AD1258" s="552"/>
      <c r="AE1258" s="552"/>
      <c r="AF1258" s="552"/>
      <c r="AG1258" s="552"/>
      <c r="AH1258" s="552"/>
      <c r="AI1258" s="1532" t="s">
        <v>737</v>
      </c>
      <c r="AJ1258" s="741"/>
      <c r="AK1258" s="1649"/>
      <c r="AL1258" s="1649"/>
      <c r="AM1258" s="1373"/>
      <c r="AN1258" s="1373"/>
      <c r="AO1258" s="1373"/>
      <c r="AP1258" s="1373"/>
      <c r="AQ1258" s="1649"/>
      <c r="AR1258" s="1373"/>
      <c r="AS1258" s="1373"/>
      <c r="AT1258" s="743"/>
      <c r="AU1258" s="1373"/>
      <c r="AV1258" s="1373"/>
      <c r="AW1258" s="1373"/>
      <c r="AX1258" s="1373"/>
      <c r="AY1258" s="1373"/>
      <c r="AZ1258" s="1639"/>
      <c r="BA1258" s="1639"/>
      <c r="BB1258" s="1639"/>
      <c r="BC1258" s="1639"/>
      <c r="BD1258" s="1639"/>
      <c r="BE1258" s="1642">
        <v>0</v>
      </c>
    </row>
    <row s="1854" customFormat="1" customHeight="1" ht="22.5">
      <c r="A1259" s="994"/>
      <c r="B1259" s="1373"/>
      <c r="C1259" s="1649"/>
      <c r="D1259" s="2158"/>
      <c r="E1259" s="553" t="s">
        <v>2910</v>
      </c>
      <c r="F1259" s="547" t="s">
        <v>2911</v>
      </c>
      <c r="G1259" s="2386" t="s">
        <v>736</v>
      </c>
      <c r="H1259" s="552"/>
      <c r="I1259" s="552">
        <v>198.941</v>
      </c>
      <c r="J1259" s="552"/>
      <c r="K1259" s="552"/>
      <c r="L1259" s="552"/>
      <c r="M1259" s="552"/>
      <c r="N1259" s="552"/>
      <c r="O1259" s="552"/>
      <c r="P1259" s="552"/>
      <c r="Q1259" s="552"/>
      <c r="R1259" s="552"/>
      <c r="S1259" s="552"/>
      <c r="T1259" s="552"/>
      <c r="U1259" s="552"/>
      <c r="V1259" s="552"/>
      <c r="W1259" s="552"/>
      <c r="X1259" s="552"/>
      <c r="Y1259" s="552"/>
      <c r="Z1259" s="552"/>
      <c r="AA1259" s="552"/>
      <c r="AB1259" s="552"/>
      <c r="AC1259" s="552"/>
      <c r="AD1259" s="552"/>
      <c r="AE1259" s="552"/>
      <c r="AF1259" s="552"/>
      <c r="AG1259" s="552"/>
      <c r="AH1259" s="552"/>
      <c r="AI1259" s="1532" t="s">
        <v>737</v>
      </c>
      <c r="AJ1259" s="741"/>
      <c r="AK1259" s="1649"/>
      <c r="AL1259" s="1649"/>
      <c r="AM1259" s="1373"/>
      <c r="AN1259" s="1373"/>
      <c r="AO1259" s="1373"/>
      <c r="AP1259" s="1373"/>
      <c r="AQ1259" s="1649"/>
      <c r="AR1259" s="1373"/>
      <c r="AS1259" s="1373"/>
      <c r="AT1259" s="743"/>
      <c r="AU1259" s="1373"/>
      <c r="AV1259" s="1373"/>
      <c r="AW1259" s="1373"/>
      <c r="AX1259" s="1373"/>
      <c r="AY1259" s="1373"/>
      <c r="AZ1259" s="1639"/>
      <c r="BA1259" s="1639"/>
      <c r="BB1259" s="1639"/>
      <c r="BC1259" s="1639"/>
      <c r="BD1259" s="1639"/>
      <c r="BE1259" s="1642">
        <v>0</v>
      </c>
    </row>
    <row s="1854" customFormat="1" customHeight="1" ht="22.5">
      <c r="A1260" s="994"/>
      <c r="B1260" s="1373"/>
      <c r="C1260" s="1649"/>
      <c r="D1260" s="2158"/>
      <c r="E1260" s="553" t="s">
        <v>2912</v>
      </c>
      <c r="F1260" s="547" t="s">
        <v>2913</v>
      </c>
      <c r="G1260" s="2386" t="s">
        <v>736</v>
      </c>
      <c r="H1260" s="552"/>
      <c r="I1260" s="552">
        <v>220.8</v>
      </c>
      <c r="J1260" s="552"/>
      <c r="K1260" s="552"/>
      <c r="L1260" s="552"/>
      <c r="M1260" s="552"/>
      <c r="N1260" s="552"/>
      <c r="O1260" s="552"/>
      <c r="P1260" s="552"/>
      <c r="Q1260" s="552"/>
      <c r="R1260" s="552"/>
      <c r="S1260" s="552"/>
      <c r="T1260" s="552"/>
      <c r="U1260" s="552"/>
      <c r="V1260" s="552"/>
      <c r="W1260" s="552"/>
      <c r="X1260" s="552"/>
      <c r="Y1260" s="552"/>
      <c r="Z1260" s="552"/>
      <c r="AA1260" s="552"/>
      <c r="AB1260" s="552"/>
      <c r="AC1260" s="552"/>
      <c r="AD1260" s="552"/>
      <c r="AE1260" s="552"/>
      <c r="AF1260" s="552"/>
      <c r="AG1260" s="552"/>
      <c r="AH1260" s="552"/>
      <c r="AI1260" s="1532" t="s">
        <v>737</v>
      </c>
      <c r="AJ1260" s="741"/>
      <c r="AK1260" s="1649"/>
      <c r="AL1260" s="1649"/>
      <c r="AM1260" s="1373"/>
      <c r="AN1260" s="1373"/>
      <c r="AO1260" s="1373"/>
      <c r="AP1260" s="1373"/>
      <c r="AQ1260" s="1649"/>
      <c r="AR1260" s="1373"/>
      <c r="AS1260" s="1373"/>
      <c r="AT1260" s="743"/>
      <c r="AU1260" s="1373"/>
      <c r="AV1260" s="1373"/>
      <c r="AW1260" s="1373"/>
      <c r="AX1260" s="1373"/>
      <c r="AY1260" s="1373"/>
      <c r="AZ1260" s="1639"/>
      <c r="BA1260" s="1639"/>
      <c r="BB1260" s="1639"/>
      <c r="BC1260" s="1639"/>
      <c r="BD1260" s="1639"/>
      <c r="BE1260" s="1642">
        <v>0</v>
      </c>
    </row>
    <row s="1854" customFormat="1" customHeight="1" ht="22.5">
      <c r="A1261" s="994"/>
      <c r="B1261" s="1373"/>
      <c r="C1261" s="1649"/>
      <c r="D1261" s="2158"/>
      <c r="E1261" s="553" t="s">
        <v>2914</v>
      </c>
      <c r="F1261" s="547" t="s">
        <v>2915</v>
      </c>
      <c r="G1261" s="2386" t="s">
        <v>736</v>
      </c>
      <c r="H1261" s="552"/>
      <c r="I1261" s="552">
        <v>249.998</v>
      </c>
      <c r="J1261" s="552"/>
      <c r="K1261" s="552"/>
      <c r="L1261" s="552"/>
      <c r="M1261" s="552"/>
      <c r="N1261" s="552"/>
      <c r="O1261" s="552"/>
      <c r="P1261" s="552"/>
      <c r="Q1261" s="552"/>
      <c r="R1261" s="552"/>
      <c r="S1261" s="552"/>
      <c r="T1261" s="552"/>
      <c r="U1261" s="552"/>
      <c r="V1261" s="552"/>
      <c r="W1261" s="552"/>
      <c r="X1261" s="552"/>
      <c r="Y1261" s="552"/>
      <c r="Z1261" s="552"/>
      <c r="AA1261" s="552"/>
      <c r="AB1261" s="552"/>
      <c r="AC1261" s="552"/>
      <c r="AD1261" s="552"/>
      <c r="AE1261" s="552"/>
      <c r="AF1261" s="552"/>
      <c r="AG1261" s="552"/>
      <c r="AH1261" s="552"/>
      <c r="AI1261" s="1532" t="s">
        <v>737</v>
      </c>
      <c r="AJ1261" s="741"/>
      <c r="AK1261" s="1649"/>
      <c r="AL1261" s="1649"/>
      <c r="AM1261" s="1373"/>
      <c r="AN1261" s="1373"/>
      <c r="AO1261" s="1373"/>
      <c r="AP1261" s="1373"/>
      <c r="AQ1261" s="1649"/>
      <c r="AR1261" s="1373"/>
      <c r="AS1261" s="1373"/>
      <c r="AT1261" s="743"/>
      <c r="AU1261" s="1373"/>
      <c r="AV1261" s="1373"/>
      <c r="AW1261" s="1373"/>
      <c r="AX1261" s="1373"/>
      <c r="AY1261" s="1373"/>
      <c r="AZ1261" s="1639"/>
      <c r="BA1261" s="1639"/>
      <c r="BB1261" s="1639"/>
      <c r="BC1261" s="1639"/>
      <c r="BD1261" s="1639"/>
      <c r="BE1261" s="1642">
        <v>0</v>
      </c>
    </row>
    <row s="1854" customFormat="1" customHeight="1" ht="22.5">
      <c r="A1262" s="994"/>
      <c r="B1262" s="1373"/>
      <c r="C1262" s="1649"/>
      <c r="D1262" s="2158"/>
      <c r="E1262" s="553" t="s">
        <v>2916</v>
      </c>
      <c r="F1262" s="547" t="s">
        <v>2917</v>
      </c>
      <c r="G1262" s="2386" t="s">
        <v>736</v>
      </c>
      <c r="H1262" s="552"/>
      <c r="I1262" s="552">
        <v>210</v>
      </c>
      <c r="J1262" s="552"/>
      <c r="K1262" s="552"/>
      <c r="L1262" s="552"/>
      <c r="M1262" s="552"/>
      <c r="N1262" s="552"/>
      <c r="O1262" s="552"/>
      <c r="P1262" s="552"/>
      <c r="Q1262" s="552"/>
      <c r="R1262" s="552"/>
      <c r="S1262" s="552"/>
      <c r="T1262" s="552"/>
      <c r="U1262" s="552"/>
      <c r="V1262" s="552"/>
      <c r="W1262" s="552"/>
      <c r="X1262" s="552"/>
      <c r="Y1262" s="552"/>
      <c r="Z1262" s="552"/>
      <c r="AA1262" s="552"/>
      <c r="AB1262" s="552"/>
      <c r="AC1262" s="552"/>
      <c r="AD1262" s="552"/>
      <c r="AE1262" s="552"/>
      <c r="AF1262" s="552"/>
      <c r="AG1262" s="552"/>
      <c r="AH1262" s="552"/>
      <c r="AI1262" s="1532" t="s">
        <v>737</v>
      </c>
      <c r="AJ1262" s="741"/>
      <c r="AK1262" s="1649"/>
      <c r="AL1262" s="1649"/>
      <c r="AM1262" s="1373"/>
      <c r="AN1262" s="1373"/>
      <c r="AO1262" s="1373"/>
      <c r="AP1262" s="1373"/>
      <c r="AQ1262" s="1649"/>
      <c r="AR1262" s="1373"/>
      <c r="AS1262" s="1373"/>
      <c r="AT1262" s="743"/>
      <c r="AU1262" s="1373"/>
      <c r="AV1262" s="1373"/>
      <c r="AW1262" s="1373"/>
      <c r="AX1262" s="1373"/>
      <c r="AY1262" s="1373"/>
      <c r="AZ1262" s="1639"/>
      <c r="BA1262" s="1639"/>
      <c r="BB1262" s="1639"/>
      <c r="BC1262" s="1639"/>
      <c r="BD1262" s="1639"/>
      <c r="BE1262" s="1642">
        <v>0</v>
      </c>
    </row>
    <row s="1854" customFormat="1" customHeight="1" ht="22.5">
      <c r="A1263" s="994"/>
      <c r="B1263" s="1373"/>
      <c r="C1263" s="1649"/>
      <c r="D1263" s="2158"/>
      <c r="E1263" s="553" t="s">
        <v>2918</v>
      </c>
      <c r="F1263" s="547" t="s">
        <v>2919</v>
      </c>
      <c r="G1263" s="2386" t="s">
        <v>736</v>
      </c>
      <c r="H1263" s="552"/>
      <c r="I1263" s="552">
        <v>210.001</v>
      </c>
      <c r="J1263" s="552"/>
      <c r="K1263" s="552"/>
      <c r="L1263" s="552"/>
      <c r="M1263" s="552"/>
      <c r="N1263" s="552"/>
      <c r="O1263" s="552"/>
      <c r="P1263" s="552"/>
      <c r="Q1263" s="552"/>
      <c r="R1263" s="552"/>
      <c r="S1263" s="552"/>
      <c r="T1263" s="552"/>
      <c r="U1263" s="552"/>
      <c r="V1263" s="552"/>
      <c r="W1263" s="552"/>
      <c r="X1263" s="552"/>
      <c r="Y1263" s="552"/>
      <c r="Z1263" s="552"/>
      <c r="AA1263" s="552"/>
      <c r="AB1263" s="552"/>
      <c r="AC1263" s="552"/>
      <c r="AD1263" s="552"/>
      <c r="AE1263" s="552"/>
      <c r="AF1263" s="552"/>
      <c r="AG1263" s="552"/>
      <c r="AH1263" s="552"/>
      <c r="AI1263" s="1532" t="s">
        <v>737</v>
      </c>
      <c r="AJ1263" s="741"/>
      <c r="AK1263" s="1649"/>
      <c r="AL1263" s="1649"/>
      <c r="AM1263" s="1373"/>
      <c r="AN1263" s="1373"/>
      <c r="AO1263" s="1373"/>
      <c r="AP1263" s="1373"/>
      <c r="AQ1263" s="1649"/>
      <c r="AR1263" s="1373"/>
      <c r="AS1263" s="1373"/>
      <c r="AT1263" s="743"/>
      <c r="AU1263" s="1373"/>
      <c r="AV1263" s="1373"/>
      <c r="AW1263" s="1373"/>
      <c r="AX1263" s="1373"/>
      <c r="AY1263" s="1373"/>
      <c r="AZ1263" s="1639"/>
      <c r="BA1263" s="1639"/>
      <c r="BB1263" s="1639"/>
      <c r="BC1263" s="1639"/>
      <c r="BD1263" s="1639"/>
      <c r="BE1263" s="1642">
        <v>0</v>
      </c>
    </row>
    <row s="1854" customFormat="1" customHeight="1" ht="22.5">
      <c r="A1264" s="994"/>
      <c r="B1264" s="1373"/>
      <c r="C1264" s="1649"/>
      <c r="D1264" s="2158"/>
      <c r="E1264" s="553" t="s">
        <v>2920</v>
      </c>
      <c r="F1264" s="547" t="s">
        <v>2921</v>
      </c>
      <c r="G1264" s="2386" t="s">
        <v>736</v>
      </c>
      <c r="H1264" s="552"/>
      <c r="I1264" s="552">
        <v>244.999</v>
      </c>
      <c r="J1264" s="552"/>
      <c r="K1264" s="552"/>
      <c r="L1264" s="552"/>
      <c r="M1264" s="552"/>
      <c r="N1264" s="552"/>
      <c r="O1264" s="552"/>
      <c r="P1264" s="552"/>
      <c r="Q1264" s="552"/>
      <c r="R1264" s="552"/>
      <c r="S1264" s="552"/>
      <c r="T1264" s="552"/>
      <c r="U1264" s="552"/>
      <c r="V1264" s="552"/>
      <c r="W1264" s="552"/>
      <c r="X1264" s="552"/>
      <c r="Y1264" s="552"/>
      <c r="Z1264" s="552"/>
      <c r="AA1264" s="552"/>
      <c r="AB1264" s="552"/>
      <c r="AC1264" s="552"/>
      <c r="AD1264" s="552"/>
      <c r="AE1264" s="552"/>
      <c r="AF1264" s="552"/>
      <c r="AG1264" s="552"/>
      <c r="AH1264" s="552"/>
      <c r="AI1264" s="1532" t="s">
        <v>737</v>
      </c>
      <c r="AJ1264" s="741"/>
      <c r="AK1264" s="1649"/>
      <c r="AL1264" s="1649"/>
      <c r="AM1264" s="1373"/>
      <c r="AN1264" s="1373"/>
      <c r="AO1264" s="1373"/>
      <c r="AP1264" s="1373"/>
      <c r="AQ1264" s="1649"/>
      <c r="AR1264" s="1373"/>
      <c r="AS1264" s="1373"/>
      <c r="AT1264" s="743"/>
      <c r="AU1264" s="1373"/>
      <c r="AV1264" s="1373"/>
      <c r="AW1264" s="1373"/>
      <c r="AX1264" s="1373"/>
      <c r="AY1264" s="1373"/>
      <c r="AZ1264" s="1639"/>
      <c r="BA1264" s="1639"/>
      <c r="BB1264" s="1639"/>
      <c r="BC1264" s="1639"/>
      <c r="BD1264" s="1639"/>
      <c r="BE1264" s="1642">
        <v>0</v>
      </c>
    </row>
    <row s="1854" customFormat="1" customHeight="1" ht="22.5">
      <c r="A1265" s="994"/>
      <c r="B1265" s="1373"/>
      <c r="C1265" s="1649"/>
      <c r="D1265" s="2158"/>
      <c r="E1265" s="553" t="s">
        <v>2922</v>
      </c>
      <c r="F1265" s="547" t="s">
        <v>2923</v>
      </c>
      <c r="G1265" s="2386" t="s">
        <v>736</v>
      </c>
      <c r="H1265" s="552"/>
      <c r="I1265" s="552">
        <v>238</v>
      </c>
      <c r="J1265" s="552"/>
      <c r="K1265" s="552"/>
      <c r="L1265" s="552"/>
      <c r="M1265" s="552"/>
      <c r="N1265" s="552"/>
      <c r="O1265" s="552"/>
      <c r="P1265" s="552"/>
      <c r="Q1265" s="552"/>
      <c r="R1265" s="552"/>
      <c r="S1265" s="552"/>
      <c r="T1265" s="552"/>
      <c r="U1265" s="552"/>
      <c r="V1265" s="552"/>
      <c r="W1265" s="552"/>
      <c r="X1265" s="552"/>
      <c r="Y1265" s="552"/>
      <c r="Z1265" s="552"/>
      <c r="AA1265" s="552"/>
      <c r="AB1265" s="552"/>
      <c r="AC1265" s="552"/>
      <c r="AD1265" s="552"/>
      <c r="AE1265" s="552"/>
      <c r="AF1265" s="552"/>
      <c r="AG1265" s="552"/>
      <c r="AH1265" s="552"/>
      <c r="AI1265" s="1532" t="s">
        <v>737</v>
      </c>
      <c r="AJ1265" s="741"/>
      <c r="AK1265" s="1649"/>
      <c r="AL1265" s="1649"/>
      <c r="AM1265" s="1373"/>
      <c r="AN1265" s="1373"/>
      <c r="AO1265" s="1373"/>
      <c r="AP1265" s="1373"/>
      <c r="AQ1265" s="1649"/>
      <c r="AR1265" s="1373"/>
      <c r="AS1265" s="1373"/>
      <c r="AT1265" s="743"/>
      <c r="AU1265" s="1373"/>
      <c r="AV1265" s="1373"/>
      <c r="AW1265" s="1373"/>
      <c r="AX1265" s="1373"/>
      <c r="AY1265" s="1373"/>
      <c r="AZ1265" s="1639"/>
      <c r="BA1265" s="1639"/>
      <c r="BB1265" s="1639"/>
      <c r="BC1265" s="1639"/>
      <c r="BD1265" s="1639"/>
      <c r="BE1265" s="1642">
        <v>0</v>
      </c>
    </row>
    <row s="1854" customFormat="1" customHeight="1" ht="22.5">
      <c r="A1266" s="994"/>
      <c r="B1266" s="1373"/>
      <c r="C1266" s="1649"/>
      <c r="D1266" s="2158"/>
      <c r="E1266" s="553" t="s">
        <v>2924</v>
      </c>
      <c r="F1266" s="547" t="s">
        <v>2925</v>
      </c>
      <c r="G1266" s="2386" t="s">
        <v>736</v>
      </c>
      <c r="H1266" s="552"/>
      <c r="I1266" s="552">
        <v>210.002</v>
      </c>
      <c r="J1266" s="552"/>
      <c r="K1266" s="552"/>
      <c r="L1266" s="552"/>
      <c r="M1266" s="552"/>
      <c r="N1266" s="552"/>
      <c r="O1266" s="552"/>
      <c r="P1266" s="552"/>
      <c r="Q1266" s="552"/>
      <c r="R1266" s="552"/>
      <c r="S1266" s="552"/>
      <c r="T1266" s="552"/>
      <c r="U1266" s="552"/>
      <c r="V1266" s="552"/>
      <c r="W1266" s="552"/>
      <c r="X1266" s="552"/>
      <c r="Y1266" s="552"/>
      <c r="Z1266" s="552"/>
      <c r="AA1266" s="552"/>
      <c r="AB1266" s="552"/>
      <c r="AC1266" s="552"/>
      <c r="AD1266" s="552"/>
      <c r="AE1266" s="552"/>
      <c r="AF1266" s="552"/>
      <c r="AG1266" s="552"/>
      <c r="AH1266" s="552"/>
      <c r="AI1266" s="1532" t="s">
        <v>737</v>
      </c>
      <c r="AJ1266" s="741"/>
      <c r="AK1266" s="1649"/>
      <c r="AL1266" s="1649"/>
      <c r="AM1266" s="1373"/>
      <c r="AN1266" s="1373"/>
      <c r="AO1266" s="1373"/>
      <c r="AP1266" s="1373"/>
      <c r="AQ1266" s="1649"/>
      <c r="AR1266" s="1373"/>
      <c r="AS1266" s="1373"/>
      <c r="AT1266" s="743"/>
      <c r="AU1266" s="1373"/>
      <c r="AV1266" s="1373"/>
      <c r="AW1266" s="1373"/>
      <c r="AX1266" s="1373"/>
      <c r="AY1266" s="1373"/>
      <c r="AZ1266" s="1639"/>
      <c r="BA1266" s="1639"/>
      <c r="BB1266" s="1639"/>
      <c r="BC1266" s="1639"/>
      <c r="BD1266" s="1639"/>
      <c r="BE1266" s="1642">
        <v>0</v>
      </c>
    </row>
    <row s="1854" customFormat="1" customHeight="1" ht="22.5">
      <c r="A1267" s="994"/>
      <c r="B1267" s="1373"/>
      <c r="C1267" s="1649"/>
      <c r="D1267" s="2158"/>
      <c r="E1267" s="553" t="s">
        <v>2926</v>
      </c>
      <c r="F1267" s="547" t="s">
        <v>2927</v>
      </c>
      <c r="G1267" s="2386" t="s">
        <v>736</v>
      </c>
      <c r="H1267" s="552"/>
      <c r="I1267" s="552">
        <v>228.099</v>
      </c>
      <c r="J1267" s="552"/>
      <c r="K1267" s="552"/>
      <c r="L1267" s="552"/>
      <c r="M1267" s="552"/>
      <c r="N1267" s="552"/>
      <c r="O1267" s="552"/>
      <c r="P1267" s="552"/>
      <c r="Q1267" s="552"/>
      <c r="R1267" s="552"/>
      <c r="S1267" s="552"/>
      <c r="T1267" s="552"/>
      <c r="U1267" s="552"/>
      <c r="V1267" s="552"/>
      <c r="W1267" s="552"/>
      <c r="X1267" s="552"/>
      <c r="Y1267" s="552"/>
      <c r="Z1267" s="552"/>
      <c r="AA1267" s="552"/>
      <c r="AB1267" s="552"/>
      <c r="AC1267" s="552"/>
      <c r="AD1267" s="552"/>
      <c r="AE1267" s="552"/>
      <c r="AF1267" s="552"/>
      <c r="AG1267" s="552"/>
      <c r="AH1267" s="552"/>
      <c r="AI1267" s="1532" t="s">
        <v>737</v>
      </c>
      <c r="AJ1267" s="741"/>
      <c r="AK1267" s="1649"/>
      <c r="AL1267" s="1649"/>
      <c r="AM1267" s="1373"/>
      <c r="AN1267" s="1373"/>
      <c r="AO1267" s="1373"/>
      <c r="AP1267" s="1373"/>
      <c r="AQ1267" s="1649"/>
      <c r="AR1267" s="1373"/>
      <c r="AS1267" s="1373"/>
      <c r="AT1267" s="743"/>
      <c r="AU1267" s="1373"/>
      <c r="AV1267" s="1373"/>
      <c r="AW1267" s="1373"/>
      <c r="AX1267" s="1373"/>
      <c r="AY1267" s="1373"/>
      <c r="AZ1267" s="1639"/>
      <c r="BA1267" s="1639"/>
      <c r="BB1267" s="1639"/>
      <c r="BC1267" s="1639"/>
      <c r="BD1267" s="1639"/>
      <c r="BE1267" s="1642">
        <v>0</v>
      </c>
    </row>
    <row s="1854" customFormat="1" customHeight="1" ht="22.5">
      <c r="A1268" s="994"/>
      <c r="B1268" s="1373"/>
      <c r="C1268" s="1649"/>
      <c r="D1268" s="2158"/>
      <c r="E1268" s="553" t="s">
        <v>2928</v>
      </c>
      <c r="F1268" s="547" t="s">
        <v>2929</v>
      </c>
      <c r="G1268" s="2386" t="s">
        <v>736</v>
      </c>
      <c r="H1268" s="552"/>
      <c r="I1268" s="552">
        <v>215.002</v>
      </c>
      <c r="J1268" s="552"/>
      <c r="K1268" s="552"/>
      <c r="L1268" s="552"/>
      <c r="M1268" s="552"/>
      <c r="N1268" s="552"/>
      <c r="O1268" s="552"/>
      <c r="P1268" s="552"/>
      <c r="Q1268" s="552"/>
      <c r="R1268" s="552"/>
      <c r="S1268" s="552"/>
      <c r="T1268" s="552"/>
      <c r="U1268" s="552"/>
      <c r="V1268" s="552"/>
      <c r="W1268" s="552"/>
      <c r="X1268" s="552"/>
      <c r="Y1268" s="552"/>
      <c r="Z1268" s="552"/>
      <c r="AA1268" s="552"/>
      <c r="AB1268" s="552"/>
      <c r="AC1268" s="552"/>
      <c r="AD1268" s="552"/>
      <c r="AE1268" s="552"/>
      <c r="AF1268" s="552"/>
      <c r="AG1268" s="552"/>
      <c r="AH1268" s="552"/>
      <c r="AI1268" s="1532" t="s">
        <v>737</v>
      </c>
      <c r="AJ1268" s="741"/>
      <c r="AK1268" s="1649"/>
      <c r="AL1268" s="1649"/>
      <c r="AM1268" s="1373"/>
      <c r="AN1268" s="1373"/>
      <c r="AO1268" s="1373"/>
      <c r="AP1268" s="1373"/>
      <c r="AQ1268" s="1649"/>
      <c r="AR1268" s="1373"/>
      <c r="AS1268" s="1373"/>
      <c r="AT1268" s="743"/>
      <c r="AU1268" s="1373"/>
      <c r="AV1268" s="1373"/>
      <c r="AW1268" s="1373"/>
      <c r="AX1268" s="1373"/>
      <c r="AY1268" s="1373"/>
      <c r="AZ1268" s="1639"/>
      <c r="BA1268" s="1639"/>
      <c r="BB1268" s="1639"/>
      <c r="BC1268" s="1639"/>
      <c r="BD1268" s="1639"/>
      <c r="BE1268" s="1642">
        <v>0</v>
      </c>
    </row>
    <row s="1854" customFormat="1" customHeight="1" ht="22.5">
      <c r="A1269" s="994"/>
      <c r="B1269" s="1373"/>
      <c r="C1269" s="1649"/>
      <c r="D1269" s="2158"/>
      <c r="E1269" s="553" t="s">
        <v>2930</v>
      </c>
      <c r="F1269" s="547" t="s">
        <v>2931</v>
      </c>
      <c r="G1269" s="2386" t="s">
        <v>736</v>
      </c>
      <c r="H1269" s="552"/>
      <c r="I1269" s="552">
        <v>210.001</v>
      </c>
      <c r="J1269" s="552"/>
      <c r="K1269" s="552"/>
      <c r="L1269" s="552"/>
      <c r="M1269" s="552"/>
      <c r="N1269" s="552"/>
      <c r="O1269" s="552"/>
      <c r="P1269" s="552"/>
      <c r="Q1269" s="552"/>
      <c r="R1269" s="552"/>
      <c r="S1269" s="552"/>
      <c r="T1269" s="552"/>
      <c r="U1269" s="552"/>
      <c r="V1269" s="552"/>
      <c r="W1269" s="552"/>
      <c r="X1269" s="552"/>
      <c r="Y1269" s="552"/>
      <c r="Z1269" s="552"/>
      <c r="AA1269" s="552"/>
      <c r="AB1269" s="552"/>
      <c r="AC1269" s="552"/>
      <c r="AD1269" s="552"/>
      <c r="AE1269" s="552"/>
      <c r="AF1269" s="552"/>
      <c r="AG1269" s="552"/>
      <c r="AH1269" s="552"/>
      <c r="AI1269" s="1532" t="s">
        <v>737</v>
      </c>
      <c r="AJ1269" s="741"/>
      <c r="AK1269" s="1649"/>
      <c r="AL1269" s="1649"/>
      <c r="AM1269" s="1373"/>
      <c r="AN1269" s="1373"/>
      <c r="AO1269" s="1373"/>
      <c r="AP1269" s="1373"/>
      <c r="AQ1269" s="1649"/>
      <c r="AR1269" s="1373"/>
      <c r="AS1269" s="1373"/>
      <c r="AT1269" s="743"/>
      <c r="AU1269" s="1373"/>
      <c r="AV1269" s="1373"/>
      <c r="AW1269" s="1373"/>
      <c r="AX1269" s="1373"/>
      <c r="AY1269" s="1373"/>
      <c r="AZ1269" s="1639"/>
      <c r="BA1269" s="1639"/>
      <c r="BB1269" s="1639"/>
      <c r="BC1269" s="1639"/>
      <c r="BD1269" s="1639"/>
      <c r="BE1269" s="1642">
        <v>0</v>
      </c>
    </row>
    <row s="1854" customFormat="1" customHeight="1" ht="22.5">
      <c r="A1270" s="994"/>
      <c r="B1270" s="1373"/>
      <c r="C1270" s="1649"/>
      <c r="D1270" s="2158"/>
      <c r="E1270" s="553" t="s">
        <v>2932</v>
      </c>
      <c r="F1270" s="547" t="s">
        <v>2933</v>
      </c>
      <c r="G1270" s="2386" t="s">
        <v>736</v>
      </c>
      <c r="H1270" s="552"/>
      <c r="I1270" s="552">
        <v>249.999</v>
      </c>
      <c r="J1270" s="552"/>
      <c r="K1270" s="552"/>
      <c r="L1270" s="552"/>
      <c r="M1270" s="552"/>
      <c r="N1270" s="552"/>
      <c r="O1270" s="552"/>
      <c r="P1270" s="552"/>
      <c r="Q1270" s="552"/>
      <c r="R1270" s="552"/>
      <c r="S1270" s="552"/>
      <c r="T1270" s="552"/>
      <c r="U1270" s="552"/>
      <c r="V1270" s="552"/>
      <c r="W1270" s="552"/>
      <c r="X1270" s="552"/>
      <c r="Y1270" s="552"/>
      <c r="Z1270" s="552"/>
      <c r="AA1270" s="552"/>
      <c r="AB1270" s="552"/>
      <c r="AC1270" s="552"/>
      <c r="AD1270" s="552"/>
      <c r="AE1270" s="552"/>
      <c r="AF1270" s="552"/>
      <c r="AG1270" s="552"/>
      <c r="AH1270" s="552"/>
      <c r="AI1270" s="1532" t="s">
        <v>737</v>
      </c>
      <c r="AJ1270" s="741"/>
      <c r="AK1270" s="1649"/>
      <c r="AL1270" s="1649"/>
      <c r="AM1270" s="1373"/>
      <c r="AN1270" s="1373"/>
      <c r="AO1270" s="1373"/>
      <c r="AP1270" s="1373"/>
      <c r="AQ1270" s="1649"/>
      <c r="AR1270" s="1373"/>
      <c r="AS1270" s="1373"/>
      <c r="AT1270" s="743"/>
      <c r="AU1270" s="1373"/>
      <c r="AV1270" s="1373"/>
      <c r="AW1270" s="1373"/>
      <c r="AX1270" s="1373"/>
      <c r="AY1270" s="1373"/>
      <c r="AZ1270" s="1639"/>
      <c r="BA1270" s="1639"/>
      <c r="BB1270" s="1639"/>
      <c r="BC1270" s="1639"/>
      <c r="BD1270" s="1639"/>
      <c r="BE1270" s="1642">
        <v>0</v>
      </c>
    </row>
    <row s="1854" customFormat="1" customHeight="1" ht="22.5">
      <c r="A1271" s="994"/>
      <c r="B1271" s="1373"/>
      <c r="C1271" s="1649"/>
      <c r="D1271" s="2158"/>
      <c r="E1271" s="553" t="s">
        <v>2934</v>
      </c>
      <c r="F1271" s="547" t="s">
        <v>2935</v>
      </c>
      <c r="G1271" s="2386" t="s">
        <v>736</v>
      </c>
      <c r="H1271" s="552"/>
      <c r="I1271" s="552">
        <v>250</v>
      </c>
      <c r="J1271" s="552"/>
      <c r="K1271" s="552"/>
      <c r="L1271" s="552"/>
      <c r="M1271" s="552"/>
      <c r="N1271" s="552"/>
      <c r="O1271" s="552"/>
      <c r="P1271" s="552"/>
      <c r="Q1271" s="552"/>
      <c r="R1271" s="552"/>
      <c r="S1271" s="552"/>
      <c r="T1271" s="552"/>
      <c r="U1271" s="552"/>
      <c r="V1271" s="552"/>
      <c r="W1271" s="552"/>
      <c r="X1271" s="552"/>
      <c r="Y1271" s="552"/>
      <c r="Z1271" s="552"/>
      <c r="AA1271" s="552"/>
      <c r="AB1271" s="552"/>
      <c r="AC1271" s="552"/>
      <c r="AD1271" s="552"/>
      <c r="AE1271" s="552"/>
      <c r="AF1271" s="552"/>
      <c r="AG1271" s="552"/>
      <c r="AH1271" s="552"/>
      <c r="AI1271" s="1532" t="s">
        <v>737</v>
      </c>
      <c r="AJ1271" s="741"/>
      <c r="AK1271" s="1649"/>
      <c r="AL1271" s="1649"/>
      <c r="AM1271" s="1373"/>
      <c r="AN1271" s="1373"/>
      <c r="AO1271" s="1373"/>
      <c r="AP1271" s="1373"/>
      <c r="AQ1271" s="1649"/>
      <c r="AR1271" s="1373"/>
      <c r="AS1271" s="1373"/>
      <c r="AT1271" s="743"/>
      <c r="AU1271" s="1373"/>
      <c r="AV1271" s="1373"/>
      <c r="AW1271" s="1373"/>
      <c r="AX1271" s="1373"/>
      <c r="AY1271" s="1373"/>
      <c r="AZ1271" s="1639"/>
      <c r="BA1271" s="1639"/>
      <c r="BB1271" s="1639"/>
      <c r="BC1271" s="1639"/>
      <c r="BD1271" s="1639"/>
      <c r="BE1271" s="1642">
        <v>0</v>
      </c>
    </row>
    <row s="1854" customFormat="1" customHeight="1" ht="22.5">
      <c r="A1272" s="994"/>
      <c r="B1272" s="1373"/>
      <c r="C1272" s="1649"/>
      <c r="D1272" s="2158"/>
      <c r="E1272" s="553" t="s">
        <v>2936</v>
      </c>
      <c r="F1272" s="547" t="s">
        <v>2937</v>
      </c>
      <c r="G1272" s="2386" t="s">
        <v>736</v>
      </c>
      <c r="H1272" s="552"/>
      <c r="I1272" s="552">
        <v>245.001</v>
      </c>
      <c r="J1272" s="552"/>
      <c r="K1272" s="552"/>
      <c r="L1272" s="552"/>
      <c r="M1272" s="552"/>
      <c r="N1272" s="552"/>
      <c r="O1272" s="552"/>
      <c r="P1272" s="552"/>
      <c r="Q1272" s="552"/>
      <c r="R1272" s="552"/>
      <c r="S1272" s="552"/>
      <c r="T1272" s="552"/>
      <c r="U1272" s="552"/>
      <c r="V1272" s="552"/>
      <c r="W1272" s="552"/>
      <c r="X1272" s="552"/>
      <c r="Y1272" s="552"/>
      <c r="Z1272" s="552"/>
      <c r="AA1272" s="552"/>
      <c r="AB1272" s="552"/>
      <c r="AC1272" s="552"/>
      <c r="AD1272" s="552"/>
      <c r="AE1272" s="552"/>
      <c r="AF1272" s="552"/>
      <c r="AG1272" s="552"/>
      <c r="AH1272" s="552"/>
      <c r="AI1272" s="1532" t="s">
        <v>737</v>
      </c>
      <c r="AJ1272" s="741"/>
      <c r="AK1272" s="1649"/>
      <c r="AL1272" s="1649"/>
      <c r="AM1272" s="1373"/>
      <c r="AN1272" s="1373"/>
      <c r="AO1272" s="1373"/>
      <c r="AP1272" s="1373"/>
      <c r="AQ1272" s="1649"/>
      <c r="AR1272" s="1373"/>
      <c r="AS1272" s="1373"/>
      <c r="AT1272" s="743"/>
      <c r="AU1272" s="1373"/>
      <c r="AV1272" s="1373"/>
      <c r="AW1272" s="1373"/>
      <c r="AX1272" s="1373"/>
      <c r="AY1272" s="1373"/>
      <c r="AZ1272" s="1639"/>
      <c r="BA1272" s="1639"/>
      <c r="BB1272" s="1639"/>
      <c r="BC1272" s="1639"/>
      <c r="BD1272" s="1639"/>
      <c r="BE1272" s="1642">
        <v>0</v>
      </c>
    </row>
    <row s="1854" customFormat="1" customHeight="1" ht="22.5">
      <c r="A1273" s="994"/>
      <c r="B1273" s="1373"/>
      <c r="C1273" s="1649"/>
      <c r="D1273" s="2158"/>
      <c r="E1273" s="553" t="s">
        <v>2938</v>
      </c>
      <c r="F1273" s="547" t="s">
        <v>2939</v>
      </c>
      <c r="G1273" s="2386" t="s">
        <v>736</v>
      </c>
      <c r="H1273" s="552"/>
      <c r="I1273" s="552">
        <v>215.001</v>
      </c>
      <c r="J1273" s="552"/>
      <c r="K1273" s="552"/>
      <c r="L1273" s="552"/>
      <c r="M1273" s="552"/>
      <c r="N1273" s="552"/>
      <c r="O1273" s="552"/>
      <c r="P1273" s="552"/>
      <c r="Q1273" s="552"/>
      <c r="R1273" s="552"/>
      <c r="S1273" s="552"/>
      <c r="T1273" s="552"/>
      <c r="U1273" s="552"/>
      <c r="V1273" s="552"/>
      <c r="W1273" s="552"/>
      <c r="X1273" s="552"/>
      <c r="Y1273" s="552"/>
      <c r="Z1273" s="552"/>
      <c r="AA1273" s="552"/>
      <c r="AB1273" s="552"/>
      <c r="AC1273" s="552"/>
      <c r="AD1273" s="552"/>
      <c r="AE1273" s="552"/>
      <c r="AF1273" s="552"/>
      <c r="AG1273" s="552"/>
      <c r="AH1273" s="552"/>
      <c r="AI1273" s="1532" t="s">
        <v>737</v>
      </c>
      <c r="AJ1273" s="741"/>
      <c r="AK1273" s="1649"/>
      <c r="AL1273" s="1649"/>
      <c r="AM1273" s="1373"/>
      <c r="AN1273" s="1373"/>
      <c r="AO1273" s="1373"/>
      <c r="AP1273" s="1373"/>
      <c r="AQ1273" s="1649"/>
      <c r="AR1273" s="1373"/>
      <c r="AS1273" s="1373"/>
      <c r="AT1273" s="743"/>
      <c r="AU1273" s="1373"/>
      <c r="AV1273" s="1373"/>
      <c r="AW1273" s="1373"/>
      <c r="AX1273" s="1373"/>
      <c r="AY1273" s="1373"/>
      <c r="AZ1273" s="1639"/>
      <c r="BA1273" s="1639"/>
      <c r="BB1273" s="1639"/>
      <c r="BC1273" s="1639"/>
      <c r="BD1273" s="1639"/>
      <c r="BE1273" s="1642">
        <v>0</v>
      </c>
    </row>
    <row s="1854" customFormat="1" customHeight="1" ht="22.5">
      <c r="A1274" s="994"/>
      <c r="B1274" s="1373"/>
      <c r="C1274" s="1649"/>
      <c r="D1274" s="2158"/>
      <c r="E1274" s="553" t="s">
        <v>2940</v>
      </c>
      <c r="F1274" s="547" t="s">
        <v>2941</v>
      </c>
      <c r="G1274" s="2386" t="s">
        <v>736</v>
      </c>
      <c r="H1274" s="552"/>
      <c r="I1274" s="552">
        <v>228.22</v>
      </c>
      <c r="J1274" s="552"/>
      <c r="K1274" s="552"/>
      <c r="L1274" s="552"/>
      <c r="M1274" s="552"/>
      <c r="N1274" s="552"/>
      <c r="O1274" s="552"/>
      <c r="P1274" s="552"/>
      <c r="Q1274" s="552"/>
      <c r="R1274" s="552"/>
      <c r="S1274" s="552"/>
      <c r="T1274" s="552"/>
      <c r="U1274" s="552"/>
      <c r="V1274" s="552"/>
      <c r="W1274" s="552"/>
      <c r="X1274" s="552"/>
      <c r="Y1274" s="552"/>
      <c r="Z1274" s="552"/>
      <c r="AA1274" s="552"/>
      <c r="AB1274" s="552"/>
      <c r="AC1274" s="552"/>
      <c r="AD1274" s="552"/>
      <c r="AE1274" s="552"/>
      <c r="AF1274" s="552"/>
      <c r="AG1274" s="552"/>
      <c r="AH1274" s="552"/>
      <c r="AI1274" s="1532" t="s">
        <v>737</v>
      </c>
      <c r="AJ1274" s="741"/>
      <c r="AK1274" s="1649"/>
      <c r="AL1274" s="1649"/>
      <c r="AM1274" s="1373"/>
      <c r="AN1274" s="1373"/>
      <c r="AO1274" s="1373"/>
      <c r="AP1274" s="1373"/>
      <c r="AQ1274" s="1649"/>
      <c r="AR1274" s="1373"/>
      <c r="AS1274" s="1373"/>
      <c r="AT1274" s="743"/>
      <c r="AU1274" s="1373"/>
      <c r="AV1274" s="1373"/>
      <c r="AW1274" s="1373"/>
      <c r="AX1274" s="1373"/>
      <c r="AY1274" s="1373"/>
      <c r="AZ1274" s="1639"/>
      <c r="BA1274" s="1639"/>
      <c r="BB1274" s="1639"/>
      <c r="BC1274" s="1639"/>
      <c r="BD1274" s="1639"/>
      <c r="BE1274" s="1642">
        <v>0</v>
      </c>
    </row>
    <row s="1854" customFormat="1" customHeight="1" ht="22.5">
      <c r="A1275" s="994"/>
      <c r="B1275" s="1373"/>
      <c r="C1275" s="1649"/>
      <c r="D1275" s="2158"/>
      <c r="E1275" s="553" t="s">
        <v>2942</v>
      </c>
      <c r="F1275" s="547" t="s">
        <v>2943</v>
      </c>
      <c r="G1275" s="2386" t="s">
        <v>736</v>
      </c>
      <c r="H1275" s="552"/>
      <c r="I1275" s="552">
        <v>250.001</v>
      </c>
      <c r="J1275" s="552"/>
      <c r="K1275" s="552"/>
      <c r="L1275" s="552"/>
      <c r="M1275" s="552"/>
      <c r="N1275" s="552"/>
      <c r="O1275" s="552"/>
      <c r="P1275" s="552"/>
      <c r="Q1275" s="552"/>
      <c r="R1275" s="552"/>
      <c r="S1275" s="552"/>
      <c r="T1275" s="552"/>
      <c r="U1275" s="552"/>
      <c r="V1275" s="552"/>
      <c r="W1275" s="552"/>
      <c r="X1275" s="552"/>
      <c r="Y1275" s="552"/>
      <c r="Z1275" s="552"/>
      <c r="AA1275" s="552"/>
      <c r="AB1275" s="552"/>
      <c r="AC1275" s="552"/>
      <c r="AD1275" s="552"/>
      <c r="AE1275" s="552"/>
      <c r="AF1275" s="552"/>
      <c r="AG1275" s="552"/>
      <c r="AH1275" s="552"/>
      <c r="AI1275" s="1532" t="s">
        <v>737</v>
      </c>
      <c r="AJ1275" s="741"/>
      <c r="AK1275" s="1649"/>
      <c r="AL1275" s="1649"/>
      <c r="AM1275" s="1373"/>
      <c r="AN1275" s="1373"/>
      <c r="AO1275" s="1373"/>
      <c r="AP1275" s="1373"/>
      <c r="AQ1275" s="1649"/>
      <c r="AR1275" s="1373"/>
      <c r="AS1275" s="1373"/>
      <c r="AT1275" s="743"/>
      <c r="AU1275" s="1373"/>
      <c r="AV1275" s="1373"/>
      <c r="AW1275" s="1373"/>
      <c r="AX1275" s="1373"/>
      <c r="AY1275" s="1373"/>
      <c r="AZ1275" s="1639"/>
      <c r="BA1275" s="1639"/>
      <c r="BB1275" s="1639"/>
      <c r="BC1275" s="1639"/>
      <c r="BD1275" s="1639"/>
      <c r="BE1275" s="1642">
        <v>0</v>
      </c>
    </row>
    <row s="1854" customFormat="1" customHeight="1" ht="22.5">
      <c r="A1276" s="994"/>
      <c r="B1276" s="1373"/>
      <c r="C1276" s="1649"/>
      <c r="D1276" s="2158"/>
      <c r="E1276" s="553" t="s">
        <v>2944</v>
      </c>
      <c r="F1276" s="547" t="s">
        <v>2945</v>
      </c>
      <c r="G1276" s="2386" t="s">
        <v>736</v>
      </c>
      <c r="H1276" s="552"/>
      <c r="I1276" s="552">
        <v>250.001</v>
      </c>
      <c r="J1276" s="552"/>
      <c r="K1276" s="552"/>
      <c r="L1276" s="552"/>
      <c r="M1276" s="552"/>
      <c r="N1276" s="552"/>
      <c r="O1276" s="552"/>
      <c r="P1276" s="552"/>
      <c r="Q1276" s="552"/>
      <c r="R1276" s="552"/>
      <c r="S1276" s="552"/>
      <c r="T1276" s="552"/>
      <c r="U1276" s="552"/>
      <c r="V1276" s="552"/>
      <c r="W1276" s="552"/>
      <c r="X1276" s="552"/>
      <c r="Y1276" s="552"/>
      <c r="Z1276" s="552"/>
      <c r="AA1276" s="552"/>
      <c r="AB1276" s="552"/>
      <c r="AC1276" s="552"/>
      <c r="AD1276" s="552"/>
      <c r="AE1276" s="552"/>
      <c r="AF1276" s="552"/>
      <c r="AG1276" s="552"/>
      <c r="AH1276" s="552"/>
      <c r="AI1276" s="1532" t="s">
        <v>737</v>
      </c>
      <c r="AJ1276" s="741"/>
      <c r="AK1276" s="1649"/>
      <c r="AL1276" s="1649"/>
      <c r="AM1276" s="1373"/>
      <c r="AN1276" s="1373"/>
      <c r="AO1276" s="1373"/>
      <c r="AP1276" s="1373"/>
      <c r="AQ1276" s="1649"/>
      <c r="AR1276" s="1373"/>
      <c r="AS1276" s="1373"/>
      <c r="AT1276" s="743"/>
      <c r="AU1276" s="1373"/>
      <c r="AV1276" s="1373"/>
      <c r="AW1276" s="1373"/>
      <c r="AX1276" s="1373"/>
      <c r="AY1276" s="1373"/>
      <c r="AZ1276" s="1639"/>
      <c r="BA1276" s="1639"/>
      <c r="BB1276" s="1639"/>
      <c r="BC1276" s="1639"/>
      <c r="BD1276" s="1639"/>
      <c r="BE1276" s="1642">
        <v>0</v>
      </c>
    </row>
    <row s="1854" customFormat="1" customHeight="1" ht="22.5">
      <c r="A1277" s="994"/>
      <c r="B1277" s="1373"/>
      <c r="C1277" s="1649"/>
      <c r="D1277" s="2158"/>
      <c r="E1277" s="553" t="s">
        <v>2946</v>
      </c>
      <c r="F1277" s="547" t="s">
        <v>2947</v>
      </c>
      <c r="G1277" s="2386" t="s">
        <v>736</v>
      </c>
      <c r="H1277" s="552"/>
      <c r="I1277" s="552">
        <v>250</v>
      </c>
      <c r="J1277" s="552"/>
      <c r="K1277" s="552"/>
      <c r="L1277" s="552"/>
      <c r="M1277" s="552"/>
      <c r="N1277" s="552"/>
      <c r="O1277" s="552"/>
      <c r="P1277" s="552"/>
      <c r="Q1277" s="552"/>
      <c r="R1277" s="552"/>
      <c r="S1277" s="552"/>
      <c r="T1277" s="552"/>
      <c r="U1277" s="552"/>
      <c r="V1277" s="552"/>
      <c r="W1277" s="552"/>
      <c r="X1277" s="552"/>
      <c r="Y1277" s="552"/>
      <c r="Z1277" s="552"/>
      <c r="AA1277" s="552"/>
      <c r="AB1277" s="552"/>
      <c r="AC1277" s="552"/>
      <c r="AD1277" s="552"/>
      <c r="AE1277" s="552"/>
      <c r="AF1277" s="552"/>
      <c r="AG1277" s="552"/>
      <c r="AH1277" s="552"/>
      <c r="AI1277" s="1532" t="s">
        <v>737</v>
      </c>
      <c r="AJ1277" s="741"/>
      <c r="AK1277" s="1649"/>
      <c r="AL1277" s="1649"/>
      <c r="AM1277" s="1373"/>
      <c r="AN1277" s="1373"/>
      <c r="AO1277" s="1373"/>
      <c r="AP1277" s="1373"/>
      <c r="AQ1277" s="1649"/>
      <c r="AR1277" s="1373"/>
      <c r="AS1277" s="1373"/>
      <c r="AT1277" s="743"/>
      <c r="AU1277" s="1373"/>
      <c r="AV1277" s="1373"/>
      <c r="AW1277" s="1373"/>
      <c r="AX1277" s="1373"/>
      <c r="AY1277" s="1373"/>
      <c r="AZ1277" s="1639"/>
      <c r="BA1277" s="1639"/>
      <c r="BB1277" s="1639"/>
      <c r="BC1277" s="1639"/>
      <c r="BD1277" s="1639"/>
      <c r="BE1277" s="1642">
        <v>0</v>
      </c>
    </row>
    <row s="1854" customFormat="1" customHeight="1" ht="22.5">
      <c r="A1278" s="994"/>
      <c r="B1278" s="1373"/>
      <c r="C1278" s="1649"/>
      <c r="D1278" s="2158"/>
      <c r="E1278" s="553" t="s">
        <v>2948</v>
      </c>
      <c r="F1278" s="547" t="s">
        <v>2949</v>
      </c>
      <c r="G1278" s="2386" t="s">
        <v>736</v>
      </c>
      <c r="H1278" s="552"/>
      <c r="I1278" s="552">
        <v>203.999</v>
      </c>
      <c r="J1278" s="552"/>
      <c r="K1278" s="552"/>
      <c r="L1278" s="552"/>
      <c r="M1278" s="552"/>
      <c r="N1278" s="552"/>
      <c r="O1278" s="552"/>
      <c r="P1278" s="552"/>
      <c r="Q1278" s="552"/>
      <c r="R1278" s="552"/>
      <c r="S1278" s="552"/>
      <c r="T1278" s="552"/>
      <c r="U1278" s="552"/>
      <c r="V1278" s="552"/>
      <c r="W1278" s="552"/>
      <c r="X1278" s="552"/>
      <c r="Y1278" s="552"/>
      <c r="Z1278" s="552"/>
      <c r="AA1278" s="552"/>
      <c r="AB1278" s="552"/>
      <c r="AC1278" s="552"/>
      <c r="AD1278" s="552"/>
      <c r="AE1278" s="552"/>
      <c r="AF1278" s="552"/>
      <c r="AG1278" s="552"/>
      <c r="AH1278" s="552"/>
      <c r="AI1278" s="1532" t="s">
        <v>737</v>
      </c>
      <c r="AJ1278" s="741"/>
      <c r="AK1278" s="1649"/>
      <c r="AL1278" s="1649"/>
      <c r="AM1278" s="1373"/>
      <c r="AN1278" s="1373"/>
      <c r="AO1278" s="1373"/>
      <c r="AP1278" s="1373"/>
      <c r="AQ1278" s="1649"/>
      <c r="AR1278" s="1373"/>
      <c r="AS1278" s="1373"/>
      <c r="AT1278" s="743"/>
      <c r="AU1278" s="1373"/>
      <c r="AV1278" s="1373"/>
      <c r="AW1278" s="1373"/>
      <c r="AX1278" s="1373"/>
      <c r="AY1278" s="1373"/>
      <c r="AZ1278" s="1639"/>
      <c r="BA1278" s="1639"/>
      <c r="BB1278" s="1639"/>
      <c r="BC1278" s="1639"/>
      <c r="BD1278" s="1639"/>
      <c r="BE1278" s="1642">
        <v>0</v>
      </c>
    </row>
    <row s="1854" customFormat="1" customHeight="1" ht="22.5">
      <c r="A1279" s="994"/>
      <c r="B1279" s="1373"/>
      <c r="C1279" s="1649"/>
      <c r="D1279" s="2158"/>
      <c r="E1279" s="553" t="s">
        <v>2950</v>
      </c>
      <c r="F1279" s="547" t="s">
        <v>2951</v>
      </c>
      <c r="G1279" s="2386" t="s">
        <v>736</v>
      </c>
      <c r="H1279" s="552"/>
      <c r="I1279" s="552">
        <v>209.999</v>
      </c>
      <c r="J1279" s="552"/>
      <c r="K1279" s="552"/>
      <c r="L1279" s="552"/>
      <c r="M1279" s="552"/>
      <c r="N1279" s="552"/>
      <c r="O1279" s="552"/>
      <c r="P1279" s="552"/>
      <c r="Q1279" s="552"/>
      <c r="R1279" s="552"/>
      <c r="S1279" s="552"/>
      <c r="T1279" s="552"/>
      <c r="U1279" s="552"/>
      <c r="V1279" s="552"/>
      <c r="W1279" s="552"/>
      <c r="X1279" s="552"/>
      <c r="Y1279" s="552"/>
      <c r="Z1279" s="552"/>
      <c r="AA1279" s="552"/>
      <c r="AB1279" s="552"/>
      <c r="AC1279" s="552"/>
      <c r="AD1279" s="552"/>
      <c r="AE1279" s="552"/>
      <c r="AF1279" s="552"/>
      <c r="AG1279" s="552"/>
      <c r="AH1279" s="552"/>
      <c r="AI1279" s="1532" t="s">
        <v>737</v>
      </c>
      <c r="AJ1279" s="741"/>
      <c r="AK1279" s="1649"/>
      <c r="AL1279" s="1649"/>
      <c r="AM1279" s="1373"/>
      <c r="AN1279" s="1373"/>
      <c r="AO1279" s="1373"/>
      <c r="AP1279" s="1373"/>
      <c r="AQ1279" s="1649"/>
      <c r="AR1279" s="1373"/>
      <c r="AS1279" s="1373"/>
      <c r="AT1279" s="743"/>
      <c r="AU1279" s="1373"/>
      <c r="AV1279" s="1373"/>
      <c r="AW1279" s="1373"/>
      <c r="AX1279" s="1373"/>
      <c r="AY1279" s="1373"/>
      <c r="AZ1279" s="1639"/>
      <c r="BA1279" s="1639"/>
      <c r="BB1279" s="1639"/>
      <c r="BC1279" s="1639"/>
      <c r="BD1279" s="1639"/>
      <c r="BE1279" s="1642">
        <v>0</v>
      </c>
    </row>
    <row s="1854" customFormat="1" customHeight="1" ht="22.5">
      <c r="A1280" s="994"/>
      <c r="B1280" s="1373"/>
      <c r="C1280" s="1649"/>
      <c r="D1280" s="2158"/>
      <c r="E1280" s="553" t="s">
        <v>2952</v>
      </c>
      <c r="F1280" s="547" t="s">
        <v>2953</v>
      </c>
      <c r="G1280" s="2386" t="s">
        <v>736</v>
      </c>
      <c r="H1280" s="552"/>
      <c r="I1280" s="552">
        <v>343.005</v>
      </c>
      <c r="J1280" s="552"/>
      <c r="K1280" s="552"/>
      <c r="L1280" s="552"/>
      <c r="M1280" s="552"/>
      <c r="N1280" s="552"/>
      <c r="O1280" s="552"/>
      <c r="P1280" s="552"/>
      <c r="Q1280" s="552"/>
      <c r="R1280" s="552"/>
      <c r="S1280" s="552"/>
      <c r="T1280" s="552"/>
      <c r="U1280" s="552"/>
      <c r="V1280" s="552"/>
      <c r="W1280" s="552"/>
      <c r="X1280" s="552"/>
      <c r="Y1280" s="552"/>
      <c r="Z1280" s="552"/>
      <c r="AA1280" s="552"/>
      <c r="AB1280" s="552"/>
      <c r="AC1280" s="552"/>
      <c r="AD1280" s="552"/>
      <c r="AE1280" s="552"/>
      <c r="AF1280" s="552"/>
      <c r="AG1280" s="552"/>
      <c r="AH1280" s="552"/>
      <c r="AI1280" s="1532" t="s">
        <v>737</v>
      </c>
      <c r="AJ1280" s="741"/>
      <c r="AK1280" s="1649"/>
      <c r="AL1280" s="1649"/>
      <c r="AM1280" s="1373"/>
      <c r="AN1280" s="1373"/>
      <c r="AO1280" s="1373"/>
      <c r="AP1280" s="1373"/>
      <c r="AQ1280" s="1649"/>
      <c r="AR1280" s="1373"/>
      <c r="AS1280" s="1373"/>
      <c r="AT1280" s="743"/>
      <c r="AU1280" s="1373"/>
      <c r="AV1280" s="1373"/>
      <c r="AW1280" s="1373"/>
      <c r="AX1280" s="1373"/>
      <c r="AY1280" s="1373"/>
      <c r="AZ1280" s="1639"/>
      <c r="BA1280" s="1639"/>
      <c r="BB1280" s="1639"/>
      <c r="BC1280" s="1639"/>
      <c r="BD1280" s="1639"/>
      <c r="BE1280" s="1642">
        <v>0</v>
      </c>
    </row>
    <row s="1854" customFormat="1" customHeight="1" ht="22.5">
      <c r="A1281" s="994"/>
      <c r="B1281" s="1373"/>
      <c r="C1281" s="1649"/>
      <c r="D1281" s="2158"/>
      <c r="E1281" s="553" t="s">
        <v>2954</v>
      </c>
      <c r="F1281" s="547" t="s">
        <v>2955</v>
      </c>
      <c r="G1281" s="2386" t="s">
        <v>736</v>
      </c>
      <c r="H1281" s="552"/>
      <c r="I1281" s="552">
        <v>238.223</v>
      </c>
      <c r="J1281" s="552"/>
      <c r="K1281" s="552"/>
      <c r="L1281" s="552"/>
      <c r="M1281" s="552"/>
      <c r="N1281" s="552"/>
      <c r="O1281" s="552"/>
      <c r="P1281" s="552"/>
      <c r="Q1281" s="552"/>
      <c r="R1281" s="552"/>
      <c r="S1281" s="552"/>
      <c r="T1281" s="552"/>
      <c r="U1281" s="552"/>
      <c r="V1281" s="552"/>
      <c r="W1281" s="552"/>
      <c r="X1281" s="552"/>
      <c r="Y1281" s="552"/>
      <c r="Z1281" s="552"/>
      <c r="AA1281" s="552"/>
      <c r="AB1281" s="552"/>
      <c r="AC1281" s="552"/>
      <c r="AD1281" s="552"/>
      <c r="AE1281" s="552"/>
      <c r="AF1281" s="552"/>
      <c r="AG1281" s="552"/>
      <c r="AH1281" s="552"/>
      <c r="AI1281" s="1532" t="s">
        <v>737</v>
      </c>
      <c r="AJ1281" s="741"/>
      <c r="AK1281" s="1649"/>
      <c r="AL1281" s="1649"/>
      <c r="AM1281" s="1373"/>
      <c r="AN1281" s="1373"/>
      <c r="AO1281" s="1373"/>
      <c r="AP1281" s="1373"/>
      <c r="AQ1281" s="1649"/>
      <c r="AR1281" s="1373"/>
      <c r="AS1281" s="1373"/>
      <c r="AT1281" s="743"/>
      <c r="AU1281" s="1373"/>
      <c r="AV1281" s="1373"/>
      <c r="AW1281" s="1373"/>
      <c r="AX1281" s="1373"/>
      <c r="AY1281" s="1373"/>
      <c r="AZ1281" s="1639"/>
      <c r="BA1281" s="1639"/>
      <c r="BB1281" s="1639"/>
      <c r="BC1281" s="1639"/>
      <c r="BD1281" s="1639"/>
      <c r="BE1281" s="1642">
        <v>0</v>
      </c>
    </row>
    <row s="1854" customFormat="1" customHeight="1" ht="22.5">
      <c r="A1282" s="994"/>
      <c r="B1282" s="1373"/>
      <c r="C1282" s="1649"/>
      <c r="D1282" s="2158"/>
      <c r="E1282" s="553" t="s">
        <v>2956</v>
      </c>
      <c r="F1282" s="547" t="s">
        <v>2957</v>
      </c>
      <c r="G1282" s="2386" t="s">
        <v>736</v>
      </c>
      <c r="H1282" s="552"/>
      <c r="I1282" s="552">
        <v>196.377</v>
      </c>
      <c r="J1282" s="552"/>
      <c r="K1282" s="552"/>
      <c r="L1282" s="552"/>
      <c r="M1282" s="552"/>
      <c r="N1282" s="552"/>
      <c r="O1282" s="552"/>
      <c r="P1282" s="552"/>
      <c r="Q1282" s="552"/>
      <c r="R1282" s="552"/>
      <c r="S1282" s="552"/>
      <c r="T1282" s="552"/>
      <c r="U1282" s="552"/>
      <c r="V1282" s="552"/>
      <c r="W1282" s="552"/>
      <c r="X1282" s="552"/>
      <c r="Y1282" s="552"/>
      <c r="Z1282" s="552"/>
      <c r="AA1282" s="552"/>
      <c r="AB1282" s="552"/>
      <c r="AC1282" s="552"/>
      <c r="AD1282" s="552"/>
      <c r="AE1282" s="552"/>
      <c r="AF1282" s="552"/>
      <c r="AG1282" s="552"/>
      <c r="AH1282" s="552"/>
      <c r="AI1282" s="1532" t="s">
        <v>737</v>
      </c>
      <c r="AJ1282" s="741"/>
      <c r="AK1282" s="1649"/>
      <c r="AL1282" s="1649"/>
      <c r="AM1282" s="1373"/>
      <c r="AN1282" s="1373"/>
      <c r="AO1282" s="1373"/>
      <c r="AP1282" s="1373"/>
      <c r="AQ1282" s="1649"/>
      <c r="AR1282" s="1373"/>
      <c r="AS1282" s="1373"/>
      <c r="AT1282" s="743"/>
      <c r="AU1282" s="1373"/>
      <c r="AV1282" s="1373"/>
      <c r="AW1282" s="1373"/>
      <c r="AX1282" s="1373"/>
      <c r="AY1282" s="1373"/>
      <c r="AZ1282" s="1639"/>
      <c r="BA1282" s="1639"/>
      <c r="BB1282" s="1639"/>
      <c r="BC1282" s="1639"/>
      <c r="BD1282" s="1639"/>
      <c r="BE1282" s="1642">
        <v>0</v>
      </c>
    </row>
    <row s="1854" customFormat="1" customHeight="1" ht="22.5">
      <c r="A1283" s="994"/>
      <c r="B1283" s="1373"/>
      <c r="C1283" s="1649"/>
      <c r="D1283" s="2158"/>
      <c r="E1283" s="553" t="s">
        <v>2958</v>
      </c>
      <c r="F1283" s="547" t="s">
        <v>2959</v>
      </c>
      <c r="G1283" s="2386" t="s">
        <v>736</v>
      </c>
      <c r="H1283" s="552"/>
      <c r="I1283" s="552">
        <v>188.51</v>
      </c>
      <c r="J1283" s="552"/>
      <c r="K1283" s="552"/>
      <c r="L1283" s="552"/>
      <c r="M1283" s="552"/>
      <c r="N1283" s="552"/>
      <c r="O1283" s="552"/>
      <c r="P1283" s="552"/>
      <c r="Q1283" s="552"/>
      <c r="R1283" s="552"/>
      <c r="S1283" s="552"/>
      <c r="T1283" s="552"/>
      <c r="U1283" s="552"/>
      <c r="V1283" s="552"/>
      <c r="W1283" s="552"/>
      <c r="X1283" s="552"/>
      <c r="Y1283" s="552"/>
      <c r="Z1283" s="552"/>
      <c r="AA1283" s="552"/>
      <c r="AB1283" s="552"/>
      <c r="AC1283" s="552"/>
      <c r="AD1283" s="552"/>
      <c r="AE1283" s="552"/>
      <c r="AF1283" s="552"/>
      <c r="AG1283" s="552"/>
      <c r="AH1283" s="552"/>
      <c r="AI1283" s="1532" t="s">
        <v>737</v>
      </c>
      <c r="AJ1283" s="741"/>
      <c r="AK1283" s="1649"/>
      <c r="AL1283" s="1649"/>
      <c r="AM1283" s="1373"/>
      <c r="AN1283" s="1373"/>
      <c r="AO1283" s="1373"/>
      <c r="AP1283" s="1373"/>
      <c r="AQ1283" s="1649"/>
      <c r="AR1283" s="1373"/>
      <c r="AS1283" s="1373"/>
      <c r="AT1283" s="743"/>
      <c r="AU1283" s="1373"/>
      <c r="AV1283" s="1373"/>
      <c r="AW1283" s="1373"/>
      <c r="AX1283" s="1373"/>
      <c r="AY1283" s="1373"/>
      <c r="AZ1283" s="1639"/>
      <c r="BA1283" s="1639"/>
      <c r="BB1283" s="1639"/>
      <c r="BC1283" s="1639"/>
      <c r="BD1283" s="1639"/>
      <c r="BE1283" s="1642">
        <v>0</v>
      </c>
    </row>
    <row s="1854" customFormat="1" customHeight="1" ht="22.5">
      <c r="A1284" s="994"/>
      <c r="B1284" s="1373"/>
      <c r="C1284" s="1649"/>
      <c r="D1284" s="2158"/>
      <c r="E1284" s="553" t="s">
        <v>2960</v>
      </c>
      <c r="F1284" s="547" t="s">
        <v>2961</v>
      </c>
      <c r="G1284" s="2386" t="s">
        <v>736</v>
      </c>
      <c r="H1284" s="552"/>
      <c r="I1284" s="552">
        <v>177.376</v>
      </c>
      <c r="J1284" s="552"/>
      <c r="K1284" s="552"/>
      <c r="L1284" s="552"/>
      <c r="M1284" s="552"/>
      <c r="N1284" s="552"/>
      <c r="O1284" s="552"/>
      <c r="P1284" s="552"/>
      <c r="Q1284" s="552"/>
      <c r="R1284" s="552"/>
      <c r="S1284" s="552"/>
      <c r="T1284" s="552"/>
      <c r="U1284" s="552"/>
      <c r="V1284" s="552"/>
      <c r="W1284" s="552"/>
      <c r="X1284" s="552"/>
      <c r="Y1284" s="552"/>
      <c r="Z1284" s="552"/>
      <c r="AA1284" s="552"/>
      <c r="AB1284" s="552"/>
      <c r="AC1284" s="552"/>
      <c r="AD1284" s="552"/>
      <c r="AE1284" s="552"/>
      <c r="AF1284" s="552"/>
      <c r="AG1284" s="552"/>
      <c r="AH1284" s="552"/>
      <c r="AI1284" s="1532" t="s">
        <v>737</v>
      </c>
      <c r="AJ1284" s="741"/>
      <c r="AK1284" s="1649"/>
      <c r="AL1284" s="1649"/>
      <c r="AM1284" s="1373"/>
      <c r="AN1284" s="1373"/>
      <c r="AO1284" s="1373"/>
      <c r="AP1284" s="1373"/>
      <c r="AQ1284" s="1649"/>
      <c r="AR1284" s="1373"/>
      <c r="AS1284" s="1373"/>
      <c r="AT1284" s="743"/>
      <c r="AU1284" s="1373"/>
      <c r="AV1284" s="1373"/>
      <c r="AW1284" s="1373"/>
      <c r="AX1284" s="1373"/>
      <c r="AY1284" s="1373"/>
      <c r="AZ1284" s="1639"/>
      <c r="BA1284" s="1639"/>
      <c r="BB1284" s="1639"/>
      <c r="BC1284" s="1639"/>
      <c r="BD1284" s="1639"/>
      <c r="BE1284" s="1642">
        <v>0</v>
      </c>
    </row>
    <row s="1854" customFormat="1" customHeight="1" ht="22.5">
      <c r="A1285" s="994"/>
      <c r="B1285" s="1373"/>
      <c r="C1285" s="1649"/>
      <c r="D1285" s="2158"/>
      <c r="E1285" s="553" t="s">
        <v>2962</v>
      </c>
      <c r="F1285" s="547" t="s">
        <v>2963</v>
      </c>
      <c r="G1285" s="2386" t="s">
        <v>736</v>
      </c>
      <c r="H1285" s="552"/>
      <c r="I1285" s="552">
        <v>188.21</v>
      </c>
      <c r="J1285" s="552"/>
      <c r="K1285" s="552"/>
      <c r="L1285" s="552"/>
      <c r="M1285" s="552"/>
      <c r="N1285" s="552"/>
      <c r="O1285" s="552"/>
      <c r="P1285" s="552"/>
      <c r="Q1285" s="552"/>
      <c r="R1285" s="552"/>
      <c r="S1285" s="552"/>
      <c r="T1285" s="552"/>
      <c r="U1285" s="552"/>
      <c r="V1285" s="552"/>
      <c r="W1285" s="552"/>
      <c r="X1285" s="552"/>
      <c r="Y1285" s="552"/>
      <c r="Z1285" s="552"/>
      <c r="AA1285" s="552"/>
      <c r="AB1285" s="552"/>
      <c r="AC1285" s="552"/>
      <c r="AD1285" s="552"/>
      <c r="AE1285" s="552"/>
      <c r="AF1285" s="552"/>
      <c r="AG1285" s="552"/>
      <c r="AH1285" s="552"/>
      <c r="AI1285" s="1532" t="s">
        <v>737</v>
      </c>
      <c r="AJ1285" s="741"/>
      <c r="AK1285" s="1649"/>
      <c r="AL1285" s="1649"/>
      <c r="AM1285" s="1373"/>
      <c r="AN1285" s="1373"/>
      <c r="AO1285" s="1373"/>
      <c r="AP1285" s="1373"/>
      <c r="AQ1285" s="1649"/>
      <c r="AR1285" s="1373"/>
      <c r="AS1285" s="1373"/>
      <c r="AT1285" s="743"/>
      <c r="AU1285" s="1373"/>
      <c r="AV1285" s="1373"/>
      <c r="AW1285" s="1373"/>
      <c r="AX1285" s="1373"/>
      <c r="AY1285" s="1373"/>
      <c r="AZ1285" s="1639"/>
      <c r="BA1285" s="1639"/>
      <c r="BB1285" s="1639"/>
      <c r="BC1285" s="1639"/>
      <c r="BD1285" s="1639"/>
      <c r="BE1285" s="1642">
        <v>0</v>
      </c>
    </row>
    <row s="1854" customFormat="1" customHeight="1" ht="22.5">
      <c r="A1286" s="994"/>
      <c r="B1286" s="1373"/>
      <c r="C1286" s="1649"/>
      <c r="D1286" s="2158"/>
      <c r="E1286" s="553" t="s">
        <v>2964</v>
      </c>
      <c r="F1286" s="547" t="s">
        <v>2965</v>
      </c>
      <c r="G1286" s="2386" t="s">
        <v>736</v>
      </c>
      <c r="H1286" s="552"/>
      <c r="I1286" s="552">
        <v>228.442</v>
      </c>
      <c r="J1286" s="552"/>
      <c r="K1286" s="552"/>
      <c r="L1286" s="552"/>
      <c r="M1286" s="552"/>
      <c r="N1286" s="552"/>
      <c r="O1286" s="552"/>
      <c r="P1286" s="552"/>
      <c r="Q1286" s="552"/>
      <c r="R1286" s="552"/>
      <c r="S1286" s="552"/>
      <c r="T1286" s="552"/>
      <c r="U1286" s="552"/>
      <c r="V1286" s="552"/>
      <c r="W1286" s="552"/>
      <c r="X1286" s="552"/>
      <c r="Y1286" s="552"/>
      <c r="Z1286" s="552"/>
      <c r="AA1286" s="552"/>
      <c r="AB1286" s="552"/>
      <c r="AC1286" s="552"/>
      <c r="AD1286" s="552"/>
      <c r="AE1286" s="552"/>
      <c r="AF1286" s="552"/>
      <c r="AG1286" s="552"/>
      <c r="AH1286" s="552"/>
      <c r="AI1286" s="1532" t="s">
        <v>737</v>
      </c>
      <c r="AJ1286" s="741"/>
      <c r="AK1286" s="1649"/>
      <c r="AL1286" s="1649"/>
      <c r="AM1286" s="1373"/>
      <c r="AN1286" s="1373"/>
      <c r="AO1286" s="1373"/>
      <c r="AP1286" s="1373"/>
      <c r="AQ1286" s="1649"/>
      <c r="AR1286" s="1373"/>
      <c r="AS1286" s="1373"/>
      <c r="AT1286" s="743"/>
      <c r="AU1286" s="1373"/>
      <c r="AV1286" s="1373"/>
      <c r="AW1286" s="1373"/>
      <c r="AX1286" s="1373"/>
      <c r="AY1286" s="1373"/>
      <c r="AZ1286" s="1639"/>
      <c r="BA1286" s="1639"/>
      <c r="BB1286" s="1639"/>
      <c r="BC1286" s="1639"/>
      <c r="BD1286" s="1639"/>
      <c r="BE1286" s="1642">
        <v>0</v>
      </c>
    </row>
    <row s="1854" customFormat="1" customHeight="1" ht="22.5">
      <c r="A1287" s="994"/>
      <c r="B1287" s="1373"/>
      <c r="C1287" s="1649"/>
      <c r="D1287" s="2158"/>
      <c r="E1287" s="553" t="s">
        <v>2966</v>
      </c>
      <c r="F1287" s="547" t="s">
        <v>2967</v>
      </c>
      <c r="G1287" s="2386" t="s">
        <v>736</v>
      </c>
      <c r="H1287" s="552"/>
      <c r="I1287" s="552">
        <v>179.95</v>
      </c>
      <c r="J1287" s="552"/>
      <c r="K1287" s="552"/>
      <c r="L1287" s="552"/>
      <c r="M1287" s="552"/>
      <c r="N1287" s="552"/>
      <c r="O1287" s="552"/>
      <c r="P1287" s="552"/>
      <c r="Q1287" s="552"/>
      <c r="R1287" s="552"/>
      <c r="S1287" s="552"/>
      <c r="T1287" s="552"/>
      <c r="U1287" s="552"/>
      <c r="V1287" s="552"/>
      <c r="W1287" s="552"/>
      <c r="X1287" s="552"/>
      <c r="Y1287" s="552"/>
      <c r="Z1287" s="552"/>
      <c r="AA1287" s="552"/>
      <c r="AB1287" s="552"/>
      <c r="AC1287" s="552"/>
      <c r="AD1287" s="552"/>
      <c r="AE1287" s="552"/>
      <c r="AF1287" s="552"/>
      <c r="AG1287" s="552"/>
      <c r="AH1287" s="552"/>
      <c r="AI1287" s="1532" t="s">
        <v>737</v>
      </c>
      <c r="AJ1287" s="741"/>
      <c r="AK1287" s="1649"/>
      <c r="AL1287" s="1649"/>
      <c r="AM1287" s="1373"/>
      <c r="AN1287" s="1373"/>
      <c r="AO1287" s="1373"/>
      <c r="AP1287" s="1373"/>
      <c r="AQ1287" s="1649"/>
      <c r="AR1287" s="1373"/>
      <c r="AS1287" s="1373"/>
      <c r="AT1287" s="743"/>
      <c r="AU1287" s="1373"/>
      <c r="AV1287" s="1373"/>
      <c r="AW1287" s="1373"/>
      <c r="AX1287" s="1373"/>
      <c r="AY1287" s="1373"/>
      <c r="AZ1287" s="1639"/>
      <c r="BA1287" s="1639"/>
      <c r="BB1287" s="1639"/>
      <c r="BC1287" s="1639"/>
      <c r="BD1287" s="1639"/>
      <c r="BE1287" s="1642">
        <v>0</v>
      </c>
    </row>
    <row s="1854" customFormat="1" customHeight="1" ht="22.5">
      <c r="A1288" s="994"/>
      <c r="B1288" s="1373"/>
      <c r="C1288" s="1649"/>
      <c r="D1288" s="2158"/>
      <c r="E1288" s="553" t="s">
        <v>2968</v>
      </c>
      <c r="F1288" s="547" t="s">
        <v>2969</v>
      </c>
      <c r="G1288" s="2386" t="s">
        <v>736</v>
      </c>
      <c r="H1288" s="552"/>
      <c r="I1288" s="552">
        <v>179.942</v>
      </c>
      <c r="J1288" s="552"/>
      <c r="K1288" s="552"/>
      <c r="L1288" s="552"/>
      <c r="M1288" s="552"/>
      <c r="N1288" s="552"/>
      <c r="O1288" s="552"/>
      <c r="P1288" s="552"/>
      <c r="Q1288" s="552"/>
      <c r="R1288" s="552"/>
      <c r="S1288" s="552"/>
      <c r="T1288" s="552"/>
      <c r="U1288" s="552"/>
      <c r="V1288" s="552"/>
      <c r="W1288" s="552"/>
      <c r="X1288" s="552"/>
      <c r="Y1288" s="552"/>
      <c r="Z1288" s="552"/>
      <c r="AA1288" s="552"/>
      <c r="AB1288" s="552"/>
      <c r="AC1288" s="552"/>
      <c r="AD1288" s="552"/>
      <c r="AE1288" s="552"/>
      <c r="AF1288" s="552"/>
      <c r="AG1288" s="552"/>
      <c r="AH1288" s="552"/>
      <c r="AI1288" s="1532" t="s">
        <v>737</v>
      </c>
      <c r="AJ1288" s="741"/>
      <c r="AK1288" s="1649"/>
      <c r="AL1288" s="1649"/>
      <c r="AM1288" s="1373"/>
      <c r="AN1288" s="1373"/>
      <c r="AO1288" s="1373"/>
      <c r="AP1288" s="1373"/>
      <c r="AQ1288" s="1649"/>
      <c r="AR1288" s="1373"/>
      <c r="AS1288" s="1373"/>
      <c r="AT1288" s="743"/>
      <c r="AU1288" s="1373"/>
      <c r="AV1288" s="1373"/>
      <c r="AW1288" s="1373"/>
      <c r="AX1288" s="1373"/>
      <c r="AY1288" s="1373"/>
      <c r="AZ1288" s="1639"/>
      <c r="BA1288" s="1639"/>
      <c r="BB1288" s="1639"/>
      <c r="BC1288" s="1639"/>
      <c r="BD1288" s="1639"/>
      <c r="BE1288" s="1642">
        <v>0</v>
      </c>
    </row>
    <row s="1854" customFormat="1" customHeight="1" ht="22.5">
      <c r="A1289" s="994"/>
      <c r="B1289" s="1373"/>
      <c r="C1289" s="1649"/>
      <c r="D1289" s="2158"/>
      <c r="E1289" s="553" t="s">
        <v>2970</v>
      </c>
      <c r="F1289" s="547" t="s">
        <v>2971</v>
      </c>
      <c r="G1289" s="2386" t="s">
        <v>736</v>
      </c>
      <c r="H1289" s="552"/>
      <c r="I1289" s="552">
        <v>247.43</v>
      </c>
      <c r="J1289" s="552"/>
      <c r="K1289" s="552"/>
      <c r="L1289" s="552"/>
      <c r="M1289" s="552"/>
      <c r="N1289" s="552"/>
      <c r="O1289" s="552"/>
      <c r="P1289" s="552"/>
      <c r="Q1289" s="552"/>
      <c r="R1289" s="552"/>
      <c r="S1289" s="552"/>
      <c r="T1289" s="552"/>
      <c r="U1289" s="552"/>
      <c r="V1289" s="552"/>
      <c r="W1289" s="552"/>
      <c r="X1289" s="552"/>
      <c r="Y1289" s="552"/>
      <c r="Z1289" s="552"/>
      <c r="AA1289" s="552"/>
      <c r="AB1289" s="552"/>
      <c r="AC1289" s="552"/>
      <c r="AD1289" s="552"/>
      <c r="AE1289" s="552"/>
      <c r="AF1289" s="552"/>
      <c r="AG1289" s="552"/>
      <c r="AH1289" s="552"/>
      <c r="AI1289" s="1532" t="s">
        <v>737</v>
      </c>
      <c r="AJ1289" s="741"/>
      <c r="AK1289" s="1649"/>
      <c r="AL1289" s="1649"/>
      <c r="AM1289" s="1373"/>
      <c r="AN1289" s="1373"/>
      <c r="AO1289" s="1373"/>
      <c r="AP1289" s="1373"/>
      <c r="AQ1289" s="1649"/>
      <c r="AR1289" s="1373"/>
      <c r="AS1289" s="1373"/>
      <c r="AT1289" s="743"/>
      <c r="AU1289" s="1373"/>
      <c r="AV1289" s="1373"/>
      <c r="AW1289" s="1373"/>
      <c r="AX1289" s="1373"/>
      <c r="AY1289" s="1373"/>
      <c r="AZ1289" s="1639"/>
      <c r="BA1289" s="1639"/>
      <c r="BB1289" s="1639"/>
      <c r="BC1289" s="1639"/>
      <c r="BD1289" s="1639"/>
      <c r="BE1289" s="1642">
        <v>0</v>
      </c>
    </row>
    <row s="1854" customFormat="1" customHeight="1" ht="22.5">
      <c r="A1290" s="994"/>
      <c r="B1290" s="1373"/>
      <c r="C1290" s="1649"/>
      <c r="D1290" s="2158"/>
      <c r="E1290" s="553" t="s">
        <v>2972</v>
      </c>
      <c r="F1290" s="547" t="s">
        <v>2973</v>
      </c>
      <c r="G1290" s="2386" t="s">
        <v>736</v>
      </c>
      <c r="H1290" s="552"/>
      <c r="I1290" s="552">
        <v>250.092</v>
      </c>
      <c r="J1290" s="552"/>
      <c r="K1290" s="552"/>
      <c r="L1290" s="552"/>
      <c r="M1290" s="552"/>
      <c r="N1290" s="552"/>
      <c r="O1290" s="552"/>
      <c r="P1290" s="552"/>
      <c r="Q1290" s="552"/>
      <c r="R1290" s="552"/>
      <c r="S1290" s="552"/>
      <c r="T1290" s="552"/>
      <c r="U1290" s="552"/>
      <c r="V1290" s="552"/>
      <c r="W1290" s="552"/>
      <c r="X1290" s="552"/>
      <c r="Y1290" s="552"/>
      <c r="Z1290" s="552"/>
      <c r="AA1290" s="552"/>
      <c r="AB1290" s="552"/>
      <c r="AC1290" s="552"/>
      <c r="AD1290" s="552"/>
      <c r="AE1290" s="552"/>
      <c r="AF1290" s="552"/>
      <c r="AG1290" s="552"/>
      <c r="AH1290" s="552"/>
      <c r="AI1290" s="1532" t="s">
        <v>737</v>
      </c>
      <c r="AJ1290" s="741"/>
      <c r="AK1290" s="1649"/>
      <c r="AL1290" s="1649"/>
      <c r="AM1290" s="1373"/>
      <c r="AN1290" s="1373"/>
      <c r="AO1290" s="1373"/>
      <c r="AP1290" s="1373"/>
      <c r="AQ1290" s="1649"/>
      <c r="AR1290" s="1373"/>
      <c r="AS1290" s="1373"/>
      <c r="AT1290" s="743"/>
      <c r="AU1290" s="1373"/>
      <c r="AV1290" s="1373"/>
      <c r="AW1290" s="1373"/>
      <c r="AX1290" s="1373"/>
      <c r="AY1290" s="1373"/>
      <c r="AZ1290" s="1639"/>
      <c r="BA1290" s="1639"/>
      <c r="BB1290" s="1639"/>
      <c r="BC1290" s="1639"/>
      <c r="BD1290" s="1639"/>
      <c r="BE1290" s="1642">
        <v>0</v>
      </c>
    </row>
    <row s="1854" customFormat="1" customHeight="1" ht="22.5">
      <c r="A1291" s="994"/>
      <c r="B1291" s="1373"/>
      <c r="C1291" s="1649"/>
      <c r="D1291" s="2158"/>
      <c r="E1291" s="553" t="s">
        <v>2974</v>
      </c>
      <c r="F1291" s="547" t="s">
        <v>2975</v>
      </c>
      <c r="G1291" s="2386" t="s">
        <v>736</v>
      </c>
      <c r="H1291" s="552"/>
      <c r="I1291" s="552">
        <v>249.075</v>
      </c>
      <c r="J1291" s="552"/>
      <c r="K1291" s="552"/>
      <c r="L1291" s="552"/>
      <c r="M1291" s="552"/>
      <c r="N1291" s="552"/>
      <c r="O1291" s="552"/>
      <c r="P1291" s="552"/>
      <c r="Q1291" s="552"/>
      <c r="R1291" s="552"/>
      <c r="S1291" s="552"/>
      <c r="T1291" s="552"/>
      <c r="U1291" s="552"/>
      <c r="V1291" s="552"/>
      <c r="W1291" s="552"/>
      <c r="X1291" s="552"/>
      <c r="Y1291" s="552"/>
      <c r="Z1291" s="552"/>
      <c r="AA1291" s="552"/>
      <c r="AB1291" s="552"/>
      <c r="AC1291" s="552"/>
      <c r="AD1291" s="552"/>
      <c r="AE1291" s="552"/>
      <c r="AF1291" s="552"/>
      <c r="AG1291" s="552"/>
      <c r="AH1291" s="552"/>
      <c r="AI1291" s="1532" t="s">
        <v>737</v>
      </c>
      <c r="AJ1291" s="741"/>
      <c r="AK1291" s="1649"/>
      <c r="AL1291" s="1649"/>
      <c r="AM1291" s="1373"/>
      <c r="AN1291" s="1373"/>
      <c r="AO1291" s="1373"/>
      <c r="AP1291" s="1373"/>
      <c r="AQ1291" s="1649"/>
      <c r="AR1291" s="1373"/>
      <c r="AS1291" s="1373"/>
      <c r="AT1291" s="743"/>
      <c r="AU1291" s="1373"/>
      <c r="AV1291" s="1373"/>
      <c r="AW1291" s="1373"/>
      <c r="AX1291" s="1373"/>
      <c r="AY1291" s="1373"/>
      <c r="AZ1291" s="1639"/>
      <c r="BA1291" s="1639"/>
      <c r="BB1291" s="1639"/>
      <c r="BC1291" s="1639"/>
      <c r="BD1291" s="1639"/>
      <c r="BE1291" s="1642">
        <v>0</v>
      </c>
    </row>
    <row s="1854" customFormat="1" customHeight="1" ht="22.5">
      <c r="A1292" s="994"/>
      <c r="B1292" s="1373"/>
      <c r="C1292" s="1649"/>
      <c r="D1292" s="2158"/>
      <c r="E1292" s="553" t="s">
        <v>2976</v>
      </c>
      <c r="F1292" s="547" t="s">
        <v>2977</v>
      </c>
      <c r="G1292" s="2386" t="s">
        <v>736</v>
      </c>
      <c r="H1292" s="552"/>
      <c r="I1292" s="552">
        <v>243.426</v>
      </c>
      <c r="J1292" s="552"/>
      <c r="K1292" s="552"/>
      <c r="L1292" s="552"/>
      <c r="M1292" s="552"/>
      <c r="N1292" s="552"/>
      <c r="O1292" s="552"/>
      <c r="P1292" s="552"/>
      <c r="Q1292" s="552"/>
      <c r="R1292" s="552"/>
      <c r="S1292" s="552"/>
      <c r="T1292" s="552"/>
      <c r="U1292" s="552"/>
      <c r="V1292" s="552"/>
      <c r="W1292" s="552"/>
      <c r="X1292" s="552"/>
      <c r="Y1292" s="552"/>
      <c r="Z1292" s="552"/>
      <c r="AA1292" s="552"/>
      <c r="AB1292" s="552"/>
      <c r="AC1292" s="552"/>
      <c r="AD1292" s="552"/>
      <c r="AE1292" s="552"/>
      <c r="AF1292" s="552"/>
      <c r="AG1292" s="552"/>
      <c r="AH1292" s="552"/>
      <c r="AI1292" s="1532" t="s">
        <v>737</v>
      </c>
      <c r="AJ1292" s="741"/>
      <c r="AK1292" s="1649"/>
      <c r="AL1292" s="1649"/>
      <c r="AM1292" s="1373"/>
      <c r="AN1292" s="1373"/>
      <c r="AO1292" s="1373"/>
      <c r="AP1292" s="1373"/>
      <c r="AQ1292" s="1649"/>
      <c r="AR1292" s="1373"/>
      <c r="AS1292" s="1373"/>
      <c r="AT1292" s="743"/>
      <c r="AU1292" s="1373"/>
      <c r="AV1292" s="1373"/>
      <c r="AW1292" s="1373"/>
      <c r="AX1292" s="1373"/>
      <c r="AY1292" s="1373"/>
      <c r="AZ1292" s="1639"/>
      <c r="BA1292" s="1639"/>
      <c r="BB1292" s="1639"/>
      <c r="BC1292" s="1639"/>
      <c r="BD1292" s="1639"/>
      <c r="BE1292" s="1642">
        <v>0</v>
      </c>
    </row>
    <row s="1854" customFormat="1" customHeight="1" ht="22.5">
      <c r="A1293" s="994"/>
      <c r="B1293" s="1373"/>
      <c r="C1293" s="1649"/>
      <c r="D1293" s="2158"/>
      <c r="E1293" s="553" t="s">
        <v>2978</v>
      </c>
      <c r="F1293" s="547" t="s">
        <v>2979</v>
      </c>
      <c r="G1293" s="2386" t="s">
        <v>736</v>
      </c>
      <c r="H1293" s="552"/>
      <c r="I1293" s="552">
        <v>244.701</v>
      </c>
      <c r="J1293" s="552"/>
      <c r="K1293" s="552"/>
      <c r="L1293" s="552"/>
      <c r="M1293" s="552"/>
      <c r="N1293" s="552"/>
      <c r="O1293" s="552"/>
      <c r="P1293" s="552"/>
      <c r="Q1293" s="552"/>
      <c r="R1293" s="552"/>
      <c r="S1293" s="552"/>
      <c r="T1293" s="552"/>
      <c r="U1293" s="552"/>
      <c r="V1293" s="552"/>
      <c r="W1293" s="552"/>
      <c r="X1293" s="552"/>
      <c r="Y1293" s="552"/>
      <c r="Z1293" s="552"/>
      <c r="AA1293" s="552"/>
      <c r="AB1293" s="552"/>
      <c r="AC1293" s="552"/>
      <c r="AD1293" s="552"/>
      <c r="AE1293" s="552"/>
      <c r="AF1293" s="552"/>
      <c r="AG1293" s="552"/>
      <c r="AH1293" s="552"/>
      <c r="AI1293" s="1532" t="s">
        <v>737</v>
      </c>
      <c r="AJ1293" s="741"/>
      <c r="AK1293" s="1649"/>
      <c r="AL1293" s="1649"/>
      <c r="AM1293" s="1373"/>
      <c r="AN1293" s="1373"/>
      <c r="AO1293" s="1373"/>
      <c r="AP1293" s="1373"/>
      <c r="AQ1293" s="1649"/>
      <c r="AR1293" s="1373"/>
      <c r="AS1293" s="1373"/>
      <c r="AT1293" s="743"/>
      <c r="AU1293" s="1373"/>
      <c r="AV1293" s="1373"/>
      <c r="AW1293" s="1373"/>
      <c r="AX1293" s="1373"/>
      <c r="AY1293" s="1373"/>
      <c r="AZ1293" s="1639"/>
      <c r="BA1293" s="1639"/>
      <c r="BB1293" s="1639"/>
      <c r="BC1293" s="1639"/>
      <c r="BD1293" s="1639"/>
      <c r="BE1293" s="1642">
        <v>0</v>
      </c>
    </row>
    <row s="1854" customFormat="1" customHeight="1" ht="22.5">
      <c r="A1294" s="994"/>
      <c r="B1294" s="1373"/>
      <c r="C1294" s="1649"/>
      <c r="D1294" s="2158"/>
      <c r="E1294" s="553" t="s">
        <v>2980</v>
      </c>
      <c r="F1294" s="547" t="s">
        <v>2981</v>
      </c>
      <c r="G1294" s="2386" t="s">
        <v>736</v>
      </c>
      <c r="H1294" s="552"/>
      <c r="I1294" s="552">
        <v>178.294</v>
      </c>
      <c r="J1294" s="552"/>
      <c r="K1294" s="552"/>
      <c r="L1294" s="552"/>
      <c r="M1294" s="552"/>
      <c r="N1294" s="552"/>
      <c r="O1294" s="552"/>
      <c r="P1294" s="552"/>
      <c r="Q1294" s="552"/>
      <c r="R1294" s="552"/>
      <c r="S1294" s="552"/>
      <c r="T1294" s="552"/>
      <c r="U1294" s="552"/>
      <c r="V1294" s="552"/>
      <c r="W1294" s="552"/>
      <c r="X1294" s="552"/>
      <c r="Y1294" s="552"/>
      <c r="Z1294" s="552"/>
      <c r="AA1294" s="552"/>
      <c r="AB1294" s="552"/>
      <c r="AC1294" s="552"/>
      <c r="AD1294" s="552"/>
      <c r="AE1294" s="552"/>
      <c r="AF1294" s="552"/>
      <c r="AG1294" s="552"/>
      <c r="AH1294" s="552"/>
      <c r="AI1294" s="1532" t="s">
        <v>737</v>
      </c>
      <c r="AJ1294" s="741"/>
      <c r="AK1294" s="1649"/>
      <c r="AL1294" s="1649"/>
      <c r="AM1294" s="1373"/>
      <c r="AN1294" s="1373"/>
      <c r="AO1294" s="1373"/>
      <c r="AP1294" s="1373"/>
      <c r="AQ1294" s="1649"/>
      <c r="AR1294" s="1373"/>
      <c r="AS1294" s="1373"/>
      <c r="AT1294" s="743"/>
      <c r="AU1294" s="1373"/>
      <c r="AV1294" s="1373"/>
      <c r="AW1294" s="1373"/>
      <c r="AX1294" s="1373"/>
      <c r="AY1294" s="1373"/>
      <c r="AZ1294" s="1639"/>
      <c r="BA1294" s="1639"/>
      <c r="BB1294" s="1639"/>
      <c r="BC1294" s="1639"/>
      <c r="BD1294" s="1639"/>
      <c r="BE1294" s="1642">
        <v>0</v>
      </c>
    </row>
    <row s="1854" customFormat="1" customHeight="1" ht="22.5">
      <c r="A1295" s="994"/>
      <c r="B1295" s="1373"/>
      <c r="C1295" s="1649"/>
      <c r="D1295" s="2158"/>
      <c r="E1295" s="553" t="s">
        <v>2982</v>
      </c>
      <c r="F1295" s="547" t="s">
        <v>2983</v>
      </c>
      <c r="G1295" s="2386" t="s">
        <v>736</v>
      </c>
      <c r="H1295" s="552"/>
      <c r="I1295" s="552">
        <v>228.7</v>
      </c>
      <c r="J1295" s="552"/>
      <c r="K1295" s="552"/>
      <c r="L1295" s="552"/>
      <c r="M1295" s="552"/>
      <c r="N1295" s="552"/>
      <c r="O1295" s="552"/>
      <c r="P1295" s="552"/>
      <c r="Q1295" s="552"/>
      <c r="R1295" s="552"/>
      <c r="S1295" s="552"/>
      <c r="T1295" s="552"/>
      <c r="U1295" s="552"/>
      <c r="V1295" s="552"/>
      <c r="W1295" s="552"/>
      <c r="X1295" s="552"/>
      <c r="Y1295" s="552"/>
      <c r="Z1295" s="552"/>
      <c r="AA1295" s="552"/>
      <c r="AB1295" s="552"/>
      <c r="AC1295" s="552"/>
      <c r="AD1295" s="552"/>
      <c r="AE1295" s="552"/>
      <c r="AF1295" s="552"/>
      <c r="AG1295" s="552"/>
      <c r="AH1295" s="552"/>
      <c r="AI1295" s="1532" t="s">
        <v>737</v>
      </c>
      <c r="AJ1295" s="741"/>
      <c r="AK1295" s="1649"/>
      <c r="AL1295" s="1649"/>
      <c r="AM1295" s="1373"/>
      <c r="AN1295" s="1373"/>
      <c r="AO1295" s="1373"/>
      <c r="AP1295" s="1373"/>
      <c r="AQ1295" s="1649"/>
      <c r="AR1295" s="1373"/>
      <c r="AS1295" s="1373"/>
      <c r="AT1295" s="743"/>
      <c r="AU1295" s="1373"/>
      <c r="AV1295" s="1373"/>
      <c r="AW1295" s="1373"/>
      <c r="AX1295" s="1373"/>
      <c r="AY1295" s="1373"/>
      <c r="AZ1295" s="1639"/>
      <c r="BA1295" s="1639"/>
      <c r="BB1295" s="1639"/>
      <c r="BC1295" s="1639"/>
      <c r="BD1295" s="1639"/>
      <c r="BE1295" s="1642">
        <v>0</v>
      </c>
    </row>
    <row s="1854" customFormat="1" customHeight="1" ht="22.5">
      <c r="A1296" s="994"/>
      <c r="B1296" s="1373"/>
      <c r="C1296" s="1649"/>
      <c r="D1296" s="2158"/>
      <c r="E1296" s="553" t="s">
        <v>2984</v>
      </c>
      <c r="F1296" s="547" t="s">
        <v>2985</v>
      </c>
      <c r="G1296" s="2386" t="s">
        <v>736</v>
      </c>
      <c r="H1296" s="552"/>
      <c r="I1296" s="552">
        <v>239.5</v>
      </c>
      <c r="J1296" s="552"/>
      <c r="K1296" s="552"/>
      <c r="L1296" s="552"/>
      <c r="M1296" s="552"/>
      <c r="N1296" s="552"/>
      <c r="O1296" s="552"/>
      <c r="P1296" s="552"/>
      <c r="Q1296" s="552"/>
      <c r="R1296" s="552"/>
      <c r="S1296" s="552"/>
      <c r="T1296" s="552"/>
      <c r="U1296" s="552"/>
      <c r="V1296" s="552"/>
      <c r="W1296" s="552"/>
      <c r="X1296" s="552"/>
      <c r="Y1296" s="552"/>
      <c r="Z1296" s="552"/>
      <c r="AA1296" s="552"/>
      <c r="AB1296" s="552"/>
      <c r="AC1296" s="552"/>
      <c r="AD1296" s="552"/>
      <c r="AE1296" s="552"/>
      <c r="AF1296" s="552"/>
      <c r="AG1296" s="552"/>
      <c r="AH1296" s="552"/>
      <c r="AI1296" s="1532" t="s">
        <v>737</v>
      </c>
      <c r="AJ1296" s="741"/>
      <c r="AK1296" s="1649"/>
      <c r="AL1296" s="1649"/>
      <c r="AM1296" s="1373"/>
      <c r="AN1296" s="1373"/>
      <c r="AO1296" s="1373"/>
      <c r="AP1296" s="1373"/>
      <c r="AQ1296" s="1649"/>
      <c r="AR1296" s="1373"/>
      <c r="AS1296" s="1373"/>
      <c r="AT1296" s="743"/>
      <c r="AU1296" s="1373"/>
      <c r="AV1296" s="1373"/>
      <c r="AW1296" s="1373"/>
      <c r="AX1296" s="1373"/>
      <c r="AY1296" s="1373"/>
      <c r="AZ1296" s="1639"/>
      <c r="BA1296" s="1639"/>
      <c r="BB1296" s="1639"/>
      <c r="BC1296" s="1639"/>
      <c r="BD1296" s="1639"/>
      <c r="BE1296" s="1642">
        <v>0</v>
      </c>
    </row>
    <row s="1854" customFormat="1" customHeight="1" ht="22.5">
      <c r="A1297" s="994"/>
      <c r="B1297" s="1373"/>
      <c r="C1297" s="1649"/>
      <c r="D1297" s="2158"/>
      <c r="E1297" s="553" t="s">
        <v>2986</v>
      </c>
      <c r="F1297" s="547" t="s">
        <v>2987</v>
      </c>
      <c r="G1297" s="2386" t="s">
        <v>736</v>
      </c>
      <c r="H1297" s="552"/>
      <c r="I1297" s="552">
        <v>246.621</v>
      </c>
      <c r="J1297" s="552"/>
      <c r="K1297" s="552"/>
      <c r="L1297" s="552"/>
      <c r="M1297" s="552"/>
      <c r="N1297" s="552"/>
      <c r="O1297" s="552"/>
      <c r="P1297" s="552"/>
      <c r="Q1297" s="552"/>
      <c r="R1297" s="552"/>
      <c r="S1297" s="552"/>
      <c r="T1297" s="552"/>
      <c r="U1297" s="552"/>
      <c r="V1297" s="552"/>
      <c r="W1297" s="552"/>
      <c r="X1297" s="552"/>
      <c r="Y1297" s="552"/>
      <c r="Z1297" s="552"/>
      <c r="AA1297" s="552"/>
      <c r="AB1297" s="552"/>
      <c r="AC1297" s="552"/>
      <c r="AD1297" s="552"/>
      <c r="AE1297" s="552"/>
      <c r="AF1297" s="552"/>
      <c r="AG1297" s="552"/>
      <c r="AH1297" s="552"/>
      <c r="AI1297" s="1532" t="s">
        <v>737</v>
      </c>
      <c r="AJ1297" s="741"/>
      <c r="AK1297" s="1649"/>
      <c r="AL1297" s="1649"/>
      <c r="AM1297" s="1373"/>
      <c r="AN1297" s="1373"/>
      <c r="AO1297" s="1373"/>
      <c r="AP1297" s="1373"/>
      <c r="AQ1297" s="1649"/>
      <c r="AR1297" s="1373"/>
      <c r="AS1297" s="1373"/>
      <c r="AT1297" s="743"/>
      <c r="AU1297" s="1373"/>
      <c r="AV1297" s="1373"/>
      <c r="AW1297" s="1373"/>
      <c r="AX1297" s="1373"/>
      <c r="AY1297" s="1373"/>
      <c r="AZ1297" s="1639"/>
      <c r="BA1297" s="1639"/>
      <c r="BB1297" s="1639"/>
      <c r="BC1297" s="1639"/>
      <c r="BD1297" s="1639"/>
      <c r="BE1297" s="1642">
        <v>0</v>
      </c>
    </row>
    <row s="1854" customFormat="1" customHeight="1" ht="22.5">
      <c r="A1298" s="994"/>
      <c r="B1298" s="1373"/>
      <c r="C1298" s="1649"/>
      <c r="D1298" s="2158"/>
      <c r="E1298" s="553" t="s">
        <v>2988</v>
      </c>
      <c r="F1298" s="547" t="s">
        <v>2989</v>
      </c>
      <c r="G1298" s="2386" t="s">
        <v>736</v>
      </c>
      <c r="H1298" s="552"/>
      <c r="I1298" s="552">
        <v>247.449</v>
      </c>
      <c r="J1298" s="552"/>
      <c r="K1298" s="552"/>
      <c r="L1298" s="552"/>
      <c r="M1298" s="552"/>
      <c r="N1298" s="552"/>
      <c r="O1298" s="552"/>
      <c r="P1298" s="552"/>
      <c r="Q1298" s="552"/>
      <c r="R1298" s="552"/>
      <c r="S1298" s="552"/>
      <c r="T1298" s="552"/>
      <c r="U1298" s="552"/>
      <c r="V1298" s="552"/>
      <c r="W1298" s="552"/>
      <c r="X1298" s="552"/>
      <c r="Y1298" s="552"/>
      <c r="Z1298" s="552"/>
      <c r="AA1298" s="552"/>
      <c r="AB1298" s="552"/>
      <c r="AC1298" s="552"/>
      <c r="AD1298" s="552"/>
      <c r="AE1298" s="552"/>
      <c r="AF1298" s="552"/>
      <c r="AG1298" s="552"/>
      <c r="AH1298" s="552"/>
      <c r="AI1298" s="1532" t="s">
        <v>737</v>
      </c>
      <c r="AJ1298" s="741"/>
      <c r="AK1298" s="1649"/>
      <c r="AL1298" s="1649"/>
      <c r="AM1298" s="1373"/>
      <c r="AN1298" s="1373"/>
      <c r="AO1298" s="1373"/>
      <c r="AP1298" s="1373"/>
      <c r="AQ1298" s="1649"/>
      <c r="AR1298" s="1373"/>
      <c r="AS1298" s="1373"/>
      <c r="AT1298" s="743"/>
      <c r="AU1298" s="1373"/>
      <c r="AV1298" s="1373"/>
      <c r="AW1298" s="1373"/>
      <c r="AX1298" s="1373"/>
      <c r="AY1298" s="1373"/>
      <c r="AZ1298" s="1639"/>
      <c r="BA1298" s="1639"/>
      <c r="BB1298" s="1639"/>
      <c r="BC1298" s="1639"/>
      <c r="BD1298" s="1639"/>
      <c r="BE1298" s="1642">
        <v>0</v>
      </c>
    </row>
    <row s="1854" customFormat="1" customHeight="1" ht="22.5">
      <c r="A1299" s="994"/>
      <c r="B1299" s="1373"/>
      <c r="C1299" s="1649"/>
      <c r="D1299" s="2158"/>
      <c r="E1299" s="553" t="s">
        <v>2990</v>
      </c>
      <c r="F1299" s="547" t="s">
        <v>2991</v>
      </c>
      <c r="G1299" s="2386" t="s">
        <v>736</v>
      </c>
      <c r="H1299" s="552"/>
      <c r="I1299" s="552">
        <v>210</v>
      </c>
      <c r="J1299" s="552"/>
      <c r="K1299" s="552"/>
      <c r="L1299" s="552"/>
      <c r="M1299" s="552"/>
      <c r="N1299" s="552"/>
      <c r="O1299" s="552"/>
      <c r="P1299" s="552"/>
      <c r="Q1299" s="552"/>
      <c r="R1299" s="552"/>
      <c r="S1299" s="552"/>
      <c r="T1299" s="552"/>
      <c r="U1299" s="552"/>
      <c r="V1299" s="552"/>
      <c r="W1299" s="552"/>
      <c r="X1299" s="552"/>
      <c r="Y1299" s="552"/>
      <c r="Z1299" s="552"/>
      <c r="AA1299" s="552"/>
      <c r="AB1299" s="552"/>
      <c r="AC1299" s="552"/>
      <c r="AD1299" s="552"/>
      <c r="AE1299" s="552"/>
      <c r="AF1299" s="552"/>
      <c r="AG1299" s="552"/>
      <c r="AH1299" s="552"/>
      <c r="AI1299" s="1532" t="s">
        <v>737</v>
      </c>
      <c r="AJ1299" s="741"/>
      <c r="AK1299" s="1649"/>
      <c r="AL1299" s="1649"/>
      <c r="AM1299" s="1373"/>
      <c r="AN1299" s="1373"/>
      <c r="AO1299" s="1373"/>
      <c r="AP1299" s="1373"/>
      <c r="AQ1299" s="1649"/>
      <c r="AR1299" s="1373"/>
      <c r="AS1299" s="1373"/>
      <c r="AT1299" s="743"/>
      <c r="AU1299" s="1373"/>
      <c r="AV1299" s="1373"/>
      <c r="AW1299" s="1373"/>
      <c r="AX1299" s="1373"/>
      <c r="AY1299" s="1373"/>
      <c r="AZ1299" s="1639"/>
      <c r="BA1299" s="1639"/>
      <c r="BB1299" s="1639"/>
      <c r="BC1299" s="1639"/>
      <c r="BD1299" s="1639"/>
      <c r="BE1299" s="1642">
        <v>0</v>
      </c>
    </row>
    <row s="1854" customFormat="1" customHeight="1" ht="22.5">
      <c r="A1300" s="994"/>
      <c r="B1300" s="1373"/>
      <c r="C1300" s="1649"/>
      <c r="D1300" s="2158"/>
      <c r="E1300" s="553" t="s">
        <v>2992</v>
      </c>
      <c r="F1300" s="547" t="s">
        <v>2993</v>
      </c>
      <c r="G1300" s="2386" t="s">
        <v>736</v>
      </c>
      <c r="H1300" s="552"/>
      <c r="I1300" s="552">
        <v>158</v>
      </c>
      <c r="J1300" s="552"/>
      <c r="K1300" s="552"/>
      <c r="L1300" s="552"/>
      <c r="M1300" s="552"/>
      <c r="N1300" s="552"/>
      <c r="O1300" s="552"/>
      <c r="P1300" s="552"/>
      <c r="Q1300" s="552"/>
      <c r="R1300" s="552"/>
      <c r="S1300" s="552"/>
      <c r="T1300" s="552"/>
      <c r="U1300" s="552"/>
      <c r="V1300" s="552"/>
      <c r="W1300" s="552"/>
      <c r="X1300" s="552"/>
      <c r="Y1300" s="552"/>
      <c r="Z1300" s="552"/>
      <c r="AA1300" s="552"/>
      <c r="AB1300" s="552"/>
      <c r="AC1300" s="552"/>
      <c r="AD1300" s="552"/>
      <c r="AE1300" s="552"/>
      <c r="AF1300" s="552"/>
      <c r="AG1300" s="552"/>
      <c r="AH1300" s="552"/>
      <c r="AI1300" s="1532" t="s">
        <v>737</v>
      </c>
      <c r="AJ1300" s="741"/>
      <c r="AK1300" s="1649"/>
      <c r="AL1300" s="1649"/>
      <c r="AM1300" s="1373"/>
      <c r="AN1300" s="1373"/>
      <c r="AO1300" s="1373"/>
      <c r="AP1300" s="1373"/>
      <c r="AQ1300" s="1649"/>
      <c r="AR1300" s="1373"/>
      <c r="AS1300" s="1373"/>
      <c r="AT1300" s="743"/>
      <c r="AU1300" s="1373"/>
      <c r="AV1300" s="1373"/>
      <c r="AW1300" s="1373"/>
      <c r="AX1300" s="1373"/>
      <c r="AY1300" s="1373"/>
      <c r="AZ1300" s="1639"/>
      <c r="BA1300" s="1639"/>
      <c r="BB1300" s="1639"/>
      <c r="BC1300" s="1639"/>
      <c r="BD1300" s="1639"/>
      <c r="BE1300" s="1642">
        <v>0</v>
      </c>
    </row>
    <row s="1854" customFormat="1" customHeight="1" ht="22.5">
      <c r="A1301" s="994"/>
      <c r="B1301" s="1373"/>
      <c r="C1301" s="1649"/>
      <c r="D1301" s="2158"/>
      <c r="E1301" s="553" t="s">
        <v>2994</v>
      </c>
      <c r="F1301" s="547" t="s">
        <v>2995</v>
      </c>
      <c r="G1301" s="2386" t="s">
        <v>736</v>
      </c>
      <c r="H1301" s="552"/>
      <c r="I1301" s="552">
        <v>228.009</v>
      </c>
      <c r="J1301" s="552"/>
      <c r="K1301" s="552"/>
      <c r="L1301" s="552"/>
      <c r="M1301" s="552"/>
      <c r="N1301" s="552"/>
      <c r="O1301" s="552"/>
      <c r="P1301" s="552"/>
      <c r="Q1301" s="552"/>
      <c r="R1301" s="552"/>
      <c r="S1301" s="552"/>
      <c r="T1301" s="552"/>
      <c r="U1301" s="552"/>
      <c r="V1301" s="552"/>
      <c r="W1301" s="552"/>
      <c r="X1301" s="552"/>
      <c r="Y1301" s="552"/>
      <c r="Z1301" s="552"/>
      <c r="AA1301" s="552"/>
      <c r="AB1301" s="552"/>
      <c r="AC1301" s="552"/>
      <c r="AD1301" s="552"/>
      <c r="AE1301" s="552"/>
      <c r="AF1301" s="552"/>
      <c r="AG1301" s="552"/>
      <c r="AH1301" s="552"/>
      <c r="AI1301" s="1532" t="s">
        <v>737</v>
      </c>
      <c r="AJ1301" s="741"/>
      <c r="AK1301" s="1649"/>
      <c r="AL1301" s="1649"/>
      <c r="AM1301" s="1373"/>
      <c r="AN1301" s="1373"/>
      <c r="AO1301" s="1373"/>
      <c r="AP1301" s="1373"/>
      <c r="AQ1301" s="1649"/>
      <c r="AR1301" s="1373"/>
      <c r="AS1301" s="1373"/>
      <c r="AT1301" s="743"/>
      <c r="AU1301" s="1373"/>
      <c r="AV1301" s="1373"/>
      <c r="AW1301" s="1373"/>
      <c r="AX1301" s="1373"/>
      <c r="AY1301" s="1373"/>
      <c r="AZ1301" s="1639"/>
      <c r="BA1301" s="1639"/>
      <c r="BB1301" s="1639"/>
      <c r="BC1301" s="1639"/>
      <c r="BD1301" s="1639"/>
      <c r="BE1301" s="1642">
        <v>0</v>
      </c>
    </row>
    <row s="1854" customFormat="1" customHeight="1" ht="22.5">
      <c r="A1302" s="994"/>
      <c r="B1302" s="1373"/>
      <c r="C1302" s="1649"/>
      <c r="D1302" s="2158"/>
      <c r="E1302" s="553" t="s">
        <v>2996</v>
      </c>
      <c r="F1302" s="547" t="s">
        <v>2997</v>
      </c>
      <c r="G1302" s="2386" t="s">
        <v>736</v>
      </c>
      <c r="H1302" s="552"/>
      <c r="I1302" s="552">
        <v>243.017</v>
      </c>
      <c r="J1302" s="552"/>
      <c r="K1302" s="552"/>
      <c r="L1302" s="552"/>
      <c r="M1302" s="552"/>
      <c r="N1302" s="552"/>
      <c r="O1302" s="552"/>
      <c r="P1302" s="552"/>
      <c r="Q1302" s="552"/>
      <c r="R1302" s="552"/>
      <c r="S1302" s="552"/>
      <c r="T1302" s="552"/>
      <c r="U1302" s="552"/>
      <c r="V1302" s="552"/>
      <c r="W1302" s="552"/>
      <c r="X1302" s="552"/>
      <c r="Y1302" s="552"/>
      <c r="Z1302" s="552"/>
      <c r="AA1302" s="552"/>
      <c r="AB1302" s="552"/>
      <c r="AC1302" s="552"/>
      <c r="AD1302" s="552"/>
      <c r="AE1302" s="552"/>
      <c r="AF1302" s="552"/>
      <c r="AG1302" s="552"/>
      <c r="AH1302" s="552"/>
      <c r="AI1302" s="1532" t="s">
        <v>737</v>
      </c>
      <c r="AJ1302" s="741"/>
      <c r="AK1302" s="1649"/>
      <c r="AL1302" s="1649"/>
      <c r="AM1302" s="1373"/>
      <c r="AN1302" s="1373"/>
      <c r="AO1302" s="1373"/>
      <c r="AP1302" s="1373"/>
      <c r="AQ1302" s="1649"/>
      <c r="AR1302" s="1373"/>
      <c r="AS1302" s="1373"/>
      <c r="AT1302" s="743"/>
      <c r="AU1302" s="1373"/>
      <c r="AV1302" s="1373"/>
      <c r="AW1302" s="1373"/>
      <c r="AX1302" s="1373"/>
      <c r="AY1302" s="1373"/>
      <c r="AZ1302" s="1639"/>
      <c r="BA1302" s="1639"/>
      <c r="BB1302" s="1639"/>
      <c r="BC1302" s="1639"/>
      <c r="BD1302" s="1639"/>
      <c r="BE1302" s="1642">
        <v>0</v>
      </c>
    </row>
    <row s="1854" customFormat="1" customHeight="1" ht="22.5">
      <c r="A1303" s="994"/>
      <c r="B1303" s="1373"/>
      <c r="C1303" s="1649"/>
      <c r="D1303" s="2158"/>
      <c r="E1303" s="553" t="s">
        <v>2998</v>
      </c>
      <c r="F1303" s="547" t="s">
        <v>2999</v>
      </c>
      <c r="G1303" s="2386" t="s">
        <v>736</v>
      </c>
      <c r="H1303" s="552"/>
      <c r="I1303" s="552">
        <v>246.195</v>
      </c>
      <c r="J1303" s="552"/>
      <c r="K1303" s="552"/>
      <c r="L1303" s="552"/>
      <c r="M1303" s="552"/>
      <c r="N1303" s="552"/>
      <c r="O1303" s="552"/>
      <c r="P1303" s="552"/>
      <c r="Q1303" s="552"/>
      <c r="R1303" s="552"/>
      <c r="S1303" s="552"/>
      <c r="T1303" s="552"/>
      <c r="U1303" s="552"/>
      <c r="V1303" s="552"/>
      <c r="W1303" s="552"/>
      <c r="X1303" s="552"/>
      <c r="Y1303" s="552"/>
      <c r="Z1303" s="552"/>
      <c r="AA1303" s="552"/>
      <c r="AB1303" s="552"/>
      <c r="AC1303" s="552"/>
      <c r="AD1303" s="552"/>
      <c r="AE1303" s="552"/>
      <c r="AF1303" s="552"/>
      <c r="AG1303" s="552"/>
      <c r="AH1303" s="552"/>
      <c r="AI1303" s="1532" t="s">
        <v>737</v>
      </c>
      <c r="AJ1303" s="741"/>
      <c r="AK1303" s="1649"/>
      <c r="AL1303" s="1649"/>
      <c r="AM1303" s="1373"/>
      <c r="AN1303" s="1373"/>
      <c r="AO1303" s="1373"/>
      <c r="AP1303" s="1373"/>
      <c r="AQ1303" s="1649"/>
      <c r="AR1303" s="1373"/>
      <c r="AS1303" s="1373"/>
      <c r="AT1303" s="743"/>
      <c r="AU1303" s="1373"/>
      <c r="AV1303" s="1373"/>
      <c r="AW1303" s="1373"/>
      <c r="AX1303" s="1373"/>
      <c r="AY1303" s="1373"/>
      <c r="AZ1303" s="1639"/>
      <c r="BA1303" s="1639"/>
      <c r="BB1303" s="1639"/>
      <c r="BC1303" s="1639"/>
      <c r="BD1303" s="1639"/>
      <c r="BE1303" s="1642">
        <v>0</v>
      </c>
    </row>
    <row s="1854" customFormat="1" customHeight="1" ht="22.5">
      <c r="A1304" s="994"/>
      <c r="B1304" s="1373"/>
      <c r="C1304" s="1649"/>
      <c r="D1304" s="2158"/>
      <c r="E1304" s="553" t="s">
        <v>3000</v>
      </c>
      <c r="F1304" s="547" t="s">
        <v>3001</v>
      </c>
      <c r="G1304" s="2386" t="s">
        <v>736</v>
      </c>
      <c r="H1304" s="552"/>
      <c r="I1304" s="552">
        <v>253.172</v>
      </c>
      <c r="J1304" s="552"/>
      <c r="K1304" s="552"/>
      <c r="L1304" s="552"/>
      <c r="M1304" s="552"/>
      <c r="N1304" s="552"/>
      <c r="O1304" s="552"/>
      <c r="P1304" s="552"/>
      <c r="Q1304" s="552"/>
      <c r="R1304" s="552"/>
      <c r="S1304" s="552"/>
      <c r="T1304" s="552"/>
      <c r="U1304" s="552"/>
      <c r="V1304" s="552"/>
      <c r="W1304" s="552"/>
      <c r="X1304" s="552"/>
      <c r="Y1304" s="552"/>
      <c r="Z1304" s="552"/>
      <c r="AA1304" s="552"/>
      <c r="AB1304" s="552"/>
      <c r="AC1304" s="552"/>
      <c r="AD1304" s="552"/>
      <c r="AE1304" s="552"/>
      <c r="AF1304" s="552"/>
      <c r="AG1304" s="552"/>
      <c r="AH1304" s="552"/>
      <c r="AI1304" s="1532" t="s">
        <v>737</v>
      </c>
      <c r="AJ1304" s="741"/>
      <c r="AK1304" s="1649"/>
      <c r="AL1304" s="1649"/>
      <c r="AM1304" s="1373"/>
      <c r="AN1304" s="1373"/>
      <c r="AO1304" s="1373"/>
      <c r="AP1304" s="1373"/>
      <c r="AQ1304" s="1649"/>
      <c r="AR1304" s="1373"/>
      <c r="AS1304" s="1373"/>
      <c r="AT1304" s="743"/>
      <c r="AU1304" s="1373"/>
      <c r="AV1304" s="1373"/>
      <c r="AW1304" s="1373"/>
      <c r="AX1304" s="1373"/>
      <c r="AY1304" s="1373"/>
      <c r="AZ1304" s="1639"/>
      <c r="BA1304" s="1639"/>
      <c r="BB1304" s="1639"/>
      <c r="BC1304" s="1639"/>
      <c r="BD1304" s="1639"/>
      <c r="BE1304" s="1642">
        <v>0</v>
      </c>
    </row>
    <row s="1854" customFormat="1" customHeight="1" ht="22.5">
      <c r="A1305" s="994"/>
      <c r="B1305" s="1373"/>
      <c r="C1305" s="1649"/>
      <c r="D1305" s="2158"/>
      <c r="E1305" s="553" t="s">
        <v>3002</v>
      </c>
      <c r="F1305" s="547" t="s">
        <v>3003</v>
      </c>
      <c r="G1305" s="2386" t="s">
        <v>736</v>
      </c>
      <c r="H1305" s="552"/>
      <c r="I1305" s="552">
        <v>250.559</v>
      </c>
      <c r="J1305" s="552"/>
      <c r="K1305" s="552"/>
      <c r="L1305" s="552"/>
      <c r="M1305" s="552"/>
      <c r="N1305" s="552"/>
      <c r="O1305" s="552"/>
      <c r="P1305" s="552"/>
      <c r="Q1305" s="552"/>
      <c r="R1305" s="552"/>
      <c r="S1305" s="552"/>
      <c r="T1305" s="552"/>
      <c r="U1305" s="552"/>
      <c r="V1305" s="552"/>
      <c r="W1305" s="552"/>
      <c r="X1305" s="552"/>
      <c r="Y1305" s="552"/>
      <c r="Z1305" s="552"/>
      <c r="AA1305" s="552"/>
      <c r="AB1305" s="552"/>
      <c r="AC1305" s="552"/>
      <c r="AD1305" s="552"/>
      <c r="AE1305" s="552"/>
      <c r="AF1305" s="552"/>
      <c r="AG1305" s="552"/>
      <c r="AH1305" s="552"/>
      <c r="AI1305" s="1532" t="s">
        <v>737</v>
      </c>
      <c r="AJ1305" s="741"/>
      <c r="AK1305" s="1649"/>
      <c r="AL1305" s="1649"/>
      <c r="AM1305" s="1373"/>
      <c r="AN1305" s="1373"/>
      <c r="AO1305" s="1373"/>
      <c r="AP1305" s="1373"/>
      <c r="AQ1305" s="1649"/>
      <c r="AR1305" s="1373"/>
      <c r="AS1305" s="1373"/>
      <c r="AT1305" s="743"/>
      <c r="AU1305" s="1373"/>
      <c r="AV1305" s="1373"/>
      <c r="AW1305" s="1373"/>
      <c r="AX1305" s="1373"/>
      <c r="AY1305" s="1373"/>
      <c r="AZ1305" s="1639"/>
      <c r="BA1305" s="1639"/>
      <c r="BB1305" s="1639"/>
      <c r="BC1305" s="1639"/>
      <c r="BD1305" s="1639"/>
      <c r="BE1305" s="1642">
        <v>0</v>
      </c>
    </row>
    <row s="1854" customFormat="1" customHeight="1" ht="22.5">
      <c r="A1306" s="994"/>
      <c r="B1306" s="1373"/>
      <c r="C1306" s="1649"/>
      <c r="D1306" s="2158"/>
      <c r="E1306" s="553" t="s">
        <v>3004</v>
      </c>
      <c r="F1306" s="547" t="s">
        <v>3005</v>
      </c>
      <c r="G1306" s="2386" t="s">
        <v>736</v>
      </c>
      <c r="H1306" s="552"/>
      <c r="I1306" s="552">
        <v>248.604</v>
      </c>
      <c r="J1306" s="552"/>
      <c r="K1306" s="552"/>
      <c r="L1306" s="552"/>
      <c r="M1306" s="552"/>
      <c r="N1306" s="552"/>
      <c r="O1306" s="552"/>
      <c r="P1306" s="552"/>
      <c r="Q1306" s="552"/>
      <c r="R1306" s="552"/>
      <c r="S1306" s="552"/>
      <c r="T1306" s="552"/>
      <c r="U1306" s="552"/>
      <c r="V1306" s="552"/>
      <c r="W1306" s="552"/>
      <c r="X1306" s="552"/>
      <c r="Y1306" s="552"/>
      <c r="Z1306" s="552"/>
      <c r="AA1306" s="552"/>
      <c r="AB1306" s="552"/>
      <c r="AC1306" s="552"/>
      <c r="AD1306" s="552"/>
      <c r="AE1306" s="552"/>
      <c r="AF1306" s="552"/>
      <c r="AG1306" s="552"/>
      <c r="AH1306" s="552"/>
      <c r="AI1306" s="1532" t="s">
        <v>737</v>
      </c>
      <c r="AJ1306" s="741"/>
      <c r="AK1306" s="1649"/>
      <c r="AL1306" s="1649"/>
      <c r="AM1306" s="1373"/>
      <c r="AN1306" s="1373"/>
      <c r="AO1306" s="1373"/>
      <c r="AP1306" s="1373"/>
      <c r="AQ1306" s="1649"/>
      <c r="AR1306" s="1373"/>
      <c r="AS1306" s="1373"/>
      <c r="AT1306" s="743"/>
      <c r="AU1306" s="1373"/>
      <c r="AV1306" s="1373"/>
      <c r="AW1306" s="1373"/>
      <c r="AX1306" s="1373"/>
      <c r="AY1306" s="1373"/>
      <c r="AZ1306" s="1639"/>
      <c r="BA1306" s="1639"/>
      <c r="BB1306" s="1639"/>
      <c r="BC1306" s="1639"/>
      <c r="BD1306" s="1639"/>
      <c r="BE1306" s="1642">
        <v>0</v>
      </c>
    </row>
    <row s="1854" customFormat="1" customHeight="1" ht="22.5">
      <c r="A1307" s="994"/>
      <c r="B1307" s="1373"/>
      <c r="C1307" s="1649"/>
      <c r="D1307" s="2158"/>
      <c r="E1307" s="553" t="s">
        <v>3006</v>
      </c>
      <c r="F1307" s="547" t="s">
        <v>3007</v>
      </c>
      <c r="G1307" s="2386" t="s">
        <v>736</v>
      </c>
      <c r="H1307" s="552"/>
      <c r="I1307" s="552">
        <v>210</v>
      </c>
      <c r="J1307" s="552"/>
      <c r="K1307" s="552"/>
      <c r="L1307" s="552"/>
      <c r="M1307" s="552"/>
      <c r="N1307" s="552"/>
      <c r="O1307" s="552"/>
      <c r="P1307" s="552"/>
      <c r="Q1307" s="552"/>
      <c r="R1307" s="552"/>
      <c r="S1307" s="552"/>
      <c r="T1307" s="552"/>
      <c r="U1307" s="552"/>
      <c r="V1307" s="552"/>
      <c r="W1307" s="552"/>
      <c r="X1307" s="552"/>
      <c r="Y1307" s="552"/>
      <c r="Z1307" s="552"/>
      <c r="AA1307" s="552"/>
      <c r="AB1307" s="552"/>
      <c r="AC1307" s="552"/>
      <c r="AD1307" s="552"/>
      <c r="AE1307" s="552"/>
      <c r="AF1307" s="552"/>
      <c r="AG1307" s="552"/>
      <c r="AH1307" s="552"/>
      <c r="AI1307" s="1532" t="s">
        <v>737</v>
      </c>
      <c r="AJ1307" s="741"/>
      <c r="AK1307" s="1649"/>
      <c r="AL1307" s="1649"/>
      <c r="AM1307" s="1373"/>
      <c r="AN1307" s="1373"/>
      <c r="AO1307" s="1373"/>
      <c r="AP1307" s="1373"/>
      <c r="AQ1307" s="1649"/>
      <c r="AR1307" s="1373"/>
      <c r="AS1307" s="1373"/>
      <c r="AT1307" s="743"/>
      <c r="AU1307" s="1373"/>
      <c r="AV1307" s="1373"/>
      <c r="AW1307" s="1373"/>
      <c r="AX1307" s="1373"/>
      <c r="AY1307" s="1373"/>
      <c r="AZ1307" s="1639"/>
      <c r="BA1307" s="1639"/>
      <c r="BB1307" s="1639"/>
      <c r="BC1307" s="1639"/>
      <c r="BD1307" s="1639"/>
      <c r="BE1307" s="1642">
        <v>0</v>
      </c>
    </row>
    <row s="1854" customFormat="1" customHeight="1" ht="22.5">
      <c r="A1308" s="994"/>
      <c r="B1308" s="1373"/>
      <c r="C1308" s="1649"/>
      <c r="D1308" s="2158"/>
      <c r="E1308" s="553" t="s">
        <v>3008</v>
      </c>
      <c r="F1308" s="547" t="s">
        <v>3009</v>
      </c>
      <c r="G1308" s="2386" t="s">
        <v>736</v>
      </c>
      <c r="H1308" s="552"/>
      <c r="I1308" s="552">
        <v>248.559</v>
      </c>
      <c r="J1308" s="552"/>
      <c r="K1308" s="552"/>
      <c r="L1308" s="552"/>
      <c r="M1308" s="552"/>
      <c r="N1308" s="552"/>
      <c r="O1308" s="552"/>
      <c r="P1308" s="552"/>
      <c r="Q1308" s="552"/>
      <c r="R1308" s="552"/>
      <c r="S1308" s="552"/>
      <c r="T1308" s="552"/>
      <c r="U1308" s="552"/>
      <c r="V1308" s="552"/>
      <c r="W1308" s="552"/>
      <c r="X1308" s="552"/>
      <c r="Y1308" s="552"/>
      <c r="Z1308" s="552"/>
      <c r="AA1308" s="552"/>
      <c r="AB1308" s="552"/>
      <c r="AC1308" s="552"/>
      <c r="AD1308" s="552"/>
      <c r="AE1308" s="552"/>
      <c r="AF1308" s="552"/>
      <c r="AG1308" s="552"/>
      <c r="AH1308" s="552"/>
      <c r="AI1308" s="1532" t="s">
        <v>737</v>
      </c>
      <c r="AJ1308" s="741"/>
      <c r="AK1308" s="1649"/>
      <c r="AL1308" s="1649"/>
      <c r="AM1308" s="1373"/>
      <c r="AN1308" s="1373"/>
      <c r="AO1308" s="1373"/>
      <c r="AP1308" s="1373"/>
      <c r="AQ1308" s="1649"/>
      <c r="AR1308" s="1373"/>
      <c r="AS1308" s="1373"/>
      <c r="AT1308" s="743"/>
      <c r="AU1308" s="1373"/>
      <c r="AV1308" s="1373"/>
      <c r="AW1308" s="1373"/>
      <c r="AX1308" s="1373"/>
      <c r="AY1308" s="1373"/>
      <c r="AZ1308" s="1639"/>
      <c r="BA1308" s="1639"/>
      <c r="BB1308" s="1639"/>
      <c r="BC1308" s="1639"/>
      <c r="BD1308" s="1639"/>
      <c r="BE1308" s="1642">
        <v>0</v>
      </c>
    </row>
    <row s="1854" customFormat="1" customHeight="1" ht="22.5">
      <c r="A1309" s="994"/>
      <c r="B1309" s="1373"/>
      <c r="C1309" s="1649"/>
      <c r="D1309" s="2158"/>
      <c r="E1309" s="553" t="s">
        <v>3010</v>
      </c>
      <c r="F1309" s="547" t="s">
        <v>3011</v>
      </c>
      <c r="G1309" s="2386" t="s">
        <v>736</v>
      </c>
      <c r="H1309" s="552"/>
      <c r="I1309" s="552">
        <v>246.755</v>
      </c>
      <c r="J1309" s="552"/>
      <c r="K1309" s="552"/>
      <c r="L1309" s="552"/>
      <c r="M1309" s="552"/>
      <c r="N1309" s="552"/>
      <c r="O1309" s="552"/>
      <c r="P1309" s="552"/>
      <c r="Q1309" s="552"/>
      <c r="R1309" s="552"/>
      <c r="S1309" s="552"/>
      <c r="T1309" s="552"/>
      <c r="U1309" s="552"/>
      <c r="V1309" s="552"/>
      <c r="W1309" s="552"/>
      <c r="X1309" s="552"/>
      <c r="Y1309" s="552"/>
      <c r="Z1309" s="552"/>
      <c r="AA1309" s="552"/>
      <c r="AB1309" s="552"/>
      <c r="AC1309" s="552"/>
      <c r="AD1309" s="552"/>
      <c r="AE1309" s="552"/>
      <c r="AF1309" s="552"/>
      <c r="AG1309" s="552"/>
      <c r="AH1309" s="552"/>
      <c r="AI1309" s="1532" t="s">
        <v>737</v>
      </c>
      <c r="AJ1309" s="741"/>
      <c r="AK1309" s="1649"/>
      <c r="AL1309" s="1649"/>
      <c r="AM1309" s="1373"/>
      <c r="AN1309" s="1373"/>
      <c r="AO1309" s="1373"/>
      <c r="AP1309" s="1373"/>
      <c r="AQ1309" s="1649"/>
      <c r="AR1309" s="1373"/>
      <c r="AS1309" s="1373"/>
      <c r="AT1309" s="743"/>
      <c r="AU1309" s="1373"/>
      <c r="AV1309" s="1373"/>
      <c r="AW1309" s="1373"/>
      <c r="AX1309" s="1373"/>
      <c r="AY1309" s="1373"/>
      <c r="AZ1309" s="1639"/>
      <c r="BA1309" s="1639"/>
      <c r="BB1309" s="1639"/>
      <c r="BC1309" s="1639"/>
      <c r="BD1309" s="1639"/>
      <c r="BE1309" s="1642">
        <v>0</v>
      </c>
    </row>
    <row s="1854" customFormat="1" customHeight="1" ht="22.5">
      <c r="A1310" s="994"/>
      <c r="B1310" s="1373"/>
      <c r="C1310" s="1649"/>
      <c r="D1310" s="2158"/>
      <c r="E1310" s="553" t="s">
        <v>3012</v>
      </c>
      <c r="F1310" s="547" t="s">
        <v>3013</v>
      </c>
      <c r="G1310" s="2386" t="s">
        <v>736</v>
      </c>
      <c r="H1310" s="552"/>
      <c r="I1310" s="552">
        <v>230</v>
      </c>
      <c r="J1310" s="552"/>
      <c r="K1310" s="552"/>
      <c r="L1310" s="552"/>
      <c r="M1310" s="552"/>
      <c r="N1310" s="552"/>
      <c r="O1310" s="552"/>
      <c r="P1310" s="552"/>
      <c r="Q1310" s="552"/>
      <c r="R1310" s="552"/>
      <c r="S1310" s="552"/>
      <c r="T1310" s="552"/>
      <c r="U1310" s="552"/>
      <c r="V1310" s="552"/>
      <c r="W1310" s="552"/>
      <c r="X1310" s="552"/>
      <c r="Y1310" s="552"/>
      <c r="Z1310" s="552"/>
      <c r="AA1310" s="552"/>
      <c r="AB1310" s="552"/>
      <c r="AC1310" s="552"/>
      <c r="AD1310" s="552"/>
      <c r="AE1310" s="552"/>
      <c r="AF1310" s="552"/>
      <c r="AG1310" s="552"/>
      <c r="AH1310" s="552"/>
      <c r="AI1310" s="1532" t="s">
        <v>737</v>
      </c>
      <c r="AJ1310" s="741"/>
      <c r="AK1310" s="1649"/>
      <c r="AL1310" s="1649"/>
      <c r="AM1310" s="1373"/>
      <c r="AN1310" s="1373"/>
      <c r="AO1310" s="1373"/>
      <c r="AP1310" s="1373"/>
      <c r="AQ1310" s="1649"/>
      <c r="AR1310" s="1373"/>
      <c r="AS1310" s="1373"/>
      <c r="AT1310" s="743"/>
      <c r="AU1310" s="1373"/>
      <c r="AV1310" s="1373"/>
      <c r="AW1310" s="1373"/>
      <c r="AX1310" s="1373"/>
      <c r="AY1310" s="1373"/>
      <c r="AZ1310" s="1639"/>
      <c r="BA1310" s="1639"/>
      <c r="BB1310" s="1639"/>
      <c r="BC1310" s="1639"/>
      <c r="BD1310" s="1639"/>
      <c r="BE1310" s="1642">
        <v>0</v>
      </c>
    </row>
    <row s="1854" customFormat="1" customHeight="1" ht="22.5">
      <c r="A1311" s="994"/>
      <c r="B1311" s="1373"/>
      <c r="C1311" s="1649"/>
      <c r="D1311" s="2158"/>
      <c r="E1311" s="553" t="s">
        <v>3014</v>
      </c>
      <c r="F1311" s="547" t="s">
        <v>3015</v>
      </c>
      <c r="G1311" s="2386" t="s">
        <v>736</v>
      </c>
      <c r="H1311" s="552"/>
      <c r="I1311" s="552">
        <v>209.999</v>
      </c>
      <c r="J1311" s="552"/>
      <c r="K1311" s="552"/>
      <c r="L1311" s="552"/>
      <c r="M1311" s="552"/>
      <c r="N1311" s="552"/>
      <c r="O1311" s="552"/>
      <c r="P1311" s="552"/>
      <c r="Q1311" s="552"/>
      <c r="R1311" s="552"/>
      <c r="S1311" s="552"/>
      <c r="T1311" s="552"/>
      <c r="U1311" s="552"/>
      <c r="V1311" s="552"/>
      <c r="W1311" s="552"/>
      <c r="X1311" s="552"/>
      <c r="Y1311" s="552"/>
      <c r="Z1311" s="552"/>
      <c r="AA1311" s="552"/>
      <c r="AB1311" s="552"/>
      <c r="AC1311" s="552"/>
      <c r="AD1311" s="552"/>
      <c r="AE1311" s="552"/>
      <c r="AF1311" s="552"/>
      <c r="AG1311" s="552"/>
      <c r="AH1311" s="552"/>
      <c r="AI1311" s="1532" t="s">
        <v>737</v>
      </c>
      <c r="AJ1311" s="741"/>
      <c r="AK1311" s="1649"/>
      <c r="AL1311" s="1649"/>
      <c r="AM1311" s="1373"/>
      <c r="AN1311" s="1373"/>
      <c r="AO1311" s="1373"/>
      <c r="AP1311" s="1373"/>
      <c r="AQ1311" s="1649"/>
      <c r="AR1311" s="1373"/>
      <c r="AS1311" s="1373"/>
      <c r="AT1311" s="743"/>
      <c r="AU1311" s="1373"/>
      <c r="AV1311" s="1373"/>
      <c r="AW1311" s="1373"/>
      <c r="AX1311" s="1373"/>
      <c r="AY1311" s="1373"/>
      <c r="AZ1311" s="1639"/>
      <c r="BA1311" s="1639"/>
      <c r="BB1311" s="1639"/>
      <c r="BC1311" s="1639"/>
      <c r="BD1311" s="1639"/>
      <c r="BE1311" s="1642">
        <v>0</v>
      </c>
    </row>
    <row s="1854" customFormat="1" customHeight="1" ht="22.5">
      <c r="A1312" s="994"/>
      <c r="B1312" s="1373"/>
      <c r="C1312" s="1649"/>
      <c r="D1312" s="2158"/>
      <c r="E1312" s="553" t="s">
        <v>3016</v>
      </c>
      <c r="F1312" s="547" t="s">
        <v>3017</v>
      </c>
      <c r="G1312" s="2386" t="s">
        <v>736</v>
      </c>
      <c r="H1312" s="552"/>
      <c r="I1312" s="552">
        <v>230.698</v>
      </c>
      <c r="J1312" s="552"/>
      <c r="K1312" s="552"/>
      <c r="L1312" s="552"/>
      <c r="M1312" s="552"/>
      <c r="N1312" s="552"/>
      <c r="O1312" s="552"/>
      <c r="P1312" s="552"/>
      <c r="Q1312" s="552"/>
      <c r="R1312" s="552"/>
      <c r="S1312" s="552"/>
      <c r="T1312" s="552"/>
      <c r="U1312" s="552"/>
      <c r="V1312" s="552"/>
      <c r="W1312" s="552"/>
      <c r="X1312" s="552"/>
      <c r="Y1312" s="552"/>
      <c r="Z1312" s="552"/>
      <c r="AA1312" s="552"/>
      <c r="AB1312" s="552"/>
      <c r="AC1312" s="552"/>
      <c r="AD1312" s="552"/>
      <c r="AE1312" s="552"/>
      <c r="AF1312" s="552"/>
      <c r="AG1312" s="552"/>
      <c r="AH1312" s="552"/>
      <c r="AI1312" s="1532" t="s">
        <v>737</v>
      </c>
      <c r="AJ1312" s="741"/>
      <c r="AK1312" s="1649"/>
      <c r="AL1312" s="1649"/>
      <c r="AM1312" s="1373"/>
      <c r="AN1312" s="1373"/>
      <c r="AO1312" s="1373"/>
      <c r="AP1312" s="1373"/>
      <c r="AQ1312" s="1649"/>
      <c r="AR1312" s="1373"/>
      <c r="AS1312" s="1373"/>
      <c r="AT1312" s="743"/>
      <c r="AU1312" s="1373"/>
      <c r="AV1312" s="1373"/>
      <c r="AW1312" s="1373"/>
      <c r="AX1312" s="1373"/>
      <c r="AY1312" s="1373"/>
      <c r="AZ1312" s="1639"/>
      <c r="BA1312" s="1639"/>
      <c r="BB1312" s="1639"/>
      <c r="BC1312" s="1639"/>
      <c r="BD1312" s="1639"/>
      <c r="BE1312" s="1642">
        <v>0</v>
      </c>
    </row>
    <row s="1854" customFormat="1" customHeight="1" ht="22.5">
      <c r="A1313" s="994"/>
      <c r="B1313" s="1373"/>
      <c r="C1313" s="1649"/>
      <c r="D1313" s="2158"/>
      <c r="E1313" s="553" t="s">
        <v>3018</v>
      </c>
      <c r="F1313" s="547" t="s">
        <v>3019</v>
      </c>
      <c r="G1313" s="2386" t="s">
        <v>736</v>
      </c>
      <c r="H1313" s="552"/>
      <c r="I1313" s="552">
        <v>242.76</v>
      </c>
      <c r="J1313" s="552"/>
      <c r="K1313" s="552"/>
      <c r="L1313" s="552"/>
      <c r="M1313" s="552"/>
      <c r="N1313" s="552"/>
      <c r="O1313" s="552"/>
      <c r="P1313" s="552"/>
      <c r="Q1313" s="552"/>
      <c r="R1313" s="552"/>
      <c r="S1313" s="552"/>
      <c r="T1313" s="552"/>
      <c r="U1313" s="552"/>
      <c r="V1313" s="552"/>
      <c r="W1313" s="552"/>
      <c r="X1313" s="552"/>
      <c r="Y1313" s="552"/>
      <c r="Z1313" s="552"/>
      <c r="AA1313" s="552"/>
      <c r="AB1313" s="552"/>
      <c r="AC1313" s="552"/>
      <c r="AD1313" s="552"/>
      <c r="AE1313" s="552"/>
      <c r="AF1313" s="552"/>
      <c r="AG1313" s="552"/>
      <c r="AH1313" s="552"/>
      <c r="AI1313" s="1532" t="s">
        <v>737</v>
      </c>
      <c r="AJ1313" s="741"/>
      <c r="AK1313" s="1649"/>
      <c r="AL1313" s="1649"/>
      <c r="AM1313" s="1373"/>
      <c r="AN1313" s="1373"/>
      <c r="AO1313" s="1373"/>
      <c r="AP1313" s="1373"/>
      <c r="AQ1313" s="1649"/>
      <c r="AR1313" s="1373"/>
      <c r="AS1313" s="1373"/>
      <c r="AT1313" s="743"/>
      <c r="AU1313" s="1373"/>
      <c r="AV1313" s="1373"/>
      <c r="AW1313" s="1373"/>
      <c r="AX1313" s="1373"/>
      <c r="AY1313" s="1373"/>
      <c r="AZ1313" s="1639"/>
      <c r="BA1313" s="1639"/>
      <c r="BB1313" s="1639"/>
      <c r="BC1313" s="1639"/>
      <c r="BD1313" s="1639"/>
      <c r="BE1313" s="1642">
        <v>0</v>
      </c>
    </row>
    <row s="1854" customFormat="1" customHeight="1" ht="22.5">
      <c r="A1314" s="994"/>
      <c r="B1314" s="1373"/>
      <c r="C1314" s="1649"/>
      <c r="D1314" s="2158"/>
      <c r="E1314" s="553" t="s">
        <v>3020</v>
      </c>
      <c r="F1314" s="547" t="s">
        <v>3021</v>
      </c>
      <c r="G1314" s="2386" t="s">
        <v>736</v>
      </c>
      <c r="H1314" s="552"/>
      <c r="I1314" s="552">
        <v>253</v>
      </c>
      <c r="J1314" s="552"/>
      <c r="K1314" s="552"/>
      <c r="L1314" s="552"/>
      <c r="M1314" s="552"/>
      <c r="N1314" s="552"/>
      <c r="O1314" s="552"/>
      <c r="P1314" s="552"/>
      <c r="Q1314" s="552"/>
      <c r="R1314" s="552"/>
      <c r="S1314" s="552"/>
      <c r="T1314" s="552"/>
      <c r="U1314" s="552"/>
      <c r="V1314" s="552"/>
      <c r="W1314" s="552"/>
      <c r="X1314" s="552"/>
      <c r="Y1314" s="552"/>
      <c r="Z1314" s="552"/>
      <c r="AA1314" s="552"/>
      <c r="AB1314" s="552"/>
      <c r="AC1314" s="552"/>
      <c r="AD1314" s="552"/>
      <c r="AE1314" s="552"/>
      <c r="AF1314" s="552"/>
      <c r="AG1314" s="552"/>
      <c r="AH1314" s="552"/>
      <c r="AI1314" s="1532" t="s">
        <v>737</v>
      </c>
      <c r="AJ1314" s="741"/>
      <c r="AK1314" s="1649"/>
      <c r="AL1314" s="1649"/>
      <c r="AM1314" s="1373"/>
      <c r="AN1314" s="1373"/>
      <c r="AO1314" s="1373"/>
      <c r="AP1314" s="1373"/>
      <c r="AQ1314" s="1649"/>
      <c r="AR1314" s="1373"/>
      <c r="AS1314" s="1373"/>
      <c r="AT1314" s="743"/>
      <c r="AU1314" s="1373"/>
      <c r="AV1314" s="1373"/>
      <c r="AW1314" s="1373"/>
      <c r="AX1314" s="1373"/>
      <c r="AY1314" s="1373"/>
      <c r="AZ1314" s="1639"/>
      <c r="BA1314" s="1639"/>
      <c r="BB1314" s="1639"/>
      <c r="BC1314" s="1639"/>
      <c r="BD1314" s="1639"/>
      <c r="BE1314" s="1642">
        <v>0</v>
      </c>
    </row>
    <row s="1854" customFormat="1" customHeight="1" ht="22.5">
      <c r="A1315" s="994"/>
      <c r="B1315" s="1373"/>
      <c r="C1315" s="1649"/>
      <c r="D1315" s="2158"/>
      <c r="E1315" s="553" t="s">
        <v>3022</v>
      </c>
      <c r="F1315" s="547" t="s">
        <v>3023</v>
      </c>
      <c r="G1315" s="2386" t="s">
        <v>736</v>
      </c>
      <c r="H1315" s="552"/>
      <c r="I1315" s="552">
        <v>252.778</v>
      </c>
      <c r="J1315" s="552"/>
      <c r="K1315" s="552"/>
      <c r="L1315" s="552"/>
      <c r="M1315" s="552"/>
      <c r="N1315" s="552"/>
      <c r="O1315" s="552"/>
      <c r="P1315" s="552"/>
      <c r="Q1315" s="552"/>
      <c r="R1315" s="552"/>
      <c r="S1315" s="552"/>
      <c r="T1315" s="552"/>
      <c r="U1315" s="552"/>
      <c r="V1315" s="552"/>
      <c r="W1315" s="552"/>
      <c r="X1315" s="552"/>
      <c r="Y1315" s="552"/>
      <c r="Z1315" s="552"/>
      <c r="AA1315" s="552"/>
      <c r="AB1315" s="552"/>
      <c r="AC1315" s="552"/>
      <c r="AD1315" s="552"/>
      <c r="AE1315" s="552"/>
      <c r="AF1315" s="552"/>
      <c r="AG1315" s="552"/>
      <c r="AH1315" s="552"/>
      <c r="AI1315" s="1532" t="s">
        <v>737</v>
      </c>
      <c r="AJ1315" s="741"/>
      <c r="AK1315" s="1649"/>
      <c r="AL1315" s="1649"/>
      <c r="AM1315" s="1373"/>
      <c r="AN1315" s="1373"/>
      <c r="AO1315" s="1373"/>
      <c r="AP1315" s="1373"/>
      <c r="AQ1315" s="1649"/>
      <c r="AR1315" s="1373"/>
      <c r="AS1315" s="1373"/>
      <c r="AT1315" s="743"/>
      <c r="AU1315" s="1373"/>
      <c r="AV1315" s="1373"/>
      <c r="AW1315" s="1373"/>
      <c r="AX1315" s="1373"/>
      <c r="AY1315" s="1373"/>
      <c r="AZ1315" s="1639"/>
      <c r="BA1315" s="1639"/>
      <c r="BB1315" s="1639"/>
      <c r="BC1315" s="1639"/>
      <c r="BD1315" s="1639"/>
      <c r="BE1315" s="1642">
        <v>0</v>
      </c>
    </row>
    <row s="1854" customFormat="1" customHeight="1" ht="22.5">
      <c r="A1316" s="994"/>
      <c r="B1316" s="1373"/>
      <c r="C1316" s="1649"/>
      <c r="D1316" s="2158"/>
      <c r="E1316" s="553" t="s">
        <v>3024</v>
      </c>
      <c r="F1316" s="547" t="s">
        <v>3025</v>
      </c>
      <c r="G1316" s="2386" t="s">
        <v>736</v>
      </c>
      <c r="H1316" s="552"/>
      <c r="I1316" s="552">
        <v>263.12</v>
      </c>
      <c r="J1316" s="552"/>
      <c r="K1316" s="552"/>
      <c r="L1316" s="552"/>
      <c r="M1316" s="552"/>
      <c r="N1316" s="552"/>
      <c r="O1316" s="552"/>
      <c r="P1316" s="552"/>
      <c r="Q1316" s="552"/>
      <c r="R1316" s="552"/>
      <c r="S1316" s="552"/>
      <c r="T1316" s="552"/>
      <c r="U1316" s="552"/>
      <c r="V1316" s="552"/>
      <c r="W1316" s="552"/>
      <c r="X1316" s="552"/>
      <c r="Y1316" s="552"/>
      <c r="Z1316" s="552"/>
      <c r="AA1316" s="552"/>
      <c r="AB1316" s="552"/>
      <c r="AC1316" s="552"/>
      <c r="AD1316" s="552"/>
      <c r="AE1316" s="552"/>
      <c r="AF1316" s="552"/>
      <c r="AG1316" s="552"/>
      <c r="AH1316" s="552"/>
      <c r="AI1316" s="1532" t="s">
        <v>737</v>
      </c>
      <c r="AJ1316" s="741"/>
      <c r="AK1316" s="1649"/>
      <c r="AL1316" s="1649"/>
      <c r="AM1316" s="1373"/>
      <c r="AN1316" s="1373"/>
      <c r="AO1316" s="1373"/>
      <c r="AP1316" s="1373"/>
      <c r="AQ1316" s="1649"/>
      <c r="AR1316" s="1373"/>
      <c r="AS1316" s="1373"/>
      <c r="AT1316" s="743"/>
      <c r="AU1316" s="1373"/>
      <c r="AV1316" s="1373"/>
      <c r="AW1316" s="1373"/>
      <c r="AX1316" s="1373"/>
      <c r="AY1316" s="1373"/>
      <c r="AZ1316" s="1639"/>
      <c r="BA1316" s="1639"/>
      <c r="BB1316" s="1639"/>
      <c r="BC1316" s="1639"/>
      <c r="BD1316" s="1639"/>
      <c r="BE1316" s="1642">
        <v>0</v>
      </c>
    </row>
    <row s="1854" customFormat="1" customHeight="1" ht="22.5">
      <c r="A1317" s="994"/>
      <c r="B1317" s="1373"/>
      <c r="C1317" s="1649"/>
      <c r="D1317" s="2158"/>
      <c r="E1317" s="553" t="s">
        <v>3026</v>
      </c>
      <c r="F1317" s="547" t="s">
        <v>3027</v>
      </c>
      <c r="G1317" s="2386" t="s">
        <v>736</v>
      </c>
      <c r="H1317" s="552"/>
      <c r="I1317" s="552">
        <v>252.295</v>
      </c>
      <c r="J1317" s="552"/>
      <c r="K1317" s="552"/>
      <c r="L1317" s="552"/>
      <c r="M1317" s="552"/>
      <c r="N1317" s="552"/>
      <c r="O1317" s="552"/>
      <c r="P1317" s="552"/>
      <c r="Q1317" s="552"/>
      <c r="R1317" s="552"/>
      <c r="S1317" s="552"/>
      <c r="T1317" s="552"/>
      <c r="U1317" s="552"/>
      <c r="V1317" s="552"/>
      <c r="W1317" s="552"/>
      <c r="X1317" s="552"/>
      <c r="Y1317" s="552"/>
      <c r="Z1317" s="552"/>
      <c r="AA1317" s="552"/>
      <c r="AB1317" s="552"/>
      <c r="AC1317" s="552"/>
      <c r="AD1317" s="552"/>
      <c r="AE1317" s="552"/>
      <c r="AF1317" s="552"/>
      <c r="AG1317" s="552"/>
      <c r="AH1317" s="552"/>
      <c r="AI1317" s="1532" t="s">
        <v>737</v>
      </c>
      <c r="AJ1317" s="741"/>
      <c r="AK1317" s="1649"/>
      <c r="AL1317" s="1649"/>
      <c r="AM1317" s="1373"/>
      <c r="AN1317" s="1373"/>
      <c r="AO1317" s="1373"/>
      <c r="AP1317" s="1373"/>
      <c r="AQ1317" s="1649"/>
      <c r="AR1317" s="1373"/>
      <c r="AS1317" s="1373"/>
      <c r="AT1317" s="743"/>
      <c r="AU1317" s="1373"/>
      <c r="AV1317" s="1373"/>
      <c r="AW1317" s="1373"/>
      <c r="AX1317" s="1373"/>
      <c r="AY1317" s="1373"/>
      <c r="AZ1317" s="1639"/>
      <c r="BA1317" s="1639"/>
      <c r="BB1317" s="1639"/>
      <c r="BC1317" s="1639"/>
      <c r="BD1317" s="1639"/>
      <c r="BE1317" s="1642">
        <v>0</v>
      </c>
    </row>
    <row s="1854" customFormat="1" customHeight="1" ht="22.5">
      <c r="A1318" s="994"/>
      <c r="B1318" s="1373"/>
      <c r="C1318" s="1649"/>
      <c r="D1318" s="2158"/>
      <c r="E1318" s="553" t="s">
        <v>3028</v>
      </c>
      <c r="F1318" s="547" t="s">
        <v>3029</v>
      </c>
      <c r="G1318" s="2386" t="s">
        <v>736</v>
      </c>
      <c r="H1318" s="552"/>
      <c r="I1318" s="552">
        <v>242.8</v>
      </c>
      <c r="J1318" s="552"/>
      <c r="K1318" s="552"/>
      <c r="L1318" s="552"/>
      <c r="M1318" s="552"/>
      <c r="N1318" s="552"/>
      <c r="O1318" s="552"/>
      <c r="P1318" s="552"/>
      <c r="Q1318" s="552"/>
      <c r="R1318" s="552"/>
      <c r="S1318" s="552"/>
      <c r="T1318" s="552"/>
      <c r="U1318" s="552"/>
      <c r="V1318" s="552"/>
      <c r="W1318" s="552"/>
      <c r="X1318" s="552"/>
      <c r="Y1318" s="552"/>
      <c r="Z1318" s="552"/>
      <c r="AA1318" s="552"/>
      <c r="AB1318" s="552"/>
      <c r="AC1318" s="552"/>
      <c r="AD1318" s="552"/>
      <c r="AE1318" s="552"/>
      <c r="AF1318" s="552"/>
      <c r="AG1318" s="552"/>
      <c r="AH1318" s="552"/>
      <c r="AI1318" s="1532" t="s">
        <v>737</v>
      </c>
      <c r="AJ1318" s="741"/>
      <c r="AK1318" s="1649"/>
      <c r="AL1318" s="1649"/>
      <c r="AM1318" s="1373"/>
      <c r="AN1318" s="1373"/>
      <c r="AO1318" s="1373"/>
      <c r="AP1318" s="1373"/>
      <c r="AQ1318" s="1649"/>
      <c r="AR1318" s="1373"/>
      <c r="AS1318" s="1373"/>
      <c r="AT1318" s="743"/>
      <c r="AU1318" s="1373"/>
      <c r="AV1318" s="1373"/>
      <c r="AW1318" s="1373"/>
      <c r="AX1318" s="1373"/>
      <c r="AY1318" s="1373"/>
      <c r="AZ1318" s="1639"/>
      <c r="BA1318" s="1639"/>
      <c r="BB1318" s="1639"/>
      <c r="BC1318" s="1639"/>
      <c r="BD1318" s="1639"/>
      <c r="BE1318" s="1642">
        <v>0</v>
      </c>
    </row>
    <row s="1854" customFormat="1" customHeight="1" ht="22.5">
      <c r="A1319" s="994"/>
      <c r="B1319" s="1373"/>
      <c r="C1319" s="1649"/>
      <c r="D1319" s="2158"/>
      <c r="E1319" s="553" t="s">
        <v>3030</v>
      </c>
      <c r="F1319" s="547" t="s">
        <v>3031</v>
      </c>
      <c r="G1319" s="2386" t="s">
        <v>736</v>
      </c>
      <c r="H1319" s="552"/>
      <c r="I1319" s="552">
        <v>268</v>
      </c>
      <c r="J1319" s="552"/>
      <c r="K1319" s="552"/>
      <c r="L1319" s="552"/>
      <c r="M1319" s="552"/>
      <c r="N1319" s="552"/>
      <c r="O1319" s="552"/>
      <c r="P1319" s="552"/>
      <c r="Q1319" s="552"/>
      <c r="R1319" s="552"/>
      <c r="S1319" s="552"/>
      <c r="T1319" s="552"/>
      <c r="U1319" s="552"/>
      <c r="V1319" s="552"/>
      <c r="W1319" s="552"/>
      <c r="X1319" s="552"/>
      <c r="Y1319" s="552"/>
      <c r="Z1319" s="552"/>
      <c r="AA1319" s="552"/>
      <c r="AB1319" s="552"/>
      <c r="AC1319" s="552"/>
      <c r="AD1319" s="552"/>
      <c r="AE1319" s="552"/>
      <c r="AF1319" s="552"/>
      <c r="AG1319" s="552"/>
      <c r="AH1319" s="552"/>
      <c r="AI1319" s="1532" t="s">
        <v>737</v>
      </c>
      <c r="AJ1319" s="741"/>
      <c r="AK1319" s="1649"/>
      <c r="AL1319" s="1649"/>
      <c r="AM1319" s="1373"/>
      <c r="AN1319" s="1373"/>
      <c r="AO1319" s="1373"/>
      <c r="AP1319" s="1373"/>
      <c r="AQ1319" s="1649"/>
      <c r="AR1319" s="1373"/>
      <c r="AS1319" s="1373"/>
      <c r="AT1319" s="743"/>
      <c r="AU1319" s="1373"/>
      <c r="AV1319" s="1373"/>
      <c r="AW1319" s="1373"/>
      <c r="AX1319" s="1373"/>
      <c r="AY1319" s="1373"/>
      <c r="AZ1319" s="1639"/>
      <c r="BA1319" s="1639"/>
      <c r="BB1319" s="1639"/>
      <c r="BC1319" s="1639"/>
      <c r="BD1319" s="1639"/>
      <c r="BE1319" s="1642">
        <v>0</v>
      </c>
    </row>
    <row s="1854" customFormat="1" customHeight="1" ht="22.5">
      <c r="A1320" s="994"/>
      <c r="B1320" s="1373"/>
      <c r="C1320" s="1649"/>
      <c r="D1320" s="2158"/>
      <c r="E1320" s="553" t="s">
        <v>3032</v>
      </c>
      <c r="F1320" s="547" t="s">
        <v>3033</v>
      </c>
      <c r="G1320" s="2386" t="s">
        <v>736</v>
      </c>
      <c r="H1320" s="552"/>
      <c r="I1320" s="552">
        <v>250.431</v>
      </c>
      <c r="J1320" s="552"/>
      <c r="K1320" s="552"/>
      <c r="L1320" s="552"/>
      <c r="M1320" s="552"/>
      <c r="N1320" s="552"/>
      <c r="O1320" s="552"/>
      <c r="P1320" s="552"/>
      <c r="Q1320" s="552"/>
      <c r="R1320" s="552"/>
      <c r="S1320" s="552"/>
      <c r="T1320" s="552"/>
      <c r="U1320" s="552"/>
      <c r="V1320" s="552"/>
      <c r="W1320" s="552"/>
      <c r="X1320" s="552"/>
      <c r="Y1320" s="552"/>
      <c r="Z1320" s="552"/>
      <c r="AA1320" s="552"/>
      <c r="AB1320" s="552"/>
      <c r="AC1320" s="552"/>
      <c r="AD1320" s="552"/>
      <c r="AE1320" s="552"/>
      <c r="AF1320" s="552"/>
      <c r="AG1320" s="552"/>
      <c r="AH1320" s="552"/>
      <c r="AI1320" s="1532" t="s">
        <v>737</v>
      </c>
      <c r="AJ1320" s="741"/>
      <c r="AK1320" s="1649"/>
      <c r="AL1320" s="1649"/>
      <c r="AM1320" s="1373"/>
      <c r="AN1320" s="1373"/>
      <c r="AO1320" s="1373"/>
      <c r="AP1320" s="1373"/>
      <c r="AQ1320" s="1649"/>
      <c r="AR1320" s="1373"/>
      <c r="AS1320" s="1373"/>
      <c r="AT1320" s="743"/>
      <c r="AU1320" s="1373"/>
      <c r="AV1320" s="1373"/>
      <c r="AW1320" s="1373"/>
      <c r="AX1320" s="1373"/>
      <c r="AY1320" s="1373"/>
      <c r="AZ1320" s="1639"/>
      <c r="BA1320" s="1639"/>
      <c r="BB1320" s="1639"/>
      <c r="BC1320" s="1639"/>
      <c r="BD1320" s="1639"/>
      <c r="BE1320" s="1642">
        <v>0</v>
      </c>
    </row>
    <row s="1854" customFormat="1" customHeight="1" ht="22.5">
      <c r="A1321" s="994"/>
      <c r="B1321" s="1373"/>
      <c r="C1321" s="1649"/>
      <c r="D1321" s="2158"/>
      <c r="E1321" s="553" t="s">
        <v>3034</v>
      </c>
      <c r="F1321" s="547" t="s">
        <v>3035</v>
      </c>
      <c r="G1321" s="2386" t="s">
        <v>736</v>
      </c>
      <c r="H1321" s="552"/>
      <c r="I1321" s="552">
        <v>268.897</v>
      </c>
      <c r="J1321" s="552"/>
      <c r="K1321" s="552"/>
      <c r="L1321" s="552"/>
      <c r="M1321" s="552"/>
      <c r="N1321" s="552"/>
      <c r="O1321" s="552"/>
      <c r="P1321" s="552"/>
      <c r="Q1321" s="552"/>
      <c r="R1321" s="552"/>
      <c r="S1321" s="552"/>
      <c r="T1321" s="552"/>
      <c r="U1321" s="552"/>
      <c r="V1321" s="552"/>
      <c r="W1321" s="552"/>
      <c r="X1321" s="552"/>
      <c r="Y1321" s="552"/>
      <c r="Z1321" s="552"/>
      <c r="AA1321" s="552"/>
      <c r="AB1321" s="552"/>
      <c r="AC1321" s="552"/>
      <c r="AD1321" s="552"/>
      <c r="AE1321" s="552"/>
      <c r="AF1321" s="552"/>
      <c r="AG1321" s="552"/>
      <c r="AH1321" s="552"/>
      <c r="AI1321" s="1532" t="s">
        <v>737</v>
      </c>
      <c r="AJ1321" s="741"/>
      <c r="AK1321" s="1649"/>
      <c r="AL1321" s="1649"/>
      <c r="AM1321" s="1373"/>
      <c r="AN1321" s="1373"/>
      <c r="AO1321" s="1373"/>
      <c r="AP1321" s="1373"/>
      <c r="AQ1321" s="1649"/>
      <c r="AR1321" s="1373"/>
      <c r="AS1321" s="1373"/>
      <c r="AT1321" s="743"/>
      <c r="AU1321" s="1373"/>
      <c r="AV1321" s="1373"/>
      <c r="AW1321" s="1373"/>
      <c r="AX1321" s="1373"/>
      <c r="AY1321" s="1373"/>
      <c r="AZ1321" s="1639"/>
      <c r="BA1321" s="1639"/>
      <c r="BB1321" s="1639"/>
      <c r="BC1321" s="1639"/>
      <c r="BD1321" s="1639"/>
      <c r="BE1321" s="1642">
        <v>0</v>
      </c>
    </row>
    <row s="1854" customFormat="1" customHeight="1" ht="22.5">
      <c r="A1322" s="994"/>
      <c r="B1322" s="1373"/>
      <c r="C1322" s="1649"/>
      <c r="D1322" s="2158"/>
      <c r="E1322" s="553" t="s">
        <v>3036</v>
      </c>
      <c r="F1322" s="547" t="s">
        <v>3037</v>
      </c>
      <c r="G1322" s="2386" t="s">
        <v>736</v>
      </c>
      <c r="H1322" s="552"/>
      <c r="I1322" s="552">
        <v>230.999</v>
      </c>
      <c r="J1322" s="552"/>
      <c r="K1322" s="552"/>
      <c r="L1322" s="552"/>
      <c r="M1322" s="552"/>
      <c r="N1322" s="552"/>
      <c r="O1322" s="552"/>
      <c r="P1322" s="552"/>
      <c r="Q1322" s="552"/>
      <c r="R1322" s="552"/>
      <c r="S1322" s="552"/>
      <c r="T1322" s="552"/>
      <c r="U1322" s="552"/>
      <c r="V1322" s="552"/>
      <c r="W1322" s="552"/>
      <c r="X1322" s="552"/>
      <c r="Y1322" s="552"/>
      <c r="Z1322" s="552"/>
      <c r="AA1322" s="552"/>
      <c r="AB1322" s="552"/>
      <c r="AC1322" s="552"/>
      <c r="AD1322" s="552"/>
      <c r="AE1322" s="552"/>
      <c r="AF1322" s="552"/>
      <c r="AG1322" s="552"/>
      <c r="AH1322" s="552"/>
      <c r="AI1322" s="1532" t="s">
        <v>737</v>
      </c>
      <c r="AJ1322" s="741"/>
      <c r="AK1322" s="1649"/>
      <c r="AL1322" s="1649"/>
      <c r="AM1322" s="1373"/>
      <c r="AN1322" s="1373"/>
      <c r="AO1322" s="1373"/>
      <c r="AP1322" s="1373"/>
      <c r="AQ1322" s="1649"/>
      <c r="AR1322" s="1373"/>
      <c r="AS1322" s="1373"/>
      <c r="AT1322" s="743"/>
      <c r="AU1322" s="1373"/>
      <c r="AV1322" s="1373"/>
      <c r="AW1322" s="1373"/>
      <c r="AX1322" s="1373"/>
      <c r="AY1322" s="1373"/>
      <c r="AZ1322" s="1639"/>
      <c r="BA1322" s="1639"/>
      <c r="BB1322" s="1639"/>
      <c r="BC1322" s="1639"/>
      <c r="BD1322" s="1639"/>
      <c r="BE1322" s="1642">
        <v>0</v>
      </c>
    </row>
    <row s="1854" customFormat="1" customHeight="1" ht="22.5">
      <c r="A1323" s="994"/>
      <c r="B1323" s="1373"/>
      <c r="C1323" s="1649"/>
      <c r="D1323" s="2158"/>
      <c r="E1323" s="553" t="s">
        <v>3038</v>
      </c>
      <c r="F1323" s="547" t="s">
        <v>3039</v>
      </c>
      <c r="G1323" s="2386" t="s">
        <v>736</v>
      </c>
      <c r="H1323" s="552"/>
      <c r="I1323" s="552">
        <v>273.003</v>
      </c>
      <c r="J1323" s="552"/>
      <c r="K1323" s="552"/>
      <c r="L1323" s="552"/>
      <c r="M1323" s="552"/>
      <c r="N1323" s="552"/>
      <c r="O1323" s="552"/>
      <c r="P1323" s="552"/>
      <c r="Q1323" s="552"/>
      <c r="R1323" s="552"/>
      <c r="S1323" s="552"/>
      <c r="T1323" s="552"/>
      <c r="U1323" s="552"/>
      <c r="V1323" s="552"/>
      <c r="W1323" s="552"/>
      <c r="X1323" s="552"/>
      <c r="Y1323" s="552"/>
      <c r="Z1323" s="552"/>
      <c r="AA1323" s="552"/>
      <c r="AB1323" s="552"/>
      <c r="AC1323" s="552"/>
      <c r="AD1323" s="552"/>
      <c r="AE1323" s="552"/>
      <c r="AF1323" s="552"/>
      <c r="AG1323" s="552"/>
      <c r="AH1323" s="552"/>
      <c r="AI1323" s="1532" t="s">
        <v>737</v>
      </c>
      <c r="AJ1323" s="741"/>
      <c r="AK1323" s="1649"/>
      <c r="AL1323" s="1649"/>
      <c r="AM1323" s="1373"/>
      <c r="AN1323" s="1373"/>
      <c r="AO1323" s="1373"/>
      <c r="AP1323" s="1373"/>
      <c r="AQ1323" s="1649"/>
      <c r="AR1323" s="1373"/>
      <c r="AS1323" s="1373"/>
      <c r="AT1323" s="743"/>
      <c r="AU1323" s="1373"/>
      <c r="AV1323" s="1373"/>
      <c r="AW1323" s="1373"/>
      <c r="AX1323" s="1373"/>
      <c r="AY1323" s="1373"/>
      <c r="AZ1323" s="1639"/>
      <c r="BA1323" s="1639"/>
      <c r="BB1323" s="1639"/>
      <c r="BC1323" s="1639"/>
      <c r="BD1323" s="1639"/>
      <c r="BE1323" s="1642">
        <v>0</v>
      </c>
    </row>
    <row s="1854" customFormat="1" customHeight="1" ht="22.5">
      <c r="A1324" s="994"/>
      <c r="B1324" s="1373"/>
      <c r="C1324" s="1649"/>
      <c r="D1324" s="2158"/>
      <c r="E1324" s="553" t="s">
        <v>3040</v>
      </c>
      <c r="F1324" s="547" t="s">
        <v>3041</v>
      </c>
      <c r="G1324" s="2386" t="s">
        <v>736</v>
      </c>
      <c r="H1324" s="552"/>
      <c r="I1324" s="552">
        <v>261.545</v>
      </c>
      <c r="J1324" s="552"/>
      <c r="K1324" s="552"/>
      <c r="L1324" s="552"/>
      <c r="M1324" s="552"/>
      <c r="N1324" s="552"/>
      <c r="O1324" s="552"/>
      <c r="P1324" s="552"/>
      <c r="Q1324" s="552"/>
      <c r="R1324" s="552"/>
      <c r="S1324" s="552"/>
      <c r="T1324" s="552"/>
      <c r="U1324" s="552"/>
      <c r="V1324" s="552"/>
      <c r="W1324" s="552"/>
      <c r="X1324" s="552"/>
      <c r="Y1324" s="552"/>
      <c r="Z1324" s="552"/>
      <c r="AA1324" s="552"/>
      <c r="AB1324" s="552"/>
      <c r="AC1324" s="552"/>
      <c r="AD1324" s="552"/>
      <c r="AE1324" s="552"/>
      <c r="AF1324" s="552"/>
      <c r="AG1324" s="552"/>
      <c r="AH1324" s="552"/>
      <c r="AI1324" s="1532" t="s">
        <v>737</v>
      </c>
      <c r="AJ1324" s="741"/>
      <c r="AK1324" s="1649"/>
      <c r="AL1324" s="1649"/>
      <c r="AM1324" s="1373"/>
      <c r="AN1324" s="1373"/>
      <c r="AO1324" s="1373"/>
      <c r="AP1324" s="1373"/>
      <c r="AQ1324" s="1649"/>
      <c r="AR1324" s="1373"/>
      <c r="AS1324" s="1373"/>
      <c r="AT1324" s="743"/>
      <c r="AU1324" s="1373"/>
      <c r="AV1324" s="1373"/>
      <c r="AW1324" s="1373"/>
      <c r="AX1324" s="1373"/>
      <c r="AY1324" s="1373"/>
      <c r="AZ1324" s="1639"/>
      <c r="BA1324" s="1639"/>
      <c r="BB1324" s="1639"/>
      <c r="BC1324" s="1639"/>
      <c r="BD1324" s="1639"/>
      <c r="BE1324" s="1642">
        <v>0</v>
      </c>
    </row>
    <row s="1854" customFormat="1" customHeight="1" ht="22.5">
      <c r="A1325" s="994"/>
      <c r="B1325" s="1373"/>
      <c r="C1325" s="1649"/>
      <c r="D1325" s="2158"/>
      <c r="E1325" s="553" t="s">
        <v>3042</v>
      </c>
      <c r="F1325" s="547" t="s">
        <v>3043</v>
      </c>
      <c r="G1325" s="2386" t="s">
        <v>736</v>
      </c>
      <c r="H1325" s="552"/>
      <c r="I1325" s="552">
        <v>242.774</v>
      </c>
      <c r="J1325" s="552"/>
      <c r="K1325" s="552"/>
      <c r="L1325" s="552"/>
      <c r="M1325" s="552"/>
      <c r="N1325" s="552"/>
      <c r="O1325" s="552"/>
      <c r="P1325" s="552"/>
      <c r="Q1325" s="552"/>
      <c r="R1325" s="552"/>
      <c r="S1325" s="552"/>
      <c r="T1325" s="552"/>
      <c r="U1325" s="552"/>
      <c r="V1325" s="552"/>
      <c r="W1325" s="552"/>
      <c r="X1325" s="552"/>
      <c r="Y1325" s="552"/>
      <c r="Z1325" s="552"/>
      <c r="AA1325" s="552"/>
      <c r="AB1325" s="552"/>
      <c r="AC1325" s="552"/>
      <c r="AD1325" s="552"/>
      <c r="AE1325" s="552"/>
      <c r="AF1325" s="552"/>
      <c r="AG1325" s="552"/>
      <c r="AH1325" s="552"/>
      <c r="AI1325" s="1532" t="s">
        <v>737</v>
      </c>
      <c r="AJ1325" s="741"/>
      <c r="AK1325" s="1649"/>
      <c r="AL1325" s="1649"/>
      <c r="AM1325" s="1373"/>
      <c r="AN1325" s="1373"/>
      <c r="AO1325" s="1373"/>
      <c r="AP1325" s="1373"/>
      <c r="AQ1325" s="1649"/>
      <c r="AR1325" s="1373"/>
      <c r="AS1325" s="1373"/>
      <c r="AT1325" s="743"/>
      <c r="AU1325" s="1373"/>
      <c r="AV1325" s="1373"/>
      <c r="AW1325" s="1373"/>
      <c r="AX1325" s="1373"/>
      <c r="AY1325" s="1373"/>
      <c r="AZ1325" s="1639"/>
      <c r="BA1325" s="1639"/>
      <c r="BB1325" s="1639"/>
      <c r="BC1325" s="1639"/>
      <c r="BD1325" s="1639"/>
      <c r="BE1325" s="1642">
        <v>0</v>
      </c>
    </row>
    <row s="1854" customFormat="1" customHeight="1" ht="22.5">
      <c r="A1326" s="994"/>
      <c r="B1326" s="1373"/>
      <c r="C1326" s="1649"/>
      <c r="D1326" s="2158"/>
      <c r="E1326" s="553" t="s">
        <v>3044</v>
      </c>
      <c r="F1326" s="547" t="s">
        <v>3045</v>
      </c>
      <c r="G1326" s="2386" t="s">
        <v>736</v>
      </c>
      <c r="H1326" s="552"/>
      <c r="I1326" s="552">
        <v>210.001</v>
      </c>
      <c r="J1326" s="552"/>
      <c r="K1326" s="552"/>
      <c r="L1326" s="552"/>
      <c r="M1326" s="552"/>
      <c r="N1326" s="552"/>
      <c r="O1326" s="552"/>
      <c r="P1326" s="552"/>
      <c r="Q1326" s="552"/>
      <c r="R1326" s="552"/>
      <c r="S1326" s="552"/>
      <c r="T1326" s="552"/>
      <c r="U1326" s="552"/>
      <c r="V1326" s="552"/>
      <c r="W1326" s="552"/>
      <c r="X1326" s="552"/>
      <c r="Y1326" s="552"/>
      <c r="Z1326" s="552"/>
      <c r="AA1326" s="552"/>
      <c r="AB1326" s="552"/>
      <c r="AC1326" s="552"/>
      <c r="AD1326" s="552"/>
      <c r="AE1326" s="552"/>
      <c r="AF1326" s="552"/>
      <c r="AG1326" s="552"/>
      <c r="AH1326" s="552"/>
      <c r="AI1326" s="1532" t="s">
        <v>737</v>
      </c>
      <c r="AJ1326" s="741"/>
      <c r="AK1326" s="1649"/>
      <c r="AL1326" s="1649"/>
      <c r="AM1326" s="1373"/>
      <c r="AN1326" s="1373"/>
      <c r="AO1326" s="1373"/>
      <c r="AP1326" s="1373"/>
      <c r="AQ1326" s="1649"/>
      <c r="AR1326" s="1373"/>
      <c r="AS1326" s="1373"/>
      <c r="AT1326" s="743"/>
      <c r="AU1326" s="1373"/>
      <c r="AV1326" s="1373"/>
      <c r="AW1326" s="1373"/>
      <c r="AX1326" s="1373"/>
      <c r="AY1326" s="1373"/>
      <c r="AZ1326" s="1639"/>
      <c r="BA1326" s="1639"/>
      <c r="BB1326" s="1639"/>
      <c r="BC1326" s="1639"/>
      <c r="BD1326" s="1639"/>
      <c r="BE1326" s="1642">
        <v>0</v>
      </c>
    </row>
    <row s="1854" customFormat="1" customHeight="1" ht="22.5">
      <c r="A1327" s="994"/>
      <c r="B1327" s="1373"/>
      <c r="C1327" s="1649"/>
      <c r="D1327" s="2158"/>
      <c r="E1327" s="553" t="s">
        <v>3046</v>
      </c>
      <c r="F1327" s="547" t="s">
        <v>3047</v>
      </c>
      <c r="G1327" s="2386" t="s">
        <v>736</v>
      </c>
      <c r="H1327" s="552"/>
      <c r="I1327" s="552">
        <v>227.998</v>
      </c>
      <c r="J1327" s="552"/>
      <c r="K1327" s="552"/>
      <c r="L1327" s="552"/>
      <c r="M1327" s="552"/>
      <c r="N1327" s="552"/>
      <c r="O1327" s="552"/>
      <c r="P1327" s="552"/>
      <c r="Q1327" s="552"/>
      <c r="R1327" s="552"/>
      <c r="S1327" s="552"/>
      <c r="T1327" s="552"/>
      <c r="U1327" s="552"/>
      <c r="V1327" s="552"/>
      <c r="W1327" s="552"/>
      <c r="X1327" s="552"/>
      <c r="Y1327" s="552"/>
      <c r="Z1327" s="552"/>
      <c r="AA1327" s="552"/>
      <c r="AB1327" s="552"/>
      <c r="AC1327" s="552"/>
      <c r="AD1327" s="552"/>
      <c r="AE1327" s="552"/>
      <c r="AF1327" s="552"/>
      <c r="AG1327" s="552"/>
      <c r="AH1327" s="552"/>
      <c r="AI1327" s="1532" t="s">
        <v>737</v>
      </c>
      <c r="AJ1327" s="741"/>
      <c r="AK1327" s="1649"/>
      <c r="AL1327" s="1649"/>
      <c r="AM1327" s="1373"/>
      <c r="AN1327" s="1373"/>
      <c r="AO1327" s="1373"/>
      <c r="AP1327" s="1373"/>
      <c r="AQ1327" s="1649"/>
      <c r="AR1327" s="1373"/>
      <c r="AS1327" s="1373"/>
      <c r="AT1327" s="743"/>
      <c r="AU1327" s="1373"/>
      <c r="AV1327" s="1373"/>
      <c r="AW1327" s="1373"/>
      <c r="AX1327" s="1373"/>
      <c r="AY1327" s="1373"/>
      <c r="AZ1327" s="1639"/>
      <c r="BA1327" s="1639"/>
      <c r="BB1327" s="1639"/>
      <c r="BC1327" s="1639"/>
      <c r="BD1327" s="1639"/>
      <c r="BE1327" s="1642">
        <v>0</v>
      </c>
    </row>
    <row s="1854" customFormat="1" customHeight="1" ht="22.5">
      <c r="A1328" s="994"/>
      <c r="B1328" s="1373"/>
      <c r="C1328" s="1649"/>
      <c r="D1328" s="2158"/>
      <c r="E1328" s="553" t="s">
        <v>3048</v>
      </c>
      <c r="F1328" s="547" t="s">
        <v>3049</v>
      </c>
      <c r="G1328" s="2386" t="s">
        <v>736</v>
      </c>
      <c r="H1328" s="552"/>
      <c r="I1328" s="552">
        <v>266.789</v>
      </c>
      <c r="J1328" s="552"/>
      <c r="K1328" s="552"/>
      <c r="L1328" s="552"/>
      <c r="M1328" s="552"/>
      <c r="N1328" s="552"/>
      <c r="O1328" s="552"/>
      <c r="P1328" s="552"/>
      <c r="Q1328" s="552"/>
      <c r="R1328" s="552"/>
      <c r="S1328" s="552"/>
      <c r="T1328" s="552"/>
      <c r="U1328" s="552"/>
      <c r="V1328" s="552"/>
      <c r="W1328" s="552"/>
      <c r="X1328" s="552"/>
      <c r="Y1328" s="552"/>
      <c r="Z1328" s="552"/>
      <c r="AA1328" s="552"/>
      <c r="AB1328" s="552"/>
      <c r="AC1328" s="552"/>
      <c r="AD1328" s="552"/>
      <c r="AE1328" s="552"/>
      <c r="AF1328" s="552"/>
      <c r="AG1328" s="552"/>
      <c r="AH1328" s="552"/>
      <c r="AI1328" s="1532" t="s">
        <v>737</v>
      </c>
      <c r="AJ1328" s="741"/>
      <c r="AK1328" s="1649"/>
      <c r="AL1328" s="1649"/>
      <c r="AM1328" s="1373"/>
      <c r="AN1328" s="1373"/>
      <c r="AO1328" s="1373"/>
      <c r="AP1328" s="1373"/>
      <c r="AQ1328" s="1649"/>
      <c r="AR1328" s="1373"/>
      <c r="AS1328" s="1373"/>
      <c r="AT1328" s="743"/>
      <c r="AU1328" s="1373"/>
      <c r="AV1328" s="1373"/>
      <c r="AW1328" s="1373"/>
      <c r="AX1328" s="1373"/>
      <c r="AY1328" s="1373"/>
      <c r="AZ1328" s="1639"/>
      <c r="BA1328" s="1639"/>
      <c r="BB1328" s="1639"/>
      <c r="BC1328" s="1639"/>
      <c r="BD1328" s="1639"/>
      <c r="BE1328" s="1642">
        <v>0</v>
      </c>
    </row>
    <row s="1854" customFormat="1" customHeight="1" ht="22.5">
      <c r="A1329" s="994"/>
      <c r="B1329" s="1373"/>
      <c r="C1329" s="1649"/>
      <c r="D1329" s="2158"/>
      <c r="E1329" s="553" t="s">
        <v>3050</v>
      </c>
      <c r="F1329" s="547" t="s">
        <v>3051</v>
      </c>
      <c r="G1329" s="2386" t="s">
        <v>736</v>
      </c>
      <c r="H1329" s="552"/>
      <c r="I1329" s="552">
        <v>268.002</v>
      </c>
      <c r="J1329" s="552"/>
      <c r="K1329" s="552"/>
      <c r="L1329" s="552"/>
      <c r="M1329" s="552"/>
      <c r="N1329" s="552"/>
      <c r="O1329" s="552"/>
      <c r="P1329" s="552"/>
      <c r="Q1329" s="552"/>
      <c r="R1329" s="552"/>
      <c r="S1329" s="552"/>
      <c r="T1329" s="552"/>
      <c r="U1329" s="552"/>
      <c r="V1329" s="552"/>
      <c r="W1329" s="552"/>
      <c r="X1329" s="552"/>
      <c r="Y1329" s="552"/>
      <c r="Z1329" s="552"/>
      <c r="AA1329" s="552"/>
      <c r="AB1329" s="552"/>
      <c r="AC1329" s="552"/>
      <c r="AD1329" s="552"/>
      <c r="AE1329" s="552"/>
      <c r="AF1329" s="552"/>
      <c r="AG1329" s="552"/>
      <c r="AH1329" s="552"/>
      <c r="AI1329" s="1532" t="s">
        <v>737</v>
      </c>
      <c r="AJ1329" s="741"/>
      <c r="AK1329" s="1649"/>
      <c r="AL1329" s="1649"/>
      <c r="AM1329" s="1373"/>
      <c r="AN1329" s="1373"/>
      <c r="AO1329" s="1373"/>
      <c r="AP1329" s="1373"/>
      <c r="AQ1329" s="1649"/>
      <c r="AR1329" s="1373"/>
      <c r="AS1329" s="1373"/>
      <c r="AT1329" s="743"/>
      <c r="AU1329" s="1373"/>
      <c r="AV1329" s="1373"/>
      <c r="AW1329" s="1373"/>
      <c r="AX1329" s="1373"/>
      <c r="AY1329" s="1373"/>
      <c r="AZ1329" s="1639"/>
      <c r="BA1329" s="1639"/>
      <c r="BB1329" s="1639"/>
      <c r="BC1329" s="1639"/>
      <c r="BD1329" s="1639"/>
      <c r="BE1329" s="1642">
        <v>0</v>
      </c>
    </row>
    <row s="1854" customFormat="1" customHeight="1" ht="22.5">
      <c r="A1330" s="994"/>
      <c r="B1330" s="1373"/>
      <c r="C1330" s="1649"/>
      <c r="D1330" s="2158"/>
      <c r="E1330" s="553" t="s">
        <v>3052</v>
      </c>
      <c r="F1330" s="547" t="s">
        <v>3053</v>
      </c>
      <c r="G1330" s="2386" t="s">
        <v>736</v>
      </c>
      <c r="H1330" s="552"/>
      <c r="I1330" s="552">
        <v>250.526</v>
      </c>
      <c r="J1330" s="552"/>
      <c r="K1330" s="552"/>
      <c r="L1330" s="552"/>
      <c r="M1330" s="552"/>
      <c r="N1330" s="552"/>
      <c r="O1330" s="552"/>
      <c r="P1330" s="552"/>
      <c r="Q1330" s="552"/>
      <c r="R1330" s="552"/>
      <c r="S1330" s="552"/>
      <c r="T1330" s="552"/>
      <c r="U1330" s="552"/>
      <c r="V1330" s="552"/>
      <c r="W1330" s="552"/>
      <c r="X1330" s="552"/>
      <c r="Y1330" s="552"/>
      <c r="Z1330" s="552"/>
      <c r="AA1330" s="552"/>
      <c r="AB1330" s="552"/>
      <c r="AC1330" s="552"/>
      <c r="AD1330" s="552"/>
      <c r="AE1330" s="552"/>
      <c r="AF1330" s="552"/>
      <c r="AG1330" s="552"/>
      <c r="AH1330" s="552"/>
      <c r="AI1330" s="1532" t="s">
        <v>737</v>
      </c>
      <c r="AJ1330" s="741"/>
      <c r="AK1330" s="1649"/>
      <c r="AL1330" s="1649"/>
      <c r="AM1330" s="1373"/>
      <c r="AN1330" s="1373"/>
      <c r="AO1330" s="1373"/>
      <c r="AP1330" s="1373"/>
      <c r="AQ1330" s="1649"/>
      <c r="AR1330" s="1373"/>
      <c r="AS1330" s="1373"/>
      <c r="AT1330" s="743"/>
      <c r="AU1330" s="1373"/>
      <c r="AV1330" s="1373"/>
      <c r="AW1330" s="1373"/>
      <c r="AX1330" s="1373"/>
      <c r="AY1330" s="1373"/>
      <c r="AZ1330" s="1639"/>
      <c r="BA1330" s="1639"/>
      <c r="BB1330" s="1639"/>
      <c r="BC1330" s="1639"/>
      <c r="BD1330" s="1639"/>
      <c r="BE1330" s="1642">
        <v>0</v>
      </c>
    </row>
    <row s="1854" customFormat="1" customHeight="1" ht="22.5">
      <c r="A1331" s="994"/>
      <c r="B1331" s="1373"/>
      <c r="C1331" s="1649"/>
      <c r="D1331" s="2158"/>
      <c r="E1331" s="553" t="s">
        <v>3054</v>
      </c>
      <c r="F1331" s="547" t="s">
        <v>3055</v>
      </c>
      <c r="G1331" s="2386" t="s">
        <v>736</v>
      </c>
      <c r="H1331" s="552"/>
      <c r="I1331" s="552">
        <v>250.432</v>
      </c>
      <c r="J1331" s="552"/>
      <c r="K1331" s="552"/>
      <c r="L1331" s="552"/>
      <c r="M1331" s="552"/>
      <c r="N1331" s="552"/>
      <c r="O1331" s="552"/>
      <c r="P1331" s="552"/>
      <c r="Q1331" s="552"/>
      <c r="R1331" s="552"/>
      <c r="S1331" s="552"/>
      <c r="T1331" s="552"/>
      <c r="U1331" s="552"/>
      <c r="V1331" s="552"/>
      <c r="W1331" s="552"/>
      <c r="X1331" s="552"/>
      <c r="Y1331" s="552"/>
      <c r="Z1331" s="552"/>
      <c r="AA1331" s="552"/>
      <c r="AB1331" s="552"/>
      <c r="AC1331" s="552"/>
      <c r="AD1331" s="552"/>
      <c r="AE1331" s="552"/>
      <c r="AF1331" s="552"/>
      <c r="AG1331" s="552"/>
      <c r="AH1331" s="552"/>
      <c r="AI1331" s="1532" t="s">
        <v>737</v>
      </c>
      <c r="AJ1331" s="741"/>
      <c r="AK1331" s="1649"/>
      <c r="AL1331" s="1649"/>
      <c r="AM1331" s="1373"/>
      <c r="AN1331" s="1373"/>
      <c r="AO1331" s="1373"/>
      <c r="AP1331" s="1373"/>
      <c r="AQ1331" s="1649"/>
      <c r="AR1331" s="1373"/>
      <c r="AS1331" s="1373"/>
      <c r="AT1331" s="743"/>
      <c r="AU1331" s="1373"/>
      <c r="AV1331" s="1373"/>
      <c r="AW1331" s="1373"/>
      <c r="AX1331" s="1373"/>
      <c r="AY1331" s="1373"/>
      <c r="AZ1331" s="1639"/>
      <c r="BA1331" s="1639"/>
      <c r="BB1331" s="1639"/>
      <c r="BC1331" s="1639"/>
      <c r="BD1331" s="1639"/>
      <c r="BE1331" s="1642">
        <v>0</v>
      </c>
    </row>
    <row s="1854" customFormat="1" customHeight="1" ht="22.5">
      <c r="A1332" s="994"/>
      <c r="B1332" s="1373"/>
      <c r="C1332" s="1649"/>
      <c r="D1332" s="2158"/>
      <c r="E1332" s="553" t="s">
        <v>3056</v>
      </c>
      <c r="F1332" s="547" t="s">
        <v>3057</v>
      </c>
      <c r="G1332" s="2386" t="s">
        <v>736</v>
      </c>
      <c r="H1332" s="552"/>
      <c r="I1332" s="552">
        <v>210.002</v>
      </c>
      <c r="J1332" s="552"/>
      <c r="K1332" s="552"/>
      <c r="L1332" s="552"/>
      <c r="M1332" s="552"/>
      <c r="N1332" s="552"/>
      <c r="O1332" s="552"/>
      <c r="P1332" s="552"/>
      <c r="Q1332" s="552"/>
      <c r="R1332" s="552"/>
      <c r="S1332" s="552"/>
      <c r="T1332" s="552"/>
      <c r="U1332" s="552"/>
      <c r="V1332" s="552"/>
      <c r="W1332" s="552"/>
      <c r="X1332" s="552"/>
      <c r="Y1332" s="552"/>
      <c r="Z1332" s="552"/>
      <c r="AA1332" s="552"/>
      <c r="AB1332" s="552"/>
      <c r="AC1332" s="552"/>
      <c r="AD1332" s="552"/>
      <c r="AE1332" s="552"/>
      <c r="AF1332" s="552"/>
      <c r="AG1332" s="552"/>
      <c r="AH1332" s="552"/>
      <c r="AI1332" s="1532" t="s">
        <v>737</v>
      </c>
      <c r="AJ1332" s="741"/>
      <c r="AK1332" s="1649"/>
      <c r="AL1332" s="1649"/>
      <c r="AM1332" s="1373"/>
      <c r="AN1332" s="1373"/>
      <c r="AO1332" s="1373"/>
      <c r="AP1332" s="1373"/>
      <c r="AQ1332" s="1649"/>
      <c r="AR1332" s="1373"/>
      <c r="AS1332" s="1373"/>
      <c r="AT1332" s="743"/>
      <c r="AU1332" s="1373"/>
      <c r="AV1332" s="1373"/>
      <c r="AW1332" s="1373"/>
      <c r="AX1332" s="1373"/>
      <c r="AY1332" s="1373"/>
      <c r="AZ1332" s="1639"/>
      <c r="BA1332" s="1639"/>
      <c r="BB1332" s="1639"/>
      <c r="BC1332" s="1639"/>
      <c r="BD1332" s="1639"/>
      <c r="BE1332" s="1642">
        <v>0</v>
      </c>
    </row>
    <row s="1854" customFormat="1" customHeight="1" ht="22.5">
      <c r="A1333" s="994"/>
      <c r="B1333" s="1373"/>
      <c r="C1333" s="1649"/>
      <c r="D1333" s="2158"/>
      <c r="E1333" s="553" t="s">
        <v>3058</v>
      </c>
      <c r="F1333" s="547" t="s">
        <v>3059</v>
      </c>
      <c r="G1333" s="2386" t="s">
        <v>736</v>
      </c>
      <c r="H1333" s="552"/>
      <c r="I1333" s="552">
        <v>210</v>
      </c>
      <c r="J1333" s="552"/>
      <c r="K1333" s="552"/>
      <c r="L1333" s="552"/>
      <c r="M1333" s="552"/>
      <c r="N1333" s="552"/>
      <c r="O1333" s="552"/>
      <c r="P1333" s="552"/>
      <c r="Q1333" s="552"/>
      <c r="R1333" s="552"/>
      <c r="S1333" s="552"/>
      <c r="T1333" s="552"/>
      <c r="U1333" s="552"/>
      <c r="V1333" s="552"/>
      <c r="W1333" s="552"/>
      <c r="X1333" s="552"/>
      <c r="Y1333" s="552"/>
      <c r="Z1333" s="552"/>
      <c r="AA1333" s="552"/>
      <c r="AB1333" s="552"/>
      <c r="AC1333" s="552"/>
      <c r="AD1333" s="552"/>
      <c r="AE1333" s="552"/>
      <c r="AF1333" s="552"/>
      <c r="AG1333" s="552"/>
      <c r="AH1333" s="552"/>
      <c r="AI1333" s="1532" t="s">
        <v>737</v>
      </c>
      <c r="AJ1333" s="741"/>
      <c r="AK1333" s="1649"/>
      <c r="AL1333" s="1649"/>
      <c r="AM1333" s="1373"/>
      <c r="AN1333" s="1373"/>
      <c r="AO1333" s="1373"/>
      <c r="AP1333" s="1373"/>
      <c r="AQ1333" s="1649"/>
      <c r="AR1333" s="1373"/>
      <c r="AS1333" s="1373"/>
      <c r="AT1333" s="743"/>
      <c r="AU1333" s="1373"/>
      <c r="AV1333" s="1373"/>
      <c r="AW1333" s="1373"/>
      <c r="AX1333" s="1373"/>
      <c r="AY1333" s="1373"/>
      <c r="AZ1333" s="1639"/>
      <c r="BA1333" s="1639"/>
      <c r="BB1333" s="1639"/>
      <c r="BC1333" s="1639"/>
      <c r="BD1333" s="1639"/>
      <c r="BE1333" s="1642">
        <v>0</v>
      </c>
    </row>
    <row s="1854" customFormat="1" customHeight="1" ht="22.5">
      <c r="A1334" s="994"/>
      <c r="B1334" s="1373"/>
      <c r="C1334" s="1649"/>
      <c r="D1334" s="2158"/>
      <c r="E1334" s="553" t="s">
        <v>3060</v>
      </c>
      <c r="F1334" s="547" t="s">
        <v>3061</v>
      </c>
      <c r="G1334" s="2386" t="s">
        <v>736</v>
      </c>
      <c r="H1334" s="552"/>
      <c r="I1334" s="552">
        <v>252.756</v>
      </c>
      <c r="J1334" s="552"/>
      <c r="K1334" s="552"/>
      <c r="L1334" s="552"/>
      <c r="M1334" s="552"/>
      <c r="N1334" s="552"/>
      <c r="O1334" s="552"/>
      <c r="P1334" s="552"/>
      <c r="Q1334" s="552"/>
      <c r="R1334" s="552"/>
      <c r="S1334" s="552"/>
      <c r="T1334" s="552"/>
      <c r="U1334" s="552"/>
      <c r="V1334" s="552"/>
      <c r="W1334" s="552"/>
      <c r="X1334" s="552"/>
      <c r="Y1334" s="552"/>
      <c r="Z1334" s="552"/>
      <c r="AA1334" s="552"/>
      <c r="AB1334" s="552"/>
      <c r="AC1334" s="552"/>
      <c r="AD1334" s="552"/>
      <c r="AE1334" s="552"/>
      <c r="AF1334" s="552"/>
      <c r="AG1334" s="552"/>
      <c r="AH1334" s="552"/>
      <c r="AI1334" s="1532" t="s">
        <v>737</v>
      </c>
      <c r="AJ1334" s="741"/>
      <c r="AK1334" s="1649"/>
      <c r="AL1334" s="1649"/>
      <c r="AM1334" s="1373"/>
      <c r="AN1334" s="1373"/>
      <c r="AO1334" s="1373"/>
      <c r="AP1334" s="1373"/>
      <c r="AQ1334" s="1649"/>
      <c r="AR1334" s="1373"/>
      <c r="AS1334" s="1373"/>
      <c r="AT1334" s="743"/>
      <c r="AU1334" s="1373"/>
      <c r="AV1334" s="1373"/>
      <c r="AW1334" s="1373"/>
      <c r="AX1334" s="1373"/>
      <c r="AY1334" s="1373"/>
      <c r="AZ1334" s="1639"/>
      <c r="BA1334" s="1639"/>
      <c r="BB1334" s="1639"/>
      <c r="BC1334" s="1639"/>
      <c r="BD1334" s="1639"/>
      <c r="BE1334" s="1642">
        <v>0</v>
      </c>
    </row>
    <row s="1854" customFormat="1" customHeight="1" ht="22.5">
      <c r="A1335" s="994"/>
      <c r="B1335" s="1373"/>
      <c r="C1335" s="1649"/>
      <c r="D1335" s="2158"/>
      <c r="E1335" s="553" t="s">
        <v>3062</v>
      </c>
      <c r="F1335" s="547" t="s">
        <v>3063</v>
      </c>
      <c r="G1335" s="2386" t="s">
        <v>736</v>
      </c>
      <c r="H1335" s="552"/>
      <c r="I1335" s="552">
        <v>252.764</v>
      </c>
      <c r="J1335" s="552"/>
      <c r="K1335" s="552"/>
      <c r="L1335" s="552"/>
      <c r="M1335" s="552"/>
      <c r="N1335" s="552"/>
      <c r="O1335" s="552"/>
      <c r="P1335" s="552"/>
      <c r="Q1335" s="552"/>
      <c r="R1335" s="552"/>
      <c r="S1335" s="552"/>
      <c r="T1335" s="552"/>
      <c r="U1335" s="552"/>
      <c r="V1335" s="552"/>
      <c r="W1335" s="552"/>
      <c r="X1335" s="552"/>
      <c r="Y1335" s="552"/>
      <c r="Z1335" s="552"/>
      <c r="AA1335" s="552"/>
      <c r="AB1335" s="552"/>
      <c r="AC1335" s="552"/>
      <c r="AD1335" s="552"/>
      <c r="AE1335" s="552"/>
      <c r="AF1335" s="552"/>
      <c r="AG1335" s="552"/>
      <c r="AH1335" s="552"/>
      <c r="AI1335" s="1532" t="s">
        <v>737</v>
      </c>
      <c r="AJ1335" s="741"/>
      <c r="AK1335" s="1649"/>
      <c r="AL1335" s="1649"/>
      <c r="AM1335" s="1373"/>
      <c r="AN1335" s="1373"/>
      <c r="AO1335" s="1373"/>
      <c r="AP1335" s="1373"/>
      <c r="AQ1335" s="1649"/>
      <c r="AR1335" s="1373"/>
      <c r="AS1335" s="1373"/>
      <c r="AT1335" s="743"/>
      <c r="AU1335" s="1373"/>
      <c r="AV1335" s="1373"/>
      <c r="AW1335" s="1373"/>
      <c r="AX1335" s="1373"/>
      <c r="AY1335" s="1373"/>
      <c r="AZ1335" s="1639"/>
      <c r="BA1335" s="1639"/>
      <c r="BB1335" s="1639"/>
      <c r="BC1335" s="1639"/>
      <c r="BD1335" s="1639"/>
      <c r="BE1335" s="1642">
        <v>0</v>
      </c>
    </row>
    <row s="1854" customFormat="1" customHeight="1" ht="22.5">
      <c r="A1336" s="994"/>
      <c r="B1336" s="1373"/>
      <c r="C1336" s="1649"/>
      <c r="D1336" s="2158"/>
      <c r="E1336" s="553" t="s">
        <v>3064</v>
      </c>
      <c r="F1336" s="547" t="s">
        <v>3065</v>
      </c>
      <c r="G1336" s="2386" t="s">
        <v>736</v>
      </c>
      <c r="H1336" s="552"/>
      <c r="I1336" s="552">
        <v>250.837</v>
      </c>
      <c r="J1336" s="552"/>
      <c r="K1336" s="552"/>
      <c r="L1336" s="552"/>
      <c r="M1336" s="552"/>
      <c r="N1336" s="552"/>
      <c r="O1336" s="552"/>
      <c r="P1336" s="552"/>
      <c r="Q1336" s="552"/>
      <c r="R1336" s="552"/>
      <c r="S1336" s="552"/>
      <c r="T1336" s="552"/>
      <c r="U1336" s="552"/>
      <c r="V1336" s="552"/>
      <c r="W1336" s="552"/>
      <c r="X1336" s="552"/>
      <c r="Y1336" s="552"/>
      <c r="Z1336" s="552"/>
      <c r="AA1336" s="552"/>
      <c r="AB1336" s="552"/>
      <c r="AC1336" s="552"/>
      <c r="AD1336" s="552"/>
      <c r="AE1336" s="552"/>
      <c r="AF1336" s="552"/>
      <c r="AG1336" s="552"/>
      <c r="AH1336" s="552"/>
      <c r="AI1336" s="1532" t="s">
        <v>737</v>
      </c>
      <c r="AJ1336" s="741"/>
      <c r="AK1336" s="1649"/>
      <c r="AL1336" s="1649"/>
      <c r="AM1336" s="1373"/>
      <c r="AN1336" s="1373"/>
      <c r="AO1336" s="1373"/>
      <c r="AP1336" s="1373"/>
      <c r="AQ1336" s="1649"/>
      <c r="AR1336" s="1373"/>
      <c r="AS1336" s="1373"/>
      <c r="AT1336" s="743"/>
      <c r="AU1336" s="1373"/>
      <c r="AV1336" s="1373"/>
      <c r="AW1336" s="1373"/>
      <c r="AX1336" s="1373"/>
      <c r="AY1336" s="1373"/>
      <c r="AZ1336" s="1639"/>
      <c r="BA1336" s="1639"/>
      <c r="BB1336" s="1639"/>
      <c r="BC1336" s="1639"/>
      <c r="BD1336" s="1639"/>
      <c r="BE1336" s="1642">
        <v>0</v>
      </c>
    </row>
    <row s="1854" customFormat="1" customHeight="1" ht="22.5">
      <c r="A1337" s="994"/>
      <c r="B1337" s="1373"/>
      <c r="C1337" s="1649"/>
      <c r="D1337" s="2158"/>
      <c r="E1337" s="553" t="s">
        <v>3066</v>
      </c>
      <c r="F1337" s="547" t="s">
        <v>3067</v>
      </c>
      <c r="G1337" s="2386" t="s">
        <v>736</v>
      </c>
      <c r="H1337" s="552"/>
      <c r="I1337" s="552">
        <v>242.752</v>
      </c>
      <c r="J1337" s="552"/>
      <c r="K1337" s="552"/>
      <c r="L1337" s="552"/>
      <c r="M1337" s="552"/>
      <c r="N1337" s="552"/>
      <c r="O1337" s="552"/>
      <c r="P1337" s="552"/>
      <c r="Q1337" s="552"/>
      <c r="R1337" s="552"/>
      <c r="S1337" s="552"/>
      <c r="T1337" s="552"/>
      <c r="U1337" s="552"/>
      <c r="V1337" s="552"/>
      <c r="W1337" s="552"/>
      <c r="X1337" s="552"/>
      <c r="Y1337" s="552"/>
      <c r="Z1337" s="552"/>
      <c r="AA1337" s="552"/>
      <c r="AB1337" s="552"/>
      <c r="AC1337" s="552"/>
      <c r="AD1337" s="552"/>
      <c r="AE1337" s="552"/>
      <c r="AF1337" s="552"/>
      <c r="AG1337" s="552"/>
      <c r="AH1337" s="552"/>
      <c r="AI1337" s="1532" t="s">
        <v>737</v>
      </c>
      <c r="AJ1337" s="741"/>
      <c r="AK1337" s="1649"/>
      <c r="AL1337" s="1649"/>
      <c r="AM1337" s="1373"/>
      <c r="AN1337" s="1373"/>
      <c r="AO1337" s="1373"/>
      <c r="AP1337" s="1373"/>
      <c r="AQ1337" s="1649"/>
      <c r="AR1337" s="1373"/>
      <c r="AS1337" s="1373"/>
      <c r="AT1337" s="743"/>
      <c r="AU1337" s="1373"/>
      <c r="AV1337" s="1373"/>
      <c r="AW1337" s="1373"/>
      <c r="AX1337" s="1373"/>
      <c r="AY1337" s="1373"/>
      <c r="AZ1337" s="1639"/>
      <c r="BA1337" s="1639"/>
      <c r="BB1337" s="1639"/>
      <c r="BC1337" s="1639"/>
      <c r="BD1337" s="1639"/>
      <c r="BE1337" s="1642">
        <v>0</v>
      </c>
    </row>
    <row s="1854" customFormat="1" customHeight="1" ht="22.5">
      <c r="A1338" s="994"/>
      <c r="B1338" s="1373"/>
      <c r="C1338" s="1649"/>
      <c r="D1338" s="2158"/>
      <c r="E1338" s="553" t="s">
        <v>3068</v>
      </c>
      <c r="F1338" s="547" t="s">
        <v>3069</v>
      </c>
      <c r="G1338" s="2386" t="s">
        <v>736</v>
      </c>
      <c r="H1338" s="552"/>
      <c r="I1338" s="552">
        <v>238.002</v>
      </c>
      <c r="J1338" s="552"/>
      <c r="K1338" s="552"/>
      <c r="L1338" s="552"/>
      <c r="M1338" s="552"/>
      <c r="N1338" s="552"/>
      <c r="O1338" s="552"/>
      <c r="P1338" s="552"/>
      <c r="Q1338" s="552"/>
      <c r="R1338" s="552"/>
      <c r="S1338" s="552"/>
      <c r="T1338" s="552"/>
      <c r="U1338" s="552"/>
      <c r="V1338" s="552"/>
      <c r="W1338" s="552"/>
      <c r="X1338" s="552"/>
      <c r="Y1338" s="552"/>
      <c r="Z1338" s="552"/>
      <c r="AA1338" s="552"/>
      <c r="AB1338" s="552"/>
      <c r="AC1338" s="552"/>
      <c r="AD1338" s="552"/>
      <c r="AE1338" s="552"/>
      <c r="AF1338" s="552"/>
      <c r="AG1338" s="552"/>
      <c r="AH1338" s="552"/>
      <c r="AI1338" s="1532" t="s">
        <v>737</v>
      </c>
      <c r="AJ1338" s="741"/>
      <c r="AK1338" s="1649"/>
      <c r="AL1338" s="1649"/>
      <c r="AM1338" s="1373"/>
      <c r="AN1338" s="1373"/>
      <c r="AO1338" s="1373"/>
      <c r="AP1338" s="1373"/>
      <c r="AQ1338" s="1649"/>
      <c r="AR1338" s="1373"/>
      <c r="AS1338" s="1373"/>
      <c r="AT1338" s="743"/>
      <c r="AU1338" s="1373"/>
      <c r="AV1338" s="1373"/>
      <c r="AW1338" s="1373"/>
      <c r="AX1338" s="1373"/>
      <c r="AY1338" s="1373"/>
      <c r="AZ1338" s="1639"/>
      <c r="BA1338" s="1639"/>
      <c r="BB1338" s="1639"/>
      <c r="BC1338" s="1639"/>
      <c r="BD1338" s="1639"/>
      <c r="BE1338" s="1642">
        <v>0</v>
      </c>
    </row>
    <row s="1854" customFormat="1" customHeight="1" ht="22.5">
      <c r="A1339" s="994"/>
      <c r="B1339" s="1373"/>
      <c r="C1339" s="1649"/>
      <c r="D1339" s="2158"/>
      <c r="E1339" s="553" t="s">
        <v>3070</v>
      </c>
      <c r="F1339" s="547" t="s">
        <v>3071</v>
      </c>
      <c r="G1339" s="2386" t="s">
        <v>736</v>
      </c>
      <c r="H1339" s="552"/>
      <c r="I1339" s="552">
        <v>210.006</v>
      </c>
      <c r="J1339" s="552"/>
      <c r="K1339" s="552"/>
      <c r="L1339" s="552"/>
      <c r="M1339" s="552"/>
      <c r="N1339" s="552"/>
      <c r="O1339" s="552"/>
      <c r="P1339" s="552"/>
      <c r="Q1339" s="552"/>
      <c r="R1339" s="552"/>
      <c r="S1339" s="552"/>
      <c r="T1339" s="552"/>
      <c r="U1339" s="552"/>
      <c r="V1339" s="552"/>
      <c r="W1339" s="552"/>
      <c r="X1339" s="552"/>
      <c r="Y1339" s="552"/>
      <c r="Z1339" s="552"/>
      <c r="AA1339" s="552"/>
      <c r="AB1339" s="552"/>
      <c r="AC1339" s="552"/>
      <c r="AD1339" s="552"/>
      <c r="AE1339" s="552"/>
      <c r="AF1339" s="552"/>
      <c r="AG1339" s="552"/>
      <c r="AH1339" s="552"/>
      <c r="AI1339" s="1532" t="s">
        <v>737</v>
      </c>
      <c r="AJ1339" s="741"/>
      <c r="AK1339" s="1649"/>
      <c r="AL1339" s="1649"/>
      <c r="AM1339" s="1373"/>
      <c r="AN1339" s="1373"/>
      <c r="AO1339" s="1373"/>
      <c r="AP1339" s="1373"/>
      <c r="AQ1339" s="1649"/>
      <c r="AR1339" s="1373"/>
      <c r="AS1339" s="1373"/>
      <c r="AT1339" s="743"/>
      <c r="AU1339" s="1373"/>
      <c r="AV1339" s="1373"/>
      <c r="AW1339" s="1373"/>
      <c r="AX1339" s="1373"/>
      <c r="AY1339" s="1373"/>
      <c r="AZ1339" s="1639"/>
      <c r="BA1339" s="1639"/>
      <c r="BB1339" s="1639"/>
      <c r="BC1339" s="1639"/>
      <c r="BD1339" s="1639"/>
      <c r="BE1339" s="1642">
        <v>0</v>
      </c>
    </row>
    <row s="1854" customFormat="1" customHeight="1" ht="22.5">
      <c r="A1340" s="994"/>
      <c r="B1340" s="1373"/>
      <c r="C1340" s="1649"/>
      <c r="D1340" s="2158"/>
      <c r="E1340" s="553" t="s">
        <v>3072</v>
      </c>
      <c r="F1340" s="547" t="s">
        <v>3073</v>
      </c>
      <c r="G1340" s="2386" t="s">
        <v>736</v>
      </c>
      <c r="H1340" s="552"/>
      <c r="I1340" s="552">
        <v>242.755</v>
      </c>
      <c r="J1340" s="552"/>
      <c r="K1340" s="552"/>
      <c r="L1340" s="552"/>
      <c r="M1340" s="552"/>
      <c r="N1340" s="552"/>
      <c r="O1340" s="552"/>
      <c r="P1340" s="552"/>
      <c r="Q1340" s="552"/>
      <c r="R1340" s="552"/>
      <c r="S1340" s="552"/>
      <c r="T1340" s="552"/>
      <c r="U1340" s="552"/>
      <c r="V1340" s="552"/>
      <c r="W1340" s="552"/>
      <c r="X1340" s="552"/>
      <c r="Y1340" s="552"/>
      <c r="Z1340" s="552"/>
      <c r="AA1340" s="552"/>
      <c r="AB1340" s="552"/>
      <c r="AC1340" s="552"/>
      <c r="AD1340" s="552"/>
      <c r="AE1340" s="552"/>
      <c r="AF1340" s="552"/>
      <c r="AG1340" s="552"/>
      <c r="AH1340" s="552"/>
      <c r="AI1340" s="1532" t="s">
        <v>737</v>
      </c>
      <c r="AJ1340" s="741"/>
      <c r="AK1340" s="1649"/>
      <c r="AL1340" s="1649"/>
      <c r="AM1340" s="1373"/>
      <c r="AN1340" s="1373"/>
      <c r="AO1340" s="1373"/>
      <c r="AP1340" s="1373"/>
      <c r="AQ1340" s="1649"/>
      <c r="AR1340" s="1373"/>
      <c r="AS1340" s="1373"/>
      <c r="AT1340" s="743"/>
      <c r="AU1340" s="1373"/>
      <c r="AV1340" s="1373"/>
      <c r="AW1340" s="1373"/>
      <c r="AX1340" s="1373"/>
      <c r="AY1340" s="1373"/>
      <c r="AZ1340" s="1639"/>
      <c r="BA1340" s="1639"/>
      <c r="BB1340" s="1639"/>
      <c r="BC1340" s="1639"/>
      <c r="BD1340" s="1639"/>
      <c r="BE1340" s="1642">
        <v>0</v>
      </c>
    </row>
    <row s="1854" customFormat="1" customHeight="1" ht="22.5">
      <c r="A1341" s="994"/>
      <c r="B1341" s="1373"/>
      <c r="C1341" s="1649"/>
      <c r="D1341" s="2158"/>
      <c r="E1341" s="553" t="s">
        <v>3074</v>
      </c>
      <c r="F1341" s="547" t="s">
        <v>3075</v>
      </c>
      <c r="G1341" s="2386" t="s">
        <v>736</v>
      </c>
      <c r="H1341" s="552"/>
      <c r="I1341" s="552">
        <v>209.995</v>
      </c>
      <c r="J1341" s="552"/>
      <c r="K1341" s="552"/>
      <c r="L1341" s="552"/>
      <c r="M1341" s="552"/>
      <c r="N1341" s="552"/>
      <c r="O1341" s="552"/>
      <c r="P1341" s="552"/>
      <c r="Q1341" s="552"/>
      <c r="R1341" s="552"/>
      <c r="S1341" s="552"/>
      <c r="T1341" s="552"/>
      <c r="U1341" s="552"/>
      <c r="V1341" s="552"/>
      <c r="W1341" s="552"/>
      <c r="X1341" s="552"/>
      <c r="Y1341" s="552"/>
      <c r="Z1341" s="552"/>
      <c r="AA1341" s="552"/>
      <c r="AB1341" s="552"/>
      <c r="AC1341" s="552"/>
      <c r="AD1341" s="552"/>
      <c r="AE1341" s="552"/>
      <c r="AF1341" s="552"/>
      <c r="AG1341" s="552"/>
      <c r="AH1341" s="552"/>
      <c r="AI1341" s="1532" t="s">
        <v>737</v>
      </c>
      <c r="AJ1341" s="741"/>
      <c r="AK1341" s="1649"/>
      <c r="AL1341" s="1649"/>
      <c r="AM1341" s="1373"/>
      <c r="AN1341" s="1373"/>
      <c r="AO1341" s="1373"/>
      <c r="AP1341" s="1373"/>
      <c r="AQ1341" s="1649"/>
      <c r="AR1341" s="1373"/>
      <c r="AS1341" s="1373"/>
      <c r="AT1341" s="743"/>
      <c r="AU1341" s="1373"/>
      <c r="AV1341" s="1373"/>
      <c r="AW1341" s="1373"/>
      <c r="AX1341" s="1373"/>
      <c r="AY1341" s="1373"/>
      <c r="AZ1341" s="1639"/>
      <c r="BA1341" s="1639"/>
      <c r="BB1341" s="1639"/>
      <c r="BC1341" s="1639"/>
      <c r="BD1341" s="1639"/>
      <c r="BE1341" s="1642">
        <v>0</v>
      </c>
    </row>
    <row s="1854" customFormat="1" customHeight="1" ht="22.5">
      <c r="A1342" s="994"/>
      <c r="B1342" s="1373"/>
      <c r="C1342" s="1649"/>
      <c r="D1342" s="2158"/>
      <c r="E1342" s="553" t="s">
        <v>3076</v>
      </c>
      <c r="F1342" s="547" t="s">
        <v>3077</v>
      </c>
      <c r="G1342" s="2386" t="s">
        <v>736</v>
      </c>
      <c r="H1342" s="552"/>
      <c r="I1342" s="552">
        <v>203.995</v>
      </c>
      <c r="J1342" s="552"/>
      <c r="K1342" s="552"/>
      <c r="L1342" s="552"/>
      <c r="M1342" s="552"/>
      <c r="N1342" s="552"/>
      <c r="O1342" s="552"/>
      <c r="P1342" s="552"/>
      <c r="Q1342" s="552"/>
      <c r="R1342" s="552"/>
      <c r="S1342" s="552"/>
      <c r="T1342" s="552"/>
      <c r="U1342" s="552"/>
      <c r="V1342" s="552"/>
      <c r="W1342" s="552"/>
      <c r="X1342" s="552"/>
      <c r="Y1342" s="552"/>
      <c r="Z1342" s="552"/>
      <c r="AA1342" s="552"/>
      <c r="AB1342" s="552"/>
      <c r="AC1342" s="552"/>
      <c r="AD1342" s="552"/>
      <c r="AE1342" s="552"/>
      <c r="AF1342" s="552"/>
      <c r="AG1342" s="552"/>
      <c r="AH1342" s="552"/>
      <c r="AI1342" s="1532" t="s">
        <v>737</v>
      </c>
      <c r="AJ1342" s="741"/>
      <c r="AK1342" s="1649"/>
      <c r="AL1342" s="1649"/>
      <c r="AM1342" s="1373"/>
      <c r="AN1342" s="1373"/>
      <c r="AO1342" s="1373"/>
      <c r="AP1342" s="1373"/>
      <c r="AQ1342" s="1649"/>
      <c r="AR1342" s="1373"/>
      <c r="AS1342" s="1373"/>
      <c r="AT1342" s="743"/>
      <c r="AU1342" s="1373"/>
      <c r="AV1342" s="1373"/>
      <c r="AW1342" s="1373"/>
      <c r="AX1342" s="1373"/>
      <c r="AY1342" s="1373"/>
      <c r="AZ1342" s="1639"/>
      <c r="BA1342" s="1639"/>
      <c r="BB1342" s="1639"/>
      <c r="BC1342" s="1639"/>
      <c r="BD1342" s="1639"/>
      <c r="BE1342" s="1642">
        <v>0</v>
      </c>
    </row>
    <row s="1854" customFormat="1" customHeight="1" ht="22.5">
      <c r="A1343" s="994"/>
      <c r="B1343" s="1373"/>
      <c r="C1343" s="1649"/>
      <c r="D1343" s="2158"/>
      <c r="E1343" s="553" t="s">
        <v>3078</v>
      </c>
      <c r="F1343" s="547" t="s">
        <v>3079</v>
      </c>
      <c r="G1343" s="2386" t="s">
        <v>736</v>
      </c>
      <c r="H1343" s="552"/>
      <c r="I1343" s="552">
        <v>199</v>
      </c>
      <c r="J1343" s="552"/>
      <c r="K1343" s="552"/>
      <c r="L1343" s="552"/>
      <c r="M1343" s="552"/>
      <c r="N1343" s="552"/>
      <c r="O1343" s="552"/>
      <c r="P1343" s="552"/>
      <c r="Q1343" s="552"/>
      <c r="R1343" s="552"/>
      <c r="S1343" s="552"/>
      <c r="T1343" s="552"/>
      <c r="U1343" s="552"/>
      <c r="V1343" s="552"/>
      <c r="W1343" s="552"/>
      <c r="X1343" s="552"/>
      <c r="Y1343" s="552"/>
      <c r="Z1343" s="552"/>
      <c r="AA1343" s="552"/>
      <c r="AB1343" s="552"/>
      <c r="AC1343" s="552"/>
      <c r="AD1343" s="552"/>
      <c r="AE1343" s="552"/>
      <c r="AF1343" s="552"/>
      <c r="AG1343" s="552"/>
      <c r="AH1343" s="552"/>
      <c r="AI1343" s="1532" t="s">
        <v>737</v>
      </c>
      <c r="AJ1343" s="741"/>
      <c r="AK1343" s="1649"/>
      <c r="AL1343" s="1649"/>
      <c r="AM1343" s="1373"/>
      <c r="AN1343" s="1373"/>
      <c r="AO1343" s="1373"/>
      <c r="AP1343" s="1373"/>
      <c r="AQ1343" s="1649"/>
      <c r="AR1343" s="1373"/>
      <c r="AS1343" s="1373"/>
      <c r="AT1343" s="743"/>
      <c r="AU1343" s="1373"/>
      <c r="AV1343" s="1373"/>
      <c r="AW1343" s="1373"/>
      <c r="AX1343" s="1373"/>
      <c r="AY1343" s="1373"/>
      <c r="AZ1343" s="1639"/>
      <c r="BA1343" s="1639"/>
      <c r="BB1343" s="1639"/>
      <c r="BC1343" s="1639"/>
      <c r="BD1343" s="1639"/>
      <c r="BE1343" s="1642">
        <v>0</v>
      </c>
    </row>
    <row s="1854" customFormat="1" customHeight="1" ht="22.5">
      <c r="A1344" s="994"/>
      <c r="B1344" s="1373"/>
      <c r="C1344" s="1649"/>
      <c r="D1344" s="2158"/>
      <c r="E1344" s="553" t="s">
        <v>3080</v>
      </c>
      <c r="F1344" s="547" t="s">
        <v>3081</v>
      </c>
      <c r="G1344" s="2386" t="s">
        <v>736</v>
      </c>
      <c r="H1344" s="552"/>
      <c r="I1344" s="552">
        <v>191.372</v>
      </c>
      <c r="J1344" s="552"/>
      <c r="K1344" s="552"/>
      <c r="L1344" s="552"/>
      <c r="M1344" s="552"/>
      <c r="N1344" s="552"/>
      <c r="O1344" s="552"/>
      <c r="P1344" s="552"/>
      <c r="Q1344" s="552"/>
      <c r="R1344" s="552"/>
      <c r="S1344" s="552"/>
      <c r="T1344" s="552"/>
      <c r="U1344" s="552"/>
      <c r="V1344" s="552"/>
      <c r="W1344" s="552"/>
      <c r="X1344" s="552"/>
      <c r="Y1344" s="552"/>
      <c r="Z1344" s="552"/>
      <c r="AA1344" s="552"/>
      <c r="AB1344" s="552"/>
      <c r="AC1344" s="552"/>
      <c r="AD1344" s="552"/>
      <c r="AE1344" s="552"/>
      <c r="AF1344" s="552"/>
      <c r="AG1344" s="552"/>
      <c r="AH1344" s="552"/>
      <c r="AI1344" s="1532" t="s">
        <v>737</v>
      </c>
      <c r="AJ1344" s="741"/>
      <c r="AK1344" s="1649"/>
      <c r="AL1344" s="1649"/>
      <c r="AM1344" s="1373"/>
      <c r="AN1344" s="1373"/>
      <c r="AO1344" s="1373"/>
      <c r="AP1344" s="1373"/>
      <c r="AQ1344" s="1649"/>
      <c r="AR1344" s="1373"/>
      <c r="AS1344" s="1373"/>
      <c r="AT1344" s="743"/>
      <c r="AU1344" s="1373"/>
      <c r="AV1344" s="1373"/>
      <c r="AW1344" s="1373"/>
      <c r="AX1344" s="1373"/>
      <c r="AY1344" s="1373"/>
      <c r="AZ1344" s="1639"/>
      <c r="BA1344" s="1639"/>
      <c r="BB1344" s="1639"/>
      <c r="BC1344" s="1639"/>
      <c r="BD1344" s="1639"/>
      <c r="BE1344" s="1642">
        <v>0</v>
      </c>
    </row>
    <row s="1854" customFormat="1" customHeight="1" ht="22.5">
      <c r="A1345" s="994"/>
      <c r="B1345" s="1373"/>
      <c r="C1345" s="1649"/>
      <c r="D1345" s="2158"/>
      <c r="E1345" s="553" t="s">
        <v>3082</v>
      </c>
      <c r="F1345" s="547" t="s">
        <v>3083</v>
      </c>
      <c r="G1345" s="2386" t="s">
        <v>736</v>
      </c>
      <c r="H1345" s="552"/>
      <c r="I1345" s="552">
        <v>178.193</v>
      </c>
      <c r="J1345" s="552"/>
      <c r="K1345" s="552"/>
      <c r="L1345" s="552"/>
      <c r="M1345" s="552"/>
      <c r="N1345" s="552"/>
      <c r="O1345" s="552"/>
      <c r="P1345" s="552"/>
      <c r="Q1345" s="552"/>
      <c r="R1345" s="552"/>
      <c r="S1345" s="552"/>
      <c r="T1345" s="552"/>
      <c r="U1345" s="552"/>
      <c r="V1345" s="552"/>
      <c r="W1345" s="552"/>
      <c r="X1345" s="552"/>
      <c r="Y1345" s="552"/>
      <c r="Z1345" s="552"/>
      <c r="AA1345" s="552"/>
      <c r="AB1345" s="552"/>
      <c r="AC1345" s="552"/>
      <c r="AD1345" s="552"/>
      <c r="AE1345" s="552"/>
      <c r="AF1345" s="552"/>
      <c r="AG1345" s="552"/>
      <c r="AH1345" s="552"/>
      <c r="AI1345" s="1532" t="s">
        <v>737</v>
      </c>
      <c r="AJ1345" s="741"/>
      <c r="AK1345" s="1649"/>
      <c r="AL1345" s="1649"/>
      <c r="AM1345" s="1373"/>
      <c r="AN1345" s="1373"/>
      <c r="AO1345" s="1373"/>
      <c r="AP1345" s="1373"/>
      <c r="AQ1345" s="1649"/>
      <c r="AR1345" s="1373"/>
      <c r="AS1345" s="1373"/>
      <c r="AT1345" s="743"/>
      <c r="AU1345" s="1373"/>
      <c r="AV1345" s="1373"/>
      <c r="AW1345" s="1373"/>
      <c r="AX1345" s="1373"/>
      <c r="AY1345" s="1373"/>
      <c r="AZ1345" s="1639"/>
      <c r="BA1345" s="1639"/>
      <c r="BB1345" s="1639"/>
      <c r="BC1345" s="1639"/>
      <c r="BD1345" s="1639"/>
      <c r="BE1345" s="1642">
        <v>0</v>
      </c>
    </row>
    <row s="1854" customFormat="1" customHeight="1" ht="22.5">
      <c r="A1346" s="994"/>
      <c r="B1346" s="1373"/>
      <c r="C1346" s="1649"/>
      <c r="D1346" s="2158"/>
      <c r="E1346" s="553" t="s">
        <v>3084</v>
      </c>
      <c r="F1346" s="547" t="s">
        <v>3085</v>
      </c>
      <c r="G1346" s="2386" t="s">
        <v>736</v>
      </c>
      <c r="H1346" s="552"/>
      <c r="I1346" s="552">
        <v>191</v>
      </c>
      <c r="J1346" s="552"/>
      <c r="K1346" s="552"/>
      <c r="L1346" s="552"/>
      <c r="M1346" s="552"/>
      <c r="N1346" s="552"/>
      <c r="O1346" s="552"/>
      <c r="P1346" s="552"/>
      <c r="Q1346" s="552"/>
      <c r="R1346" s="552"/>
      <c r="S1346" s="552"/>
      <c r="T1346" s="552"/>
      <c r="U1346" s="552"/>
      <c r="V1346" s="552"/>
      <c r="W1346" s="552"/>
      <c r="X1346" s="552"/>
      <c r="Y1346" s="552"/>
      <c r="Z1346" s="552"/>
      <c r="AA1346" s="552"/>
      <c r="AB1346" s="552"/>
      <c r="AC1346" s="552"/>
      <c r="AD1346" s="552"/>
      <c r="AE1346" s="552"/>
      <c r="AF1346" s="552"/>
      <c r="AG1346" s="552"/>
      <c r="AH1346" s="552"/>
      <c r="AI1346" s="1532" t="s">
        <v>737</v>
      </c>
      <c r="AJ1346" s="741"/>
      <c r="AK1346" s="1649"/>
      <c r="AL1346" s="1649"/>
      <c r="AM1346" s="1373"/>
      <c r="AN1346" s="1373"/>
      <c r="AO1346" s="1373"/>
      <c r="AP1346" s="1373"/>
      <c r="AQ1346" s="1649"/>
      <c r="AR1346" s="1373"/>
      <c r="AS1346" s="1373"/>
      <c r="AT1346" s="743"/>
      <c r="AU1346" s="1373"/>
      <c r="AV1346" s="1373"/>
      <c r="AW1346" s="1373"/>
      <c r="AX1346" s="1373"/>
      <c r="AY1346" s="1373"/>
      <c r="AZ1346" s="1639"/>
      <c r="BA1346" s="1639"/>
      <c r="BB1346" s="1639"/>
      <c r="BC1346" s="1639"/>
      <c r="BD1346" s="1639"/>
      <c r="BE1346" s="1642">
        <v>0</v>
      </c>
    </row>
    <row s="1854" customFormat="1" customHeight="1" ht="22.5">
      <c r="A1347" s="994"/>
      <c r="B1347" s="1373"/>
      <c r="C1347" s="1649"/>
      <c r="D1347" s="2158"/>
      <c r="E1347" s="553" t="s">
        <v>3086</v>
      </c>
      <c r="F1347" s="547" t="s">
        <v>3087</v>
      </c>
      <c r="G1347" s="2386" t="s">
        <v>736</v>
      </c>
      <c r="H1347" s="552"/>
      <c r="I1347" s="552">
        <v>186</v>
      </c>
      <c r="J1347" s="552"/>
      <c r="K1347" s="552"/>
      <c r="L1347" s="552"/>
      <c r="M1347" s="552"/>
      <c r="N1347" s="552"/>
      <c r="O1347" s="552"/>
      <c r="P1347" s="552"/>
      <c r="Q1347" s="552"/>
      <c r="R1347" s="552"/>
      <c r="S1347" s="552"/>
      <c r="T1347" s="552"/>
      <c r="U1347" s="552"/>
      <c r="V1347" s="552"/>
      <c r="W1347" s="552"/>
      <c r="X1347" s="552"/>
      <c r="Y1347" s="552"/>
      <c r="Z1347" s="552"/>
      <c r="AA1347" s="552"/>
      <c r="AB1347" s="552"/>
      <c r="AC1347" s="552"/>
      <c r="AD1347" s="552"/>
      <c r="AE1347" s="552"/>
      <c r="AF1347" s="552"/>
      <c r="AG1347" s="552"/>
      <c r="AH1347" s="552"/>
      <c r="AI1347" s="1532" t="s">
        <v>737</v>
      </c>
      <c r="AJ1347" s="741"/>
      <c r="AK1347" s="1649"/>
      <c r="AL1347" s="1649"/>
      <c r="AM1347" s="1373"/>
      <c r="AN1347" s="1373"/>
      <c r="AO1347" s="1373"/>
      <c r="AP1347" s="1373"/>
      <c r="AQ1347" s="1649"/>
      <c r="AR1347" s="1373"/>
      <c r="AS1347" s="1373"/>
      <c r="AT1347" s="743"/>
      <c r="AU1347" s="1373"/>
      <c r="AV1347" s="1373"/>
      <c r="AW1347" s="1373"/>
      <c r="AX1347" s="1373"/>
      <c r="AY1347" s="1373"/>
      <c r="AZ1347" s="1639"/>
      <c r="BA1347" s="1639"/>
      <c r="BB1347" s="1639"/>
      <c r="BC1347" s="1639"/>
      <c r="BD1347" s="1639"/>
      <c r="BE1347" s="1642">
        <v>0</v>
      </c>
    </row>
    <row s="1854" customFormat="1" customHeight="1" ht="22.5">
      <c r="A1348" s="994"/>
      <c r="B1348" s="1373"/>
      <c r="C1348" s="1649"/>
      <c r="D1348" s="2158"/>
      <c r="E1348" s="553" t="s">
        <v>3088</v>
      </c>
      <c r="F1348" s="547" t="s">
        <v>3089</v>
      </c>
      <c r="G1348" s="2386" t="s">
        <v>736</v>
      </c>
      <c r="H1348" s="552"/>
      <c r="I1348" s="552">
        <v>192</v>
      </c>
      <c r="J1348" s="552"/>
      <c r="K1348" s="552"/>
      <c r="L1348" s="552"/>
      <c r="M1348" s="552"/>
      <c r="N1348" s="552"/>
      <c r="O1348" s="552"/>
      <c r="P1348" s="552"/>
      <c r="Q1348" s="552"/>
      <c r="R1348" s="552"/>
      <c r="S1348" s="552"/>
      <c r="T1348" s="552"/>
      <c r="U1348" s="552"/>
      <c r="V1348" s="552"/>
      <c r="W1348" s="552"/>
      <c r="X1348" s="552"/>
      <c r="Y1348" s="552"/>
      <c r="Z1348" s="552"/>
      <c r="AA1348" s="552"/>
      <c r="AB1348" s="552"/>
      <c r="AC1348" s="552"/>
      <c r="AD1348" s="552"/>
      <c r="AE1348" s="552"/>
      <c r="AF1348" s="552"/>
      <c r="AG1348" s="552"/>
      <c r="AH1348" s="552"/>
      <c r="AI1348" s="1532" t="s">
        <v>737</v>
      </c>
      <c r="AJ1348" s="741"/>
      <c r="AK1348" s="1649"/>
      <c r="AL1348" s="1649"/>
      <c r="AM1348" s="1373"/>
      <c r="AN1348" s="1373"/>
      <c r="AO1348" s="1373"/>
      <c r="AP1348" s="1373"/>
      <c r="AQ1348" s="1649"/>
      <c r="AR1348" s="1373"/>
      <c r="AS1348" s="1373"/>
      <c r="AT1348" s="743"/>
      <c r="AU1348" s="1373"/>
      <c r="AV1348" s="1373"/>
      <c r="AW1348" s="1373"/>
      <c r="AX1348" s="1373"/>
      <c r="AY1348" s="1373"/>
      <c r="AZ1348" s="1639"/>
      <c r="BA1348" s="1639"/>
      <c r="BB1348" s="1639"/>
      <c r="BC1348" s="1639"/>
      <c r="BD1348" s="1639"/>
      <c r="BE1348" s="1642">
        <v>0</v>
      </c>
    </row>
    <row s="1854" customFormat="1" customHeight="1" ht="22.5">
      <c r="A1349" s="994"/>
      <c r="B1349" s="1373"/>
      <c r="C1349" s="1649"/>
      <c r="D1349" s="2158"/>
      <c r="E1349" s="553" t="s">
        <v>3090</v>
      </c>
      <c r="F1349" s="547" t="s">
        <v>3091</v>
      </c>
      <c r="G1349" s="2386" t="s">
        <v>736</v>
      </c>
      <c r="H1349" s="552"/>
      <c r="I1349" s="552">
        <v>195</v>
      </c>
      <c r="J1349" s="552"/>
      <c r="K1349" s="552"/>
      <c r="L1349" s="552"/>
      <c r="M1349" s="552"/>
      <c r="N1349" s="552"/>
      <c r="O1349" s="552"/>
      <c r="P1349" s="552"/>
      <c r="Q1349" s="552"/>
      <c r="R1349" s="552"/>
      <c r="S1349" s="552"/>
      <c r="T1349" s="552"/>
      <c r="U1349" s="552"/>
      <c r="V1349" s="552"/>
      <c r="W1349" s="552"/>
      <c r="X1349" s="552"/>
      <c r="Y1349" s="552"/>
      <c r="Z1349" s="552"/>
      <c r="AA1349" s="552"/>
      <c r="AB1349" s="552"/>
      <c r="AC1349" s="552"/>
      <c r="AD1349" s="552"/>
      <c r="AE1349" s="552"/>
      <c r="AF1349" s="552"/>
      <c r="AG1349" s="552"/>
      <c r="AH1349" s="552"/>
      <c r="AI1349" s="1532" t="s">
        <v>737</v>
      </c>
      <c r="AJ1349" s="741"/>
      <c r="AK1349" s="1649"/>
      <c r="AL1349" s="1649"/>
      <c r="AM1349" s="1373"/>
      <c r="AN1349" s="1373"/>
      <c r="AO1349" s="1373"/>
      <c r="AP1349" s="1373"/>
      <c r="AQ1349" s="1649"/>
      <c r="AR1349" s="1373"/>
      <c r="AS1349" s="1373"/>
      <c r="AT1349" s="743"/>
      <c r="AU1349" s="1373"/>
      <c r="AV1349" s="1373"/>
      <c r="AW1349" s="1373"/>
      <c r="AX1349" s="1373"/>
      <c r="AY1349" s="1373"/>
      <c r="AZ1349" s="1639"/>
      <c r="BA1349" s="1639"/>
      <c r="BB1349" s="1639"/>
      <c r="BC1349" s="1639"/>
      <c r="BD1349" s="1639"/>
      <c r="BE1349" s="1642">
        <v>0</v>
      </c>
    </row>
    <row s="1854" customFormat="1" customHeight="1" ht="22.5">
      <c r="A1350" s="994"/>
      <c r="B1350" s="1373"/>
      <c r="C1350" s="1649"/>
      <c r="D1350" s="2158"/>
      <c r="E1350" s="553" t="s">
        <v>3092</v>
      </c>
      <c r="F1350" s="547" t="s">
        <v>3093</v>
      </c>
      <c r="G1350" s="2386" t="s">
        <v>736</v>
      </c>
      <c r="H1350" s="552"/>
      <c r="I1350" s="552">
        <v>198.533</v>
      </c>
      <c r="J1350" s="552"/>
      <c r="K1350" s="552"/>
      <c r="L1350" s="552"/>
      <c r="M1350" s="552"/>
      <c r="N1350" s="552"/>
      <c r="O1350" s="552"/>
      <c r="P1350" s="552"/>
      <c r="Q1350" s="552"/>
      <c r="R1350" s="552"/>
      <c r="S1350" s="552"/>
      <c r="T1350" s="552"/>
      <c r="U1350" s="552"/>
      <c r="V1350" s="552"/>
      <c r="W1350" s="552"/>
      <c r="X1350" s="552"/>
      <c r="Y1350" s="552"/>
      <c r="Z1350" s="552"/>
      <c r="AA1350" s="552"/>
      <c r="AB1350" s="552"/>
      <c r="AC1350" s="552"/>
      <c r="AD1350" s="552"/>
      <c r="AE1350" s="552"/>
      <c r="AF1350" s="552"/>
      <c r="AG1350" s="552"/>
      <c r="AH1350" s="552"/>
      <c r="AI1350" s="1532" t="s">
        <v>737</v>
      </c>
      <c r="AJ1350" s="741"/>
      <c r="AK1350" s="1649"/>
      <c r="AL1350" s="1649"/>
      <c r="AM1350" s="1373"/>
      <c r="AN1350" s="1373"/>
      <c r="AO1350" s="1373"/>
      <c r="AP1350" s="1373"/>
      <c r="AQ1350" s="1649"/>
      <c r="AR1350" s="1373"/>
      <c r="AS1350" s="1373"/>
      <c r="AT1350" s="743"/>
      <c r="AU1350" s="1373"/>
      <c r="AV1350" s="1373"/>
      <c r="AW1350" s="1373"/>
      <c r="AX1350" s="1373"/>
      <c r="AY1350" s="1373"/>
      <c r="AZ1350" s="1639"/>
      <c r="BA1350" s="1639"/>
      <c r="BB1350" s="1639"/>
      <c r="BC1350" s="1639"/>
      <c r="BD1350" s="1639"/>
      <c r="BE1350" s="1642">
        <v>0</v>
      </c>
    </row>
    <row s="1854" customFormat="1" customHeight="1" ht="22.5">
      <c r="A1351" s="994"/>
      <c r="B1351" s="1373"/>
      <c r="C1351" s="1649"/>
      <c r="D1351" s="2158"/>
      <c r="E1351" s="553" t="s">
        <v>3094</v>
      </c>
      <c r="F1351" s="547" t="s">
        <v>3095</v>
      </c>
      <c r="G1351" s="2386" t="s">
        <v>736</v>
      </c>
      <c r="H1351" s="552"/>
      <c r="I1351" s="552">
        <v>180.219</v>
      </c>
      <c r="J1351" s="552"/>
      <c r="K1351" s="552"/>
      <c r="L1351" s="552"/>
      <c r="M1351" s="552"/>
      <c r="N1351" s="552"/>
      <c r="O1351" s="552"/>
      <c r="P1351" s="552"/>
      <c r="Q1351" s="552"/>
      <c r="R1351" s="552"/>
      <c r="S1351" s="552"/>
      <c r="T1351" s="552"/>
      <c r="U1351" s="552"/>
      <c r="V1351" s="552"/>
      <c r="W1351" s="552"/>
      <c r="X1351" s="552"/>
      <c r="Y1351" s="552"/>
      <c r="Z1351" s="552"/>
      <c r="AA1351" s="552"/>
      <c r="AB1351" s="552"/>
      <c r="AC1351" s="552"/>
      <c r="AD1351" s="552"/>
      <c r="AE1351" s="552"/>
      <c r="AF1351" s="552"/>
      <c r="AG1351" s="552"/>
      <c r="AH1351" s="552"/>
      <c r="AI1351" s="1532" t="s">
        <v>737</v>
      </c>
      <c r="AJ1351" s="741"/>
      <c r="AK1351" s="1649"/>
      <c r="AL1351" s="1649"/>
      <c r="AM1351" s="1373"/>
      <c r="AN1351" s="1373"/>
      <c r="AO1351" s="1373"/>
      <c r="AP1351" s="1373"/>
      <c r="AQ1351" s="1649"/>
      <c r="AR1351" s="1373"/>
      <c r="AS1351" s="1373"/>
      <c r="AT1351" s="743"/>
      <c r="AU1351" s="1373"/>
      <c r="AV1351" s="1373"/>
      <c r="AW1351" s="1373"/>
      <c r="AX1351" s="1373"/>
      <c r="AY1351" s="1373"/>
      <c r="AZ1351" s="1639"/>
      <c r="BA1351" s="1639"/>
      <c r="BB1351" s="1639"/>
      <c r="BC1351" s="1639"/>
      <c r="BD1351" s="1639"/>
      <c r="BE1351" s="1642">
        <v>0</v>
      </c>
    </row>
    <row s="1854" customFormat="1" customHeight="1" ht="22.5">
      <c r="A1352" s="994"/>
      <c r="B1352" s="1373"/>
      <c r="C1352" s="1649"/>
      <c r="D1352" s="2158"/>
      <c r="E1352" s="553" t="s">
        <v>3096</v>
      </c>
      <c r="F1352" s="547" t="s">
        <v>3097</v>
      </c>
      <c r="G1352" s="2386" t="s">
        <v>736</v>
      </c>
      <c r="H1352" s="552"/>
      <c r="I1352" s="552">
        <v>202.204</v>
      </c>
      <c r="J1352" s="552"/>
      <c r="K1352" s="552"/>
      <c r="L1352" s="552"/>
      <c r="M1352" s="552"/>
      <c r="N1352" s="552"/>
      <c r="O1352" s="552"/>
      <c r="P1352" s="552"/>
      <c r="Q1352" s="552"/>
      <c r="R1352" s="552"/>
      <c r="S1352" s="552"/>
      <c r="T1352" s="552"/>
      <c r="U1352" s="552"/>
      <c r="V1352" s="552"/>
      <c r="W1352" s="552"/>
      <c r="X1352" s="552"/>
      <c r="Y1352" s="552"/>
      <c r="Z1352" s="552"/>
      <c r="AA1352" s="552"/>
      <c r="AB1352" s="552"/>
      <c r="AC1352" s="552"/>
      <c r="AD1352" s="552"/>
      <c r="AE1352" s="552"/>
      <c r="AF1352" s="552"/>
      <c r="AG1352" s="552"/>
      <c r="AH1352" s="552"/>
      <c r="AI1352" s="1532" t="s">
        <v>737</v>
      </c>
      <c r="AJ1352" s="741"/>
      <c r="AK1352" s="1649"/>
      <c r="AL1352" s="1649"/>
      <c r="AM1352" s="1373"/>
      <c r="AN1352" s="1373"/>
      <c r="AO1352" s="1373"/>
      <c r="AP1352" s="1373"/>
      <c r="AQ1352" s="1649"/>
      <c r="AR1352" s="1373"/>
      <c r="AS1352" s="1373"/>
      <c r="AT1352" s="743"/>
      <c r="AU1352" s="1373"/>
      <c r="AV1352" s="1373"/>
      <c r="AW1352" s="1373"/>
      <c r="AX1352" s="1373"/>
      <c r="AY1352" s="1373"/>
      <c r="AZ1352" s="1639"/>
      <c r="BA1352" s="1639"/>
      <c r="BB1352" s="1639"/>
      <c r="BC1352" s="1639"/>
      <c r="BD1352" s="1639"/>
      <c r="BE1352" s="1642">
        <v>0</v>
      </c>
    </row>
    <row s="1854" customFormat="1" customHeight="1" ht="22.5">
      <c r="A1353" s="994"/>
      <c r="B1353" s="1373"/>
      <c r="C1353" s="1649"/>
      <c r="D1353" s="2158"/>
      <c r="E1353" s="553" t="s">
        <v>3098</v>
      </c>
      <c r="F1353" s="547" t="s">
        <v>3099</v>
      </c>
      <c r="G1353" s="2386" t="s">
        <v>736</v>
      </c>
      <c r="H1353" s="552"/>
      <c r="I1353" s="552">
        <v>200</v>
      </c>
      <c r="J1353" s="552"/>
      <c r="K1353" s="552"/>
      <c r="L1353" s="552"/>
      <c r="M1353" s="552"/>
      <c r="N1353" s="552"/>
      <c r="O1353" s="552"/>
      <c r="P1353" s="552"/>
      <c r="Q1353" s="552"/>
      <c r="R1353" s="552"/>
      <c r="S1353" s="552"/>
      <c r="T1353" s="552"/>
      <c r="U1353" s="552"/>
      <c r="V1353" s="552"/>
      <c r="W1353" s="552"/>
      <c r="X1353" s="552"/>
      <c r="Y1353" s="552"/>
      <c r="Z1353" s="552"/>
      <c r="AA1353" s="552"/>
      <c r="AB1353" s="552"/>
      <c r="AC1353" s="552"/>
      <c r="AD1353" s="552"/>
      <c r="AE1353" s="552"/>
      <c r="AF1353" s="552"/>
      <c r="AG1353" s="552"/>
      <c r="AH1353" s="552"/>
      <c r="AI1353" s="1532" t="s">
        <v>737</v>
      </c>
      <c r="AJ1353" s="741"/>
      <c r="AK1353" s="1649"/>
      <c r="AL1353" s="1649"/>
      <c r="AM1353" s="1373"/>
      <c r="AN1353" s="1373"/>
      <c r="AO1353" s="1373"/>
      <c r="AP1353" s="1373"/>
      <c r="AQ1353" s="1649"/>
      <c r="AR1353" s="1373"/>
      <c r="AS1353" s="1373"/>
      <c r="AT1353" s="743"/>
      <c r="AU1353" s="1373"/>
      <c r="AV1353" s="1373"/>
      <c r="AW1353" s="1373"/>
      <c r="AX1353" s="1373"/>
      <c r="AY1353" s="1373"/>
      <c r="AZ1353" s="1639"/>
      <c r="BA1353" s="1639"/>
      <c r="BB1353" s="1639"/>
      <c r="BC1353" s="1639"/>
      <c r="BD1353" s="1639"/>
      <c r="BE1353" s="1642">
        <v>0</v>
      </c>
    </row>
    <row s="1854" customFormat="1" customHeight="1" ht="22.5">
      <c r="A1354" s="994"/>
      <c r="B1354" s="1373"/>
      <c r="C1354" s="1649"/>
      <c r="D1354" s="2158"/>
      <c r="E1354" s="553" t="s">
        <v>3100</v>
      </c>
      <c r="F1354" s="547" t="s">
        <v>3101</v>
      </c>
      <c r="G1354" s="2386" t="s">
        <v>736</v>
      </c>
      <c r="H1354" s="552"/>
      <c r="I1354" s="552">
        <v>209</v>
      </c>
      <c r="J1354" s="552"/>
      <c r="K1354" s="552"/>
      <c r="L1354" s="552"/>
      <c r="M1354" s="552"/>
      <c r="N1354" s="552"/>
      <c r="O1354" s="552"/>
      <c r="P1354" s="552"/>
      <c r="Q1354" s="552"/>
      <c r="R1354" s="552"/>
      <c r="S1354" s="552"/>
      <c r="T1354" s="552"/>
      <c r="U1354" s="552"/>
      <c r="V1354" s="552"/>
      <c r="W1354" s="552"/>
      <c r="X1354" s="552"/>
      <c r="Y1354" s="552"/>
      <c r="Z1354" s="552"/>
      <c r="AA1354" s="552"/>
      <c r="AB1354" s="552"/>
      <c r="AC1354" s="552"/>
      <c r="AD1354" s="552"/>
      <c r="AE1354" s="552"/>
      <c r="AF1354" s="552"/>
      <c r="AG1354" s="552"/>
      <c r="AH1354" s="552"/>
      <c r="AI1354" s="1532" t="s">
        <v>737</v>
      </c>
      <c r="AJ1354" s="741"/>
      <c r="AK1354" s="1649"/>
      <c r="AL1354" s="1649"/>
      <c r="AM1354" s="1373"/>
      <c r="AN1354" s="1373"/>
      <c r="AO1354" s="1373"/>
      <c r="AP1354" s="1373"/>
      <c r="AQ1354" s="1649"/>
      <c r="AR1354" s="1373"/>
      <c r="AS1354" s="1373"/>
      <c r="AT1354" s="743"/>
      <c r="AU1354" s="1373"/>
      <c r="AV1354" s="1373"/>
      <c r="AW1354" s="1373"/>
      <c r="AX1354" s="1373"/>
      <c r="AY1354" s="1373"/>
      <c r="AZ1354" s="1639"/>
      <c r="BA1354" s="1639"/>
      <c r="BB1354" s="1639"/>
      <c r="BC1354" s="1639"/>
      <c r="BD1354" s="1639"/>
      <c r="BE1354" s="1642">
        <v>0</v>
      </c>
    </row>
    <row s="1854" customFormat="1" customHeight="1" ht="22.5">
      <c r="A1355" s="994"/>
      <c r="B1355" s="1373"/>
      <c r="C1355" s="1649"/>
      <c r="D1355" s="2158"/>
      <c r="E1355" s="553" t="s">
        <v>3102</v>
      </c>
      <c r="F1355" s="547" t="s">
        <v>3103</v>
      </c>
      <c r="G1355" s="2386" t="s">
        <v>736</v>
      </c>
      <c r="H1355" s="552"/>
      <c r="I1355" s="552">
        <v>210</v>
      </c>
      <c r="J1355" s="552"/>
      <c r="K1355" s="552"/>
      <c r="L1355" s="552"/>
      <c r="M1355" s="552"/>
      <c r="N1355" s="552"/>
      <c r="O1355" s="552"/>
      <c r="P1355" s="552"/>
      <c r="Q1355" s="552"/>
      <c r="R1355" s="552"/>
      <c r="S1355" s="552"/>
      <c r="T1355" s="552"/>
      <c r="U1355" s="552"/>
      <c r="V1355" s="552"/>
      <c r="W1355" s="552"/>
      <c r="X1355" s="552"/>
      <c r="Y1355" s="552"/>
      <c r="Z1355" s="552"/>
      <c r="AA1355" s="552"/>
      <c r="AB1355" s="552"/>
      <c r="AC1355" s="552"/>
      <c r="AD1355" s="552"/>
      <c r="AE1355" s="552"/>
      <c r="AF1355" s="552"/>
      <c r="AG1355" s="552"/>
      <c r="AH1355" s="552"/>
      <c r="AI1355" s="1532" t="s">
        <v>737</v>
      </c>
      <c r="AJ1355" s="741"/>
      <c r="AK1355" s="1649"/>
      <c r="AL1355" s="1649"/>
      <c r="AM1355" s="1373"/>
      <c r="AN1355" s="1373"/>
      <c r="AO1355" s="1373"/>
      <c r="AP1355" s="1373"/>
      <c r="AQ1355" s="1649"/>
      <c r="AR1355" s="1373"/>
      <c r="AS1355" s="1373"/>
      <c r="AT1355" s="743"/>
      <c r="AU1355" s="1373"/>
      <c r="AV1355" s="1373"/>
      <c r="AW1355" s="1373"/>
      <c r="AX1355" s="1373"/>
      <c r="AY1355" s="1373"/>
      <c r="AZ1355" s="1639"/>
      <c r="BA1355" s="1639"/>
      <c r="BB1355" s="1639"/>
      <c r="BC1355" s="1639"/>
      <c r="BD1355" s="1639"/>
      <c r="BE1355" s="1642">
        <v>0</v>
      </c>
    </row>
    <row s="1854" customFormat="1" customHeight="1" ht="22.5">
      <c r="A1356" s="994"/>
      <c r="B1356" s="1373"/>
      <c r="C1356" s="1649"/>
      <c r="D1356" s="2158"/>
      <c r="E1356" s="553" t="s">
        <v>3104</v>
      </c>
      <c r="F1356" s="547" t="s">
        <v>3105</v>
      </c>
      <c r="G1356" s="2386" t="s">
        <v>736</v>
      </c>
      <c r="H1356" s="552"/>
      <c r="I1356" s="552">
        <v>210.001</v>
      </c>
      <c r="J1356" s="552"/>
      <c r="K1356" s="552"/>
      <c r="L1356" s="552"/>
      <c r="M1356" s="552"/>
      <c r="N1356" s="552"/>
      <c r="O1356" s="552"/>
      <c r="P1356" s="552"/>
      <c r="Q1356" s="552"/>
      <c r="R1356" s="552"/>
      <c r="S1356" s="552"/>
      <c r="T1356" s="552"/>
      <c r="U1356" s="552"/>
      <c r="V1356" s="552"/>
      <c r="W1356" s="552"/>
      <c r="X1356" s="552"/>
      <c r="Y1356" s="552"/>
      <c r="Z1356" s="552"/>
      <c r="AA1356" s="552"/>
      <c r="AB1356" s="552"/>
      <c r="AC1356" s="552"/>
      <c r="AD1356" s="552"/>
      <c r="AE1356" s="552"/>
      <c r="AF1356" s="552"/>
      <c r="AG1356" s="552"/>
      <c r="AH1356" s="552"/>
      <c r="AI1356" s="1532" t="s">
        <v>737</v>
      </c>
      <c r="AJ1356" s="741"/>
      <c r="AK1356" s="1649"/>
      <c r="AL1356" s="1649"/>
      <c r="AM1356" s="1373"/>
      <c r="AN1356" s="1373"/>
      <c r="AO1356" s="1373"/>
      <c r="AP1356" s="1373"/>
      <c r="AQ1356" s="1649"/>
      <c r="AR1356" s="1373"/>
      <c r="AS1356" s="1373"/>
      <c r="AT1356" s="743"/>
      <c r="AU1356" s="1373"/>
      <c r="AV1356" s="1373"/>
      <c r="AW1356" s="1373"/>
      <c r="AX1356" s="1373"/>
      <c r="AY1356" s="1373"/>
      <c r="AZ1356" s="1639"/>
      <c r="BA1356" s="1639"/>
      <c r="BB1356" s="1639"/>
      <c r="BC1356" s="1639"/>
      <c r="BD1356" s="1639"/>
      <c r="BE1356" s="1642">
        <v>0</v>
      </c>
    </row>
    <row s="1854" customFormat="1" customHeight="1" ht="22.5">
      <c r="A1357" s="994"/>
      <c r="B1357" s="1373"/>
      <c r="C1357" s="1649"/>
      <c r="D1357" s="2158"/>
      <c r="E1357" s="553" t="s">
        <v>3106</v>
      </c>
      <c r="F1357" s="547" t="s">
        <v>3107</v>
      </c>
      <c r="G1357" s="2386" t="s">
        <v>736</v>
      </c>
      <c r="H1357" s="552"/>
      <c r="I1357" s="552">
        <v>229</v>
      </c>
      <c r="J1357" s="552"/>
      <c r="K1357" s="552"/>
      <c r="L1357" s="552"/>
      <c r="M1357" s="552"/>
      <c r="N1357" s="552"/>
      <c r="O1357" s="552"/>
      <c r="P1357" s="552"/>
      <c r="Q1357" s="552"/>
      <c r="R1357" s="552"/>
      <c r="S1357" s="552"/>
      <c r="T1357" s="552"/>
      <c r="U1357" s="552"/>
      <c r="V1357" s="552"/>
      <c r="W1357" s="552"/>
      <c r="X1357" s="552"/>
      <c r="Y1357" s="552"/>
      <c r="Z1357" s="552"/>
      <c r="AA1357" s="552"/>
      <c r="AB1357" s="552"/>
      <c r="AC1357" s="552"/>
      <c r="AD1357" s="552"/>
      <c r="AE1357" s="552"/>
      <c r="AF1357" s="552"/>
      <c r="AG1357" s="552"/>
      <c r="AH1357" s="552"/>
      <c r="AI1357" s="1532" t="s">
        <v>737</v>
      </c>
      <c r="AJ1357" s="741"/>
      <c r="AK1357" s="1649"/>
      <c r="AL1357" s="1649"/>
      <c r="AM1357" s="1373"/>
      <c r="AN1357" s="1373"/>
      <c r="AO1357" s="1373"/>
      <c r="AP1357" s="1373"/>
      <c r="AQ1357" s="1649"/>
      <c r="AR1357" s="1373"/>
      <c r="AS1357" s="1373"/>
      <c r="AT1357" s="743"/>
      <c r="AU1357" s="1373"/>
      <c r="AV1357" s="1373"/>
      <c r="AW1357" s="1373"/>
      <c r="AX1357" s="1373"/>
      <c r="AY1357" s="1373"/>
      <c r="AZ1357" s="1639"/>
      <c r="BA1357" s="1639"/>
      <c r="BB1357" s="1639"/>
      <c r="BC1357" s="1639"/>
      <c r="BD1357" s="1639"/>
      <c r="BE1357" s="1642">
        <v>0</v>
      </c>
    </row>
    <row s="1854" customFormat="1" customHeight="1" ht="22.5">
      <c r="A1358" s="994"/>
      <c r="B1358" s="1373"/>
      <c r="C1358" s="1649"/>
      <c r="D1358" s="2158"/>
      <c r="E1358" s="553" t="s">
        <v>3108</v>
      </c>
      <c r="F1358" s="547" t="s">
        <v>3109</v>
      </c>
      <c r="G1358" s="2386" t="s">
        <v>736</v>
      </c>
      <c r="H1358" s="552"/>
      <c r="I1358" s="552">
        <v>203.915</v>
      </c>
      <c r="J1358" s="552"/>
      <c r="K1358" s="552"/>
      <c r="L1358" s="552"/>
      <c r="M1358" s="552"/>
      <c r="N1358" s="552"/>
      <c r="O1358" s="552"/>
      <c r="P1358" s="552"/>
      <c r="Q1358" s="552"/>
      <c r="R1358" s="552"/>
      <c r="S1358" s="552"/>
      <c r="T1358" s="552"/>
      <c r="U1358" s="552"/>
      <c r="V1358" s="552"/>
      <c r="W1358" s="552"/>
      <c r="X1358" s="552"/>
      <c r="Y1358" s="552"/>
      <c r="Z1358" s="552"/>
      <c r="AA1358" s="552"/>
      <c r="AB1358" s="552"/>
      <c r="AC1358" s="552"/>
      <c r="AD1358" s="552"/>
      <c r="AE1358" s="552"/>
      <c r="AF1358" s="552"/>
      <c r="AG1358" s="552"/>
      <c r="AH1358" s="552"/>
      <c r="AI1358" s="1532" t="s">
        <v>737</v>
      </c>
      <c r="AJ1358" s="741"/>
      <c r="AK1358" s="1649"/>
      <c r="AL1358" s="1649"/>
      <c r="AM1358" s="1373"/>
      <c r="AN1358" s="1373"/>
      <c r="AO1358" s="1373"/>
      <c r="AP1358" s="1373"/>
      <c r="AQ1358" s="1649"/>
      <c r="AR1358" s="1373"/>
      <c r="AS1358" s="1373"/>
      <c r="AT1358" s="743"/>
      <c r="AU1358" s="1373"/>
      <c r="AV1358" s="1373"/>
      <c r="AW1358" s="1373"/>
      <c r="AX1358" s="1373"/>
      <c r="AY1358" s="1373"/>
      <c r="AZ1358" s="1639"/>
      <c r="BA1358" s="1639"/>
      <c r="BB1358" s="1639"/>
      <c r="BC1358" s="1639"/>
      <c r="BD1358" s="1639"/>
      <c r="BE1358" s="1642">
        <v>0</v>
      </c>
    </row>
    <row s="1854" customFormat="1" customHeight="1" ht="22.5">
      <c r="A1359" s="994"/>
      <c r="B1359" s="1373"/>
      <c r="C1359" s="1649"/>
      <c r="D1359" s="2158"/>
      <c r="E1359" s="553" t="s">
        <v>3110</v>
      </c>
      <c r="F1359" s="547" t="s">
        <v>3111</v>
      </c>
      <c r="G1359" s="2386" t="s">
        <v>736</v>
      </c>
      <c r="H1359" s="552"/>
      <c r="I1359" s="552">
        <v>210</v>
      </c>
      <c r="J1359" s="552"/>
      <c r="K1359" s="552"/>
      <c r="L1359" s="552"/>
      <c r="M1359" s="552"/>
      <c r="N1359" s="552"/>
      <c r="O1359" s="552"/>
      <c r="P1359" s="552"/>
      <c r="Q1359" s="552"/>
      <c r="R1359" s="552"/>
      <c r="S1359" s="552"/>
      <c r="T1359" s="552"/>
      <c r="U1359" s="552"/>
      <c r="V1359" s="552"/>
      <c r="W1359" s="552"/>
      <c r="X1359" s="552"/>
      <c r="Y1359" s="552"/>
      <c r="Z1359" s="552"/>
      <c r="AA1359" s="552"/>
      <c r="AB1359" s="552"/>
      <c r="AC1359" s="552"/>
      <c r="AD1359" s="552"/>
      <c r="AE1359" s="552"/>
      <c r="AF1359" s="552"/>
      <c r="AG1359" s="552"/>
      <c r="AH1359" s="552"/>
      <c r="AI1359" s="1532" t="s">
        <v>737</v>
      </c>
      <c r="AJ1359" s="741"/>
      <c r="AK1359" s="1649"/>
      <c r="AL1359" s="1649"/>
      <c r="AM1359" s="1373"/>
      <c r="AN1359" s="1373"/>
      <c r="AO1359" s="1373"/>
      <c r="AP1359" s="1373"/>
      <c r="AQ1359" s="1649"/>
      <c r="AR1359" s="1373"/>
      <c r="AS1359" s="1373"/>
      <c r="AT1359" s="743"/>
      <c r="AU1359" s="1373"/>
      <c r="AV1359" s="1373"/>
      <c r="AW1359" s="1373"/>
      <c r="AX1359" s="1373"/>
      <c r="AY1359" s="1373"/>
      <c r="AZ1359" s="1639"/>
      <c r="BA1359" s="1639"/>
      <c r="BB1359" s="1639"/>
      <c r="BC1359" s="1639"/>
      <c r="BD1359" s="1639"/>
      <c r="BE1359" s="1642">
        <v>0</v>
      </c>
    </row>
    <row s="1854" customFormat="1" customHeight="1" ht="22.5">
      <c r="A1360" s="994"/>
      <c r="B1360" s="1373"/>
      <c r="C1360" s="1649"/>
      <c r="D1360" s="2158"/>
      <c r="E1360" s="553" t="s">
        <v>3112</v>
      </c>
      <c r="F1360" s="547" t="s">
        <v>3113</v>
      </c>
      <c r="G1360" s="2386" t="s">
        <v>736</v>
      </c>
      <c r="H1360" s="552"/>
      <c r="I1360" s="552">
        <v>187</v>
      </c>
      <c r="J1360" s="552"/>
      <c r="K1360" s="552"/>
      <c r="L1360" s="552"/>
      <c r="M1360" s="552"/>
      <c r="N1360" s="552"/>
      <c r="O1360" s="552"/>
      <c r="P1360" s="552"/>
      <c r="Q1360" s="552"/>
      <c r="R1360" s="552"/>
      <c r="S1360" s="552"/>
      <c r="T1360" s="552"/>
      <c r="U1360" s="552"/>
      <c r="V1360" s="552"/>
      <c r="W1360" s="552"/>
      <c r="X1360" s="552"/>
      <c r="Y1360" s="552"/>
      <c r="Z1360" s="552"/>
      <c r="AA1360" s="552"/>
      <c r="AB1360" s="552"/>
      <c r="AC1360" s="552"/>
      <c r="AD1360" s="552"/>
      <c r="AE1360" s="552"/>
      <c r="AF1360" s="552"/>
      <c r="AG1360" s="552"/>
      <c r="AH1360" s="552"/>
      <c r="AI1360" s="1532" t="s">
        <v>737</v>
      </c>
      <c r="AJ1360" s="741"/>
      <c r="AK1360" s="1649"/>
      <c r="AL1360" s="1649"/>
      <c r="AM1360" s="1373"/>
      <c r="AN1360" s="1373"/>
      <c r="AO1360" s="1373"/>
      <c r="AP1360" s="1373"/>
      <c r="AQ1360" s="1649"/>
      <c r="AR1360" s="1373"/>
      <c r="AS1360" s="1373"/>
      <c r="AT1360" s="743"/>
      <c r="AU1360" s="1373"/>
      <c r="AV1360" s="1373"/>
      <c r="AW1360" s="1373"/>
      <c r="AX1360" s="1373"/>
      <c r="AY1360" s="1373"/>
      <c r="AZ1360" s="1639"/>
      <c r="BA1360" s="1639"/>
      <c r="BB1360" s="1639"/>
      <c r="BC1360" s="1639"/>
      <c r="BD1360" s="1639"/>
      <c r="BE1360" s="1642">
        <v>0</v>
      </c>
    </row>
    <row s="1854" customFormat="1" customHeight="1" ht="22.5">
      <c r="A1361" s="994"/>
      <c r="B1361" s="1373"/>
      <c r="C1361" s="1649"/>
      <c r="D1361" s="2158"/>
      <c r="E1361" s="553" t="s">
        <v>3114</v>
      </c>
      <c r="F1361" s="547" t="s">
        <v>3115</v>
      </c>
      <c r="G1361" s="2386" t="s">
        <v>736</v>
      </c>
      <c r="H1361" s="552"/>
      <c r="I1361" s="552">
        <v>169.806</v>
      </c>
      <c r="J1361" s="552"/>
      <c r="K1361" s="552"/>
      <c r="L1361" s="552"/>
      <c r="M1361" s="552"/>
      <c r="N1361" s="552"/>
      <c r="O1361" s="552"/>
      <c r="P1361" s="552"/>
      <c r="Q1361" s="552"/>
      <c r="R1361" s="552"/>
      <c r="S1361" s="552"/>
      <c r="T1361" s="552"/>
      <c r="U1361" s="552"/>
      <c r="V1361" s="552"/>
      <c r="W1361" s="552"/>
      <c r="X1361" s="552"/>
      <c r="Y1361" s="552"/>
      <c r="Z1361" s="552"/>
      <c r="AA1361" s="552"/>
      <c r="AB1361" s="552"/>
      <c r="AC1361" s="552"/>
      <c r="AD1361" s="552"/>
      <c r="AE1361" s="552"/>
      <c r="AF1361" s="552"/>
      <c r="AG1361" s="552"/>
      <c r="AH1361" s="552"/>
      <c r="AI1361" s="1532" t="s">
        <v>737</v>
      </c>
      <c r="AJ1361" s="741"/>
      <c r="AK1361" s="1649"/>
      <c r="AL1361" s="1649"/>
      <c r="AM1361" s="1373"/>
      <c r="AN1361" s="1373"/>
      <c r="AO1361" s="1373"/>
      <c r="AP1361" s="1373"/>
      <c r="AQ1361" s="1649"/>
      <c r="AR1361" s="1373"/>
      <c r="AS1361" s="1373"/>
      <c r="AT1361" s="743"/>
      <c r="AU1361" s="1373"/>
      <c r="AV1361" s="1373"/>
      <c r="AW1361" s="1373"/>
      <c r="AX1361" s="1373"/>
      <c r="AY1361" s="1373"/>
      <c r="AZ1361" s="1639"/>
      <c r="BA1361" s="1639"/>
      <c r="BB1361" s="1639"/>
      <c r="BC1361" s="1639"/>
      <c r="BD1361" s="1639"/>
      <c r="BE1361" s="1642">
        <v>0</v>
      </c>
    </row>
    <row s="1854" customFormat="1" customHeight="1" ht="22.5">
      <c r="A1362" s="994"/>
      <c r="B1362" s="1373"/>
      <c r="C1362" s="1649"/>
      <c r="D1362" s="2158"/>
      <c r="E1362" s="553" t="s">
        <v>3116</v>
      </c>
      <c r="F1362" s="547" t="s">
        <v>3117</v>
      </c>
      <c r="G1362" s="2386" t="s">
        <v>736</v>
      </c>
      <c r="H1362" s="552"/>
      <c r="I1362" s="552">
        <v>210</v>
      </c>
      <c r="J1362" s="552"/>
      <c r="K1362" s="552"/>
      <c r="L1362" s="552"/>
      <c r="M1362" s="552"/>
      <c r="N1362" s="552"/>
      <c r="O1362" s="552"/>
      <c r="P1362" s="552"/>
      <c r="Q1362" s="552"/>
      <c r="R1362" s="552"/>
      <c r="S1362" s="552"/>
      <c r="T1362" s="552"/>
      <c r="U1362" s="552"/>
      <c r="V1362" s="552"/>
      <c r="W1362" s="552"/>
      <c r="X1362" s="552"/>
      <c r="Y1362" s="552"/>
      <c r="Z1362" s="552"/>
      <c r="AA1362" s="552"/>
      <c r="AB1362" s="552"/>
      <c r="AC1362" s="552"/>
      <c r="AD1362" s="552"/>
      <c r="AE1362" s="552"/>
      <c r="AF1362" s="552"/>
      <c r="AG1362" s="552"/>
      <c r="AH1362" s="552"/>
      <c r="AI1362" s="1532" t="s">
        <v>737</v>
      </c>
      <c r="AJ1362" s="741"/>
      <c r="AK1362" s="1649"/>
      <c r="AL1362" s="1649"/>
      <c r="AM1362" s="1373"/>
      <c r="AN1362" s="1373"/>
      <c r="AO1362" s="1373"/>
      <c r="AP1362" s="1373"/>
      <c r="AQ1362" s="1649"/>
      <c r="AR1362" s="1373"/>
      <c r="AS1362" s="1373"/>
      <c r="AT1362" s="743"/>
      <c r="AU1362" s="1373"/>
      <c r="AV1362" s="1373"/>
      <c r="AW1362" s="1373"/>
      <c r="AX1362" s="1373"/>
      <c r="AY1362" s="1373"/>
      <c r="AZ1362" s="1639"/>
      <c r="BA1362" s="1639"/>
      <c r="BB1362" s="1639"/>
      <c r="BC1362" s="1639"/>
      <c r="BD1362" s="1639"/>
      <c r="BE1362" s="1642">
        <v>0</v>
      </c>
    </row>
    <row s="1854" customFormat="1" customHeight="1" ht="22.5">
      <c r="A1363" s="994"/>
      <c r="B1363" s="1373"/>
      <c r="C1363" s="1649"/>
      <c r="D1363" s="2158"/>
      <c r="E1363" s="553" t="s">
        <v>3118</v>
      </c>
      <c r="F1363" s="547" t="s">
        <v>3119</v>
      </c>
      <c r="G1363" s="2386" t="s">
        <v>736</v>
      </c>
      <c r="H1363" s="552"/>
      <c r="I1363" s="552">
        <v>160</v>
      </c>
      <c r="J1363" s="552"/>
      <c r="K1363" s="552"/>
      <c r="L1363" s="552"/>
      <c r="M1363" s="552"/>
      <c r="N1363" s="552"/>
      <c r="O1363" s="552"/>
      <c r="P1363" s="552"/>
      <c r="Q1363" s="552"/>
      <c r="R1363" s="552"/>
      <c r="S1363" s="552"/>
      <c r="T1363" s="552"/>
      <c r="U1363" s="552"/>
      <c r="V1363" s="552"/>
      <c r="W1363" s="552"/>
      <c r="X1363" s="552"/>
      <c r="Y1363" s="552"/>
      <c r="Z1363" s="552"/>
      <c r="AA1363" s="552"/>
      <c r="AB1363" s="552"/>
      <c r="AC1363" s="552"/>
      <c r="AD1363" s="552"/>
      <c r="AE1363" s="552"/>
      <c r="AF1363" s="552"/>
      <c r="AG1363" s="552"/>
      <c r="AH1363" s="552"/>
      <c r="AI1363" s="1532" t="s">
        <v>737</v>
      </c>
      <c r="AJ1363" s="741"/>
      <c r="AK1363" s="1649"/>
      <c r="AL1363" s="1649"/>
      <c r="AM1363" s="1373"/>
      <c r="AN1363" s="1373"/>
      <c r="AO1363" s="1373"/>
      <c r="AP1363" s="1373"/>
      <c r="AQ1363" s="1649"/>
      <c r="AR1363" s="1373"/>
      <c r="AS1363" s="1373"/>
      <c r="AT1363" s="743"/>
      <c r="AU1363" s="1373"/>
      <c r="AV1363" s="1373"/>
      <c r="AW1363" s="1373"/>
      <c r="AX1363" s="1373"/>
      <c r="AY1363" s="1373"/>
      <c r="AZ1363" s="1639"/>
      <c r="BA1363" s="1639"/>
      <c r="BB1363" s="1639"/>
      <c r="BC1363" s="1639"/>
      <c r="BD1363" s="1639"/>
      <c r="BE1363" s="1642">
        <v>0</v>
      </c>
    </row>
    <row s="1854" customFormat="1" customHeight="1" ht="22.5">
      <c r="A1364" s="994"/>
      <c r="B1364" s="1373"/>
      <c r="C1364" s="1649"/>
      <c r="D1364" s="2158"/>
      <c r="E1364" s="553" t="s">
        <v>3120</v>
      </c>
      <c r="F1364" s="547" t="s">
        <v>3121</v>
      </c>
      <c r="G1364" s="2386" t="s">
        <v>736</v>
      </c>
      <c r="H1364" s="552"/>
      <c r="I1364" s="552">
        <v>253.998</v>
      </c>
      <c r="J1364" s="552"/>
      <c r="K1364" s="552"/>
      <c r="L1364" s="552"/>
      <c r="M1364" s="552"/>
      <c r="N1364" s="552"/>
      <c r="O1364" s="552"/>
      <c r="P1364" s="552"/>
      <c r="Q1364" s="552"/>
      <c r="R1364" s="552"/>
      <c r="S1364" s="552"/>
      <c r="T1364" s="552"/>
      <c r="U1364" s="552"/>
      <c r="V1364" s="552"/>
      <c r="W1364" s="552"/>
      <c r="X1364" s="552"/>
      <c r="Y1364" s="552"/>
      <c r="Z1364" s="552"/>
      <c r="AA1364" s="552"/>
      <c r="AB1364" s="552"/>
      <c r="AC1364" s="552"/>
      <c r="AD1364" s="552"/>
      <c r="AE1364" s="552"/>
      <c r="AF1364" s="552"/>
      <c r="AG1364" s="552"/>
      <c r="AH1364" s="552"/>
      <c r="AI1364" s="1532" t="s">
        <v>737</v>
      </c>
      <c r="AJ1364" s="741"/>
      <c r="AK1364" s="1649"/>
      <c r="AL1364" s="1649"/>
      <c r="AM1364" s="1373"/>
      <c r="AN1364" s="1373"/>
      <c r="AO1364" s="1373"/>
      <c r="AP1364" s="1373"/>
      <c r="AQ1364" s="1649"/>
      <c r="AR1364" s="1373"/>
      <c r="AS1364" s="1373"/>
      <c r="AT1364" s="743"/>
      <c r="AU1364" s="1373"/>
      <c r="AV1364" s="1373"/>
      <c r="AW1364" s="1373"/>
      <c r="AX1364" s="1373"/>
      <c r="AY1364" s="1373"/>
      <c r="AZ1364" s="1639"/>
      <c r="BA1364" s="1639"/>
      <c r="BB1364" s="1639"/>
      <c r="BC1364" s="1639"/>
      <c r="BD1364" s="1639"/>
      <c r="BE1364" s="1642">
        <v>0</v>
      </c>
    </row>
    <row s="1854" customFormat="1" customHeight="1" ht="22.5">
      <c r="A1365" s="994"/>
      <c r="B1365" s="1373"/>
      <c r="C1365" s="1649"/>
      <c r="D1365" s="2158"/>
      <c r="E1365" s="553" t="s">
        <v>3122</v>
      </c>
      <c r="F1365" s="547" t="s">
        <v>3123</v>
      </c>
      <c r="G1365" s="2386" t="s">
        <v>736</v>
      </c>
      <c r="H1365" s="552"/>
      <c r="I1365" s="552">
        <v>217</v>
      </c>
      <c r="J1365" s="552"/>
      <c r="K1365" s="552"/>
      <c r="L1365" s="552"/>
      <c r="M1365" s="552"/>
      <c r="N1365" s="552"/>
      <c r="O1365" s="552"/>
      <c r="P1365" s="552"/>
      <c r="Q1365" s="552"/>
      <c r="R1365" s="552"/>
      <c r="S1365" s="552"/>
      <c r="T1365" s="552"/>
      <c r="U1365" s="552"/>
      <c r="V1365" s="552"/>
      <c r="W1365" s="552"/>
      <c r="X1365" s="552"/>
      <c r="Y1365" s="552"/>
      <c r="Z1365" s="552"/>
      <c r="AA1365" s="552"/>
      <c r="AB1365" s="552"/>
      <c r="AC1365" s="552"/>
      <c r="AD1365" s="552"/>
      <c r="AE1365" s="552"/>
      <c r="AF1365" s="552"/>
      <c r="AG1365" s="552"/>
      <c r="AH1365" s="552"/>
      <c r="AI1365" s="1532" t="s">
        <v>737</v>
      </c>
      <c r="AJ1365" s="741"/>
      <c r="AK1365" s="1649"/>
      <c r="AL1365" s="1649"/>
      <c r="AM1365" s="1373"/>
      <c r="AN1365" s="1373"/>
      <c r="AO1365" s="1373"/>
      <c r="AP1365" s="1373"/>
      <c r="AQ1365" s="1649"/>
      <c r="AR1365" s="1373"/>
      <c r="AS1365" s="1373"/>
      <c r="AT1365" s="743"/>
      <c r="AU1365" s="1373"/>
      <c r="AV1365" s="1373"/>
      <c r="AW1365" s="1373"/>
      <c r="AX1365" s="1373"/>
      <c r="AY1365" s="1373"/>
      <c r="AZ1365" s="1639"/>
      <c r="BA1365" s="1639"/>
      <c r="BB1365" s="1639"/>
      <c r="BC1365" s="1639"/>
      <c r="BD1365" s="1639"/>
      <c r="BE1365" s="1642">
        <v>0</v>
      </c>
    </row>
    <row s="1854" customFormat="1" customHeight="1" ht="22.5">
      <c r="A1366" s="994"/>
      <c r="B1366" s="1373"/>
      <c r="C1366" s="1649"/>
      <c r="D1366" s="2158"/>
      <c r="E1366" s="553" t="s">
        <v>3124</v>
      </c>
      <c r="F1366" s="547" t="s">
        <v>3125</v>
      </c>
      <c r="G1366" s="2386" t="s">
        <v>736</v>
      </c>
      <c r="H1366" s="552"/>
      <c r="I1366" s="552">
        <v>216.765</v>
      </c>
      <c r="J1366" s="552"/>
      <c r="K1366" s="552"/>
      <c r="L1366" s="552"/>
      <c r="M1366" s="552"/>
      <c r="N1366" s="552"/>
      <c r="O1366" s="552"/>
      <c r="P1366" s="552"/>
      <c r="Q1366" s="552"/>
      <c r="R1366" s="552"/>
      <c r="S1366" s="552"/>
      <c r="T1366" s="552"/>
      <c r="U1366" s="552"/>
      <c r="V1366" s="552"/>
      <c r="W1366" s="552"/>
      <c r="X1366" s="552"/>
      <c r="Y1366" s="552"/>
      <c r="Z1366" s="552"/>
      <c r="AA1366" s="552"/>
      <c r="AB1366" s="552"/>
      <c r="AC1366" s="552"/>
      <c r="AD1366" s="552"/>
      <c r="AE1366" s="552"/>
      <c r="AF1366" s="552"/>
      <c r="AG1366" s="552"/>
      <c r="AH1366" s="552"/>
      <c r="AI1366" s="1532" t="s">
        <v>737</v>
      </c>
      <c r="AJ1366" s="741"/>
      <c r="AK1366" s="1649"/>
      <c r="AL1366" s="1649"/>
      <c r="AM1366" s="1373"/>
      <c r="AN1366" s="1373"/>
      <c r="AO1366" s="1373"/>
      <c r="AP1366" s="1373"/>
      <c r="AQ1366" s="1649"/>
      <c r="AR1366" s="1373"/>
      <c r="AS1366" s="1373"/>
      <c r="AT1366" s="743"/>
      <c r="AU1366" s="1373"/>
      <c r="AV1366" s="1373"/>
      <c r="AW1366" s="1373"/>
      <c r="AX1366" s="1373"/>
      <c r="AY1366" s="1373"/>
      <c r="AZ1366" s="1639"/>
      <c r="BA1366" s="1639"/>
      <c r="BB1366" s="1639"/>
      <c r="BC1366" s="1639"/>
      <c r="BD1366" s="1639"/>
      <c r="BE1366" s="1642">
        <v>0</v>
      </c>
    </row>
    <row s="1854" customFormat="1" customHeight="1" ht="22.5">
      <c r="A1367" s="994"/>
      <c r="B1367" s="1373"/>
      <c r="C1367" s="1649"/>
      <c r="D1367" s="2158"/>
      <c r="E1367" s="553" t="s">
        <v>3126</v>
      </c>
      <c r="F1367" s="547" t="s">
        <v>3127</v>
      </c>
      <c r="G1367" s="2386" t="s">
        <v>736</v>
      </c>
      <c r="H1367" s="552"/>
      <c r="I1367" s="552">
        <v>210</v>
      </c>
      <c r="J1367" s="552"/>
      <c r="K1367" s="552"/>
      <c r="L1367" s="552"/>
      <c r="M1367" s="552"/>
      <c r="N1367" s="552"/>
      <c r="O1367" s="552"/>
      <c r="P1367" s="552"/>
      <c r="Q1367" s="552"/>
      <c r="R1367" s="552"/>
      <c r="S1367" s="552"/>
      <c r="T1367" s="552"/>
      <c r="U1367" s="552"/>
      <c r="V1367" s="552"/>
      <c r="W1367" s="552"/>
      <c r="X1367" s="552"/>
      <c r="Y1367" s="552"/>
      <c r="Z1367" s="552"/>
      <c r="AA1367" s="552"/>
      <c r="AB1367" s="552"/>
      <c r="AC1367" s="552"/>
      <c r="AD1367" s="552"/>
      <c r="AE1367" s="552"/>
      <c r="AF1367" s="552"/>
      <c r="AG1367" s="552"/>
      <c r="AH1367" s="552"/>
      <c r="AI1367" s="1532" t="s">
        <v>737</v>
      </c>
      <c r="AJ1367" s="741"/>
      <c r="AK1367" s="1649"/>
      <c r="AL1367" s="1649"/>
      <c r="AM1367" s="1373"/>
      <c r="AN1367" s="1373"/>
      <c r="AO1367" s="1373"/>
      <c r="AP1367" s="1373"/>
      <c r="AQ1367" s="1649"/>
      <c r="AR1367" s="1373"/>
      <c r="AS1367" s="1373"/>
      <c r="AT1367" s="743"/>
      <c r="AU1367" s="1373"/>
      <c r="AV1367" s="1373"/>
      <c r="AW1367" s="1373"/>
      <c r="AX1367" s="1373"/>
      <c r="AY1367" s="1373"/>
      <c r="AZ1367" s="1639"/>
      <c r="BA1367" s="1639"/>
      <c r="BB1367" s="1639"/>
      <c r="BC1367" s="1639"/>
      <c r="BD1367" s="1639"/>
      <c r="BE1367" s="1642">
        <v>0</v>
      </c>
    </row>
    <row s="1854" customFormat="1" customHeight="1" ht="22.5">
      <c r="A1368" s="994"/>
      <c r="B1368" s="1373"/>
      <c r="C1368" s="1649"/>
      <c r="D1368" s="2158"/>
      <c r="E1368" s="553" t="s">
        <v>3128</v>
      </c>
      <c r="F1368" s="547" t="s">
        <v>3129</v>
      </c>
      <c r="G1368" s="2386" t="s">
        <v>736</v>
      </c>
      <c r="H1368" s="552"/>
      <c r="I1368" s="552">
        <v>170.513</v>
      </c>
      <c r="J1368" s="552"/>
      <c r="K1368" s="552"/>
      <c r="L1368" s="552"/>
      <c r="M1368" s="552"/>
      <c r="N1368" s="552"/>
      <c r="O1368" s="552"/>
      <c r="P1368" s="552"/>
      <c r="Q1368" s="552"/>
      <c r="R1368" s="552"/>
      <c r="S1368" s="552"/>
      <c r="T1368" s="552"/>
      <c r="U1368" s="552"/>
      <c r="V1368" s="552"/>
      <c r="W1368" s="552"/>
      <c r="X1368" s="552"/>
      <c r="Y1368" s="552"/>
      <c r="Z1368" s="552"/>
      <c r="AA1368" s="552"/>
      <c r="AB1368" s="552"/>
      <c r="AC1368" s="552"/>
      <c r="AD1368" s="552"/>
      <c r="AE1368" s="552"/>
      <c r="AF1368" s="552"/>
      <c r="AG1368" s="552"/>
      <c r="AH1368" s="552"/>
      <c r="AI1368" s="1532" t="s">
        <v>737</v>
      </c>
      <c r="AJ1368" s="741"/>
      <c r="AK1368" s="1649"/>
      <c r="AL1368" s="1649"/>
      <c r="AM1368" s="1373"/>
      <c r="AN1368" s="1373"/>
      <c r="AO1368" s="1373"/>
      <c r="AP1368" s="1373"/>
      <c r="AQ1368" s="1649"/>
      <c r="AR1368" s="1373"/>
      <c r="AS1368" s="1373"/>
      <c r="AT1368" s="743"/>
      <c r="AU1368" s="1373"/>
      <c r="AV1368" s="1373"/>
      <c r="AW1368" s="1373"/>
      <c r="AX1368" s="1373"/>
      <c r="AY1368" s="1373"/>
      <c r="AZ1368" s="1639"/>
      <c r="BA1368" s="1639"/>
      <c r="BB1368" s="1639"/>
      <c r="BC1368" s="1639"/>
      <c r="BD1368" s="1639"/>
      <c r="BE1368" s="1642">
        <v>0</v>
      </c>
    </row>
    <row s="1854" customFormat="1" customHeight="1" ht="22.5">
      <c r="A1369" s="994"/>
      <c r="B1369" s="1373"/>
      <c r="C1369" s="1649"/>
      <c r="D1369" s="2158"/>
      <c r="E1369" s="553" t="s">
        <v>3130</v>
      </c>
      <c r="F1369" s="547" t="s">
        <v>3131</v>
      </c>
      <c r="G1369" s="2386" t="s">
        <v>736</v>
      </c>
      <c r="H1369" s="552"/>
      <c r="I1369" s="552">
        <v>164.565</v>
      </c>
      <c r="J1369" s="552"/>
      <c r="K1369" s="552"/>
      <c r="L1369" s="552"/>
      <c r="M1369" s="552"/>
      <c r="N1369" s="552"/>
      <c r="O1369" s="552"/>
      <c r="P1369" s="552"/>
      <c r="Q1369" s="552"/>
      <c r="R1369" s="552"/>
      <c r="S1369" s="552"/>
      <c r="T1369" s="552"/>
      <c r="U1369" s="552"/>
      <c r="V1369" s="552"/>
      <c r="W1369" s="552"/>
      <c r="X1369" s="552"/>
      <c r="Y1369" s="552"/>
      <c r="Z1369" s="552"/>
      <c r="AA1369" s="552"/>
      <c r="AB1369" s="552"/>
      <c r="AC1369" s="552"/>
      <c r="AD1369" s="552"/>
      <c r="AE1369" s="552"/>
      <c r="AF1369" s="552"/>
      <c r="AG1369" s="552"/>
      <c r="AH1369" s="552"/>
      <c r="AI1369" s="1532" t="s">
        <v>737</v>
      </c>
      <c r="AJ1369" s="741"/>
      <c r="AK1369" s="1649"/>
      <c r="AL1369" s="1649"/>
      <c r="AM1369" s="1373"/>
      <c r="AN1369" s="1373"/>
      <c r="AO1369" s="1373"/>
      <c r="AP1369" s="1373"/>
      <c r="AQ1369" s="1649"/>
      <c r="AR1369" s="1373"/>
      <c r="AS1369" s="1373"/>
      <c r="AT1369" s="743"/>
      <c r="AU1369" s="1373"/>
      <c r="AV1369" s="1373"/>
      <c r="AW1369" s="1373"/>
      <c r="AX1369" s="1373"/>
      <c r="AY1369" s="1373"/>
      <c r="AZ1369" s="1639"/>
      <c r="BA1369" s="1639"/>
      <c r="BB1369" s="1639"/>
      <c r="BC1369" s="1639"/>
      <c r="BD1369" s="1639"/>
      <c r="BE1369" s="1642">
        <v>0</v>
      </c>
    </row>
    <row s="1854" customFormat="1" customHeight="1" ht="22.5">
      <c r="A1370" s="994"/>
      <c r="B1370" s="1373"/>
      <c r="C1370" s="1649"/>
      <c r="D1370" s="2158"/>
      <c r="E1370" s="553" t="s">
        <v>3132</v>
      </c>
      <c r="F1370" s="547" t="s">
        <v>3133</v>
      </c>
      <c r="G1370" s="2386" t="s">
        <v>736</v>
      </c>
      <c r="H1370" s="552"/>
      <c r="I1370" s="552">
        <v>165</v>
      </c>
      <c r="J1370" s="552"/>
      <c r="K1370" s="552"/>
      <c r="L1370" s="552"/>
      <c r="M1370" s="552"/>
      <c r="N1370" s="552"/>
      <c r="O1370" s="552"/>
      <c r="P1370" s="552"/>
      <c r="Q1370" s="552"/>
      <c r="R1370" s="552"/>
      <c r="S1370" s="552"/>
      <c r="T1370" s="552"/>
      <c r="U1370" s="552"/>
      <c r="V1370" s="552"/>
      <c r="W1370" s="552"/>
      <c r="X1370" s="552"/>
      <c r="Y1370" s="552"/>
      <c r="Z1370" s="552"/>
      <c r="AA1370" s="552"/>
      <c r="AB1370" s="552"/>
      <c r="AC1370" s="552"/>
      <c r="AD1370" s="552"/>
      <c r="AE1370" s="552"/>
      <c r="AF1370" s="552"/>
      <c r="AG1370" s="552"/>
      <c r="AH1370" s="552"/>
      <c r="AI1370" s="1532" t="s">
        <v>737</v>
      </c>
      <c r="AJ1370" s="741"/>
      <c r="AK1370" s="1649"/>
      <c r="AL1370" s="1649"/>
      <c r="AM1370" s="1373"/>
      <c r="AN1370" s="1373"/>
      <c r="AO1370" s="1373"/>
      <c r="AP1370" s="1373"/>
      <c r="AQ1370" s="1649"/>
      <c r="AR1370" s="1373"/>
      <c r="AS1370" s="1373"/>
      <c r="AT1370" s="743"/>
      <c r="AU1370" s="1373"/>
      <c r="AV1370" s="1373"/>
      <c r="AW1370" s="1373"/>
      <c r="AX1370" s="1373"/>
      <c r="AY1370" s="1373"/>
      <c r="AZ1370" s="1639"/>
      <c r="BA1370" s="1639"/>
      <c r="BB1370" s="1639"/>
      <c r="BC1370" s="1639"/>
      <c r="BD1370" s="1639"/>
      <c r="BE1370" s="1642">
        <v>0</v>
      </c>
    </row>
    <row s="1854" customFormat="1" customHeight="1" ht="22.5">
      <c r="A1371" s="994"/>
      <c r="B1371" s="1373"/>
      <c r="C1371" s="1649"/>
      <c r="D1371" s="2158"/>
      <c r="E1371" s="553" t="s">
        <v>3134</v>
      </c>
      <c r="F1371" s="547" t="s">
        <v>3135</v>
      </c>
      <c r="G1371" s="2386" t="s">
        <v>736</v>
      </c>
      <c r="H1371" s="552"/>
      <c r="I1371" s="552">
        <v>220.001</v>
      </c>
      <c r="J1371" s="552"/>
      <c r="K1371" s="552"/>
      <c r="L1371" s="552"/>
      <c r="M1371" s="552"/>
      <c r="N1371" s="552"/>
      <c r="O1371" s="552"/>
      <c r="P1371" s="552"/>
      <c r="Q1371" s="552"/>
      <c r="R1371" s="552"/>
      <c r="S1371" s="552"/>
      <c r="T1371" s="552"/>
      <c r="U1371" s="552"/>
      <c r="V1371" s="552"/>
      <c r="W1371" s="552"/>
      <c r="X1371" s="552"/>
      <c r="Y1371" s="552"/>
      <c r="Z1371" s="552"/>
      <c r="AA1371" s="552"/>
      <c r="AB1371" s="552"/>
      <c r="AC1371" s="552"/>
      <c r="AD1371" s="552"/>
      <c r="AE1371" s="552"/>
      <c r="AF1371" s="552"/>
      <c r="AG1371" s="552"/>
      <c r="AH1371" s="552"/>
      <c r="AI1371" s="1532" t="s">
        <v>737</v>
      </c>
      <c r="AJ1371" s="741"/>
      <c r="AK1371" s="1649"/>
      <c r="AL1371" s="1649"/>
      <c r="AM1371" s="1373"/>
      <c r="AN1371" s="1373"/>
      <c r="AO1371" s="1373"/>
      <c r="AP1371" s="1373"/>
      <c r="AQ1371" s="1649"/>
      <c r="AR1371" s="1373"/>
      <c r="AS1371" s="1373"/>
      <c r="AT1371" s="743"/>
      <c r="AU1371" s="1373"/>
      <c r="AV1371" s="1373"/>
      <c r="AW1371" s="1373"/>
      <c r="AX1371" s="1373"/>
      <c r="AY1371" s="1373"/>
      <c r="AZ1371" s="1639"/>
      <c r="BA1371" s="1639"/>
      <c r="BB1371" s="1639"/>
      <c r="BC1371" s="1639"/>
      <c r="BD1371" s="1639"/>
      <c r="BE1371" s="1642">
        <v>0</v>
      </c>
    </row>
    <row s="1854" customFormat="1" customHeight="1" ht="22.5">
      <c r="A1372" s="994"/>
      <c r="B1372" s="1373"/>
      <c r="C1372" s="1649"/>
      <c r="D1372" s="2158"/>
      <c r="E1372" s="553" t="s">
        <v>3136</v>
      </c>
      <c r="F1372" s="547" t="s">
        <v>3137</v>
      </c>
      <c r="G1372" s="2386" t="s">
        <v>736</v>
      </c>
      <c r="H1372" s="552"/>
      <c r="I1372" s="552">
        <v>169</v>
      </c>
      <c r="J1372" s="552"/>
      <c r="K1372" s="552"/>
      <c r="L1372" s="552"/>
      <c r="M1372" s="552"/>
      <c r="N1372" s="552"/>
      <c r="O1372" s="552"/>
      <c r="P1372" s="552"/>
      <c r="Q1372" s="552"/>
      <c r="R1372" s="552"/>
      <c r="S1372" s="552"/>
      <c r="T1372" s="552"/>
      <c r="U1372" s="552"/>
      <c r="V1372" s="552"/>
      <c r="W1372" s="552"/>
      <c r="X1372" s="552"/>
      <c r="Y1372" s="552"/>
      <c r="Z1372" s="552"/>
      <c r="AA1372" s="552"/>
      <c r="AB1372" s="552"/>
      <c r="AC1372" s="552"/>
      <c r="AD1372" s="552"/>
      <c r="AE1372" s="552"/>
      <c r="AF1372" s="552"/>
      <c r="AG1372" s="552"/>
      <c r="AH1372" s="552"/>
      <c r="AI1372" s="1532" t="s">
        <v>737</v>
      </c>
      <c r="AJ1372" s="741"/>
      <c r="AK1372" s="1649"/>
      <c r="AL1372" s="1649"/>
      <c r="AM1372" s="1373"/>
      <c r="AN1372" s="1373"/>
      <c r="AO1372" s="1373"/>
      <c r="AP1372" s="1373"/>
      <c r="AQ1372" s="1649"/>
      <c r="AR1372" s="1373"/>
      <c r="AS1372" s="1373"/>
      <c r="AT1372" s="743"/>
      <c r="AU1372" s="1373"/>
      <c r="AV1372" s="1373"/>
      <c r="AW1372" s="1373"/>
      <c r="AX1372" s="1373"/>
      <c r="AY1372" s="1373"/>
      <c r="AZ1372" s="1639"/>
      <c r="BA1372" s="1639"/>
      <c r="BB1372" s="1639"/>
      <c r="BC1372" s="1639"/>
      <c r="BD1372" s="1639"/>
      <c r="BE1372" s="1642">
        <v>0</v>
      </c>
    </row>
    <row s="1854" customFormat="1" customHeight="1" ht="22.5">
      <c r="A1373" s="994"/>
      <c r="B1373" s="1373"/>
      <c r="C1373" s="1649"/>
      <c r="D1373" s="2158"/>
      <c r="E1373" s="553" t="s">
        <v>3138</v>
      </c>
      <c r="F1373" s="547" t="s">
        <v>3139</v>
      </c>
      <c r="G1373" s="2386" t="s">
        <v>736</v>
      </c>
      <c r="H1373" s="552"/>
      <c r="I1373" s="552">
        <v>224</v>
      </c>
      <c r="J1373" s="552"/>
      <c r="K1373" s="552"/>
      <c r="L1373" s="552"/>
      <c r="M1373" s="552"/>
      <c r="N1373" s="552"/>
      <c r="O1373" s="552"/>
      <c r="P1373" s="552"/>
      <c r="Q1373" s="552"/>
      <c r="R1373" s="552"/>
      <c r="S1373" s="552"/>
      <c r="T1373" s="552"/>
      <c r="U1373" s="552"/>
      <c r="V1373" s="552"/>
      <c r="W1373" s="552"/>
      <c r="X1373" s="552"/>
      <c r="Y1373" s="552"/>
      <c r="Z1373" s="552"/>
      <c r="AA1373" s="552"/>
      <c r="AB1373" s="552"/>
      <c r="AC1373" s="552"/>
      <c r="AD1373" s="552"/>
      <c r="AE1373" s="552"/>
      <c r="AF1373" s="552"/>
      <c r="AG1373" s="552"/>
      <c r="AH1373" s="552"/>
      <c r="AI1373" s="1532" t="s">
        <v>737</v>
      </c>
      <c r="AJ1373" s="741"/>
      <c r="AK1373" s="1649"/>
      <c r="AL1373" s="1649"/>
      <c r="AM1373" s="1373"/>
      <c r="AN1373" s="1373"/>
      <c r="AO1373" s="1373"/>
      <c r="AP1373" s="1373"/>
      <c r="AQ1373" s="1649"/>
      <c r="AR1373" s="1373"/>
      <c r="AS1373" s="1373"/>
      <c r="AT1373" s="743"/>
      <c r="AU1373" s="1373"/>
      <c r="AV1373" s="1373"/>
      <c r="AW1373" s="1373"/>
      <c r="AX1373" s="1373"/>
      <c r="AY1373" s="1373"/>
      <c r="AZ1373" s="1639"/>
      <c r="BA1373" s="1639"/>
      <c r="BB1373" s="1639"/>
      <c r="BC1373" s="1639"/>
      <c r="BD1373" s="1639"/>
      <c r="BE1373" s="1642">
        <v>0</v>
      </c>
    </row>
    <row s="1854" customFormat="1" customHeight="1" ht="22.5">
      <c r="A1374" s="994"/>
      <c r="B1374" s="1373"/>
      <c r="C1374" s="1649"/>
      <c r="D1374" s="2158"/>
      <c r="E1374" s="553" t="s">
        <v>3140</v>
      </c>
      <c r="F1374" s="547" t="s">
        <v>3141</v>
      </c>
      <c r="G1374" s="2386" t="s">
        <v>736</v>
      </c>
      <c r="H1374" s="552"/>
      <c r="I1374" s="552">
        <v>185.073</v>
      </c>
      <c r="J1374" s="552"/>
      <c r="K1374" s="552"/>
      <c r="L1374" s="552"/>
      <c r="M1374" s="552"/>
      <c r="N1374" s="552"/>
      <c r="O1374" s="552"/>
      <c r="P1374" s="552"/>
      <c r="Q1374" s="552"/>
      <c r="R1374" s="552"/>
      <c r="S1374" s="552"/>
      <c r="T1374" s="552"/>
      <c r="U1374" s="552"/>
      <c r="V1374" s="552"/>
      <c r="W1374" s="552"/>
      <c r="X1374" s="552"/>
      <c r="Y1374" s="552"/>
      <c r="Z1374" s="552"/>
      <c r="AA1374" s="552"/>
      <c r="AB1374" s="552"/>
      <c r="AC1374" s="552"/>
      <c r="AD1374" s="552"/>
      <c r="AE1374" s="552"/>
      <c r="AF1374" s="552"/>
      <c r="AG1374" s="552"/>
      <c r="AH1374" s="552"/>
      <c r="AI1374" s="1532" t="s">
        <v>737</v>
      </c>
      <c r="AJ1374" s="741"/>
      <c r="AK1374" s="1649"/>
      <c r="AL1374" s="1649"/>
      <c r="AM1374" s="1373"/>
      <c r="AN1374" s="1373"/>
      <c r="AO1374" s="1373"/>
      <c r="AP1374" s="1373"/>
      <c r="AQ1374" s="1649"/>
      <c r="AR1374" s="1373"/>
      <c r="AS1374" s="1373"/>
      <c r="AT1374" s="743"/>
      <c r="AU1374" s="1373"/>
      <c r="AV1374" s="1373"/>
      <c r="AW1374" s="1373"/>
      <c r="AX1374" s="1373"/>
      <c r="AY1374" s="1373"/>
      <c r="AZ1374" s="1639"/>
      <c r="BA1374" s="1639"/>
      <c r="BB1374" s="1639"/>
      <c r="BC1374" s="1639"/>
      <c r="BD1374" s="1639"/>
      <c r="BE1374" s="1642">
        <v>0</v>
      </c>
    </row>
    <row s="1854" customFormat="1" customHeight="1" ht="22.5">
      <c r="A1375" s="994"/>
      <c r="B1375" s="1373"/>
      <c r="C1375" s="1649"/>
      <c r="D1375" s="2158"/>
      <c r="E1375" s="553" t="s">
        <v>3142</v>
      </c>
      <c r="F1375" s="547" t="s">
        <v>3143</v>
      </c>
      <c r="G1375" s="2386" t="s">
        <v>736</v>
      </c>
      <c r="H1375" s="552"/>
      <c r="I1375" s="552">
        <v>209.999</v>
      </c>
      <c r="J1375" s="552"/>
      <c r="K1375" s="552"/>
      <c r="L1375" s="552"/>
      <c r="M1375" s="552"/>
      <c r="N1375" s="552"/>
      <c r="O1375" s="552"/>
      <c r="P1375" s="552"/>
      <c r="Q1375" s="552"/>
      <c r="R1375" s="552"/>
      <c r="S1375" s="552"/>
      <c r="T1375" s="552"/>
      <c r="U1375" s="552"/>
      <c r="V1375" s="552"/>
      <c r="W1375" s="552"/>
      <c r="X1375" s="552"/>
      <c r="Y1375" s="552"/>
      <c r="Z1375" s="552"/>
      <c r="AA1375" s="552"/>
      <c r="AB1375" s="552"/>
      <c r="AC1375" s="552"/>
      <c r="AD1375" s="552"/>
      <c r="AE1375" s="552"/>
      <c r="AF1375" s="552"/>
      <c r="AG1375" s="552"/>
      <c r="AH1375" s="552"/>
      <c r="AI1375" s="1532" t="s">
        <v>737</v>
      </c>
      <c r="AJ1375" s="741"/>
      <c r="AK1375" s="1649"/>
      <c r="AL1375" s="1649"/>
      <c r="AM1375" s="1373"/>
      <c r="AN1375" s="1373"/>
      <c r="AO1375" s="1373"/>
      <c r="AP1375" s="1373"/>
      <c r="AQ1375" s="1649"/>
      <c r="AR1375" s="1373"/>
      <c r="AS1375" s="1373"/>
      <c r="AT1375" s="743"/>
      <c r="AU1375" s="1373"/>
      <c r="AV1375" s="1373"/>
      <c r="AW1375" s="1373"/>
      <c r="AX1375" s="1373"/>
      <c r="AY1375" s="1373"/>
      <c r="AZ1375" s="1639"/>
      <c r="BA1375" s="1639"/>
      <c r="BB1375" s="1639"/>
      <c r="BC1375" s="1639"/>
      <c r="BD1375" s="1639"/>
      <c r="BE1375" s="1642">
        <v>0</v>
      </c>
    </row>
    <row s="1854" customFormat="1" customHeight="1" ht="22.5">
      <c r="A1376" s="994"/>
      <c r="B1376" s="1373"/>
      <c r="C1376" s="1649"/>
      <c r="D1376" s="2158"/>
      <c r="E1376" s="553" t="s">
        <v>3144</v>
      </c>
      <c r="F1376" s="547" t="s">
        <v>3145</v>
      </c>
      <c r="G1376" s="2386" t="s">
        <v>736</v>
      </c>
      <c r="H1376" s="552"/>
      <c r="I1376" s="552">
        <v>210</v>
      </c>
      <c r="J1376" s="552"/>
      <c r="K1376" s="552"/>
      <c r="L1376" s="552"/>
      <c r="M1376" s="552"/>
      <c r="N1376" s="552"/>
      <c r="O1376" s="552"/>
      <c r="P1376" s="552"/>
      <c r="Q1376" s="552"/>
      <c r="R1376" s="552"/>
      <c r="S1376" s="552"/>
      <c r="T1376" s="552"/>
      <c r="U1376" s="552"/>
      <c r="V1376" s="552"/>
      <c r="W1376" s="552"/>
      <c r="X1376" s="552"/>
      <c r="Y1376" s="552"/>
      <c r="Z1376" s="552"/>
      <c r="AA1376" s="552"/>
      <c r="AB1376" s="552"/>
      <c r="AC1376" s="552"/>
      <c r="AD1376" s="552"/>
      <c r="AE1376" s="552"/>
      <c r="AF1376" s="552"/>
      <c r="AG1376" s="552"/>
      <c r="AH1376" s="552"/>
      <c r="AI1376" s="1532" t="s">
        <v>737</v>
      </c>
      <c r="AJ1376" s="741"/>
      <c r="AK1376" s="1649"/>
      <c r="AL1376" s="1649"/>
      <c r="AM1376" s="1373"/>
      <c r="AN1376" s="1373"/>
      <c r="AO1376" s="1373"/>
      <c r="AP1376" s="1373"/>
      <c r="AQ1376" s="1649"/>
      <c r="AR1376" s="1373"/>
      <c r="AS1376" s="1373"/>
      <c r="AT1376" s="743"/>
      <c r="AU1376" s="1373"/>
      <c r="AV1376" s="1373"/>
      <c r="AW1376" s="1373"/>
      <c r="AX1376" s="1373"/>
      <c r="AY1376" s="1373"/>
      <c r="AZ1376" s="1639"/>
      <c r="BA1376" s="1639"/>
      <c r="BB1376" s="1639"/>
      <c r="BC1376" s="1639"/>
      <c r="BD1376" s="1639"/>
      <c r="BE1376" s="1642">
        <v>0</v>
      </c>
    </row>
    <row s="1854" customFormat="1" customHeight="1" ht="22.5">
      <c r="A1377" s="994"/>
      <c r="B1377" s="1373"/>
      <c r="C1377" s="1649"/>
      <c r="D1377" s="2158"/>
      <c r="E1377" s="553" t="s">
        <v>3146</v>
      </c>
      <c r="F1377" s="547" t="s">
        <v>3147</v>
      </c>
      <c r="G1377" s="2386" t="s">
        <v>736</v>
      </c>
      <c r="H1377" s="552"/>
      <c r="I1377" s="552">
        <v>170.998</v>
      </c>
      <c r="J1377" s="552"/>
      <c r="K1377" s="552"/>
      <c r="L1377" s="552"/>
      <c r="M1377" s="552"/>
      <c r="N1377" s="552"/>
      <c r="O1377" s="552"/>
      <c r="P1377" s="552"/>
      <c r="Q1377" s="552"/>
      <c r="R1377" s="552"/>
      <c r="S1377" s="552"/>
      <c r="T1377" s="552"/>
      <c r="U1377" s="552"/>
      <c r="V1377" s="552"/>
      <c r="W1377" s="552"/>
      <c r="X1377" s="552"/>
      <c r="Y1377" s="552"/>
      <c r="Z1377" s="552"/>
      <c r="AA1377" s="552"/>
      <c r="AB1377" s="552"/>
      <c r="AC1377" s="552"/>
      <c r="AD1377" s="552"/>
      <c r="AE1377" s="552"/>
      <c r="AF1377" s="552"/>
      <c r="AG1377" s="552"/>
      <c r="AH1377" s="552"/>
      <c r="AI1377" s="1532" t="s">
        <v>737</v>
      </c>
      <c r="AJ1377" s="741"/>
      <c r="AK1377" s="1649"/>
      <c r="AL1377" s="1649"/>
      <c r="AM1377" s="1373"/>
      <c r="AN1377" s="1373"/>
      <c r="AO1377" s="1373"/>
      <c r="AP1377" s="1373"/>
      <c r="AQ1377" s="1649"/>
      <c r="AR1377" s="1373"/>
      <c r="AS1377" s="1373"/>
      <c r="AT1377" s="743"/>
      <c r="AU1377" s="1373"/>
      <c r="AV1377" s="1373"/>
      <c r="AW1377" s="1373"/>
      <c r="AX1377" s="1373"/>
      <c r="AY1377" s="1373"/>
      <c r="AZ1377" s="1639"/>
      <c r="BA1377" s="1639"/>
      <c r="BB1377" s="1639"/>
      <c r="BC1377" s="1639"/>
      <c r="BD1377" s="1639"/>
      <c r="BE1377" s="1642">
        <v>0</v>
      </c>
    </row>
    <row s="1854" customFormat="1" customHeight="1" ht="22.5">
      <c r="A1378" s="994"/>
      <c r="B1378" s="1373"/>
      <c r="C1378" s="1649"/>
      <c r="D1378" s="2158"/>
      <c r="E1378" s="553" t="s">
        <v>3148</v>
      </c>
      <c r="F1378" s="547" t="s">
        <v>3149</v>
      </c>
      <c r="G1378" s="2386" t="s">
        <v>736</v>
      </c>
      <c r="H1378" s="552"/>
      <c r="I1378" s="552">
        <v>254</v>
      </c>
      <c r="J1378" s="552"/>
      <c r="K1378" s="552"/>
      <c r="L1378" s="552"/>
      <c r="M1378" s="552"/>
      <c r="N1378" s="552"/>
      <c r="O1378" s="552"/>
      <c r="P1378" s="552"/>
      <c r="Q1378" s="552"/>
      <c r="R1378" s="552"/>
      <c r="S1378" s="552"/>
      <c r="T1378" s="552"/>
      <c r="U1378" s="552"/>
      <c r="V1378" s="552"/>
      <c r="W1378" s="552"/>
      <c r="X1378" s="552"/>
      <c r="Y1378" s="552"/>
      <c r="Z1378" s="552"/>
      <c r="AA1378" s="552"/>
      <c r="AB1378" s="552"/>
      <c r="AC1378" s="552"/>
      <c r="AD1378" s="552"/>
      <c r="AE1378" s="552"/>
      <c r="AF1378" s="552"/>
      <c r="AG1378" s="552"/>
      <c r="AH1378" s="552"/>
      <c r="AI1378" s="1532" t="s">
        <v>737</v>
      </c>
      <c r="AJ1378" s="741"/>
      <c r="AK1378" s="1649"/>
      <c r="AL1378" s="1649"/>
      <c r="AM1378" s="1373"/>
      <c r="AN1378" s="1373"/>
      <c r="AO1378" s="1373"/>
      <c r="AP1378" s="1373"/>
      <c r="AQ1378" s="1649"/>
      <c r="AR1378" s="1373"/>
      <c r="AS1378" s="1373"/>
      <c r="AT1378" s="743"/>
      <c r="AU1378" s="1373"/>
      <c r="AV1378" s="1373"/>
      <c r="AW1378" s="1373"/>
      <c r="AX1378" s="1373"/>
      <c r="AY1378" s="1373"/>
      <c r="AZ1378" s="1639"/>
      <c r="BA1378" s="1639"/>
      <c r="BB1378" s="1639"/>
      <c r="BC1378" s="1639"/>
      <c r="BD1378" s="1639"/>
      <c r="BE1378" s="1642">
        <v>0</v>
      </c>
    </row>
    <row s="1854" customFormat="1" customHeight="1" ht="22.5">
      <c r="A1379" s="994"/>
      <c r="B1379" s="1373"/>
      <c r="C1379" s="1649"/>
      <c r="D1379" s="2158"/>
      <c r="E1379" s="553" t="s">
        <v>3150</v>
      </c>
      <c r="F1379" s="547" t="s">
        <v>3151</v>
      </c>
      <c r="G1379" s="2386" t="s">
        <v>736</v>
      </c>
      <c r="H1379" s="552"/>
      <c r="I1379" s="552">
        <v>210</v>
      </c>
      <c r="J1379" s="552"/>
      <c r="K1379" s="552"/>
      <c r="L1379" s="552"/>
      <c r="M1379" s="552"/>
      <c r="N1379" s="552"/>
      <c r="O1379" s="552"/>
      <c r="P1379" s="552"/>
      <c r="Q1379" s="552"/>
      <c r="R1379" s="552"/>
      <c r="S1379" s="552"/>
      <c r="T1379" s="552"/>
      <c r="U1379" s="552"/>
      <c r="V1379" s="552"/>
      <c r="W1379" s="552"/>
      <c r="X1379" s="552"/>
      <c r="Y1379" s="552"/>
      <c r="Z1379" s="552"/>
      <c r="AA1379" s="552"/>
      <c r="AB1379" s="552"/>
      <c r="AC1379" s="552"/>
      <c r="AD1379" s="552"/>
      <c r="AE1379" s="552"/>
      <c r="AF1379" s="552"/>
      <c r="AG1379" s="552"/>
      <c r="AH1379" s="552"/>
      <c r="AI1379" s="1532" t="s">
        <v>737</v>
      </c>
      <c r="AJ1379" s="741"/>
      <c r="AK1379" s="1649"/>
      <c r="AL1379" s="1649"/>
      <c r="AM1379" s="1373"/>
      <c r="AN1379" s="1373"/>
      <c r="AO1379" s="1373"/>
      <c r="AP1379" s="1373"/>
      <c r="AQ1379" s="1649"/>
      <c r="AR1379" s="1373"/>
      <c r="AS1379" s="1373"/>
      <c r="AT1379" s="743"/>
      <c r="AU1379" s="1373"/>
      <c r="AV1379" s="1373"/>
      <c r="AW1379" s="1373"/>
      <c r="AX1379" s="1373"/>
      <c r="AY1379" s="1373"/>
      <c r="AZ1379" s="1639"/>
      <c r="BA1379" s="1639"/>
      <c r="BB1379" s="1639"/>
      <c r="BC1379" s="1639"/>
      <c r="BD1379" s="1639"/>
      <c r="BE1379" s="1642">
        <v>0</v>
      </c>
    </row>
    <row s="1854" customFormat="1" customHeight="1" ht="22.5">
      <c r="A1380" s="994"/>
      <c r="B1380" s="1373"/>
      <c r="C1380" s="1649"/>
      <c r="D1380" s="2158"/>
      <c r="E1380" s="553" t="s">
        <v>3152</v>
      </c>
      <c r="F1380" s="547" t="s">
        <v>3153</v>
      </c>
      <c r="G1380" s="2386" t="s">
        <v>736</v>
      </c>
      <c r="H1380" s="552"/>
      <c r="I1380" s="552">
        <v>220.001</v>
      </c>
      <c r="J1380" s="552"/>
      <c r="K1380" s="552"/>
      <c r="L1380" s="552"/>
      <c r="M1380" s="552"/>
      <c r="N1380" s="552"/>
      <c r="O1380" s="552"/>
      <c r="P1380" s="552"/>
      <c r="Q1380" s="552"/>
      <c r="R1380" s="552"/>
      <c r="S1380" s="552"/>
      <c r="T1380" s="552"/>
      <c r="U1380" s="552"/>
      <c r="V1380" s="552"/>
      <c r="W1380" s="552"/>
      <c r="X1380" s="552"/>
      <c r="Y1380" s="552"/>
      <c r="Z1380" s="552"/>
      <c r="AA1380" s="552"/>
      <c r="AB1380" s="552"/>
      <c r="AC1380" s="552"/>
      <c r="AD1380" s="552"/>
      <c r="AE1380" s="552"/>
      <c r="AF1380" s="552"/>
      <c r="AG1380" s="552"/>
      <c r="AH1380" s="552"/>
      <c r="AI1380" s="1532" t="s">
        <v>737</v>
      </c>
      <c r="AJ1380" s="741"/>
      <c r="AK1380" s="1649"/>
      <c r="AL1380" s="1649"/>
      <c r="AM1380" s="1373"/>
      <c r="AN1380" s="1373"/>
      <c r="AO1380" s="1373"/>
      <c r="AP1380" s="1373"/>
      <c r="AQ1380" s="1649"/>
      <c r="AR1380" s="1373"/>
      <c r="AS1380" s="1373"/>
      <c r="AT1380" s="743"/>
      <c r="AU1380" s="1373"/>
      <c r="AV1380" s="1373"/>
      <c r="AW1380" s="1373"/>
      <c r="AX1380" s="1373"/>
      <c r="AY1380" s="1373"/>
      <c r="AZ1380" s="1639"/>
      <c r="BA1380" s="1639"/>
      <c r="BB1380" s="1639"/>
      <c r="BC1380" s="1639"/>
      <c r="BD1380" s="1639"/>
      <c r="BE1380" s="1642">
        <v>0</v>
      </c>
    </row>
    <row s="1854" customFormat="1" customHeight="1" ht="22.5">
      <c r="A1381" s="994"/>
      <c r="B1381" s="1373"/>
      <c r="C1381" s="1649"/>
      <c r="D1381" s="2158"/>
      <c r="E1381" s="553" t="s">
        <v>3154</v>
      </c>
      <c r="F1381" s="547" t="s">
        <v>3155</v>
      </c>
      <c r="G1381" s="2386" t="s">
        <v>736</v>
      </c>
      <c r="H1381" s="552"/>
      <c r="I1381" s="552">
        <v>162.043</v>
      </c>
      <c r="J1381" s="552"/>
      <c r="K1381" s="552"/>
      <c r="L1381" s="552"/>
      <c r="M1381" s="552"/>
      <c r="N1381" s="552"/>
      <c r="O1381" s="552"/>
      <c r="P1381" s="552"/>
      <c r="Q1381" s="552"/>
      <c r="R1381" s="552"/>
      <c r="S1381" s="552"/>
      <c r="T1381" s="552"/>
      <c r="U1381" s="552"/>
      <c r="V1381" s="552"/>
      <c r="W1381" s="552"/>
      <c r="X1381" s="552"/>
      <c r="Y1381" s="552"/>
      <c r="Z1381" s="552"/>
      <c r="AA1381" s="552"/>
      <c r="AB1381" s="552"/>
      <c r="AC1381" s="552"/>
      <c r="AD1381" s="552"/>
      <c r="AE1381" s="552"/>
      <c r="AF1381" s="552"/>
      <c r="AG1381" s="552"/>
      <c r="AH1381" s="552"/>
      <c r="AI1381" s="1532" t="s">
        <v>737</v>
      </c>
      <c r="AJ1381" s="741"/>
      <c r="AK1381" s="1649"/>
      <c r="AL1381" s="1649"/>
      <c r="AM1381" s="1373"/>
      <c r="AN1381" s="1373"/>
      <c r="AO1381" s="1373"/>
      <c r="AP1381" s="1373"/>
      <c r="AQ1381" s="1649"/>
      <c r="AR1381" s="1373"/>
      <c r="AS1381" s="1373"/>
      <c r="AT1381" s="743"/>
      <c r="AU1381" s="1373"/>
      <c r="AV1381" s="1373"/>
      <c r="AW1381" s="1373"/>
      <c r="AX1381" s="1373"/>
      <c r="AY1381" s="1373"/>
      <c r="AZ1381" s="1639"/>
      <c r="BA1381" s="1639"/>
      <c r="BB1381" s="1639"/>
      <c r="BC1381" s="1639"/>
      <c r="BD1381" s="1639"/>
      <c r="BE1381" s="1642">
        <v>0</v>
      </c>
    </row>
    <row s="1854" customFormat="1" customHeight="1" ht="22.5">
      <c r="A1382" s="994"/>
      <c r="B1382" s="1373"/>
      <c r="C1382" s="1649"/>
      <c r="D1382" s="690" t="s">
        <v>103</v>
      </c>
      <c r="E1382" s="553" t="s">
        <v>3156</v>
      </c>
      <c r="F1382" s="547" t="s">
        <v>3157</v>
      </c>
      <c r="G1382" s="2386" t="s">
        <v>736</v>
      </c>
      <c r="H1382" s="552"/>
      <c r="I1382" s="552">
        <v>224.001</v>
      </c>
      <c r="J1382" s="552"/>
      <c r="K1382" s="552"/>
      <c r="L1382" s="552"/>
      <c r="M1382" s="552"/>
      <c r="N1382" s="552"/>
      <c r="O1382" s="552"/>
      <c r="P1382" s="552"/>
      <c r="Q1382" s="552"/>
      <c r="R1382" s="552"/>
      <c r="S1382" s="552"/>
      <c r="T1382" s="552"/>
      <c r="U1382" s="552"/>
      <c r="V1382" s="552"/>
      <c r="W1382" s="552"/>
      <c r="X1382" s="552"/>
      <c r="Y1382" s="552"/>
      <c r="Z1382" s="552"/>
      <c r="AA1382" s="552"/>
      <c r="AB1382" s="552"/>
      <c r="AC1382" s="552"/>
      <c r="AD1382" s="552"/>
      <c r="AE1382" s="552"/>
      <c r="AF1382" s="552"/>
      <c r="AG1382" s="552"/>
      <c r="AH1382" s="552"/>
      <c r="AI1382" s="1532" t="s">
        <v>737</v>
      </c>
      <c r="AJ1382" s="741"/>
      <c r="AK1382" s="1649"/>
      <c r="AL1382" s="1649"/>
      <c r="AM1382" s="1373"/>
      <c r="AN1382" s="1373"/>
      <c r="AO1382" s="1373"/>
      <c r="AP1382" s="1373"/>
      <c r="AQ1382" s="1649"/>
      <c r="AR1382" s="1373"/>
      <c r="AS1382" s="1373"/>
      <c r="AT1382" s="743"/>
      <c r="AU1382" s="1373"/>
      <c r="AV1382" s="1373"/>
      <c r="AW1382" s="1373"/>
      <c r="AX1382" s="1373"/>
      <c r="AY1382" s="1373"/>
      <c r="AZ1382" s="1639"/>
      <c r="BA1382" s="1639"/>
      <c r="BB1382" s="1639"/>
      <c r="BC1382" s="1639"/>
      <c r="BD1382" s="1639"/>
      <c r="BE1382" s="1642">
        <v>0</v>
      </c>
    </row>
    <row s="1854" customFormat="1" customHeight="1" ht="22.5">
      <c r="A1383" s="994"/>
      <c r="B1383" s="1373"/>
      <c r="C1383" s="1649"/>
      <c r="D1383" s="690" t="s">
        <v>103</v>
      </c>
      <c r="E1383" s="553" t="s">
        <v>3158</v>
      </c>
      <c r="F1383" s="547" t="s">
        <v>3159</v>
      </c>
      <c r="G1383" s="2386" t="s">
        <v>736</v>
      </c>
      <c r="H1383" s="552"/>
      <c r="I1383" s="552">
        <v>242.121</v>
      </c>
      <c r="J1383" s="552"/>
      <c r="K1383" s="552"/>
      <c r="L1383" s="552"/>
      <c r="M1383" s="552"/>
      <c r="N1383" s="552"/>
      <c r="O1383" s="552"/>
      <c r="P1383" s="552"/>
      <c r="Q1383" s="552"/>
      <c r="R1383" s="552"/>
      <c r="S1383" s="552"/>
      <c r="T1383" s="552"/>
      <c r="U1383" s="552"/>
      <c r="V1383" s="552"/>
      <c r="W1383" s="552"/>
      <c r="X1383" s="552"/>
      <c r="Y1383" s="552"/>
      <c r="Z1383" s="552"/>
      <c r="AA1383" s="552"/>
      <c r="AB1383" s="552"/>
      <c r="AC1383" s="552"/>
      <c r="AD1383" s="552"/>
      <c r="AE1383" s="552"/>
      <c r="AF1383" s="552"/>
      <c r="AG1383" s="552"/>
      <c r="AH1383" s="552"/>
      <c r="AI1383" s="1532" t="s">
        <v>737</v>
      </c>
      <c r="AJ1383" s="741"/>
      <c r="AK1383" s="1649"/>
      <c r="AL1383" s="1649"/>
      <c r="AM1383" s="1373"/>
      <c r="AN1383" s="1373"/>
      <c r="AO1383" s="1373"/>
      <c r="AP1383" s="1373"/>
      <c r="AQ1383" s="1649"/>
      <c r="AR1383" s="1373"/>
      <c r="AS1383" s="1373"/>
      <c r="AT1383" s="743"/>
      <c r="AU1383" s="1373"/>
      <c r="AV1383" s="1373"/>
      <c r="AW1383" s="1373"/>
      <c r="AX1383" s="1373"/>
      <c r="AY1383" s="1373"/>
      <c r="AZ1383" s="1639"/>
      <c r="BA1383" s="1639"/>
      <c r="BB1383" s="1639"/>
      <c r="BC1383" s="1639"/>
      <c r="BD1383" s="1639"/>
      <c r="BE1383" s="1642">
        <v>0</v>
      </c>
    </row>
    <row s="1854" customFormat="1" customHeight="1" ht="22.5">
      <c r="A1384" s="994"/>
      <c r="B1384" s="1373"/>
      <c r="C1384" s="1649"/>
      <c r="D1384" s="690" t="s">
        <v>103</v>
      </c>
      <c r="E1384" s="553" t="s">
        <v>3160</v>
      </c>
      <c r="F1384" s="547" t="s">
        <v>3161</v>
      </c>
      <c r="G1384" s="2386" t="s">
        <v>736</v>
      </c>
      <c r="H1384" s="552"/>
      <c r="I1384" s="552">
        <v>248.003</v>
      </c>
      <c r="J1384" s="552"/>
      <c r="K1384" s="552"/>
      <c r="L1384" s="552"/>
      <c r="M1384" s="552"/>
      <c r="N1384" s="552"/>
      <c r="O1384" s="552"/>
      <c r="P1384" s="552"/>
      <c r="Q1384" s="552"/>
      <c r="R1384" s="552"/>
      <c r="S1384" s="552"/>
      <c r="T1384" s="552"/>
      <c r="U1384" s="552"/>
      <c r="V1384" s="552"/>
      <c r="W1384" s="552"/>
      <c r="X1384" s="552"/>
      <c r="Y1384" s="552"/>
      <c r="Z1384" s="552"/>
      <c r="AA1384" s="552"/>
      <c r="AB1384" s="552"/>
      <c r="AC1384" s="552"/>
      <c r="AD1384" s="552"/>
      <c r="AE1384" s="552"/>
      <c r="AF1384" s="552"/>
      <c r="AG1384" s="552"/>
      <c r="AH1384" s="552"/>
      <c r="AI1384" s="1532" t="s">
        <v>737</v>
      </c>
      <c r="AJ1384" s="741"/>
      <c r="AK1384" s="1649"/>
      <c r="AL1384" s="1649"/>
      <c r="AM1384" s="1373"/>
      <c r="AN1384" s="1373"/>
      <c r="AO1384" s="1373"/>
      <c r="AP1384" s="1373"/>
      <c r="AQ1384" s="1649"/>
      <c r="AR1384" s="1373"/>
      <c r="AS1384" s="1373"/>
      <c r="AT1384" s="743"/>
      <c r="AU1384" s="1373"/>
      <c r="AV1384" s="1373"/>
      <c r="AW1384" s="1373"/>
      <c r="AX1384" s="1373"/>
      <c r="AY1384" s="1373"/>
      <c r="AZ1384" s="1639"/>
      <c r="BA1384" s="1639"/>
      <c r="BB1384" s="1639"/>
      <c r="BC1384" s="1639"/>
      <c r="BD1384" s="1639"/>
      <c r="BE1384" s="1642">
        <v>0</v>
      </c>
    </row>
    <row s="1854" customFormat="1" customHeight="1" ht="22.5">
      <c r="A1385" s="994"/>
      <c r="B1385" s="1373"/>
      <c r="C1385" s="1649"/>
      <c r="D1385" s="690" t="s">
        <v>103</v>
      </c>
      <c r="E1385" s="553" t="s">
        <v>3162</v>
      </c>
      <c r="F1385" s="547" t="s">
        <v>3163</v>
      </c>
      <c r="G1385" s="2386" t="s">
        <v>736</v>
      </c>
      <c r="H1385" s="552"/>
      <c r="I1385" s="552">
        <v>233.001</v>
      </c>
      <c r="J1385" s="552"/>
      <c r="K1385" s="552"/>
      <c r="L1385" s="552"/>
      <c r="M1385" s="552"/>
      <c r="N1385" s="552"/>
      <c r="O1385" s="552"/>
      <c r="P1385" s="552"/>
      <c r="Q1385" s="552"/>
      <c r="R1385" s="552"/>
      <c r="S1385" s="552"/>
      <c r="T1385" s="552"/>
      <c r="U1385" s="552"/>
      <c r="V1385" s="552"/>
      <c r="W1385" s="552"/>
      <c r="X1385" s="552"/>
      <c r="Y1385" s="552"/>
      <c r="Z1385" s="552"/>
      <c r="AA1385" s="552"/>
      <c r="AB1385" s="552"/>
      <c r="AC1385" s="552"/>
      <c r="AD1385" s="552"/>
      <c r="AE1385" s="552"/>
      <c r="AF1385" s="552"/>
      <c r="AG1385" s="552"/>
      <c r="AH1385" s="552"/>
      <c r="AI1385" s="1532" t="s">
        <v>737</v>
      </c>
      <c r="AJ1385" s="741"/>
      <c r="AK1385" s="1649"/>
      <c r="AL1385" s="1649"/>
      <c r="AM1385" s="1373"/>
      <c r="AN1385" s="1373"/>
      <c r="AO1385" s="1373"/>
      <c r="AP1385" s="1373"/>
      <c r="AQ1385" s="1649"/>
      <c r="AR1385" s="1373"/>
      <c r="AS1385" s="1373"/>
      <c r="AT1385" s="743"/>
      <c r="AU1385" s="1373"/>
      <c r="AV1385" s="1373"/>
      <c r="AW1385" s="1373"/>
      <c r="AX1385" s="1373"/>
      <c r="AY1385" s="1373"/>
      <c r="AZ1385" s="1639"/>
      <c r="BA1385" s="1639"/>
      <c r="BB1385" s="1639"/>
      <c r="BC1385" s="1639"/>
      <c r="BD1385" s="1639"/>
      <c r="BE1385" s="1642">
        <v>0</v>
      </c>
    </row>
    <row s="1854" customFormat="1" customHeight="1" ht="22.5">
      <c r="A1386" s="994"/>
      <c r="B1386" s="1373"/>
      <c r="C1386" s="1649"/>
      <c r="D1386" s="690" t="s">
        <v>103</v>
      </c>
      <c r="E1386" s="553" t="s">
        <v>3164</v>
      </c>
      <c r="F1386" s="547" t="s">
        <v>3165</v>
      </c>
      <c r="G1386" s="2386" t="s">
        <v>736</v>
      </c>
      <c r="H1386" s="552"/>
      <c r="I1386" s="552">
        <v>226</v>
      </c>
      <c r="J1386" s="552"/>
      <c r="K1386" s="552"/>
      <c r="L1386" s="552"/>
      <c r="M1386" s="552"/>
      <c r="N1386" s="552"/>
      <c r="O1386" s="552"/>
      <c r="P1386" s="552"/>
      <c r="Q1386" s="552"/>
      <c r="R1386" s="552"/>
      <c r="S1386" s="552"/>
      <c r="T1386" s="552"/>
      <c r="U1386" s="552"/>
      <c r="V1386" s="552"/>
      <c r="W1386" s="552"/>
      <c r="X1386" s="552"/>
      <c r="Y1386" s="552"/>
      <c r="Z1386" s="552"/>
      <c r="AA1386" s="552"/>
      <c r="AB1386" s="552"/>
      <c r="AC1386" s="552"/>
      <c r="AD1386" s="552"/>
      <c r="AE1386" s="552"/>
      <c r="AF1386" s="552"/>
      <c r="AG1386" s="552"/>
      <c r="AH1386" s="552"/>
      <c r="AI1386" s="1532" t="s">
        <v>737</v>
      </c>
      <c r="AJ1386" s="741"/>
      <c r="AK1386" s="1649"/>
      <c r="AL1386" s="1649"/>
      <c r="AM1386" s="1373"/>
      <c r="AN1386" s="1373"/>
      <c r="AO1386" s="1373"/>
      <c r="AP1386" s="1373"/>
      <c r="AQ1386" s="1649"/>
      <c r="AR1386" s="1373"/>
      <c r="AS1386" s="1373"/>
      <c r="AT1386" s="743"/>
      <c r="AU1386" s="1373"/>
      <c r="AV1386" s="1373"/>
      <c r="AW1386" s="1373"/>
      <c r="AX1386" s="1373"/>
      <c r="AY1386" s="1373"/>
      <c r="AZ1386" s="1639"/>
      <c r="BA1386" s="1639"/>
      <c r="BB1386" s="1639"/>
      <c r="BC1386" s="1639"/>
      <c r="BD1386" s="1639"/>
      <c r="BE1386" s="1642">
        <v>0</v>
      </c>
    </row>
    <row s="1854" customFormat="1" customHeight="1" ht="22.5">
      <c r="A1387" s="994"/>
      <c r="B1387" s="1373"/>
      <c r="C1387" s="1649"/>
      <c r="D1387" s="690" t="s">
        <v>103</v>
      </c>
      <c r="E1387" s="553" t="s">
        <v>3166</v>
      </c>
      <c r="F1387" s="547" t="s">
        <v>3167</v>
      </c>
      <c r="G1387" s="2386" t="s">
        <v>736</v>
      </c>
      <c r="H1387" s="552"/>
      <c r="I1387" s="552">
        <v>210.001</v>
      </c>
      <c r="J1387" s="552"/>
      <c r="K1387" s="552"/>
      <c r="L1387" s="552"/>
      <c r="M1387" s="552"/>
      <c r="N1387" s="552"/>
      <c r="O1387" s="552"/>
      <c r="P1387" s="552"/>
      <c r="Q1387" s="552"/>
      <c r="R1387" s="552"/>
      <c r="S1387" s="552"/>
      <c r="T1387" s="552"/>
      <c r="U1387" s="552"/>
      <c r="V1387" s="552"/>
      <c r="W1387" s="552"/>
      <c r="X1387" s="552"/>
      <c r="Y1387" s="552"/>
      <c r="Z1387" s="552"/>
      <c r="AA1387" s="552"/>
      <c r="AB1387" s="552"/>
      <c r="AC1387" s="552"/>
      <c r="AD1387" s="552"/>
      <c r="AE1387" s="552"/>
      <c r="AF1387" s="552"/>
      <c r="AG1387" s="552"/>
      <c r="AH1387" s="552"/>
      <c r="AI1387" s="1532" t="s">
        <v>737</v>
      </c>
      <c r="AJ1387" s="741"/>
      <c r="AK1387" s="1649"/>
      <c r="AL1387" s="1649"/>
      <c r="AM1387" s="1373"/>
      <c r="AN1387" s="1373"/>
      <c r="AO1387" s="1373"/>
      <c r="AP1387" s="1373"/>
      <c r="AQ1387" s="1649"/>
      <c r="AR1387" s="1373"/>
      <c r="AS1387" s="1373"/>
      <c r="AT1387" s="743"/>
      <c r="AU1387" s="1373"/>
      <c r="AV1387" s="1373"/>
      <c r="AW1387" s="1373"/>
      <c r="AX1387" s="1373"/>
      <c r="AY1387" s="1373"/>
      <c r="AZ1387" s="1639"/>
      <c r="BA1387" s="1639"/>
      <c r="BB1387" s="1639"/>
      <c r="BC1387" s="1639"/>
      <c r="BD1387" s="1639"/>
      <c r="BE1387" s="1642">
        <v>0</v>
      </c>
    </row>
    <row s="1854" customFormat="1" customHeight="1" ht="22.5">
      <c r="A1388" s="994"/>
      <c r="B1388" s="1373"/>
      <c r="C1388" s="1649"/>
      <c r="D1388" s="690" t="s">
        <v>103</v>
      </c>
      <c r="E1388" s="553" t="s">
        <v>3168</v>
      </c>
      <c r="F1388" s="547" t="s">
        <v>3169</v>
      </c>
      <c r="G1388" s="2386" t="s">
        <v>736</v>
      </c>
      <c r="H1388" s="552"/>
      <c r="I1388" s="552">
        <v>259.995</v>
      </c>
      <c r="J1388" s="552"/>
      <c r="K1388" s="552"/>
      <c r="L1388" s="552"/>
      <c r="M1388" s="552"/>
      <c r="N1388" s="552"/>
      <c r="O1388" s="552"/>
      <c r="P1388" s="552"/>
      <c r="Q1388" s="552"/>
      <c r="R1388" s="552"/>
      <c r="S1388" s="552"/>
      <c r="T1388" s="552"/>
      <c r="U1388" s="552"/>
      <c r="V1388" s="552"/>
      <c r="W1388" s="552"/>
      <c r="X1388" s="552"/>
      <c r="Y1388" s="552"/>
      <c r="Z1388" s="552"/>
      <c r="AA1388" s="552"/>
      <c r="AB1388" s="552"/>
      <c r="AC1388" s="552"/>
      <c r="AD1388" s="552"/>
      <c r="AE1388" s="552"/>
      <c r="AF1388" s="552"/>
      <c r="AG1388" s="552"/>
      <c r="AH1388" s="552"/>
      <c r="AI1388" s="1532" t="s">
        <v>737</v>
      </c>
      <c r="AJ1388" s="741"/>
      <c r="AK1388" s="1649"/>
      <c r="AL1388" s="1649"/>
      <c r="AM1388" s="1373"/>
      <c r="AN1388" s="1373"/>
      <c r="AO1388" s="1373"/>
      <c r="AP1388" s="1373"/>
      <c r="AQ1388" s="1649"/>
      <c r="AR1388" s="1373"/>
      <c r="AS1388" s="1373"/>
      <c r="AT1388" s="743"/>
      <c r="AU1388" s="1373"/>
      <c r="AV1388" s="1373"/>
      <c r="AW1388" s="1373"/>
      <c r="AX1388" s="1373"/>
      <c r="AY1388" s="1373"/>
      <c r="AZ1388" s="1639"/>
      <c r="BA1388" s="1639"/>
      <c r="BB1388" s="1639"/>
      <c r="BC1388" s="1639"/>
      <c r="BD1388" s="1639"/>
      <c r="BE1388" s="1642">
        <v>0</v>
      </c>
    </row>
    <row s="1854" customFormat="1" customHeight="1" ht="22.5">
      <c r="A1389" s="994"/>
      <c r="B1389" s="1373"/>
      <c r="C1389" s="1649"/>
      <c r="D1389" s="690" t="s">
        <v>103</v>
      </c>
      <c r="E1389" s="553" t="s">
        <v>3170</v>
      </c>
      <c r="F1389" s="547" t="s">
        <v>3171</v>
      </c>
      <c r="G1389" s="2386" t="s">
        <v>736</v>
      </c>
      <c r="H1389" s="552"/>
      <c r="I1389" s="552">
        <v>209.995</v>
      </c>
      <c r="J1389" s="552"/>
      <c r="K1389" s="552"/>
      <c r="L1389" s="552"/>
      <c r="M1389" s="552"/>
      <c r="N1389" s="552"/>
      <c r="O1389" s="552"/>
      <c r="P1389" s="552"/>
      <c r="Q1389" s="552"/>
      <c r="R1389" s="552"/>
      <c r="S1389" s="552"/>
      <c r="T1389" s="552"/>
      <c r="U1389" s="552"/>
      <c r="V1389" s="552"/>
      <c r="W1389" s="552"/>
      <c r="X1389" s="552"/>
      <c r="Y1389" s="552"/>
      <c r="Z1389" s="552"/>
      <c r="AA1389" s="552"/>
      <c r="AB1389" s="552"/>
      <c r="AC1389" s="552"/>
      <c r="AD1389" s="552"/>
      <c r="AE1389" s="552"/>
      <c r="AF1389" s="552"/>
      <c r="AG1389" s="552"/>
      <c r="AH1389" s="552"/>
      <c r="AI1389" s="1532" t="s">
        <v>737</v>
      </c>
      <c r="AJ1389" s="741"/>
      <c r="AK1389" s="1649"/>
      <c r="AL1389" s="1649"/>
      <c r="AM1389" s="1373"/>
      <c r="AN1389" s="1373"/>
      <c r="AO1389" s="1373"/>
      <c r="AP1389" s="1373"/>
      <c r="AQ1389" s="1649"/>
      <c r="AR1389" s="1373"/>
      <c r="AS1389" s="1373"/>
      <c r="AT1389" s="743"/>
      <c r="AU1389" s="1373"/>
      <c r="AV1389" s="1373"/>
      <c r="AW1389" s="1373"/>
      <c r="AX1389" s="1373"/>
      <c r="AY1389" s="1373"/>
      <c r="AZ1389" s="1639"/>
      <c r="BA1389" s="1639"/>
      <c r="BB1389" s="1639"/>
      <c r="BC1389" s="1639"/>
      <c r="BD1389" s="1639"/>
      <c r="BE1389" s="1642">
        <v>0</v>
      </c>
    </row>
    <row s="1854" customFormat="1" customHeight="1" ht="22.5">
      <c r="A1390" s="994"/>
      <c r="B1390" s="1373"/>
      <c r="C1390" s="1649"/>
      <c r="D1390" s="690" t="s">
        <v>103</v>
      </c>
      <c r="E1390" s="553" t="s">
        <v>3172</v>
      </c>
      <c r="F1390" s="547" t="s">
        <v>3173</v>
      </c>
      <c r="G1390" s="2386" t="s">
        <v>736</v>
      </c>
      <c r="H1390" s="552"/>
      <c r="I1390" s="552">
        <v>270.002</v>
      </c>
      <c r="J1390" s="552"/>
      <c r="K1390" s="552"/>
      <c r="L1390" s="552"/>
      <c r="M1390" s="552"/>
      <c r="N1390" s="552"/>
      <c r="O1390" s="552"/>
      <c r="P1390" s="552"/>
      <c r="Q1390" s="552"/>
      <c r="R1390" s="552"/>
      <c r="S1390" s="552"/>
      <c r="T1390" s="552"/>
      <c r="U1390" s="552"/>
      <c r="V1390" s="552"/>
      <c r="W1390" s="552"/>
      <c r="X1390" s="552"/>
      <c r="Y1390" s="552"/>
      <c r="Z1390" s="552"/>
      <c r="AA1390" s="552"/>
      <c r="AB1390" s="552"/>
      <c r="AC1390" s="552"/>
      <c r="AD1390" s="552"/>
      <c r="AE1390" s="552"/>
      <c r="AF1390" s="552"/>
      <c r="AG1390" s="552"/>
      <c r="AH1390" s="552"/>
      <c r="AI1390" s="1532" t="s">
        <v>737</v>
      </c>
      <c r="AJ1390" s="741"/>
      <c r="AK1390" s="1649"/>
      <c r="AL1390" s="1649"/>
      <c r="AM1390" s="1373"/>
      <c r="AN1390" s="1373"/>
      <c r="AO1390" s="1373"/>
      <c r="AP1390" s="1373"/>
      <c r="AQ1390" s="1649"/>
      <c r="AR1390" s="1373"/>
      <c r="AS1390" s="1373"/>
      <c r="AT1390" s="743"/>
      <c r="AU1390" s="1373"/>
      <c r="AV1390" s="1373"/>
      <c r="AW1390" s="1373"/>
      <c r="AX1390" s="1373"/>
      <c r="AY1390" s="1373"/>
      <c r="AZ1390" s="1639"/>
      <c r="BA1390" s="1639"/>
      <c r="BB1390" s="1639"/>
      <c r="BC1390" s="1639"/>
      <c r="BD1390" s="1639"/>
      <c r="BE1390" s="1642">
        <v>0</v>
      </c>
    </row>
    <row s="1854" customFormat="1" customHeight="1" ht="22.5">
      <c r="A1391" s="994"/>
      <c r="B1391" s="1373"/>
      <c r="C1391" s="1649"/>
      <c r="D1391" s="690" t="s">
        <v>103</v>
      </c>
      <c r="E1391" s="553" t="s">
        <v>3174</v>
      </c>
      <c r="F1391" s="547" t="s">
        <v>3175</v>
      </c>
      <c r="G1391" s="2386" t="s">
        <v>736</v>
      </c>
      <c r="H1391" s="552"/>
      <c r="I1391" s="552">
        <v>263.002</v>
      </c>
      <c r="J1391" s="552"/>
      <c r="K1391" s="552"/>
      <c r="L1391" s="552"/>
      <c r="M1391" s="552"/>
      <c r="N1391" s="552"/>
      <c r="O1391" s="552"/>
      <c r="P1391" s="552"/>
      <c r="Q1391" s="552"/>
      <c r="R1391" s="552"/>
      <c r="S1391" s="552"/>
      <c r="T1391" s="552"/>
      <c r="U1391" s="552"/>
      <c r="V1391" s="552"/>
      <c r="W1391" s="552"/>
      <c r="X1391" s="552"/>
      <c r="Y1391" s="552"/>
      <c r="Z1391" s="552"/>
      <c r="AA1391" s="552"/>
      <c r="AB1391" s="552"/>
      <c r="AC1391" s="552"/>
      <c r="AD1391" s="552"/>
      <c r="AE1391" s="552"/>
      <c r="AF1391" s="552"/>
      <c r="AG1391" s="552"/>
      <c r="AH1391" s="552"/>
      <c r="AI1391" s="1532" t="s">
        <v>737</v>
      </c>
      <c r="AJ1391" s="741"/>
      <c r="AK1391" s="1649"/>
      <c r="AL1391" s="1649"/>
      <c r="AM1391" s="1373"/>
      <c r="AN1391" s="1373"/>
      <c r="AO1391" s="1373"/>
      <c r="AP1391" s="1373"/>
      <c r="AQ1391" s="1649"/>
      <c r="AR1391" s="1373"/>
      <c r="AS1391" s="1373"/>
      <c r="AT1391" s="743"/>
      <c r="AU1391" s="1373"/>
      <c r="AV1391" s="1373"/>
      <c r="AW1391" s="1373"/>
      <c r="AX1391" s="1373"/>
      <c r="AY1391" s="1373"/>
      <c r="AZ1391" s="1639"/>
      <c r="BA1391" s="1639"/>
      <c r="BB1391" s="1639"/>
      <c r="BC1391" s="1639"/>
      <c r="BD1391" s="1639"/>
      <c r="BE1391" s="1642">
        <v>0</v>
      </c>
    </row>
    <row s="1854" customFormat="1" customHeight="1" ht="22.5">
      <c r="A1392" s="994"/>
      <c r="B1392" s="1373"/>
      <c r="C1392" s="1649"/>
      <c r="D1392" s="690" t="s">
        <v>103</v>
      </c>
      <c r="E1392" s="553" t="s">
        <v>3176</v>
      </c>
      <c r="F1392" s="547" t="s">
        <v>3177</v>
      </c>
      <c r="G1392" s="2386" t="s">
        <v>736</v>
      </c>
      <c r="H1392" s="552"/>
      <c r="I1392" s="552">
        <v>209.995</v>
      </c>
      <c r="J1392" s="552"/>
      <c r="K1392" s="552"/>
      <c r="L1392" s="552"/>
      <c r="M1392" s="552"/>
      <c r="N1392" s="552"/>
      <c r="O1392" s="552"/>
      <c r="P1392" s="552"/>
      <c r="Q1392" s="552"/>
      <c r="R1392" s="552"/>
      <c r="S1392" s="552"/>
      <c r="T1392" s="552"/>
      <c r="U1392" s="552"/>
      <c r="V1392" s="552"/>
      <c r="W1392" s="552"/>
      <c r="X1392" s="552"/>
      <c r="Y1392" s="552"/>
      <c r="Z1392" s="552"/>
      <c r="AA1392" s="552"/>
      <c r="AB1392" s="552"/>
      <c r="AC1392" s="552"/>
      <c r="AD1392" s="552"/>
      <c r="AE1392" s="552"/>
      <c r="AF1392" s="552"/>
      <c r="AG1392" s="552"/>
      <c r="AH1392" s="552"/>
      <c r="AI1392" s="1532" t="s">
        <v>737</v>
      </c>
      <c r="AJ1392" s="741"/>
      <c r="AK1392" s="1649"/>
      <c r="AL1392" s="1649"/>
      <c r="AM1392" s="1373"/>
      <c r="AN1392" s="1373"/>
      <c r="AO1392" s="1373"/>
      <c r="AP1392" s="1373"/>
      <c r="AQ1392" s="1649"/>
      <c r="AR1392" s="1373"/>
      <c r="AS1392" s="1373"/>
      <c r="AT1392" s="743"/>
      <c r="AU1392" s="1373"/>
      <c r="AV1392" s="1373"/>
      <c r="AW1392" s="1373"/>
      <c r="AX1392" s="1373"/>
      <c r="AY1392" s="1373"/>
      <c r="AZ1392" s="1639"/>
      <c r="BA1392" s="1639"/>
      <c r="BB1392" s="1639"/>
      <c r="BC1392" s="1639"/>
      <c r="BD1392" s="1639"/>
      <c r="BE1392" s="1642">
        <v>0</v>
      </c>
    </row>
    <row s="1854" customFormat="1" customHeight="1" ht="22.5">
      <c r="A1393" s="994"/>
      <c r="B1393" s="1373"/>
      <c r="C1393" s="1649"/>
      <c r="D1393" s="690" t="s">
        <v>103</v>
      </c>
      <c r="E1393" s="553" t="s">
        <v>3178</v>
      </c>
      <c r="F1393" s="547" t="s">
        <v>3179</v>
      </c>
      <c r="G1393" s="2386" t="s">
        <v>736</v>
      </c>
      <c r="H1393" s="552"/>
      <c r="I1393" s="552">
        <v>171.007</v>
      </c>
      <c r="J1393" s="552"/>
      <c r="K1393" s="552"/>
      <c r="L1393" s="552"/>
      <c r="M1393" s="552"/>
      <c r="N1393" s="552"/>
      <c r="O1393" s="552"/>
      <c r="P1393" s="552"/>
      <c r="Q1393" s="552"/>
      <c r="R1393" s="552"/>
      <c r="S1393" s="552"/>
      <c r="T1393" s="552"/>
      <c r="U1393" s="552"/>
      <c r="V1393" s="552"/>
      <c r="W1393" s="552"/>
      <c r="X1393" s="552"/>
      <c r="Y1393" s="552"/>
      <c r="Z1393" s="552"/>
      <c r="AA1393" s="552"/>
      <c r="AB1393" s="552"/>
      <c r="AC1393" s="552"/>
      <c r="AD1393" s="552"/>
      <c r="AE1393" s="552"/>
      <c r="AF1393" s="552"/>
      <c r="AG1393" s="552"/>
      <c r="AH1393" s="552"/>
      <c r="AI1393" s="1532" t="s">
        <v>737</v>
      </c>
      <c r="AJ1393" s="741"/>
      <c r="AK1393" s="1649"/>
      <c r="AL1393" s="1649"/>
      <c r="AM1393" s="1373"/>
      <c r="AN1393" s="1373"/>
      <c r="AO1393" s="1373"/>
      <c r="AP1393" s="1373"/>
      <c r="AQ1393" s="1649"/>
      <c r="AR1393" s="1373"/>
      <c r="AS1393" s="1373"/>
      <c r="AT1393" s="743"/>
      <c r="AU1393" s="1373"/>
      <c r="AV1393" s="1373"/>
      <c r="AW1393" s="1373"/>
      <c r="AX1393" s="1373"/>
      <c r="AY1393" s="1373"/>
      <c r="AZ1393" s="1639"/>
      <c r="BA1393" s="1639"/>
      <c r="BB1393" s="1639"/>
      <c r="BC1393" s="1639"/>
      <c r="BD1393" s="1639"/>
      <c r="BE1393" s="1642">
        <v>0</v>
      </c>
    </row>
    <row s="1854" customFormat="1" customHeight="1" ht="22.5">
      <c r="A1394" s="994"/>
      <c r="B1394" s="1373"/>
      <c r="C1394" s="1649"/>
      <c r="D1394" s="690" t="s">
        <v>103</v>
      </c>
      <c r="E1394" s="553" t="s">
        <v>3180</v>
      </c>
      <c r="F1394" s="547" t="s">
        <v>3181</v>
      </c>
      <c r="G1394" s="2386" t="s">
        <v>736</v>
      </c>
      <c r="H1394" s="552"/>
      <c r="I1394" s="552">
        <v>165.002</v>
      </c>
      <c r="J1394" s="552"/>
      <c r="K1394" s="552"/>
      <c r="L1394" s="552"/>
      <c r="M1394" s="552"/>
      <c r="N1394" s="552"/>
      <c r="O1394" s="552"/>
      <c r="P1394" s="552"/>
      <c r="Q1394" s="552"/>
      <c r="R1394" s="552"/>
      <c r="S1394" s="552"/>
      <c r="T1394" s="552"/>
      <c r="U1394" s="552"/>
      <c r="V1394" s="552"/>
      <c r="W1394" s="552"/>
      <c r="X1394" s="552"/>
      <c r="Y1394" s="552"/>
      <c r="Z1394" s="552"/>
      <c r="AA1394" s="552"/>
      <c r="AB1394" s="552"/>
      <c r="AC1394" s="552"/>
      <c r="AD1394" s="552"/>
      <c r="AE1394" s="552"/>
      <c r="AF1394" s="552"/>
      <c r="AG1394" s="552"/>
      <c r="AH1394" s="552"/>
      <c r="AI1394" s="1532" t="s">
        <v>737</v>
      </c>
      <c r="AJ1394" s="741"/>
      <c r="AK1394" s="1649"/>
      <c r="AL1394" s="1649"/>
      <c r="AM1394" s="1373"/>
      <c r="AN1394" s="1373"/>
      <c r="AO1394" s="1373"/>
      <c r="AP1394" s="1373"/>
      <c r="AQ1394" s="1649"/>
      <c r="AR1394" s="1373"/>
      <c r="AS1394" s="1373"/>
      <c r="AT1394" s="743"/>
      <c r="AU1394" s="1373"/>
      <c r="AV1394" s="1373"/>
      <c r="AW1394" s="1373"/>
      <c r="AX1394" s="1373"/>
      <c r="AY1394" s="1373"/>
      <c r="AZ1394" s="1639"/>
      <c r="BA1394" s="1639"/>
      <c r="BB1394" s="1639"/>
      <c r="BC1394" s="1639"/>
      <c r="BD1394" s="1639"/>
      <c r="BE1394" s="1642">
        <v>0</v>
      </c>
    </row>
    <row s="1854" customFormat="1" customHeight="1" ht="22.5">
      <c r="A1395" s="994"/>
      <c r="B1395" s="1373"/>
      <c r="C1395" s="1649"/>
      <c r="D1395" s="690" t="s">
        <v>103</v>
      </c>
      <c r="E1395" s="553" t="s">
        <v>3182</v>
      </c>
      <c r="F1395" s="547" t="s">
        <v>3183</v>
      </c>
      <c r="G1395" s="2386" t="s">
        <v>736</v>
      </c>
      <c r="H1395" s="552"/>
      <c r="I1395" s="552">
        <v>209.995</v>
      </c>
      <c r="J1395" s="552"/>
      <c r="K1395" s="552"/>
      <c r="L1395" s="552"/>
      <c r="M1395" s="552"/>
      <c r="N1395" s="552"/>
      <c r="O1395" s="552"/>
      <c r="P1395" s="552"/>
      <c r="Q1395" s="552"/>
      <c r="R1395" s="552"/>
      <c r="S1395" s="552"/>
      <c r="T1395" s="552"/>
      <c r="U1395" s="552"/>
      <c r="V1395" s="552"/>
      <c r="W1395" s="552"/>
      <c r="X1395" s="552"/>
      <c r="Y1395" s="552"/>
      <c r="Z1395" s="552"/>
      <c r="AA1395" s="552"/>
      <c r="AB1395" s="552"/>
      <c r="AC1395" s="552"/>
      <c r="AD1395" s="552"/>
      <c r="AE1395" s="552"/>
      <c r="AF1395" s="552"/>
      <c r="AG1395" s="552"/>
      <c r="AH1395" s="552"/>
      <c r="AI1395" s="1532" t="s">
        <v>737</v>
      </c>
      <c r="AJ1395" s="741"/>
      <c r="AK1395" s="1649"/>
      <c r="AL1395" s="1649"/>
      <c r="AM1395" s="1373"/>
      <c r="AN1395" s="1373"/>
      <c r="AO1395" s="1373"/>
      <c r="AP1395" s="1373"/>
      <c r="AQ1395" s="1649"/>
      <c r="AR1395" s="1373"/>
      <c r="AS1395" s="1373"/>
      <c r="AT1395" s="743"/>
      <c r="AU1395" s="1373"/>
      <c r="AV1395" s="1373"/>
      <c r="AW1395" s="1373"/>
      <c r="AX1395" s="1373"/>
      <c r="AY1395" s="1373"/>
      <c r="AZ1395" s="1639"/>
      <c r="BA1395" s="1639"/>
      <c r="BB1395" s="1639"/>
      <c r="BC1395" s="1639"/>
      <c r="BD1395" s="1639"/>
      <c r="BE1395" s="1642">
        <v>0</v>
      </c>
    </row>
    <row s="1854" customFormat="1" customHeight="1" ht="22.5">
      <c r="A1396" s="994"/>
      <c r="B1396" s="1373"/>
      <c r="C1396" s="1649"/>
      <c r="D1396" s="690" t="s">
        <v>103</v>
      </c>
      <c r="E1396" s="553" t="s">
        <v>3184</v>
      </c>
      <c r="F1396" s="547" t="s">
        <v>3185</v>
      </c>
      <c r="G1396" s="2386" t="s">
        <v>736</v>
      </c>
      <c r="H1396" s="552"/>
      <c r="I1396" s="552">
        <v>228.998</v>
      </c>
      <c r="J1396" s="552"/>
      <c r="K1396" s="552"/>
      <c r="L1396" s="552"/>
      <c r="M1396" s="552"/>
      <c r="N1396" s="552"/>
      <c r="O1396" s="552"/>
      <c r="P1396" s="552"/>
      <c r="Q1396" s="552"/>
      <c r="R1396" s="552"/>
      <c r="S1396" s="552"/>
      <c r="T1396" s="552"/>
      <c r="U1396" s="552"/>
      <c r="V1396" s="552"/>
      <c r="W1396" s="552"/>
      <c r="X1396" s="552"/>
      <c r="Y1396" s="552"/>
      <c r="Z1396" s="552"/>
      <c r="AA1396" s="552"/>
      <c r="AB1396" s="552"/>
      <c r="AC1396" s="552"/>
      <c r="AD1396" s="552"/>
      <c r="AE1396" s="552"/>
      <c r="AF1396" s="552"/>
      <c r="AG1396" s="552"/>
      <c r="AH1396" s="552"/>
      <c r="AI1396" s="1532" t="s">
        <v>737</v>
      </c>
      <c r="AJ1396" s="741"/>
      <c r="AK1396" s="1649"/>
      <c r="AL1396" s="1649"/>
      <c r="AM1396" s="1373"/>
      <c r="AN1396" s="1373"/>
      <c r="AO1396" s="1373"/>
      <c r="AP1396" s="1373"/>
      <c r="AQ1396" s="1649"/>
      <c r="AR1396" s="1373"/>
      <c r="AS1396" s="1373"/>
      <c r="AT1396" s="743"/>
      <c r="AU1396" s="1373"/>
      <c r="AV1396" s="1373"/>
      <c r="AW1396" s="1373"/>
      <c r="AX1396" s="1373"/>
      <c r="AY1396" s="1373"/>
      <c r="AZ1396" s="1639"/>
      <c r="BA1396" s="1639"/>
      <c r="BB1396" s="1639"/>
      <c r="BC1396" s="1639"/>
      <c r="BD1396" s="1639"/>
      <c r="BE1396" s="1642">
        <v>0</v>
      </c>
    </row>
    <row s="1854" customFormat="1" customHeight="1" ht="22.5">
      <c r="A1397" s="994"/>
      <c r="B1397" s="1373"/>
      <c r="C1397" s="1649"/>
      <c r="D1397" s="690" t="s">
        <v>103</v>
      </c>
      <c r="E1397" s="553" t="s">
        <v>3186</v>
      </c>
      <c r="F1397" s="547" t="s">
        <v>3187</v>
      </c>
      <c r="G1397" s="2386" t="s">
        <v>736</v>
      </c>
      <c r="H1397" s="552"/>
      <c r="I1397" s="552">
        <v>210.003</v>
      </c>
      <c r="J1397" s="552"/>
      <c r="K1397" s="552"/>
      <c r="L1397" s="552"/>
      <c r="M1397" s="552"/>
      <c r="N1397" s="552"/>
      <c r="O1397" s="552"/>
      <c r="P1397" s="552"/>
      <c r="Q1397" s="552"/>
      <c r="R1397" s="552"/>
      <c r="S1397" s="552"/>
      <c r="T1397" s="552"/>
      <c r="U1397" s="552"/>
      <c r="V1397" s="552"/>
      <c r="W1397" s="552"/>
      <c r="X1397" s="552"/>
      <c r="Y1397" s="552"/>
      <c r="Z1397" s="552"/>
      <c r="AA1397" s="552"/>
      <c r="AB1397" s="552"/>
      <c r="AC1397" s="552"/>
      <c r="AD1397" s="552"/>
      <c r="AE1397" s="552"/>
      <c r="AF1397" s="552"/>
      <c r="AG1397" s="552"/>
      <c r="AH1397" s="552"/>
      <c r="AI1397" s="1532" t="s">
        <v>737</v>
      </c>
      <c r="AJ1397" s="741"/>
      <c r="AK1397" s="1649"/>
      <c r="AL1397" s="1649"/>
      <c r="AM1397" s="1373"/>
      <c r="AN1397" s="1373"/>
      <c r="AO1397" s="1373"/>
      <c r="AP1397" s="1373"/>
      <c r="AQ1397" s="1649"/>
      <c r="AR1397" s="1373"/>
      <c r="AS1397" s="1373"/>
      <c r="AT1397" s="743"/>
      <c r="AU1397" s="1373"/>
      <c r="AV1397" s="1373"/>
      <c r="AW1397" s="1373"/>
      <c r="AX1397" s="1373"/>
      <c r="AY1397" s="1373"/>
      <c r="AZ1397" s="1639"/>
      <c r="BA1397" s="1639"/>
      <c r="BB1397" s="1639"/>
      <c r="BC1397" s="1639"/>
      <c r="BD1397" s="1639"/>
      <c r="BE1397" s="1642">
        <v>0</v>
      </c>
    </row>
    <row s="1854" customFormat="1" customHeight="1" ht="22.5">
      <c r="A1398" s="994"/>
      <c r="B1398" s="1373"/>
      <c r="C1398" s="1649"/>
      <c r="D1398" s="690" t="s">
        <v>103</v>
      </c>
      <c r="E1398" s="553" t="s">
        <v>3188</v>
      </c>
      <c r="F1398" s="547" t="s">
        <v>3189</v>
      </c>
      <c r="G1398" s="2386" t="s">
        <v>736</v>
      </c>
      <c r="H1398" s="552"/>
      <c r="I1398" s="552">
        <v>209.998</v>
      </c>
      <c r="J1398" s="552"/>
      <c r="K1398" s="552"/>
      <c r="L1398" s="552"/>
      <c r="M1398" s="552"/>
      <c r="N1398" s="552"/>
      <c r="O1398" s="552"/>
      <c r="P1398" s="552"/>
      <c r="Q1398" s="552"/>
      <c r="R1398" s="552"/>
      <c r="S1398" s="552"/>
      <c r="T1398" s="552"/>
      <c r="U1398" s="552"/>
      <c r="V1398" s="552"/>
      <c r="W1398" s="552"/>
      <c r="X1398" s="552"/>
      <c r="Y1398" s="552"/>
      <c r="Z1398" s="552"/>
      <c r="AA1398" s="552"/>
      <c r="AB1398" s="552"/>
      <c r="AC1398" s="552"/>
      <c r="AD1398" s="552"/>
      <c r="AE1398" s="552"/>
      <c r="AF1398" s="552"/>
      <c r="AG1398" s="552"/>
      <c r="AH1398" s="552"/>
      <c r="AI1398" s="1532" t="s">
        <v>737</v>
      </c>
      <c r="AJ1398" s="741"/>
      <c r="AK1398" s="1649"/>
      <c r="AL1398" s="1649"/>
      <c r="AM1398" s="1373"/>
      <c r="AN1398" s="1373"/>
      <c r="AO1398" s="1373"/>
      <c r="AP1398" s="1373"/>
      <c r="AQ1398" s="1649"/>
      <c r="AR1398" s="1373"/>
      <c r="AS1398" s="1373"/>
      <c r="AT1398" s="743"/>
      <c r="AU1398" s="1373"/>
      <c r="AV1398" s="1373"/>
      <c r="AW1398" s="1373"/>
      <c r="AX1398" s="1373"/>
      <c r="AY1398" s="1373"/>
      <c r="AZ1398" s="1639"/>
      <c r="BA1398" s="1639"/>
      <c r="BB1398" s="1639"/>
      <c r="BC1398" s="1639"/>
      <c r="BD1398" s="1639"/>
      <c r="BE1398" s="1642">
        <v>0</v>
      </c>
    </row>
    <row s="1854" customFormat="1" customHeight="1" ht="22.5">
      <c r="A1399" s="994"/>
      <c r="B1399" s="1373"/>
      <c r="C1399" s="1649"/>
      <c r="D1399" s="690" t="s">
        <v>103</v>
      </c>
      <c r="E1399" s="553" t="s">
        <v>3190</v>
      </c>
      <c r="F1399" s="547" t="s">
        <v>3191</v>
      </c>
      <c r="G1399" s="2386" t="s">
        <v>736</v>
      </c>
      <c r="H1399" s="552"/>
      <c r="I1399" s="552">
        <v>171.992</v>
      </c>
      <c r="J1399" s="552"/>
      <c r="K1399" s="552"/>
      <c r="L1399" s="552"/>
      <c r="M1399" s="552"/>
      <c r="N1399" s="552"/>
      <c r="O1399" s="552"/>
      <c r="P1399" s="552"/>
      <c r="Q1399" s="552"/>
      <c r="R1399" s="552"/>
      <c r="S1399" s="552"/>
      <c r="T1399" s="552"/>
      <c r="U1399" s="552"/>
      <c r="V1399" s="552"/>
      <c r="W1399" s="552"/>
      <c r="X1399" s="552"/>
      <c r="Y1399" s="552"/>
      <c r="Z1399" s="552"/>
      <c r="AA1399" s="552"/>
      <c r="AB1399" s="552"/>
      <c r="AC1399" s="552"/>
      <c r="AD1399" s="552"/>
      <c r="AE1399" s="552"/>
      <c r="AF1399" s="552"/>
      <c r="AG1399" s="552"/>
      <c r="AH1399" s="552"/>
      <c r="AI1399" s="1532" t="s">
        <v>737</v>
      </c>
      <c r="AJ1399" s="741"/>
      <c r="AK1399" s="1649"/>
      <c r="AL1399" s="1649"/>
      <c r="AM1399" s="1373"/>
      <c r="AN1399" s="1373"/>
      <c r="AO1399" s="1373"/>
      <c r="AP1399" s="1373"/>
      <c r="AQ1399" s="1649"/>
      <c r="AR1399" s="1373"/>
      <c r="AS1399" s="1373"/>
      <c r="AT1399" s="743"/>
      <c r="AU1399" s="1373"/>
      <c r="AV1399" s="1373"/>
      <c r="AW1399" s="1373"/>
      <c r="AX1399" s="1373"/>
      <c r="AY1399" s="1373"/>
      <c r="AZ1399" s="1639"/>
      <c r="BA1399" s="1639"/>
      <c r="BB1399" s="1639"/>
      <c r="BC1399" s="1639"/>
      <c r="BD1399" s="1639"/>
      <c r="BE1399" s="1642">
        <v>0</v>
      </c>
    </row>
    <row s="1854" customFormat="1" customHeight="1" ht="22.5">
      <c r="A1400" s="994"/>
      <c r="B1400" s="1373"/>
      <c r="C1400" s="1649"/>
      <c r="D1400" s="690" t="s">
        <v>103</v>
      </c>
      <c r="E1400" s="553" t="s">
        <v>3192</v>
      </c>
      <c r="F1400" s="547" t="s">
        <v>3193</v>
      </c>
      <c r="G1400" s="2386" t="s">
        <v>736</v>
      </c>
      <c r="H1400" s="552"/>
      <c r="I1400" s="552">
        <v>266</v>
      </c>
      <c r="J1400" s="552"/>
      <c r="K1400" s="552"/>
      <c r="L1400" s="552"/>
      <c r="M1400" s="552"/>
      <c r="N1400" s="552"/>
      <c r="O1400" s="552"/>
      <c r="P1400" s="552"/>
      <c r="Q1400" s="552"/>
      <c r="R1400" s="552"/>
      <c r="S1400" s="552"/>
      <c r="T1400" s="552"/>
      <c r="U1400" s="552"/>
      <c r="V1400" s="552"/>
      <c r="W1400" s="552"/>
      <c r="X1400" s="552"/>
      <c r="Y1400" s="552"/>
      <c r="Z1400" s="552"/>
      <c r="AA1400" s="552"/>
      <c r="AB1400" s="552"/>
      <c r="AC1400" s="552"/>
      <c r="AD1400" s="552"/>
      <c r="AE1400" s="552"/>
      <c r="AF1400" s="552"/>
      <c r="AG1400" s="552"/>
      <c r="AH1400" s="552"/>
      <c r="AI1400" s="1532" t="s">
        <v>737</v>
      </c>
      <c r="AJ1400" s="741"/>
      <c r="AK1400" s="1649"/>
      <c r="AL1400" s="1649"/>
      <c r="AM1400" s="1373"/>
      <c r="AN1400" s="1373"/>
      <c r="AO1400" s="1373"/>
      <c r="AP1400" s="1373"/>
      <c r="AQ1400" s="1649"/>
      <c r="AR1400" s="1373"/>
      <c r="AS1400" s="1373"/>
      <c r="AT1400" s="743"/>
      <c r="AU1400" s="1373"/>
      <c r="AV1400" s="1373"/>
      <c r="AW1400" s="1373"/>
      <c r="AX1400" s="1373"/>
      <c r="AY1400" s="1373"/>
      <c r="AZ1400" s="1639"/>
      <c r="BA1400" s="1639"/>
      <c r="BB1400" s="1639"/>
      <c r="BC1400" s="1639"/>
      <c r="BD1400" s="1639"/>
      <c r="BE1400" s="1642">
        <v>0</v>
      </c>
    </row>
    <row s="1854" customFormat="1" customHeight="1" ht="22.5">
      <c r="A1401" s="994"/>
      <c r="B1401" s="1373"/>
      <c r="C1401" s="1649"/>
      <c r="D1401" s="690" t="s">
        <v>103</v>
      </c>
      <c r="E1401" s="553" t="s">
        <v>3194</v>
      </c>
      <c r="F1401" s="547" t="s">
        <v>3195</v>
      </c>
      <c r="G1401" s="2386" t="s">
        <v>736</v>
      </c>
      <c r="H1401" s="552"/>
      <c r="I1401" s="552">
        <v>260.001</v>
      </c>
      <c r="J1401" s="552"/>
      <c r="K1401" s="552"/>
      <c r="L1401" s="552"/>
      <c r="M1401" s="552"/>
      <c r="N1401" s="552"/>
      <c r="O1401" s="552"/>
      <c r="P1401" s="552"/>
      <c r="Q1401" s="552"/>
      <c r="R1401" s="552"/>
      <c r="S1401" s="552"/>
      <c r="T1401" s="552"/>
      <c r="U1401" s="552"/>
      <c r="V1401" s="552"/>
      <c r="W1401" s="552"/>
      <c r="X1401" s="552"/>
      <c r="Y1401" s="552"/>
      <c r="Z1401" s="552"/>
      <c r="AA1401" s="552"/>
      <c r="AB1401" s="552"/>
      <c r="AC1401" s="552"/>
      <c r="AD1401" s="552"/>
      <c r="AE1401" s="552"/>
      <c r="AF1401" s="552"/>
      <c r="AG1401" s="552"/>
      <c r="AH1401" s="552"/>
      <c r="AI1401" s="1532" t="s">
        <v>737</v>
      </c>
      <c r="AJ1401" s="741"/>
      <c r="AK1401" s="1649"/>
      <c r="AL1401" s="1649"/>
      <c r="AM1401" s="1373"/>
      <c r="AN1401" s="1373"/>
      <c r="AO1401" s="1373"/>
      <c r="AP1401" s="1373"/>
      <c r="AQ1401" s="1649"/>
      <c r="AR1401" s="1373"/>
      <c r="AS1401" s="1373"/>
      <c r="AT1401" s="743"/>
      <c r="AU1401" s="1373"/>
      <c r="AV1401" s="1373"/>
      <c r="AW1401" s="1373"/>
      <c r="AX1401" s="1373"/>
      <c r="AY1401" s="1373"/>
      <c r="AZ1401" s="1639"/>
      <c r="BA1401" s="1639"/>
      <c r="BB1401" s="1639"/>
      <c r="BC1401" s="1639"/>
      <c r="BD1401" s="1639"/>
      <c r="BE1401" s="1642">
        <v>0</v>
      </c>
    </row>
    <row s="1854" customFormat="1" customHeight="1" ht="22.5">
      <c r="A1402" s="994"/>
      <c r="B1402" s="1373"/>
      <c r="C1402" s="1649"/>
      <c r="D1402" s="690" t="s">
        <v>103</v>
      </c>
      <c r="E1402" s="553" t="s">
        <v>3196</v>
      </c>
      <c r="F1402" s="547" t="s">
        <v>3197</v>
      </c>
      <c r="G1402" s="2386" t="s">
        <v>736</v>
      </c>
      <c r="H1402" s="552"/>
      <c r="I1402" s="552">
        <v>263.001</v>
      </c>
      <c r="J1402" s="552"/>
      <c r="K1402" s="552"/>
      <c r="L1402" s="552"/>
      <c r="M1402" s="552"/>
      <c r="N1402" s="552"/>
      <c r="O1402" s="552"/>
      <c r="P1402" s="552"/>
      <c r="Q1402" s="552"/>
      <c r="R1402" s="552"/>
      <c r="S1402" s="552"/>
      <c r="T1402" s="552"/>
      <c r="U1402" s="552"/>
      <c r="V1402" s="552"/>
      <c r="W1402" s="552"/>
      <c r="X1402" s="552"/>
      <c r="Y1402" s="552"/>
      <c r="Z1402" s="552"/>
      <c r="AA1402" s="552"/>
      <c r="AB1402" s="552"/>
      <c r="AC1402" s="552"/>
      <c r="AD1402" s="552"/>
      <c r="AE1402" s="552"/>
      <c r="AF1402" s="552"/>
      <c r="AG1402" s="552"/>
      <c r="AH1402" s="552"/>
      <c r="AI1402" s="1532" t="s">
        <v>737</v>
      </c>
      <c r="AJ1402" s="741"/>
      <c r="AK1402" s="1649"/>
      <c r="AL1402" s="1649"/>
      <c r="AM1402" s="1373"/>
      <c r="AN1402" s="1373"/>
      <c r="AO1402" s="1373"/>
      <c r="AP1402" s="1373"/>
      <c r="AQ1402" s="1649"/>
      <c r="AR1402" s="1373"/>
      <c r="AS1402" s="1373"/>
      <c r="AT1402" s="743"/>
      <c r="AU1402" s="1373"/>
      <c r="AV1402" s="1373"/>
      <c r="AW1402" s="1373"/>
      <c r="AX1402" s="1373"/>
      <c r="AY1402" s="1373"/>
      <c r="AZ1402" s="1639"/>
      <c r="BA1402" s="1639"/>
      <c r="BB1402" s="1639"/>
      <c r="BC1402" s="1639"/>
      <c r="BD1402" s="1639"/>
      <c r="BE1402" s="1642">
        <v>0</v>
      </c>
    </row>
    <row s="1854" customFormat="1" customHeight="1" ht="22.5">
      <c r="A1403" s="994"/>
      <c r="B1403" s="1373"/>
      <c r="C1403" s="1649"/>
      <c r="D1403" s="690" t="s">
        <v>103</v>
      </c>
      <c r="E1403" s="553" t="s">
        <v>3198</v>
      </c>
      <c r="F1403" s="547" t="s">
        <v>3199</v>
      </c>
      <c r="G1403" s="2386" t="s">
        <v>736</v>
      </c>
      <c r="H1403" s="552"/>
      <c r="I1403" s="552">
        <v>263.008</v>
      </c>
      <c r="J1403" s="552"/>
      <c r="K1403" s="552"/>
      <c r="L1403" s="552"/>
      <c r="M1403" s="552"/>
      <c r="N1403" s="552"/>
      <c r="O1403" s="552"/>
      <c r="P1403" s="552"/>
      <c r="Q1403" s="552"/>
      <c r="R1403" s="552"/>
      <c r="S1403" s="552"/>
      <c r="T1403" s="552"/>
      <c r="U1403" s="552"/>
      <c r="V1403" s="552"/>
      <c r="W1403" s="552"/>
      <c r="X1403" s="552"/>
      <c r="Y1403" s="552"/>
      <c r="Z1403" s="552"/>
      <c r="AA1403" s="552"/>
      <c r="AB1403" s="552"/>
      <c r="AC1403" s="552"/>
      <c r="AD1403" s="552"/>
      <c r="AE1403" s="552"/>
      <c r="AF1403" s="552"/>
      <c r="AG1403" s="552"/>
      <c r="AH1403" s="552"/>
      <c r="AI1403" s="1532" t="s">
        <v>737</v>
      </c>
      <c r="AJ1403" s="741"/>
      <c r="AK1403" s="1649"/>
      <c r="AL1403" s="1649"/>
      <c r="AM1403" s="1373"/>
      <c r="AN1403" s="1373"/>
      <c r="AO1403" s="1373"/>
      <c r="AP1403" s="1373"/>
      <c r="AQ1403" s="1649"/>
      <c r="AR1403" s="1373"/>
      <c r="AS1403" s="1373"/>
      <c r="AT1403" s="743"/>
      <c r="AU1403" s="1373"/>
      <c r="AV1403" s="1373"/>
      <c r="AW1403" s="1373"/>
      <c r="AX1403" s="1373"/>
      <c r="AY1403" s="1373"/>
      <c r="AZ1403" s="1639"/>
      <c r="BA1403" s="1639"/>
      <c r="BB1403" s="1639"/>
      <c r="BC1403" s="1639"/>
      <c r="BD1403" s="1639"/>
      <c r="BE1403" s="1642">
        <v>0</v>
      </c>
    </row>
    <row s="1854" customFormat="1" customHeight="1" ht="22.5">
      <c r="A1404" s="994"/>
      <c r="B1404" s="1373"/>
      <c r="C1404" s="1649"/>
      <c r="D1404" s="690" t="s">
        <v>103</v>
      </c>
      <c r="E1404" s="553" t="s">
        <v>3200</v>
      </c>
      <c r="F1404" s="547" t="s">
        <v>3201</v>
      </c>
      <c r="G1404" s="2386" t="s">
        <v>736</v>
      </c>
      <c r="H1404" s="552"/>
      <c r="I1404" s="552">
        <v>222.992</v>
      </c>
      <c r="J1404" s="552"/>
      <c r="K1404" s="552"/>
      <c r="L1404" s="552"/>
      <c r="M1404" s="552"/>
      <c r="N1404" s="552"/>
      <c r="O1404" s="552"/>
      <c r="P1404" s="552"/>
      <c r="Q1404" s="552"/>
      <c r="R1404" s="552"/>
      <c r="S1404" s="552"/>
      <c r="T1404" s="552"/>
      <c r="U1404" s="552"/>
      <c r="V1404" s="552"/>
      <c r="W1404" s="552"/>
      <c r="X1404" s="552"/>
      <c r="Y1404" s="552"/>
      <c r="Z1404" s="552"/>
      <c r="AA1404" s="552"/>
      <c r="AB1404" s="552"/>
      <c r="AC1404" s="552"/>
      <c r="AD1404" s="552"/>
      <c r="AE1404" s="552"/>
      <c r="AF1404" s="552"/>
      <c r="AG1404" s="552"/>
      <c r="AH1404" s="552"/>
      <c r="AI1404" s="1532" t="s">
        <v>737</v>
      </c>
      <c r="AJ1404" s="741"/>
      <c r="AK1404" s="1649"/>
      <c r="AL1404" s="1649"/>
      <c r="AM1404" s="1373"/>
      <c r="AN1404" s="1373"/>
      <c r="AO1404" s="1373"/>
      <c r="AP1404" s="1373"/>
      <c r="AQ1404" s="1649"/>
      <c r="AR1404" s="1373"/>
      <c r="AS1404" s="1373"/>
      <c r="AT1404" s="743"/>
      <c r="AU1404" s="1373"/>
      <c r="AV1404" s="1373"/>
      <c r="AW1404" s="1373"/>
      <c r="AX1404" s="1373"/>
      <c r="AY1404" s="1373"/>
      <c r="AZ1404" s="1639"/>
      <c r="BA1404" s="1639"/>
      <c r="BB1404" s="1639"/>
      <c r="BC1404" s="1639"/>
      <c r="BD1404" s="1639"/>
      <c r="BE1404" s="1642">
        <v>0</v>
      </c>
    </row>
    <row s="1854" customFormat="1" customHeight="1" ht="22.5">
      <c r="A1405" s="994"/>
      <c r="B1405" s="1373"/>
      <c r="C1405" s="1649"/>
      <c r="D1405" s="690" t="s">
        <v>103</v>
      </c>
      <c r="E1405" s="553" t="s">
        <v>3202</v>
      </c>
      <c r="F1405" s="547" t="s">
        <v>3203</v>
      </c>
      <c r="G1405" s="2386" t="s">
        <v>736</v>
      </c>
      <c r="H1405" s="552"/>
      <c r="I1405" s="552">
        <v>265.998</v>
      </c>
      <c r="J1405" s="552"/>
      <c r="K1405" s="552"/>
      <c r="L1405" s="552"/>
      <c r="M1405" s="552"/>
      <c r="N1405" s="552"/>
      <c r="O1405" s="552"/>
      <c r="P1405" s="552"/>
      <c r="Q1405" s="552"/>
      <c r="R1405" s="552"/>
      <c r="S1405" s="552"/>
      <c r="T1405" s="552"/>
      <c r="U1405" s="552"/>
      <c r="V1405" s="552"/>
      <c r="W1405" s="552"/>
      <c r="X1405" s="552"/>
      <c r="Y1405" s="552"/>
      <c r="Z1405" s="552"/>
      <c r="AA1405" s="552"/>
      <c r="AB1405" s="552"/>
      <c r="AC1405" s="552"/>
      <c r="AD1405" s="552"/>
      <c r="AE1405" s="552"/>
      <c r="AF1405" s="552"/>
      <c r="AG1405" s="552"/>
      <c r="AH1405" s="552"/>
      <c r="AI1405" s="1532" t="s">
        <v>737</v>
      </c>
      <c r="AJ1405" s="741"/>
      <c r="AK1405" s="1649"/>
      <c r="AL1405" s="1649"/>
      <c r="AM1405" s="1373"/>
      <c r="AN1405" s="1373"/>
      <c r="AO1405" s="1373"/>
      <c r="AP1405" s="1373"/>
      <c r="AQ1405" s="1649"/>
      <c r="AR1405" s="1373"/>
      <c r="AS1405" s="1373"/>
      <c r="AT1405" s="743"/>
      <c r="AU1405" s="1373"/>
      <c r="AV1405" s="1373"/>
      <c r="AW1405" s="1373"/>
      <c r="AX1405" s="1373"/>
      <c r="AY1405" s="1373"/>
      <c r="AZ1405" s="1639"/>
      <c r="BA1405" s="1639"/>
      <c r="BB1405" s="1639"/>
      <c r="BC1405" s="1639"/>
      <c r="BD1405" s="1639"/>
      <c r="BE1405" s="1642">
        <v>0</v>
      </c>
    </row>
    <row s="1854" customFormat="1" customHeight="1" ht="22.5">
      <c r="A1406" s="994"/>
      <c r="B1406" s="1373"/>
      <c r="C1406" s="1649"/>
      <c r="D1406" s="690" t="s">
        <v>103</v>
      </c>
      <c r="E1406" s="553" t="s">
        <v>3204</v>
      </c>
      <c r="F1406" s="547" t="s">
        <v>3205</v>
      </c>
      <c r="G1406" s="2386" t="s">
        <v>736</v>
      </c>
      <c r="H1406" s="552"/>
      <c r="I1406" s="552">
        <v>151.66</v>
      </c>
      <c r="J1406" s="552"/>
      <c r="K1406" s="552"/>
      <c r="L1406" s="552"/>
      <c r="M1406" s="552"/>
      <c r="N1406" s="552"/>
      <c r="O1406" s="552"/>
      <c r="P1406" s="552"/>
      <c r="Q1406" s="552"/>
      <c r="R1406" s="552"/>
      <c r="S1406" s="552"/>
      <c r="T1406" s="552"/>
      <c r="U1406" s="552"/>
      <c r="V1406" s="552"/>
      <c r="W1406" s="552"/>
      <c r="X1406" s="552"/>
      <c r="Y1406" s="552"/>
      <c r="Z1406" s="552"/>
      <c r="AA1406" s="552"/>
      <c r="AB1406" s="552"/>
      <c r="AC1406" s="552"/>
      <c r="AD1406" s="552"/>
      <c r="AE1406" s="552"/>
      <c r="AF1406" s="552"/>
      <c r="AG1406" s="552"/>
      <c r="AH1406" s="552"/>
      <c r="AI1406" s="1532" t="s">
        <v>737</v>
      </c>
      <c r="AJ1406" s="741"/>
      <c r="AK1406" s="1649"/>
      <c r="AL1406" s="1649"/>
      <c r="AM1406" s="1373"/>
      <c r="AN1406" s="1373"/>
      <c r="AO1406" s="1373"/>
      <c r="AP1406" s="1373"/>
      <c r="AQ1406" s="1649"/>
      <c r="AR1406" s="1373"/>
      <c r="AS1406" s="1373"/>
      <c r="AT1406" s="743"/>
      <c r="AU1406" s="1373"/>
      <c r="AV1406" s="1373"/>
      <c r="AW1406" s="1373"/>
      <c r="AX1406" s="1373"/>
      <c r="AY1406" s="1373"/>
      <c r="AZ1406" s="1639"/>
      <c r="BA1406" s="1639"/>
      <c r="BB1406" s="1639"/>
      <c r="BC1406" s="1639"/>
      <c r="BD1406" s="1639"/>
      <c r="BE1406" s="1642">
        <v>0</v>
      </c>
    </row>
    <row s="1854" customFormat="1" customHeight="1" ht="22.5">
      <c r="A1407" s="994"/>
      <c r="B1407" s="1373"/>
      <c r="C1407" s="1649"/>
      <c r="D1407" s="690" t="s">
        <v>103</v>
      </c>
      <c r="E1407" s="553" t="s">
        <v>3206</v>
      </c>
      <c r="F1407" s="547" t="s">
        <v>3207</v>
      </c>
      <c r="G1407" s="2386" t="s">
        <v>736</v>
      </c>
      <c r="H1407" s="552"/>
      <c r="I1407" s="552">
        <v>137.377</v>
      </c>
      <c r="J1407" s="552"/>
      <c r="K1407" s="552"/>
      <c r="L1407" s="552"/>
      <c r="M1407" s="552"/>
      <c r="N1407" s="552"/>
      <c r="O1407" s="552"/>
      <c r="P1407" s="552"/>
      <c r="Q1407" s="552"/>
      <c r="R1407" s="552"/>
      <c r="S1407" s="552"/>
      <c r="T1407" s="552"/>
      <c r="U1407" s="552"/>
      <c r="V1407" s="552"/>
      <c r="W1407" s="552"/>
      <c r="X1407" s="552"/>
      <c r="Y1407" s="552"/>
      <c r="Z1407" s="552"/>
      <c r="AA1407" s="552"/>
      <c r="AB1407" s="552"/>
      <c r="AC1407" s="552"/>
      <c r="AD1407" s="552"/>
      <c r="AE1407" s="552"/>
      <c r="AF1407" s="552"/>
      <c r="AG1407" s="552"/>
      <c r="AH1407" s="552"/>
      <c r="AI1407" s="1532" t="s">
        <v>737</v>
      </c>
      <c r="AJ1407" s="741"/>
      <c r="AK1407" s="1649"/>
      <c r="AL1407" s="1649"/>
      <c r="AM1407" s="1373"/>
      <c r="AN1407" s="1373"/>
      <c r="AO1407" s="1373"/>
      <c r="AP1407" s="1373"/>
      <c r="AQ1407" s="1649"/>
      <c r="AR1407" s="1373"/>
      <c r="AS1407" s="1373"/>
      <c r="AT1407" s="743"/>
      <c r="AU1407" s="1373"/>
      <c r="AV1407" s="1373"/>
      <c r="AW1407" s="1373"/>
      <c r="AX1407" s="1373"/>
      <c r="AY1407" s="1373"/>
      <c r="AZ1407" s="1639"/>
      <c r="BA1407" s="1639"/>
      <c r="BB1407" s="1639"/>
      <c r="BC1407" s="1639"/>
      <c r="BD1407" s="1639"/>
      <c r="BE1407" s="1642">
        <v>0</v>
      </c>
    </row>
    <row s="1854" customFormat="1" customHeight="1" ht="22.5">
      <c r="A1408" s="994"/>
      <c r="B1408" s="1373"/>
      <c r="C1408" s="1649"/>
      <c r="D1408" s="690" t="s">
        <v>103</v>
      </c>
      <c r="E1408" s="553" t="s">
        <v>3208</v>
      </c>
      <c r="F1408" s="547" t="s">
        <v>3209</v>
      </c>
      <c r="G1408" s="2386" t="s">
        <v>736</v>
      </c>
      <c r="H1408" s="552"/>
      <c r="I1408" s="552">
        <v>226.002</v>
      </c>
      <c r="J1408" s="552"/>
      <c r="K1408" s="552"/>
      <c r="L1408" s="552"/>
      <c r="M1408" s="552"/>
      <c r="N1408" s="552"/>
      <c r="O1408" s="552"/>
      <c r="P1408" s="552"/>
      <c r="Q1408" s="552"/>
      <c r="R1408" s="552"/>
      <c r="S1408" s="552"/>
      <c r="T1408" s="552"/>
      <c r="U1408" s="552"/>
      <c r="V1408" s="552"/>
      <c r="W1408" s="552"/>
      <c r="X1408" s="552"/>
      <c r="Y1408" s="552"/>
      <c r="Z1408" s="552"/>
      <c r="AA1408" s="552"/>
      <c r="AB1408" s="552"/>
      <c r="AC1408" s="552"/>
      <c r="AD1408" s="552"/>
      <c r="AE1408" s="552"/>
      <c r="AF1408" s="552"/>
      <c r="AG1408" s="552"/>
      <c r="AH1408" s="552"/>
      <c r="AI1408" s="1532" t="s">
        <v>737</v>
      </c>
      <c r="AJ1408" s="741"/>
      <c r="AK1408" s="1649"/>
      <c r="AL1408" s="1649"/>
      <c r="AM1408" s="1373"/>
      <c r="AN1408" s="1373"/>
      <c r="AO1408" s="1373"/>
      <c r="AP1408" s="1373"/>
      <c r="AQ1408" s="1649"/>
      <c r="AR1408" s="1373"/>
      <c r="AS1408" s="1373"/>
      <c r="AT1408" s="743"/>
      <c r="AU1408" s="1373"/>
      <c r="AV1408" s="1373"/>
      <c r="AW1408" s="1373"/>
      <c r="AX1408" s="1373"/>
      <c r="AY1408" s="1373"/>
      <c r="AZ1408" s="1639"/>
      <c r="BA1408" s="1639"/>
      <c r="BB1408" s="1639"/>
      <c r="BC1408" s="1639"/>
      <c r="BD1408" s="1639"/>
      <c r="BE1408" s="1642">
        <v>0</v>
      </c>
    </row>
    <row customHeight="1" ht="15">
      <c r="A1409" s="2391"/>
      <c r="D1409" s="1640"/>
      <c r="E1409" s="577"/>
      <c r="F1409" s="1175" t="s">
        <v>1976</v>
      </c>
      <c r="G1409" s="579"/>
      <c r="H1409" s="580"/>
      <c r="I1409" s="580"/>
      <c r="J1409" s="2957"/>
      <c r="K1409" s="2958"/>
      <c r="L1409" s="2959"/>
      <c r="M1409" s="2960"/>
      <c r="N1409" s="2961"/>
      <c r="O1409" s="2962"/>
      <c r="P1409" s="2963"/>
      <c r="Q1409" s="2964"/>
      <c r="R1409" s="2965"/>
      <c r="S1409" s="2966"/>
      <c r="T1409" s="2967"/>
      <c r="U1409" s="2968"/>
      <c r="V1409" s="2969"/>
      <c r="W1409" s="2970"/>
      <c r="X1409" s="2972"/>
      <c r="Y1409" s="2973"/>
      <c r="Z1409" s="2975"/>
      <c r="AA1409" s="2976"/>
      <c r="AB1409" s="2977"/>
      <c r="AC1409" s="2979"/>
      <c r="AD1409" s="2980"/>
      <c r="AE1409" s="2981"/>
      <c r="AF1409" s="2982"/>
      <c r="AG1409" s="2984"/>
      <c r="AH1409" s="3583"/>
      <c r="AI1409" s="1011" t="s">
        <v>3210</v>
      </c>
      <c r="AJ1409" s="550"/>
      <c r="BE1409" s="1638">
        <v>0</v>
      </c>
    </row>
    <row customHeight="1" ht="34.166666666666664">
      <c r="A1410" s="2391"/>
      <c r="D1410" s="1645"/>
      <c r="E1410" s="553" t="str">
        <f>FHD_NUM_P_79</f>
        <v>16</v>
      </c>
      <c r="F1410"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10" s="1882" t="s">
        <v>738</v>
      </c>
      <c r="H1410" s="584"/>
      <c r="I1410" s="584">
        <v>0</v>
      </c>
      <c r="J1410" s="584">
        <v>0</v>
      </c>
      <c r="K1410" s="584">
        <v>0</v>
      </c>
      <c r="L1410" s="584">
        <v>0</v>
      </c>
      <c r="M1410" s="584">
        <v>0</v>
      </c>
      <c r="N1410" s="584">
        <v>0</v>
      </c>
      <c r="O1410" s="584">
        <v>0</v>
      </c>
      <c r="P1410" s="584">
        <v>0</v>
      </c>
      <c r="Q1410" s="584">
        <v>0</v>
      </c>
      <c r="R1410" s="584">
        <v>0</v>
      </c>
      <c r="S1410" s="584">
        <v>0</v>
      </c>
      <c r="T1410" s="584">
        <v>0</v>
      </c>
      <c r="U1410" s="584">
        <v>0</v>
      </c>
      <c r="V1410" s="584">
        <v>0</v>
      </c>
      <c r="W1410" s="584">
        <v>0</v>
      </c>
      <c r="X1410" s="584">
        <v>0</v>
      </c>
      <c r="Y1410" s="584">
        <v>0</v>
      </c>
      <c r="Z1410" s="584">
        <v>0</v>
      </c>
      <c r="AA1410" s="584">
        <v>0</v>
      </c>
      <c r="AB1410" s="584">
        <v>0</v>
      </c>
      <c r="AC1410" s="584">
        <v>0</v>
      </c>
      <c r="AD1410" s="584">
        <v>0</v>
      </c>
      <c r="AE1410" s="584">
        <v>0</v>
      </c>
      <c r="AF1410" s="584">
        <v>0</v>
      </c>
      <c r="AG1410" s="584">
        <v>0</v>
      </c>
      <c r="AH1410" s="584">
        <v>0</v>
      </c>
      <c r="AI1410" s="29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J1410" s="550"/>
      <c r="BE1410" s="1638">
        <v>0</v>
      </c>
    </row>
    <row s="1649" customFormat="1" customHeight="1" ht="0.75">
      <c r="A1411" s="2391"/>
      <c r="D1411" s="555"/>
      <c r="E1411" s="1020" t="str">
        <f>E1410&amp;".0"</f>
        <v>16.0</v>
      </c>
      <c r="F1411" s="1005"/>
      <c r="G1411" s="1658"/>
      <c r="H1411" s="999"/>
      <c r="I1411" s="999"/>
      <c r="J1411" s="999"/>
      <c r="K1411" s="999"/>
      <c r="L1411" s="999"/>
      <c r="M1411" s="999"/>
      <c r="N1411" s="999"/>
      <c r="O1411" s="999"/>
      <c r="P1411" s="999"/>
      <c r="Q1411" s="999"/>
      <c r="R1411" s="999"/>
      <c r="S1411" s="999"/>
      <c r="T1411" s="999"/>
      <c r="U1411" s="999"/>
      <c r="V1411" s="999"/>
      <c r="W1411" s="999"/>
      <c r="X1411" s="999"/>
      <c r="Y1411" s="999"/>
      <c r="Z1411" s="999"/>
      <c r="AA1411" s="999"/>
      <c r="AB1411" s="999"/>
      <c r="AC1411" s="999"/>
      <c r="AD1411" s="999"/>
      <c r="AE1411" s="999"/>
      <c r="AF1411" s="999"/>
      <c r="AG1411" s="999"/>
      <c r="AH1411" s="999"/>
      <c r="AI1411" s="1003"/>
      <c r="BE1411" s="1643">
        <v>0</v>
      </c>
    </row>
    <row s="1854" customFormat="1" customHeight="1" ht="22.5">
      <c r="A1412" s="994"/>
      <c r="B1412" s="1373"/>
      <c r="C1412" s="1649"/>
      <c r="D1412" s="2158"/>
      <c r="E1412" s="553" t="s">
        <v>3211</v>
      </c>
      <c r="F1412" s="547" t="s">
        <v>1994</v>
      </c>
      <c r="G1412" s="2386" t="s">
        <v>738</v>
      </c>
      <c r="H1412" s="552"/>
      <c r="I1412" s="552">
        <v>168</v>
      </c>
      <c r="J1412" s="552"/>
      <c r="K1412" s="552"/>
      <c r="L1412" s="552"/>
      <c r="M1412" s="552"/>
      <c r="N1412" s="552"/>
      <c r="O1412" s="552"/>
      <c r="P1412" s="552"/>
      <c r="Q1412" s="552"/>
      <c r="R1412" s="552"/>
      <c r="S1412" s="552"/>
      <c r="T1412" s="552"/>
      <c r="U1412" s="552"/>
      <c r="V1412" s="552"/>
      <c r="W1412" s="552"/>
      <c r="X1412" s="552"/>
      <c r="Y1412" s="552"/>
      <c r="Z1412" s="552"/>
      <c r="AA1412" s="552"/>
      <c r="AB1412" s="552"/>
      <c r="AC1412" s="552"/>
      <c r="AD1412" s="552"/>
      <c r="AE1412" s="552"/>
      <c r="AF1412" s="552"/>
      <c r="AG1412" s="552"/>
      <c r="AH1412" s="552"/>
      <c r="AI1412" s="1532" t="s">
        <v>739</v>
      </c>
      <c r="AJ1412" s="741"/>
      <c r="AK1412" s="1649"/>
      <c r="AL1412" s="1649"/>
      <c r="AM1412" s="1373"/>
      <c r="AN1412" s="1373"/>
      <c r="AO1412" s="1373"/>
      <c r="AP1412" s="1373"/>
      <c r="AQ1412" s="1649"/>
      <c r="AR1412" s="1373"/>
      <c r="AS1412" s="1373"/>
      <c r="AT1412" s="743"/>
      <c r="AU1412" s="1373"/>
      <c r="AV1412" s="1373"/>
      <c r="AW1412" s="1373"/>
      <c r="AX1412" s="1373"/>
      <c r="AY1412" s="1373"/>
      <c r="AZ1412" s="1639"/>
      <c r="BA1412" s="1639"/>
      <c r="BB1412" s="1639"/>
      <c r="BC1412" s="1639"/>
      <c r="BD1412" s="1639"/>
      <c r="BE1412" s="1642">
        <v>0</v>
      </c>
    </row>
    <row s="1854" customFormat="1" customHeight="1" ht="22.5">
      <c r="A1413" s="994"/>
      <c r="B1413" s="1373"/>
      <c r="C1413" s="1649"/>
      <c r="D1413" s="2158"/>
      <c r="E1413" s="553" t="s">
        <v>3212</v>
      </c>
      <c r="F1413" s="547" t="s">
        <v>2004</v>
      </c>
      <c r="G1413" s="2386" t="s">
        <v>738</v>
      </c>
      <c r="H1413" s="552"/>
      <c r="I1413" s="552">
        <v>235.382</v>
      </c>
      <c r="J1413" s="552"/>
      <c r="K1413" s="552"/>
      <c r="L1413" s="552"/>
      <c r="M1413" s="552"/>
      <c r="N1413" s="552"/>
      <c r="O1413" s="552"/>
      <c r="P1413" s="552"/>
      <c r="Q1413" s="552"/>
      <c r="R1413" s="552"/>
      <c r="S1413" s="552"/>
      <c r="T1413" s="552"/>
      <c r="U1413" s="552"/>
      <c r="V1413" s="552"/>
      <c r="W1413" s="552"/>
      <c r="X1413" s="552"/>
      <c r="Y1413" s="552"/>
      <c r="Z1413" s="552"/>
      <c r="AA1413" s="552"/>
      <c r="AB1413" s="552"/>
      <c r="AC1413" s="552"/>
      <c r="AD1413" s="552"/>
      <c r="AE1413" s="552"/>
      <c r="AF1413" s="552"/>
      <c r="AG1413" s="552"/>
      <c r="AH1413" s="552"/>
      <c r="AI1413" s="1532" t="s">
        <v>739</v>
      </c>
      <c r="AJ1413" s="741"/>
      <c r="AK1413" s="1649"/>
      <c r="AL1413" s="1649"/>
      <c r="AM1413" s="1373"/>
      <c r="AN1413" s="1373"/>
      <c r="AO1413" s="1373"/>
      <c r="AP1413" s="1373"/>
      <c r="AQ1413" s="1649"/>
      <c r="AR1413" s="1373"/>
      <c r="AS1413" s="1373"/>
      <c r="AT1413" s="743"/>
      <c r="AU1413" s="1373"/>
      <c r="AV1413" s="1373"/>
      <c r="AW1413" s="1373"/>
      <c r="AX1413" s="1373"/>
      <c r="AY1413" s="1373"/>
      <c r="AZ1413" s="1639"/>
      <c r="BA1413" s="1639"/>
      <c r="BB1413" s="1639"/>
      <c r="BC1413" s="1639"/>
      <c r="BD1413" s="1639"/>
      <c r="BE1413" s="1642">
        <v>0</v>
      </c>
    </row>
    <row s="1854" customFormat="1" customHeight="1" ht="22.5">
      <c r="A1414" s="994"/>
      <c r="B1414" s="1373"/>
      <c r="C1414" s="1649"/>
      <c r="D1414" s="2158"/>
      <c r="E1414" s="553" t="s">
        <v>3213</v>
      </c>
      <c r="F1414" s="547" t="s">
        <v>2024</v>
      </c>
      <c r="G1414" s="2386" t="s">
        <v>738</v>
      </c>
      <c r="H1414" s="552"/>
      <c r="I1414" s="552">
        <v>233</v>
      </c>
      <c r="J1414" s="552"/>
      <c r="K1414" s="552"/>
      <c r="L1414" s="552"/>
      <c r="M1414" s="552"/>
      <c r="N1414" s="552"/>
      <c r="O1414" s="552"/>
      <c r="P1414" s="552"/>
      <c r="Q1414" s="552"/>
      <c r="R1414" s="552"/>
      <c r="S1414" s="552"/>
      <c r="T1414" s="552"/>
      <c r="U1414" s="552"/>
      <c r="V1414" s="552"/>
      <c r="W1414" s="552"/>
      <c r="X1414" s="552"/>
      <c r="Y1414" s="552"/>
      <c r="Z1414" s="552"/>
      <c r="AA1414" s="552"/>
      <c r="AB1414" s="552"/>
      <c r="AC1414" s="552"/>
      <c r="AD1414" s="552"/>
      <c r="AE1414" s="552"/>
      <c r="AF1414" s="552"/>
      <c r="AG1414" s="552"/>
      <c r="AH1414" s="552"/>
      <c r="AI1414" s="1532" t="s">
        <v>739</v>
      </c>
      <c r="AJ1414" s="741"/>
      <c r="AK1414" s="1649"/>
      <c r="AL1414" s="1649"/>
      <c r="AM1414" s="1373"/>
      <c r="AN1414" s="1373"/>
      <c r="AO1414" s="1373"/>
      <c r="AP1414" s="1373"/>
      <c r="AQ1414" s="1649"/>
      <c r="AR1414" s="1373"/>
      <c r="AS1414" s="1373"/>
      <c r="AT1414" s="743"/>
      <c r="AU1414" s="1373"/>
      <c r="AV1414" s="1373"/>
      <c r="AW1414" s="1373"/>
      <c r="AX1414" s="1373"/>
      <c r="AY1414" s="1373"/>
      <c r="AZ1414" s="1639"/>
      <c r="BA1414" s="1639"/>
      <c r="BB1414" s="1639"/>
      <c r="BC1414" s="1639"/>
      <c r="BD1414" s="1639"/>
      <c r="BE1414" s="1642">
        <v>0</v>
      </c>
    </row>
    <row s="1854" customFormat="1" customHeight="1" ht="22.5">
      <c r="A1415" s="994"/>
      <c r="B1415" s="1373"/>
      <c r="C1415" s="1649"/>
      <c r="D1415" s="2158"/>
      <c r="E1415" s="553" t="s">
        <v>3214</v>
      </c>
      <c r="F1415" s="547" t="s">
        <v>2014</v>
      </c>
      <c r="G1415" s="2386" t="s">
        <v>738</v>
      </c>
      <c r="H1415" s="552"/>
      <c r="I1415" s="552">
        <v>230</v>
      </c>
      <c r="J1415" s="552"/>
      <c r="K1415" s="552"/>
      <c r="L1415" s="552"/>
      <c r="M1415" s="552"/>
      <c r="N1415" s="552"/>
      <c r="O1415" s="552"/>
      <c r="P1415" s="552"/>
      <c r="Q1415" s="552"/>
      <c r="R1415" s="552"/>
      <c r="S1415" s="552"/>
      <c r="T1415" s="552"/>
      <c r="U1415" s="552"/>
      <c r="V1415" s="552"/>
      <c r="W1415" s="552"/>
      <c r="X1415" s="552"/>
      <c r="Y1415" s="552"/>
      <c r="Z1415" s="552"/>
      <c r="AA1415" s="552"/>
      <c r="AB1415" s="552"/>
      <c r="AC1415" s="552"/>
      <c r="AD1415" s="552"/>
      <c r="AE1415" s="552"/>
      <c r="AF1415" s="552"/>
      <c r="AG1415" s="552"/>
      <c r="AH1415" s="552"/>
      <c r="AI1415" s="1532" t="s">
        <v>739</v>
      </c>
      <c r="AJ1415" s="741"/>
      <c r="AK1415" s="1649"/>
      <c r="AL1415" s="1649"/>
      <c r="AM1415" s="1373"/>
      <c r="AN1415" s="1373"/>
      <c r="AO1415" s="1373"/>
      <c r="AP1415" s="1373"/>
      <c r="AQ1415" s="1649"/>
      <c r="AR1415" s="1373"/>
      <c r="AS1415" s="1373"/>
      <c r="AT1415" s="743"/>
      <c r="AU1415" s="1373"/>
      <c r="AV1415" s="1373"/>
      <c r="AW1415" s="1373"/>
      <c r="AX1415" s="1373"/>
      <c r="AY1415" s="1373"/>
      <c r="AZ1415" s="1639"/>
      <c r="BA1415" s="1639"/>
      <c r="BB1415" s="1639"/>
      <c r="BC1415" s="1639"/>
      <c r="BD1415" s="1639"/>
      <c r="BE1415" s="1642">
        <v>0</v>
      </c>
    </row>
    <row s="1854" customFormat="1" customHeight="1" ht="22.5">
      <c r="A1416" s="994"/>
      <c r="B1416" s="1373"/>
      <c r="C1416" s="1649"/>
      <c r="D1416" s="2158"/>
      <c r="E1416" s="553" t="s">
        <v>3215</v>
      </c>
      <c r="F1416" s="547" t="s">
        <v>2043</v>
      </c>
      <c r="G1416" s="2386" t="s">
        <v>738</v>
      </c>
      <c r="H1416" s="552"/>
      <c r="I1416" s="552">
        <v>251</v>
      </c>
      <c r="J1416" s="552"/>
      <c r="K1416" s="552"/>
      <c r="L1416" s="552"/>
      <c r="M1416" s="552"/>
      <c r="N1416" s="552"/>
      <c r="O1416" s="552"/>
      <c r="P1416" s="552"/>
      <c r="Q1416" s="552"/>
      <c r="R1416" s="552"/>
      <c r="S1416" s="552"/>
      <c r="T1416" s="552"/>
      <c r="U1416" s="552"/>
      <c r="V1416" s="552"/>
      <c r="W1416" s="552"/>
      <c r="X1416" s="552"/>
      <c r="Y1416" s="552"/>
      <c r="Z1416" s="552"/>
      <c r="AA1416" s="552"/>
      <c r="AB1416" s="552"/>
      <c r="AC1416" s="552"/>
      <c r="AD1416" s="552"/>
      <c r="AE1416" s="552"/>
      <c r="AF1416" s="552"/>
      <c r="AG1416" s="552"/>
      <c r="AH1416" s="552"/>
      <c r="AI1416" s="1532" t="s">
        <v>739</v>
      </c>
      <c r="AJ1416" s="741"/>
      <c r="AK1416" s="1649"/>
      <c r="AL1416" s="1649"/>
      <c r="AM1416" s="1373"/>
      <c r="AN1416" s="1373"/>
      <c r="AO1416" s="1373"/>
      <c r="AP1416" s="1373"/>
      <c r="AQ1416" s="1649"/>
      <c r="AR1416" s="1373"/>
      <c r="AS1416" s="1373"/>
      <c r="AT1416" s="743"/>
      <c r="AU1416" s="1373"/>
      <c r="AV1416" s="1373"/>
      <c r="AW1416" s="1373"/>
      <c r="AX1416" s="1373"/>
      <c r="AY1416" s="1373"/>
      <c r="AZ1416" s="1639"/>
      <c r="BA1416" s="1639"/>
      <c r="BB1416" s="1639"/>
      <c r="BC1416" s="1639"/>
      <c r="BD1416" s="1639"/>
      <c r="BE1416" s="1642">
        <v>0</v>
      </c>
    </row>
    <row s="1854" customFormat="1" customHeight="1" ht="22.5">
      <c r="A1417" s="994"/>
      <c r="B1417" s="1373"/>
      <c r="C1417" s="1649"/>
      <c r="D1417" s="2158"/>
      <c r="E1417" s="553" t="s">
        <v>3216</v>
      </c>
      <c r="F1417" s="547" t="s">
        <v>2031</v>
      </c>
      <c r="G1417" s="2386" t="s">
        <v>738</v>
      </c>
      <c r="H1417" s="552"/>
      <c r="I1417" s="552">
        <v>234</v>
      </c>
      <c r="J1417" s="552"/>
      <c r="K1417" s="552"/>
      <c r="L1417" s="552"/>
      <c r="M1417" s="552"/>
      <c r="N1417" s="552"/>
      <c r="O1417" s="552"/>
      <c r="P1417" s="552"/>
      <c r="Q1417" s="552"/>
      <c r="R1417" s="552"/>
      <c r="S1417" s="552"/>
      <c r="T1417" s="552"/>
      <c r="U1417" s="552"/>
      <c r="V1417" s="552"/>
      <c r="W1417" s="552"/>
      <c r="X1417" s="552"/>
      <c r="Y1417" s="552"/>
      <c r="Z1417" s="552"/>
      <c r="AA1417" s="552"/>
      <c r="AB1417" s="552"/>
      <c r="AC1417" s="552"/>
      <c r="AD1417" s="552"/>
      <c r="AE1417" s="552"/>
      <c r="AF1417" s="552"/>
      <c r="AG1417" s="552"/>
      <c r="AH1417" s="552"/>
      <c r="AI1417" s="1532" t="s">
        <v>739</v>
      </c>
      <c r="AJ1417" s="741"/>
      <c r="AK1417" s="1649"/>
      <c r="AL1417" s="1649"/>
      <c r="AM1417" s="1373"/>
      <c r="AN1417" s="1373"/>
      <c r="AO1417" s="1373"/>
      <c r="AP1417" s="1373"/>
      <c r="AQ1417" s="1649"/>
      <c r="AR1417" s="1373"/>
      <c r="AS1417" s="1373"/>
      <c r="AT1417" s="743"/>
      <c r="AU1417" s="1373"/>
      <c r="AV1417" s="1373"/>
      <c r="AW1417" s="1373"/>
      <c r="AX1417" s="1373"/>
      <c r="AY1417" s="1373"/>
      <c r="AZ1417" s="1639"/>
      <c r="BA1417" s="1639"/>
      <c r="BB1417" s="1639"/>
      <c r="BC1417" s="1639"/>
      <c r="BD1417" s="1639"/>
      <c r="BE1417" s="1642">
        <v>0</v>
      </c>
    </row>
    <row s="1854" customFormat="1" customHeight="1" ht="22.5">
      <c r="A1418" s="994"/>
      <c r="B1418" s="1373"/>
      <c r="C1418" s="1649"/>
      <c r="D1418" s="2158"/>
      <c r="E1418" s="553" t="s">
        <v>3217</v>
      </c>
      <c r="F1418" s="547" t="s">
        <v>2010</v>
      </c>
      <c r="G1418" s="2386" t="s">
        <v>738</v>
      </c>
      <c r="H1418" s="552"/>
      <c r="I1418" s="552">
        <v>230</v>
      </c>
      <c r="J1418" s="552"/>
      <c r="K1418" s="552"/>
      <c r="L1418" s="552"/>
      <c r="M1418" s="552"/>
      <c r="N1418" s="552"/>
      <c r="O1418" s="552"/>
      <c r="P1418" s="552"/>
      <c r="Q1418" s="552"/>
      <c r="R1418" s="552"/>
      <c r="S1418" s="552"/>
      <c r="T1418" s="552"/>
      <c r="U1418" s="552"/>
      <c r="V1418" s="552"/>
      <c r="W1418" s="552"/>
      <c r="X1418" s="552"/>
      <c r="Y1418" s="552"/>
      <c r="Z1418" s="552"/>
      <c r="AA1418" s="552"/>
      <c r="AB1418" s="552"/>
      <c r="AC1418" s="552"/>
      <c r="AD1418" s="552"/>
      <c r="AE1418" s="552"/>
      <c r="AF1418" s="552"/>
      <c r="AG1418" s="552"/>
      <c r="AH1418" s="552"/>
      <c r="AI1418" s="1532" t="s">
        <v>739</v>
      </c>
      <c r="AJ1418" s="741"/>
      <c r="AK1418" s="1649"/>
      <c r="AL1418" s="1649"/>
      <c r="AM1418" s="1373"/>
      <c r="AN1418" s="1373"/>
      <c r="AO1418" s="1373"/>
      <c r="AP1418" s="1373"/>
      <c r="AQ1418" s="1649"/>
      <c r="AR1418" s="1373"/>
      <c r="AS1418" s="1373"/>
      <c r="AT1418" s="743"/>
      <c r="AU1418" s="1373"/>
      <c r="AV1418" s="1373"/>
      <c r="AW1418" s="1373"/>
      <c r="AX1418" s="1373"/>
      <c r="AY1418" s="1373"/>
      <c r="AZ1418" s="1639"/>
      <c r="BA1418" s="1639"/>
      <c r="BB1418" s="1639"/>
      <c r="BC1418" s="1639"/>
      <c r="BD1418" s="1639"/>
      <c r="BE1418" s="1642">
        <v>0</v>
      </c>
    </row>
    <row s="1854" customFormat="1" customHeight="1" ht="22.5">
      <c r="A1419" s="994"/>
      <c r="B1419" s="1373"/>
      <c r="C1419" s="1649"/>
      <c r="D1419" s="2158"/>
      <c r="E1419" s="553" t="s">
        <v>3218</v>
      </c>
      <c r="F1419" s="547" t="s">
        <v>2016</v>
      </c>
      <c r="G1419" s="2386" t="s">
        <v>738</v>
      </c>
      <c r="H1419" s="552"/>
      <c r="I1419" s="552">
        <v>214.937</v>
      </c>
      <c r="J1419" s="552"/>
      <c r="K1419" s="552"/>
      <c r="L1419" s="552"/>
      <c r="M1419" s="552"/>
      <c r="N1419" s="552"/>
      <c r="O1419" s="552"/>
      <c r="P1419" s="552"/>
      <c r="Q1419" s="552"/>
      <c r="R1419" s="552"/>
      <c r="S1419" s="552"/>
      <c r="T1419" s="552"/>
      <c r="U1419" s="552"/>
      <c r="V1419" s="552"/>
      <c r="W1419" s="552"/>
      <c r="X1419" s="552"/>
      <c r="Y1419" s="552"/>
      <c r="Z1419" s="552"/>
      <c r="AA1419" s="552"/>
      <c r="AB1419" s="552"/>
      <c r="AC1419" s="552"/>
      <c r="AD1419" s="552"/>
      <c r="AE1419" s="552"/>
      <c r="AF1419" s="552"/>
      <c r="AG1419" s="552"/>
      <c r="AH1419" s="552"/>
      <c r="AI1419" s="1532" t="s">
        <v>739</v>
      </c>
      <c r="AJ1419" s="741"/>
      <c r="AK1419" s="1649"/>
      <c r="AL1419" s="1649"/>
      <c r="AM1419" s="1373"/>
      <c r="AN1419" s="1373"/>
      <c r="AO1419" s="1373"/>
      <c r="AP1419" s="1373"/>
      <c r="AQ1419" s="1649"/>
      <c r="AR1419" s="1373"/>
      <c r="AS1419" s="1373"/>
      <c r="AT1419" s="743"/>
      <c r="AU1419" s="1373"/>
      <c r="AV1419" s="1373"/>
      <c r="AW1419" s="1373"/>
      <c r="AX1419" s="1373"/>
      <c r="AY1419" s="1373"/>
      <c r="AZ1419" s="1639"/>
      <c r="BA1419" s="1639"/>
      <c r="BB1419" s="1639"/>
      <c r="BC1419" s="1639"/>
      <c r="BD1419" s="1639"/>
      <c r="BE1419" s="1642">
        <v>0</v>
      </c>
    </row>
    <row s="1854" customFormat="1" customHeight="1" ht="22.5">
      <c r="A1420" s="994"/>
      <c r="B1420" s="1373"/>
      <c r="C1420" s="1649"/>
      <c r="D1420" s="2158"/>
      <c r="E1420" s="553" t="s">
        <v>3219</v>
      </c>
      <c r="F1420" s="547" t="s">
        <v>3220</v>
      </c>
      <c r="G1420" s="2386" t="s">
        <v>738</v>
      </c>
      <c r="H1420" s="552"/>
      <c r="I1420" s="552">
        <v>233.43</v>
      </c>
      <c r="J1420" s="552"/>
      <c r="K1420" s="552"/>
      <c r="L1420" s="552"/>
      <c r="M1420" s="552"/>
      <c r="N1420" s="552"/>
      <c r="O1420" s="552"/>
      <c r="P1420" s="552"/>
      <c r="Q1420" s="552"/>
      <c r="R1420" s="552"/>
      <c r="S1420" s="552"/>
      <c r="T1420" s="552"/>
      <c r="U1420" s="552"/>
      <c r="V1420" s="552"/>
      <c r="W1420" s="552"/>
      <c r="X1420" s="552"/>
      <c r="Y1420" s="552"/>
      <c r="Z1420" s="552"/>
      <c r="AA1420" s="552"/>
      <c r="AB1420" s="552"/>
      <c r="AC1420" s="552"/>
      <c r="AD1420" s="552"/>
      <c r="AE1420" s="552"/>
      <c r="AF1420" s="552"/>
      <c r="AG1420" s="552"/>
      <c r="AH1420" s="552"/>
      <c r="AI1420" s="1532" t="s">
        <v>739</v>
      </c>
      <c r="AJ1420" s="741"/>
      <c r="AK1420" s="1649"/>
      <c r="AL1420" s="1649"/>
      <c r="AM1420" s="1373"/>
      <c r="AN1420" s="1373"/>
      <c r="AO1420" s="1373"/>
      <c r="AP1420" s="1373"/>
      <c r="AQ1420" s="1649"/>
      <c r="AR1420" s="1373"/>
      <c r="AS1420" s="1373"/>
      <c r="AT1420" s="743"/>
      <c r="AU1420" s="1373"/>
      <c r="AV1420" s="1373"/>
      <c r="AW1420" s="1373"/>
      <c r="AX1420" s="1373"/>
      <c r="AY1420" s="1373"/>
      <c r="AZ1420" s="1639"/>
      <c r="BA1420" s="1639"/>
      <c r="BB1420" s="1639"/>
      <c r="BC1420" s="1639"/>
      <c r="BD1420" s="1639"/>
      <c r="BE1420" s="1642">
        <v>0</v>
      </c>
    </row>
    <row s="1854" customFormat="1" customHeight="1" ht="22.5">
      <c r="A1421" s="994"/>
      <c r="B1421" s="1373"/>
      <c r="C1421" s="1649"/>
      <c r="D1421" s="2158"/>
      <c r="E1421" s="553" t="s">
        <v>3221</v>
      </c>
      <c r="F1421" s="547" t="s">
        <v>2018</v>
      </c>
      <c r="G1421" s="2386" t="s">
        <v>738</v>
      </c>
      <c r="H1421" s="552"/>
      <c r="I1421" s="552">
        <v>221.174</v>
      </c>
      <c r="J1421" s="552"/>
      <c r="K1421" s="552"/>
      <c r="L1421" s="552"/>
      <c r="M1421" s="552"/>
      <c r="N1421" s="552"/>
      <c r="O1421" s="552"/>
      <c r="P1421" s="552"/>
      <c r="Q1421" s="552"/>
      <c r="R1421" s="552"/>
      <c r="S1421" s="552"/>
      <c r="T1421" s="552"/>
      <c r="U1421" s="552"/>
      <c r="V1421" s="552"/>
      <c r="W1421" s="552"/>
      <c r="X1421" s="552"/>
      <c r="Y1421" s="552"/>
      <c r="Z1421" s="552"/>
      <c r="AA1421" s="552"/>
      <c r="AB1421" s="552"/>
      <c r="AC1421" s="552"/>
      <c r="AD1421" s="552"/>
      <c r="AE1421" s="552"/>
      <c r="AF1421" s="552"/>
      <c r="AG1421" s="552"/>
      <c r="AH1421" s="552"/>
      <c r="AI1421" s="1532" t="s">
        <v>739</v>
      </c>
      <c r="AJ1421" s="741"/>
      <c r="AK1421" s="1649"/>
      <c r="AL1421" s="1649"/>
      <c r="AM1421" s="1373"/>
      <c r="AN1421" s="1373"/>
      <c r="AO1421" s="1373"/>
      <c r="AP1421" s="1373"/>
      <c r="AQ1421" s="1649"/>
      <c r="AR1421" s="1373"/>
      <c r="AS1421" s="1373"/>
      <c r="AT1421" s="743"/>
      <c r="AU1421" s="1373"/>
      <c r="AV1421" s="1373"/>
      <c r="AW1421" s="1373"/>
      <c r="AX1421" s="1373"/>
      <c r="AY1421" s="1373"/>
      <c r="AZ1421" s="1639"/>
      <c r="BA1421" s="1639"/>
      <c r="BB1421" s="1639"/>
      <c r="BC1421" s="1639"/>
      <c r="BD1421" s="1639"/>
      <c r="BE1421" s="1642">
        <v>0</v>
      </c>
    </row>
    <row s="1854" customFormat="1" customHeight="1" ht="22.5">
      <c r="A1422" s="994"/>
      <c r="B1422" s="1373"/>
      <c r="C1422" s="1649"/>
      <c r="D1422" s="2158"/>
      <c r="E1422" s="553" t="s">
        <v>3222</v>
      </c>
      <c r="F1422" s="547" t="s">
        <v>3223</v>
      </c>
      <c r="G1422" s="2386" t="s">
        <v>738</v>
      </c>
      <c r="H1422" s="552"/>
      <c r="I1422" s="552">
        <v>175.998</v>
      </c>
      <c r="J1422" s="552"/>
      <c r="K1422" s="552"/>
      <c r="L1422" s="552"/>
      <c r="M1422" s="552"/>
      <c r="N1422" s="552"/>
      <c r="O1422" s="552"/>
      <c r="P1422" s="552"/>
      <c r="Q1422" s="552"/>
      <c r="R1422" s="552"/>
      <c r="S1422" s="552"/>
      <c r="T1422" s="552"/>
      <c r="U1422" s="552"/>
      <c r="V1422" s="552"/>
      <c r="W1422" s="552"/>
      <c r="X1422" s="552"/>
      <c r="Y1422" s="552"/>
      <c r="Z1422" s="552"/>
      <c r="AA1422" s="552"/>
      <c r="AB1422" s="552"/>
      <c r="AC1422" s="552"/>
      <c r="AD1422" s="552"/>
      <c r="AE1422" s="552"/>
      <c r="AF1422" s="552"/>
      <c r="AG1422" s="552"/>
      <c r="AH1422" s="552"/>
      <c r="AI1422" s="1532" t="s">
        <v>739</v>
      </c>
      <c r="AJ1422" s="741"/>
      <c r="AK1422" s="1649"/>
      <c r="AL1422" s="1649"/>
      <c r="AM1422" s="1373"/>
      <c r="AN1422" s="1373"/>
      <c r="AO1422" s="1373"/>
      <c r="AP1422" s="1373"/>
      <c r="AQ1422" s="1649"/>
      <c r="AR1422" s="1373"/>
      <c r="AS1422" s="1373"/>
      <c r="AT1422" s="743"/>
      <c r="AU1422" s="1373"/>
      <c r="AV1422" s="1373"/>
      <c r="AW1422" s="1373"/>
      <c r="AX1422" s="1373"/>
      <c r="AY1422" s="1373"/>
      <c r="AZ1422" s="1639"/>
      <c r="BA1422" s="1639"/>
      <c r="BB1422" s="1639"/>
      <c r="BC1422" s="1639"/>
      <c r="BD1422" s="1639"/>
      <c r="BE1422" s="1642">
        <v>0</v>
      </c>
    </row>
    <row s="1854" customFormat="1" customHeight="1" ht="22.5">
      <c r="A1423" s="994"/>
      <c r="B1423" s="1373"/>
      <c r="C1423" s="1649"/>
      <c r="D1423" s="2158"/>
      <c r="E1423" s="553" t="s">
        <v>3224</v>
      </c>
      <c r="F1423" s="547" t="s">
        <v>3225</v>
      </c>
      <c r="G1423" s="2386" t="s">
        <v>738</v>
      </c>
      <c r="H1423" s="552"/>
      <c r="I1423" s="552">
        <v>259.024</v>
      </c>
      <c r="J1423" s="552"/>
      <c r="K1423" s="552"/>
      <c r="L1423" s="552"/>
      <c r="M1423" s="552"/>
      <c r="N1423" s="552"/>
      <c r="O1423" s="552"/>
      <c r="P1423" s="552"/>
      <c r="Q1423" s="552"/>
      <c r="R1423" s="552"/>
      <c r="S1423" s="552"/>
      <c r="T1423" s="552"/>
      <c r="U1423" s="552"/>
      <c r="V1423" s="552"/>
      <c r="W1423" s="552"/>
      <c r="X1423" s="552"/>
      <c r="Y1423" s="552"/>
      <c r="Z1423" s="552"/>
      <c r="AA1423" s="552"/>
      <c r="AB1423" s="552"/>
      <c r="AC1423" s="552"/>
      <c r="AD1423" s="552"/>
      <c r="AE1423" s="552"/>
      <c r="AF1423" s="552"/>
      <c r="AG1423" s="552"/>
      <c r="AH1423" s="552"/>
      <c r="AI1423" s="1532" t="s">
        <v>739</v>
      </c>
      <c r="AJ1423" s="741"/>
      <c r="AK1423" s="1649"/>
      <c r="AL1423" s="1649"/>
      <c r="AM1423" s="1373"/>
      <c r="AN1423" s="1373"/>
      <c r="AO1423" s="1373"/>
      <c r="AP1423" s="1373"/>
      <c r="AQ1423" s="1649"/>
      <c r="AR1423" s="1373"/>
      <c r="AS1423" s="1373"/>
      <c r="AT1423" s="743"/>
      <c r="AU1423" s="1373"/>
      <c r="AV1423" s="1373"/>
      <c r="AW1423" s="1373"/>
      <c r="AX1423" s="1373"/>
      <c r="AY1423" s="1373"/>
      <c r="AZ1423" s="1639"/>
      <c r="BA1423" s="1639"/>
      <c r="BB1423" s="1639"/>
      <c r="BC1423" s="1639"/>
      <c r="BD1423" s="1639"/>
      <c r="BE1423" s="1642">
        <v>0</v>
      </c>
    </row>
    <row s="1854" customFormat="1" customHeight="1" ht="22.5">
      <c r="A1424" s="994"/>
      <c r="B1424" s="1373"/>
      <c r="C1424" s="1649"/>
      <c r="D1424" s="2158"/>
      <c r="E1424" s="553" t="s">
        <v>3226</v>
      </c>
      <c r="F1424" s="547" t="s">
        <v>3227</v>
      </c>
      <c r="G1424" s="2386" t="s">
        <v>738</v>
      </c>
      <c r="H1424" s="552"/>
      <c r="I1424" s="552">
        <v>253</v>
      </c>
      <c r="J1424" s="552"/>
      <c r="K1424" s="552"/>
      <c r="L1424" s="552"/>
      <c r="M1424" s="552"/>
      <c r="N1424" s="552"/>
      <c r="O1424" s="552"/>
      <c r="P1424" s="552"/>
      <c r="Q1424" s="552"/>
      <c r="R1424" s="552"/>
      <c r="S1424" s="552"/>
      <c r="T1424" s="552"/>
      <c r="U1424" s="552"/>
      <c r="V1424" s="552"/>
      <c r="W1424" s="552"/>
      <c r="X1424" s="552"/>
      <c r="Y1424" s="552"/>
      <c r="Z1424" s="552"/>
      <c r="AA1424" s="552"/>
      <c r="AB1424" s="552"/>
      <c r="AC1424" s="552"/>
      <c r="AD1424" s="552"/>
      <c r="AE1424" s="552"/>
      <c r="AF1424" s="552"/>
      <c r="AG1424" s="552"/>
      <c r="AH1424" s="552"/>
      <c r="AI1424" s="1532" t="s">
        <v>739</v>
      </c>
      <c r="AJ1424" s="741"/>
      <c r="AK1424" s="1649"/>
      <c r="AL1424" s="1649"/>
      <c r="AM1424" s="1373"/>
      <c r="AN1424" s="1373"/>
      <c r="AO1424" s="1373"/>
      <c r="AP1424" s="1373"/>
      <c r="AQ1424" s="1649"/>
      <c r="AR1424" s="1373"/>
      <c r="AS1424" s="1373"/>
      <c r="AT1424" s="743"/>
      <c r="AU1424" s="1373"/>
      <c r="AV1424" s="1373"/>
      <c r="AW1424" s="1373"/>
      <c r="AX1424" s="1373"/>
      <c r="AY1424" s="1373"/>
      <c r="AZ1424" s="1639"/>
      <c r="BA1424" s="1639"/>
      <c r="BB1424" s="1639"/>
      <c r="BC1424" s="1639"/>
      <c r="BD1424" s="1639"/>
      <c r="BE1424" s="1642">
        <v>0</v>
      </c>
    </row>
    <row s="1854" customFormat="1" customHeight="1" ht="22.5">
      <c r="A1425" s="994"/>
      <c r="B1425" s="1373"/>
      <c r="C1425" s="1649"/>
      <c r="D1425" s="2158"/>
      <c r="E1425" s="553" t="s">
        <v>3228</v>
      </c>
      <c r="F1425" s="547" t="s">
        <v>3229</v>
      </c>
      <c r="G1425" s="2386" t="s">
        <v>738</v>
      </c>
      <c r="H1425" s="552"/>
      <c r="I1425" s="552">
        <v>220.83</v>
      </c>
      <c r="J1425" s="552"/>
      <c r="K1425" s="552"/>
      <c r="L1425" s="552"/>
      <c r="M1425" s="552"/>
      <c r="N1425" s="552"/>
      <c r="O1425" s="552"/>
      <c r="P1425" s="552"/>
      <c r="Q1425" s="552"/>
      <c r="R1425" s="552"/>
      <c r="S1425" s="552"/>
      <c r="T1425" s="552"/>
      <c r="U1425" s="552"/>
      <c r="V1425" s="552"/>
      <c r="W1425" s="552"/>
      <c r="X1425" s="552"/>
      <c r="Y1425" s="552"/>
      <c r="Z1425" s="552"/>
      <c r="AA1425" s="552"/>
      <c r="AB1425" s="552"/>
      <c r="AC1425" s="552"/>
      <c r="AD1425" s="552"/>
      <c r="AE1425" s="552"/>
      <c r="AF1425" s="552"/>
      <c r="AG1425" s="552"/>
      <c r="AH1425" s="552"/>
      <c r="AI1425" s="1532" t="s">
        <v>739</v>
      </c>
      <c r="AJ1425" s="741"/>
      <c r="AK1425" s="1649"/>
      <c r="AL1425" s="1649"/>
      <c r="AM1425" s="1373"/>
      <c r="AN1425" s="1373"/>
      <c r="AO1425" s="1373"/>
      <c r="AP1425" s="1373"/>
      <c r="AQ1425" s="1649"/>
      <c r="AR1425" s="1373"/>
      <c r="AS1425" s="1373"/>
      <c r="AT1425" s="743"/>
      <c r="AU1425" s="1373"/>
      <c r="AV1425" s="1373"/>
      <c r="AW1425" s="1373"/>
      <c r="AX1425" s="1373"/>
      <c r="AY1425" s="1373"/>
      <c r="AZ1425" s="1639"/>
      <c r="BA1425" s="1639"/>
      <c r="BB1425" s="1639"/>
      <c r="BC1425" s="1639"/>
      <c r="BD1425" s="1639"/>
      <c r="BE1425" s="1642">
        <v>0</v>
      </c>
    </row>
    <row s="1854" customFormat="1" customHeight="1" ht="22.5">
      <c r="A1426" s="994"/>
      <c r="B1426" s="1373"/>
      <c r="C1426" s="1649"/>
      <c r="D1426" s="2158"/>
      <c r="E1426" s="553" t="s">
        <v>3230</v>
      </c>
      <c r="F1426" s="547" t="s">
        <v>3231</v>
      </c>
      <c r="G1426" s="2386" t="s">
        <v>738</v>
      </c>
      <c r="H1426" s="552"/>
      <c r="I1426" s="552">
        <v>225.153</v>
      </c>
      <c r="J1426" s="552"/>
      <c r="K1426" s="552"/>
      <c r="L1426" s="552"/>
      <c r="M1426" s="552"/>
      <c r="N1426" s="552"/>
      <c r="O1426" s="552"/>
      <c r="P1426" s="552"/>
      <c r="Q1426" s="552"/>
      <c r="R1426" s="552"/>
      <c r="S1426" s="552"/>
      <c r="T1426" s="552"/>
      <c r="U1426" s="552"/>
      <c r="V1426" s="552"/>
      <c r="W1426" s="552"/>
      <c r="X1426" s="552"/>
      <c r="Y1426" s="552"/>
      <c r="Z1426" s="552"/>
      <c r="AA1426" s="552"/>
      <c r="AB1426" s="552"/>
      <c r="AC1426" s="552"/>
      <c r="AD1426" s="552"/>
      <c r="AE1426" s="552"/>
      <c r="AF1426" s="552"/>
      <c r="AG1426" s="552"/>
      <c r="AH1426" s="552"/>
      <c r="AI1426" s="1532" t="s">
        <v>739</v>
      </c>
      <c r="AJ1426" s="741"/>
      <c r="AK1426" s="1649"/>
      <c r="AL1426" s="1649"/>
      <c r="AM1426" s="1373"/>
      <c r="AN1426" s="1373"/>
      <c r="AO1426" s="1373"/>
      <c r="AP1426" s="1373"/>
      <c r="AQ1426" s="1649"/>
      <c r="AR1426" s="1373"/>
      <c r="AS1426" s="1373"/>
      <c r="AT1426" s="743"/>
      <c r="AU1426" s="1373"/>
      <c r="AV1426" s="1373"/>
      <c r="AW1426" s="1373"/>
      <c r="AX1426" s="1373"/>
      <c r="AY1426" s="1373"/>
      <c r="AZ1426" s="1639"/>
      <c r="BA1426" s="1639"/>
      <c r="BB1426" s="1639"/>
      <c r="BC1426" s="1639"/>
      <c r="BD1426" s="1639"/>
      <c r="BE1426" s="1642">
        <v>0</v>
      </c>
    </row>
    <row s="1854" customFormat="1" customHeight="1" ht="22.5">
      <c r="A1427" s="994"/>
      <c r="B1427" s="1373"/>
      <c r="C1427" s="1649"/>
      <c r="D1427" s="2158"/>
      <c r="E1427" s="553" t="s">
        <v>3232</v>
      </c>
      <c r="F1427" s="547" t="s">
        <v>3233</v>
      </c>
      <c r="G1427" s="2386" t="s">
        <v>738</v>
      </c>
      <c r="H1427" s="552"/>
      <c r="I1427" s="552">
        <v>251.925</v>
      </c>
      <c r="J1427" s="552"/>
      <c r="K1427" s="552"/>
      <c r="L1427" s="552"/>
      <c r="M1427" s="552"/>
      <c r="N1427" s="552"/>
      <c r="O1427" s="552"/>
      <c r="P1427" s="552"/>
      <c r="Q1427" s="552"/>
      <c r="R1427" s="552"/>
      <c r="S1427" s="552"/>
      <c r="T1427" s="552"/>
      <c r="U1427" s="552"/>
      <c r="V1427" s="552"/>
      <c r="W1427" s="552"/>
      <c r="X1427" s="552"/>
      <c r="Y1427" s="552"/>
      <c r="Z1427" s="552"/>
      <c r="AA1427" s="552"/>
      <c r="AB1427" s="552"/>
      <c r="AC1427" s="552"/>
      <c r="AD1427" s="552"/>
      <c r="AE1427" s="552"/>
      <c r="AF1427" s="552"/>
      <c r="AG1427" s="552"/>
      <c r="AH1427" s="552"/>
      <c r="AI1427" s="1532" t="s">
        <v>739</v>
      </c>
      <c r="AJ1427" s="741"/>
      <c r="AK1427" s="1649"/>
      <c r="AL1427" s="1649"/>
      <c r="AM1427" s="1373"/>
      <c r="AN1427" s="1373"/>
      <c r="AO1427" s="1373"/>
      <c r="AP1427" s="1373"/>
      <c r="AQ1427" s="1649"/>
      <c r="AR1427" s="1373"/>
      <c r="AS1427" s="1373"/>
      <c r="AT1427" s="743"/>
      <c r="AU1427" s="1373"/>
      <c r="AV1427" s="1373"/>
      <c r="AW1427" s="1373"/>
      <c r="AX1427" s="1373"/>
      <c r="AY1427" s="1373"/>
      <c r="AZ1427" s="1639"/>
      <c r="BA1427" s="1639"/>
      <c r="BB1427" s="1639"/>
      <c r="BC1427" s="1639"/>
      <c r="BD1427" s="1639"/>
      <c r="BE1427" s="1642">
        <v>0</v>
      </c>
    </row>
    <row s="1854" customFormat="1" customHeight="1" ht="22.5">
      <c r="A1428" s="994"/>
      <c r="B1428" s="1373"/>
      <c r="C1428" s="1649"/>
      <c r="D1428" s="2158"/>
      <c r="E1428" s="553" t="s">
        <v>3234</v>
      </c>
      <c r="F1428" s="547" t="s">
        <v>1740</v>
      </c>
      <c r="G1428" s="2386" t="s">
        <v>738</v>
      </c>
      <c r="H1428" s="552"/>
      <c r="I1428" s="552">
        <v>245.398</v>
      </c>
      <c r="J1428" s="552"/>
      <c r="K1428" s="552"/>
      <c r="L1428" s="552"/>
      <c r="M1428" s="552"/>
      <c r="N1428" s="552"/>
      <c r="O1428" s="552"/>
      <c r="P1428" s="552"/>
      <c r="Q1428" s="552"/>
      <c r="R1428" s="552"/>
      <c r="S1428" s="552"/>
      <c r="T1428" s="552"/>
      <c r="U1428" s="552"/>
      <c r="V1428" s="552"/>
      <c r="W1428" s="552"/>
      <c r="X1428" s="552"/>
      <c r="Y1428" s="552"/>
      <c r="Z1428" s="552"/>
      <c r="AA1428" s="552"/>
      <c r="AB1428" s="552"/>
      <c r="AC1428" s="552"/>
      <c r="AD1428" s="552"/>
      <c r="AE1428" s="552"/>
      <c r="AF1428" s="552"/>
      <c r="AG1428" s="552"/>
      <c r="AH1428" s="552"/>
      <c r="AI1428" s="1532" t="s">
        <v>739</v>
      </c>
      <c r="AJ1428" s="741"/>
      <c r="AK1428" s="1649"/>
      <c r="AL1428" s="1649"/>
      <c r="AM1428" s="1373"/>
      <c r="AN1428" s="1373"/>
      <c r="AO1428" s="1373"/>
      <c r="AP1428" s="1373"/>
      <c r="AQ1428" s="1649"/>
      <c r="AR1428" s="1373"/>
      <c r="AS1428" s="1373"/>
      <c r="AT1428" s="743"/>
      <c r="AU1428" s="1373"/>
      <c r="AV1428" s="1373"/>
      <c r="AW1428" s="1373"/>
      <c r="AX1428" s="1373"/>
      <c r="AY1428" s="1373"/>
      <c r="AZ1428" s="1639"/>
      <c r="BA1428" s="1639"/>
      <c r="BB1428" s="1639"/>
      <c r="BC1428" s="1639"/>
      <c r="BD1428" s="1639"/>
      <c r="BE1428" s="1642">
        <v>0</v>
      </c>
    </row>
    <row s="1854" customFormat="1" customHeight="1" ht="22.5">
      <c r="A1429" s="994"/>
      <c r="B1429" s="1373"/>
      <c r="C1429" s="1649"/>
      <c r="D1429" s="2158"/>
      <c r="E1429" s="553" t="s">
        <v>3235</v>
      </c>
      <c r="F1429" s="547" t="s">
        <v>3236</v>
      </c>
      <c r="G1429" s="2386" t="s">
        <v>738</v>
      </c>
      <c r="H1429" s="552"/>
      <c r="I1429" s="552">
        <v>210</v>
      </c>
      <c r="J1429" s="552"/>
      <c r="K1429" s="552"/>
      <c r="L1429" s="552"/>
      <c r="M1429" s="552"/>
      <c r="N1429" s="552"/>
      <c r="O1429" s="552"/>
      <c r="P1429" s="552"/>
      <c r="Q1429" s="552"/>
      <c r="R1429" s="552"/>
      <c r="S1429" s="552"/>
      <c r="T1429" s="552"/>
      <c r="U1429" s="552"/>
      <c r="V1429" s="552"/>
      <c r="W1429" s="552"/>
      <c r="X1429" s="552"/>
      <c r="Y1429" s="552"/>
      <c r="Z1429" s="552"/>
      <c r="AA1429" s="552"/>
      <c r="AB1429" s="552"/>
      <c r="AC1429" s="552"/>
      <c r="AD1429" s="552"/>
      <c r="AE1429" s="552"/>
      <c r="AF1429" s="552"/>
      <c r="AG1429" s="552"/>
      <c r="AH1429" s="552"/>
      <c r="AI1429" s="1532" t="s">
        <v>739</v>
      </c>
      <c r="AJ1429" s="741"/>
      <c r="AK1429" s="1649"/>
      <c r="AL1429" s="1649"/>
      <c r="AM1429" s="1373"/>
      <c r="AN1429" s="1373"/>
      <c r="AO1429" s="1373"/>
      <c r="AP1429" s="1373"/>
      <c r="AQ1429" s="1649"/>
      <c r="AR1429" s="1373"/>
      <c r="AS1429" s="1373"/>
      <c r="AT1429" s="743"/>
      <c r="AU1429" s="1373"/>
      <c r="AV1429" s="1373"/>
      <c r="AW1429" s="1373"/>
      <c r="AX1429" s="1373"/>
      <c r="AY1429" s="1373"/>
      <c r="AZ1429" s="1639"/>
      <c r="BA1429" s="1639"/>
      <c r="BB1429" s="1639"/>
      <c r="BC1429" s="1639"/>
      <c r="BD1429" s="1639"/>
      <c r="BE1429" s="1642">
        <v>0</v>
      </c>
    </row>
    <row s="1854" customFormat="1" customHeight="1" ht="22.5">
      <c r="A1430" s="994"/>
      <c r="B1430" s="1373"/>
      <c r="C1430" s="1649"/>
      <c r="D1430" s="2158"/>
      <c r="E1430" s="553" t="s">
        <v>3237</v>
      </c>
      <c r="F1430" s="547" t="s">
        <v>3238</v>
      </c>
      <c r="G1430" s="2386" t="s">
        <v>738</v>
      </c>
      <c r="H1430" s="552"/>
      <c r="I1430" s="552">
        <v>210</v>
      </c>
      <c r="J1430" s="552"/>
      <c r="K1430" s="552"/>
      <c r="L1430" s="552"/>
      <c r="M1430" s="552"/>
      <c r="N1430" s="552"/>
      <c r="O1430" s="552"/>
      <c r="P1430" s="552"/>
      <c r="Q1430" s="552"/>
      <c r="R1430" s="552"/>
      <c r="S1430" s="552"/>
      <c r="T1430" s="552"/>
      <c r="U1430" s="552"/>
      <c r="V1430" s="552"/>
      <c r="W1430" s="552"/>
      <c r="X1430" s="552"/>
      <c r="Y1430" s="552"/>
      <c r="Z1430" s="552"/>
      <c r="AA1430" s="552"/>
      <c r="AB1430" s="552"/>
      <c r="AC1430" s="552"/>
      <c r="AD1430" s="552"/>
      <c r="AE1430" s="552"/>
      <c r="AF1430" s="552"/>
      <c r="AG1430" s="552"/>
      <c r="AH1430" s="552"/>
      <c r="AI1430" s="1532" t="s">
        <v>739</v>
      </c>
      <c r="AJ1430" s="741"/>
      <c r="AK1430" s="1649"/>
      <c r="AL1430" s="1649"/>
      <c r="AM1430" s="1373"/>
      <c r="AN1430" s="1373"/>
      <c r="AO1430" s="1373"/>
      <c r="AP1430" s="1373"/>
      <c r="AQ1430" s="1649"/>
      <c r="AR1430" s="1373"/>
      <c r="AS1430" s="1373"/>
      <c r="AT1430" s="743"/>
      <c r="AU1430" s="1373"/>
      <c r="AV1430" s="1373"/>
      <c r="AW1430" s="1373"/>
      <c r="AX1430" s="1373"/>
      <c r="AY1430" s="1373"/>
      <c r="AZ1430" s="1639"/>
      <c r="BA1430" s="1639"/>
      <c r="BB1430" s="1639"/>
      <c r="BC1430" s="1639"/>
      <c r="BD1430" s="1639"/>
      <c r="BE1430" s="1642">
        <v>0</v>
      </c>
    </row>
    <row s="1854" customFormat="1" customHeight="1" ht="22.5">
      <c r="A1431" s="994"/>
      <c r="B1431" s="1373"/>
      <c r="C1431" s="1649"/>
      <c r="D1431" s="2158"/>
      <c r="E1431" s="553" t="s">
        <v>3239</v>
      </c>
      <c r="F1431" s="547" t="s">
        <v>1998</v>
      </c>
      <c r="G1431" s="2386" t="s">
        <v>738</v>
      </c>
      <c r="H1431" s="552"/>
      <c r="I1431" s="552">
        <v>164</v>
      </c>
      <c r="J1431" s="552"/>
      <c r="K1431" s="552"/>
      <c r="L1431" s="552"/>
      <c r="M1431" s="552"/>
      <c r="N1431" s="552"/>
      <c r="O1431" s="552"/>
      <c r="P1431" s="552"/>
      <c r="Q1431" s="552"/>
      <c r="R1431" s="552"/>
      <c r="S1431" s="552"/>
      <c r="T1431" s="552"/>
      <c r="U1431" s="552"/>
      <c r="V1431" s="552"/>
      <c r="W1431" s="552"/>
      <c r="X1431" s="552"/>
      <c r="Y1431" s="552"/>
      <c r="Z1431" s="552"/>
      <c r="AA1431" s="552"/>
      <c r="AB1431" s="552"/>
      <c r="AC1431" s="552"/>
      <c r="AD1431" s="552"/>
      <c r="AE1431" s="552"/>
      <c r="AF1431" s="552"/>
      <c r="AG1431" s="552"/>
      <c r="AH1431" s="552"/>
      <c r="AI1431" s="1532" t="s">
        <v>739</v>
      </c>
      <c r="AJ1431" s="741"/>
      <c r="AK1431" s="1649"/>
      <c r="AL1431" s="1649"/>
      <c r="AM1431" s="1373"/>
      <c r="AN1431" s="1373"/>
      <c r="AO1431" s="1373"/>
      <c r="AP1431" s="1373"/>
      <c r="AQ1431" s="1649"/>
      <c r="AR1431" s="1373"/>
      <c r="AS1431" s="1373"/>
      <c r="AT1431" s="743"/>
      <c r="AU1431" s="1373"/>
      <c r="AV1431" s="1373"/>
      <c r="AW1431" s="1373"/>
      <c r="AX1431" s="1373"/>
      <c r="AY1431" s="1373"/>
      <c r="AZ1431" s="1639"/>
      <c r="BA1431" s="1639"/>
      <c r="BB1431" s="1639"/>
      <c r="BC1431" s="1639"/>
      <c r="BD1431" s="1639"/>
      <c r="BE1431" s="1642">
        <v>0</v>
      </c>
    </row>
    <row s="1854" customFormat="1" customHeight="1" ht="22.5">
      <c r="A1432" s="994"/>
      <c r="B1432" s="1373"/>
      <c r="C1432" s="1649"/>
      <c r="D1432" s="2158"/>
      <c r="E1432" s="553" t="s">
        <v>3240</v>
      </c>
      <c r="F1432" s="547" t="s">
        <v>1998</v>
      </c>
      <c r="G1432" s="2386" t="s">
        <v>738</v>
      </c>
      <c r="H1432" s="552"/>
      <c r="I1432" s="552">
        <v>168</v>
      </c>
      <c r="J1432" s="552"/>
      <c r="K1432" s="552"/>
      <c r="L1432" s="552"/>
      <c r="M1432" s="552"/>
      <c r="N1432" s="552"/>
      <c r="O1432" s="552"/>
      <c r="P1432" s="552"/>
      <c r="Q1432" s="552"/>
      <c r="R1432" s="552"/>
      <c r="S1432" s="552"/>
      <c r="T1432" s="552"/>
      <c r="U1432" s="552"/>
      <c r="V1432" s="552"/>
      <c r="W1432" s="552"/>
      <c r="X1432" s="552"/>
      <c r="Y1432" s="552"/>
      <c r="Z1432" s="552"/>
      <c r="AA1432" s="552"/>
      <c r="AB1432" s="552"/>
      <c r="AC1432" s="552"/>
      <c r="AD1432" s="552"/>
      <c r="AE1432" s="552"/>
      <c r="AF1432" s="552"/>
      <c r="AG1432" s="552"/>
      <c r="AH1432" s="552"/>
      <c r="AI1432" s="1532" t="s">
        <v>739</v>
      </c>
      <c r="AJ1432" s="741"/>
      <c r="AK1432" s="1649"/>
      <c r="AL1432" s="1649"/>
      <c r="AM1432" s="1373"/>
      <c r="AN1432" s="1373"/>
      <c r="AO1432" s="1373"/>
      <c r="AP1432" s="1373"/>
      <c r="AQ1432" s="1649"/>
      <c r="AR1432" s="1373"/>
      <c r="AS1432" s="1373"/>
      <c r="AT1432" s="743"/>
      <c r="AU1432" s="1373"/>
      <c r="AV1432" s="1373"/>
      <c r="AW1432" s="1373"/>
      <c r="AX1432" s="1373"/>
      <c r="AY1432" s="1373"/>
      <c r="AZ1432" s="1639"/>
      <c r="BA1432" s="1639"/>
      <c r="BB1432" s="1639"/>
      <c r="BC1432" s="1639"/>
      <c r="BD1432" s="1639"/>
      <c r="BE1432" s="1642">
        <v>0</v>
      </c>
    </row>
    <row s="1854" customFormat="1" customHeight="1" ht="22.5">
      <c r="A1433" s="994"/>
      <c r="B1433" s="1373"/>
      <c r="C1433" s="1649"/>
      <c r="D1433" s="2158"/>
      <c r="E1433" s="553" t="s">
        <v>3241</v>
      </c>
      <c r="F1433" s="547" t="s">
        <v>1996</v>
      </c>
      <c r="G1433" s="2386" t="s">
        <v>738</v>
      </c>
      <c r="H1433" s="552"/>
      <c r="I1433" s="552">
        <v>164</v>
      </c>
      <c r="J1433" s="552"/>
      <c r="K1433" s="552"/>
      <c r="L1433" s="552"/>
      <c r="M1433" s="552"/>
      <c r="N1433" s="552"/>
      <c r="O1433" s="552"/>
      <c r="P1433" s="552"/>
      <c r="Q1433" s="552"/>
      <c r="R1433" s="552"/>
      <c r="S1433" s="552"/>
      <c r="T1433" s="552"/>
      <c r="U1433" s="552"/>
      <c r="V1433" s="552"/>
      <c r="W1433" s="552"/>
      <c r="X1433" s="552"/>
      <c r="Y1433" s="552"/>
      <c r="Z1433" s="552"/>
      <c r="AA1433" s="552"/>
      <c r="AB1433" s="552"/>
      <c r="AC1433" s="552"/>
      <c r="AD1433" s="552"/>
      <c r="AE1433" s="552"/>
      <c r="AF1433" s="552"/>
      <c r="AG1433" s="552"/>
      <c r="AH1433" s="552"/>
      <c r="AI1433" s="1532" t="s">
        <v>739</v>
      </c>
      <c r="AJ1433" s="741"/>
      <c r="AK1433" s="1649"/>
      <c r="AL1433" s="1649"/>
      <c r="AM1433" s="1373"/>
      <c r="AN1433" s="1373"/>
      <c r="AO1433" s="1373"/>
      <c r="AP1433" s="1373"/>
      <c r="AQ1433" s="1649"/>
      <c r="AR1433" s="1373"/>
      <c r="AS1433" s="1373"/>
      <c r="AT1433" s="743"/>
      <c r="AU1433" s="1373"/>
      <c r="AV1433" s="1373"/>
      <c r="AW1433" s="1373"/>
      <c r="AX1433" s="1373"/>
      <c r="AY1433" s="1373"/>
      <c r="AZ1433" s="1639"/>
      <c r="BA1433" s="1639"/>
      <c r="BB1433" s="1639"/>
      <c r="BC1433" s="1639"/>
      <c r="BD1433" s="1639"/>
      <c r="BE1433" s="1642">
        <v>0</v>
      </c>
    </row>
    <row s="1854" customFormat="1" customHeight="1" ht="22.5">
      <c r="A1434" s="994"/>
      <c r="B1434" s="1373"/>
      <c r="C1434" s="1649"/>
      <c r="D1434" s="2158"/>
      <c r="E1434" s="553" t="s">
        <v>3242</v>
      </c>
      <c r="F1434" s="547" t="s">
        <v>1996</v>
      </c>
      <c r="G1434" s="2386" t="s">
        <v>738</v>
      </c>
      <c r="H1434" s="552"/>
      <c r="I1434" s="552">
        <v>167.8</v>
      </c>
      <c r="J1434" s="552"/>
      <c r="K1434" s="552"/>
      <c r="L1434" s="552"/>
      <c r="M1434" s="552"/>
      <c r="N1434" s="552"/>
      <c r="O1434" s="552"/>
      <c r="P1434" s="552"/>
      <c r="Q1434" s="552"/>
      <c r="R1434" s="552"/>
      <c r="S1434" s="552"/>
      <c r="T1434" s="552"/>
      <c r="U1434" s="552"/>
      <c r="V1434" s="552"/>
      <c r="W1434" s="552"/>
      <c r="X1434" s="552"/>
      <c r="Y1434" s="552"/>
      <c r="Z1434" s="552"/>
      <c r="AA1434" s="552"/>
      <c r="AB1434" s="552"/>
      <c r="AC1434" s="552"/>
      <c r="AD1434" s="552"/>
      <c r="AE1434" s="552"/>
      <c r="AF1434" s="552"/>
      <c r="AG1434" s="552"/>
      <c r="AH1434" s="552"/>
      <c r="AI1434" s="1532" t="s">
        <v>739</v>
      </c>
      <c r="AJ1434" s="741"/>
      <c r="AK1434" s="1649"/>
      <c r="AL1434" s="1649"/>
      <c r="AM1434" s="1373"/>
      <c r="AN1434" s="1373"/>
      <c r="AO1434" s="1373"/>
      <c r="AP1434" s="1373"/>
      <c r="AQ1434" s="1649"/>
      <c r="AR1434" s="1373"/>
      <c r="AS1434" s="1373"/>
      <c r="AT1434" s="743"/>
      <c r="AU1434" s="1373"/>
      <c r="AV1434" s="1373"/>
      <c r="AW1434" s="1373"/>
      <c r="AX1434" s="1373"/>
      <c r="AY1434" s="1373"/>
      <c r="AZ1434" s="1639"/>
      <c r="BA1434" s="1639"/>
      <c r="BB1434" s="1639"/>
      <c r="BC1434" s="1639"/>
      <c r="BD1434" s="1639"/>
      <c r="BE1434" s="1642">
        <v>0</v>
      </c>
    </row>
    <row s="1854" customFormat="1" customHeight="1" ht="22.5">
      <c r="A1435" s="994"/>
      <c r="B1435" s="1373"/>
      <c r="C1435" s="1649"/>
      <c r="D1435" s="2158"/>
      <c r="E1435" s="553" t="s">
        <v>3243</v>
      </c>
      <c r="F1435" s="547" t="s">
        <v>2037</v>
      </c>
      <c r="G1435" s="2386" t="s">
        <v>738</v>
      </c>
      <c r="H1435" s="552"/>
      <c r="I1435" s="552">
        <v>239</v>
      </c>
      <c r="J1435" s="552"/>
      <c r="K1435" s="552"/>
      <c r="L1435" s="552"/>
      <c r="M1435" s="552"/>
      <c r="N1435" s="552"/>
      <c r="O1435" s="552"/>
      <c r="P1435" s="552"/>
      <c r="Q1435" s="552"/>
      <c r="R1435" s="552"/>
      <c r="S1435" s="552"/>
      <c r="T1435" s="552"/>
      <c r="U1435" s="552"/>
      <c r="V1435" s="552"/>
      <c r="W1435" s="552"/>
      <c r="X1435" s="552"/>
      <c r="Y1435" s="552"/>
      <c r="Z1435" s="552"/>
      <c r="AA1435" s="552"/>
      <c r="AB1435" s="552"/>
      <c r="AC1435" s="552"/>
      <c r="AD1435" s="552"/>
      <c r="AE1435" s="552"/>
      <c r="AF1435" s="552"/>
      <c r="AG1435" s="552"/>
      <c r="AH1435" s="552"/>
      <c r="AI1435" s="1532" t="s">
        <v>739</v>
      </c>
      <c r="AJ1435" s="741"/>
      <c r="AK1435" s="1649"/>
      <c r="AL1435" s="1649"/>
      <c r="AM1435" s="1373"/>
      <c r="AN1435" s="1373"/>
      <c r="AO1435" s="1373"/>
      <c r="AP1435" s="1373"/>
      <c r="AQ1435" s="1649"/>
      <c r="AR1435" s="1373"/>
      <c r="AS1435" s="1373"/>
      <c r="AT1435" s="743"/>
      <c r="AU1435" s="1373"/>
      <c r="AV1435" s="1373"/>
      <c r="AW1435" s="1373"/>
      <c r="AX1435" s="1373"/>
      <c r="AY1435" s="1373"/>
      <c r="AZ1435" s="1639"/>
      <c r="BA1435" s="1639"/>
      <c r="BB1435" s="1639"/>
      <c r="BC1435" s="1639"/>
      <c r="BD1435" s="1639"/>
      <c r="BE1435" s="1642">
        <v>0</v>
      </c>
    </row>
    <row s="1854" customFormat="1" customHeight="1" ht="22.5">
      <c r="A1436" s="994"/>
      <c r="B1436" s="1373"/>
      <c r="C1436" s="1649"/>
      <c r="D1436" s="2158"/>
      <c r="E1436" s="553" t="s">
        <v>3244</v>
      </c>
      <c r="F1436" s="547" t="s">
        <v>2033</v>
      </c>
      <c r="G1436" s="2386" t="s">
        <v>738</v>
      </c>
      <c r="H1436" s="552"/>
      <c r="I1436" s="552">
        <v>240</v>
      </c>
      <c r="J1436" s="552"/>
      <c r="K1436" s="552"/>
      <c r="L1436" s="552"/>
      <c r="M1436" s="552"/>
      <c r="N1436" s="552"/>
      <c r="O1436" s="552"/>
      <c r="P1436" s="552"/>
      <c r="Q1436" s="552"/>
      <c r="R1436" s="552"/>
      <c r="S1436" s="552"/>
      <c r="T1436" s="552"/>
      <c r="U1436" s="552"/>
      <c r="V1436" s="552"/>
      <c r="W1436" s="552"/>
      <c r="X1436" s="552"/>
      <c r="Y1436" s="552"/>
      <c r="Z1436" s="552"/>
      <c r="AA1436" s="552"/>
      <c r="AB1436" s="552"/>
      <c r="AC1436" s="552"/>
      <c r="AD1436" s="552"/>
      <c r="AE1436" s="552"/>
      <c r="AF1436" s="552"/>
      <c r="AG1436" s="552"/>
      <c r="AH1436" s="552"/>
      <c r="AI1436" s="1532" t="s">
        <v>739</v>
      </c>
      <c r="AJ1436" s="741"/>
      <c r="AK1436" s="1649"/>
      <c r="AL1436" s="1649"/>
      <c r="AM1436" s="1373"/>
      <c r="AN1436" s="1373"/>
      <c r="AO1436" s="1373"/>
      <c r="AP1436" s="1373"/>
      <c r="AQ1436" s="1649"/>
      <c r="AR1436" s="1373"/>
      <c r="AS1436" s="1373"/>
      <c r="AT1436" s="743"/>
      <c r="AU1436" s="1373"/>
      <c r="AV1436" s="1373"/>
      <c r="AW1436" s="1373"/>
      <c r="AX1436" s="1373"/>
      <c r="AY1436" s="1373"/>
      <c r="AZ1436" s="1639"/>
      <c r="BA1436" s="1639"/>
      <c r="BB1436" s="1639"/>
      <c r="BC1436" s="1639"/>
      <c r="BD1436" s="1639"/>
      <c r="BE1436" s="1642">
        <v>0</v>
      </c>
    </row>
    <row s="1854" customFormat="1" customHeight="1" ht="22.5">
      <c r="A1437" s="994"/>
      <c r="B1437" s="1373"/>
      <c r="C1437" s="1649"/>
      <c r="D1437" s="2158"/>
      <c r="E1437" s="553" t="s">
        <v>3245</v>
      </c>
      <c r="F1437" s="547" t="s">
        <v>2049</v>
      </c>
      <c r="G1437" s="2386" t="s">
        <v>738</v>
      </c>
      <c r="H1437" s="552"/>
      <c r="I1437" s="552">
        <v>240</v>
      </c>
      <c r="J1437" s="552"/>
      <c r="K1437" s="552"/>
      <c r="L1437" s="552"/>
      <c r="M1437" s="552"/>
      <c r="N1437" s="552"/>
      <c r="O1437" s="552"/>
      <c r="P1437" s="552"/>
      <c r="Q1437" s="552"/>
      <c r="R1437" s="552"/>
      <c r="S1437" s="552"/>
      <c r="T1437" s="552"/>
      <c r="U1437" s="552"/>
      <c r="V1437" s="552"/>
      <c r="W1437" s="552"/>
      <c r="X1437" s="552"/>
      <c r="Y1437" s="552"/>
      <c r="Z1437" s="552"/>
      <c r="AA1437" s="552"/>
      <c r="AB1437" s="552"/>
      <c r="AC1437" s="552"/>
      <c r="AD1437" s="552"/>
      <c r="AE1437" s="552"/>
      <c r="AF1437" s="552"/>
      <c r="AG1437" s="552"/>
      <c r="AH1437" s="552"/>
      <c r="AI1437" s="1532" t="s">
        <v>739</v>
      </c>
      <c r="AJ1437" s="741"/>
      <c r="AK1437" s="1649"/>
      <c r="AL1437" s="1649"/>
      <c r="AM1437" s="1373"/>
      <c r="AN1437" s="1373"/>
      <c r="AO1437" s="1373"/>
      <c r="AP1437" s="1373"/>
      <c r="AQ1437" s="1649"/>
      <c r="AR1437" s="1373"/>
      <c r="AS1437" s="1373"/>
      <c r="AT1437" s="743"/>
      <c r="AU1437" s="1373"/>
      <c r="AV1437" s="1373"/>
      <c r="AW1437" s="1373"/>
      <c r="AX1437" s="1373"/>
      <c r="AY1437" s="1373"/>
      <c r="AZ1437" s="1639"/>
      <c r="BA1437" s="1639"/>
      <c r="BB1437" s="1639"/>
      <c r="BC1437" s="1639"/>
      <c r="BD1437" s="1639"/>
      <c r="BE1437" s="1642">
        <v>0</v>
      </c>
    </row>
    <row s="1854" customFormat="1" customHeight="1" ht="22.5">
      <c r="A1438" s="994"/>
      <c r="B1438" s="1373"/>
      <c r="C1438" s="1649"/>
      <c r="D1438" s="2158"/>
      <c r="E1438" s="553" t="s">
        <v>3246</v>
      </c>
      <c r="F1438" s="547" t="s">
        <v>2029</v>
      </c>
      <c r="G1438" s="2386" t="s">
        <v>738</v>
      </c>
      <c r="H1438" s="552"/>
      <c r="I1438" s="552">
        <v>247</v>
      </c>
      <c r="J1438" s="552"/>
      <c r="K1438" s="552"/>
      <c r="L1438" s="552"/>
      <c r="M1438" s="552"/>
      <c r="N1438" s="552"/>
      <c r="O1438" s="552"/>
      <c r="P1438" s="552"/>
      <c r="Q1438" s="552"/>
      <c r="R1438" s="552"/>
      <c r="S1438" s="552"/>
      <c r="T1438" s="552"/>
      <c r="U1438" s="552"/>
      <c r="V1438" s="552"/>
      <c r="W1438" s="552"/>
      <c r="X1438" s="552"/>
      <c r="Y1438" s="552"/>
      <c r="Z1438" s="552"/>
      <c r="AA1438" s="552"/>
      <c r="AB1438" s="552"/>
      <c r="AC1438" s="552"/>
      <c r="AD1438" s="552"/>
      <c r="AE1438" s="552"/>
      <c r="AF1438" s="552"/>
      <c r="AG1438" s="552"/>
      <c r="AH1438" s="552"/>
      <c r="AI1438" s="1532" t="s">
        <v>739</v>
      </c>
      <c r="AJ1438" s="741"/>
      <c r="AK1438" s="1649"/>
      <c r="AL1438" s="1649"/>
      <c r="AM1438" s="1373"/>
      <c r="AN1438" s="1373"/>
      <c r="AO1438" s="1373"/>
      <c r="AP1438" s="1373"/>
      <c r="AQ1438" s="1649"/>
      <c r="AR1438" s="1373"/>
      <c r="AS1438" s="1373"/>
      <c r="AT1438" s="743"/>
      <c r="AU1438" s="1373"/>
      <c r="AV1438" s="1373"/>
      <c r="AW1438" s="1373"/>
      <c r="AX1438" s="1373"/>
      <c r="AY1438" s="1373"/>
      <c r="AZ1438" s="1639"/>
      <c r="BA1438" s="1639"/>
      <c r="BB1438" s="1639"/>
      <c r="BC1438" s="1639"/>
      <c r="BD1438" s="1639"/>
      <c r="BE1438" s="1642">
        <v>0</v>
      </c>
    </row>
    <row s="1854" customFormat="1" customHeight="1" ht="22.5">
      <c r="A1439" s="994"/>
      <c r="B1439" s="1373"/>
      <c r="C1439" s="1649"/>
      <c r="D1439" s="2158"/>
      <c r="E1439" s="553" t="s">
        <v>3247</v>
      </c>
      <c r="F1439" s="547" t="s">
        <v>2047</v>
      </c>
      <c r="G1439" s="2386" t="s">
        <v>738</v>
      </c>
      <c r="H1439" s="552"/>
      <c r="I1439" s="552">
        <v>282.1</v>
      </c>
      <c r="J1439" s="552"/>
      <c r="K1439" s="552"/>
      <c r="L1439" s="552"/>
      <c r="M1439" s="552"/>
      <c r="N1439" s="552"/>
      <c r="O1439" s="552"/>
      <c r="P1439" s="552"/>
      <c r="Q1439" s="552"/>
      <c r="R1439" s="552"/>
      <c r="S1439" s="552"/>
      <c r="T1439" s="552"/>
      <c r="U1439" s="552"/>
      <c r="V1439" s="552"/>
      <c r="W1439" s="552"/>
      <c r="X1439" s="552"/>
      <c r="Y1439" s="552"/>
      <c r="Z1439" s="552"/>
      <c r="AA1439" s="552"/>
      <c r="AB1439" s="552"/>
      <c r="AC1439" s="552"/>
      <c r="AD1439" s="552"/>
      <c r="AE1439" s="552"/>
      <c r="AF1439" s="552"/>
      <c r="AG1439" s="552"/>
      <c r="AH1439" s="552"/>
      <c r="AI1439" s="1532" t="s">
        <v>739</v>
      </c>
      <c r="AJ1439" s="741"/>
      <c r="AK1439" s="1649"/>
      <c r="AL1439" s="1649"/>
      <c r="AM1439" s="1373"/>
      <c r="AN1439" s="1373"/>
      <c r="AO1439" s="1373"/>
      <c r="AP1439" s="1373"/>
      <c r="AQ1439" s="1649"/>
      <c r="AR1439" s="1373"/>
      <c r="AS1439" s="1373"/>
      <c r="AT1439" s="743"/>
      <c r="AU1439" s="1373"/>
      <c r="AV1439" s="1373"/>
      <c r="AW1439" s="1373"/>
      <c r="AX1439" s="1373"/>
      <c r="AY1439" s="1373"/>
      <c r="AZ1439" s="1639"/>
      <c r="BA1439" s="1639"/>
      <c r="BB1439" s="1639"/>
      <c r="BC1439" s="1639"/>
      <c r="BD1439" s="1639"/>
      <c r="BE1439" s="1642">
        <v>0</v>
      </c>
    </row>
    <row s="1854" customFormat="1" customHeight="1" ht="22.5">
      <c r="A1440" s="994"/>
      <c r="B1440" s="1373"/>
      <c r="C1440" s="1649"/>
      <c r="D1440" s="2158"/>
      <c r="E1440" s="553" t="s">
        <v>3248</v>
      </c>
      <c r="F1440" s="547" t="s">
        <v>1066</v>
      </c>
      <c r="G1440" s="2386" t="s">
        <v>738</v>
      </c>
      <c r="H1440" s="552"/>
      <c r="I1440" s="552">
        <v>239</v>
      </c>
      <c r="J1440" s="552"/>
      <c r="K1440" s="552"/>
      <c r="L1440" s="552"/>
      <c r="M1440" s="552"/>
      <c r="N1440" s="552"/>
      <c r="O1440" s="552"/>
      <c r="P1440" s="552"/>
      <c r="Q1440" s="552"/>
      <c r="R1440" s="552"/>
      <c r="S1440" s="552"/>
      <c r="T1440" s="552"/>
      <c r="U1440" s="552"/>
      <c r="V1440" s="552"/>
      <c r="W1440" s="552"/>
      <c r="X1440" s="552"/>
      <c r="Y1440" s="552"/>
      <c r="Z1440" s="552"/>
      <c r="AA1440" s="552"/>
      <c r="AB1440" s="552"/>
      <c r="AC1440" s="552"/>
      <c r="AD1440" s="552"/>
      <c r="AE1440" s="552"/>
      <c r="AF1440" s="552"/>
      <c r="AG1440" s="552"/>
      <c r="AH1440" s="552"/>
      <c r="AI1440" s="1532" t="s">
        <v>739</v>
      </c>
      <c r="AJ1440" s="741"/>
      <c r="AK1440" s="1649"/>
      <c r="AL1440" s="1649"/>
      <c r="AM1440" s="1373"/>
      <c r="AN1440" s="1373"/>
      <c r="AO1440" s="1373"/>
      <c r="AP1440" s="1373"/>
      <c r="AQ1440" s="1649"/>
      <c r="AR1440" s="1373"/>
      <c r="AS1440" s="1373"/>
      <c r="AT1440" s="743"/>
      <c r="AU1440" s="1373"/>
      <c r="AV1440" s="1373"/>
      <c r="AW1440" s="1373"/>
      <c r="AX1440" s="1373"/>
      <c r="AY1440" s="1373"/>
      <c r="AZ1440" s="1639"/>
      <c r="BA1440" s="1639"/>
      <c r="BB1440" s="1639"/>
      <c r="BC1440" s="1639"/>
      <c r="BD1440" s="1639"/>
      <c r="BE1440" s="1642">
        <v>0</v>
      </c>
    </row>
    <row s="1854" customFormat="1" customHeight="1" ht="22.5">
      <c r="A1441" s="994"/>
      <c r="B1441" s="1373"/>
      <c r="C1441" s="1649"/>
      <c r="D1441" s="2158"/>
      <c r="E1441" s="553" t="s">
        <v>3249</v>
      </c>
      <c r="F1441" s="547" t="s">
        <v>2055</v>
      </c>
      <c r="G1441" s="2386" t="s">
        <v>738</v>
      </c>
      <c r="H1441" s="552"/>
      <c r="I1441" s="552">
        <v>210</v>
      </c>
      <c r="J1441" s="552"/>
      <c r="K1441" s="552"/>
      <c r="L1441" s="552"/>
      <c r="M1441" s="552"/>
      <c r="N1441" s="552"/>
      <c r="O1441" s="552"/>
      <c r="P1441" s="552"/>
      <c r="Q1441" s="552"/>
      <c r="R1441" s="552"/>
      <c r="S1441" s="552"/>
      <c r="T1441" s="552"/>
      <c r="U1441" s="552"/>
      <c r="V1441" s="552"/>
      <c r="W1441" s="552"/>
      <c r="X1441" s="552"/>
      <c r="Y1441" s="552"/>
      <c r="Z1441" s="552"/>
      <c r="AA1441" s="552"/>
      <c r="AB1441" s="552"/>
      <c r="AC1441" s="552"/>
      <c r="AD1441" s="552"/>
      <c r="AE1441" s="552"/>
      <c r="AF1441" s="552"/>
      <c r="AG1441" s="552"/>
      <c r="AH1441" s="552"/>
      <c r="AI1441" s="1532" t="s">
        <v>739</v>
      </c>
      <c r="AJ1441" s="741"/>
      <c r="AK1441" s="1649"/>
      <c r="AL1441" s="1649"/>
      <c r="AM1441" s="1373"/>
      <c r="AN1441" s="1373"/>
      <c r="AO1441" s="1373"/>
      <c r="AP1441" s="1373"/>
      <c r="AQ1441" s="1649"/>
      <c r="AR1441" s="1373"/>
      <c r="AS1441" s="1373"/>
      <c r="AT1441" s="743"/>
      <c r="AU1441" s="1373"/>
      <c r="AV1441" s="1373"/>
      <c r="AW1441" s="1373"/>
      <c r="AX1441" s="1373"/>
      <c r="AY1441" s="1373"/>
      <c r="AZ1441" s="1639"/>
      <c r="BA1441" s="1639"/>
      <c r="BB1441" s="1639"/>
      <c r="BC1441" s="1639"/>
      <c r="BD1441" s="1639"/>
      <c r="BE1441" s="1642">
        <v>0</v>
      </c>
    </row>
    <row s="1854" customFormat="1" customHeight="1" ht="22.5">
      <c r="A1442" s="994"/>
      <c r="B1442" s="1373"/>
      <c r="C1442" s="1649"/>
      <c r="D1442" s="2158"/>
      <c r="E1442" s="553" t="s">
        <v>3250</v>
      </c>
      <c r="F1442" s="547" t="s">
        <v>2065</v>
      </c>
      <c r="G1442" s="2386" t="s">
        <v>738</v>
      </c>
      <c r="H1442" s="552"/>
      <c r="I1442" s="552">
        <v>210</v>
      </c>
      <c r="J1442" s="552"/>
      <c r="K1442" s="552"/>
      <c r="L1442" s="552"/>
      <c r="M1442" s="552"/>
      <c r="N1442" s="552"/>
      <c r="O1442" s="552"/>
      <c r="P1442" s="552"/>
      <c r="Q1442" s="552"/>
      <c r="R1442" s="552"/>
      <c r="S1442" s="552"/>
      <c r="T1442" s="552"/>
      <c r="U1442" s="552"/>
      <c r="V1442" s="552"/>
      <c r="W1442" s="552"/>
      <c r="X1442" s="552"/>
      <c r="Y1442" s="552"/>
      <c r="Z1442" s="552"/>
      <c r="AA1442" s="552"/>
      <c r="AB1442" s="552"/>
      <c r="AC1442" s="552"/>
      <c r="AD1442" s="552"/>
      <c r="AE1442" s="552"/>
      <c r="AF1442" s="552"/>
      <c r="AG1442" s="552"/>
      <c r="AH1442" s="552"/>
      <c r="AI1442" s="1532" t="s">
        <v>739</v>
      </c>
      <c r="AJ1442" s="741"/>
      <c r="AK1442" s="1649"/>
      <c r="AL1442" s="1649"/>
      <c r="AM1442" s="1373"/>
      <c r="AN1442" s="1373"/>
      <c r="AO1442" s="1373"/>
      <c r="AP1442" s="1373"/>
      <c r="AQ1442" s="1649"/>
      <c r="AR1442" s="1373"/>
      <c r="AS1442" s="1373"/>
      <c r="AT1442" s="743"/>
      <c r="AU1442" s="1373"/>
      <c r="AV1442" s="1373"/>
      <c r="AW1442" s="1373"/>
      <c r="AX1442" s="1373"/>
      <c r="AY1442" s="1373"/>
      <c r="AZ1442" s="1639"/>
      <c r="BA1442" s="1639"/>
      <c r="BB1442" s="1639"/>
      <c r="BC1442" s="1639"/>
      <c r="BD1442" s="1639"/>
      <c r="BE1442" s="1642">
        <v>0</v>
      </c>
    </row>
    <row s="1854" customFormat="1" customHeight="1" ht="22.5">
      <c r="A1443" s="994"/>
      <c r="B1443" s="1373"/>
      <c r="C1443" s="1649"/>
      <c r="D1443" s="2158"/>
      <c r="E1443" s="553" t="s">
        <v>3251</v>
      </c>
      <c r="F1443" s="547" t="s">
        <v>2069</v>
      </c>
      <c r="G1443" s="2386" t="s">
        <v>738</v>
      </c>
      <c r="H1443" s="552"/>
      <c r="I1443" s="552">
        <v>210.001</v>
      </c>
      <c r="J1443" s="552"/>
      <c r="K1443" s="552"/>
      <c r="L1443" s="552"/>
      <c r="M1443" s="552"/>
      <c r="N1443" s="552"/>
      <c r="O1443" s="552"/>
      <c r="P1443" s="552"/>
      <c r="Q1443" s="552"/>
      <c r="R1443" s="552"/>
      <c r="S1443" s="552"/>
      <c r="T1443" s="552"/>
      <c r="U1443" s="552"/>
      <c r="V1443" s="552"/>
      <c r="W1443" s="552"/>
      <c r="X1443" s="552"/>
      <c r="Y1443" s="552"/>
      <c r="Z1443" s="552"/>
      <c r="AA1443" s="552"/>
      <c r="AB1443" s="552"/>
      <c r="AC1443" s="552"/>
      <c r="AD1443" s="552"/>
      <c r="AE1443" s="552"/>
      <c r="AF1443" s="552"/>
      <c r="AG1443" s="552"/>
      <c r="AH1443" s="552"/>
      <c r="AI1443" s="1532" t="s">
        <v>739</v>
      </c>
      <c r="AJ1443" s="741"/>
      <c r="AK1443" s="1649"/>
      <c r="AL1443" s="1649"/>
      <c r="AM1443" s="1373"/>
      <c r="AN1443" s="1373"/>
      <c r="AO1443" s="1373"/>
      <c r="AP1443" s="1373"/>
      <c r="AQ1443" s="1649"/>
      <c r="AR1443" s="1373"/>
      <c r="AS1443" s="1373"/>
      <c r="AT1443" s="743"/>
      <c r="AU1443" s="1373"/>
      <c r="AV1443" s="1373"/>
      <c r="AW1443" s="1373"/>
      <c r="AX1443" s="1373"/>
      <c r="AY1443" s="1373"/>
      <c r="AZ1443" s="1639"/>
      <c r="BA1443" s="1639"/>
      <c r="BB1443" s="1639"/>
      <c r="BC1443" s="1639"/>
      <c r="BD1443" s="1639"/>
      <c r="BE1443" s="1642">
        <v>0</v>
      </c>
    </row>
    <row s="1854" customFormat="1" customHeight="1" ht="22.5">
      <c r="A1444" s="994"/>
      <c r="B1444" s="1373"/>
      <c r="C1444" s="1649"/>
      <c r="D1444" s="2158"/>
      <c r="E1444" s="553" t="s">
        <v>3252</v>
      </c>
      <c r="F1444" s="547" t="s">
        <v>2063</v>
      </c>
      <c r="G1444" s="2386" t="s">
        <v>738</v>
      </c>
      <c r="H1444" s="552"/>
      <c r="I1444" s="552">
        <v>210.001</v>
      </c>
      <c r="J1444" s="552"/>
      <c r="K1444" s="552"/>
      <c r="L1444" s="552"/>
      <c r="M1444" s="552"/>
      <c r="N1444" s="552"/>
      <c r="O1444" s="552"/>
      <c r="P1444" s="552"/>
      <c r="Q1444" s="552"/>
      <c r="R1444" s="552"/>
      <c r="S1444" s="552"/>
      <c r="T1444" s="552"/>
      <c r="U1444" s="552"/>
      <c r="V1444" s="552"/>
      <c r="W1444" s="552"/>
      <c r="X1444" s="552"/>
      <c r="Y1444" s="552"/>
      <c r="Z1444" s="552"/>
      <c r="AA1444" s="552"/>
      <c r="AB1444" s="552"/>
      <c r="AC1444" s="552"/>
      <c r="AD1444" s="552"/>
      <c r="AE1444" s="552"/>
      <c r="AF1444" s="552"/>
      <c r="AG1444" s="552"/>
      <c r="AH1444" s="552"/>
      <c r="AI1444" s="1532" t="s">
        <v>739</v>
      </c>
      <c r="AJ1444" s="741"/>
      <c r="AK1444" s="1649"/>
      <c r="AL1444" s="1649"/>
      <c r="AM1444" s="1373"/>
      <c r="AN1444" s="1373"/>
      <c r="AO1444" s="1373"/>
      <c r="AP1444" s="1373"/>
      <c r="AQ1444" s="1649"/>
      <c r="AR1444" s="1373"/>
      <c r="AS1444" s="1373"/>
      <c r="AT1444" s="743"/>
      <c r="AU1444" s="1373"/>
      <c r="AV1444" s="1373"/>
      <c r="AW1444" s="1373"/>
      <c r="AX1444" s="1373"/>
      <c r="AY1444" s="1373"/>
      <c r="AZ1444" s="1639"/>
      <c r="BA1444" s="1639"/>
      <c r="BB1444" s="1639"/>
      <c r="BC1444" s="1639"/>
      <c r="BD1444" s="1639"/>
      <c r="BE1444" s="1642">
        <v>0</v>
      </c>
    </row>
    <row s="1854" customFormat="1" customHeight="1" ht="22.5">
      <c r="A1445" s="994"/>
      <c r="B1445" s="1373"/>
      <c r="C1445" s="1649"/>
      <c r="D1445" s="2158"/>
      <c r="E1445" s="553" t="s">
        <v>3253</v>
      </c>
      <c r="F1445" s="547" t="s">
        <v>2067</v>
      </c>
      <c r="G1445" s="2386" t="s">
        <v>738</v>
      </c>
      <c r="H1445" s="552"/>
      <c r="I1445" s="552">
        <v>210.001</v>
      </c>
      <c r="J1445" s="552"/>
      <c r="K1445" s="552"/>
      <c r="L1445" s="552"/>
      <c r="M1445" s="552"/>
      <c r="N1445" s="552"/>
      <c r="O1445" s="552"/>
      <c r="P1445" s="552"/>
      <c r="Q1445" s="552"/>
      <c r="R1445" s="552"/>
      <c r="S1445" s="552"/>
      <c r="T1445" s="552"/>
      <c r="U1445" s="552"/>
      <c r="V1445" s="552"/>
      <c r="W1445" s="552"/>
      <c r="X1445" s="552"/>
      <c r="Y1445" s="552"/>
      <c r="Z1445" s="552"/>
      <c r="AA1445" s="552"/>
      <c r="AB1445" s="552"/>
      <c r="AC1445" s="552"/>
      <c r="AD1445" s="552"/>
      <c r="AE1445" s="552"/>
      <c r="AF1445" s="552"/>
      <c r="AG1445" s="552"/>
      <c r="AH1445" s="552"/>
      <c r="AI1445" s="1532" t="s">
        <v>739</v>
      </c>
      <c r="AJ1445" s="741"/>
      <c r="AK1445" s="1649"/>
      <c r="AL1445" s="1649"/>
      <c r="AM1445" s="1373"/>
      <c r="AN1445" s="1373"/>
      <c r="AO1445" s="1373"/>
      <c r="AP1445" s="1373"/>
      <c r="AQ1445" s="1649"/>
      <c r="AR1445" s="1373"/>
      <c r="AS1445" s="1373"/>
      <c r="AT1445" s="743"/>
      <c r="AU1445" s="1373"/>
      <c r="AV1445" s="1373"/>
      <c r="AW1445" s="1373"/>
      <c r="AX1445" s="1373"/>
      <c r="AY1445" s="1373"/>
      <c r="AZ1445" s="1639"/>
      <c r="BA1445" s="1639"/>
      <c r="BB1445" s="1639"/>
      <c r="BC1445" s="1639"/>
      <c r="BD1445" s="1639"/>
      <c r="BE1445" s="1642">
        <v>0</v>
      </c>
    </row>
    <row s="1854" customFormat="1" customHeight="1" ht="22.5">
      <c r="A1446" s="994"/>
      <c r="B1446" s="1373"/>
      <c r="C1446" s="1649"/>
      <c r="D1446" s="2158"/>
      <c r="E1446" s="553" t="s">
        <v>3254</v>
      </c>
      <c r="F1446" s="547" t="s">
        <v>3255</v>
      </c>
      <c r="G1446" s="2386" t="s">
        <v>738</v>
      </c>
      <c r="H1446" s="552"/>
      <c r="I1446" s="552">
        <v>177</v>
      </c>
      <c r="J1446" s="552"/>
      <c r="K1446" s="552"/>
      <c r="L1446" s="552"/>
      <c r="M1446" s="552"/>
      <c r="N1446" s="552"/>
      <c r="O1446" s="552"/>
      <c r="P1446" s="552"/>
      <c r="Q1446" s="552"/>
      <c r="R1446" s="552"/>
      <c r="S1446" s="552"/>
      <c r="T1446" s="552"/>
      <c r="U1446" s="552"/>
      <c r="V1446" s="552"/>
      <c r="W1446" s="552"/>
      <c r="X1446" s="552"/>
      <c r="Y1446" s="552"/>
      <c r="Z1446" s="552"/>
      <c r="AA1446" s="552"/>
      <c r="AB1446" s="552"/>
      <c r="AC1446" s="552"/>
      <c r="AD1446" s="552"/>
      <c r="AE1446" s="552"/>
      <c r="AF1446" s="552"/>
      <c r="AG1446" s="552"/>
      <c r="AH1446" s="552"/>
      <c r="AI1446" s="1532" t="s">
        <v>739</v>
      </c>
      <c r="AJ1446" s="741"/>
      <c r="AK1446" s="1649"/>
      <c r="AL1446" s="1649"/>
      <c r="AM1446" s="1373"/>
      <c r="AN1446" s="1373"/>
      <c r="AO1446" s="1373"/>
      <c r="AP1446" s="1373"/>
      <c r="AQ1446" s="1649"/>
      <c r="AR1446" s="1373"/>
      <c r="AS1446" s="1373"/>
      <c r="AT1446" s="743"/>
      <c r="AU1446" s="1373"/>
      <c r="AV1446" s="1373"/>
      <c r="AW1446" s="1373"/>
      <c r="AX1446" s="1373"/>
      <c r="AY1446" s="1373"/>
      <c r="AZ1446" s="1639"/>
      <c r="BA1446" s="1639"/>
      <c r="BB1446" s="1639"/>
      <c r="BC1446" s="1639"/>
      <c r="BD1446" s="1639"/>
      <c r="BE1446" s="1642">
        <v>0</v>
      </c>
    </row>
    <row s="1854" customFormat="1" customHeight="1" ht="22.5">
      <c r="A1447" s="994"/>
      <c r="B1447" s="1373"/>
      <c r="C1447" s="1649"/>
      <c r="D1447" s="2158"/>
      <c r="E1447" s="553" t="s">
        <v>3256</v>
      </c>
      <c r="F1447" s="547" t="s">
        <v>2059</v>
      </c>
      <c r="G1447" s="2386" t="s">
        <v>738</v>
      </c>
      <c r="H1447" s="552"/>
      <c r="I1447" s="552">
        <v>210</v>
      </c>
      <c r="J1447" s="552"/>
      <c r="K1447" s="552"/>
      <c r="L1447" s="552"/>
      <c r="M1447" s="552"/>
      <c r="N1447" s="552"/>
      <c r="O1447" s="552"/>
      <c r="P1447" s="552"/>
      <c r="Q1447" s="552"/>
      <c r="R1447" s="552"/>
      <c r="S1447" s="552"/>
      <c r="T1447" s="552"/>
      <c r="U1447" s="552"/>
      <c r="V1447" s="552"/>
      <c r="W1447" s="552"/>
      <c r="X1447" s="552"/>
      <c r="Y1447" s="552"/>
      <c r="Z1447" s="552"/>
      <c r="AA1447" s="552"/>
      <c r="AB1447" s="552"/>
      <c r="AC1447" s="552"/>
      <c r="AD1447" s="552"/>
      <c r="AE1447" s="552"/>
      <c r="AF1447" s="552"/>
      <c r="AG1447" s="552"/>
      <c r="AH1447" s="552"/>
      <c r="AI1447" s="1532" t="s">
        <v>739</v>
      </c>
      <c r="AJ1447" s="741"/>
      <c r="AK1447" s="1649"/>
      <c r="AL1447" s="1649"/>
      <c r="AM1447" s="1373"/>
      <c r="AN1447" s="1373"/>
      <c r="AO1447" s="1373"/>
      <c r="AP1447" s="1373"/>
      <c r="AQ1447" s="1649"/>
      <c r="AR1447" s="1373"/>
      <c r="AS1447" s="1373"/>
      <c r="AT1447" s="743"/>
      <c r="AU1447" s="1373"/>
      <c r="AV1447" s="1373"/>
      <c r="AW1447" s="1373"/>
      <c r="AX1447" s="1373"/>
      <c r="AY1447" s="1373"/>
      <c r="AZ1447" s="1639"/>
      <c r="BA1447" s="1639"/>
      <c r="BB1447" s="1639"/>
      <c r="BC1447" s="1639"/>
      <c r="BD1447" s="1639"/>
      <c r="BE1447" s="1642">
        <v>0</v>
      </c>
    </row>
    <row s="1854" customFormat="1" customHeight="1" ht="22.5">
      <c r="A1448" s="994"/>
      <c r="B1448" s="1373"/>
      <c r="C1448" s="1649"/>
      <c r="D1448" s="2158"/>
      <c r="E1448" s="553" t="s">
        <v>3257</v>
      </c>
      <c r="F1448" s="547" t="s">
        <v>2035</v>
      </c>
      <c r="G1448" s="2386" t="s">
        <v>738</v>
      </c>
      <c r="H1448" s="552"/>
      <c r="I1448" s="552">
        <v>210</v>
      </c>
      <c r="J1448" s="552"/>
      <c r="K1448" s="552"/>
      <c r="L1448" s="552"/>
      <c r="M1448" s="552"/>
      <c r="N1448" s="552"/>
      <c r="O1448" s="552"/>
      <c r="P1448" s="552"/>
      <c r="Q1448" s="552"/>
      <c r="R1448" s="552"/>
      <c r="S1448" s="552"/>
      <c r="T1448" s="552"/>
      <c r="U1448" s="552"/>
      <c r="V1448" s="552"/>
      <c r="W1448" s="552"/>
      <c r="X1448" s="552"/>
      <c r="Y1448" s="552"/>
      <c r="Z1448" s="552"/>
      <c r="AA1448" s="552"/>
      <c r="AB1448" s="552"/>
      <c r="AC1448" s="552"/>
      <c r="AD1448" s="552"/>
      <c r="AE1448" s="552"/>
      <c r="AF1448" s="552"/>
      <c r="AG1448" s="552"/>
      <c r="AH1448" s="552"/>
      <c r="AI1448" s="1532" t="s">
        <v>739</v>
      </c>
      <c r="AJ1448" s="741"/>
      <c r="AK1448" s="1649"/>
      <c r="AL1448" s="1649"/>
      <c r="AM1448" s="1373"/>
      <c r="AN1448" s="1373"/>
      <c r="AO1448" s="1373"/>
      <c r="AP1448" s="1373"/>
      <c r="AQ1448" s="1649"/>
      <c r="AR1448" s="1373"/>
      <c r="AS1448" s="1373"/>
      <c r="AT1448" s="743"/>
      <c r="AU1448" s="1373"/>
      <c r="AV1448" s="1373"/>
      <c r="AW1448" s="1373"/>
      <c r="AX1448" s="1373"/>
      <c r="AY1448" s="1373"/>
      <c r="AZ1448" s="1639"/>
      <c r="BA1448" s="1639"/>
      <c r="BB1448" s="1639"/>
      <c r="BC1448" s="1639"/>
      <c r="BD1448" s="1639"/>
      <c r="BE1448" s="1642">
        <v>0</v>
      </c>
    </row>
    <row s="1854" customFormat="1" customHeight="1" ht="22.5">
      <c r="A1449" s="994"/>
      <c r="B1449" s="1373"/>
      <c r="C1449" s="1649"/>
      <c r="D1449" s="2158"/>
      <c r="E1449" s="553" t="s">
        <v>3258</v>
      </c>
      <c r="F1449" s="547" t="s">
        <v>2006</v>
      </c>
      <c r="G1449" s="2386" t="s">
        <v>738</v>
      </c>
      <c r="H1449" s="552"/>
      <c r="I1449" s="552">
        <v>164</v>
      </c>
      <c r="J1449" s="552"/>
      <c r="K1449" s="552"/>
      <c r="L1449" s="552"/>
      <c r="M1449" s="552"/>
      <c r="N1449" s="552"/>
      <c r="O1449" s="552"/>
      <c r="P1449" s="552"/>
      <c r="Q1449" s="552"/>
      <c r="R1449" s="552"/>
      <c r="S1449" s="552"/>
      <c r="T1449" s="552"/>
      <c r="U1449" s="552"/>
      <c r="V1449" s="552"/>
      <c r="W1449" s="552"/>
      <c r="X1449" s="552"/>
      <c r="Y1449" s="552"/>
      <c r="Z1449" s="552"/>
      <c r="AA1449" s="552"/>
      <c r="AB1449" s="552"/>
      <c r="AC1449" s="552"/>
      <c r="AD1449" s="552"/>
      <c r="AE1449" s="552"/>
      <c r="AF1449" s="552"/>
      <c r="AG1449" s="552"/>
      <c r="AH1449" s="552"/>
      <c r="AI1449" s="1532" t="s">
        <v>739</v>
      </c>
      <c r="AJ1449" s="741"/>
      <c r="AK1449" s="1649"/>
      <c r="AL1449" s="1649"/>
      <c r="AM1449" s="1373"/>
      <c r="AN1449" s="1373"/>
      <c r="AO1449" s="1373"/>
      <c r="AP1449" s="1373"/>
      <c r="AQ1449" s="1649"/>
      <c r="AR1449" s="1373"/>
      <c r="AS1449" s="1373"/>
      <c r="AT1449" s="743"/>
      <c r="AU1449" s="1373"/>
      <c r="AV1449" s="1373"/>
      <c r="AW1449" s="1373"/>
      <c r="AX1449" s="1373"/>
      <c r="AY1449" s="1373"/>
      <c r="AZ1449" s="1639"/>
      <c r="BA1449" s="1639"/>
      <c r="BB1449" s="1639"/>
      <c r="BC1449" s="1639"/>
      <c r="BD1449" s="1639"/>
      <c r="BE1449" s="1642">
        <v>0</v>
      </c>
    </row>
    <row s="1854" customFormat="1" customHeight="1" ht="22.5">
      <c r="A1450" s="994"/>
      <c r="B1450" s="1373"/>
      <c r="C1450" s="1649"/>
      <c r="D1450" s="2158"/>
      <c r="E1450" s="553" t="s">
        <v>3259</v>
      </c>
      <c r="F1450" s="547" t="s">
        <v>2006</v>
      </c>
      <c r="G1450" s="2386" t="s">
        <v>738</v>
      </c>
      <c r="H1450" s="552"/>
      <c r="I1450" s="552">
        <v>170</v>
      </c>
      <c r="J1450" s="552"/>
      <c r="K1450" s="552"/>
      <c r="L1450" s="552"/>
      <c r="M1450" s="552"/>
      <c r="N1450" s="552"/>
      <c r="O1450" s="552"/>
      <c r="P1450" s="552"/>
      <c r="Q1450" s="552"/>
      <c r="R1450" s="552"/>
      <c r="S1450" s="552"/>
      <c r="T1450" s="552"/>
      <c r="U1450" s="552"/>
      <c r="V1450" s="552"/>
      <c r="W1450" s="552"/>
      <c r="X1450" s="552"/>
      <c r="Y1450" s="552"/>
      <c r="Z1450" s="552"/>
      <c r="AA1450" s="552"/>
      <c r="AB1450" s="552"/>
      <c r="AC1450" s="552"/>
      <c r="AD1450" s="552"/>
      <c r="AE1450" s="552"/>
      <c r="AF1450" s="552"/>
      <c r="AG1450" s="552"/>
      <c r="AH1450" s="552"/>
      <c r="AI1450" s="1532" t="s">
        <v>739</v>
      </c>
      <c r="AJ1450" s="741"/>
      <c r="AK1450" s="1649"/>
      <c r="AL1450" s="1649"/>
      <c r="AM1450" s="1373"/>
      <c r="AN1450" s="1373"/>
      <c r="AO1450" s="1373"/>
      <c r="AP1450" s="1373"/>
      <c r="AQ1450" s="1649"/>
      <c r="AR1450" s="1373"/>
      <c r="AS1450" s="1373"/>
      <c r="AT1450" s="743"/>
      <c r="AU1450" s="1373"/>
      <c r="AV1450" s="1373"/>
      <c r="AW1450" s="1373"/>
      <c r="AX1450" s="1373"/>
      <c r="AY1450" s="1373"/>
      <c r="AZ1450" s="1639"/>
      <c r="BA1450" s="1639"/>
      <c r="BB1450" s="1639"/>
      <c r="BC1450" s="1639"/>
      <c r="BD1450" s="1639"/>
      <c r="BE1450" s="1642">
        <v>0</v>
      </c>
    </row>
    <row s="1854" customFormat="1" customHeight="1" ht="22.5">
      <c r="A1451" s="994"/>
      <c r="B1451" s="1373"/>
      <c r="C1451" s="1649"/>
      <c r="D1451" s="2158"/>
      <c r="E1451" s="553" t="s">
        <v>3260</v>
      </c>
      <c r="F1451" s="547" t="s">
        <v>2111</v>
      </c>
      <c r="G1451" s="2386" t="s">
        <v>738</v>
      </c>
      <c r="H1451" s="552"/>
      <c r="I1451" s="552">
        <v>189.572</v>
      </c>
      <c r="J1451" s="552"/>
      <c r="K1451" s="552"/>
      <c r="L1451" s="552"/>
      <c r="M1451" s="552"/>
      <c r="N1451" s="552"/>
      <c r="O1451" s="552"/>
      <c r="P1451" s="552"/>
      <c r="Q1451" s="552"/>
      <c r="R1451" s="552"/>
      <c r="S1451" s="552"/>
      <c r="T1451" s="552"/>
      <c r="U1451" s="552"/>
      <c r="V1451" s="552"/>
      <c r="W1451" s="552"/>
      <c r="X1451" s="552"/>
      <c r="Y1451" s="552"/>
      <c r="Z1451" s="552"/>
      <c r="AA1451" s="552"/>
      <c r="AB1451" s="552"/>
      <c r="AC1451" s="552"/>
      <c r="AD1451" s="552"/>
      <c r="AE1451" s="552"/>
      <c r="AF1451" s="552"/>
      <c r="AG1451" s="552"/>
      <c r="AH1451" s="552"/>
      <c r="AI1451" s="1532" t="s">
        <v>739</v>
      </c>
      <c r="AJ1451" s="741"/>
      <c r="AK1451" s="1649"/>
      <c r="AL1451" s="1649"/>
      <c r="AM1451" s="1373"/>
      <c r="AN1451" s="1373"/>
      <c r="AO1451" s="1373"/>
      <c r="AP1451" s="1373"/>
      <c r="AQ1451" s="1649"/>
      <c r="AR1451" s="1373"/>
      <c r="AS1451" s="1373"/>
      <c r="AT1451" s="743"/>
      <c r="AU1451" s="1373"/>
      <c r="AV1451" s="1373"/>
      <c r="AW1451" s="1373"/>
      <c r="AX1451" s="1373"/>
      <c r="AY1451" s="1373"/>
      <c r="AZ1451" s="1639"/>
      <c r="BA1451" s="1639"/>
      <c r="BB1451" s="1639"/>
      <c r="BC1451" s="1639"/>
      <c r="BD1451" s="1639"/>
      <c r="BE1451" s="1642">
        <v>0</v>
      </c>
    </row>
    <row s="1854" customFormat="1" customHeight="1" ht="22.5">
      <c r="A1452" s="994"/>
      <c r="B1452" s="1373"/>
      <c r="C1452" s="1649"/>
      <c r="D1452" s="2158"/>
      <c r="E1452" s="553" t="s">
        <v>3261</v>
      </c>
      <c r="F1452" s="547" t="s">
        <v>2071</v>
      </c>
      <c r="G1452" s="2386" t="s">
        <v>738</v>
      </c>
      <c r="H1452" s="552"/>
      <c r="I1452" s="552">
        <v>171</v>
      </c>
      <c r="J1452" s="552"/>
      <c r="K1452" s="552"/>
      <c r="L1452" s="552"/>
      <c r="M1452" s="552"/>
      <c r="N1452" s="552"/>
      <c r="O1452" s="552"/>
      <c r="P1452" s="552"/>
      <c r="Q1452" s="552"/>
      <c r="R1452" s="552"/>
      <c r="S1452" s="552"/>
      <c r="T1452" s="552"/>
      <c r="U1452" s="552"/>
      <c r="V1452" s="552"/>
      <c r="W1452" s="552"/>
      <c r="X1452" s="552"/>
      <c r="Y1452" s="552"/>
      <c r="Z1452" s="552"/>
      <c r="AA1452" s="552"/>
      <c r="AB1452" s="552"/>
      <c r="AC1452" s="552"/>
      <c r="AD1452" s="552"/>
      <c r="AE1452" s="552"/>
      <c r="AF1452" s="552"/>
      <c r="AG1452" s="552"/>
      <c r="AH1452" s="552"/>
      <c r="AI1452" s="1532" t="s">
        <v>739</v>
      </c>
      <c r="AJ1452" s="741"/>
      <c r="AK1452" s="1649"/>
      <c r="AL1452" s="1649"/>
      <c r="AM1452" s="1373"/>
      <c r="AN1452" s="1373"/>
      <c r="AO1452" s="1373"/>
      <c r="AP1452" s="1373"/>
      <c r="AQ1452" s="1649"/>
      <c r="AR1452" s="1373"/>
      <c r="AS1452" s="1373"/>
      <c r="AT1452" s="743"/>
      <c r="AU1452" s="1373"/>
      <c r="AV1452" s="1373"/>
      <c r="AW1452" s="1373"/>
      <c r="AX1452" s="1373"/>
      <c r="AY1452" s="1373"/>
      <c r="AZ1452" s="1639"/>
      <c r="BA1452" s="1639"/>
      <c r="BB1452" s="1639"/>
      <c r="BC1452" s="1639"/>
      <c r="BD1452" s="1639"/>
      <c r="BE1452" s="1642">
        <v>0</v>
      </c>
    </row>
    <row s="1854" customFormat="1" customHeight="1" ht="22.5">
      <c r="A1453" s="994"/>
      <c r="B1453" s="1373"/>
      <c r="C1453" s="1649"/>
      <c r="D1453" s="2158"/>
      <c r="E1453" s="553" t="s">
        <v>3262</v>
      </c>
      <c r="F1453" s="547" t="s">
        <v>2189</v>
      </c>
      <c r="G1453" s="2386" t="s">
        <v>738</v>
      </c>
      <c r="H1453" s="552"/>
      <c r="I1453" s="552">
        <v>197.787</v>
      </c>
      <c r="J1453" s="552"/>
      <c r="K1453" s="552"/>
      <c r="L1453" s="552"/>
      <c r="M1453" s="552"/>
      <c r="N1453" s="552"/>
      <c r="O1453" s="552"/>
      <c r="P1453" s="552"/>
      <c r="Q1453" s="552"/>
      <c r="R1453" s="552"/>
      <c r="S1453" s="552"/>
      <c r="T1453" s="552"/>
      <c r="U1453" s="552"/>
      <c r="V1453" s="552"/>
      <c r="W1453" s="552"/>
      <c r="X1453" s="552"/>
      <c r="Y1453" s="552"/>
      <c r="Z1453" s="552"/>
      <c r="AA1453" s="552"/>
      <c r="AB1453" s="552"/>
      <c r="AC1453" s="552"/>
      <c r="AD1453" s="552"/>
      <c r="AE1453" s="552"/>
      <c r="AF1453" s="552"/>
      <c r="AG1453" s="552"/>
      <c r="AH1453" s="552"/>
      <c r="AI1453" s="1532" t="s">
        <v>739</v>
      </c>
      <c r="AJ1453" s="741"/>
      <c r="AK1453" s="1649"/>
      <c r="AL1453" s="1649"/>
      <c r="AM1453" s="1373"/>
      <c r="AN1453" s="1373"/>
      <c r="AO1453" s="1373"/>
      <c r="AP1453" s="1373"/>
      <c r="AQ1453" s="1649"/>
      <c r="AR1453" s="1373"/>
      <c r="AS1453" s="1373"/>
      <c r="AT1453" s="743"/>
      <c r="AU1453" s="1373"/>
      <c r="AV1453" s="1373"/>
      <c r="AW1453" s="1373"/>
      <c r="AX1453" s="1373"/>
      <c r="AY1453" s="1373"/>
      <c r="AZ1453" s="1639"/>
      <c r="BA1453" s="1639"/>
      <c r="BB1453" s="1639"/>
      <c r="BC1453" s="1639"/>
      <c r="BD1453" s="1639"/>
      <c r="BE1453" s="1642">
        <v>0</v>
      </c>
    </row>
    <row s="1854" customFormat="1" customHeight="1" ht="22.5">
      <c r="A1454" s="994"/>
      <c r="B1454" s="1373"/>
      <c r="C1454" s="1649"/>
      <c r="D1454" s="2158"/>
      <c r="E1454" s="553" t="s">
        <v>3263</v>
      </c>
      <c r="F1454" s="547" t="s">
        <v>2105</v>
      </c>
      <c r="G1454" s="2386" t="s">
        <v>738</v>
      </c>
      <c r="H1454" s="552"/>
      <c r="I1454" s="552">
        <v>191.13</v>
      </c>
      <c r="J1454" s="552"/>
      <c r="K1454" s="552"/>
      <c r="L1454" s="552"/>
      <c r="M1454" s="552"/>
      <c r="N1454" s="552"/>
      <c r="O1454" s="552"/>
      <c r="P1454" s="552"/>
      <c r="Q1454" s="552"/>
      <c r="R1454" s="552"/>
      <c r="S1454" s="552"/>
      <c r="T1454" s="552"/>
      <c r="U1454" s="552"/>
      <c r="V1454" s="552"/>
      <c r="W1454" s="552"/>
      <c r="X1454" s="552"/>
      <c r="Y1454" s="552"/>
      <c r="Z1454" s="552"/>
      <c r="AA1454" s="552"/>
      <c r="AB1454" s="552"/>
      <c r="AC1454" s="552"/>
      <c r="AD1454" s="552"/>
      <c r="AE1454" s="552"/>
      <c r="AF1454" s="552"/>
      <c r="AG1454" s="552"/>
      <c r="AH1454" s="552"/>
      <c r="AI1454" s="1532" t="s">
        <v>739</v>
      </c>
      <c r="AJ1454" s="741"/>
      <c r="AK1454" s="1649"/>
      <c r="AL1454" s="1649"/>
      <c r="AM1454" s="1373"/>
      <c r="AN1454" s="1373"/>
      <c r="AO1454" s="1373"/>
      <c r="AP1454" s="1373"/>
      <c r="AQ1454" s="1649"/>
      <c r="AR1454" s="1373"/>
      <c r="AS1454" s="1373"/>
      <c r="AT1454" s="743"/>
      <c r="AU1454" s="1373"/>
      <c r="AV1454" s="1373"/>
      <c r="AW1454" s="1373"/>
      <c r="AX1454" s="1373"/>
      <c r="AY1454" s="1373"/>
      <c r="AZ1454" s="1639"/>
      <c r="BA1454" s="1639"/>
      <c r="BB1454" s="1639"/>
      <c r="BC1454" s="1639"/>
      <c r="BD1454" s="1639"/>
      <c r="BE1454" s="1642">
        <v>0</v>
      </c>
    </row>
    <row s="1854" customFormat="1" customHeight="1" ht="22.5">
      <c r="A1455" s="994"/>
      <c r="B1455" s="1373"/>
      <c r="C1455" s="1649"/>
      <c r="D1455" s="2158"/>
      <c r="E1455" s="553" t="s">
        <v>3264</v>
      </c>
      <c r="F1455" s="547" t="s">
        <v>2217</v>
      </c>
      <c r="G1455" s="2386" t="s">
        <v>738</v>
      </c>
      <c r="H1455" s="552"/>
      <c r="I1455" s="552">
        <v>216.053</v>
      </c>
      <c r="J1455" s="552"/>
      <c r="K1455" s="552"/>
      <c r="L1455" s="552"/>
      <c r="M1455" s="552"/>
      <c r="N1455" s="552"/>
      <c r="O1455" s="552"/>
      <c r="P1455" s="552"/>
      <c r="Q1455" s="552"/>
      <c r="R1455" s="552"/>
      <c r="S1455" s="552"/>
      <c r="T1455" s="552"/>
      <c r="U1455" s="552"/>
      <c r="V1455" s="552"/>
      <c r="W1455" s="552"/>
      <c r="X1455" s="552"/>
      <c r="Y1455" s="552"/>
      <c r="Z1455" s="552"/>
      <c r="AA1455" s="552"/>
      <c r="AB1455" s="552"/>
      <c r="AC1455" s="552"/>
      <c r="AD1455" s="552"/>
      <c r="AE1455" s="552"/>
      <c r="AF1455" s="552"/>
      <c r="AG1455" s="552"/>
      <c r="AH1455" s="552"/>
      <c r="AI1455" s="1532" t="s">
        <v>739</v>
      </c>
      <c r="AJ1455" s="741"/>
      <c r="AK1455" s="1649"/>
      <c r="AL1455" s="1649"/>
      <c r="AM1455" s="1373"/>
      <c r="AN1455" s="1373"/>
      <c r="AO1455" s="1373"/>
      <c r="AP1455" s="1373"/>
      <c r="AQ1455" s="1649"/>
      <c r="AR1455" s="1373"/>
      <c r="AS1455" s="1373"/>
      <c r="AT1455" s="743"/>
      <c r="AU1455" s="1373"/>
      <c r="AV1455" s="1373"/>
      <c r="AW1455" s="1373"/>
      <c r="AX1455" s="1373"/>
      <c r="AY1455" s="1373"/>
      <c r="AZ1455" s="1639"/>
      <c r="BA1455" s="1639"/>
      <c r="BB1455" s="1639"/>
      <c r="BC1455" s="1639"/>
      <c r="BD1455" s="1639"/>
      <c r="BE1455" s="1642">
        <v>0</v>
      </c>
    </row>
    <row s="1854" customFormat="1" customHeight="1" ht="22.5">
      <c r="A1456" s="994"/>
      <c r="B1456" s="1373"/>
      <c r="C1456" s="1649"/>
      <c r="D1456" s="2158"/>
      <c r="E1456" s="553" t="s">
        <v>3265</v>
      </c>
      <c r="F1456" s="547" t="s">
        <v>2167</v>
      </c>
      <c r="G1456" s="2386" t="s">
        <v>738</v>
      </c>
      <c r="H1456" s="552"/>
      <c r="I1456" s="552">
        <v>227.15</v>
      </c>
      <c r="J1456" s="552"/>
      <c r="K1456" s="552"/>
      <c r="L1456" s="552"/>
      <c r="M1456" s="552"/>
      <c r="N1456" s="552"/>
      <c r="O1456" s="552"/>
      <c r="P1456" s="552"/>
      <c r="Q1456" s="552"/>
      <c r="R1456" s="552"/>
      <c r="S1456" s="552"/>
      <c r="T1456" s="552"/>
      <c r="U1456" s="552"/>
      <c r="V1456" s="552"/>
      <c r="W1456" s="552"/>
      <c r="X1456" s="552"/>
      <c r="Y1456" s="552"/>
      <c r="Z1456" s="552"/>
      <c r="AA1456" s="552"/>
      <c r="AB1456" s="552"/>
      <c r="AC1456" s="552"/>
      <c r="AD1456" s="552"/>
      <c r="AE1456" s="552"/>
      <c r="AF1456" s="552"/>
      <c r="AG1456" s="552"/>
      <c r="AH1456" s="552"/>
      <c r="AI1456" s="1532" t="s">
        <v>739</v>
      </c>
      <c r="AJ1456" s="741"/>
      <c r="AK1456" s="1649"/>
      <c r="AL1456" s="1649"/>
      <c r="AM1456" s="1373"/>
      <c r="AN1456" s="1373"/>
      <c r="AO1456" s="1373"/>
      <c r="AP1456" s="1373"/>
      <c r="AQ1456" s="1649"/>
      <c r="AR1456" s="1373"/>
      <c r="AS1456" s="1373"/>
      <c r="AT1456" s="743"/>
      <c r="AU1456" s="1373"/>
      <c r="AV1456" s="1373"/>
      <c r="AW1456" s="1373"/>
      <c r="AX1456" s="1373"/>
      <c r="AY1456" s="1373"/>
      <c r="AZ1456" s="1639"/>
      <c r="BA1456" s="1639"/>
      <c r="BB1456" s="1639"/>
      <c r="BC1456" s="1639"/>
      <c r="BD1456" s="1639"/>
      <c r="BE1456" s="1642">
        <v>0</v>
      </c>
    </row>
    <row s="1854" customFormat="1" customHeight="1" ht="22.5">
      <c r="A1457" s="994"/>
      <c r="B1457" s="1373"/>
      <c r="C1457" s="1649"/>
      <c r="D1457" s="2158"/>
      <c r="E1457" s="553" t="s">
        <v>3266</v>
      </c>
      <c r="F1457" s="547" t="s">
        <v>2133</v>
      </c>
      <c r="G1457" s="2386" t="s">
        <v>738</v>
      </c>
      <c r="H1457" s="552"/>
      <c r="I1457" s="552">
        <v>206.858</v>
      </c>
      <c r="J1457" s="552"/>
      <c r="K1457" s="552"/>
      <c r="L1457" s="552"/>
      <c r="M1457" s="552"/>
      <c r="N1457" s="552"/>
      <c r="O1457" s="552"/>
      <c r="P1457" s="552"/>
      <c r="Q1457" s="552"/>
      <c r="R1457" s="552"/>
      <c r="S1457" s="552"/>
      <c r="T1457" s="552"/>
      <c r="U1457" s="552"/>
      <c r="V1457" s="552"/>
      <c r="W1457" s="552"/>
      <c r="X1457" s="552"/>
      <c r="Y1457" s="552"/>
      <c r="Z1457" s="552"/>
      <c r="AA1457" s="552"/>
      <c r="AB1457" s="552"/>
      <c r="AC1457" s="552"/>
      <c r="AD1457" s="552"/>
      <c r="AE1457" s="552"/>
      <c r="AF1457" s="552"/>
      <c r="AG1457" s="552"/>
      <c r="AH1457" s="552"/>
      <c r="AI1457" s="1532" t="s">
        <v>739</v>
      </c>
      <c r="AJ1457" s="741"/>
      <c r="AK1457" s="1649"/>
      <c r="AL1457" s="1649"/>
      <c r="AM1457" s="1373"/>
      <c r="AN1457" s="1373"/>
      <c r="AO1457" s="1373"/>
      <c r="AP1457" s="1373"/>
      <c r="AQ1457" s="1649"/>
      <c r="AR1457" s="1373"/>
      <c r="AS1457" s="1373"/>
      <c r="AT1457" s="743"/>
      <c r="AU1457" s="1373"/>
      <c r="AV1457" s="1373"/>
      <c r="AW1457" s="1373"/>
      <c r="AX1457" s="1373"/>
      <c r="AY1457" s="1373"/>
      <c r="AZ1457" s="1639"/>
      <c r="BA1457" s="1639"/>
      <c r="BB1457" s="1639"/>
      <c r="BC1457" s="1639"/>
      <c r="BD1457" s="1639"/>
      <c r="BE1457" s="1642">
        <v>0</v>
      </c>
    </row>
    <row s="1854" customFormat="1" customHeight="1" ht="22.5">
      <c r="A1458" s="994"/>
      <c r="B1458" s="1373"/>
      <c r="C1458" s="1649"/>
      <c r="D1458" s="2158"/>
      <c r="E1458" s="553" t="s">
        <v>3267</v>
      </c>
      <c r="F1458" s="547" t="s">
        <v>2143</v>
      </c>
      <c r="G1458" s="2386" t="s">
        <v>738</v>
      </c>
      <c r="H1458" s="552"/>
      <c r="I1458" s="552">
        <v>209</v>
      </c>
      <c r="J1458" s="552"/>
      <c r="K1458" s="552"/>
      <c r="L1458" s="552"/>
      <c r="M1458" s="552"/>
      <c r="N1458" s="552"/>
      <c r="O1458" s="552"/>
      <c r="P1458" s="552"/>
      <c r="Q1458" s="552"/>
      <c r="R1458" s="552"/>
      <c r="S1458" s="552"/>
      <c r="T1458" s="552"/>
      <c r="U1458" s="552"/>
      <c r="V1458" s="552"/>
      <c r="W1458" s="552"/>
      <c r="X1458" s="552"/>
      <c r="Y1458" s="552"/>
      <c r="Z1458" s="552"/>
      <c r="AA1458" s="552"/>
      <c r="AB1458" s="552"/>
      <c r="AC1458" s="552"/>
      <c r="AD1458" s="552"/>
      <c r="AE1458" s="552"/>
      <c r="AF1458" s="552"/>
      <c r="AG1458" s="552"/>
      <c r="AH1458" s="552"/>
      <c r="AI1458" s="1532" t="s">
        <v>739</v>
      </c>
      <c r="AJ1458" s="741"/>
      <c r="AK1458" s="1649"/>
      <c r="AL1458" s="1649"/>
      <c r="AM1458" s="1373"/>
      <c r="AN1458" s="1373"/>
      <c r="AO1458" s="1373"/>
      <c r="AP1458" s="1373"/>
      <c r="AQ1458" s="1649"/>
      <c r="AR1458" s="1373"/>
      <c r="AS1458" s="1373"/>
      <c r="AT1458" s="743"/>
      <c r="AU1458" s="1373"/>
      <c r="AV1458" s="1373"/>
      <c r="AW1458" s="1373"/>
      <c r="AX1458" s="1373"/>
      <c r="AY1458" s="1373"/>
      <c r="AZ1458" s="1639"/>
      <c r="BA1458" s="1639"/>
      <c r="BB1458" s="1639"/>
      <c r="BC1458" s="1639"/>
      <c r="BD1458" s="1639"/>
      <c r="BE1458" s="1642">
        <v>0</v>
      </c>
    </row>
    <row s="1854" customFormat="1" customHeight="1" ht="22.5">
      <c r="A1459" s="994"/>
      <c r="B1459" s="1373"/>
      <c r="C1459" s="1649"/>
      <c r="D1459" s="2158"/>
      <c r="E1459" s="553" t="s">
        <v>3268</v>
      </c>
      <c r="F1459" s="547" t="s">
        <v>2103</v>
      </c>
      <c r="G1459" s="2386" t="s">
        <v>738</v>
      </c>
      <c r="H1459" s="552"/>
      <c r="I1459" s="552">
        <v>209.056</v>
      </c>
      <c r="J1459" s="552"/>
      <c r="K1459" s="552"/>
      <c r="L1459" s="552"/>
      <c r="M1459" s="552"/>
      <c r="N1459" s="552"/>
      <c r="O1459" s="552"/>
      <c r="P1459" s="552"/>
      <c r="Q1459" s="552"/>
      <c r="R1459" s="552"/>
      <c r="S1459" s="552"/>
      <c r="T1459" s="552"/>
      <c r="U1459" s="552"/>
      <c r="V1459" s="552"/>
      <c r="W1459" s="552"/>
      <c r="X1459" s="552"/>
      <c r="Y1459" s="552"/>
      <c r="Z1459" s="552"/>
      <c r="AA1459" s="552"/>
      <c r="AB1459" s="552"/>
      <c r="AC1459" s="552"/>
      <c r="AD1459" s="552"/>
      <c r="AE1459" s="552"/>
      <c r="AF1459" s="552"/>
      <c r="AG1459" s="552"/>
      <c r="AH1459" s="552"/>
      <c r="AI1459" s="1532" t="s">
        <v>739</v>
      </c>
      <c r="AJ1459" s="741"/>
      <c r="AK1459" s="1649"/>
      <c r="AL1459" s="1649"/>
      <c r="AM1459" s="1373"/>
      <c r="AN1459" s="1373"/>
      <c r="AO1459" s="1373"/>
      <c r="AP1459" s="1373"/>
      <c r="AQ1459" s="1649"/>
      <c r="AR1459" s="1373"/>
      <c r="AS1459" s="1373"/>
      <c r="AT1459" s="743"/>
      <c r="AU1459" s="1373"/>
      <c r="AV1459" s="1373"/>
      <c r="AW1459" s="1373"/>
      <c r="AX1459" s="1373"/>
      <c r="AY1459" s="1373"/>
      <c r="AZ1459" s="1639"/>
      <c r="BA1459" s="1639"/>
      <c r="BB1459" s="1639"/>
      <c r="BC1459" s="1639"/>
      <c r="BD1459" s="1639"/>
      <c r="BE1459" s="1642">
        <v>0</v>
      </c>
    </row>
    <row s="1854" customFormat="1" customHeight="1" ht="22.5">
      <c r="A1460" s="994"/>
      <c r="B1460" s="1373"/>
      <c r="C1460" s="1649"/>
      <c r="D1460" s="2158"/>
      <c r="E1460" s="553" t="s">
        <v>3269</v>
      </c>
      <c r="F1460" s="547" t="s">
        <v>2231</v>
      </c>
      <c r="G1460" s="2386" t="s">
        <v>738</v>
      </c>
      <c r="H1460" s="552"/>
      <c r="I1460" s="552">
        <v>209.241</v>
      </c>
      <c r="J1460" s="552"/>
      <c r="K1460" s="552"/>
      <c r="L1460" s="552"/>
      <c r="M1460" s="552"/>
      <c r="N1460" s="552"/>
      <c r="O1460" s="552"/>
      <c r="P1460" s="552"/>
      <c r="Q1460" s="552"/>
      <c r="R1460" s="552"/>
      <c r="S1460" s="552"/>
      <c r="T1460" s="552"/>
      <c r="U1460" s="552"/>
      <c r="V1460" s="552"/>
      <c r="W1460" s="552"/>
      <c r="X1460" s="552"/>
      <c r="Y1460" s="552"/>
      <c r="Z1460" s="552"/>
      <c r="AA1460" s="552"/>
      <c r="AB1460" s="552"/>
      <c r="AC1460" s="552"/>
      <c r="AD1460" s="552"/>
      <c r="AE1460" s="552"/>
      <c r="AF1460" s="552"/>
      <c r="AG1460" s="552"/>
      <c r="AH1460" s="552"/>
      <c r="AI1460" s="1532" t="s">
        <v>739</v>
      </c>
      <c r="AJ1460" s="741"/>
      <c r="AK1460" s="1649"/>
      <c r="AL1460" s="1649"/>
      <c r="AM1460" s="1373"/>
      <c r="AN1460" s="1373"/>
      <c r="AO1460" s="1373"/>
      <c r="AP1460" s="1373"/>
      <c r="AQ1460" s="1649"/>
      <c r="AR1460" s="1373"/>
      <c r="AS1460" s="1373"/>
      <c r="AT1460" s="743"/>
      <c r="AU1460" s="1373"/>
      <c r="AV1460" s="1373"/>
      <c r="AW1460" s="1373"/>
      <c r="AX1460" s="1373"/>
      <c r="AY1460" s="1373"/>
      <c r="AZ1460" s="1639"/>
      <c r="BA1460" s="1639"/>
      <c r="BB1460" s="1639"/>
      <c r="BC1460" s="1639"/>
      <c r="BD1460" s="1639"/>
      <c r="BE1460" s="1642">
        <v>0</v>
      </c>
    </row>
    <row s="1854" customFormat="1" customHeight="1" ht="22.5">
      <c r="A1461" s="994"/>
      <c r="B1461" s="1373"/>
      <c r="C1461" s="1649"/>
      <c r="D1461" s="2158"/>
      <c r="E1461" s="553" t="s">
        <v>3270</v>
      </c>
      <c r="F1461" s="547" t="s">
        <v>2227</v>
      </c>
      <c r="G1461" s="2386" t="s">
        <v>738</v>
      </c>
      <c r="H1461" s="552"/>
      <c r="I1461" s="552">
        <v>225.131</v>
      </c>
      <c r="J1461" s="552"/>
      <c r="K1461" s="552"/>
      <c r="L1461" s="552"/>
      <c r="M1461" s="552"/>
      <c r="N1461" s="552"/>
      <c r="O1461" s="552"/>
      <c r="P1461" s="552"/>
      <c r="Q1461" s="552"/>
      <c r="R1461" s="552"/>
      <c r="S1461" s="552"/>
      <c r="T1461" s="552"/>
      <c r="U1461" s="552"/>
      <c r="V1461" s="552"/>
      <c r="W1461" s="552"/>
      <c r="X1461" s="552"/>
      <c r="Y1461" s="552"/>
      <c r="Z1461" s="552"/>
      <c r="AA1461" s="552"/>
      <c r="AB1461" s="552"/>
      <c r="AC1461" s="552"/>
      <c r="AD1461" s="552"/>
      <c r="AE1461" s="552"/>
      <c r="AF1461" s="552"/>
      <c r="AG1461" s="552"/>
      <c r="AH1461" s="552"/>
      <c r="AI1461" s="1532" t="s">
        <v>739</v>
      </c>
      <c r="AJ1461" s="741"/>
      <c r="AK1461" s="1649"/>
      <c r="AL1461" s="1649"/>
      <c r="AM1461" s="1373"/>
      <c r="AN1461" s="1373"/>
      <c r="AO1461" s="1373"/>
      <c r="AP1461" s="1373"/>
      <c r="AQ1461" s="1649"/>
      <c r="AR1461" s="1373"/>
      <c r="AS1461" s="1373"/>
      <c r="AT1461" s="743"/>
      <c r="AU1461" s="1373"/>
      <c r="AV1461" s="1373"/>
      <c r="AW1461" s="1373"/>
      <c r="AX1461" s="1373"/>
      <c r="AY1461" s="1373"/>
      <c r="AZ1461" s="1639"/>
      <c r="BA1461" s="1639"/>
      <c r="BB1461" s="1639"/>
      <c r="BC1461" s="1639"/>
      <c r="BD1461" s="1639"/>
      <c r="BE1461" s="1642">
        <v>0</v>
      </c>
    </row>
    <row s="1854" customFormat="1" customHeight="1" ht="22.5">
      <c r="A1462" s="994"/>
      <c r="B1462" s="1373"/>
      <c r="C1462" s="1649"/>
      <c r="D1462" s="2158"/>
      <c r="E1462" s="553" t="s">
        <v>3271</v>
      </c>
      <c r="F1462" s="547" t="s">
        <v>2257</v>
      </c>
      <c r="G1462" s="2386" t="s">
        <v>738</v>
      </c>
      <c r="H1462" s="552"/>
      <c r="I1462" s="552">
        <v>241.857</v>
      </c>
      <c r="J1462" s="552"/>
      <c r="K1462" s="552"/>
      <c r="L1462" s="552"/>
      <c r="M1462" s="552"/>
      <c r="N1462" s="552"/>
      <c r="O1462" s="552"/>
      <c r="P1462" s="552"/>
      <c r="Q1462" s="552"/>
      <c r="R1462" s="552"/>
      <c r="S1462" s="552"/>
      <c r="T1462" s="552"/>
      <c r="U1462" s="552"/>
      <c r="V1462" s="552"/>
      <c r="W1462" s="552"/>
      <c r="X1462" s="552"/>
      <c r="Y1462" s="552"/>
      <c r="Z1462" s="552"/>
      <c r="AA1462" s="552"/>
      <c r="AB1462" s="552"/>
      <c r="AC1462" s="552"/>
      <c r="AD1462" s="552"/>
      <c r="AE1462" s="552"/>
      <c r="AF1462" s="552"/>
      <c r="AG1462" s="552"/>
      <c r="AH1462" s="552"/>
      <c r="AI1462" s="1532" t="s">
        <v>739</v>
      </c>
      <c r="AJ1462" s="741"/>
      <c r="AK1462" s="1649"/>
      <c r="AL1462" s="1649"/>
      <c r="AM1462" s="1373"/>
      <c r="AN1462" s="1373"/>
      <c r="AO1462" s="1373"/>
      <c r="AP1462" s="1373"/>
      <c r="AQ1462" s="1649"/>
      <c r="AR1462" s="1373"/>
      <c r="AS1462" s="1373"/>
      <c r="AT1462" s="743"/>
      <c r="AU1462" s="1373"/>
      <c r="AV1462" s="1373"/>
      <c r="AW1462" s="1373"/>
      <c r="AX1462" s="1373"/>
      <c r="AY1462" s="1373"/>
      <c r="AZ1462" s="1639"/>
      <c r="BA1462" s="1639"/>
      <c r="BB1462" s="1639"/>
      <c r="BC1462" s="1639"/>
      <c r="BD1462" s="1639"/>
      <c r="BE1462" s="1642">
        <v>0</v>
      </c>
    </row>
    <row s="1854" customFormat="1" customHeight="1" ht="22.5">
      <c r="A1463" s="994"/>
      <c r="B1463" s="1373"/>
      <c r="C1463" s="1649"/>
      <c r="D1463" s="2158"/>
      <c r="E1463" s="553" t="s">
        <v>3272</v>
      </c>
      <c r="F1463" s="547" t="s">
        <v>3273</v>
      </c>
      <c r="G1463" s="2386" t="s">
        <v>738</v>
      </c>
      <c r="H1463" s="552"/>
      <c r="I1463" s="552">
        <v>197.12</v>
      </c>
      <c r="J1463" s="552"/>
      <c r="K1463" s="552"/>
      <c r="L1463" s="552"/>
      <c r="M1463" s="552"/>
      <c r="N1463" s="552"/>
      <c r="O1463" s="552"/>
      <c r="P1463" s="552"/>
      <c r="Q1463" s="552"/>
      <c r="R1463" s="552"/>
      <c r="S1463" s="552"/>
      <c r="T1463" s="552"/>
      <c r="U1463" s="552"/>
      <c r="V1463" s="552"/>
      <c r="W1463" s="552"/>
      <c r="X1463" s="552"/>
      <c r="Y1463" s="552"/>
      <c r="Z1463" s="552"/>
      <c r="AA1463" s="552"/>
      <c r="AB1463" s="552"/>
      <c r="AC1463" s="552"/>
      <c r="AD1463" s="552"/>
      <c r="AE1463" s="552"/>
      <c r="AF1463" s="552"/>
      <c r="AG1463" s="552"/>
      <c r="AH1463" s="552"/>
      <c r="AI1463" s="1532" t="s">
        <v>739</v>
      </c>
      <c r="AJ1463" s="741"/>
      <c r="AK1463" s="1649"/>
      <c r="AL1463" s="1649"/>
      <c r="AM1463" s="1373"/>
      <c r="AN1463" s="1373"/>
      <c r="AO1463" s="1373"/>
      <c r="AP1463" s="1373"/>
      <c r="AQ1463" s="1649"/>
      <c r="AR1463" s="1373"/>
      <c r="AS1463" s="1373"/>
      <c r="AT1463" s="743"/>
      <c r="AU1463" s="1373"/>
      <c r="AV1463" s="1373"/>
      <c r="AW1463" s="1373"/>
      <c r="AX1463" s="1373"/>
      <c r="AY1463" s="1373"/>
      <c r="AZ1463" s="1639"/>
      <c r="BA1463" s="1639"/>
      <c r="BB1463" s="1639"/>
      <c r="BC1463" s="1639"/>
      <c r="BD1463" s="1639"/>
      <c r="BE1463" s="1642">
        <v>0</v>
      </c>
    </row>
    <row s="1854" customFormat="1" customHeight="1" ht="22.5">
      <c r="A1464" s="994"/>
      <c r="B1464" s="1373"/>
      <c r="C1464" s="1649"/>
      <c r="D1464" s="2158"/>
      <c r="E1464" s="553" t="s">
        <v>3274</v>
      </c>
      <c r="F1464" s="547" t="s">
        <v>2075</v>
      </c>
      <c r="G1464" s="2386" t="s">
        <v>738</v>
      </c>
      <c r="H1464" s="552"/>
      <c r="I1464" s="552">
        <v>173.728</v>
      </c>
      <c r="J1464" s="552"/>
      <c r="K1464" s="552"/>
      <c r="L1464" s="552"/>
      <c r="M1464" s="552"/>
      <c r="N1464" s="552"/>
      <c r="O1464" s="552"/>
      <c r="P1464" s="552"/>
      <c r="Q1464" s="552"/>
      <c r="R1464" s="552"/>
      <c r="S1464" s="552"/>
      <c r="T1464" s="552"/>
      <c r="U1464" s="552"/>
      <c r="V1464" s="552"/>
      <c r="W1464" s="552"/>
      <c r="X1464" s="552"/>
      <c r="Y1464" s="552"/>
      <c r="Z1464" s="552"/>
      <c r="AA1464" s="552"/>
      <c r="AB1464" s="552"/>
      <c r="AC1464" s="552"/>
      <c r="AD1464" s="552"/>
      <c r="AE1464" s="552"/>
      <c r="AF1464" s="552"/>
      <c r="AG1464" s="552"/>
      <c r="AH1464" s="552"/>
      <c r="AI1464" s="1532" t="s">
        <v>739</v>
      </c>
      <c r="AJ1464" s="741"/>
      <c r="AK1464" s="1649"/>
      <c r="AL1464" s="1649"/>
      <c r="AM1464" s="1373"/>
      <c r="AN1464" s="1373"/>
      <c r="AO1464" s="1373"/>
      <c r="AP1464" s="1373"/>
      <c r="AQ1464" s="1649"/>
      <c r="AR1464" s="1373"/>
      <c r="AS1464" s="1373"/>
      <c r="AT1464" s="743"/>
      <c r="AU1464" s="1373"/>
      <c r="AV1464" s="1373"/>
      <c r="AW1464" s="1373"/>
      <c r="AX1464" s="1373"/>
      <c r="AY1464" s="1373"/>
      <c r="AZ1464" s="1639"/>
      <c r="BA1464" s="1639"/>
      <c r="BB1464" s="1639"/>
      <c r="BC1464" s="1639"/>
      <c r="BD1464" s="1639"/>
      <c r="BE1464" s="1642">
        <v>0</v>
      </c>
    </row>
    <row s="1854" customFormat="1" customHeight="1" ht="22.5">
      <c r="A1465" s="994"/>
      <c r="B1465" s="1373"/>
      <c r="C1465" s="1649"/>
      <c r="D1465" s="2158"/>
      <c r="E1465" s="553" t="s">
        <v>3275</v>
      </c>
      <c r="F1465" s="547" t="s">
        <v>2233</v>
      </c>
      <c r="G1465" s="2386" t="s">
        <v>738</v>
      </c>
      <c r="H1465" s="552"/>
      <c r="I1465" s="552">
        <v>219.451</v>
      </c>
      <c r="J1465" s="552"/>
      <c r="K1465" s="552"/>
      <c r="L1465" s="552"/>
      <c r="M1465" s="552"/>
      <c r="N1465" s="552"/>
      <c r="O1465" s="552"/>
      <c r="P1465" s="552"/>
      <c r="Q1465" s="552"/>
      <c r="R1465" s="552"/>
      <c r="S1465" s="552"/>
      <c r="T1465" s="552"/>
      <c r="U1465" s="552"/>
      <c r="V1465" s="552"/>
      <c r="W1465" s="552"/>
      <c r="X1465" s="552"/>
      <c r="Y1465" s="552"/>
      <c r="Z1465" s="552"/>
      <c r="AA1465" s="552"/>
      <c r="AB1465" s="552"/>
      <c r="AC1465" s="552"/>
      <c r="AD1465" s="552"/>
      <c r="AE1465" s="552"/>
      <c r="AF1465" s="552"/>
      <c r="AG1465" s="552"/>
      <c r="AH1465" s="552"/>
      <c r="AI1465" s="1532" t="s">
        <v>739</v>
      </c>
      <c r="AJ1465" s="741"/>
      <c r="AK1465" s="1649"/>
      <c r="AL1465" s="1649"/>
      <c r="AM1465" s="1373"/>
      <c r="AN1465" s="1373"/>
      <c r="AO1465" s="1373"/>
      <c r="AP1465" s="1373"/>
      <c r="AQ1465" s="1649"/>
      <c r="AR1465" s="1373"/>
      <c r="AS1465" s="1373"/>
      <c r="AT1465" s="743"/>
      <c r="AU1465" s="1373"/>
      <c r="AV1465" s="1373"/>
      <c r="AW1465" s="1373"/>
      <c r="AX1465" s="1373"/>
      <c r="AY1465" s="1373"/>
      <c r="AZ1465" s="1639"/>
      <c r="BA1465" s="1639"/>
      <c r="BB1465" s="1639"/>
      <c r="BC1465" s="1639"/>
      <c r="BD1465" s="1639"/>
      <c r="BE1465" s="1642">
        <v>0</v>
      </c>
    </row>
    <row s="1854" customFormat="1" customHeight="1" ht="22.5">
      <c r="A1466" s="994"/>
      <c r="B1466" s="1373"/>
      <c r="C1466" s="1649"/>
      <c r="D1466" s="2158"/>
      <c r="E1466" s="553" t="s">
        <v>3276</v>
      </c>
      <c r="F1466" s="547" t="s">
        <v>2247</v>
      </c>
      <c r="G1466" s="2386" t="s">
        <v>738</v>
      </c>
      <c r="H1466" s="552"/>
      <c r="I1466" s="552">
        <v>198.395</v>
      </c>
      <c r="J1466" s="552"/>
      <c r="K1466" s="552"/>
      <c r="L1466" s="552"/>
      <c r="M1466" s="552"/>
      <c r="N1466" s="552"/>
      <c r="O1466" s="552"/>
      <c r="P1466" s="552"/>
      <c r="Q1466" s="552"/>
      <c r="R1466" s="552"/>
      <c r="S1466" s="552"/>
      <c r="T1466" s="552"/>
      <c r="U1466" s="552"/>
      <c r="V1466" s="552"/>
      <c r="W1466" s="552"/>
      <c r="X1466" s="552"/>
      <c r="Y1466" s="552"/>
      <c r="Z1466" s="552"/>
      <c r="AA1466" s="552"/>
      <c r="AB1466" s="552"/>
      <c r="AC1466" s="552"/>
      <c r="AD1466" s="552"/>
      <c r="AE1466" s="552"/>
      <c r="AF1466" s="552"/>
      <c r="AG1466" s="552"/>
      <c r="AH1466" s="552"/>
      <c r="AI1466" s="1532" t="s">
        <v>739</v>
      </c>
      <c r="AJ1466" s="741"/>
      <c r="AK1466" s="1649"/>
      <c r="AL1466" s="1649"/>
      <c r="AM1466" s="1373"/>
      <c r="AN1466" s="1373"/>
      <c r="AO1466" s="1373"/>
      <c r="AP1466" s="1373"/>
      <c r="AQ1466" s="1649"/>
      <c r="AR1466" s="1373"/>
      <c r="AS1466" s="1373"/>
      <c r="AT1466" s="743"/>
      <c r="AU1466" s="1373"/>
      <c r="AV1466" s="1373"/>
      <c r="AW1466" s="1373"/>
      <c r="AX1466" s="1373"/>
      <c r="AY1466" s="1373"/>
      <c r="AZ1466" s="1639"/>
      <c r="BA1466" s="1639"/>
      <c r="BB1466" s="1639"/>
      <c r="BC1466" s="1639"/>
      <c r="BD1466" s="1639"/>
      <c r="BE1466" s="1642">
        <v>0</v>
      </c>
    </row>
    <row s="1854" customFormat="1" customHeight="1" ht="22.5">
      <c r="A1467" s="994"/>
      <c r="B1467" s="1373"/>
      <c r="C1467" s="1649"/>
      <c r="D1467" s="2158"/>
      <c r="E1467" s="553" t="s">
        <v>3277</v>
      </c>
      <c r="F1467" s="547" t="s">
        <v>2077</v>
      </c>
      <c r="G1467" s="2386" t="s">
        <v>738</v>
      </c>
      <c r="H1467" s="552"/>
      <c r="I1467" s="552">
        <v>172</v>
      </c>
      <c r="J1467" s="552"/>
      <c r="K1467" s="552"/>
      <c r="L1467" s="552"/>
      <c r="M1467" s="552"/>
      <c r="N1467" s="552"/>
      <c r="O1467" s="552"/>
      <c r="P1467" s="552"/>
      <c r="Q1467" s="552"/>
      <c r="R1467" s="552"/>
      <c r="S1467" s="552"/>
      <c r="T1467" s="552"/>
      <c r="U1467" s="552"/>
      <c r="V1467" s="552"/>
      <c r="W1467" s="552"/>
      <c r="X1467" s="552"/>
      <c r="Y1467" s="552"/>
      <c r="Z1467" s="552"/>
      <c r="AA1467" s="552"/>
      <c r="AB1467" s="552"/>
      <c r="AC1467" s="552"/>
      <c r="AD1467" s="552"/>
      <c r="AE1467" s="552"/>
      <c r="AF1467" s="552"/>
      <c r="AG1467" s="552"/>
      <c r="AH1467" s="552"/>
      <c r="AI1467" s="1532" t="s">
        <v>739</v>
      </c>
      <c r="AJ1467" s="741"/>
      <c r="AK1467" s="1649"/>
      <c r="AL1467" s="1649"/>
      <c r="AM1467" s="1373"/>
      <c r="AN1467" s="1373"/>
      <c r="AO1467" s="1373"/>
      <c r="AP1467" s="1373"/>
      <c r="AQ1467" s="1649"/>
      <c r="AR1467" s="1373"/>
      <c r="AS1467" s="1373"/>
      <c r="AT1467" s="743"/>
      <c r="AU1467" s="1373"/>
      <c r="AV1467" s="1373"/>
      <c r="AW1467" s="1373"/>
      <c r="AX1467" s="1373"/>
      <c r="AY1467" s="1373"/>
      <c r="AZ1467" s="1639"/>
      <c r="BA1467" s="1639"/>
      <c r="BB1467" s="1639"/>
      <c r="BC1467" s="1639"/>
      <c r="BD1467" s="1639"/>
      <c r="BE1467" s="1642">
        <v>0</v>
      </c>
    </row>
    <row s="1854" customFormat="1" customHeight="1" ht="22.5">
      <c r="A1468" s="994"/>
      <c r="B1468" s="1373"/>
      <c r="C1468" s="1649"/>
      <c r="D1468" s="2158"/>
      <c r="E1468" s="553" t="s">
        <v>3278</v>
      </c>
      <c r="F1468" s="547" t="s">
        <v>2117</v>
      </c>
      <c r="G1468" s="2386" t="s">
        <v>738</v>
      </c>
      <c r="H1468" s="552"/>
      <c r="I1468" s="552">
        <v>176.614</v>
      </c>
      <c r="J1468" s="552"/>
      <c r="K1468" s="552"/>
      <c r="L1468" s="552"/>
      <c r="M1468" s="552"/>
      <c r="N1468" s="552"/>
      <c r="O1468" s="552"/>
      <c r="P1468" s="552"/>
      <c r="Q1468" s="552"/>
      <c r="R1468" s="552"/>
      <c r="S1468" s="552"/>
      <c r="T1468" s="552"/>
      <c r="U1468" s="552"/>
      <c r="V1468" s="552"/>
      <c r="W1468" s="552"/>
      <c r="X1468" s="552"/>
      <c r="Y1468" s="552"/>
      <c r="Z1468" s="552"/>
      <c r="AA1468" s="552"/>
      <c r="AB1468" s="552"/>
      <c r="AC1468" s="552"/>
      <c r="AD1468" s="552"/>
      <c r="AE1468" s="552"/>
      <c r="AF1468" s="552"/>
      <c r="AG1468" s="552"/>
      <c r="AH1468" s="552"/>
      <c r="AI1468" s="1532" t="s">
        <v>739</v>
      </c>
      <c r="AJ1468" s="741"/>
      <c r="AK1468" s="1649"/>
      <c r="AL1468" s="1649"/>
      <c r="AM1468" s="1373"/>
      <c r="AN1468" s="1373"/>
      <c r="AO1468" s="1373"/>
      <c r="AP1468" s="1373"/>
      <c r="AQ1468" s="1649"/>
      <c r="AR1468" s="1373"/>
      <c r="AS1468" s="1373"/>
      <c r="AT1468" s="743"/>
      <c r="AU1468" s="1373"/>
      <c r="AV1468" s="1373"/>
      <c r="AW1468" s="1373"/>
      <c r="AX1468" s="1373"/>
      <c r="AY1468" s="1373"/>
      <c r="AZ1468" s="1639"/>
      <c r="BA1468" s="1639"/>
      <c r="BB1468" s="1639"/>
      <c r="BC1468" s="1639"/>
      <c r="BD1468" s="1639"/>
      <c r="BE1468" s="1642">
        <v>0</v>
      </c>
    </row>
    <row s="1854" customFormat="1" customHeight="1" ht="22.5">
      <c r="A1469" s="994"/>
      <c r="B1469" s="1373"/>
      <c r="C1469" s="1649"/>
      <c r="D1469" s="2158"/>
      <c r="E1469" s="553" t="s">
        <v>3279</v>
      </c>
      <c r="F1469" s="547" t="s">
        <v>2253</v>
      </c>
      <c r="G1469" s="2386" t="s">
        <v>738</v>
      </c>
      <c r="H1469" s="552"/>
      <c r="I1469" s="552">
        <v>206.677</v>
      </c>
      <c r="J1469" s="552"/>
      <c r="K1469" s="552"/>
      <c r="L1469" s="552"/>
      <c r="M1469" s="552"/>
      <c r="N1469" s="552"/>
      <c r="O1469" s="552"/>
      <c r="P1469" s="552"/>
      <c r="Q1469" s="552"/>
      <c r="R1469" s="552"/>
      <c r="S1469" s="552"/>
      <c r="T1469" s="552"/>
      <c r="U1469" s="552"/>
      <c r="V1469" s="552"/>
      <c r="W1469" s="552"/>
      <c r="X1469" s="552"/>
      <c r="Y1469" s="552"/>
      <c r="Z1469" s="552"/>
      <c r="AA1469" s="552"/>
      <c r="AB1469" s="552"/>
      <c r="AC1469" s="552"/>
      <c r="AD1469" s="552"/>
      <c r="AE1469" s="552"/>
      <c r="AF1469" s="552"/>
      <c r="AG1469" s="552"/>
      <c r="AH1469" s="552"/>
      <c r="AI1469" s="1532" t="s">
        <v>739</v>
      </c>
      <c r="AJ1469" s="741"/>
      <c r="AK1469" s="1649"/>
      <c r="AL1469" s="1649"/>
      <c r="AM1469" s="1373"/>
      <c r="AN1469" s="1373"/>
      <c r="AO1469" s="1373"/>
      <c r="AP1469" s="1373"/>
      <c r="AQ1469" s="1649"/>
      <c r="AR1469" s="1373"/>
      <c r="AS1469" s="1373"/>
      <c r="AT1469" s="743"/>
      <c r="AU1469" s="1373"/>
      <c r="AV1469" s="1373"/>
      <c r="AW1469" s="1373"/>
      <c r="AX1469" s="1373"/>
      <c r="AY1469" s="1373"/>
      <c r="AZ1469" s="1639"/>
      <c r="BA1469" s="1639"/>
      <c r="BB1469" s="1639"/>
      <c r="BC1469" s="1639"/>
      <c r="BD1469" s="1639"/>
      <c r="BE1469" s="1642">
        <v>0</v>
      </c>
    </row>
    <row s="1854" customFormat="1" customHeight="1" ht="22.5">
      <c r="A1470" s="994"/>
      <c r="B1470" s="1373"/>
      <c r="C1470" s="1649"/>
      <c r="D1470" s="2158"/>
      <c r="E1470" s="553" t="s">
        <v>3280</v>
      </c>
      <c r="F1470" s="547" t="s">
        <v>2073</v>
      </c>
      <c r="G1470" s="2386" t="s">
        <v>738</v>
      </c>
      <c r="H1470" s="552"/>
      <c r="I1470" s="552">
        <v>168</v>
      </c>
      <c r="J1470" s="552"/>
      <c r="K1470" s="552"/>
      <c r="L1470" s="552"/>
      <c r="M1470" s="552"/>
      <c r="N1470" s="552"/>
      <c r="O1470" s="552"/>
      <c r="P1470" s="552"/>
      <c r="Q1470" s="552"/>
      <c r="R1470" s="552"/>
      <c r="S1470" s="552"/>
      <c r="T1470" s="552"/>
      <c r="U1470" s="552"/>
      <c r="V1470" s="552"/>
      <c r="W1470" s="552"/>
      <c r="X1470" s="552"/>
      <c r="Y1470" s="552"/>
      <c r="Z1470" s="552"/>
      <c r="AA1470" s="552"/>
      <c r="AB1470" s="552"/>
      <c r="AC1470" s="552"/>
      <c r="AD1470" s="552"/>
      <c r="AE1470" s="552"/>
      <c r="AF1470" s="552"/>
      <c r="AG1470" s="552"/>
      <c r="AH1470" s="552"/>
      <c r="AI1470" s="1532" t="s">
        <v>739</v>
      </c>
      <c r="AJ1470" s="741"/>
      <c r="AK1470" s="1649"/>
      <c r="AL1470" s="1649"/>
      <c r="AM1470" s="1373"/>
      <c r="AN1470" s="1373"/>
      <c r="AO1470" s="1373"/>
      <c r="AP1470" s="1373"/>
      <c r="AQ1470" s="1649"/>
      <c r="AR1470" s="1373"/>
      <c r="AS1470" s="1373"/>
      <c r="AT1470" s="743"/>
      <c r="AU1470" s="1373"/>
      <c r="AV1470" s="1373"/>
      <c r="AW1470" s="1373"/>
      <c r="AX1470" s="1373"/>
      <c r="AY1470" s="1373"/>
      <c r="AZ1470" s="1639"/>
      <c r="BA1470" s="1639"/>
      <c r="BB1470" s="1639"/>
      <c r="BC1470" s="1639"/>
      <c r="BD1470" s="1639"/>
      <c r="BE1470" s="1642">
        <v>0</v>
      </c>
    </row>
    <row s="1854" customFormat="1" customHeight="1" ht="22.5">
      <c r="A1471" s="994"/>
      <c r="B1471" s="1373"/>
      <c r="C1471" s="1649"/>
      <c r="D1471" s="2158"/>
      <c r="E1471" s="553" t="s">
        <v>3281</v>
      </c>
      <c r="F1471" s="547" t="s">
        <v>2137</v>
      </c>
      <c r="G1471" s="2386" t="s">
        <v>738</v>
      </c>
      <c r="H1471" s="552"/>
      <c r="I1471" s="552">
        <v>219.322</v>
      </c>
      <c r="J1471" s="552"/>
      <c r="K1471" s="552"/>
      <c r="L1471" s="552"/>
      <c r="M1471" s="552"/>
      <c r="N1471" s="552"/>
      <c r="O1471" s="552"/>
      <c r="P1471" s="552"/>
      <c r="Q1471" s="552"/>
      <c r="R1471" s="552"/>
      <c r="S1471" s="552"/>
      <c r="T1471" s="552"/>
      <c r="U1471" s="552"/>
      <c r="V1471" s="552"/>
      <c r="W1471" s="552"/>
      <c r="X1471" s="552"/>
      <c r="Y1471" s="552"/>
      <c r="Z1471" s="552"/>
      <c r="AA1471" s="552"/>
      <c r="AB1471" s="552"/>
      <c r="AC1471" s="552"/>
      <c r="AD1471" s="552"/>
      <c r="AE1471" s="552"/>
      <c r="AF1471" s="552"/>
      <c r="AG1471" s="552"/>
      <c r="AH1471" s="552"/>
      <c r="AI1471" s="1532" t="s">
        <v>739</v>
      </c>
      <c r="AJ1471" s="741"/>
      <c r="AK1471" s="1649"/>
      <c r="AL1471" s="1649"/>
      <c r="AM1471" s="1373"/>
      <c r="AN1471" s="1373"/>
      <c r="AO1471" s="1373"/>
      <c r="AP1471" s="1373"/>
      <c r="AQ1471" s="1649"/>
      <c r="AR1471" s="1373"/>
      <c r="AS1471" s="1373"/>
      <c r="AT1471" s="743"/>
      <c r="AU1471" s="1373"/>
      <c r="AV1471" s="1373"/>
      <c r="AW1471" s="1373"/>
      <c r="AX1471" s="1373"/>
      <c r="AY1471" s="1373"/>
      <c r="AZ1471" s="1639"/>
      <c r="BA1471" s="1639"/>
      <c r="BB1471" s="1639"/>
      <c r="BC1471" s="1639"/>
      <c r="BD1471" s="1639"/>
      <c r="BE1471" s="1642">
        <v>0</v>
      </c>
    </row>
    <row s="1854" customFormat="1" customHeight="1" ht="22.5">
      <c r="A1472" s="994"/>
      <c r="B1472" s="1373"/>
      <c r="C1472" s="1649"/>
      <c r="D1472" s="2158"/>
      <c r="E1472" s="553" t="s">
        <v>3282</v>
      </c>
      <c r="F1472" s="547" t="s">
        <v>2141</v>
      </c>
      <c r="G1472" s="2386" t="s">
        <v>738</v>
      </c>
      <c r="H1472" s="552"/>
      <c r="I1472" s="552">
        <v>204</v>
      </c>
      <c r="J1472" s="552"/>
      <c r="K1472" s="552"/>
      <c r="L1472" s="552"/>
      <c r="M1472" s="552"/>
      <c r="N1472" s="552"/>
      <c r="O1472" s="552"/>
      <c r="P1472" s="552"/>
      <c r="Q1472" s="552"/>
      <c r="R1472" s="552"/>
      <c r="S1472" s="552"/>
      <c r="T1472" s="552"/>
      <c r="U1472" s="552"/>
      <c r="V1472" s="552"/>
      <c r="W1472" s="552"/>
      <c r="X1472" s="552"/>
      <c r="Y1472" s="552"/>
      <c r="Z1472" s="552"/>
      <c r="AA1472" s="552"/>
      <c r="AB1472" s="552"/>
      <c r="AC1472" s="552"/>
      <c r="AD1472" s="552"/>
      <c r="AE1472" s="552"/>
      <c r="AF1472" s="552"/>
      <c r="AG1472" s="552"/>
      <c r="AH1472" s="552"/>
      <c r="AI1472" s="1532" t="s">
        <v>739</v>
      </c>
      <c r="AJ1472" s="741"/>
      <c r="AK1472" s="1649"/>
      <c r="AL1472" s="1649"/>
      <c r="AM1472" s="1373"/>
      <c r="AN1472" s="1373"/>
      <c r="AO1472" s="1373"/>
      <c r="AP1472" s="1373"/>
      <c r="AQ1472" s="1649"/>
      <c r="AR1472" s="1373"/>
      <c r="AS1472" s="1373"/>
      <c r="AT1472" s="743"/>
      <c r="AU1472" s="1373"/>
      <c r="AV1472" s="1373"/>
      <c r="AW1472" s="1373"/>
      <c r="AX1472" s="1373"/>
      <c r="AY1472" s="1373"/>
      <c r="AZ1472" s="1639"/>
      <c r="BA1472" s="1639"/>
      <c r="BB1472" s="1639"/>
      <c r="BC1472" s="1639"/>
      <c r="BD1472" s="1639"/>
      <c r="BE1472" s="1642">
        <v>0</v>
      </c>
    </row>
    <row s="1854" customFormat="1" customHeight="1" ht="22.5">
      <c r="A1473" s="994"/>
      <c r="B1473" s="1373"/>
      <c r="C1473" s="1649"/>
      <c r="D1473" s="2158"/>
      <c r="E1473" s="553" t="s">
        <v>3283</v>
      </c>
      <c r="F1473" s="547" t="s">
        <v>2135</v>
      </c>
      <c r="G1473" s="2386" t="s">
        <v>738</v>
      </c>
      <c r="H1473" s="552"/>
      <c r="I1473" s="552">
        <v>216.1</v>
      </c>
      <c r="J1473" s="552"/>
      <c r="K1473" s="552"/>
      <c r="L1473" s="552"/>
      <c r="M1473" s="552"/>
      <c r="N1473" s="552"/>
      <c r="O1473" s="552"/>
      <c r="P1473" s="552"/>
      <c r="Q1473" s="552"/>
      <c r="R1473" s="552"/>
      <c r="S1473" s="552"/>
      <c r="T1473" s="552"/>
      <c r="U1473" s="552"/>
      <c r="V1473" s="552"/>
      <c r="W1473" s="552"/>
      <c r="X1473" s="552"/>
      <c r="Y1473" s="552"/>
      <c r="Z1473" s="552"/>
      <c r="AA1473" s="552"/>
      <c r="AB1473" s="552"/>
      <c r="AC1473" s="552"/>
      <c r="AD1473" s="552"/>
      <c r="AE1473" s="552"/>
      <c r="AF1473" s="552"/>
      <c r="AG1473" s="552"/>
      <c r="AH1473" s="552"/>
      <c r="AI1473" s="1532" t="s">
        <v>739</v>
      </c>
      <c r="AJ1473" s="741"/>
      <c r="AK1473" s="1649"/>
      <c r="AL1473" s="1649"/>
      <c r="AM1473" s="1373"/>
      <c r="AN1473" s="1373"/>
      <c r="AO1473" s="1373"/>
      <c r="AP1473" s="1373"/>
      <c r="AQ1473" s="1649"/>
      <c r="AR1473" s="1373"/>
      <c r="AS1473" s="1373"/>
      <c r="AT1473" s="743"/>
      <c r="AU1473" s="1373"/>
      <c r="AV1473" s="1373"/>
      <c r="AW1473" s="1373"/>
      <c r="AX1473" s="1373"/>
      <c r="AY1473" s="1373"/>
      <c r="AZ1473" s="1639"/>
      <c r="BA1473" s="1639"/>
      <c r="BB1473" s="1639"/>
      <c r="BC1473" s="1639"/>
      <c r="BD1473" s="1639"/>
      <c r="BE1473" s="1642">
        <v>0</v>
      </c>
    </row>
    <row s="1854" customFormat="1" customHeight="1" ht="22.5">
      <c r="A1474" s="994"/>
      <c r="B1474" s="1373"/>
      <c r="C1474" s="1649"/>
      <c r="D1474" s="2158"/>
      <c r="E1474" s="553" t="s">
        <v>3284</v>
      </c>
      <c r="F1474" s="547" t="s">
        <v>2251</v>
      </c>
      <c r="G1474" s="2386" t="s">
        <v>738</v>
      </c>
      <c r="H1474" s="552"/>
      <c r="I1474" s="552">
        <v>214.083</v>
      </c>
      <c r="J1474" s="552"/>
      <c r="K1474" s="552"/>
      <c r="L1474" s="552"/>
      <c r="M1474" s="552"/>
      <c r="N1474" s="552"/>
      <c r="O1474" s="552"/>
      <c r="P1474" s="552"/>
      <c r="Q1474" s="552"/>
      <c r="R1474" s="552"/>
      <c r="S1474" s="552"/>
      <c r="T1474" s="552"/>
      <c r="U1474" s="552"/>
      <c r="V1474" s="552"/>
      <c r="W1474" s="552"/>
      <c r="X1474" s="552"/>
      <c r="Y1474" s="552"/>
      <c r="Z1474" s="552"/>
      <c r="AA1474" s="552"/>
      <c r="AB1474" s="552"/>
      <c r="AC1474" s="552"/>
      <c r="AD1474" s="552"/>
      <c r="AE1474" s="552"/>
      <c r="AF1474" s="552"/>
      <c r="AG1474" s="552"/>
      <c r="AH1474" s="552"/>
      <c r="AI1474" s="1532" t="s">
        <v>739</v>
      </c>
      <c r="AJ1474" s="741"/>
      <c r="AK1474" s="1649"/>
      <c r="AL1474" s="1649"/>
      <c r="AM1474" s="1373"/>
      <c r="AN1474" s="1373"/>
      <c r="AO1474" s="1373"/>
      <c r="AP1474" s="1373"/>
      <c r="AQ1474" s="1649"/>
      <c r="AR1474" s="1373"/>
      <c r="AS1474" s="1373"/>
      <c r="AT1474" s="743"/>
      <c r="AU1474" s="1373"/>
      <c r="AV1474" s="1373"/>
      <c r="AW1474" s="1373"/>
      <c r="AX1474" s="1373"/>
      <c r="AY1474" s="1373"/>
      <c r="AZ1474" s="1639"/>
      <c r="BA1474" s="1639"/>
      <c r="BB1474" s="1639"/>
      <c r="BC1474" s="1639"/>
      <c r="BD1474" s="1639"/>
      <c r="BE1474" s="1642">
        <v>0</v>
      </c>
    </row>
    <row s="1854" customFormat="1" customHeight="1" ht="22.5">
      <c r="A1475" s="994"/>
      <c r="B1475" s="1373"/>
      <c r="C1475" s="1649"/>
      <c r="D1475" s="2158"/>
      <c r="E1475" s="553" t="s">
        <v>3285</v>
      </c>
      <c r="F1475" s="547" t="s">
        <v>2249</v>
      </c>
      <c r="G1475" s="2386" t="s">
        <v>738</v>
      </c>
      <c r="H1475" s="552"/>
      <c r="I1475" s="552">
        <v>259.02</v>
      </c>
      <c r="J1475" s="552"/>
      <c r="K1475" s="552"/>
      <c r="L1475" s="552"/>
      <c r="M1475" s="552"/>
      <c r="N1475" s="552"/>
      <c r="O1475" s="552"/>
      <c r="P1475" s="552"/>
      <c r="Q1475" s="552"/>
      <c r="R1475" s="552"/>
      <c r="S1475" s="552"/>
      <c r="T1475" s="552"/>
      <c r="U1475" s="552"/>
      <c r="V1475" s="552"/>
      <c r="W1475" s="552"/>
      <c r="X1475" s="552"/>
      <c r="Y1475" s="552"/>
      <c r="Z1475" s="552"/>
      <c r="AA1475" s="552"/>
      <c r="AB1475" s="552"/>
      <c r="AC1475" s="552"/>
      <c r="AD1475" s="552"/>
      <c r="AE1475" s="552"/>
      <c r="AF1475" s="552"/>
      <c r="AG1475" s="552"/>
      <c r="AH1475" s="552"/>
      <c r="AI1475" s="1532" t="s">
        <v>739</v>
      </c>
      <c r="AJ1475" s="741"/>
      <c r="AK1475" s="1649"/>
      <c r="AL1475" s="1649"/>
      <c r="AM1475" s="1373"/>
      <c r="AN1475" s="1373"/>
      <c r="AO1475" s="1373"/>
      <c r="AP1475" s="1373"/>
      <c r="AQ1475" s="1649"/>
      <c r="AR1475" s="1373"/>
      <c r="AS1475" s="1373"/>
      <c r="AT1475" s="743"/>
      <c r="AU1475" s="1373"/>
      <c r="AV1475" s="1373"/>
      <c r="AW1475" s="1373"/>
      <c r="AX1475" s="1373"/>
      <c r="AY1475" s="1373"/>
      <c r="AZ1475" s="1639"/>
      <c r="BA1475" s="1639"/>
      <c r="BB1475" s="1639"/>
      <c r="BC1475" s="1639"/>
      <c r="BD1475" s="1639"/>
      <c r="BE1475" s="1642">
        <v>0</v>
      </c>
    </row>
    <row s="1854" customFormat="1" customHeight="1" ht="22.5">
      <c r="A1476" s="994"/>
      <c r="B1476" s="1373"/>
      <c r="C1476" s="1649"/>
      <c r="D1476" s="2158"/>
      <c r="E1476" s="553" t="s">
        <v>3286</v>
      </c>
      <c r="F1476" s="547" t="s">
        <v>2121</v>
      </c>
      <c r="G1476" s="2386" t="s">
        <v>738</v>
      </c>
      <c r="H1476" s="552"/>
      <c r="I1476" s="552">
        <v>245.64</v>
      </c>
      <c r="J1476" s="552"/>
      <c r="K1476" s="552"/>
      <c r="L1476" s="552"/>
      <c r="M1476" s="552"/>
      <c r="N1476" s="552"/>
      <c r="O1476" s="552"/>
      <c r="P1476" s="552"/>
      <c r="Q1476" s="552"/>
      <c r="R1476" s="552"/>
      <c r="S1476" s="552"/>
      <c r="T1476" s="552"/>
      <c r="U1476" s="552"/>
      <c r="V1476" s="552"/>
      <c r="W1476" s="552"/>
      <c r="X1476" s="552"/>
      <c r="Y1476" s="552"/>
      <c r="Z1476" s="552"/>
      <c r="AA1476" s="552"/>
      <c r="AB1476" s="552"/>
      <c r="AC1476" s="552"/>
      <c r="AD1476" s="552"/>
      <c r="AE1476" s="552"/>
      <c r="AF1476" s="552"/>
      <c r="AG1476" s="552"/>
      <c r="AH1476" s="552"/>
      <c r="AI1476" s="1532" t="s">
        <v>739</v>
      </c>
      <c r="AJ1476" s="741"/>
      <c r="AK1476" s="1649"/>
      <c r="AL1476" s="1649"/>
      <c r="AM1476" s="1373"/>
      <c r="AN1476" s="1373"/>
      <c r="AO1476" s="1373"/>
      <c r="AP1476" s="1373"/>
      <c r="AQ1476" s="1649"/>
      <c r="AR1476" s="1373"/>
      <c r="AS1476" s="1373"/>
      <c r="AT1476" s="743"/>
      <c r="AU1476" s="1373"/>
      <c r="AV1476" s="1373"/>
      <c r="AW1476" s="1373"/>
      <c r="AX1476" s="1373"/>
      <c r="AY1476" s="1373"/>
      <c r="AZ1476" s="1639"/>
      <c r="BA1476" s="1639"/>
      <c r="BB1476" s="1639"/>
      <c r="BC1476" s="1639"/>
      <c r="BD1476" s="1639"/>
      <c r="BE1476" s="1642">
        <v>0</v>
      </c>
    </row>
    <row s="1854" customFormat="1" customHeight="1" ht="22.5">
      <c r="A1477" s="994"/>
      <c r="B1477" s="1373"/>
      <c r="C1477" s="1649"/>
      <c r="D1477" s="2158"/>
      <c r="E1477" s="553" t="s">
        <v>3287</v>
      </c>
      <c r="F1477" s="547" t="s">
        <v>2215</v>
      </c>
      <c r="G1477" s="2386" t="s">
        <v>738</v>
      </c>
      <c r="H1477" s="552"/>
      <c r="I1477" s="552">
        <v>210</v>
      </c>
      <c r="J1477" s="552"/>
      <c r="K1477" s="552"/>
      <c r="L1477" s="552"/>
      <c r="M1477" s="552"/>
      <c r="N1477" s="552"/>
      <c r="O1477" s="552"/>
      <c r="P1477" s="552"/>
      <c r="Q1477" s="552"/>
      <c r="R1477" s="552"/>
      <c r="S1477" s="552"/>
      <c r="T1477" s="552"/>
      <c r="U1477" s="552"/>
      <c r="V1477" s="552"/>
      <c r="W1477" s="552"/>
      <c r="X1477" s="552"/>
      <c r="Y1477" s="552"/>
      <c r="Z1477" s="552"/>
      <c r="AA1477" s="552"/>
      <c r="AB1477" s="552"/>
      <c r="AC1477" s="552"/>
      <c r="AD1477" s="552"/>
      <c r="AE1477" s="552"/>
      <c r="AF1477" s="552"/>
      <c r="AG1477" s="552"/>
      <c r="AH1477" s="552"/>
      <c r="AI1477" s="1532" t="s">
        <v>739</v>
      </c>
      <c r="AJ1477" s="741"/>
      <c r="AK1477" s="1649"/>
      <c r="AL1477" s="1649"/>
      <c r="AM1477" s="1373"/>
      <c r="AN1477" s="1373"/>
      <c r="AO1477" s="1373"/>
      <c r="AP1477" s="1373"/>
      <c r="AQ1477" s="1649"/>
      <c r="AR1477" s="1373"/>
      <c r="AS1477" s="1373"/>
      <c r="AT1477" s="743"/>
      <c r="AU1477" s="1373"/>
      <c r="AV1477" s="1373"/>
      <c r="AW1477" s="1373"/>
      <c r="AX1477" s="1373"/>
      <c r="AY1477" s="1373"/>
      <c r="AZ1477" s="1639"/>
      <c r="BA1477" s="1639"/>
      <c r="BB1477" s="1639"/>
      <c r="BC1477" s="1639"/>
      <c r="BD1477" s="1639"/>
      <c r="BE1477" s="1642">
        <v>0</v>
      </c>
    </row>
    <row s="1854" customFormat="1" customHeight="1" ht="22.5">
      <c r="A1478" s="994"/>
      <c r="B1478" s="1373"/>
      <c r="C1478" s="1649"/>
      <c r="D1478" s="2158"/>
      <c r="E1478" s="553" t="s">
        <v>3288</v>
      </c>
      <c r="F1478" s="547" t="s">
        <v>2225</v>
      </c>
      <c r="G1478" s="2386" t="s">
        <v>738</v>
      </c>
      <c r="H1478" s="552"/>
      <c r="I1478" s="552">
        <v>216.756</v>
      </c>
      <c r="J1478" s="552"/>
      <c r="K1478" s="552"/>
      <c r="L1478" s="552"/>
      <c r="M1478" s="552"/>
      <c r="N1478" s="552"/>
      <c r="O1478" s="552"/>
      <c r="P1478" s="552"/>
      <c r="Q1478" s="552"/>
      <c r="R1478" s="552"/>
      <c r="S1478" s="552"/>
      <c r="T1478" s="552"/>
      <c r="U1478" s="552"/>
      <c r="V1478" s="552"/>
      <c r="W1478" s="552"/>
      <c r="X1478" s="552"/>
      <c r="Y1478" s="552"/>
      <c r="Z1478" s="552"/>
      <c r="AA1478" s="552"/>
      <c r="AB1478" s="552"/>
      <c r="AC1478" s="552"/>
      <c r="AD1478" s="552"/>
      <c r="AE1478" s="552"/>
      <c r="AF1478" s="552"/>
      <c r="AG1478" s="552"/>
      <c r="AH1478" s="552"/>
      <c r="AI1478" s="1532" t="s">
        <v>739</v>
      </c>
      <c r="AJ1478" s="741"/>
      <c r="AK1478" s="1649"/>
      <c r="AL1478" s="1649"/>
      <c r="AM1478" s="1373"/>
      <c r="AN1478" s="1373"/>
      <c r="AO1478" s="1373"/>
      <c r="AP1478" s="1373"/>
      <c r="AQ1478" s="1649"/>
      <c r="AR1478" s="1373"/>
      <c r="AS1478" s="1373"/>
      <c r="AT1478" s="743"/>
      <c r="AU1478" s="1373"/>
      <c r="AV1478" s="1373"/>
      <c r="AW1478" s="1373"/>
      <c r="AX1478" s="1373"/>
      <c r="AY1478" s="1373"/>
      <c r="AZ1478" s="1639"/>
      <c r="BA1478" s="1639"/>
      <c r="BB1478" s="1639"/>
      <c r="BC1478" s="1639"/>
      <c r="BD1478" s="1639"/>
      <c r="BE1478" s="1642">
        <v>0</v>
      </c>
    </row>
    <row s="1854" customFormat="1" customHeight="1" ht="22.5">
      <c r="A1479" s="994"/>
      <c r="B1479" s="1373"/>
      <c r="C1479" s="1649"/>
      <c r="D1479" s="2158"/>
      <c r="E1479" s="553" t="s">
        <v>3289</v>
      </c>
      <c r="F1479" s="547" t="s">
        <v>2083</v>
      </c>
      <c r="G1479" s="2386" t="s">
        <v>738</v>
      </c>
      <c r="H1479" s="552"/>
      <c r="I1479" s="552">
        <v>170</v>
      </c>
      <c r="J1479" s="552"/>
      <c r="K1479" s="552"/>
      <c r="L1479" s="552"/>
      <c r="M1479" s="552"/>
      <c r="N1479" s="552"/>
      <c r="O1479" s="552"/>
      <c r="P1479" s="552"/>
      <c r="Q1479" s="552"/>
      <c r="R1479" s="552"/>
      <c r="S1479" s="552"/>
      <c r="T1479" s="552"/>
      <c r="U1479" s="552"/>
      <c r="V1479" s="552"/>
      <c r="W1479" s="552"/>
      <c r="X1479" s="552"/>
      <c r="Y1479" s="552"/>
      <c r="Z1479" s="552"/>
      <c r="AA1479" s="552"/>
      <c r="AB1479" s="552"/>
      <c r="AC1479" s="552"/>
      <c r="AD1479" s="552"/>
      <c r="AE1479" s="552"/>
      <c r="AF1479" s="552"/>
      <c r="AG1479" s="552"/>
      <c r="AH1479" s="552"/>
      <c r="AI1479" s="1532" t="s">
        <v>739</v>
      </c>
      <c r="AJ1479" s="741"/>
      <c r="AK1479" s="1649"/>
      <c r="AL1479" s="1649"/>
      <c r="AM1479" s="1373"/>
      <c r="AN1479" s="1373"/>
      <c r="AO1479" s="1373"/>
      <c r="AP1479" s="1373"/>
      <c r="AQ1479" s="1649"/>
      <c r="AR1479" s="1373"/>
      <c r="AS1479" s="1373"/>
      <c r="AT1479" s="743"/>
      <c r="AU1479" s="1373"/>
      <c r="AV1479" s="1373"/>
      <c r="AW1479" s="1373"/>
      <c r="AX1479" s="1373"/>
      <c r="AY1479" s="1373"/>
      <c r="AZ1479" s="1639"/>
      <c r="BA1479" s="1639"/>
      <c r="BB1479" s="1639"/>
      <c r="BC1479" s="1639"/>
      <c r="BD1479" s="1639"/>
      <c r="BE1479" s="1642">
        <v>0</v>
      </c>
    </row>
    <row s="1854" customFormat="1" customHeight="1" ht="22.5">
      <c r="A1480" s="994"/>
      <c r="B1480" s="1373"/>
      <c r="C1480" s="1649"/>
      <c r="D1480" s="2158"/>
      <c r="E1480" s="553" t="s">
        <v>3290</v>
      </c>
      <c r="F1480" s="547" t="s">
        <v>2185</v>
      </c>
      <c r="G1480" s="2386" t="s">
        <v>738</v>
      </c>
      <c r="H1480" s="552"/>
      <c r="I1480" s="552">
        <v>210</v>
      </c>
      <c r="J1480" s="552"/>
      <c r="K1480" s="552"/>
      <c r="L1480" s="552"/>
      <c r="M1480" s="552"/>
      <c r="N1480" s="552"/>
      <c r="O1480" s="552"/>
      <c r="P1480" s="552"/>
      <c r="Q1480" s="552"/>
      <c r="R1480" s="552"/>
      <c r="S1480" s="552"/>
      <c r="T1480" s="552"/>
      <c r="U1480" s="552"/>
      <c r="V1480" s="552"/>
      <c r="W1480" s="552"/>
      <c r="X1480" s="552"/>
      <c r="Y1480" s="552"/>
      <c r="Z1480" s="552"/>
      <c r="AA1480" s="552"/>
      <c r="AB1480" s="552"/>
      <c r="AC1480" s="552"/>
      <c r="AD1480" s="552"/>
      <c r="AE1480" s="552"/>
      <c r="AF1480" s="552"/>
      <c r="AG1480" s="552"/>
      <c r="AH1480" s="552"/>
      <c r="AI1480" s="1532" t="s">
        <v>739</v>
      </c>
      <c r="AJ1480" s="741"/>
      <c r="AK1480" s="1649"/>
      <c r="AL1480" s="1649"/>
      <c r="AM1480" s="1373"/>
      <c r="AN1480" s="1373"/>
      <c r="AO1480" s="1373"/>
      <c r="AP1480" s="1373"/>
      <c r="AQ1480" s="1649"/>
      <c r="AR1480" s="1373"/>
      <c r="AS1480" s="1373"/>
      <c r="AT1480" s="743"/>
      <c r="AU1480" s="1373"/>
      <c r="AV1480" s="1373"/>
      <c r="AW1480" s="1373"/>
      <c r="AX1480" s="1373"/>
      <c r="AY1480" s="1373"/>
      <c r="AZ1480" s="1639"/>
      <c r="BA1480" s="1639"/>
      <c r="BB1480" s="1639"/>
      <c r="BC1480" s="1639"/>
      <c r="BD1480" s="1639"/>
      <c r="BE1480" s="1642">
        <v>0</v>
      </c>
    </row>
    <row s="1854" customFormat="1" customHeight="1" ht="22.5">
      <c r="A1481" s="994"/>
      <c r="B1481" s="1373"/>
      <c r="C1481" s="1649"/>
      <c r="D1481" s="2158"/>
      <c r="E1481" s="553" t="s">
        <v>3291</v>
      </c>
      <c r="F1481" s="547" t="s">
        <v>2191</v>
      </c>
      <c r="G1481" s="2386" t="s">
        <v>738</v>
      </c>
      <c r="H1481" s="552"/>
      <c r="I1481" s="552">
        <v>210</v>
      </c>
      <c r="J1481" s="552"/>
      <c r="K1481" s="552"/>
      <c r="L1481" s="552"/>
      <c r="M1481" s="552"/>
      <c r="N1481" s="552"/>
      <c r="O1481" s="552"/>
      <c r="P1481" s="552"/>
      <c r="Q1481" s="552"/>
      <c r="R1481" s="552"/>
      <c r="S1481" s="552"/>
      <c r="T1481" s="552"/>
      <c r="U1481" s="552"/>
      <c r="V1481" s="552"/>
      <c r="W1481" s="552"/>
      <c r="X1481" s="552"/>
      <c r="Y1481" s="552"/>
      <c r="Z1481" s="552"/>
      <c r="AA1481" s="552"/>
      <c r="AB1481" s="552"/>
      <c r="AC1481" s="552"/>
      <c r="AD1481" s="552"/>
      <c r="AE1481" s="552"/>
      <c r="AF1481" s="552"/>
      <c r="AG1481" s="552"/>
      <c r="AH1481" s="552"/>
      <c r="AI1481" s="1532" t="s">
        <v>739</v>
      </c>
      <c r="AJ1481" s="741"/>
      <c r="AK1481" s="1649"/>
      <c r="AL1481" s="1649"/>
      <c r="AM1481" s="1373"/>
      <c r="AN1481" s="1373"/>
      <c r="AO1481" s="1373"/>
      <c r="AP1481" s="1373"/>
      <c r="AQ1481" s="1649"/>
      <c r="AR1481" s="1373"/>
      <c r="AS1481" s="1373"/>
      <c r="AT1481" s="743"/>
      <c r="AU1481" s="1373"/>
      <c r="AV1481" s="1373"/>
      <c r="AW1481" s="1373"/>
      <c r="AX1481" s="1373"/>
      <c r="AY1481" s="1373"/>
      <c r="AZ1481" s="1639"/>
      <c r="BA1481" s="1639"/>
      <c r="BB1481" s="1639"/>
      <c r="BC1481" s="1639"/>
      <c r="BD1481" s="1639"/>
      <c r="BE1481" s="1642">
        <v>0</v>
      </c>
    </row>
    <row s="1854" customFormat="1" customHeight="1" ht="22.5">
      <c r="A1482" s="994"/>
      <c r="B1482" s="1373"/>
      <c r="C1482" s="1649"/>
      <c r="D1482" s="2158"/>
      <c r="E1482" s="553" t="s">
        <v>3292</v>
      </c>
      <c r="F1482" s="547" t="s">
        <v>2177</v>
      </c>
      <c r="G1482" s="2386" t="s">
        <v>738</v>
      </c>
      <c r="H1482" s="552"/>
      <c r="I1482" s="552">
        <v>317.382</v>
      </c>
      <c r="J1482" s="552"/>
      <c r="K1482" s="552"/>
      <c r="L1482" s="552"/>
      <c r="M1482" s="552"/>
      <c r="N1482" s="552"/>
      <c r="O1482" s="552"/>
      <c r="P1482" s="552"/>
      <c r="Q1482" s="552"/>
      <c r="R1482" s="552"/>
      <c r="S1482" s="552"/>
      <c r="T1482" s="552"/>
      <c r="U1482" s="552"/>
      <c r="V1482" s="552"/>
      <c r="W1482" s="552"/>
      <c r="X1482" s="552"/>
      <c r="Y1482" s="552"/>
      <c r="Z1482" s="552"/>
      <c r="AA1482" s="552"/>
      <c r="AB1482" s="552"/>
      <c r="AC1482" s="552"/>
      <c r="AD1482" s="552"/>
      <c r="AE1482" s="552"/>
      <c r="AF1482" s="552"/>
      <c r="AG1482" s="552"/>
      <c r="AH1482" s="552"/>
      <c r="AI1482" s="1532" t="s">
        <v>739</v>
      </c>
      <c r="AJ1482" s="741"/>
      <c r="AK1482" s="1649"/>
      <c r="AL1482" s="1649"/>
      <c r="AM1482" s="1373"/>
      <c r="AN1482" s="1373"/>
      <c r="AO1482" s="1373"/>
      <c r="AP1482" s="1373"/>
      <c r="AQ1482" s="1649"/>
      <c r="AR1482" s="1373"/>
      <c r="AS1482" s="1373"/>
      <c r="AT1482" s="743"/>
      <c r="AU1482" s="1373"/>
      <c r="AV1482" s="1373"/>
      <c r="AW1482" s="1373"/>
      <c r="AX1482" s="1373"/>
      <c r="AY1482" s="1373"/>
      <c r="AZ1482" s="1639"/>
      <c r="BA1482" s="1639"/>
      <c r="BB1482" s="1639"/>
      <c r="BC1482" s="1639"/>
      <c r="BD1482" s="1639"/>
      <c r="BE1482" s="1642">
        <v>0</v>
      </c>
    </row>
    <row s="1854" customFormat="1" customHeight="1" ht="22.5">
      <c r="A1483" s="994"/>
      <c r="B1483" s="1373"/>
      <c r="C1483" s="1649"/>
      <c r="D1483" s="2158"/>
      <c r="E1483" s="553" t="s">
        <v>3293</v>
      </c>
      <c r="F1483" s="547" t="s">
        <v>2219</v>
      </c>
      <c r="G1483" s="2386" t="s">
        <v>738</v>
      </c>
      <c r="H1483" s="552"/>
      <c r="I1483" s="552">
        <v>219.436</v>
      </c>
      <c r="J1483" s="552"/>
      <c r="K1483" s="552"/>
      <c r="L1483" s="552"/>
      <c r="M1483" s="552"/>
      <c r="N1483" s="552"/>
      <c r="O1483" s="552"/>
      <c r="P1483" s="552"/>
      <c r="Q1483" s="552"/>
      <c r="R1483" s="552"/>
      <c r="S1483" s="552"/>
      <c r="T1483" s="552"/>
      <c r="U1483" s="552"/>
      <c r="V1483" s="552"/>
      <c r="W1483" s="552"/>
      <c r="X1483" s="552"/>
      <c r="Y1483" s="552"/>
      <c r="Z1483" s="552"/>
      <c r="AA1483" s="552"/>
      <c r="AB1483" s="552"/>
      <c r="AC1483" s="552"/>
      <c r="AD1483" s="552"/>
      <c r="AE1483" s="552"/>
      <c r="AF1483" s="552"/>
      <c r="AG1483" s="552"/>
      <c r="AH1483" s="552"/>
      <c r="AI1483" s="1532" t="s">
        <v>739</v>
      </c>
      <c r="AJ1483" s="741"/>
      <c r="AK1483" s="1649"/>
      <c r="AL1483" s="1649"/>
      <c r="AM1483" s="1373"/>
      <c r="AN1483" s="1373"/>
      <c r="AO1483" s="1373"/>
      <c r="AP1483" s="1373"/>
      <c r="AQ1483" s="1649"/>
      <c r="AR1483" s="1373"/>
      <c r="AS1483" s="1373"/>
      <c r="AT1483" s="743"/>
      <c r="AU1483" s="1373"/>
      <c r="AV1483" s="1373"/>
      <c r="AW1483" s="1373"/>
      <c r="AX1483" s="1373"/>
      <c r="AY1483" s="1373"/>
      <c r="AZ1483" s="1639"/>
      <c r="BA1483" s="1639"/>
      <c r="BB1483" s="1639"/>
      <c r="BC1483" s="1639"/>
      <c r="BD1483" s="1639"/>
      <c r="BE1483" s="1642">
        <v>0</v>
      </c>
    </row>
    <row s="1854" customFormat="1" customHeight="1" ht="22.5">
      <c r="A1484" s="994"/>
      <c r="B1484" s="1373"/>
      <c r="C1484" s="1649"/>
      <c r="D1484" s="2158"/>
      <c r="E1484" s="553" t="s">
        <v>3294</v>
      </c>
      <c r="F1484" s="547" t="s">
        <v>2205</v>
      </c>
      <c r="G1484" s="2386" t="s">
        <v>738</v>
      </c>
      <c r="H1484" s="552"/>
      <c r="I1484" s="552">
        <v>210</v>
      </c>
      <c r="J1484" s="552"/>
      <c r="K1484" s="552"/>
      <c r="L1484" s="552"/>
      <c r="M1484" s="552"/>
      <c r="N1484" s="552"/>
      <c r="O1484" s="552"/>
      <c r="P1484" s="552"/>
      <c r="Q1484" s="552"/>
      <c r="R1484" s="552"/>
      <c r="S1484" s="552"/>
      <c r="T1484" s="552"/>
      <c r="U1484" s="552"/>
      <c r="V1484" s="552"/>
      <c r="W1484" s="552"/>
      <c r="X1484" s="552"/>
      <c r="Y1484" s="552"/>
      <c r="Z1484" s="552"/>
      <c r="AA1484" s="552"/>
      <c r="AB1484" s="552"/>
      <c r="AC1484" s="552"/>
      <c r="AD1484" s="552"/>
      <c r="AE1484" s="552"/>
      <c r="AF1484" s="552"/>
      <c r="AG1484" s="552"/>
      <c r="AH1484" s="552"/>
      <c r="AI1484" s="1532" t="s">
        <v>739</v>
      </c>
      <c r="AJ1484" s="741"/>
      <c r="AK1484" s="1649"/>
      <c r="AL1484" s="1649"/>
      <c r="AM1484" s="1373"/>
      <c r="AN1484" s="1373"/>
      <c r="AO1484" s="1373"/>
      <c r="AP1484" s="1373"/>
      <c r="AQ1484" s="1649"/>
      <c r="AR1484" s="1373"/>
      <c r="AS1484" s="1373"/>
      <c r="AT1484" s="743"/>
      <c r="AU1484" s="1373"/>
      <c r="AV1484" s="1373"/>
      <c r="AW1484" s="1373"/>
      <c r="AX1484" s="1373"/>
      <c r="AY1484" s="1373"/>
      <c r="AZ1484" s="1639"/>
      <c r="BA1484" s="1639"/>
      <c r="BB1484" s="1639"/>
      <c r="BC1484" s="1639"/>
      <c r="BD1484" s="1639"/>
      <c r="BE1484" s="1642">
        <v>0</v>
      </c>
    </row>
    <row s="1854" customFormat="1" customHeight="1" ht="22.5">
      <c r="A1485" s="994"/>
      <c r="B1485" s="1373"/>
      <c r="C1485" s="1649"/>
      <c r="D1485" s="2158"/>
      <c r="E1485" s="553" t="s">
        <v>3295</v>
      </c>
      <c r="F1485" s="547" t="s">
        <v>2211</v>
      </c>
      <c r="G1485" s="2386" t="s">
        <v>738</v>
      </c>
      <c r="H1485" s="552"/>
      <c r="I1485" s="552">
        <v>213.713</v>
      </c>
      <c r="J1485" s="552"/>
      <c r="K1485" s="552"/>
      <c r="L1485" s="552"/>
      <c r="M1485" s="552"/>
      <c r="N1485" s="552"/>
      <c r="O1485" s="552"/>
      <c r="P1485" s="552"/>
      <c r="Q1485" s="552"/>
      <c r="R1485" s="552"/>
      <c r="S1485" s="552"/>
      <c r="T1485" s="552"/>
      <c r="U1485" s="552"/>
      <c r="V1485" s="552"/>
      <c r="W1485" s="552"/>
      <c r="X1485" s="552"/>
      <c r="Y1485" s="552"/>
      <c r="Z1485" s="552"/>
      <c r="AA1485" s="552"/>
      <c r="AB1485" s="552"/>
      <c r="AC1485" s="552"/>
      <c r="AD1485" s="552"/>
      <c r="AE1485" s="552"/>
      <c r="AF1485" s="552"/>
      <c r="AG1485" s="552"/>
      <c r="AH1485" s="552"/>
      <c r="AI1485" s="1532" t="s">
        <v>739</v>
      </c>
      <c r="AJ1485" s="741"/>
      <c r="AK1485" s="1649"/>
      <c r="AL1485" s="1649"/>
      <c r="AM1485" s="1373"/>
      <c r="AN1485" s="1373"/>
      <c r="AO1485" s="1373"/>
      <c r="AP1485" s="1373"/>
      <c r="AQ1485" s="1649"/>
      <c r="AR1485" s="1373"/>
      <c r="AS1485" s="1373"/>
      <c r="AT1485" s="743"/>
      <c r="AU1485" s="1373"/>
      <c r="AV1485" s="1373"/>
      <c r="AW1485" s="1373"/>
      <c r="AX1485" s="1373"/>
      <c r="AY1485" s="1373"/>
      <c r="AZ1485" s="1639"/>
      <c r="BA1485" s="1639"/>
      <c r="BB1485" s="1639"/>
      <c r="BC1485" s="1639"/>
      <c r="BD1485" s="1639"/>
      <c r="BE1485" s="1642">
        <v>0</v>
      </c>
    </row>
    <row s="1854" customFormat="1" customHeight="1" ht="22.5">
      <c r="A1486" s="994"/>
      <c r="B1486" s="1373"/>
      <c r="C1486" s="1649"/>
      <c r="D1486" s="2158"/>
      <c r="E1486" s="553" t="s">
        <v>3296</v>
      </c>
      <c r="F1486" s="547" t="s">
        <v>2203</v>
      </c>
      <c r="G1486" s="2386" t="s">
        <v>738</v>
      </c>
      <c r="H1486" s="552"/>
      <c r="I1486" s="552">
        <v>235.958</v>
      </c>
      <c r="J1486" s="552"/>
      <c r="K1486" s="552"/>
      <c r="L1486" s="552"/>
      <c r="M1486" s="552"/>
      <c r="N1486" s="552"/>
      <c r="O1486" s="552"/>
      <c r="P1486" s="552"/>
      <c r="Q1486" s="552"/>
      <c r="R1486" s="552"/>
      <c r="S1486" s="552"/>
      <c r="T1486" s="552"/>
      <c r="U1486" s="552"/>
      <c r="V1486" s="552"/>
      <c r="W1486" s="552"/>
      <c r="X1486" s="552"/>
      <c r="Y1486" s="552"/>
      <c r="Z1486" s="552"/>
      <c r="AA1486" s="552"/>
      <c r="AB1486" s="552"/>
      <c r="AC1486" s="552"/>
      <c r="AD1486" s="552"/>
      <c r="AE1486" s="552"/>
      <c r="AF1486" s="552"/>
      <c r="AG1486" s="552"/>
      <c r="AH1486" s="552"/>
      <c r="AI1486" s="1532" t="s">
        <v>739</v>
      </c>
      <c r="AJ1486" s="741"/>
      <c r="AK1486" s="1649"/>
      <c r="AL1486" s="1649"/>
      <c r="AM1486" s="1373"/>
      <c r="AN1486" s="1373"/>
      <c r="AO1486" s="1373"/>
      <c r="AP1486" s="1373"/>
      <c r="AQ1486" s="1649"/>
      <c r="AR1486" s="1373"/>
      <c r="AS1486" s="1373"/>
      <c r="AT1486" s="743"/>
      <c r="AU1486" s="1373"/>
      <c r="AV1486" s="1373"/>
      <c r="AW1486" s="1373"/>
      <c r="AX1486" s="1373"/>
      <c r="AY1486" s="1373"/>
      <c r="AZ1486" s="1639"/>
      <c r="BA1486" s="1639"/>
      <c r="BB1486" s="1639"/>
      <c r="BC1486" s="1639"/>
      <c r="BD1486" s="1639"/>
      <c r="BE1486" s="1642">
        <v>0</v>
      </c>
    </row>
    <row s="1854" customFormat="1" customHeight="1" ht="22.5">
      <c r="A1487" s="994"/>
      <c r="B1487" s="1373"/>
      <c r="C1487" s="1649"/>
      <c r="D1487" s="2158"/>
      <c r="E1487" s="553" t="s">
        <v>3297</v>
      </c>
      <c r="F1487" s="547" t="s">
        <v>2127</v>
      </c>
      <c r="G1487" s="2386" t="s">
        <v>738</v>
      </c>
      <c r="H1487" s="552"/>
      <c r="I1487" s="552">
        <v>263.696</v>
      </c>
      <c r="J1487" s="552"/>
      <c r="K1487" s="552"/>
      <c r="L1487" s="552"/>
      <c r="M1487" s="552"/>
      <c r="N1487" s="552"/>
      <c r="O1487" s="552"/>
      <c r="P1487" s="552"/>
      <c r="Q1487" s="552"/>
      <c r="R1487" s="552"/>
      <c r="S1487" s="552"/>
      <c r="T1487" s="552"/>
      <c r="U1487" s="552"/>
      <c r="V1487" s="552"/>
      <c r="W1487" s="552"/>
      <c r="X1487" s="552"/>
      <c r="Y1487" s="552"/>
      <c r="Z1487" s="552"/>
      <c r="AA1487" s="552"/>
      <c r="AB1487" s="552"/>
      <c r="AC1487" s="552"/>
      <c r="AD1487" s="552"/>
      <c r="AE1487" s="552"/>
      <c r="AF1487" s="552"/>
      <c r="AG1487" s="552"/>
      <c r="AH1487" s="552"/>
      <c r="AI1487" s="1532" t="s">
        <v>739</v>
      </c>
      <c r="AJ1487" s="741"/>
      <c r="AK1487" s="1649"/>
      <c r="AL1487" s="1649"/>
      <c r="AM1487" s="1373"/>
      <c r="AN1487" s="1373"/>
      <c r="AO1487" s="1373"/>
      <c r="AP1487" s="1373"/>
      <c r="AQ1487" s="1649"/>
      <c r="AR1487" s="1373"/>
      <c r="AS1487" s="1373"/>
      <c r="AT1487" s="743"/>
      <c r="AU1487" s="1373"/>
      <c r="AV1487" s="1373"/>
      <c r="AW1487" s="1373"/>
      <c r="AX1487" s="1373"/>
      <c r="AY1487" s="1373"/>
      <c r="AZ1487" s="1639"/>
      <c r="BA1487" s="1639"/>
      <c r="BB1487" s="1639"/>
      <c r="BC1487" s="1639"/>
      <c r="BD1487" s="1639"/>
      <c r="BE1487" s="1642">
        <v>0</v>
      </c>
    </row>
    <row s="1854" customFormat="1" customHeight="1" ht="22.5">
      <c r="A1488" s="994"/>
      <c r="B1488" s="1373"/>
      <c r="C1488" s="1649"/>
      <c r="D1488" s="2158"/>
      <c r="E1488" s="553" t="s">
        <v>3298</v>
      </c>
      <c r="F1488" s="547" t="s">
        <v>2093</v>
      </c>
      <c r="G1488" s="2386" t="s">
        <v>738</v>
      </c>
      <c r="H1488" s="552"/>
      <c r="I1488" s="552">
        <v>175</v>
      </c>
      <c r="J1488" s="552"/>
      <c r="K1488" s="552"/>
      <c r="L1488" s="552"/>
      <c r="M1488" s="552"/>
      <c r="N1488" s="552"/>
      <c r="O1488" s="552"/>
      <c r="P1488" s="552"/>
      <c r="Q1488" s="552"/>
      <c r="R1488" s="552"/>
      <c r="S1488" s="552"/>
      <c r="T1488" s="552"/>
      <c r="U1488" s="552"/>
      <c r="V1488" s="552"/>
      <c r="W1488" s="552"/>
      <c r="X1488" s="552"/>
      <c r="Y1488" s="552"/>
      <c r="Z1488" s="552"/>
      <c r="AA1488" s="552"/>
      <c r="AB1488" s="552"/>
      <c r="AC1488" s="552"/>
      <c r="AD1488" s="552"/>
      <c r="AE1488" s="552"/>
      <c r="AF1488" s="552"/>
      <c r="AG1488" s="552"/>
      <c r="AH1488" s="552"/>
      <c r="AI1488" s="1532" t="s">
        <v>739</v>
      </c>
      <c r="AJ1488" s="741"/>
      <c r="AK1488" s="1649"/>
      <c r="AL1488" s="1649"/>
      <c r="AM1488" s="1373"/>
      <c r="AN1488" s="1373"/>
      <c r="AO1488" s="1373"/>
      <c r="AP1488" s="1373"/>
      <c r="AQ1488" s="1649"/>
      <c r="AR1488" s="1373"/>
      <c r="AS1488" s="1373"/>
      <c r="AT1488" s="743"/>
      <c r="AU1488" s="1373"/>
      <c r="AV1488" s="1373"/>
      <c r="AW1488" s="1373"/>
      <c r="AX1488" s="1373"/>
      <c r="AY1488" s="1373"/>
      <c r="AZ1488" s="1639"/>
      <c r="BA1488" s="1639"/>
      <c r="BB1488" s="1639"/>
      <c r="BC1488" s="1639"/>
      <c r="BD1488" s="1639"/>
      <c r="BE1488" s="1642">
        <v>0</v>
      </c>
    </row>
    <row s="1854" customFormat="1" customHeight="1" ht="22.5">
      <c r="A1489" s="994"/>
      <c r="B1489" s="1373"/>
      <c r="C1489" s="1649"/>
      <c r="D1489" s="2158"/>
      <c r="E1489" s="553" t="s">
        <v>3299</v>
      </c>
      <c r="F1489" s="547" t="s">
        <v>2079</v>
      </c>
      <c r="G1489" s="2386" t="s">
        <v>738</v>
      </c>
      <c r="H1489" s="552"/>
      <c r="I1489" s="552">
        <v>179</v>
      </c>
      <c r="J1489" s="552"/>
      <c r="K1489" s="552"/>
      <c r="L1489" s="552"/>
      <c r="M1489" s="552"/>
      <c r="N1489" s="552"/>
      <c r="O1489" s="552"/>
      <c r="P1489" s="552"/>
      <c r="Q1489" s="552"/>
      <c r="R1489" s="552"/>
      <c r="S1489" s="552"/>
      <c r="T1489" s="552"/>
      <c r="U1489" s="552"/>
      <c r="V1489" s="552"/>
      <c r="W1489" s="552"/>
      <c r="X1489" s="552"/>
      <c r="Y1489" s="552"/>
      <c r="Z1489" s="552"/>
      <c r="AA1489" s="552"/>
      <c r="AB1489" s="552"/>
      <c r="AC1489" s="552"/>
      <c r="AD1489" s="552"/>
      <c r="AE1489" s="552"/>
      <c r="AF1489" s="552"/>
      <c r="AG1489" s="552"/>
      <c r="AH1489" s="552"/>
      <c r="AI1489" s="1532" t="s">
        <v>739</v>
      </c>
      <c r="AJ1489" s="741"/>
      <c r="AK1489" s="1649"/>
      <c r="AL1489" s="1649"/>
      <c r="AM1489" s="1373"/>
      <c r="AN1489" s="1373"/>
      <c r="AO1489" s="1373"/>
      <c r="AP1489" s="1373"/>
      <c r="AQ1489" s="1649"/>
      <c r="AR1489" s="1373"/>
      <c r="AS1489" s="1373"/>
      <c r="AT1489" s="743"/>
      <c r="AU1489" s="1373"/>
      <c r="AV1489" s="1373"/>
      <c r="AW1489" s="1373"/>
      <c r="AX1489" s="1373"/>
      <c r="AY1489" s="1373"/>
      <c r="AZ1489" s="1639"/>
      <c r="BA1489" s="1639"/>
      <c r="BB1489" s="1639"/>
      <c r="BC1489" s="1639"/>
      <c r="BD1489" s="1639"/>
      <c r="BE1489" s="1642">
        <v>0</v>
      </c>
    </row>
    <row s="1854" customFormat="1" customHeight="1" ht="22.5">
      <c r="A1490" s="994"/>
      <c r="B1490" s="1373"/>
      <c r="C1490" s="1649"/>
      <c r="D1490" s="2158"/>
      <c r="E1490" s="553" t="s">
        <v>3300</v>
      </c>
      <c r="F1490" s="547" t="s">
        <v>2165</v>
      </c>
      <c r="G1490" s="2386" t="s">
        <v>738</v>
      </c>
      <c r="H1490" s="552"/>
      <c r="I1490" s="552">
        <v>238</v>
      </c>
      <c r="J1490" s="552"/>
      <c r="K1490" s="552"/>
      <c r="L1490" s="552"/>
      <c r="M1490" s="552"/>
      <c r="N1490" s="552"/>
      <c r="O1490" s="552"/>
      <c r="P1490" s="552"/>
      <c r="Q1490" s="552"/>
      <c r="R1490" s="552"/>
      <c r="S1490" s="552"/>
      <c r="T1490" s="552"/>
      <c r="U1490" s="552"/>
      <c r="V1490" s="552"/>
      <c r="W1490" s="552"/>
      <c r="X1490" s="552"/>
      <c r="Y1490" s="552"/>
      <c r="Z1490" s="552"/>
      <c r="AA1490" s="552"/>
      <c r="AB1490" s="552"/>
      <c r="AC1490" s="552"/>
      <c r="AD1490" s="552"/>
      <c r="AE1490" s="552"/>
      <c r="AF1490" s="552"/>
      <c r="AG1490" s="552"/>
      <c r="AH1490" s="552"/>
      <c r="AI1490" s="1532" t="s">
        <v>739</v>
      </c>
      <c r="AJ1490" s="741"/>
      <c r="AK1490" s="1649"/>
      <c r="AL1490" s="1649"/>
      <c r="AM1490" s="1373"/>
      <c r="AN1490" s="1373"/>
      <c r="AO1490" s="1373"/>
      <c r="AP1490" s="1373"/>
      <c r="AQ1490" s="1649"/>
      <c r="AR1490" s="1373"/>
      <c r="AS1490" s="1373"/>
      <c r="AT1490" s="743"/>
      <c r="AU1490" s="1373"/>
      <c r="AV1490" s="1373"/>
      <c r="AW1490" s="1373"/>
      <c r="AX1490" s="1373"/>
      <c r="AY1490" s="1373"/>
      <c r="AZ1490" s="1639"/>
      <c r="BA1490" s="1639"/>
      <c r="BB1490" s="1639"/>
      <c r="BC1490" s="1639"/>
      <c r="BD1490" s="1639"/>
      <c r="BE1490" s="1642">
        <v>0</v>
      </c>
    </row>
    <row s="1854" customFormat="1" customHeight="1" ht="22.5">
      <c r="A1491" s="994"/>
      <c r="B1491" s="1373"/>
      <c r="C1491" s="1649"/>
      <c r="D1491" s="2158"/>
      <c r="E1491" s="553" t="s">
        <v>3301</v>
      </c>
      <c r="F1491" s="547" t="s">
        <v>2221</v>
      </c>
      <c r="G1491" s="2386" t="s">
        <v>738</v>
      </c>
      <c r="H1491" s="552"/>
      <c r="I1491" s="552">
        <v>224.795</v>
      </c>
      <c r="J1491" s="552"/>
      <c r="K1491" s="552"/>
      <c r="L1491" s="552"/>
      <c r="M1491" s="552"/>
      <c r="N1491" s="552"/>
      <c r="O1491" s="552"/>
      <c r="P1491" s="552"/>
      <c r="Q1491" s="552"/>
      <c r="R1491" s="552"/>
      <c r="S1491" s="552"/>
      <c r="T1491" s="552"/>
      <c r="U1491" s="552"/>
      <c r="V1491" s="552"/>
      <c r="W1491" s="552"/>
      <c r="X1491" s="552"/>
      <c r="Y1491" s="552"/>
      <c r="Z1491" s="552"/>
      <c r="AA1491" s="552"/>
      <c r="AB1491" s="552"/>
      <c r="AC1491" s="552"/>
      <c r="AD1491" s="552"/>
      <c r="AE1491" s="552"/>
      <c r="AF1491" s="552"/>
      <c r="AG1491" s="552"/>
      <c r="AH1491" s="552"/>
      <c r="AI1491" s="1532" t="s">
        <v>739</v>
      </c>
      <c r="AJ1491" s="741"/>
      <c r="AK1491" s="1649"/>
      <c r="AL1491" s="1649"/>
      <c r="AM1491" s="1373"/>
      <c r="AN1491" s="1373"/>
      <c r="AO1491" s="1373"/>
      <c r="AP1491" s="1373"/>
      <c r="AQ1491" s="1649"/>
      <c r="AR1491" s="1373"/>
      <c r="AS1491" s="1373"/>
      <c r="AT1491" s="743"/>
      <c r="AU1491" s="1373"/>
      <c r="AV1491" s="1373"/>
      <c r="AW1491" s="1373"/>
      <c r="AX1491" s="1373"/>
      <c r="AY1491" s="1373"/>
      <c r="AZ1491" s="1639"/>
      <c r="BA1491" s="1639"/>
      <c r="BB1491" s="1639"/>
      <c r="BC1491" s="1639"/>
      <c r="BD1491" s="1639"/>
      <c r="BE1491" s="1642">
        <v>0</v>
      </c>
    </row>
    <row s="1854" customFormat="1" customHeight="1" ht="22.5">
      <c r="A1492" s="994"/>
      <c r="B1492" s="1373"/>
      <c r="C1492" s="1649"/>
      <c r="D1492" s="2158"/>
      <c r="E1492" s="553" t="s">
        <v>3302</v>
      </c>
      <c r="F1492" s="547" t="s">
        <v>2193</v>
      </c>
      <c r="G1492" s="2386" t="s">
        <v>738</v>
      </c>
      <c r="H1492" s="552"/>
      <c r="I1492" s="552">
        <v>215.442</v>
      </c>
      <c r="J1492" s="552"/>
      <c r="K1492" s="552"/>
      <c r="L1492" s="552"/>
      <c r="M1492" s="552"/>
      <c r="N1492" s="552"/>
      <c r="O1492" s="552"/>
      <c r="P1492" s="552"/>
      <c r="Q1492" s="552"/>
      <c r="R1492" s="552"/>
      <c r="S1492" s="552"/>
      <c r="T1492" s="552"/>
      <c r="U1492" s="552"/>
      <c r="V1492" s="552"/>
      <c r="W1492" s="552"/>
      <c r="X1492" s="552"/>
      <c r="Y1492" s="552"/>
      <c r="Z1492" s="552"/>
      <c r="AA1492" s="552"/>
      <c r="AB1492" s="552"/>
      <c r="AC1492" s="552"/>
      <c r="AD1492" s="552"/>
      <c r="AE1492" s="552"/>
      <c r="AF1492" s="552"/>
      <c r="AG1492" s="552"/>
      <c r="AH1492" s="552"/>
      <c r="AI1492" s="1532" t="s">
        <v>739</v>
      </c>
      <c r="AJ1492" s="741"/>
      <c r="AK1492" s="1649"/>
      <c r="AL1492" s="1649"/>
      <c r="AM1492" s="1373"/>
      <c r="AN1492" s="1373"/>
      <c r="AO1492" s="1373"/>
      <c r="AP1492" s="1373"/>
      <c r="AQ1492" s="1649"/>
      <c r="AR1492" s="1373"/>
      <c r="AS1492" s="1373"/>
      <c r="AT1492" s="743"/>
      <c r="AU1492" s="1373"/>
      <c r="AV1492" s="1373"/>
      <c r="AW1492" s="1373"/>
      <c r="AX1492" s="1373"/>
      <c r="AY1492" s="1373"/>
      <c r="AZ1492" s="1639"/>
      <c r="BA1492" s="1639"/>
      <c r="BB1492" s="1639"/>
      <c r="BC1492" s="1639"/>
      <c r="BD1492" s="1639"/>
      <c r="BE1492" s="1642">
        <v>0</v>
      </c>
    </row>
    <row s="1854" customFormat="1" customHeight="1" ht="22.5">
      <c r="A1493" s="994"/>
      <c r="B1493" s="1373"/>
      <c r="C1493" s="1649"/>
      <c r="D1493" s="2158"/>
      <c r="E1493" s="553" t="s">
        <v>3303</v>
      </c>
      <c r="F1493" s="547" t="s">
        <v>2179</v>
      </c>
      <c r="G1493" s="2386" t="s">
        <v>738</v>
      </c>
      <c r="H1493" s="552"/>
      <c r="I1493" s="552">
        <v>210</v>
      </c>
      <c r="J1493" s="552"/>
      <c r="K1493" s="552"/>
      <c r="L1493" s="552"/>
      <c r="M1493" s="552"/>
      <c r="N1493" s="552"/>
      <c r="O1493" s="552"/>
      <c r="P1493" s="552"/>
      <c r="Q1493" s="552"/>
      <c r="R1493" s="552"/>
      <c r="S1493" s="552"/>
      <c r="T1493" s="552"/>
      <c r="U1493" s="552"/>
      <c r="V1493" s="552"/>
      <c r="W1493" s="552"/>
      <c r="X1493" s="552"/>
      <c r="Y1493" s="552"/>
      <c r="Z1493" s="552"/>
      <c r="AA1493" s="552"/>
      <c r="AB1493" s="552"/>
      <c r="AC1493" s="552"/>
      <c r="AD1493" s="552"/>
      <c r="AE1493" s="552"/>
      <c r="AF1493" s="552"/>
      <c r="AG1493" s="552"/>
      <c r="AH1493" s="552"/>
      <c r="AI1493" s="1532" t="s">
        <v>739</v>
      </c>
      <c r="AJ1493" s="741"/>
      <c r="AK1493" s="1649"/>
      <c r="AL1493" s="1649"/>
      <c r="AM1493" s="1373"/>
      <c r="AN1493" s="1373"/>
      <c r="AO1493" s="1373"/>
      <c r="AP1493" s="1373"/>
      <c r="AQ1493" s="1649"/>
      <c r="AR1493" s="1373"/>
      <c r="AS1493" s="1373"/>
      <c r="AT1493" s="743"/>
      <c r="AU1493" s="1373"/>
      <c r="AV1493" s="1373"/>
      <c r="AW1493" s="1373"/>
      <c r="AX1493" s="1373"/>
      <c r="AY1493" s="1373"/>
      <c r="AZ1493" s="1639"/>
      <c r="BA1493" s="1639"/>
      <c r="BB1493" s="1639"/>
      <c r="BC1493" s="1639"/>
      <c r="BD1493" s="1639"/>
      <c r="BE1493" s="1642">
        <v>0</v>
      </c>
    </row>
    <row s="1854" customFormat="1" customHeight="1" ht="22.5">
      <c r="A1494" s="994"/>
      <c r="B1494" s="1373"/>
      <c r="C1494" s="1649"/>
      <c r="D1494" s="2158"/>
      <c r="E1494" s="553" t="s">
        <v>3304</v>
      </c>
      <c r="F1494" s="547" t="s">
        <v>2163</v>
      </c>
      <c r="G1494" s="2386" t="s">
        <v>738</v>
      </c>
      <c r="H1494" s="552"/>
      <c r="I1494" s="552">
        <v>230</v>
      </c>
      <c r="J1494" s="552"/>
      <c r="K1494" s="552"/>
      <c r="L1494" s="552"/>
      <c r="M1494" s="552"/>
      <c r="N1494" s="552"/>
      <c r="O1494" s="552"/>
      <c r="P1494" s="552"/>
      <c r="Q1494" s="552"/>
      <c r="R1494" s="552"/>
      <c r="S1494" s="552"/>
      <c r="T1494" s="552"/>
      <c r="U1494" s="552"/>
      <c r="V1494" s="552"/>
      <c r="W1494" s="552"/>
      <c r="X1494" s="552"/>
      <c r="Y1494" s="552"/>
      <c r="Z1494" s="552"/>
      <c r="AA1494" s="552"/>
      <c r="AB1494" s="552"/>
      <c r="AC1494" s="552"/>
      <c r="AD1494" s="552"/>
      <c r="AE1494" s="552"/>
      <c r="AF1494" s="552"/>
      <c r="AG1494" s="552"/>
      <c r="AH1494" s="552"/>
      <c r="AI1494" s="1532" t="s">
        <v>739</v>
      </c>
      <c r="AJ1494" s="741"/>
      <c r="AK1494" s="1649"/>
      <c r="AL1494" s="1649"/>
      <c r="AM1494" s="1373"/>
      <c r="AN1494" s="1373"/>
      <c r="AO1494" s="1373"/>
      <c r="AP1494" s="1373"/>
      <c r="AQ1494" s="1649"/>
      <c r="AR1494" s="1373"/>
      <c r="AS1494" s="1373"/>
      <c r="AT1494" s="743"/>
      <c r="AU1494" s="1373"/>
      <c r="AV1494" s="1373"/>
      <c r="AW1494" s="1373"/>
      <c r="AX1494" s="1373"/>
      <c r="AY1494" s="1373"/>
      <c r="AZ1494" s="1639"/>
      <c r="BA1494" s="1639"/>
      <c r="BB1494" s="1639"/>
      <c r="BC1494" s="1639"/>
      <c r="BD1494" s="1639"/>
      <c r="BE1494" s="1642">
        <v>0</v>
      </c>
    </row>
    <row s="1854" customFormat="1" customHeight="1" ht="22.5">
      <c r="A1495" s="994"/>
      <c r="B1495" s="1373"/>
      <c r="C1495" s="1649"/>
      <c r="D1495" s="2158"/>
      <c r="E1495" s="553" t="s">
        <v>3305</v>
      </c>
      <c r="F1495" s="547" t="s">
        <v>2237</v>
      </c>
      <c r="G1495" s="2386" t="s">
        <v>738</v>
      </c>
      <c r="H1495" s="552"/>
      <c r="I1495" s="552">
        <v>210.473</v>
      </c>
      <c r="J1495" s="552"/>
      <c r="K1495" s="552"/>
      <c r="L1495" s="552"/>
      <c r="M1495" s="552"/>
      <c r="N1495" s="552"/>
      <c r="O1495" s="552"/>
      <c r="P1495" s="552"/>
      <c r="Q1495" s="552"/>
      <c r="R1495" s="552"/>
      <c r="S1495" s="552"/>
      <c r="T1495" s="552"/>
      <c r="U1495" s="552"/>
      <c r="V1495" s="552"/>
      <c r="W1495" s="552"/>
      <c r="X1495" s="552"/>
      <c r="Y1495" s="552"/>
      <c r="Z1495" s="552"/>
      <c r="AA1495" s="552"/>
      <c r="AB1495" s="552"/>
      <c r="AC1495" s="552"/>
      <c r="AD1495" s="552"/>
      <c r="AE1495" s="552"/>
      <c r="AF1495" s="552"/>
      <c r="AG1495" s="552"/>
      <c r="AH1495" s="552"/>
      <c r="AI1495" s="1532" t="s">
        <v>739</v>
      </c>
      <c r="AJ1495" s="741"/>
      <c r="AK1495" s="1649"/>
      <c r="AL1495" s="1649"/>
      <c r="AM1495" s="1373"/>
      <c r="AN1495" s="1373"/>
      <c r="AO1495" s="1373"/>
      <c r="AP1495" s="1373"/>
      <c r="AQ1495" s="1649"/>
      <c r="AR1495" s="1373"/>
      <c r="AS1495" s="1373"/>
      <c r="AT1495" s="743"/>
      <c r="AU1495" s="1373"/>
      <c r="AV1495" s="1373"/>
      <c r="AW1495" s="1373"/>
      <c r="AX1495" s="1373"/>
      <c r="AY1495" s="1373"/>
      <c r="AZ1495" s="1639"/>
      <c r="BA1495" s="1639"/>
      <c r="BB1495" s="1639"/>
      <c r="BC1495" s="1639"/>
      <c r="BD1495" s="1639"/>
      <c r="BE1495" s="1642">
        <v>0</v>
      </c>
    </row>
    <row s="1854" customFormat="1" customHeight="1" ht="22.5">
      <c r="A1496" s="994"/>
      <c r="B1496" s="1373"/>
      <c r="C1496" s="1649"/>
      <c r="D1496" s="2158"/>
      <c r="E1496" s="553" t="s">
        <v>3306</v>
      </c>
      <c r="F1496" s="547" t="s">
        <v>2201</v>
      </c>
      <c r="G1496" s="2386" t="s">
        <v>738</v>
      </c>
      <c r="H1496" s="552"/>
      <c r="I1496" s="552">
        <v>211.15</v>
      </c>
      <c r="J1496" s="552"/>
      <c r="K1496" s="552"/>
      <c r="L1496" s="552"/>
      <c r="M1496" s="552"/>
      <c r="N1496" s="552"/>
      <c r="O1496" s="552"/>
      <c r="P1496" s="552"/>
      <c r="Q1496" s="552"/>
      <c r="R1496" s="552"/>
      <c r="S1496" s="552"/>
      <c r="T1496" s="552"/>
      <c r="U1496" s="552"/>
      <c r="V1496" s="552"/>
      <c r="W1496" s="552"/>
      <c r="X1496" s="552"/>
      <c r="Y1496" s="552"/>
      <c r="Z1496" s="552"/>
      <c r="AA1496" s="552"/>
      <c r="AB1496" s="552"/>
      <c r="AC1496" s="552"/>
      <c r="AD1496" s="552"/>
      <c r="AE1496" s="552"/>
      <c r="AF1496" s="552"/>
      <c r="AG1496" s="552"/>
      <c r="AH1496" s="552"/>
      <c r="AI1496" s="1532" t="s">
        <v>739</v>
      </c>
      <c r="AJ1496" s="741"/>
      <c r="AK1496" s="1649"/>
      <c r="AL1496" s="1649"/>
      <c r="AM1496" s="1373"/>
      <c r="AN1496" s="1373"/>
      <c r="AO1496" s="1373"/>
      <c r="AP1496" s="1373"/>
      <c r="AQ1496" s="1649"/>
      <c r="AR1496" s="1373"/>
      <c r="AS1496" s="1373"/>
      <c r="AT1496" s="743"/>
      <c r="AU1496" s="1373"/>
      <c r="AV1496" s="1373"/>
      <c r="AW1496" s="1373"/>
      <c r="AX1496" s="1373"/>
      <c r="AY1496" s="1373"/>
      <c r="AZ1496" s="1639"/>
      <c r="BA1496" s="1639"/>
      <c r="BB1496" s="1639"/>
      <c r="BC1496" s="1639"/>
      <c r="BD1496" s="1639"/>
      <c r="BE1496" s="1642">
        <v>0</v>
      </c>
    </row>
    <row s="1854" customFormat="1" customHeight="1" ht="22.5">
      <c r="A1497" s="994"/>
      <c r="B1497" s="1373"/>
      <c r="C1497" s="1649"/>
      <c r="D1497" s="2158"/>
      <c r="E1497" s="553" t="s">
        <v>3307</v>
      </c>
      <c r="F1497" s="547" t="s">
        <v>2207</v>
      </c>
      <c r="G1497" s="2386" t="s">
        <v>738</v>
      </c>
      <c r="H1497" s="552"/>
      <c r="I1497" s="552">
        <v>210.186</v>
      </c>
      <c r="J1497" s="552"/>
      <c r="K1497" s="552"/>
      <c r="L1497" s="552"/>
      <c r="M1497" s="552"/>
      <c r="N1497" s="552"/>
      <c r="O1497" s="552"/>
      <c r="P1497" s="552"/>
      <c r="Q1497" s="552"/>
      <c r="R1497" s="552"/>
      <c r="S1497" s="552"/>
      <c r="T1497" s="552"/>
      <c r="U1497" s="552"/>
      <c r="V1497" s="552"/>
      <c r="W1497" s="552"/>
      <c r="X1497" s="552"/>
      <c r="Y1497" s="552"/>
      <c r="Z1497" s="552"/>
      <c r="AA1497" s="552"/>
      <c r="AB1497" s="552"/>
      <c r="AC1497" s="552"/>
      <c r="AD1497" s="552"/>
      <c r="AE1497" s="552"/>
      <c r="AF1497" s="552"/>
      <c r="AG1497" s="552"/>
      <c r="AH1497" s="552"/>
      <c r="AI1497" s="1532" t="s">
        <v>739</v>
      </c>
      <c r="AJ1497" s="741"/>
      <c r="AK1497" s="1649"/>
      <c r="AL1497" s="1649"/>
      <c r="AM1497" s="1373"/>
      <c r="AN1497" s="1373"/>
      <c r="AO1497" s="1373"/>
      <c r="AP1497" s="1373"/>
      <c r="AQ1497" s="1649"/>
      <c r="AR1497" s="1373"/>
      <c r="AS1497" s="1373"/>
      <c r="AT1497" s="743"/>
      <c r="AU1497" s="1373"/>
      <c r="AV1497" s="1373"/>
      <c r="AW1497" s="1373"/>
      <c r="AX1497" s="1373"/>
      <c r="AY1497" s="1373"/>
      <c r="AZ1497" s="1639"/>
      <c r="BA1497" s="1639"/>
      <c r="BB1497" s="1639"/>
      <c r="BC1497" s="1639"/>
      <c r="BD1497" s="1639"/>
      <c r="BE1497" s="1642">
        <v>0</v>
      </c>
    </row>
    <row s="1854" customFormat="1" customHeight="1" ht="22.5">
      <c r="A1498" s="994"/>
      <c r="B1498" s="1373"/>
      <c r="C1498" s="1649"/>
      <c r="D1498" s="2158"/>
      <c r="E1498" s="553" t="s">
        <v>3308</v>
      </c>
      <c r="F1498" s="547" t="s">
        <v>2095</v>
      </c>
      <c r="G1498" s="2386" t="s">
        <v>738</v>
      </c>
      <c r="H1498" s="552"/>
      <c r="I1498" s="552">
        <v>253.931</v>
      </c>
      <c r="J1498" s="552"/>
      <c r="K1498" s="552"/>
      <c r="L1498" s="552"/>
      <c r="M1498" s="552"/>
      <c r="N1498" s="552"/>
      <c r="O1498" s="552"/>
      <c r="P1498" s="552"/>
      <c r="Q1498" s="552"/>
      <c r="R1498" s="552"/>
      <c r="S1498" s="552"/>
      <c r="T1498" s="552"/>
      <c r="U1498" s="552"/>
      <c r="V1498" s="552"/>
      <c r="W1498" s="552"/>
      <c r="X1498" s="552"/>
      <c r="Y1498" s="552"/>
      <c r="Z1498" s="552"/>
      <c r="AA1498" s="552"/>
      <c r="AB1498" s="552"/>
      <c r="AC1498" s="552"/>
      <c r="AD1498" s="552"/>
      <c r="AE1498" s="552"/>
      <c r="AF1498" s="552"/>
      <c r="AG1498" s="552"/>
      <c r="AH1498" s="552"/>
      <c r="AI1498" s="1532" t="s">
        <v>739</v>
      </c>
      <c r="AJ1498" s="741"/>
      <c r="AK1498" s="1649"/>
      <c r="AL1498" s="1649"/>
      <c r="AM1498" s="1373"/>
      <c r="AN1498" s="1373"/>
      <c r="AO1498" s="1373"/>
      <c r="AP1498" s="1373"/>
      <c r="AQ1498" s="1649"/>
      <c r="AR1498" s="1373"/>
      <c r="AS1498" s="1373"/>
      <c r="AT1498" s="743"/>
      <c r="AU1498" s="1373"/>
      <c r="AV1498" s="1373"/>
      <c r="AW1498" s="1373"/>
      <c r="AX1498" s="1373"/>
      <c r="AY1498" s="1373"/>
      <c r="AZ1498" s="1639"/>
      <c r="BA1498" s="1639"/>
      <c r="BB1498" s="1639"/>
      <c r="BC1498" s="1639"/>
      <c r="BD1498" s="1639"/>
      <c r="BE1498" s="1642">
        <v>0</v>
      </c>
    </row>
    <row s="1854" customFormat="1" customHeight="1" ht="22.5">
      <c r="A1499" s="994"/>
      <c r="B1499" s="1373"/>
      <c r="C1499" s="1649"/>
      <c r="D1499" s="2158"/>
      <c r="E1499" s="553" t="s">
        <v>3309</v>
      </c>
      <c r="F1499" s="547" t="s">
        <v>2159</v>
      </c>
      <c r="G1499" s="2386" t="s">
        <v>738</v>
      </c>
      <c r="H1499" s="552"/>
      <c r="I1499" s="552">
        <v>210</v>
      </c>
      <c r="J1499" s="552"/>
      <c r="K1499" s="552"/>
      <c r="L1499" s="552"/>
      <c r="M1499" s="552"/>
      <c r="N1499" s="552"/>
      <c r="O1499" s="552"/>
      <c r="P1499" s="552"/>
      <c r="Q1499" s="552"/>
      <c r="R1499" s="552"/>
      <c r="S1499" s="552"/>
      <c r="T1499" s="552"/>
      <c r="U1499" s="552"/>
      <c r="V1499" s="552"/>
      <c r="W1499" s="552"/>
      <c r="X1499" s="552"/>
      <c r="Y1499" s="552"/>
      <c r="Z1499" s="552"/>
      <c r="AA1499" s="552"/>
      <c r="AB1499" s="552"/>
      <c r="AC1499" s="552"/>
      <c r="AD1499" s="552"/>
      <c r="AE1499" s="552"/>
      <c r="AF1499" s="552"/>
      <c r="AG1499" s="552"/>
      <c r="AH1499" s="552"/>
      <c r="AI1499" s="1532" t="s">
        <v>739</v>
      </c>
      <c r="AJ1499" s="741"/>
      <c r="AK1499" s="1649"/>
      <c r="AL1499" s="1649"/>
      <c r="AM1499" s="1373"/>
      <c r="AN1499" s="1373"/>
      <c r="AO1499" s="1373"/>
      <c r="AP1499" s="1373"/>
      <c r="AQ1499" s="1649"/>
      <c r="AR1499" s="1373"/>
      <c r="AS1499" s="1373"/>
      <c r="AT1499" s="743"/>
      <c r="AU1499" s="1373"/>
      <c r="AV1499" s="1373"/>
      <c r="AW1499" s="1373"/>
      <c r="AX1499" s="1373"/>
      <c r="AY1499" s="1373"/>
      <c r="AZ1499" s="1639"/>
      <c r="BA1499" s="1639"/>
      <c r="BB1499" s="1639"/>
      <c r="BC1499" s="1639"/>
      <c r="BD1499" s="1639"/>
      <c r="BE1499" s="1642">
        <v>0</v>
      </c>
    </row>
    <row s="1854" customFormat="1" customHeight="1" ht="22.5">
      <c r="A1500" s="994"/>
      <c r="B1500" s="1373"/>
      <c r="C1500" s="1649"/>
      <c r="D1500" s="2158"/>
      <c r="E1500" s="553" t="s">
        <v>3310</v>
      </c>
      <c r="F1500" s="547" t="s">
        <v>2241</v>
      </c>
      <c r="G1500" s="2386" t="s">
        <v>738</v>
      </c>
      <c r="H1500" s="552"/>
      <c r="I1500" s="552">
        <v>229.539</v>
      </c>
      <c r="J1500" s="552"/>
      <c r="K1500" s="552"/>
      <c r="L1500" s="552"/>
      <c r="M1500" s="552"/>
      <c r="N1500" s="552"/>
      <c r="O1500" s="552"/>
      <c r="P1500" s="552"/>
      <c r="Q1500" s="552"/>
      <c r="R1500" s="552"/>
      <c r="S1500" s="552"/>
      <c r="T1500" s="552"/>
      <c r="U1500" s="552"/>
      <c r="V1500" s="552"/>
      <c r="W1500" s="552"/>
      <c r="X1500" s="552"/>
      <c r="Y1500" s="552"/>
      <c r="Z1500" s="552"/>
      <c r="AA1500" s="552"/>
      <c r="AB1500" s="552"/>
      <c r="AC1500" s="552"/>
      <c r="AD1500" s="552"/>
      <c r="AE1500" s="552"/>
      <c r="AF1500" s="552"/>
      <c r="AG1500" s="552"/>
      <c r="AH1500" s="552"/>
      <c r="AI1500" s="1532" t="s">
        <v>739</v>
      </c>
      <c r="AJ1500" s="741"/>
      <c r="AK1500" s="1649"/>
      <c r="AL1500" s="1649"/>
      <c r="AM1500" s="1373"/>
      <c r="AN1500" s="1373"/>
      <c r="AO1500" s="1373"/>
      <c r="AP1500" s="1373"/>
      <c r="AQ1500" s="1649"/>
      <c r="AR1500" s="1373"/>
      <c r="AS1500" s="1373"/>
      <c r="AT1500" s="743"/>
      <c r="AU1500" s="1373"/>
      <c r="AV1500" s="1373"/>
      <c r="AW1500" s="1373"/>
      <c r="AX1500" s="1373"/>
      <c r="AY1500" s="1373"/>
      <c r="AZ1500" s="1639"/>
      <c r="BA1500" s="1639"/>
      <c r="BB1500" s="1639"/>
      <c r="BC1500" s="1639"/>
      <c r="BD1500" s="1639"/>
      <c r="BE1500" s="1642">
        <v>0</v>
      </c>
    </row>
    <row s="1854" customFormat="1" customHeight="1" ht="22.5">
      <c r="A1501" s="994"/>
      <c r="B1501" s="1373"/>
      <c r="C1501" s="1649"/>
      <c r="D1501" s="2158"/>
      <c r="E1501" s="553" t="s">
        <v>3311</v>
      </c>
      <c r="F1501" s="547" t="s">
        <v>2109</v>
      </c>
      <c r="G1501" s="2386" t="s">
        <v>738</v>
      </c>
      <c r="H1501" s="552"/>
      <c r="I1501" s="552">
        <v>210.1</v>
      </c>
      <c r="J1501" s="552"/>
      <c r="K1501" s="552"/>
      <c r="L1501" s="552"/>
      <c r="M1501" s="552"/>
      <c r="N1501" s="552"/>
      <c r="O1501" s="552"/>
      <c r="P1501" s="552"/>
      <c r="Q1501" s="552"/>
      <c r="R1501" s="552"/>
      <c r="S1501" s="552"/>
      <c r="T1501" s="552"/>
      <c r="U1501" s="552"/>
      <c r="V1501" s="552"/>
      <c r="W1501" s="552"/>
      <c r="X1501" s="552"/>
      <c r="Y1501" s="552"/>
      <c r="Z1501" s="552"/>
      <c r="AA1501" s="552"/>
      <c r="AB1501" s="552"/>
      <c r="AC1501" s="552"/>
      <c r="AD1501" s="552"/>
      <c r="AE1501" s="552"/>
      <c r="AF1501" s="552"/>
      <c r="AG1501" s="552"/>
      <c r="AH1501" s="552"/>
      <c r="AI1501" s="1532" t="s">
        <v>739</v>
      </c>
      <c r="AJ1501" s="741"/>
      <c r="AK1501" s="1649"/>
      <c r="AL1501" s="1649"/>
      <c r="AM1501" s="1373"/>
      <c r="AN1501" s="1373"/>
      <c r="AO1501" s="1373"/>
      <c r="AP1501" s="1373"/>
      <c r="AQ1501" s="1649"/>
      <c r="AR1501" s="1373"/>
      <c r="AS1501" s="1373"/>
      <c r="AT1501" s="743"/>
      <c r="AU1501" s="1373"/>
      <c r="AV1501" s="1373"/>
      <c r="AW1501" s="1373"/>
      <c r="AX1501" s="1373"/>
      <c r="AY1501" s="1373"/>
      <c r="AZ1501" s="1639"/>
      <c r="BA1501" s="1639"/>
      <c r="BB1501" s="1639"/>
      <c r="BC1501" s="1639"/>
      <c r="BD1501" s="1639"/>
      <c r="BE1501" s="1642">
        <v>0</v>
      </c>
    </row>
    <row s="1854" customFormat="1" customHeight="1" ht="22.5">
      <c r="A1502" s="994"/>
      <c r="B1502" s="1373"/>
      <c r="C1502" s="1649"/>
      <c r="D1502" s="2158"/>
      <c r="E1502" s="553" t="s">
        <v>3312</v>
      </c>
      <c r="F1502" s="547" t="s">
        <v>2139</v>
      </c>
      <c r="G1502" s="2386" t="s">
        <v>738</v>
      </c>
      <c r="H1502" s="552"/>
      <c r="I1502" s="552">
        <v>210.1</v>
      </c>
      <c r="J1502" s="552"/>
      <c r="K1502" s="552"/>
      <c r="L1502" s="552"/>
      <c r="M1502" s="552"/>
      <c r="N1502" s="552"/>
      <c r="O1502" s="552"/>
      <c r="P1502" s="552"/>
      <c r="Q1502" s="552"/>
      <c r="R1502" s="552"/>
      <c r="S1502" s="552"/>
      <c r="T1502" s="552"/>
      <c r="U1502" s="552"/>
      <c r="V1502" s="552"/>
      <c r="W1502" s="552"/>
      <c r="X1502" s="552"/>
      <c r="Y1502" s="552"/>
      <c r="Z1502" s="552"/>
      <c r="AA1502" s="552"/>
      <c r="AB1502" s="552"/>
      <c r="AC1502" s="552"/>
      <c r="AD1502" s="552"/>
      <c r="AE1502" s="552"/>
      <c r="AF1502" s="552"/>
      <c r="AG1502" s="552"/>
      <c r="AH1502" s="552"/>
      <c r="AI1502" s="1532" t="s">
        <v>739</v>
      </c>
      <c r="AJ1502" s="741"/>
      <c r="AK1502" s="1649"/>
      <c r="AL1502" s="1649"/>
      <c r="AM1502" s="1373"/>
      <c r="AN1502" s="1373"/>
      <c r="AO1502" s="1373"/>
      <c r="AP1502" s="1373"/>
      <c r="AQ1502" s="1649"/>
      <c r="AR1502" s="1373"/>
      <c r="AS1502" s="1373"/>
      <c r="AT1502" s="743"/>
      <c r="AU1502" s="1373"/>
      <c r="AV1502" s="1373"/>
      <c r="AW1502" s="1373"/>
      <c r="AX1502" s="1373"/>
      <c r="AY1502" s="1373"/>
      <c r="AZ1502" s="1639"/>
      <c r="BA1502" s="1639"/>
      <c r="BB1502" s="1639"/>
      <c r="BC1502" s="1639"/>
      <c r="BD1502" s="1639"/>
      <c r="BE1502" s="1642">
        <v>0</v>
      </c>
    </row>
    <row s="1854" customFormat="1" customHeight="1" ht="22.5">
      <c r="A1503" s="994"/>
      <c r="B1503" s="1373"/>
      <c r="C1503" s="1649"/>
      <c r="D1503" s="2158"/>
      <c r="E1503" s="553" t="s">
        <v>3313</v>
      </c>
      <c r="F1503" s="547" t="s">
        <v>2153</v>
      </c>
      <c r="G1503" s="2386" t="s">
        <v>738</v>
      </c>
      <c r="H1503" s="552"/>
      <c r="I1503" s="552">
        <v>209</v>
      </c>
      <c r="J1503" s="552"/>
      <c r="K1503" s="552"/>
      <c r="L1503" s="552"/>
      <c r="M1503" s="552"/>
      <c r="N1503" s="552"/>
      <c r="O1503" s="552"/>
      <c r="P1503" s="552"/>
      <c r="Q1503" s="552"/>
      <c r="R1503" s="552"/>
      <c r="S1503" s="552"/>
      <c r="T1503" s="552"/>
      <c r="U1503" s="552"/>
      <c r="V1503" s="552"/>
      <c r="W1503" s="552"/>
      <c r="X1503" s="552"/>
      <c r="Y1503" s="552"/>
      <c r="Z1503" s="552"/>
      <c r="AA1503" s="552"/>
      <c r="AB1503" s="552"/>
      <c r="AC1503" s="552"/>
      <c r="AD1503" s="552"/>
      <c r="AE1503" s="552"/>
      <c r="AF1503" s="552"/>
      <c r="AG1503" s="552"/>
      <c r="AH1503" s="552"/>
      <c r="AI1503" s="1532" t="s">
        <v>739</v>
      </c>
      <c r="AJ1503" s="741"/>
      <c r="AK1503" s="1649"/>
      <c r="AL1503" s="1649"/>
      <c r="AM1503" s="1373"/>
      <c r="AN1503" s="1373"/>
      <c r="AO1503" s="1373"/>
      <c r="AP1503" s="1373"/>
      <c r="AQ1503" s="1649"/>
      <c r="AR1503" s="1373"/>
      <c r="AS1503" s="1373"/>
      <c r="AT1503" s="743"/>
      <c r="AU1503" s="1373"/>
      <c r="AV1503" s="1373"/>
      <c r="AW1503" s="1373"/>
      <c r="AX1503" s="1373"/>
      <c r="AY1503" s="1373"/>
      <c r="AZ1503" s="1639"/>
      <c r="BA1503" s="1639"/>
      <c r="BB1503" s="1639"/>
      <c r="BC1503" s="1639"/>
      <c r="BD1503" s="1639"/>
      <c r="BE1503" s="1642">
        <v>0</v>
      </c>
    </row>
    <row s="1854" customFormat="1" customHeight="1" ht="22.5">
      <c r="A1504" s="994"/>
      <c r="B1504" s="1373"/>
      <c r="C1504" s="1649"/>
      <c r="D1504" s="2158"/>
      <c r="E1504" s="553" t="s">
        <v>3314</v>
      </c>
      <c r="F1504" s="547" t="s">
        <v>2229</v>
      </c>
      <c r="G1504" s="2386" t="s">
        <v>738</v>
      </c>
      <c r="H1504" s="552"/>
      <c r="I1504" s="552">
        <v>265</v>
      </c>
      <c r="J1504" s="552"/>
      <c r="K1504" s="552"/>
      <c r="L1504" s="552"/>
      <c r="M1504" s="552"/>
      <c r="N1504" s="552"/>
      <c r="O1504" s="552"/>
      <c r="P1504" s="552"/>
      <c r="Q1504" s="552"/>
      <c r="R1504" s="552"/>
      <c r="S1504" s="552"/>
      <c r="T1504" s="552"/>
      <c r="U1504" s="552"/>
      <c r="V1504" s="552"/>
      <c r="W1504" s="552"/>
      <c r="X1504" s="552"/>
      <c r="Y1504" s="552"/>
      <c r="Z1504" s="552"/>
      <c r="AA1504" s="552"/>
      <c r="AB1504" s="552"/>
      <c r="AC1504" s="552"/>
      <c r="AD1504" s="552"/>
      <c r="AE1504" s="552"/>
      <c r="AF1504" s="552"/>
      <c r="AG1504" s="552"/>
      <c r="AH1504" s="552"/>
      <c r="AI1504" s="1532" t="s">
        <v>739</v>
      </c>
      <c r="AJ1504" s="741"/>
      <c r="AK1504" s="1649"/>
      <c r="AL1504" s="1649"/>
      <c r="AM1504" s="1373"/>
      <c r="AN1504" s="1373"/>
      <c r="AO1504" s="1373"/>
      <c r="AP1504" s="1373"/>
      <c r="AQ1504" s="1649"/>
      <c r="AR1504" s="1373"/>
      <c r="AS1504" s="1373"/>
      <c r="AT1504" s="743"/>
      <c r="AU1504" s="1373"/>
      <c r="AV1504" s="1373"/>
      <c r="AW1504" s="1373"/>
      <c r="AX1504" s="1373"/>
      <c r="AY1504" s="1373"/>
      <c r="AZ1504" s="1639"/>
      <c r="BA1504" s="1639"/>
      <c r="BB1504" s="1639"/>
      <c r="BC1504" s="1639"/>
      <c r="BD1504" s="1639"/>
      <c r="BE1504" s="1642">
        <v>0</v>
      </c>
    </row>
    <row s="1854" customFormat="1" customHeight="1" ht="22.5">
      <c r="A1505" s="994"/>
      <c r="B1505" s="1373"/>
      <c r="C1505" s="1649"/>
      <c r="D1505" s="2158"/>
      <c r="E1505" s="553" t="s">
        <v>3315</v>
      </c>
      <c r="F1505" s="547" t="s">
        <v>3316</v>
      </c>
      <c r="G1505" s="2386" t="s">
        <v>738</v>
      </c>
      <c r="H1505" s="552"/>
      <c r="I1505" s="552">
        <v>216</v>
      </c>
      <c r="J1505" s="552"/>
      <c r="K1505" s="552"/>
      <c r="L1505" s="552"/>
      <c r="M1505" s="552"/>
      <c r="N1505" s="552"/>
      <c r="O1505" s="552"/>
      <c r="P1505" s="552"/>
      <c r="Q1505" s="552"/>
      <c r="R1505" s="552"/>
      <c r="S1505" s="552"/>
      <c r="T1505" s="552"/>
      <c r="U1505" s="552"/>
      <c r="V1505" s="552"/>
      <c r="W1505" s="552"/>
      <c r="X1505" s="552"/>
      <c r="Y1505" s="552"/>
      <c r="Z1505" s="552"/>
      <c r="AA1505" s="552"/>
      <c r="AB1505" s="552"/>
      <c r="AC1505" s="552"/>
      <c r="AD1505" s="552"/>
      <c r="AE1505" s="552"/>
      <c r="AF1505" s="552"/>
      <c r="AG1505" s="552"/>
      <c r="AH1505" s="552"/>
      <c r="AI1505" s="1532" t="s">
        <v>739</v>
      </c>
      <c r="AJ1505" s="741"/>
      <c r="AK1505" s="1649"/>
      <c r="AL1505" s="1649"/>
      <c r="AM1505" s="1373"/>
      <c r="AN1505" s="1373"/>
      <c r="AO1505" s="1373"/>
      <c r="AP1505" s="1373"/>
      <c r="AQ1505" s="1649"/>
      <c r="AR1505" s="1373"/>
      <c r="AS1505" s="1373"/>
      <c r="AT1505" s="743"/>
      <c r="AU1505" s="1373"/>
      <c r="AV1505" s="1373"/>
      <c r="AW1505" s="1373"/>
      <c r="AX1505" s="1373"/>
      <c r="AY1505" s="1373"/>
      <c r="AZ1505" s="1639"/>
      <c r="BA1505" s="1639"/>
      <c r="BB1505" s="1639"/>
      <c r="BC1505" s="1639"/>
      <c r="BD1505" s="1639"/>
      <c r="BE1505" s="1642">
        <v>0</v>
      </c>
    </row>
    <row s="1854" customFormat="1" customHeight="1" ht="22.5">
      <c r="A1506" s="994"/>
      <c r="B1506" s="1373"/>
      <c r="C1506" s="1649"/>
      <c r="D1506" s="2158"/>
      <c r="E1506" s="553" t="s">
        <v>3317</v>
      </c>
      <c r="F1506" s="547" t="s">
        <v>2119</v>
      </c>
      <c r="G1506" s="2386" t="s">
        <v>738</v>
      </c>
      <c r="H1506" s="552"/>
      <c r="I1506" s="552">
        <v>240</v>
      </c>
      <c r="J1506" s="552"/>
      <c r="K1506" s="552"/>
      <c r="L1506" s="552"/>
      <c r="M1506" s="552"/>
      <c r="N1506" s="552"/>
      <c r="O1506" s="552"/>
      <c r="P1506" s="552"/>
      <c r="Q1506" s="552"/>
      <c r="R1506" s="552"/>
      <c r="S1506" s="552"/>
      <c r="T1506" s="552"/>
      <c r="U1506" s="552"/>
      <c r="V1506" s="552"/>
      <c r="W1506" s="552"/>
      <c r="X1506" s="552"/>
      <c r="Y1506" s="552"/>
      <c r="Z1506" s="552"/>
      <c r="AA1506" s="552"/>
      <c r="AB1506" s="552"/>
      <c r="AC1506" s="552"/>
      <c r="AD1506" s="552"/>
      <c r="AE1506" s="552"/>
      <c r="AF1506" s="552"/>
      <c r="AG1506" s="552"/>
      <c r="AH1506" s="552"/>
      <c r="AI1506" s="1532" t="s">
        <v>739</v>
      </c>
      <c r="AJ1506" s="741"/>
      <c r="AK1506" s="1649"/>
      <c r="AL1506" s="1649"/>
      <c r="AM1506" s="1373"/>
      <c r="AN1506" s="1373"/>
      <c r="AO1506" s="1373"/>
      <c r="AP1506" s="1373"/>
      <c r="AQ1506" s="1649"/>
      <c r="AR1506" s="1373"/>
      <c r="AS1506" s="1373"/>
      <c r="AT1506" s="743"/>
      <c r="AU1506" s="1373"/>
      <c r="AV1506" s="1373"/>
      <c r="AW1506" s="1373"/>
      <c r="AX1506" s="1373"/>
      <c r="AY1506" s="1373"/>
      <c r="AZ1506" s="1639"/>
      <c r="BA1506" s="1639"/>
      <c r="BB1506" s="1639"/>
      <c r="BC1506" s="1639"/>
      <c r="BD1506" s="1639"/>
      <c r="BE1506" s="1642">
        <v>0</v>
      </c>
    </row>
    <row s="1854" customFormat="1" customHeight="1" ht="22.5">
      <c r="A1507" s="994"/>
      <c r="B1507" s="1373"/>
      <c r="C1507" s="1649"/>
      <c r="D1507" s="2158"/>
      <c r="E1507" s="553" t="s">
        <v>3318</v>
      </c>
      <c r="F1507" s="547" t="s">
        <v>3319</v>
      </c>
      <c r="G1507" s="2386" t="s">
        <v>738</v>
      </c>
      <c r="H1507" s="552"/>
      <c r="I1507" s="552">
        <v>204</v>
      </c>
      <c r="J1507" s="552"/>
      <c r="K1507" s="552"/>
      <c r="L1507" s="552"/>
      <c r="M1507" s="552"/>
      <c r="N1507" s="552"/>
      <c r="O1507" s="552"/>
      <c r="P1507" s="552"/>
      <c r="Q1507" s="552"/>
      <c r="R1507" s="552"/>
      <c r="S1507" s="552"/>
      <c r="T1507" s="552"/>
      <c r="U1507" s="552"/>
      <c r="V1507" s="552"/>
      <c r="W1507" s="552"/>
      <c r="X1507" s="552"/>
      <c r="Y1507" s="552"/>
      <c r="Z1507" s="552"/>
      <c r="AA1507" s="552"/>
      <c r="AB1507" s="552"/>
      <c r="AC1507" s="552"/>
      <c r="AD1507" s="552"/>
      <c r="AE1507" s="552"/>
      <c r="AF1507" s="552"/>
      <c r="AG1507" s="552"/>
      <c r="AH1507" s="552"/>
      <c r="AI1507" s="1532" t="s">
        <v>739</v>
      </c>
      <c r="AJ1507" s="741"/>
      <c r="AK1507" s="1649"/>
      <c r="AL1507" s="1649"/>
      <c r="AM1507" s="1373"/>
      <c r="AN1507" s="1373"/>
      <c r="AO1507" s="1373"/>
      <c r="AP1507" s="1373"/>
      <c r="AQ1507" s="1649"/>
      <c r="AR1507" s="1373"/>
      <c r="AS1507" s="1373"/>
      <c r="AT1507" s="743"/>
      <c r="AU1507" s="1373"/>
      <c r="AV1507" s="1373"/>
      <c r="AW1507" s="1373"/>
      <c r="AX1507" s="1373"/>
      <c r="AY1507" s="1373"/>
      <c r="AZ1507" s="1639"/>
      <c r="BA1507" s="1639"/>
      <c r="BB1507" s="1639"/>
      <c r="BC1507" s="1639"/>
      <c r="BD1507" s="1639"/>
      <c r="BE1507" s="1642">
        <v>0</v>
      </c>
    </row>
    <row s="1854" customFormat="1" customHeight="1" ht="22.5">
      <c r="A1508" s="994"/>
      <c r="B1508" s="1373"/>
      <c r="C1508" s="1649"/>
      <c r="D1508" s="2158"/>
      <c r="E1508" s="553" t="s">
        <v>3320</v>
      </c>
      <c r="F1508" s="547" t="s">
        <v>3321</v>
      </c>
      <c r="G1508" s="2386" t="s">
        <v>738</v>
      </c>
      <c r="H1508" s="552"/>
      <c r="I1508" s="552">
        <v>204</v>
      </c>
      <c r="J1508" s="552"/>
      <c r="K1508" s="552"/>
      <c r="L1508" s="552"/>
      <c r="M1508" s="552"/>
      <c r="N1508" s="552"/>
      <c r="O1508" s="552"/>
      <c r="P1508" s="552"/>
      <c r="Q1508" s="552"/>
      <c r="R1508" s="552"/>
      <c r="S1508" s="552"/>
      <c r="T1508" s="552"/>
      <c r="U1508" s="552"/>
      <c r="V1508" s="552"/>
      <c r="W1508" s="552"/>
      <c r="X1508" s="552"/>
      <c r="Y1508" s="552"/>
      <c r="Z1508" s="552"/>
      <c r="AA1508" s="552"/>
      <c r="AB1508" s="552"/>
      <c r="AC1508" s="552"/>
      <c r="AD1508" s="552"/>
      <c r="AE1508" s="552"/>
      <c r="AF1508" s="552"/>
      <c r="AG1508" s="552"/>
      <c r="AH1508" s="552"/>
      <c r="AI1508" s="1532" t="s">
        <v>739</v>
      </c>
      <c r="AJ1508" s="741"/>
      <c r="AK1508" s="1649"/>
      <c r="AL1508" s="1649"/>
      <c r="AM1508" s="1373"/>
      <c r="AN1508" s="1373"/>
      <c r="AO1508" s="1373"/>
      <c r="AP1508" s="1373"/>
      <c r="AQ1508" s="1649"/>
      <c r="AR1508" s="1373"/>
      <c r="AS1508" s="1373"/>
      <c r="AT1508" s="743"/>
      <c r="AU1508" s="1373"/>
      <c r="AV1508" s="1373"/>
      <c r="AW1508" s="1373"/>
      <c r="AX1508" s="1373"/>
      <c r="AY1508" s="1373"/>
      <c r="AZ1508" s="1639"/>
      <c r="BA1508" s="1639"/>
      <c r="BB1508" s="1639"/>
      <c r="BC1508" s="1639"/>
      <c r="BD1508" s="1639"/>
      <c r="BE1508" s="1642">
        <v>0</v>
      </c>
    </row>
    <row s="1854" customFormat="1" customHeight="1" ht="22.5">
      <c r="A1509" s="994"/>
      <c r="B1509" s="1373"/>
      <c r="C1509" s="1649"/>
      <c r="D1509" s="2158"/>
      <c r="E1509" s="553" t="s">
        <v>3322</v>
      </c>
      <c r="F1509" s="547" t="s">
        <v>3323</v>
      </c>
      <c r="G1509" s="2386" t="s">
        <v>738</v>
      </c>
      <c r="H1509" s="552"/>
      <c r="I1509" s="552">
        <v>242.042</v>
      </c>
      <c r="J1509" s="552"/>
      <c r="K1509" s="552"/>
      <c r="L1509" s="552"/>
      <c r="M1509" s="552"/>
      <c r="N1509" s="552"/>
      <c r="O1509" s="552"/>
      <c r="P1509" s="552"/>
      <c r="Q1509" s="552"/>
      <c r="R1509" s="552"/>
      <c r="S1509" s="552"/>
      <c r="T1509" s="552"/>
      <c r="U1509" s="552"/>
      <c r="V1509" s="552"/>
      <c r="W1509" s="552"/>
      <c r="X1509" s="552"/>
      <c r="Y1509" s="552"/>
      <c r="Z1509" s="552"/>
      <c r="AA1509" s="552"/>
      <c r="AB1509" s="552"/>
      <c r="AC1509" s="552"/>
      <c r="AD1509" s="552"/>
      <c r="AE1509" s="552"/>
      <c r="AF1509" s="552"/>
      <c r="AG1509" s="552"/>
      <c r="AH1509" s="552"/>
      <c r="AI1509" s="1532" t="s">
        <v>739</v>
      </c>
      <c r="AJ1509" s="741"/>
      <c r="AK1509" s="1649"/>
      <c r="AL1509" s="1649"/>
      <c r="AM1509" s="1373"/>
      <c r="AN1509" s="1373"/>
      <c r="AO1509" s="1373"/>
      <c r="AP1509" s="1373"/>
      <c r="AQ1509" s="1649"/>
      <c r="AR1509" s="1373"/>
      <c r="AS1509" s="1373"/>
      <c r="AT1509" s="743"/>
      <c r="AU1509" s="1373"/>
      <c r="AV1509" s="1373"/>
      <c r="AW1509" s="1373"/>
      <c r="AX1509" s="1373"/>
      <c r="AY1509" s="1373"/>
      <c r="AZ1509" s="1639"/>
      <c r="BA1509" s="1639"/>
      <c r="BB1509" s="1639"/>
      <c r="BC1509" s="1639"/>
      <c r="BD1509" s="1639"/>
      <c r="BE1509" s="1642">
        <v>0</v>
      </c>
    </row>
    <row s="1854" customFormat="1" customHeight="1" ht="22.5">
      <c r="A1510" s="994"/>
      <c r="B1510" s="1373"/>
      <c r="C1510" s="1649"/>
      <c r="D1510" s="2158"/>
      <c r="E1510" s="553" t="s">
        <v>3324</v>
      </c>
      <c r="F1510" s="547" t="s">
        <v>2087</v>
      </c>
      <c r="G1510" s="2386" t="s">
        <v>738</v>
      </c>
      <c r="H1510" s="552"/>
      <c r="I1510" s="552">
        <v>178</v>
      </c>
      <c r="J1510" s="552"/>
      <c r="K1510" s="552"/>
      <c r="L1510" s="552"/>
      <c r="M1510" s="552"/>
      <c r="N1510" s="552"/>
      <c r="O1510" s="552"/>
      <c r="P1510" s="552"/>
      <c r="Q1510" s="552"/>
      <c r="R1510" s="552"/>
      <c r="S1510" s="552"/>
      <c r="T1510" s="552"/>
      <c r="U1510" s="552"/>
      <c r="V1510" s="552"/>
      <c r="W1510" s="552"/>
      <c r="X1510" s="552"/>
      <c r="Y1510" s="552"/>
      <c r="Z1510" s="552"/>
      <c r="AA1510" s="552"/>
      <c r="AB1510" s="552"/>
      <c r="AC1510" s="552"/>
      <c r="AD1510" s="552"/>
      <c r="AE1510" s="552"/>
      <c r="AF1510" s="552"/>
      <c r="AG1510" s="552"/>
      <c r="AH1510" s="552"/>
      <c r="AI1510" s="1532" t="s">
        <v>739</v>
      </c>
      <c r="AJ1510" s="741"/>
      <c r="AK1510" s="1649"/>
      <c r="AL1510" s="1649"/>
      <c r="AM1510" s="1373"/>
      <c r="AN1510" s="1373"/>
      <c r="AO1510" s="1373"/>
      <c r="AP1510" s="1373"/>
      <c r="AQ1510" s="1649"/>
      <c r="AR1510" s="1373"/>
      <c r="AS1510" s="1373"/>
      <c r="AT1510" s="743"/>
      <c r="AU1510" s="1373"/>
      <c r="AV1510" s="1373"/>
      <c r="AW1510" s="1373"/>
      <c r="AX1510" s="1373"/>
      <c r="AY1510" s="1373"/>
      <c r="AZ1510" s="1639"/>
      <c r="BA1510" s="1639"/>
      <c r="BB1510" s="1639"/>
      <c r="BC1510" s="1639"/>
      <c r="BD1510" s="1639"/>
      <c r="BE1510" s="1642">
        <v>0</v>
      </c>
    </row>
    <row s="1854" customFormat="1" customHeight="1" ht="22.5">
      <c r="A1511" s="994"/>
      <c r="B1511" s="1373"/>
      <c r="C1511" s="1649"/>
      <c r="D1511" s="2158"/>
      <c r="E1511" s="553" t="s">
        <v>3325</v>
      </c>
      <c r="F1511" s="547" t="s">
        <v>2091</v>
      </c>
      <c r="G1511" s="2386" t="s">
        <v>738</v>
      </c>
      <c r="H1511" s="552"/>
      <c r="I1511" s="552">
        <v>202.28</v>
      </c>
      <c r="J1511" s="552"/>
      <c r="K1511" s="552"/>
      <c r="L1511" s="552"/>
      <c r="M1511" s="552"/>
      <c r="N1511" s="552"/>
      <c r="O1511" s="552"/>
      <c r="P1511" s="552"/>
      <c r="Q1511" s="552"/>
      <c r="R1511" s="552"/>
      <c r="S1511" s="552"/>
      <c r="T1511" s="552"/>
      <c r="U1511" s="552"/>
      <c r="V1511" s="552"/>
      <c r="W1511" s="552"/>
      <c r="X1511" s="552"/>
      <c r="Y1511" s="552"/>
      <c r="Z1511" s="552"/>
      <c r="AA1511" s="552"/>
      <c r="AB1511" s="552"/>
      <c r="AC1511" s="552"/>
      <c r="AD1511" s="552"/>
      <c r="AE1511" s="552"/>
      <c r="AF1511" s="552"/>
      <c r="AG1511" s="552"/>
      <c r="AH1511" s="552"/>
      <c r="AI1511" s="1532" t="s">
        <v>739</v>
      </c>
      <c r="AJ1511" s="741"/>
      <c r="AK1511" s="1649"/>
      <c r="AL1511" s="1649"/>
      <c r="AM1511" s="1373"/>
      <c r="AN1511" s="1373"/>
      <c r="AO1511" s="1373"/>
      <c r="AP1511" s="1373"/>
      <c r="AQ1511" s="1649"/>
      <c r="AR1511" s="1373"/>
      <c r="AS1511" s="1373"/>
      <c r="AT1511" s="743"/>
      <c r="AU1511" s="1373"/>
      <c r="AV1511" s="1373"/>
      <c r="AW1511" s="1373"/>
      <c r="AX1511" s="1373"/>
      <c r="AY1511" s="1373"/>
      <c r="AZ1511" s="1639"/>
      <c r="BA1511" s="1639"/>
      <c r="BB1511" s="1639"/>
      <c r="BC1511" s="1639"/>
      <c r="BD1511" s="1639"/>
      <c r="BE1511" s="1642">
        <v>0</v>
      </c>
    </row>
    <row s="1854" customFormat="1" customHeight="1" ht="22.5">
      <c r="A1512" s="994"/>
      <c r="B1512" s="1373"/>
      <c r="C1512" s="1649"/>
      <c r="D1512" s="2158"/>
      <c r="E1512" s="553" t="s">
        <v>3326</v>
      </c>
      <c r="F1512" s="547" t="s">
        <v>2171</v>
      </c>
      <c r="G1512" s="2386" t="s">
        <v>738</v>
      </c>
      <c r="H1512" s="552"/>
      <c r="I1512" s="552">
        <v>219.8</v>
      </c>
      <c r="J1512" s="552"/>
      <c r="K1512" s="552"/>
      <c r="L1512" s="552"/>
      <c r="M1512" s="552"/>
      <c r="N1512" s="552"/>
      <c r="O1512" s="552"/>
      <c r="P1512" s="552"/>
      <c r="Q1512" s="552"/>
      <c r="R1512" s="552"/>
      <c r="S1512" s="552"/>
      <c r="T1512" s="552"/>
      <c r="U1512" s="552"/>
      <c r="V1512" s="552"/>
      <c r="W1512" s="552"/>
      <c r="X1512" s="552"/>
      <c r="Y1512" s="552"/>
      <c r="Z1512" s="552"/>
      <c r="AA1512" s="552"/>
      <c r="AB1512" s="552"/>
      <c r="AC1512" s="552"/>
      <c r="AD1512" s="552"/>
      <c r="AE1512" s="552"/>
      <c r="AF1512" s="552"/>
      <c r="AG1512" s="552"/>
      <c r="AH1512" s="552"/>
      <c r="AI1512" s="1532" t="s">
        <v>739</v>
      </c>
      <c r="AJ1512" s="741"/>
      <c r="AK1512" s="1649"/>
      <c r="AL1512" s="1649"/>
      <c r="AM1512" s="1373"/>
      <c r="AN1512" s="1373"/>
      <c r="AO1512" s="1373"/>
      <c r="AP1512" s="1373"/>
      <c r="AQ1512" s="1649"/>
      <c r="AR1512" s="1373"/>
      <c r="AS1512" s="1373"/>
      <c r="AT1512" s="743"/>
      <c r="AU1512" s="1373"/>
      <c r="AV1512" s="1373"/>
      <c r="AW1512" s="1373"/>
      <c r="AX1512" s="1373"/>
      <c r="AY1512" s="1373"/>
      <c r="AZ1512" s="1639"/>
      <c r="BA1512" s="1639"/>
      <c r="BB1512" s="1639"/>
      <c r="BC1512" s="1639"/>
      <c r="BD1512" s="1639"/>
      <c r="BE1512" s="1642">
        <v>0</v>
      </c>
    </row>
    <row s="1854" customFormat="1" customHeight="1" ht="22.5">
      <c r="A1513" s="994"/>
      <c r="B1513" s="1373"/>
      <c r="C1513" s="1649"/>
      <c r="D1513" s="2158"/>
      <c r="E1513" s="553" t="s">
        <v>3327</v>
      </c>
      <c r="F1513" s="547" t="s">
        <v>2213</v>
      </c>
      <c r="G1513" s="2386" t="s">
        <v>738</v>
      </c>
      <c r="H1513" s="552"/>
      <c r="I1513" s="552">
        <v>238.865</v>
      </c>
      <c r="J1513" s="552"/>
      <c r="K1513" s="552"/>
      <c r="L1513" s="552"/>
      <c r="M1513" s="552"/>
      <c r="N1513" s="552"/>
      <c r="O1513" s="552"/>
      <c r="P1513" s="552"/>
      <c r="Q1513" s="552"/>
      <c r="R1513" s="552"/>
      <c r="S1513" s="552"/>
      <c r="T1513" s="552"/>
      <c r="U1513" s="552"/>
      <c r="V1513" s="552"/>
      <c r="W1513" s="552"/>
      <c r="X1513" s="552"/>
      <c r="Y1513" s="552"/>
      <c r="Z1513" s="552"/>
      <c r="AA1513" s="552"/>
      <c r="AB1513" s="552"/>
      <c r="AC1513" s="552"/>
      <c r="AD1513" s="552"/>
      <c r="AE1513" s="552"/>
      <c r="AF1513" s="552"/>
      <c r="AG1513" s="552"/>
      <c r="AH1513" s="552"/>
      <c r="AI1513" s="1532" t="s">
        <v>739</v>
      </c>
      <c r="AJ1513" s="741"/>
      <c r="AK1513" s="1649"/>
      <c r="AL1513" s="1649"/>
      <c r="AM1513" s="1373"/>
      <c r="AN1513" s="1373"/>
      <c r="AO1513" s="1373"/>
      <c r="AP1513" s="1373"/>
      <c r="AQ1513" s="1649"/>
      <c r="AR1513" s="1373"/>
      <c r="AS1513" s="1373"/>
      <c r="AT1513" s="743"/>
      <c r="AU1513" s="1373"/>
      <c r="AV1513" s="1373"/>
      <c r="AW1513" s="1373"/>
      <c r="AX1513" s="1373"/>
      <c r="AY1513" s="1373"/>
      <c r="AZ1513" s="1639"/>
      <c r="BA1513" s="1639"/>
      <c r="BB1513" s="1639"/>
      <c r="BC1513" s="1639"/>
      <c r="BD1513" s="1639"/>
      <c r="BE1513" s="1642">
        <v>0</v>
      </c>
    </row>
    <row s="1854" customFormat="1" customHeight="1" ht="22.5">
      <c r="A1514" s="994"/>
      <c r="B1514" s="1373"/>
      <c r="C1514" s="1649"/>
      <c r="D1514" s="2158"/>
      <c r="E1514" s="553" t="s">
        <v>3328</v>
      </c>
      <c r="F1514" s="547" t="s">
        <v>3329</v>
      </c>
      <c r="G1514" s="2386" t="s">
        <v>738</v>
      </c>
      <c r="H1514" s="552"/>
      <c r="I1514" s="552">
        <v>210</v>
      </c>
      <c r="J1514" s="552"/>
      <c r="K1514" s="552"/>
      <c r="L1514" s="552"/>
      <c r="M1514" s="552"/>
      <c r="N1514" s="552"/>
      <c r="O1514" s="552"/>
      <c r="P1514" s="552"/>
      <c r="Q1514" s="552"/>
      <c r="R1514" s="552"/>
      <c r="S1514" s="552"/>
      <c r="T1514" s="552"/>
      <c r="U1514" s="552"/>
      <c r="V1514" s="552"/>
      <c r="W1514" s="552"/>
      <c r="X1514" s="552"/>
      <c r="Y1514" s="552"/>
      <c r="Z1514" s="552"/>
      <c r="AA1514" s="552"/>
      <c r="AB1514" s="552"/>
      <c r="AC1514" s="552"/>
      <c r="AD1514" s="552"/>
      <c r="AE1514" s="552"/>
      <c r="AF1514" s="552"/>
      <c r="AG1514" s="552"/>
      <c r="AH1514" s="552"/>
      <c r="AI1514" s="1532" t="s">
        <v>739</v>
      </c>
      <c r="AJ1514" s="741"/>
      <c r="AK1514" s="1649"/>
      <c r="AL1514" s="1649"/>
      <c r="AM1514" s="1373"/>
      <c r="AN1514" s="1373"/>
      <c r="AO1514" s="1373"/>
      <c r="AP1514" s="1373"/>
      <c r="AQ1514" s="1649"/>
      <c r="AR1514" s="1373"/>
      <c r="AS1514" s="1373"/>
      <c r="AT1514" s="743"/>
      <c r="AU1514" s="1373"/>
      <c r="AV1514" s="1373"/>
      <c r="AW1514" s="1373"/>
      <c r="AX1514" s="1373"/>
      <c r="AY1514" s="1373"/>
      <c r="AZ1514" s="1639"/>
      <c r="BA1514" s="1639"/>
      <c r="BB1514" s="1639"/>
      <c r="BC1514" s="1639"/>
      <c r="BD1514" s="1639"/>
      <c r="BE1514" s="1642">
        <v>0</v>
      </c>
    </row>
    <row s="1854" customFormat="1" customHeight="1" ht="22.5">
      <c r="A1515" s="994"/>
      <c r="B1515" s="1373"/>
      <c r="C1515" s="1649"/>
      <c r="D1515" s="2158"/>
      <c r="E1515" s="553" t="s">
        <v>3330</v>
      </c>
      <c r="F1515" s="547" t="s">
        <v>2107</v>
      </c>
      <c r="G1515" s="2386" t="s">
        <v>738</v>
      </c>
      <c r="H1515" s="552"/>
      <c r="I1515" s="552">
        <v>258</v>
      </c>
      <c r="J1515" s="552"/>
      <c r="K1515" s="552"/>
      <c r="L1515" s="552"/>
      <c r="M1515" s="552"/>
      <c r="N1515" s="552"/>
      <c r="O1515" s="552"/>
      <c r="P1515" s="552"/>
      <c r="Q1515" s="552"/>
      <c r="R1515" s="552"/>
      <c r="S1515" s="552"/>
      <c r="T1515" s="552"/>
      <c r="U1515" s="552"/>
      <c r="V1515" s="552"/>
      <c r="W1515" s="552"/>
      <c r="X1515" s="552"/>
      <c r="Y1515" s="552"/>
      <c r="Z1515" s="552"/>
      <c r="AA1515" s="552"/>
      <c r="AB1515" s="552"/>
      <c r="AC1515" s="552"/>
      <c r="AD1515" s="552"/>
      <c r="AE1515" s="552"/>
      <c r="AF1515" s="552"/>
      <c r="AG1515" s="552"/>
      <c r="AH1515" s="552"/>
      <c r="AI1515" s="1532" t="s">
        <v>739</v>
      </c>
      <c r="AJ1515" s="741"/>
      <c r="AK1515" s="1649"/>
      <c r="AL1515" s="1649"/>
      <c r="AM1515" s="1373"/>
      <c r="AN1515" s="1373"/>
      <c r="AO1515" s="1373"/>
      <c r="AP1515" s="1373"/>
      <c r="AQ1515" s="1649"/>
      <c r="AR1515" s="1373"/>
      <c r="AS1515" s="1373"/>
      <c r="AT1515" s="743"/>
      <c r="AU1515" s="1373"/>
      <c r="AV1515" s="1373"/>
      <c r="AW1515" s="1373"/>
      <c r="AX1515" s="1373"/>
      <c r="AY1515" s="1373"/>
      <c r="AZ1515" s="1639"/>
      <c r="BA1515" s="1639"/>
      <c r="BB1515" s="1639"/>
      <c r="BC1515" s="1639"/>
      <c r="BD1515" s="1639"/>
      <c r="BE1515" s="1642">
        <v>0</v>
      </c>
    </row>
    <row s="1854" customFormat="1" customHeight="1" ht="22.5">
      <c r="A1516" s="994"/>
      <c r="B1516" s="1373"/>
      <c r="C1516" s="1649"/>
      <c r="D1516" s="2158"/>
      <c r="E1516" s="553" t="s">
        <v>3331</v>
      </c>
      <c r="F1516" s="547" t="s">
        <v>2259</v>
      </c>
      <c r="G1516" s="2386" t="s">
        <v>738</v>
      </c>
      <c r="H1516" s="552"/>
      <c r="I1516" s="552">
        <v>220</v>
      </c>
      <c r="J1516" s="552"/>
      <c r="K1516" s="552"/>
      <c r="L1516" s="552"/>
      <c r="M1516" s="552"/>
      <c r="N1516" s="552"/>
      <c r="O1516" s="552"/>
      <c r="P1516" s="552"/>
      <c r="Q1516" s="552"/>
      <c r="R1516" s="552"/>
      <c r="S1516" s="552"/>
      <c r="T1516" s="552"/>
      <c r="U1516" s="552"/>
      <c r="V1516" s="552"/>
      <c r="W1516" s="552"/>
      <c r="X1516" s="552"/>
      <c r="Y1516" s="552"/>
      <c r="Z1516" s="552"/>
      <c r="AA1516" s="552"/>
      <c r="AB1516" s="552"/>
      <c r="AC1516" s="552"/>
      <c r="AD1516" s="552"/>
      <c r="AE1516" s="552"/>
      <c r="AF1516" s="552"/>
      <c r="AG1516" s="552"/>
      <c r="AH1516" s="552"/>
      <c r="AI1516" s="1532" t="s">
        <v>739</v>
      </c>
      <c r="AJ1516" s="741"/>
      <c r="AK1516" s="1649"/>
      <c r="AL1516" s="1649"/>
      <c r="AM1516" s="1373"/>
      <c r="AN1516" s="1373"/>
      <c r="AO1516" s="1373"/>
      <c r="AP1516" s="1373"/>
      <c r="AQ1516" s="1649"/>
      <c r="AR1516" s="1373"/>
      <c r="AS1516" s="1373"/>
      <c r="AT1516" s="743"/>
      <c r="AU1516" s="1373"/>
      <c r="AV1516" s="1373"/>
      <c r="AW1516" s="1373"/>
      <c r="AX1516" s="1373"/>
      <c r="AY1516" s="1373"/>
      <c r="AZ1516" s="1639"/>
      <c r="BA1516" s="1639"/>
      <c r="BB1516" s="1639"/>
      <c r="BC1516" s="1639"/>
      <c r="BD1516" s="1639"/>
      <c r="BE1516" s="1642">
        <v>0</v>
      </c>
    </row>
    <row s="1854" customFormat="1" customHeight="1" ht="22.5">
      <c r="A1517" s="994"/>
      <c r="B1517" s="1373"/>
      <c r="C1517" s="1649"/>
      <c r="D1517" s="2158"/>
      <c r="E1517" s="553" t="s">
        <v>3332</v>
      </c>
      <c r="F1517" s="547" t="s">
        <v>2255</v>
      </c>
      <c r="G1517" s="2386" t="s">
        <v>738</v>
      </c>
      <c r="H1517" s="552"/>
      <c r="I1517" s="552">
        <v>210</v>
      </c>
      <c r="J1517" s="552"/>
      <c r="K1517" s="552"/>
      <c r="L1517" s="552"/>
      <c r="M1517" s="552"/>
      <c r="N1517" s="552"/>
      <c r="O1517" s="552"/>
      <c r="P1517" s="552"/>
      <c r="Q1517" s="552"/>
      <c r="R1517" s="552"/>
      <c r="S1517" s="552"/>
      <c r="T1517" s="552"/>
      <c r="U1517" s="552"/>
      <c r="V1517" s="552"/>
      <c r="W1517" s="552"/>
      <c r="X1517" s="552"/>
      <c r="Y1517" s="552"/>
      <c r="Z1517" s="552"/>
      <c r="AA1517" s="552"/>
      <c r="AB1517" s="552"/>
      <c r="AC1517" s="552"/>
      <c r="AD1517" s="552"/>
      <c r="AE1517" s="552"/>
      <c r="AF1517" s="552"/>
      <c r="AG1517" s="552"/>
      <c r="AH1517" s="552"/>
      <c r="AI1517" s="1532" t="s">
        <v>739</v>
      </c>
      <c r="AJ1517" s="741"/>
      <c r="AK1517" s="1649"/>
      <c r="AL1517" s="1649"/>
      <c r="AM1517" s="1373"/>
      <c r="AN1517" s="1373"/>
      <c r="AO1517" s="1373"/>
      <c r="AP1517" s="1373"/>
      <c r="AQ1517" s="1649"/>
      <c r="AR1517" s="1373"/>
      <c r="AS1517" s="1373"/>
      <c r="AT1517" s="743"/>
      <c r="AU1517" s="1373"/>
      <c r="AV1517" s="1373"/>
      <c r="AW1517" s="1373"/>
      <c r="AX1517" s="1373"/>
      <c r="AY1517" s="1373"/>
      <c r="AZ1517" s="1639"/>
      <c r="BA1517" s="1639"/>
      <c r="BB1517" s="1639"/>
      <c r="BC1517" s="1639"/>
      <c r="BD1517" s="1639"/>
      <c r="BE1517" s="1642">
        <v>0</v>
      </c>
    </row>
    <row s="1854" customFormat="1" customHeight="1" ht="22.5">
      <c r="A1518" s="994"/>
      <c r="B1518" s="1373"/>
      <c r="C1518" s="1649"/>
      <c r="D1518" s="2158"/>
      <c r="E1518" s="553" t="s">
        <v>3333</v>
      </c>
      <c r="F1518" s="547" t="s">
        <v>2243</v>
      </c>
      <c r="G1518" s="2386" t="s">
        <v>738</v>
      </c>
      <c r="H1518" s="552"/>
      <c r="I1518" s="552">
        <v>210</v>
      </c>
      <c r="J1518" s="552"/>
      <c r="K1518" s="552"/>
      <c r="L1518" s="552"/>
      <c r="M1518" s="552"/>
      <c r="N1518" s="552"/>
      <c r="O1518" s="552"/>
      <c r="P1518" s="552"/>
      <c r="Q1518" s="552"/>
      <c r="R1518" s="552"/>
      <c r="S1518" s="552"/>
      <c r="T1518" s="552"/>
      <c r="U1518" s="552"/>
      <c r="V1518" s="552"/>
      <c r="W1518" s="552"/>
      <c r="X1518" s="552"/>
      <c r="Y1518" s="552"/>
      <c r="Z1518" s="552"/>
      <c r="AA1518" s="552"/>
      <c r="AB1518" s="552"/>
      <c r="AC1518" s="552"/>
      <c r="AD1518" s="552"/>
      <c r="AE1518" s="552"/>
      <c r="AF1518" s="552"/>
      <c r="AG1518" s="552"/>
      <c r="AH1518" s="552"/>
      <c r="AI1518" s="1532" t="s">
        <v>739</v>
      </c>
      <c r="AJ1518" s="741"/>
      <c r="AK1518" s="1649"/>
      <c r="AL1518" s="1649"/>
      <c r="AM1518" s="1373"/>
      <c r="AN1518" s="1373"/>
      <c r="AO1518" s="1373"/>
      <c r="AP1518" s="1373"/>
      <c r="AQ1518" s="1649"/>
      <c r="AR1518" s="1373"/>
      <c r="AS1518" s="1373"/>
      <c r="AT1518" s="743"/>
      <c r="AU1518" s="1373"/>
      <c r="AV1518" s="1373"/>
      <c r="AW1518" s="1373"/>
      <c r="AX1518" s="1373"/>
      <c r="AY1518" s="1373"/>
      <c r="AZ1518" s="1639"/>
      <c r="BA1518" s="1639"/>
      <c r="BB1518" s="1639"/>
      <c r="BC1518" s="1639"/>
      <c r="BD1518" s="1639"/>
      <c r="BE1518" s="1642">
        <v>0</v>
      </c>
    </row>
    <row s="1854" customFormat="1" customHeight="1" ht="22.5">
      <c r="A1519" s="994"/>
      <c r="B1519" s="1373"/>
      <c r="C1519" s="1649"/>
      <c r="D1519" s="2158"/>
      <c r="E1519" s="553" t="s">
        <v>3334</v>
      </c>
      <c r="F1519" s="547" t="s">
        <v>2169</v>
      </c>
      <c r="G1519" s="2386" t="s">
        <v>738</v>
      </c>
      <c r="H1519" s="552"/>
      <c r="I1519" s="552">
        <v>210</v>
      </c>
      <c r="J1519" s="552"/>
      <c r="K1519" s="552"/>
      <c r="L1519" s="552"/>
      <c r="M1519" s="552"/>
      <c r="N1519" s="552"/>
      <c r="O1519" s="552"/>
      <c r="P1519" s="552"/>
      <c r="Q1519" s="552"/>
      <c r="R1519" s="552"/>
      <c r="S1519" s="552"/>
      <c r="T1519" s="552"/>
      <c r="U1519" s="552"/>
      <c r="V1519" s="552"/>
      <c r="W1519" s="552"/>
      <c r="X1519" s="552"/>
      <c r="Y1519" s="552"/>
      <c r="Z1519" s="552"/>
      <c r="AA1519" s="552"/>
      <c r="AB1519" s="552"/>
      <c r="AC1519" s="552"/>
      <c r="AD1519" s="552"/>
      <c r="AE1519" s="552"/>
      <c r="AF1519" s="552"/>
      <c r="AG1519" s="552"/>
      <c r="AH1519" s="552"/>
      <c r="AI1519" s="1532" t="s">
        <v>739</v>
      </c>
      <c r="AJ1519" s="741"/>
      <c r="AK1519" s="1649"/>
      <c r="AL1519" s="1649"/>
      <c r="AM1519" s="1373"/>
      <c r="AN1519" s="1373"/>
      <c r="AO1519" s="1373"/>
      <c r="AP1519" s="1373"/>
      <c r="AQ1519" s="1649"/>
      <c r="AR1519" s="1373"/>
      <c r="AS1519" s="1373"/>
      <c r="AT1519" s="743"/>
      <c r="AU1519" s="1373"/>
      <c r="AV1519" s="1373"/>
      <c r="AW1519" s="1373"/>
      <c r="AX1519" s="1373"/>
      <c r="AY1519" s="1373"/>
      <c r="AZ1519" s="1639"/>
      <c r="BA1519" s="1639"/>
      <c r="BB1519" s="1639"/>
      <c r="BC1519" s="1639"/>
      <c r="BD1519" s="1639"/>
      <c r="BE1519" s="1642">
        <v>0</v>
      </c>
    </row>
    <row s="1854" customFormat="1" customHeight="1" ht="22.5">
      <c r="A1520" s="994"/>
      <c r="B1520" s="1373"/>
      <c r="C1520" s="1649"/>
      <c r="D1520" s="2158"/>
      <c r="E1520" s="553" t="s">
        <v>3335</v>
      </c>
      <c r="F1520" s="547" t="s">
        <v>2245</v>
      </c>
      <c r="G1520" s="2386" t="s">
        <v>738</v>
      </c>
      <c r="H1520" s="552"/>
      <c r="I1520" s="552">
        <v>210</v>
      </c>
      <c r="J1520" s="552"/>
      <c r="K1520" s="552"/>
      <c r="L1520" s="552"/>
      <c r="M1520" s="552"/>
      <c r="N1520" s="552"/>
      <c r="O1520" s="552"/>
      <c r="P1520" s="552"/>
      <c r="Q1520" s="552"/>
      <c r="R1520" s="552"/>
      <c r="S1520" s="552"/>
      <c r="T1520" s="552"/>
      <c r="U1520" s="552"/>
      <c r="V1520" s="552"/>
      <c r="W1520" s="552"/>
      <c r="X1520" s="552"/>
      <c r="Y1520" s="552"/>
      <c r="Z1520" s="552"/>
      <c r="AA1520" s="552"/>
      <c r="AB1520" s="552"/>
      <c r="AC1520" s="552"/>
      <c r="AD1520" s="552"/>
      <c r="AE1520" s="552"/>
      <c r="AF1520" s="552"/>
      <c r="AG1520" s="552"/>
      <c r="AH1520" s="552"/>
      <c r="AI1520" s="1532" t="s">
        <v>739</v>
      </c>
      <c r="AJ1520" s="741"/>
      <c r="AK1520" s="1649"/>
      <c r="AL1520" s="1649"/>
      <c r="AM1520" s="1373"/>
      <c r="AN1520" s="1373"/>
      <c r="AO1520" s="1373"/>
      <c r="AP1520" s="1373"/>
      <c r="AQ1520" s="1649"/>
      <c r="AR1520" s="1373"/>
      <c r="AS1520" s="1373"/>
      <c r="AT1520" s="743"/>
      <c r="AU1520" s="1373"/>
      <c r="AV1520" s="1373"/>
      <c r="AW1520" s="1373"/>
      <c r="AX1520" s="1373"/>
      <c r="AY1520" s="1373"/>
      <c r="AZ1520" s="1639"/>
      <c r="BA1520" s="1639"/>
      <c r="BB1520" s="1639"/>
      <c r="BC1520" s="1639"/>
      <c r="BD1520" s="1639"/>
      <c r="BE1520" s="1642">
        <v>0</v>
      </c>
    </row>
    <row s="1854" customFormat="1" customHeight="1" ht="22.5">
      <c r="A1521" s="994"/>
      <c r="B1521" s="1373"/>
      <c r="C1521" s="1649"/>
      <c r="D1521" s="2158"/>
      <c r="E1521" s="553" t="s">
        <v>3336</v>
      </c>
      <c r="F1521" s="547" t="s">
        <v>2123</v>
      </c>
      <c r="G1521" s="2386" t="s">
        <v>738</v>
      </c>
      <c r="H1521" s="552"/>
      <c r="I1521" s="552">
        <v>238.821</v>
      </c>
      <c r="J1521" s="552"/>
      <c r="K1521" s="552"/>
      <c r="L1521" s="552"/>
      <c r="M1521" s="552"/>
      <c r="N1521" s="552"/>
      <c r="O1521" s="552"/>
      <c r="P1521" s="552"/>
      <c r="Q1521" s="552"/>
      <c r="R1521" s="552"/>
      <c r="S1521" s="552"/>
      <c r="T1521" s="552"/>
      <c r="U1521" s="552"/>
      <c r="V1521" s="552"/>
      <c r="W1521" s="552"/>
      <c r="X1521" s="552"/>
      <c r="Y1521" s="552"/>
      <c r="Z1521" s="552"/>
      <c r="AA1521" s="552"/>
      <c r="AB1521" s="552"/>
      <c r="AC1521" s="552"/>
      <c r="AD1521" s="552"/>
      <c r="AE1521" s="552"/>
      <c r="AF1521" s="552"/>
      <c r="AG1521" s="552"/>
      <c r="AH1521" s="552"/>
      <c r="AI1521" s="1532" t="s">
        <v>739</v>
      </c>
      <c r="AJ1521" s="741"/>
      <c r="AK1521" s="1649"/>
      <c r="AL1521" s="1649"/>
      <c r="AM1521" s="1373"/>
      <c r="AN1521" s="1373"/>
      <c r="AO1521" s="1373"/>
      <c r="AP1521" s="1373"/>
      <c r="AQ1521" s="1649"/>
      <c r="AR1521" s="1373"/>
      <c r="AS1521" s="1373"/>
      <c r="AT1521" s="743"/>
      <c r="AU1521" s="1373"/>
      <c r="AV1521" s="1373"/>
      <c r="AW1521" s="1373"/>
      <c r="AX1521" s="1373"/>
      <c r="AY1521" s="1373"/>
      <c r="AZ1521" s="1639"/>
      <c r="BA1521" s="1639"/>
      <c r="BB1521" s="1639"/>
      <c r="BC1521" s="1639"/>
      <c r="BD1521" s="1639"/>
      <c r="BE1521" s="1642">
        <v>0</v>
      </c>
    </row>
    <row s="1854" customFormat="1" customHeight="1" ht="22.5">
      <c r="A1522" s="994"/>
      <c r="B1522" s="1373"/>
      <c r="C1522" s="1649"/>
      <c r="D1522" s="2158"/>
      <c r="E1522" s="553" t="s">
        <v>3337</v>
      </c>
      <c r="F1522" s="547" t="s">
        <v>3338</v>
      </c>
      <c r="G1522" s="2386" t="s">
        <v>738</v>
      </c>
      <c r="H1522" s="552"/>
      <c r="I1522" s="552">
        <v>210</v>
      </c>
      <c r="J1522" s="552"/>
      <c r="K1522" s="552"/>
      <c r="L1522" s="552"/>
      <c r="M1522" s="552"/>
      <c r="N1522" s="552"/>
      <c r="O1522" s="552"/>
      <c r="P1522" s="552"/>
      <c r="Q1522" s="552"/>
      <c r="R1522" s="552"/>
      <c r="S1522" s="552"/>
      <c r="T1522" s="552"/>
      <c r="U1522" s="552"/>
      <c r="V1522" s="552"/>
      <c r="W1522" s="552"/>
      <c r="X1522" s="552"/>
      <c r="Y1522" s="552"/>
      <c r="Z1522" s="552"/>
      <c r="AA1522" s="552"/>
      <c r="AB1522" s="552"/>
      <c r="AC1522" s="552"/>
      <c r="AD1522" s="552"/>
      <c r="AE1522" s="552"/>
      <c r="AF1522" s="552"/>
      <c r="AG1522" s="552"/>
      <c r="AH1522" s="552"/>
      <c r="AI1522" s="1532" t="s">
        <v>739</v>
      </c>
      <c r="AJ1522" s="741"/>
      <c r="AK1522" s="1649"/>
      <c r="AL1522" s="1649"/>
      <c r="AM1522" s="1373"/>
      <c r="AN1522" s="1373"/>
      <c r="AO1522" s="1373"/>
      <c r="AP1522" s="1373"/>
      <c r="AQ1522" s="1649"/>
      <c r="AR1522" s="1373"/>
      <c r="AS1522" s="1373"/>
      <c r="AT1522" s="743"/>
      <c r="AU1522" s="1373"/>
      <c r="AV1522" s="1373"/>
      <c r="AW1522" s="1373"/>
      <c r="AX1522" s="1373"/>
      <c r="AY1522" s="1373"/>
      <c r="AZ1522" s="1639"/>
      <c r="BA1522" s="1639"/>
      <c r="BB1522" s="1639"/>
      <c r="BC1522" s="1639"/>
      <c r="BD1522" s="1639"/>
      <c r="BE1522" s="1642">
        <v>0</v>
      </c>
    </row>
    <row s="1854" customFormat="1" customHeight="1" ht="22.5">
      <c r="A1523" s="994"/>
      <c r="B1523" s="1373"/>
      <c r="C1523" s="1649"/>
      <c r="D1523" s="2158"/>
      <c r="E1523" s="553" t="s">
        <v>3339</v>
      </c>
      <c r="F1523" s="547" t="s">
        <v>2097</v>
      </c>
      <c r="G1523" s="2386" t="s">
        <v>738</v>
      </c>
      <c r="H1523" s="552"/>
      <c r="I1523" s="552">
        <v>235.603</v>
      </c>
      <c r="J1523" s="552"/>
      <c r="K1523" s="552"/>
      <c r="L1523" s="552"/>
      <c r="M1523" s="552"/>
      <c r="N1523" s="552"/>
      <c r="O1523" s="552"/>
      <c r="P1523" s="552"/>
      <c r="Q1523" s="552"/>
      <c r="R1523" s="552"/>
      <c r="S1523" s="552"/>
      <c r="T1523" s="552"/>
      <c r="U1523" s="552"/>
      <c r="V1523" s="552"/>
      <c r="W1523" s="552"/>
      <c r="X1523" s="552"/>
      <c r="Y1523" s="552"/>
      <c r="Z1523" s="552"/>
      <c r="AA1523" s="552"/>
      <c r="AB1523" s="552"/>
      <c r="AC1523" s="552"/>
      <c r="AD1523" s="552"/>
      <c r="AE1523" s="552"/>
      <c r="AF1523" s="552"/>
      <c r="AG1523" s="552"/>
      <c r="AH1523" s="552"/>
      <c r="AI1523" s="1532" t="s">
        <v>739</v>
      </c>
      <c r="AJ1523" s="741"/>
      <c r="AK1523" s="1649"/>
      <c r="AL1523" s="1649"/>
      <c r="AM1523" s="1373"/>
      <c r="AN1523" s="1373"/>
      <c r="AO1523" s="1373"/>
      <c r="AP1523" s="1373"/>
      <c r="AQ1523" s="1649"/>
      <c r="AR1523" s="1373"/>
      <c r="AS1523" s="1373"/>
      <c r="AT1523" s="743"/>
      <c r="AU1523" s="1373"/>
      <c r="AV1523" s="1373"/>
      <c r="AW1523" s="1373"/>
      <c r="AX1523" s="1373"/>
      <c r="AY1523" s="1373"/>
      <c r="AZ1523" s="1639"/>
      <c r="BA1523" s="1639"/>
      <c r="BB1523" s="1639"/>
      <c r="BC1523" s="1639"/>
      <c r="BD1523" s="1639"/>
      <c r="BE1523" s="1642">
        <v>0</v>
      </c>
    </row>
    <row s="1854" customFormat="1" customHeight="1" ht="22.5">
      <c r="A1524" s="994"/>
      <c r="B1524" s="1373"/>
      <c r="C1524" s="1649"/>
      <c r="D1524" s="2158"/>
      <c r="E1524" s="553" t="s">
        <v>3340</v>
      </c>
      <c r="F1524" s="547" t="s">
        <v>3341</v>
      </c>
      <c r="G1524" s="2386" t="s">
        <v>738</v>
      </c>
      <c r="H1524" s="552"/>
      <c r="I1524" s="552">
        <v>220</v>
      </c>
      <c r="J1524" s="552"/>
      <c r="K1524" s="552"/>
      <c r="L1524" s="552"/>
      <c r="M1524" s="552"/>
      <c r="N1524" s="552"/>
      <c r="O1524" s="552"/>
      <c r="P1524" s="552"/>
      <c r="Q1524" s="552"/>
      <c r="R1524" s="552"/>
      <c r="S1524" s="552"/>
      <c r="T1524" s="552"/>
      <c r="U1524" s="552"/>
      <c r="V1524" s="552"/>
      <c r="W1524" s="552"/>
      <c r="X1524" s="552"/>
      <c r="Y1524" s="552"/>
      <c r="Z1524" s="552"/>
      <c r="AA1524" s="552"/>
      <c r="AB1524" s="552"/>
      <c r="AC1524" s="552"/>
      <c r="AD1524" s="552"/>
      <c r="AE1524" s="552"/>
      <c r="AF1524" s="552"/>
      <c r="AG1524" s="552"/>
      <c r="AH1524" s="552"/>
      <c r="AI1524" s="1532" t="s">
        <v>739</v>
      </c>
      <c r="AJ1524" s="741"/>
      <c r="AK1524" s="1649"/>
      <c r="AL1524" s="1649"/>
      <c r="AM1524" s="1373"/>
      <c r="AN1524" s="1373"/>
      <c r="AO1524" s="1373"/>
      <c r="AP1524" s="1373"/>
      <c r="AQ1524" s="1649"/>
      <c r="AR1524" s="1373"/>
      <c r="AS1524" s="1373"/>
      <c r="AT1524" s="743"/>
      <c r="AU1524" s="1373"/>
      <c r="AV1524" s="1373"/>
      <c r="AW1524" s="1373"/>
      <c r="AX1524" s="1373"/>
      <c r="AY1524" s="1373"/>
      <c r="AZ1524" s="1639"/>
      <c r="BA1524" s="1639"/>
      <c r="BB1524" s="1639"/>
      <c r="BC1524" s="1639"/>
      <c r="BD1524" s="1639"/>
      <c r="BE1524" s="1642">
        <v>0</v>
      </c>
    </row>
    <row s="1854" customFormat="1" customHeight="1" ht="22.5">
      <c r="A1525" s="994"/>
      <c r="B1525" s="1373"/>
      <c r="C1525" s="1649"/>
      <c r="D1525" s="2158"/>
      <c r="E1525" s="553" t="s">
        <v>3342</v>
      </c>
      <c r="F1525" s="547" t="s">
        <v>3343</v>
      </c>
      <c r="G1525" s="2386" t="s">
        <v>738</v>
      </c>
      <c r="H1525" s="552"/>
      <c r="I1525" s="552">
        <v>220</v>
      </c>
      <c r="J1525" s="552"/>
      <c r="K1525" s="552"/>
      <c r="L1525" s="552"/>
      <c r="M1525" s="552"/>
      <c r="N1525" s="552"/>
      <c r="O1525" s="552"/>
      <c r="P1525" s="552"/>
      <c r="Q1525" s="552"/>
      <c r="R1525" s="552"/>
      <c r="S1525" s="552"/>
      <c r="T1525" s="552"/>
      <c r="U1525" s="552"/>
      <c r="V1525" s="552"/>
      <c r="W1525" s="552"/>
      <c r="X1525" s="552"/>
      <c r="Y1525" s="552"/>
      <c r="Z1525" s="552"/>
      <c r="AA1525" s="552"/>
      <c r="AB1525" s="552"/>
      <c r="AC1525" s="552"/>
      <c r="AD1525" s="552"/>
      <c r="AE1525" s="552"/>
      <c r="AF1525" s="552"/>
      <c r="AG1525" s="552"/>
      <c r="AH1525" s="552"/>
      <c r="AI1525" s="1532" t="s">
        <v>739</v>
      </c>
      <c r="AJ1525" s="741"/>
      <c r="AK1525" s="1649"/>
      <c r="AL1525" s="1649"/>
      <c r="AM1525" s="1373"/>
      <c r="AN1525" s="1373"/>
      <c r="AO1525" s="1373"/>
      <c r="AP1525" s="1373"/>
      <c r="AQ1525" s="1649"/>
      <c r="AR1525" s="1373"/>
      <c r="AS1525" s="1373"/>
      <c r="AT1525" s="743"/>
      <c r="AU1525" s="1373"/>
      <c r="AV1525" s="1373"/>
      <c r="AW1525" s="1373"/>
      <c r="AX1525" s="1373"/>
      <c r="AY1525" s="1373"/>
      <c r="AZ1525" s="1639"/>
      <c r="BA1525" s="1639"/>
      <c r="BB1525" s="1639"/>
      <c r="BC1525" s="1639"/>
      <c r="BD1525" s="1639"/>
      <c r="BE1525" s="1642">
        <v>0</v>
      </c>
    </row>
    <row s="1854" customFormat="1" customHeight="1" ht="22.5">
      <c r="A1526" s="994"/>
      <c r="B1526" s="1373"/>
      <c r="C1526" s="1649"/>
      <c r="D1526" s="2158"/>
      <c r="E1526" s="553" t="s">
        <v>3344</v>
      </c>
      <c r="F1526" s="547" t="s">
        <v>3345</v>
      </c>
      <c r="G1526" s="2386" t="s">
        <v>738</v>
      </c>
      <c r="H1526" s="552"/>
      <c r="I1526" s="552">
        <v>166.49</v>
      </c>
      <c r="J1526" s="552"/>
      <c r="K1526" s="552"/>
      <c r="L1526" s="552"/>
      <c r="M1526" s="552"/>
      <c r="N1526" s="552"/>
      <c r="O1526" s="552"/>
      <c r="P1526" s="552"/>
      <c r="Q1526" s="552"/>
      <c r="R1526" s="552"/>
      <c r="S1526" s="552"/>
      <c r="T1526" s="552"/>
      <c r="U1526" s="552"/>
      <c r="V1526" s="552"/>
      <c r="W1526" s="552"/>
      <c r="X1526" s="552"/>
      <c r="Y1526" s="552"/>
      <c r="Z1526" s="552"/>
      <c r="AA1526" s="552"/>
      <c r="AB1526" s="552"/>
      <c r="AC1526" s="552"/>
      <c r="AD1526" s="552"/>
      <c r="AE1526" s="552"/>
      <c r="AF1526" s="552"/>
      <c r="AG1526" s="552"/>
      <c r="AH1526" s="552"/>
      <c r="AI1526" s="1532" t="s">
        <v>739</v>
      </c>
      <c r="AJ1526" s="741"/>
      <c r="AK1526" s="1649"/>
      <c r="AL1526" s="1649"/>
      <c r="AM1526" s="1373"/>
      <c r="AN1526" s="1373"/>
      <c r="AO1526" s="1373"/>
      <c r="AP1526" s="1373"/>
      <c r="AQ1526" s="1649"/>
      <c r="AR1526" s="1373"/>
      <c r="AS1526" s="1373"/>
      <c r="AT1526" s="743"/>
      <c r="AU1526" s="1373"/>
      <c r="AV1526" s="1373"/>
      <c r="AW1526" s="1373"/>
      <c r="AX1526" s="1373"/>
      <c r="AY1526" s="1373"/>
      <c r="AZ1526" s="1639"/>
      <c r="BA1526" s="1639"/>
      <c r="BB1526" s="1639"/>
      <c r="BC1526" s="1639"/>
      <c r="BD1526" s="1639"/>
      <c r="BE1526" s="1642">
        <v>0</v>
      </c>
    </row>
    <row s="1854" customFormat="1" customHeight="1" ht="22.5">
      <c r="A1527" s="994"/>
      <c r="B1527" s="1373"/>
      <c r="C1527" s="1649"/>
      <c r="D1527" s="2158"/>
      <c r="E1527" s="553" t="s">
        <v>3346</v>
      </c>
      <c r="F1527" s="547" t="s">
        <v>3167</v>
      </c>
      <c r="G1527" s="2386" t="s">
        <v>738</v>
      </c>
      <c r="H1527" s="552"/>
      <c r="I1527" s="552">
        <v>210</v>
      </c>
      <c r="J1527" s="552"/>
      <c r="K1527" s="552"/>
      <c r="L1527" s="552"/>
      <c r="M1527" s="552"/>
      <c r="N1527" s="552"/>
      <c r="O1527" s="552"/>
      <c r="P1527" s="552"/>
      <c r="Q1527" s="552"/>
      <c r="R1527" s="552"/>
      <c r="S1527" s="552"/>
      <c r="T1527" s="552"/>
      <c r="U1527" s="552"/>
      <c r="V1527" s="552"/>
      <c r="W1527" s="552"/>
      <c r="X1527" s="552"/>
      <c r="Y1527" s="552"/>
      <c r="Z1527" s="552"/>
      <c r="AA1527" s="552"/>
      <c r="AB1527" s="552"/>
      <c r="AC1527" s="552"/>
      <c r="AD1527" s="552"/>
      <c r="AE1527" s="552"/>
      <c r="AF1527" s="552"/>
      <c r="AG1527" s="552"/>
      <c r="AH1527" s="552"/>
      <c r="AI1527" s="1532" t="s">
        <v>739</v>
      </c>
      <c r="AJ1527" s="741"/>
      <c r="AK1527" s="1649"/>
      <c r="AL1527" s="1649"/>
      <c r="AM1527" s="1373"/>
      <c r="AN1527" s="1373"/>
      <c r="AO1527" s="1373"/>
      <c r="AP1527" s="1373"/>
      <c r="AQ1527" s="1649"/>
      <c r="AR1527" s="1373"/>
      <c r="AS1527" s="1373"/>
      <c r="AT1527" s="743"/>
      <c r="AU1527" s="1373"/>
      <c r="AV1527" s="1373"/>
      <c r="AW1527" s="1373"/>
      <c r="AX1527" s="1373"/>
      <c r="AY1527" s="1373"/>
      <c r="AZ1527" s="1639"/>
      <c r="BA1527" s="1639"/>
      <c r="BB1527" s="1639"/>
      <c r="BC1527" s="1639"/>
      <c r="BD1527" s="1639"/>
      <c r="BE1527" s="1642">
        <v>0</v>
      </c>
    </row>
    <row s="1854" customFormat="1" customHeight="1" ht="22.5">
      <c r="A1528" s="994"/>
      <c r="B1528" s="1373"/>
      <c r="C1528" s="1649"/>
      <c r="D1528" s="2158"/>
      <c r="E1528" s="553" t="s">
        <v>3347</v>
      </c>
      <c r="F1528" s="547" t="s">
        <v>3085</v>
      </c>
      <c r="G1528" s="2386" t="s">
        <v>738</v>
      </c>
      <c r="H1528" s="552"/>
      <c r="I1528" s="552">
        <v>190</v>
      </c>
      <c r="J1528" s="552"/>
      <c r="K1528" s="552"/>
      <c r="L1528" s="552"/>
      <c r="M1528" s="552"/>
      <c r="N1528" s="552"/>
      <c r="O1528" s="552"/>
      <c r="P1528" s="552"/>
      <c r="Q1528" s="552"/>
      <c r="R1528" s="552"/>
      <c r="S1528" s="552"/>
      <c r="T1528" s="552"/>
      <c r="U1528" s="552"/>
      <c r="V1528" s="552"/>
      <c r="W1528" s="552"/>
      <c r="X1528" s="552"/>
      <c r="Y1528" s="552"/>
      <c r="Z1528" s="552"/>
      <c r="AA1528" s="552"/>
      <c r="AB1528" s="552"/>
      <c r="AC1528" s="552"/>
      <c r="AD1528" s="552"/>
      <c r="AE1528" s="552"/>
      <c r="AF1528" s="552"/>
      <c r="AG1528" s="552"/>
      <c r="AH1528" s="552"/>
      <c r="AI1528" s="1532" t="s">
        <v>739</v>
      </c>
      <c r="AJ1528" s="741"/>
      <c r="AK1528" s="1649"/>
      <c r="AL1528" s="1649"/>
      <c r="AM1528" s="1373"/>
      <c r="AN1528" s="1373"/>
      <c r="AO1528" s="1373"/>
      <c r="AP1528" s="1373"/>
      <c r="AQ1528" s="1649"/>
      <c r="AR1528" s="1373"/>
      <c r="AS1528" s="1373"/>
      <c r="AT1528" s="743"/>
      <c r="AU1528" s="1373"/>
      <c r="AV1528" s="1373"/>
      <c r="AW1528" s="1373"/>
      <c r="AX1528" s="1373"/>
      <c r="AY1528" s="1373"/>
      <c r="AZ1528" s="1639"/>
      <c r="BA1528" s="1639"/>
      <c r="BB1528" s="1639"/>
      <c r="BC1528" s="1639"/>
      <c r="BD1528" s="1639"/>
      <c r="BE1528" s="1642">
        <v>0</v>
      </c>
    </row>
    <row s="1854" customFormat="1" customHeight="1" ht="22.5">
      <c r="A1529" s="994"/>
      <c r="B1529" s="1373"/>
      <c r="C1529" s="1649"/>
      <c r="D1529" s="2158"/>
      <c r="E1529" s="553" t="s">
        <v>3348</v>
      </c>
      <c r="F1529" s="547" t="s">
        <v>3085</v>
      </c>
      <c r="G1529" s="2386" t="s">
        <v>738</v>
      </c>
      <c r="H1529" s="552"/>
      <c r="I1529" s="552">
        <v>191</v>
      </c>
      <c r="J1529" s="552"/>
      <c r="K1529" s="552"/>
      <c r="L1529" s="552"/>
      <c r="M1529" s="552"/>
      <c r="N1529" s="552"/>
      <c r="O1529" s="552"/>
      <c r="P1529" s="552"/>
      <c r="Q1529" s="552"/>
      <c r="R1529" s="552"/>
      <c r="S1529" s="552"/>
      <c r="T1529" s="552"/>
      <c r="U1529" s="552"/>
      <c r="V1529" s="552"/>
      <c r="W1529" s="552"/>
      <c r="X1529" s="552"/>
      <c r="Y1529" s="552"/>
      <c r="Z1529" s="552"/>
      <c r="AA1529" s="552"/>
      <c r="AB1529" s="552"/>
      <c r="AC1529" s="552"/>
      <c r="AD1529" s="552"/>
      <c r="AE1529" s="552"/>
      <c r="AF1529" s="552"/>
      <c r="AG1529" s="552"/>
      <c r="AH1529" s="552"/>
      <c r="AI1529" s="1532" t="s">
        <v>739</v>
      </c>
      <c r="AJ1529" s="741"/>
      <c r="AK1529" s="1649"/>
      <c r="AL1529" s="1649"/>
      <c r="AM1529" s="1373"/>
      <c r="AN1529" s="1373"/>
      <c r="AO1529" s="1373"/>
      <c r="AP1529" s="1373"/>
      <c r="AQ1529" s="1649"/>
      <c r="AR1529" s="1373"/>
      <c r="AS1529" s="1373"/>
      <c r="AT1529" s="743"/>
      <c r="AU1529" s="1373"/>
      <c r="AV1529" s="1373"/>
      <c r="AW1529" s="1373"/>
      <c r="AX1529" s="1373"/>
      <c r="AY1529" s="1373"/>
      <c r="AZ1529" s="1639"/>
      <c r="BA1529" s="1639"/>
      <c r="BB1529" s="1639"/>
      <c r="BC1529" s="1639"/>
      <c r="BD1529" s="1639"/>
      <c r="BE1529" s="1642">
        <v>0</v>
      </c>
    </row>
    <row s="1854" customFormat="1" customHeight="1" ht="22.5">
      <c r="A1530" s="994"/>
      <c r="B1530" s="1373"/>
      <c r="C1530" s="1649"/>
      <c r="D1530" s="2158"/>
      <c r="E1530" s="553" t="s">
        <v>3349</v>
      </c>
      <c r="F1530" s="547" t="s">
        <v>3111</v>
      </c>
      <c r="G1530" s="2386" t="s">
        <v>738</v>
      </c>
      <c r="H1530" s="552"/>
      <c r="I1530" s="552">
        <v>210</v>
      </c>
      <c r="J1530" s="552"/>
      <c r="K1530" s="552"/>
      <c r="L1530" s="552"/>
      <c r="M1530" s="552"/>
      <c r="N1530" s="552"/>
      <c r="O1530" s="552"/>
      <c r="P1530" s="552"/>
      <c r="Q1530" s="552"/>
      <c r="R1530" s="552"/>
      <c r="S1530" s="552"/>
      <c r="T1530" s="552"/>
      <c r="U1530" s="552"/>
      <c r="V1530" s="552"/>
      <c r="W1530" s="552"/>
      <c r="X1530" s="552"/>
      <c r="Y1530" s="552"/>
      <c r="Z1530" s="552"/>
      <c r="AA1530" s="552"/>
      <c r="AB1530" s="552"/>
      <c r="AC1530" s="552"/>
      <c r="AD1530" s="552"/>
      <c r="AE1530" s="552"/>
      <c r="AF1530" s="552"/>
      <c r="AG1530" s="552"/>
      <c r="AH1530" s="552"/>
      <c r="AI1530" s="1532" t="s">
        <v>739</v>
      </c>
      <c r="AJ1530" s="741"/>
      <c r="AK1530" s="1649"/>
      <c r="AL1530" s="1649"/>
      <c r="AM1530" s="1373"/>
      <c r="AN1530" s="1373"/>
      <c r="AO1530" s="1373"/>
      <c r="AP1530" s="1373"/>
      <c r="AQ1530" s="1649"/>
      <c r="AR1530" s="1373"/>
      <c r="AS1530" s="1373"/>
      <c r="AT1530" s="743"/>
      <c r="AU1530" s="1373"/>
      <c r="AV1530" s="1373"/>
      <c r="AW1530" s="1373"/>
      <c r="AX1530" s="1373"/>
      <c r="AY1530" s="1373"/>
      <c r="AZ1530" s="1639"/>
      <c r="BA1530" s="1639"/>
      <c r="BB1530" s="1639"/>
      <c r="BC1530" s="1639"/>
      <c r="BD1530" s="1639"/>
      <c r="BE1530" s="1642">
        <v>0</v>
      </c>
    </row>
    <row s="1854" customFormat="1" customHeight="1" ht="22.5">
      <c r="A1531" s="994"/>
      <c r="B1531" s="1373"/>
      <c r="C1531" s="1649"/>
      <c r="D1531" s="2158"/>
      <c r="E1531" s="553" t="s">
        <v>3350</v>
      </c>
      <c r="F1531" s="547" t="s">
        <v>3089</v>
      </c>
      <c r="G1531" s="2386" t="s">
        <v>738</v>
      </c>
      <c r="H1531" s="552"/>
      <c r="I1531" s="552">
        <v>192</v>
      </c>
      <c r="J1531" s="552"/>
      <c r="K1531" s="552"/>
      <c r="L1531" s="552"/>
      <c r="M1531" s="552"/>
      <c r="N1531" s="552"/>
      <c r="O1531" s="552"/>
      <c r="P1531" s="552"/>
      <c r="Q1531" s="552"/>
      <c r="R1531" s="552"/>
      <c r="S1531" s="552"/>
      <c r="T1531" s="552"/>
      <c r="U1531" s="552"/>
      <c r="V1531" s="552"/>
      <c r="W1531" s="552"/>
      <c r="X1531" s="552"/>
      <c r="Y1531" s="552"/>
      <c r="Z1531" s="552"/>
      <c r="AA1531" s="552"/>
      <c r="AB1531" s="552"/>
      <c r="AC1531" s="552"/>
      <c r="AD1531" s="552"/>
      <c r="AE1531" s="552"/>
      <c r="AF1531" s="552"/>
      <c r="AG1531" s="552"/>
      <c r="AH1531" s="552"/>
      <c r="AI1531" s="1532" t="s">
        <v>739</v>
      </c>
      <c r="AJ1531" s="741"/>
      <c r="AK1531" s="1649"/>
      <c r="AL1531" s="1649"/>
      <c r="AM1531" s="1373"/>
      <c r="AN1531" s="1373"/>
      <c r="AO1531" s="1373"/>
      <c r="AP1531" s="1373"/>
      <c r="AQ1531" s="1649"/>
      <c r="AR1531" s="1373"/>
      <c r="AS1531" s="1373"/>
      <c r="AT1531" s="743"/>
      <c r="AU1531" s="1373"/>
      <c r="AV1531" s="1373"/>
      <c r="AW1531" s="1373"/>
      <c r="AX1531" s="1373"/>
      <c r="AY1531" s="1373"/>
      <c r="AZ1531" s="1639"/>
      <c r="BA1531" s="1639"/>
      <c r="BB1531" s="1639"/>
      <c r="BC1531" s="1639"/>
      <c r="BD1531" s="1639"/>
      <c r="BE1531" s="1642">
        <v>0</v>
      </c>
    </row>
    <row s="1854" customFormat="1" customHeight="1" ht="22.5">
      <c r="A1532" s="994"/>
      <c r="B1532" s="1373"/>
      <c r="C1532" s="1649"/>
      <c r="D1532" s="2158"/>
      <c r="E1532" s="553" t="s">
        <v>3351</v>
      </c>
      <c r="F1532" s="547" t="s">
        <v>3145</v>
      </c>
      <c r="G1532" s="2386" t="s">
        <v>738</v>
      </c>
      <c r="H1532" s="552"/>
      <c r="I1532" s="552">
        <v>210</v>
      </c>
      <c r="J1532" s="552"/>
      <c r="K1532" s="552"/>
      <c r="L1532" s="552"/>
      <c r="M1532" s="552"/>
      <c r="N1532" s="552"/>
      <c r="O1532" s="552"/>
      <c r="P1532" s="552"/>
      <c r="Q1532" s="552"/>
      <c r="R1532" s="552"/>
      <c r="S1532" s="552"/>
      <c r="T1532" s="552"/>
      <c r="U1532" s="552"/>
      <c r="V1532" s="552"/>
      <c r="W1532" s="552"/>
      <c r="X1532" s="552"/>
      <c r="Y1532" s="552"/>
      <c r="Z1532" s="552"/>
      <c r="AA1532" s="552"/>
      <c r="AB1532" s="552"/>
      <c r="AC1532" s="552"/>
      <c r="AD1532" s="552"/>
      <c r="AE1532" s="552"/>
      <c r="AF1532" s="552"/>
      <c r="AG1532" s="552"/>
      <c r="AH1532" s="552"/>
      <c r="AI1532" s="1532" t="s">
        <v>739</v>
      </c>
      <c r="AJ1532" s="741"/>
      <c r="AK1532" s="1649"/>
      <c r="AL1532" s="1649"/>
      <c r="AM1532" s="1373"/>
      <c r="AN1532" s="1373"/>
      <c r="AO1532" s="1373"/>
      <c r="AP1532" s="1373"/>
      <c r="AQ1532" s="1649"/>
      <c r="AR1532" s="1373"/>
      <c r="AS1532" s="1373"/>
      <c r="AT1532" s="743"/>
      <c r="AU1532" s="1373"/>
      <c r="AV1532" s="1373"/>
      <c r="AW1532" s="1373"/>
      <c r="AX1532" s="1373"/>
      <c r="AY1532" s="1373"/>
      <c r="AZ1532" s="1639"/>
      <c r="BA1532" s="1639"/>
      <c r="BB1532" s="1639"/>
      <c r="BC1532" s="1639"/>
      <c r="BD1532" s="1639"/>
      <c r="BE1532" s="1642">
        <v>0</v>
      </c>
    </row>
    <row s="1854" customFormat="1" customHeight="1" ht="22.5">
      <c r="A1533" s="994"/>
      <c r="B1533" s="1373"/>
      <c r="C1533" s="1649"/>
      <c r="D1533" s="2158"/>
      <c r="E1533" s="553" t="s">
        <v>3352</v>
      </c>
      <c r="F1533" s="547" t="s">
        <v>3141</v>
      </c>
      <c r="G1533" s="2386" t="s">
        <v>738</v>
      </c>
      <c r="H1533" s="552"/>
      <c r="I1533" s="552">
        <v>185</v>
      </c>
      <c r="J1533" s="552"/>
      <c r="K1533" s="552"/>
      <c r="L1533" s="552"/>
      <c r="M1533" s="552"/>
      <c r="N1533" s="552"/>
      <c r="O1533" s="552"/>
      <c r="P1533" s="552"/>
      <c r="Q1533" s="552"/>
      <c r="R1533" s="552"/>
      <c r="S1533" s="552"/>
      <c r="T1533" s="552"/>
      <c r="U1533" s="552"/>
      <c r="V1533" s="552"/>
      <c r="W1533" s="552"/>
      <c r="X1533" s="552"/>
      <c r="Y1533" s="552"/>
      <c r="Z1533" s="552"/>
      <c r="AA1533" s="552"/>
      <c r="AB1533" s="552"/>
      <c r="AC1533" s="552"/>
      <c r="AD1533" s="552"/>
      <c r="AE1533" s="552"/>
      <c r="AF1533" s="552"/>
      <c r="AG1533" s="552"/>
      <c r="AH1533" s="552"/>
      <c r="AI1533" s="1532" t="s">
        <v>739</v>
      </c>
      <c r="AJ1533" s="741"/>
      <c r="AK1533" s="1649"/>
      <c r="AL1533" s="1649"/>
      <c r="AM1533" s="1373"/>
      <c r="AN1533" s="1373"/>
      <c r="AO1533" s="1373"/>
      <c r="AP1533" s="1373"/>
      <c r="AQ1533" s="1649"/>
      <c r="AR1533" s="1373"/>
      <c r="AS1533" s="1373"/>
      <c r="AT1533" s="743"/>
      <c r="AU1533" s="1373"/>
      <c r="AV1533" s="1373"/>
      <c r="AW1533" s="1373"/>
      <c r="AX1533" s="1373"/>
      <c r="AY1533" s="1373"/>
      <c r="AZ1533" s="1639"/>
      <c r="BA1533" s="1639"/>
      <c r="BB1533" s="1639"/>
      <c r="BC1533" s="1639"/>
      <c r="BD1533" s="1639"/>
      <c r="BE1533" s="1642">
        <v>0</v>
      </c>
    </row>
    <row s="1854" customFormat="1" customHeight="1" ht="22.5">
      <c r="A1534" s="994"/>
      <c r="B1534" s="1373"/>
      <c r="C1534" s="1649"/>
      <c r="D1534" s="2158"/>
      <c r="E1534" s="553" t="s">
        <v>3353</v>
      </c>
      <c r="F1534" s="547" t="s">
        <v>3091</v>
      </c>
      <c r="G1534" s="2386" t="s">
        <v>738</v>
      </c>
      <c r="H1534" s="552"/>
      <c r="I1534" s="552">
        <v>195</v>
      </c>
      <c r="J1534" s="552"/>
      <c r="K1534" s="552"/>
      <c r="L1534" s="552"/>
      <c r="M1534" s="552"/>
      <c r="N1534" s="552"/>
      <c r="O1534" s="552"/>
      <c r="P1534" s="552"/>
      <c r="Q1534" s="552"/>
      <c r="R1534" s="552"/>
      <c r="S1534" s="552"/>
      <c r="T1534" s="552"/>
      <c r="U1534" s="552"/>
      <c r="V1534" s="552"/>
      <c r="W1534" s="552"/>
      <c r="X1534" s="552"/>
      <c r="Y1534" s="552"/>
      <c r="Z1534" s="552"/>
      <c r="AA1534" s="552"/>
      <c r="AB1534" s="552"/>
      <c r="AC1534" s="552"/>
      <c r="AD1534" s="552"/>
      <c r="AE1534" s="552"/>
      <c r="AF1534" s="552"/>
      <c r="AG1534" s="552"/>
      <c r="AH1534" s="552"/>
      <c r="AI1534" s="1532" t="s">
        <v>739</v>
      </c>
      <c r="AJ1534" s="741"/>
      <c r="AK1534" s="1649"/>
      <c r="AL1534" s="1649"/>
      <c r="AM1534" s="1373"/>
      <c r="AN1534" s="1373"/>
      <c r="AO1534" s="1373"/>
      <c r="AP1534" s="1373"/>
      <c r="AQ1534" s="1649"/>
      <c r="AR1534" s="1373"/>
      <c r="AS1534" s="1373"/>
      <c r="AT1534" s="743"/>
      <c r="AU1534" s="1373"/>
      <c r="AV1534" s="1373"/>
      <c r="AW1534" s="1373"/>
      <c r="AX1534" s="1373"/>
      <c r="AY1534" s="1373"/>
      <c r="AZ1534" s="1639"/>
      <c r="BA1534" s="1639"/>
      <c r="BB1534" s="1639"/>
      <c r="BC1534" s="1639"/>
      <c r="BD1534" s="1639"/>
      <c r="BE1534" s="1642">
        <v>0</v>
      </c>
    </row>
    <row s="1854" customFormat="1" customHeight="1" ht="22.5">
      <c r="A1535" s="994"/>
      <c r="B1535" s="1373"/>
      <c r="C1535" s="1649"/>
      <c r="D1535" s="2158"/>
      <c r="E1535" s="553" t="s">
        <v>3354</v>
      </c>
      <c r="F1535" s="547" t="s">
        <v>3193</v>
      </c>
      <c r="G1535" s="2386" t="s">
        <v>738</v>
      </c>
      <c r="H1535" s="552"/>
      <c r="I1535" s="552">
        <v>266</v>
      </c>
      <c r="J1535" s="552"/>
      <c r="K1535" s="552"/>
      <c r="L1535" s="552"/>
      <c r="M1535" s="552"/>
      <c r="N1535" s="552"/>
      <c r="O1535" s="552"/>
      <c r="P1535" s="552"/>
      <c r="Q1535" s="552"/>
      <c r="R1535" s="552"/>
      <c r="S1535" s="552"/>
      <c r="T1535" s="552"/>
      <c r="U1535" s="552"/>
      <c r="V1535" s="552"/>
      <c r="W1535" s="552"/>
      <c r="X1535" s="552"/>
      <c r="Y1535" s="552"/>
      <c r="Z1535" s="552"/>
      <c r="AA1535" s="552"/>
      <c r="AB1535" s="552"/>
      <c r="AC1535" s="552"/>
      <c r="AD1535" s="552"/>
      <c r="AE1535" s="552"/>
      <c r="AF1535" s="552"/>
      <c r="AG1535" s="552"/>
      <c r="AH1535" s="552"/>
      <c r="AI1535" s="1532" t="s">
        <v>739</v>
      </c>
      <c r="AJ1535" s="741"/>
      <c r="AK1535" s="1649"/>
      <c r="AL1535" s="1649"/>
      <c r="AM1535" s="1373"/>
      <c r="AN1535" s="1373"/>
      <c r="AO1535" s="1373"/>
      <c r="AP1535" s="1373"/>
      <c r="AQ1535" s="1649"/>
      <c r="AR1535" s="1373"/>
      <c r="AS1535" s="1373"/>
      <c r="AT1535" s="743"/>
      <c r="AU1535" s="1373"/>
      <c r="AV1535" s="1373"/>
      <c r="AW1535" s="1373"/>
      <c r="AX1535" s="1373"/>
      <c r="AY1535" s="1373"/>
      <c r="AZ1535" s="1639"/>
      <c r="BA1535" s="1639"/>
      <c r="BB1535" s="1639"/>
      <c r="BC1535" s="1639"/>
      <c r="BD1535" s="1639"/>
      <c r="BE1535" s="1642">
        <v>0</v>
      </c>
    </row>
    <row s="1854" customFormat="1" customHeight="1" ht="22.5">
      <c r="A1536" s="994"/>
      <c r="B1536" s="1373"/>
      <c r="C1536" s="1649"/>
      <c r="D1536" s="2158"/>
      <c r="E1536" s="553" t="s">
        <v>3355</v>
      </c>
      <c r="F1536" s="547" t="s">
        <v>3103</v>
      </c>
      <c r="G1536" s="2386" t="s">
        <v>738</v>
      </c>
      <c r="H1536" s="552"/>
      <c r="I1536" s="552">
        <v>210</v>
      </c>
      <c r="J1536" s="552"/>
      <c r="K1536" s="552"/>
      <c r="L1536" s="552"/>
      <c r="M1536" s="552"/>
      <c r="N1536" s="552"/>
      <c r="O1536" s="552"/>
      <c r="P1536" s="552"/>
      <c r="Q1536" s="552"/>
      <c r="R1536" s="552"/>
      <c r="S1536" s="552"/>
      <c r="T1536" s="552"/>
      <c r="U1536" s="552"/>
      <c r="V1536" s="552"/>
      <c r="W1536" s="552"/>
      <c r="X1536" s="552"/>
      <c r="Y1536" s="552"/>
      <c r="Z1536" s="552"/>
      <c r="AA1536" s="552"/>
      <c r="AB1536" s="552"/>
      <c r="AC1536" s="552"/>
      <c r="AD1536" s="552"/>
      <c r="AE1536" s="552"/>
      <c r="AF1536" s="552"/>
      <c r="AG1536" s="552"/>
      <c r="AH1536" s="552"/>
      <c r="AI1536" s="1532" t="s">
        <v>739</v>
      </c>
      <c r="AJ1536" s="741"/>
      <c r="AK1536" s="1649"/>
      <c r="AL1536" s="1649"/>
      <c r="AM1536" s="1373"/>
      <c r="AN1536" s="1373"/>
      <c r="AO1536" s="1373"/>
      <c r="AP1536" s="1373"/>
      <c r="AQ1536" s="1649"/>
      <c r="AR1536" s="1373"/>
      <c r="AS1536" s="1373"/>
      <c r="AT1536" s="743"/>
      <c r="AU1536" s="1373"/>
      <c r="AV1536" s="1373"/>
      <c r="AW1536" s="1373"/>
      <c r="AX1536" s="1373"/>
      <c r="AY1536" s="1373"/>
      <c r="AZ1536" s="1639"/>
      <c r="BA1536" s="1639"/>
      <c r="BB1536" s="1639"/>
      <c r="BC1536" s="1639"/>
      <c r="BD1536" s="1639"/>
      <c r="BE1536" s="1642">
        <v>0</v>
      </c>
    </row>
    <row s="1854" customFormat="1" customHeight="1" ht="22.5">
      <c r="A1537" s="994"/>
      <c r="B1537" s="1373"/>
      <c r="C1537" s="1649"/>
      <c r="D1537" s="2158"/>
      <c r="E1537" s="553" t="s">
        <v>3356</v>
      </c>
      <c r="F1537" s="547" t="s">
        <v>3181</v>
      </c>
      <c r="G1537" s="2386" t="s">
        <v>738</v>
      </c>
      <c r="H1537" s="552"/>
      <c r="I1537" s="552">
        <v>165</v>
      </c>
      <c r="J1537" s="552"/>
      <c r="K1537" s="552"/>
      <c r="L1537" s="552"/>
      <c r="M1537" s="552"/>
      <c r="N1537" s="552"/>
      <c r="O1537" s="552"/>
      <c r="P1537" s="552"/>
      <c r="Q1537" s="552"/>
      <c r="R1537" s="552"/>
      <c r="S1537" s="552"/>
      <c r="T1537" s="552"/>
      <c r="U1537" s="552"/>
      <c r="V1537" s="552"/>
      <c r="W1537" s="552"/>
      <c r="X1537" s="552"/>
      <c r="Y1537" s="552"/>
      <c r="Z1537" s="552"/>
      <c r="AA1537" s="552"/>
      <c r="AB1537" s="552"/>
      <c r="AC1537" s="552"/>
      <c r="AD1537" s="552"/>
      <c r="AE1537" s="552"/>
      <c r="AF1537" s="552"/>
      <c r="AG1537" s="552"/>
      <c r="AH1537" s="552"/>
      <c r="AI1537" s="1532" t="s">
        <v>739</v>
      </c>
      <c r="AJ1537" s="741"/>
      <c r="AK1537" s="1649"/>
      <c r="AL1537" s="1649"/>
      <c r="AM1537" s="1373"/>
      <c r="AN1537" s="1373"/>
      <c r="AO1537" s="1373"/>
      <c r="AP1537" s="1373"/>
      <c r="AQ1537" s="1649"/>
      <c r="AR1537" s="1373"/>
      <c r="AS1537" s="1373"/>
      <c r="AT1537" s="743"/>
      <c r="AU1537" s="1373"/>
      <c r="AV1537" s="1373"/>
      <c r="AW1537" s="1373"/>
      <c r="AX1537" s="1373"/>
      <c r="AY1537" s="1373"/>
      <c r="AZ1537" s="1639"/>
      <c r="BA1537" s="1639"/>
      <c r="BB1537" s="1639"/>
      <c r="BC1537" s="1639"/>
      <c r="BD1537" s="1639"/>
      <c r="BE1537" s="1642">
        <v>0</v>
      </c>
    </row>
    <row s="1854" customFormat="1" customHeight="1" ht="22.5">
      <c r="A1538" s="994"/>
      <c r="B1538" s="1373"/>
      <c r="C1538" s="1649"/>
      <c r="D1538" s="2158"/>
      <c r="E1538" s="553" t="s">
        <v>3357</v>
      </c>
      <c r="F1538" s="547" t="s">
        <v>3137</v>
      </c>
      <c r="G1538" s="2386" t="s">
        <v>738</v>
      </c>
      <c r="H1538" s="552"/>
      <c r="I1538" s="552">
        <v>169</v>
      </c>
      <c r="J1538" s="552"/>
      <c r="K1538" s="552"/>
      <c r="L1538" s="552"/>
      <c r="M1538" s="552"/>
      <c r="N1538" s="552"/>
      <c r="O1538" s="552"/>
      <c r="P1538" s="552"/>
      <c r="Q1538" s="552"/>
      <c r="R1538" s="552"/>
      <c r="S1538" s="552"/>
      <c r="T1538" s="552"/>
      <c r="U1538" s="552"/>
      <c r="V1538" s="552"/>
      <c r="W1538" s="552"/>
      <c r="X1538" s="552"/>
      <c r="Y1538" s="552"/>
      <c r="Z1538" s="552"/>
      <c r="AA1538" s="552"/>
      <c r="AB1538" s="552"/>
      <c r="AC1538" s="552"/>
      <c r="AD1538" s="552"/>
      <c r="AE1538" s="552"/>
      <c r="AF1538" s="552"/>
      <c r="AG1538" s="552"/>
      <c r="AH1538" s="552"/>
      <c r="AI1538" s="1532" t="s">
        <v>739</v>
      </c>
      <c r="AJ1538" s="741"/>
      <c r="AK1538" s="1649"/>
      <c r="AL1538" s="1649"/>
      <c r="AM1538" s="1373"/>
      <c r="AN1538" s="1373"/>
      <c r="AO1538" s="1373"/>
      <c r="AP1538" s="1373"/>
      <c r="AQ1538" s="1649"/>
      <c r="AR1538" s="1373"/>
      <c r="AS1538" s="1373"/>
      <c r="AT1538" s="743"/>
      <c r="AU1538" s="1373"/>
      <c r="AV1538" s="1373"/>
      <c r="AW1538" s="1373"/>
      <c r="AX1538" s="1373"/>
      <c r="AY1538" s="1373"/>
      <c r="AZ1538" s="1639"/>
      <c r="BA1538" s="1639"/>
      <c r="BB1538" s="1639"/>
      <c r="BC1538" s="1639"/>
      <c r="BD1538" s="1639"/>
      <c r="BE1538" s="1642">
        <v>0</v>
      </c>
    </row>
    <row s="1854" customFormat="1" customHeight="1" ht="22.5">
      <c r="A1539" s="994"/>
      <c r="B1539" s="1373"/>
      <c r="C1539" s="1649"/>
      <c r="D1539" s="2158"/>
      <c r="E1539" s="553" t="s">
        <v>3358</v>
      </c>
      <c r="F1539" s="547" t="s">
        <v>3203</v>
      </c>
      <c r="G1539" s="2386" t="s">
        <v>738</v>
      </c>
      <c r="H1539" s="552"/>
      <c r="I1539" s="552">
        <v>266</v>
      </c>
      <c r="J1539" s="552"/>
      <c r="K1539" s="552"/>
      <c r="L1539" s="552"/>
      <c r="M1539" s="552"/>
      <c r="N1539" s="552"/>
      <c r="O1539" s="552"/>
      <c r="P1539" s="552"/>
      <c r="Q1539" s="552"/>
      <c r="R1539" s="552"/>
      <c r="S1539" s="552"/>
      <c r="T1539" s="552"/>
      <c r="U1539" s="552"/>
      <c r="V1539" s="552"/>
      <c r="W1539" s="552"/>
      <c r="X1539" s="552"/>
      <c r="Y1539" s="552"/>
      <c r="Z1539" s="552"/>
      <c r="AA1539" s="552"/>
      <c r="AB1539" s="552"/>
      <c r="AC1539" s="552"/>
      <c r="AD1539" s="552"/>
      <c r="AE1539" s="552"/>
      <c r="AF1539" s="552"/>
      <c r="AG1539" s="552"/>
      <c r="AH1539" s="552"/>
      <c r="AI1539" s="1532" t="s">
        <v>739</v>
      </c>
      <c r="AJ1539" s="741"/>
      <c r="AK1539" s="1649"/>
      <c r="AL1539" s="1649"/>
      <c r="AM1539" s="1373"/>
      <c r="AN1539" s="1373"/>
      <c r="AO1539" s="1373"/>
      <c r="AP1539" s="1373"/>
      <c r="AQ1539" s="1649"/>
      <c r="AR1539" s="1373"/>
      <c r="AS1539" s="1373"/>
      <c r="AT1539" s="743"/>
      <c r="AU1539" s="1373"/>
      <c r="AV1539" s="1373"/>
      <c r="AW1539" s="1373"/>
      <c r="AX1539" s="1373"/>
      <c r="AY1539" s="1373"/>
      <c r="AZ1539" s="1639"/>
      <c r="BA1539" s="1639"/>
      <c r="BB1539" s="1639"/>
      <c r="BC1539" s="1639"/>
      <c r="BD1539" s="1639"/>
      <c r="BE1539" s="1642">
        <v>0</v>
      </c>
    </row>
    <row s="1854" customFormat="1" customHeight="1" ht="22.5">
      <c r="A1540" s="994"/>
      <c r="B1540" s="1373"/>
      <c r="C1540" s="1649"/>
      <c r="D1540" s="2158"/>
      <c r="E1540" s="553" t="s">
        <v>3359</v>
      </c>
      <c r="F1540" s="547" t="s">
        <v>3169</v>
      </c>
      <c r="G1540" s="2386" t="s">
        <v>738</v>
      </c>
      <c r="H1540" s="552"/>
      <c r="I1540" s="552">
        <v>260</v>
      </c>
      <c r="J1540" s="552"/>
      <c r="K1540" s="552"/>
      <c r="L1540" s="552"/>
      <c r="M1540" s="552"/>
      <c r="N1540" s="552"/>
      <c r="O1540" s="552"/>
      <c r="P1540" s="552"/>
      <c r="Q1540" s="552"/>
      <c r="R1540" s="552"/>
      <c r="S1540" s="552"/>
      <c r="T1540" s="552"/>
      <c r="U1540" s="552"/>
      <c r="V1540" s="552"/>
      <c r="W1540" s="552"/>
      <c r="X1540" s="552"/>
      <c r="Y1540" s="552"/>
      <c r="Z1540" s="552"/>
      <c r="AA1540" s="552"/>
      <c r="AB1540" s="552"/>
      <c r="AC1540" s="552"/>
      <c r="AD1540" s="552"/>
      <c r="AE1540" s="552"/>
      <c r="AF1540" s="552"/>
      <c r="AG1540" s="552"/>
      <c r="AH1540" s="552"/>
      <c r="AI1540" s="1532" t="s">
        <v>739</v>
      </c>
      <c r="AJ1540" s="741"/>
      <c r="AK1540" s="1649"/>
      <c r="AL1540" s="1649"/>
      <c r="AM1540" s="1373"/>
      <c r="AN1540" s="1373"/>
      <c r="AO1540" s="1373"/>
      <c r="AP1540" s="1373"/>
      <c r="AQ1540" s="1649"/>
      <c r="AR1540" s="1373"/>
      <c r="AS1540" s="1373"/>
      <c r="AT1540" s="743"/>
      <c r="AU1540" s="1373"/>
      <c r="AV1540" s="1373"/>
      <c r="AW1540" s="1373"/>
      <c r="AX1540" s="1373"/>
      <c r="AY1540" s="1373"/>
      <c r="AZ1540" s="1639"/>
      <c r="BA1540" s="1639"/>
      <c r="BB1540" s="1639"/>
      <c r="BC1540" s="1639"/>
      <c r="BD1540" s="1639"/>
      <c r="BE1540" s="1642">
        <v>0</v>
      </c>
    </row>
    <row s="1854" customFormat="1" customHeight="1" ht="22.5">
      <c r="A1541" s="994"/>
      <c r="B1541" s="1373"/>
      <c r="C1541" s="1649"/>
      <c r="D1541" s="2158"/>
      <c r="E1541" s="553" t="s">
        <v>3360</v>
      </c>
      <c r="F1541" s="547" t="s">
        <v>3131</v>
      </c>
      <c r="G1541" s="2386" t="s">
        <v>738</v>
      </c>
      <c r="H1541" s="552"/>
      <c r="I1541" s="552">
        <v>165</v>
      </c>
      <c r="J1541" s="552"/>
      <c r="K1541" s="552"/>
      <c r="L1541" s="552"/>
      <c r="M1541" s="552"/>
      <c r="N1541" s="552"/>
      <c r="O1541" s="552"/>
      <c r="P1541" s="552"/>
      <c r="Q1541" s="552"/>
      <c r="R1541" s="552"/>
      <c r="S1541" s="552"/>
      <c r="T1541" s="552"/>
      <c r="U1541" s="552"/>
      <c r="V1541" s="552"/>
      <c r="W1541" s="552"/>
      <c r="X1541" s="552"/>
      <c r="Y1541" s="552"/>
      <c r="Z1541" s="552"/>
      <c r="AA1541" s="552"/>
      <c r="AB1541" s="552"/>
      <c r="AC1541" s="552"/>
      <c r="AD1541" s="552"/>
      <c r="AE1541" s="552"/>
      <c r="AF1541" s="552"/>
      <c r="AG1541" s="552"/>
      <c r="AH1541" s="552"/>
      <c r="AI1541" s="1532" t="s">
        <v>739</v>
      </c>
      <c r="AJ1541" s="741"/>
      <c r="AK1541" s="1649"/>
      <c r="AL1541" s="1649"/>
      <c r="AM1541" s="1373"/>
      <c r="AN1541" s="1373"/>
      <c r="AO1541" s="1373"/>
      <c r="AP1541" s="1373"/>
      <c r="AQ1541" s="1649"/>
      <c r="AR1541" s="1373"/>
      <c r="AS1541" s="1373"/>
      <c r="AT1541" s="743"/>
      <c r="AU1541" s="1373"/>
      <c r="AV1541" s="1373"/>
      <c r="AW1541" s="1373"/>
      <c r="AX1541" s="1373"/>
      <c r="AY1541" s="1373"/>
      <c r="AZ1541" s="1639"/>
      <c r="BA1541" s="1639"/>
      <c r="BB1541" s="1639"/>
      <c r="BC1541" s="1639"/>
      <c r="BD1541" s="1639"/>
      <c r="BE1541" s="1642">
        <v>0</v>
      </c>
    </row>
    <row s="1854" customFormat="1" customHeight="1" ht="22.5">
      <c r="A1542" s="994"/>
      <c r="B1542" s="1373"/>
      <c r="C1542" s="1649"/>
      <c r="D1542" s="2158"/>
      <c r="E1542" s="553" t="s">
        <v>3361</v>
      </c>
      <c r="F1542" s="547" t="s">
        <v>3197</v>
      </c>
      <c r="G1542" s="2386" t="s">
        <v>738</v>
      </c>
      <c r="H1542" s="552"/>
      <c r="I1542" s="552">
        <v>263</v>
      </c>
      <c r="J1542" s="552"/>
      <c r="K1542" s="552"/>
      <c r="L1542" s="552"/>
      <c r="M1542" s="552"/>
      <c r="N1542" s="552"/>
      <c r="O1542" s="552"/>
      <c r="P1542" s="552"/>
      <c r="Q1542" s="552"/>
      <c r="R1542" s="552"/>
      <c r="S1542" s="552"/>
      <c r="T1542" s="552"/>
      <c r="U1542" s="552"/>
      <c r="V1542" s="552"/>
      <c r="W1542" s="552"/>
      <c r="X1542" s="552"/>
      <c r="Y1542" s="552"/>
      <c r="Z1542" s="552"/>
      <c r="AA1542" s="552"/>
      <c r="AB1542" s="552"/>
      <c r="AC1542" s="552"/>
      <c r="AD1542" s="552"/>
      <c r="AE1542" s="552"/>
      <c r="AF1542" s="552"/>
      <c r="AG1542" s="552"/>
      <c r="AH1542" s="552"/>
      <c r="AI1542" s="1532" t="s">
        <v>739</v>
      </c>
      <c r="AJ1542" s="741"/>
      <c r="AK1542" s="1649"/>
      <c r="AL1542" s="1649"/>
      <c r="AM1542" s="1373"/>
      <c r="AN1542" s="1373"/>
      <c r="AO1542" s="1373"/>
      <c r="AP1542" s="1373"/>
      <c r="AQ1542" s="1649"/>
      <c r="AR1542" s="1373"/>
      <c r="AS1542" s="1373"/>
      <c r="AT1542" s="743"/>
      <c r="AU1542" s="1373"/>
      <c r="AV1542" s="1373"/>
      <c r="AW1542" s="1373"/>
      <c r="AX1542" s="1373"/>
      <c r="AY1542" s="1373"/>
      <c r="AZ1542" s="1639"/>
      <c r="BA1542" s="1639"/>
      <c r="BB1542" s="1639"/>
      <c r="BC1542" s="1639"/>
      <c r="BD1542" s="1639"/>
      <c r="BE1542" s="1642">
        <v>0</v>
      </c>
    </row>
    <row s="1854" customFormat="1" customHeight="1" ht="22.5">
      <c r="A1543" s="994"/>
      <c r="B1543" s="1373"/>
      <c r="C1543" s="1649"/>
      <c r="D1543" s="2158"/>
      <c r="E1543" s="553" t="s">
        <v>3362</v>
      </c>
      <c r="F1543" s="547" t="s">
        <v>3173</v>
      </c>
      <c r="G1543" s="2386" t="s">
        <v>738</v>
      </c>
      <c r="H1543" s="552"/>
      <c r="I1543" s="552">
        <v>270</v>
      </c>
      <c r="J1543" s="552"/>
      <c r="K1543" s="552"/>
      <c r="L1543" s="552"/>
      <c r="M1543" s="552"/>
      <c r="N1543" s="552"/>
      <c r="O1543" s="552"/>
      <c r="P1543" s="552"/>
      <c r="Q1543" s="552"/>
      <c r="R1543" s="552"/>
      <c r="S1543" s="552"/>
      <c r="T1543" s="552"/>
      <c r="U1543" s="552"/>
      <c r="V1543" s="552"/>
      <c r="W1543" s="552"/>
      <c r="X1543" s="552"/>
      <c r="Y1543" s="552"/>
      <c r="Z1543" s="552"/>
      <c r="AA1543" s="552"/>
      <c r="AB1543" s="552"/>
      <c r="AC1543" s="552"/>
      <c r="AD1543" s="552"/>
      <c r="AE1543" s="552"/>
      <c r="AF1543" s="552"/>
      <c r="AG1543" s="552"/>
      <c r="AH1543" s="552"/>
      <c r="AI1543" s="1532" t="s">
        <v>739</v>
      </c>
      <c r="AJ1543" s="741"/>
      <c r="AK1543" s="1649"/>
      <c r="AL1543" s="1649"/>
      <c r="AM1543" s="1373"/>
      <c r="AN1543" s="1373"/>
      <c r="AO1543" s="1373"/>
      <c r="AP1543" s="1373"/>
      <c r="AQ1543" s="1649"/>
      <c r="AR1543" s="1373"/>
      <c r="AS1543" s="1373"/>
      <c r="AT1543" s="743"/>
      <c r="AU1543" s="1373"/>
      <c r="AV1543" s="1373"/>
      <c r="AW1543" s="1373"/>
      <c r="AX1543" s="1373"/>
      <c r="AY1543" s="1373"/>
      <c r="AZ1543" s="1639"/>
      <c r="BA1543" s="1639"/>
      <c r="BB1543" s="1639"/>
      <c r="BC1543" s="1639"/>
      <c r="BD1543" s="1639"/>
      <c r="BE1543" s="1642">
        <v>0</v>
      </c>
    </row>
    <row s="1854" customFormat="1" customHeight="1" ht="22.5">
      <c r="A1544" s="994"/>
      <c r="B1544" s="1373"/>
      <c r="C1544" s="1649"/>
      <c r="D1544" s="2158"/>
      <c r="E1544" s="553" t="s">
        <v>3363</v>
      </c>
      <c r="F1544" s="547" t="s">
        <v>3177</v>
      </c>
      <c r="G1544" s="2386" t="s">
        <v>738</v>
      </c>
      <c r="H1544" s="552"/>
      <c r="I1544" s="552">
        <v>210</v>
      </c>
      <c r="J1544" s="552"/>
      <c r="K1544" s="552"/>
      <c r="L1544" s="552"/>
      <c r="M1544" s="552"/>
      <c r="N1544" s="552"/>
      <c r="O1544" s="552"/>
      <c r="P1544" s="552"/>
      <c r="Q1544" s="552"/>
      <c r="R1544" s="552"/>
      <c r="S1544" s="552"/>
      <c r="T1544" s="552"/>
      <c r="U1544" s="552"/>
      <c r="V1544" s="552"/>
      <c r="W1544" s="552"/>
      <c r="X1544" s="552"/>
      <c r="Y1544" s="552"/>
      <c r="Z1544" s="552"/>
      <c r="AA1544" s="552"/>
      <c r="AB1544" s="552"/>
      <c r="AC1544" s="552"/>
      <c r="AD1544" s="552"/>
      <c r="AE1544" s="552"/>
      <c r="AF1544" s="552"/>
      <c r="AG1544" s="552"/>
      <c r="AH1544" s="552"/>
      <c r="AI1544" s="1532" t="s">
        <v>739</v>
      </c>
      <c r="AJ1544" s="741"/>
      <c r="AK1544" s="1649"/>
      <c r="AL1544" s="1649"/>
      <c r="AM1544" s="1373"/>
      <c r="AN1544" s="1373"/>
      <c r="AO1544" s="1373"/>
      <c r="AP1544" s="1373"/>
      <c r="AQ1544" s="1649"/>
      <c r="AR1544" s="1373"/>
      <c r="AS1544" s="1373"/>
      <c r="AT1544" s="743"/>
      <c r="AU1544" s="1373"/>
      <c r="AV1544" s="1373"/>
      <c r="AW1544" s="1373"/>
      <c r="AX1544" s="1373"/>
      <c r="AY1544" s="1373"/>
      <c r="AZ1544" s="1639"/>
      <c r="BA1544" s="1639"/>
      <c r="BB1544" s="1639"/>
      <c r="BC1544" s="1639"/>
      <c r="BD1544" s="1639"/>
      <c r="BE1544" s="1642">
        <v>0</v>
      </c>
    </row>
    <row s="1854" customFormat="1" customHeight="1" ht="22.5">
      <c r="A1545" s="994"/>
      <c r="B1545" s="1373"/>
      <c r="C1545" s="1649"/>
      <c r="D1545" s="2158"/>
      <c r="E1545" s="553" t="s">
        <v>3364</v>
      </c>
      <c r="F1545" s="547" t="s">
        <v>3151</v>
      </c>
      <c r="G1545" s="2386" t="s">
        <v>738</v>
      </c>
      <c r="H1545" s="552"/>
      <c r="I1545" s="552">
        <v>210</v>
      </c>
      <c r="J1545" s="552"/>
      <c r="K1545" s="552"/>
      <c r="L1545" s="552"/>
      <c r="M1545" s="552"/>
      <c r="N1545" s="552"/>
      <c r="O1545" s="552"/>
      <c r="P1545" s="552"/>
      <c r="Q1545" s="552"/>
      <c r="R1545" s="552"/>
      <c r="S1545" s="552"/>
      <c r="T1545" s="552"/>
      <c r="U1545" s="552"/>
      <c r="V1545" s="552"/>
      <c r="W1545" s="552"/>
      <c r="X1545" s="552"/>
      <c r="Y1545" s="552"/>
      <c r="Z1545" s="552"/>
      <c r="AA1545" s="552"/>
      <c r="AB1545" s="552"/>
      <c r="AC1545" s="552"/>
      <c r="AD1545" s="552"/>
      <c r="AE1545" s="552"/>
      <c r="AF1545" s="552"/>
      <c r="AG1545" s="552"/>
      <c r="AH1545" s="552"/>
      <c r="AI1545" s="1532" t="s">
        <v>739</v>
      </c>
      <c r="AJ1545" s="741"/>
      <c r="AK1545" s="1649"/>
      <c r="AL1545" s="1649"/>
      <c r="AM1545" s="1373"/>
      <c r="AN1545" s="1373"/>
      <c r="AO1545" s="1373"/>
      <c r="AP1545" s="1373"/>
      <c r="AQ1545" s="1649"/>
      <c r="AR1545" s="1373"/>
      <c r="AS1545" s="1373"/>
      <c r="AT1545" s="743"/>
      <c r="AU1545" s="1373"/>
      <c r="AV1545" s="1373"/>
      <c r="AW1545" s="1373"/>
      <c r="AX1545" s="1373"/>
      <c r="AY1545" s="1373"/>
      <c r="AZ1545" s="1639"/>
      <c r="BA1545" s="1639"/>
      <c r="BB1545" s="1639"/>
      <c r="BC1545" s="1639"/>
      <c r="BD1545" s="1639"/>
      <c r="BE1545" s="1642">
        <v>0</v>
      </c>
    </row>
    <row s="1854" customFormat="1" customHeight="1" ht="22.5">
      <c r="A1546" s="994"/>
      <c r="B1546" s="1373"/>
      <c r="C1546" s="1649"/>
      <c r="D1546" s="2158"/>
      <c r="E1546" s="553" t="s">
        <v>3365</v>
      </c>
      <c r="F1546" s="547" t="s">
        <v>3115</v>
      </c>
      <c r="G1546" s="2386" t="s">
        <v>738</v>
      </c>
      <c r="H1546" s="552"/>
      <c r="I1546" s="552">
        <v>170</v>
      </c>
      <c r="J1546" s="552"/>
      <c r="K1546" s="552"/>
      <c r="L1546" s="552"/>
      <c r="M1546" s="552"/>
      <c r="N1546" s="552"/>
      <c r="O1546" s="552"/>
      <c r="P1546" s="552"/>
      <c r="Q1546" s="552"/>
      <c r="R1546" s="552"/>
      <c r="S1546" s="552"/>
      <c r="T1546" s="552"/>
      <c r="U1546" s="552"/>
      <c r="V1546" s="552"/>
      <c r="W1546" s="552"/>
      <c r="X1546" s="552"/>
      <c r="Y1546" s="552"/>
      <c r="Z1546" s="552"/>
      <c r="AA1546" s="552"/>
      <c r="AB1546" s="552"/>
      <c r="AC1546" s="552"/>
      <c r="AD1546" s="552"/>
      <c r="AE1546" s="552"/>
      <c r="AF1546" s="552"/>
      <c r="AG1546" s="552"/>
      <c r="AH1546" s="552"/>
      <c r="AI1546" s="1532" t="s">
        <v>739</v>
      </c>
      <c r="AJ1546" s="741"/>
      <c r="AK1546" s="1649"/>
      <c r="AL1546" s="1649"/>
      <c r="AM1546" s="1373"/>
      <c r="AN1546" s="1373"/>
      <c r="AO1546" s="1373"/>
      <c r="AP1546" s="1373"/>
      <c r="AQ1546" s="1649"/>
      <c r="AR1546" s="1373"/>
      <c r="AS1546" s="1373"/>
      <c r="AT1546" s="743"/>
      <c r="AU1546" s="1373"/>
      <c r="AV1546" s="1373"/>
      <c r="AW1546" s="1373"/>
      <c r="AX1546" s="1373"/>
      <c r="AY1546" s="1373"/>
      <c r="AZ1546" s="1639"/>
      <c r="BA1546" s="1639"/>
      <c r="BB1546" s="1639"/>
      <c r="BC1546" s="1639"/>
      <c r="BD1546" s="1639"/>
      <c r="BE1546" s="1642">
        <v>0</v>
      </c>
    </row>
    <row s="1854" customFormat="1" customHeight="1" ht="22.5">
      <c r="A1547" s="994"/>
      <c r="B1547" s="1373"/>
      <c r="C1547" s="1649"/>
      <c r="D1547" s="2158"/>
      <c r="E1547" s="553" t="s">
        <v>3366</v>
      </c>
      <c r="F1547" s="547" t="s">
        <v>3105</v>
      </c>
      <c r="G1547" s="2386" t="s">
        <v>738</v>
      </c>
      <c r="H1547" s="552"/>
      <c r="I1547" s="552">
        <v>210</v>
      </c>
      <c r="J1547" s="552"/>
      <c r="K1547" s="552"/>
      <c r="L1547" s="552"/>
      <c r="M1547" s="552"/>
      <c r="N1547" s="552"/>
      <c r="O1547" s="552"/>
      <c r="P1547" s="552"/>
      <c r="Q1547" s="552"/>
      <c r="R1547" s="552"/>
      <c r="S1547" s="552"/>
      <c r="T1547" s="552"/>
      <c r="U1547" s="552"/>
      <c r="V1547" s="552"/>
      <c r="W1547" s="552"/>
      <c r="X1547" s="552"/>
      <c r="Y1547" s="552"/>
      <c r="Z1547" s="552"/>
      <c r="AA1547" s="552"/>
      <c r="AB1547" s="552"/>
      <c r="AC1547" s="552"/>
      <c r="AD1547" s="552"/>
      <c r="AE1547" s="552"/>
      <c r="AF1547" s="552"/>
      <c r="AG1547" s="552"/>
      <c r="AH1547" s="552"/>
      <c r="AI1547" s="1532" t="s">
        <v>739</v>
      </c>
      <c r="AJ1547" s="741"/>
      <c r="AK1547" s="1649"/>
      <c r="AL1547" s="1649"/>
      <c r="AM1547" s="1373"/>
      <c r="AN1547" s="1373"/>
      <c r="AO1547" s="1373"/>
      <c r="AP1547" s="1373"/>
      <c r="AQ1547" s="1649"/>
      <c r="AR1547" s="1373"/>
      <c r="AS1547" s="1373"/>
      <c r="AT1547" s="743"/>
      <c r="AU1547" s="1373"/>
      <c r="AV1547" s="1373"/>
      <c r="AW1547" s="1373"/>
      <c r="AX1547" s="1373"/>
      <c r="AY1547" s="1373"/>
      <c r="AZ1547" s="1639"/>
      <c r="BA1547" s="1639"/>
      <c r="BB1547" s="1639"/>
      <c r="BC1547" s="1639"/>
      <c r="BD1547" s="1639"/>
      <c r="BE1547" s="1642">
        <v>0</v>
      </c>
    </row>
    <row s="1854" customFormat="1" customHeight="1" ht="22.5">
      <c r="A1548" s="994"/>
      <c r="B1548" s="1373"/>
      <c r="C1548" s="1649"/>
      <c r="D1548" s="2158"/>
      <c r="E1548" s="553" t="s">
        <v>3367</v>
      </c>
      <c r="F1548" s="547" t="s">
        <v>3199</v>
      </c>
      <c r="G1548" s="2386" t="s">
        <v>738</v>
      </c>
      <c r="H1548" s="552"/>
      <c r="I1548" s="552">
        <v>263</v>
      </c>
      <c r="J1548" s="552"/>
      <c r="K1548" s="552"/>
      <c r="L1548" s="552"/>
      <c r="M1548" s="552"/>
      <c r="N1548" s="552"/>
      <c r="O1548" s="552"/>
      <c r="P1548" s="552"/>
      <c r="Q1548" s="552"/>
      <c r="R1548" s="552"/>
      <c r="S1548" s="552"/>
      <c r="T1548" s="552"/>
      <c r="U1548" s="552"/>
      <c r="V1548" s="552"/>
      <c r="W1548" s="552"/>
      <c r="X1548" s="552"/>
      <c r="Y1548" s="552"/>
      <c r="Z1548" s="552"/>
      <c r="AA1548" s="552"/>
      <c r="AB1548" s="552"/>
      <c r="AC1548" s="552"/>
      <c r="AD1548" s="552"/>
      <c r="AE1548" s="552"/>
      <c r="AF1548" s="552"/>
      <c r="AG1548" s="552"/>
      <c r="AH1548" s="552"/>
      <c r="AI1548" s="1532" t="s">
        <v>739</v>
      </c>
      <c r="AJ1548" s="741"/>
      <c r="AK1548" s="1649"/>
      <c r="AL1548" s="1649"/>
      <c r="AM1548" s="1373"/>
      <c r="AN1548" s="1373"/>
      <c r="AO1548" s="1373"/>
      <c r="AP1548" s="1373"/>
      <c r="AQ1548" s="1649"/>
      <c r="AR1548" s="1373"/>
      <c r="AS1548" s="1373"/>
      <c r="AT1548" s="743"/>
      <c r="AU1548" s="1373"/>
      <c r="AV1548" s="1373"/>
      <c r="AW1548" s="1373"/>
      <c r="AX1548" s="1373"/>
      <c r="AY1548" s="1373"/>
      <c r="AZ1548" s="1639"/>
      <c r="BA1548" s="1639"/>
      <c r="BB1548" s="1639"/>
      <c r="BC1548" s="1639"/>
      <c r="BD1548" s="1639"/>
      <c r="BE1548" s="1642">
        <v>0</v>
      </c>
    </row>
    <row s="1854" customFormat="1" customHeight="1" ht="22.5">
      <c r="A1549" s="994"/>
      <c r="B1549" s="1373"/>
      <c r="C1549" s="1649"/>
      <c r="D1549" s="2158"/>
      <c r="E1549" s="553" t="s">
        <v>3368</v>
      </c>
      <c r="F1549" s="547" t="s">
        <v>3149</v>
      </c>
      <c r="G1549" s="2386" t="s">
        <v>738</v>
      </c>
      <c r="H1549" s="552"/>
      <c r="I1549" s="552">
        <v>251.041</v>
      </c>
      <c r="J1549" s="552"/>
      <c r="K1549" s="552"/>
      <c r="L1549" s="552"/>
      <c r="M1549" s="552"/>
      <c r="N1549" s="552"/>
      <c r="O1549" s="552"/>
      <c r="P1549" s="552"/>
      <c r="Q1549" s="552"/>
      <c r="R1549" s="552"/>
      <c r="S1549" s="552"/>
      <c r="T1549" s="552"/>
      <c r="U1549" s="552"/>
      <c r="V1549" s="552"/>
      <c r="W1549" s="552"/>
      <c r="X1549" s="552"/>
      <c r="Y1549" s="552"/>
      <c r="Z1549" s="552"/>
      <c r="AA1549" s="552"/>
      <c r="AB1549" s="552"/>
      <c r="AC1549" s="552"/>
      <c r="AD1549" s="552"/>
      <c r="AE1549" s="552"/>
      <c r="AF1549" s="552"/>
      <c r="AG1549" s="552"/>
      <c r="AH1549" s="552"/>
      <c r="AI1549" s="1532" t="s">
        <v>739</v>
      </c>
      <c r="AJ1549" s="741"/>
      <c r="AK1549" s="1649"/>
      <c r="AL1549" s="1649"/>
      <c r="AM1549" s="1373"/>
      <c r="AN1549" s="1373"/>
      <c r="AO1549" s="1373"/>
      <c r="AP1549" s="1373"/>
      <c r="AQ1549" s="1649"/>
      <c r="AR1549" s="1373"/>
      <c r="AS1549" s="1373"/>
      <c r="AT1549" s="743"/>
      <c r="AU1549" s="1373"/>
      <c r="AV1549" s="1373"/>
      <c r="AW1549" s="1373"/>
      <c r="AX1549" s="1373"/>
      <c r="AY1549" s="1373"/>
      <c r="AZ1549" s="1639"/>
      <c r="BA1549" s="1639"/>
      <c r="BB1549" s="1639"/>
      <c r="BC1549" s="1639"/>
      <c r="BD1549" s="1639"/>
      <c r="BE1549" s="1642">
        <v>0</v>
      </c>
    </row>
    <row s="1854" customFormat="1" customHeight="1" ht="22.5">
      <c r="A1550" s="994"/>
      <c r="B1550" s="1373"/>
      <c r="C1550" s="1649"/>
      <c r="D1550" s="2158"/>
      <c r="E1550" s="553" t="s">
        <v>3369</v>
      </c>
      <c r="F1550" s="547" t="s">
        <v>3370</v>
      </c>
      <c r="G1550" s="2386" t="s">
        <v>738</v>
      </c>
      <c r="H1550" s="552"/>
      <c r="I1550" s="552">
        <v>210</v>
      </c>
      <c r="J1550" s="552"/>
      <c r="K1550" s="552"/>
      <c r="L1550" s="552"/>
      <c r="M1550" s="552"/>
      <c r="N1550" s="552"/>
      <c r="O1550" s="552"/>
      <c r="P1550" s="552"/>
      <c r="Q1550" s="552"/>
      <c r="R1550" s="552"/>
      <c r="S1550" s="552"/>
      <c r="T1550" s="552"/>
      <c r="U1550" s="552"/>
      <c r="V1550" s="552"/>
      <c r="W1550" s="552"/>
      <c r="X1550" s="552"/>
      <c r="Y1550" s="552"/>
      <c r="Z1550" s="552"/>
      <c r="AA1550" s="552"/>
      <c r="AB1550" s="552"/>
      <c r="AC1550" s="552"/>
      <c r="AD1550" s="552"/>
      <c r="AE1550" s="552"/>
      <c r="AF1550" s="552"/>
      <c r="AG1550" s="552"/>
      <c r="AH1550" s="552"/>
      <c r="AI1550" s="1532" t="s">
        <v>739</v>
      </c>
      <c r="AJ1550" s="741"/>
      <c r="AK1550" s="1649"/>
      <c r="AL1550" s="1649"/>
      <c r="AM1550" s="1373"/>
      <c r="AN1550" s="1373"/>
      <c r="AO1550" s="1373"/>
      <c r="AP1550" s="1373"/>
      <c r="AQ1550" s="1649"/>
      <c r="AR1550" s="1373"/>
      <c r="AS1550" s="1373"/>
      <c r="AT1550" s="743"/>
      <c r="AU1550" s="1373"/>
      <c r="AV1550" s="1373"/>
      <c r="AW1550" s="1373"/>
      <c r="AX1550" s="1373"/>
      <c r="AY1550" s="1373"/>
      <c r="AZ1550" s="1639"/>
      <c r="BA1550" s="1639"/>
      <c r="BB1550" s="1639"/>
      <c r="BC1550" s="1639"/>
      <c r="BD1550" s="1639"/>
      <c r="BE1550" s="1642">
        <v>0</v>
      </c>
    </row>
    <row s="1854" customFormat="1" customHeight="1" ht="22.5">
      <c r="A1551" s="994"/>
      <c r="B1551" s="1373"/>
      <c r="C1551" s="1649"/>
      <c r="D1551" s="2158"/>
      <c r="E1551" s="553" t="s">
        <v>3371</v>
      </c>
      <c r="F1551" s="547" t="s">
        <v>3119</v>
      </c>
      <c r="G1551" s="2386" t="s">
        <v>738</v>
      </c>
      <c r="H1551" s="552"/>
      <c r="I1551" s="552">
        <v>160</v>
      </c>
      <c r="J1551" s="552"/>
      <c r="K1551" s="552"/>
      <c r="L1551" s="552"/>
      <c r="M1551" s="552"/>
      <c r="N1551" s="552"/>
      <c r="O1551" s="552"/>
      <c r="P1551" s="552"/>
      <c r="Q1551" s="552"/>
      <c r="R1551" s="552"/>
      <c r="S1551" s="552"/>
      <c r="T1551" s="552"/>
      <c r="U1551" s="552"/>
      <c r="V1551" s="552"/>
      <c r="W1551" s="552"/>
      <c r="X1551" s="552"/>
      <c r="Y1551" s="552"/>
      <c r="Z1551" s="552"/>
      <c r="AA1551" s="552"/>
      <c r="AB1551" s="552"/>
      <c r="AC1551" s="552"/>
      <c r="AD1551" s="552"/>
      <c r="AE1551" s="552"/>
      <c r="AF1551" s="552"/>
      <c r="AG1551" s="552"/>
      <c r="AH1551" s="552"/>
      <c r="AI1551" s="1532" t="s">
        <v>739</v>
      </c>
      <c r="AJ1551" s="741"/>
      <c r="AK1551" s="1649"/>
      <c r="AL1551" s="1649"/>
      <c r="AM1551" s="1373"/>
      <c r="AN1551" s="1373"/>
      <c r="AO1551" s="1373"/>
      <c r="AP1551" s="1373"/>
      <c r="AQ1551" s="1649"/>
      <c r="AR1551" s="1373"/>
      <c r="AS1551" s="1373"/>
      <c r="AT1551" s="743"/>
      <c r="AU1551" s="1373"/>
      <c r="AV1551" s="1373"/>
      <c r="AW1551" s="1373"/>
      <c r="AX1551" s="1373"/>
      <c r="AY1551" s="1373"/>
      <c r="AZ1551" s="1639"/>
      <c r="BA1551" s="1639"/>
      <c r="BB1551" s="1639"/>
      <c r="BC1551" s="1639"/>
      <c r="BD1551" s="1639"/>
      <c r="BE1551" s="1642">
        <v>0</v>
      </c>
    </row>
    <row s="1854" customFormat="1" customHeight="1" ht="22.5">
      <c r="A1552" s="994"/>
      <c r="B1552" s="1373"/>
      <c r="C1552" s="1649"/>
      <c r="D1552" s="2158"/>
      <c r="E1552" s="553" t="s">
        <v>3372</v>
      </c>
      <c r="F1552" s="547" t="s">
        <v>3087</v>
      </c>
      <c r="G1552" s="2386" t="s">
        <v>738</v>
      </c>
      <c r="H1552" s="552"/>
      <c r="I1552" s="552">
        <v>186</v>
      </c>
      <c r="J1552" s="552"/>
      <c r="K1552" s="552"/>
      <c r="L1552" s="552"/>
      <c r="M1552" s="552"/>
      <c r="N1552" s="552"/>
      <c r="O1552" s="552"/>
      <c r="P1552" s="552"/>
      <c r="Q1552" s="552"/>
      <c r="R1552" s="552"/>
      <c r="S1552" s="552"/>
      <c r="T1552" s="552"/>
      <c r="U1552" s="552"/>
      <c r="V1552" s="552"/>
      <c r="W1552" s="552"/>
      <c r="X1552" s="552"/>
      <c r="Y1552" s="552"/>
      <c r="Z1552" s="552"/>
      <c r="AA1552" s="552"/>
      <c r="AB1552" s="552"/>
      <c r="AC1552" s="552"/>
      <c r="AD1552" s="552"/>
      <c r="AE1552" s="552"/>
      <c r="AF1552" s="552"/>
      <c r="AG1552" s="552"/>
      <c r="AH1552" s="552"/>
      <c r="AI1552" s="1532" t="s">
        <v>739</v>
      </c>
      <c r="AJ1552" s="741"/>
      <c r="AK1552" s="1649"/>
      <c r="AL1552" s="1649"/>
      <c r="AM1552" s="1373"/>
      <c r="AN1552" s="1373"/>
      <c r="AO1552" s="1373"/>
      <c r="AP1552" s="1373"/>
      <c r="AQ1552" s="1649"/>
      <c r="AR1552" s="1373"/>
      <c r="AS1552" s="1373"/>
      <c r="AT1552" s="743"/>
      <c r="AU1552" s="1373"/>
      <c r="AV1552" s="1373"/>
      <c r="AW1552" s="1373"/>
      <c r="AX1552" s="1373"/>
      <c r="AY1552" s="1373"/>
      <c r="AZ1552" s="1639"/>
      <c r="BA1552" s="1639"/>
      <c r="BB1552" s="1639"/>
      <c r="BC1552" s="1639"/>
      <c r="BD1552" s="1639"/>
      <c r="BE1552" s="1642">
        <v>0</v>
      </c>
    </row>
    <row s="1854" customFormat="1" customHeight="1" ht="22.5">
      <c r="A1553" s="994"/>
      <c r="B1553" s="1373"/>
      <c r="C1553" s="1649"/>
      <c r="D1553" s="2158"/>
      <c r="E1553" s="553" t="s">
        <v>3373</v>
      </c>
      <c r="F1553" s="547" t="s">
        <v>3189</v>
      </c>
      <c r="G1553" s="2386" t="s">
        <v>738</v>
      </c>
      <c r="H1553" s="552"/>
      <c r="I1553" s="552">
        <v>210</v>
      </c>
      <c r="J1553" s="552"/>
      <c r="K1553" s="552"/>
      <c r="L1553" s="552"/>
      <c r="M1553" s="552"/>
      <c r="N1553" s="552"/>
      <c r="O1553" s="552"/>
      <c r="P1553" s="552"/>
      <c r="Q1553" s="552"/>
      <c r="R1553" s="552"/>
      <c r="S1553" s="552"/>
      <c r="T1553" s="552"/>
      <c r="U1553" s="552"/>
      <c r="V1553" s="552"/>
      <c r="W1553" s="552"/>
      <c r="X1553" s="552"/>
      <c r="Y1553" s="552"/>
      <c r="Z1553" s="552"/>
      <c r="AA1553" s="552"/>
      <c r="AB1553" s="552"/>
      <c r="AC1553" s="552"/>
      <c r="AD1553" s="552"/>
      <c r="AE1553" s="552"/>
      <c r="AF1553" s="552"/>
      <c r="AG1553" s="552"/>
      <c r="AH1553" s="552"/>
      <c r="AI1553" s="1532" t="s">
        <v>739</v>
      </c>
      <c r="AJ1553" s="741"/>
      <c r="AK1553" s="1649"/>
      <c r="AL1553" s="1649"/>
      <c r="AM1553" s="1373"/>
      <c r="AN1553" s="1373"/>
      <c r="AO1553" s="1373"/>
      <c r="AP1553" s="1373"/>
      <c r="AQ1553" s="1649"/>
      <c r="AR1553" s="1373"/>
      <c r="AS1553" s="1373"/>
      <c r="AT1553" s="743"/>
      <c r="AU1553" s="1373"/>
      <c r="AV1553" s="1373"/>
      <c r="AW1553" s="1373"/>
      <c r="AX1553" s="1373"/>
      <c r="AY1553" s="1373"/>
      <c r="AZ1553" s="1639"/>
      <c r="BA1553" s="1639"/>
      <c r="BB1553" s="1639"/>
      <c r="BC1553" s="1639"/>
      <c r="BD1553" s="1639"/>
      <c r="BE1553" s="1642">
        <v>0</v>
      </c>
    </row>
    <row s="1854" customFormat="1" customHeight="1" ht="22.5">
      <c r="A1554" s="994"/>
      <c r="B1554" s="1373"/>
      <c r="C1554" s="1649"/>
      <c r="D1554" s="2158"/>
      <c r="E1554" s="553" t="s">
        <v>3374</v>
      </c>
      <c r="F1554" s="547" t="s">
        <v>3113</v>
      </c>
      <c r="G1554" s="2386" t="s">
        <v>738</v>
      </c>
      <c r="H1554" s="552"/>
      <c r="I1554" s="552">
        <v>187</v>
      </c>
      <c r="J1554" s="552"/>
      <c r="K1554" s="552"/>
      <c r="L1554" s="552"/>
      <c r="M1554" s="552"/>
      <c r="N1554" s="552"/>
      <c r="O1554" s="552"/>
      <c r="P1554" s="552"/>
      <c r="Q1554" s="552"/>
      <c r="R1554" s="552"/>
      <c r="S1554" s="552"/>
      <c r="T1554" s="552"/>
      <c r="U1554" s="552"/>
      <c r="V1554" s="552"/>
      <c r="W1554" s="552"/>
      <c r="X1554" s="552"/>
      <c r="Y1554" s="552"/>
      <c r="Z1554" s="552"/>
      <c r="AA1554" s="552"/>
      <c r="AB1554" s="552"/>
      <c r="AC1554" s="552"/>
      <c r="AD1554" s="552"/>
      <c r="AE1554" s="552"/>
      <c r="AF1554" s="552"/>
      <c r="AG1554" s="552"/>
      <c r="AH1554" s="552"/>
      <c r="AI1554" s="1532" t="s">
        <v>739</v>
      </c>
      <c r="AJ1554" s="741"/>
      <c r="AK1554" s="1649"/>
      <c r="AL1554" s="1649"/>
      <c r="AM1554" s="1373"/>
      <c r="AN1554" s="1373"/>
      <c r="AO1554" s="1373"/>
      <c r="AP1554" s="1373"/>
      <c r="AQ1554" s="1649"/>
      <c r="AR1554" s="1373"/>
      <c r="AS1554" s="1373"/>
      <c r="AT1554" s="743"/>
      <c r="AU1554" s="1373"/>
      <c r="AV1554" s="1373"/>
      <c r="AW1554" s="1373"/>
      <c r="AX1554" s="1373"/>
      <c r="AY1554" s="1373"/>
      <c r="AZ1554" s="1639"/>
      <c r="BA1554" s="1639"/>
      <c r="BB1554" s="1639"/>
      <c r="BC1554" s="1639"/>
      <c r="BD1554" s="1639"/>
      <c r="BE1554" s="1642">
        <v>0</v>
      </c>
    </row>
    <row s="1854" customFormat="1" customHeight="1" ht="22.5">
      <c r="A1555" s="994"/>
      <c r="B1555" s="1373"/>
      <c r="C1555" s="1649"/>
      <c r="D1555" s="2158"/>
      <c r="E1555" s="553" t="s">
        <v>3375</v>
      </c>
      <c r="F1555" s="547" t="s">
        <v>3191</v>
      </c>
      <c r="G1555" s="2386" t="s">
        <v>738</v>
      </c>
      <c r="H1555" s="552"/>
      <c r="I1555" s="552">
        <v>172</v>
      </c>
      <c r="J1555" s="552"/>
      <c r="K1555" s="552"/>
      <c r="L1555" s="552"/>
      <c r="M1555" s="552"/>
      <c r="N1555" s="552"/>
      <c r="O1555" s="552"/>
      <c r="P1555" s="552"/>
      <c r="Q1555" s="552"/>
      <c r="R1555" s="552"/>
      <c r="S1555" s="552"/>
      <c r="T1555" s="552"/>
      <c r="U1555" s="552"/>
      <c r="V1555" s="552"/>
      <c r="W1555" s="552"/>
      <c r="X1555" s="552"/>
      <c r="Y1555" s="552"/>
      <c r="Z1555" s="552"/>
      <c r="AA1555" s="552"/>
      <c r="AB1555" s="552"/>
      <c r="AC1555" s="552"/>
      <c r="AD1555" s="552"/>
      <c r="AE1555" s="552"/>
      <c r="AF1555" s="552"/>
      <c r="AG1555" s="552"/>
      <c r="AH1555" s="552"/>
      <c r="AI1555" s="1532" t="s">
        <v>739</v>
      </c>
      <c r="AJ1555" s="741"/>
      <c r="AK1555" s="1649"/>
      <c r="AL1555" s="1649"/>
      <c r="AM1555" s="1373"/>
      <c r="AN1555" s="1373"/>
      <c r="AO1555" s="1373"/>
      <c r="AP1555" s="1373"/>
      <c r="AQ1555" s="1649"/>
      <c r="AR1555" s="1373"/>
      <c r="AS1555" s="1373"/>
      <c r="AT1555" s="743"/>
      <c r="AU1555" s="1373"/>
      <c r="AV1555" s="1373"/>
      <c r="AW1555" s="1373"/>
      <c r="AX1555" s="1373"/>
      <c r="AY1555" s="1373"/>
      <c r="AZ1555" s="1639"/>
      <c r="BA1555" s="1639"/>
      <c r="BB1555" s="1639"/>
      <c r="BC1555" s="1639"/>
      <c r="BD1555" s="1639"/>
      <c r="BE1555" s="1642">
        <v>0</v>
      </c>
    </row>
    <row s="1854" customFormat="1" customHeight="1" ht="22.5">
      <c r="A1556" s="994"/>
      <c r="B1556" s="1373"/>
      <c r="C1556" s="1649"/>
      <c r="D1556" s="2158"/>
      <c r="E1556" s="553" t="s">
        <v>3376</v>
      </c>
      <c r="F1556" s="547" t="s">
        <v>3179</v>
      </c>
      <c r="G1556" s="2386" t="s">
        <v>738</v>
      </c>
      <c r="H1556" s="552"/>
      <c r="I1556" s="552">
        <v>171</v>
      </c>
      <c r="J1556" s="552"/>
      <c r="K1556" s="552"/>
      <c r="L1556" s="552"/>
      <c r="M1556" s="552"/>
      <c r="N1556" s="552"/>
      <c r="O1556" s="552"/>
      <c r="P1556" s="552"/>
      <c r="Q1556" s="552"/>
      <c r="R1556" s="552"/>
      <c r="S1556" s="552"/>
      <c r="T1556" s="552"/>
      <c r="U1556" s="552"/>
      <c r="V1556" s="552"/>
      <c r="W1556" s="552"/>
      <c r="X1556" s="552"/>
      <c r="Y1556" s="552"/>
      <c r="Z1556" s="552"/>
      <c r="AA1556" s="552"/>
      <c r="AB1556" s="552"/>
      <c r="AC1556" s="552"/>
      <c r="AD1556" s="552"/>
      <c r="AE1556" s="552"/>
      <c r="AF1556" s="552"/>
      <c r="AG1556" s="552"/>
      <c r="AH1556" s="552"/>
      <c r="AI1556" s="1532" t="s">
        <v>739</v>
      </c>
      <c r="AJ1556" s="741"/>
      <c r="AK1556" s="1649"/>
      <c r="AL1556" s="1649"/>
      <c r="AM1556" s="1373"/>
      <c r="AN1556" s="1373"/>
      <c r="AO1556" s="1373"/>
      <c r="AP1556" s="1373"/>
      <c r="AQ1556" s="1649"/>
      <c r="AR1556" s="1373"/>
      <c r="AS1556" s="1373"/>
      <c r="AT1556" s="743"/>
      <c r="AU1556" s="1373"/>
      <c r="AV1556" s="1373"/>
      <c r="AW1556" s="1373"/>
      <c r="AX1556" s="1373"/>
      <c r="AY1556" s="1373"/>
      <c r="AZ1556" s="1639"/>
      <c r="BA1556" s="1639"/>
      <c r="BB1556" s="1639"/>
      <c r="BC1556" s="1639"/>
      <c r="BD1556" s="1639"/>
      <c r="BE1556" s="1642">
        <v>0</v>
      </c>
    </row>
    <row s="1854" customFormat="1" customHeight="1" ht="22.5">
      <c r="A1557" s="994"/>
      <c r="B1557" s="1373"/>
      <c r="C1557" s="1649"/>
      <c r="D1557" s="2158"/>
      <c r="E1557" s="553" t="s">
        <v>3377</v>
      </c>
      <c r="F1557" s="547" t="s">
        <v>3161</v>
      </c>
      <c r="G1557" s="2386" t="s">
        <v>738</v>
      </c>
      <c r="H1557" s="552"/>
      <c r="I1557" s="552">
        <v>248</v>
      </c>
      <c r="J1557" s="552"/>
      <c r="K1557" s="552"/>
      <c r="L1557" s="552"/>
      <c r="M1557" s="552"/>
      <c r="N1557" s="552"/>
      <c r="O1557" s="552"/>
      <c r="P1557" s="552"/>
      <c r="Q1557" s="552"/>
      <c r="R1557" s="552"/>
      <c r="S1557" s="552"/>
      <c r="T1557" s="552"/>
      <c r="U1557" s="552"/>
      <c r="V1557" s="552"/>
      <c r="W1557" s="552"/>
      <c r="X1557" s="552"/>
      <c r="Y1557" s="552"/>
      <c r="Z1557" s="552"/>
      <c r="AA1557" s="552"/>
      <c r="AB1557" s="552"/>
      <c r="AC1557" s="552"/>
      <c r="AD1557" s="552"/>
      <c r="AE1557" s="552"/>
      <c r="AF1557" s="552"/>
      <c r="AG1557" s="552"/>
      <c r="AH1557" s="552"/>
      <c r="AI1557" s="1532" t="s">
        <v>739</v>
      </c>
      <c r="AJ1557" s="741"/>
      <c r="AK1557" s="1649"/>
      <c r="AL1557" s="1649"/>
      <c r="AM1557" s="1373"/>
      <c r="AN1557" s="1373"/>
      <c r="AO1557" s="1373"/>
      <c r="AP1557" s="1373"/>
      <c r="AQ1557" s="1649"/>
      <c r="AR1557" s="1373"/>
      <c r="AS1557" s="1373"/>
      <c r="AT1557" s="743"/>
      <c r="AU1557" s="1373"/>
      <c r="AV1557" s="1373"/>
      <c r="AW1557" s="1373"/>
      <c r="AX1557" s="1373"/>
      <c r="AY1557" s="1373"/>
      <c r="AZ1557" s="1639"/>
      <c r="BA1557" s="1639"/>
      <c r="BB1557" s="1639"/>
      <c r="BC1557" s="1639"/>
      <c r="BD1557" s="1639"/>
      <c r="BE1557" s="1642">
        <v>0</v>
      </c>
    </row>
    <row s="1854" customFormat="1" customHeight="1" ht="22.5">
      <c r="A1558" s="994"/>
      <c r="B1558" s="1373"/>
      <c r="C1558" s="1649"/>
      <c r="D1558" s="2158"/>
      <c r="E1558" s="553" t="s">
        <v>3378</v>
      </c>
      <c r="F1558" s="547" t="s">
        <v>3147</v>
      </c>
      <c r="G1558" s="2386" t="s">
        <v>738</v>
      </c>
      <c r="H1558" s="552"/>
      <c r="I1558" s="552">
        <v>171</v>
      </c>
      <c r="J1558" s="552"/>
      <c r="K1558" s="552"/>
      <c r="L1558" s="552"/>
      <c r="M1558" s="552"/>
      <c r="N1558" s="552"/>
      <c r="O1558" s="552"/>
      <c r="P1558" s="552"/>
      <c r="Q1558" s="552"/>
      <c r="R1558" s="552"/>
      <c r="S1558" s="552"/>
      <c r="T1558" s="552"/>
      <c r="U1558" s="552"/>
      <c r="V1558" s="552"/>
      <c r="W1558" s="552"/>
      <c r="X1558" s="552"/>
      <c r="Y1558" s="552"/>
      <c r="Z1558" s="552"/>
      <c r="AA1558" s="552"/>
      <c r="AB1558" s="552"/>
      <c r="AC1558" s="552"/>
      <c r="AD1558" s="552"/>
      <c r="AE1558" s="552"/>
      <c r="AF1558" s="552"/>
      <c r="AG1558" s="552"/>
      <c r="AH1558" s="552"/>
      <c r="AI1558" s="1532" t="s">
        <v>739</v>
      </c>
      <c r="AJ1558" s="741"/>
      <c r="AK1558" s="1649"/>
      <c r="AL1558" s="1649"/>
      <c r="AM1558" s="1373"/>
      <c r="AN1558" s="1373"/>
      <c r="AO1558" s="1373"/>
      <c r="AP1558" s="1373"/>
      <c r="AQ1558" s="1649"/>
      <c r="AR1558" s="1373"/>
      <c r="AS1558" s="1373"/>
      <c r="AT1558" s="743"/>
      <c r="AU1558" s="1373"/>
      <c r="AV1558" s="1373"/>
      <c r="AW1558" s="1373"/>
      <c r="AX1558" s="1373"/>
      <c r="AY1558" s="1373"/>
      <c r="AZ1558" s="1639"/>
      <c r="BA1558" s="1639"/>
      <c r="BB1558" s="1639"/>
      <c r="BC1558" s="1639"/>
      <c r="BD1558" s="1639"/>
      <c r="BE1558" s="1642">
        <v>0</v>
      </c>
    </row>
    <row s="1854" customFormat="1" customHeight="1" ht="22.5">
      <c r="A1559" s="994"/>
      <c r="B1559" s="1373"/>
      <c r="C1559" s="1649"/>
      <c r="D1559" s="2158"/>
      <c r="E1559" s="553" t="s">
        <v>3379</v>
      </c>
      <c r="F1559" s="547" t="s">
        <v>3155</v>
      </c>
      <c r="G1559" s="2386" t="s">
        <v>738</v>
      </c>
      <c r="H1559" s="552"/>
      <c r="I1559" s="552">
        <v>162</v>
      </c>
      <c r="J1559" s="552"/>
      <c r="K1559" s="552"/>
      <c r="L1559" s="552"/>
      <c r="M1559" s="552"/>
      <c r="N1559" s="552"/>
      <c r="O1559" s="552"/>
      <c r="P1559" s="552"/>
      <c r="Q1559" s="552"/>
      <c r="R1559" s="552"/>
      <c r="S1559" s="552"/>
      <c r="T1559" s="552"/>
      <c r="U1559" s="552"/>
      <c r="V1559" s="552"/>
      <c r="W1559" s="552"/>
      <c r="X1559" s="552"/>
      <c r="Y1559" s="552"/>
      <c r="Z1559" s="552"/>
      <c r="AA1559" s="552"/>
      <c r="AB1559" s="552"/>
      <c r="AC1559" s="552"/>
      <c r="AD1559" s="552"/>
      <c r="AE1559" s="552"/>
      <c r="AF1559" s="552"/>
      <c r="AG1559" s="552"/>
      <c r="AH1559" s="552"/>
      <c r="AI1559" s="1532" t="s">
        <v>739</v>
      </c>
      <c r="AJ1559" s="741"/>
      <c r="AK1559" s="1649"/>
      <c r="AL1559" s="1649"/>
      <c r="AM1559" s="1373"/>
      <c r="AN1559" s="1373"/>
      <c r="AO1559" s="1373"/>
      <c r="AP1559" s="1373"/>
      <c r="AQ1559" s="1649"/>
      <c r="AR1559" s="1373"/>
      <c r="AS1559" s="1373"/>
      <c r="AT1559" s="743"/>
      <c r="AU1559" s="1373"/>
      <c r="AV1559" s="1373"/>
      <c r="AW1559" s="1373"/>
      <c r="AX1559" s="1373"/>
      <c r="AY1559" s="1373"/>
      <c r="AZ1559" s="1639"/>
      <c r="BA1559" s="1639"/>
      <c r="BB1559" s="1639"/>
      <c r="BC1559" s="1639"/>
      <c r="BD1559" s="1639"/>
      <c r="BE1559" s="1642">
        <v>0</v>
      </c>
    </row>
    <row s="1854" customFormat="1" customHeight="1" ht="22.5">
      <c r="A1560" s="994"/>
      <c r="B1560" s="1373"/>
      <c r="C1560" s="1649"/>
      <c r="D1560" s="2158"/>
      <c r="E1560" s="553" t="s">
        <v>3380</v>
      </c>
      <c r="F1560" s="547" t="s">
        <v>3143</v>
      </c>
      <c r="G1560" s="2386" t="s">
        <v>738</v>
      </c>
      <c r="H1560" s="552"/>
      <c r="I1560" s="552">
        <v>210</v>
      </c>
      <c r="J1560" s="552"/>
      <c r="K1560" s="552"/>
      <c r="L1560" s="552"/>
      <c r="M1560" s="552"/>
      <c r="N1560" s="552"/>
      <c r="O1560" s="552"/>
      <c r="P1560" s="552"/>
      <c r="Q1560" s="552"/>
      <c r="R1560" s="552"/>
      <c r="S1560" s="552"/>
      <c r="T1560" s="552"/>
      <c r="U1560" s="552"/>
      <c r="V1560" s="552"/>
      <c r="W1560" s="552"/>
      <c r="X1560" s="552"/>
      <c r="Y1560" s="552"/>
      <c r="Z1560" s="552"/>
      <c r="AA1560" s="552"/>
      <c r="AB1560" s="552"/>
      <c r="AC1560" s="552"/>
      <c r="AD1560" s="552"/>
      <c r="AE1560" s="552"/>
      <c r="AF1560" s="552"/>
      <c r="AG1560" s="552"/>
      <c r="AH1560" s="552"/>
      <c r="AI1560" s="1532" t="s">
        <v>739</v>
      </c>
      <c r="AJ1560" s="741"/>
      <c r="AK1560" s="1649"/>
      <c r="AL1560" s="1649"/>
      <c r="AM1560" s="1373"/>
      <c r="AN1560" s="1373"/>
      <c r="AO1560" s="1373"/>
      <c r="AP1560" s="1373"/>
      <c r="AQ1560" s="1649"/>
      <c r="AR1560" s="1373"/>
      <c r="AS1560" s="1373"/>
      <c r="AT1560" s="743"/>
      <c r="AU1560" s="1373"/>
      <c r="AV1560" s="1373"/>
      <c r="AW1560" s="1373"/>
      <c r="AX1560" s="1373"/>
      <c r="AY1560" s="1373"/>
      <c r="AZ1560" s="1639"/>
      <c r="BA1560" s="1639"/>
      <c r="BB1560" s="1639"/>
      <c r="BC1560" s="1639"/>
      <c r="BD1560" s="1639"/>
      <c r="BE1560" s="1642">
        <v>0</v>
      </c>
    </row>
    <row s="1854" customFormat="1" customHeight="1" ht="22.5">
      <c r="A1561" s="994"/>
      <c r="B1561" s="1373"/>
      <c r="C1561" s="1649"/>
      <c r="D1561" s="2158"/>
      <c r="E1561" s="553" t="s">
        <v>3381</v>
      </c>
      <c r="F1561" s="547" t="s">
        <v>3095</v>
      </c>
      <c r="G1561" s="2386" t="s">
        <v>738</v>
      </c>
      <c r="H1561" s="552"/>
      <c r="I1561" s="552">
        <v>180.514</v>
      </c>
      <c r="J1561" s="552"/>
      <c r="K1561" s="552"/>
      <c r="L1561" s="552"/>
      <c r="M1561" s="552"/>
      <c r="N1561" s="552"/>
      <c r="O1561" s="552"/>
      <c r="P1561" s="552"/>
      <c r="Q1561" s="552"/>
      <c r="R1561" s="552"/>
      <c r="S1561" s="552"/>
      <c r="T1561" s="552"/>
      <c r="U1561" s="552"/>
      <c r="V1561" s="552"/>
      <c r="W1561" s="552"/>
      <c r="X1561" s="552"/>
      <c r="Y1561" s="552"/>
      <c r="Z1561" s="552"/>
      <c r="AA1561" s="552"/>
      <c r="AB1561" s="552"/>
      <c r="AC1561" s="552"/>
      <c r="AD1561" s="552"/>
      <c r="AE1561" s="552"/>
      <c r="AF1561" s="552"/>
      <c r="AG1561" s="552"/>
      <c r="AH1561" s="552"/>
      <c r="AI1561" s="1532" t="s">
        <v>739</v>
      </c>
      <c r="AJ1561" s="741"/>
      <c r="AK1561" s="1649"/>
      <c r="AL1561" s="1649"/>
      <c r="AM1561" s="1373"/>
      <c r="AN1561" s="1373"/>
      <c r="AO1561" s="1373"/>
      <c r="AP1561" s="1373"/>
      <c r="AQ1561" s="1649"/>
      <c r="AR1561" s="1373"/>
      <c r="AS1561" s="1373"/>
      <c r="AT1561" s="743"/>
      <c r="AU1561" s="1373"/>
      <c r="AV1561" s="1373"/>
      <c r="AW1561" s="1373"/>
      <c r="AX1561" s="1373"/>
      <c r="AY1561" s="1373"/>
      <c r="AZ1561" s="1639"/>
      <c r="BA1561" s="1639"/>
      <c r="BB1561" s="1639"/>
      <c r="BC1561" s="1639"/>
      <c r="BD1561" s="1639"/>
      <c r="BE1561" s="1642">
        <v>0</v>
      </c>
    </row>
    <row s="1854" customFormat="1" customHeight="1" ht="22.5">
      <c r="A1562" s="994"/>
      <c r="B1562" s="1373"/>
      <c r="C1562" s="1649"/>
      <c r="D1562" s="2158"/>
      <c r="E1562" s="553" t="s">
        <v>3382</v>
      </c>
      <c r="F1562" s="547" t="s">
        <v>3383</v>
      </c>
      <c r="G1562" s="2386" t="s">
        <v>738</v>
      </c>
      <c r="H1562" s="552"/>
      <c r="I1562" s="552">
        <v>223.454</v>
      </c>
      <c r="J1562" s="552"/>
      <c r="K1562" s="552"/>
      <c r="L1562" s="552"/>
      <c r="M1562" s="552"/>
      <c r="N1562" s="552"/>
      <c r="O1562" s="552"/>
      <c r="P1562" s="552"/>
      <c r="Q1562" s="552"/>
      <c r="R1562" s="552"/>
      <c r="S1562" s="552"/>
      <c r="T1562" s="552"/>
      <c r="U1562" s="552"/>
      <c r="V1562" s="552"/>
      <c r="W1562" s="552"/>
      <c r="X1562" s="552"/>
      <c r="Y1562" s="552"/>
      <c r="Z1562" s="552"/>
      <c r="AA1562" s="552"/>
      <c r="AB1562" s="552"/>
      <c r="AC1562" s="552"/>
      <c r="AD1562" s="552"/>
      <c r="AE1562" s="552"/>
      <c r="AF1562" s="552"/>
      <c r="AG1562" s="552"/>
      <c r="AH1562" s="552"/>
      <c r="AI1562" s="1532" t="s">
        <v>739</v>
      </c>
      <c r="AJ1562" s="741"/>
      <c r="AK1562" s="1649"/>
      <c r="AL1562" s="1649"/>
      <c r="AM1562" s="1373"/>
      <c r="AN1562" s="1373"/>
      <c r="AO1562" s="1373"/>
      <c r="AP1562" s="1373"/>
      <c r="AQ1562" s="1649"/>
      <c r="AR1562" s="1373"/>
      <c r="AS1562" s="1373"/>
      <c r="AT1562" s="743"/>
      <c r="AU1562" s="1373"/>
      <c r="AV1562" s="1373"/>
      <c r="AW1562" s="1373"/>
      <c r="AX1562" s="1373"/>
      <c r="AY1562" s="1373"/>
      <c r="AZ1562" s="1639"/>
      <c r="BA1562" s="1639"/>
      <c r="BB1562" s="1639"/>
      <c r="BC1562" s="1639"/>
      <c r="BD1562" s="1639"/>
      <c r="BE1562" s="1642">
        <v>0</v>
      </c>
    </row>
    <row s="1854" customFormat="1" customHeight="1" ht="22.5">
      <c r="A1563" s="994"/>
      <c r="B1563" s="1373"/>
      <c r="C1563" s="1649"/>
      <c r="D1563" s="2158"/>
      <c r="E1563" s="553" t="s">
        <v>3384</v>
      </c>
      <c r="F1563" s="547" t="s">
        <v>3163</v>
      </c>
      <c r="G1563" s="2386" t="s">
        <v>738</v>
      </c>
      <c r="H1563" s="552"/>
      <c r="I1563" s="552">
        <v>233</v>
      </c>
      <c r="J1563" s="552"/>
      <c r="K1563" s="552"/>
      <c r="L1563" s="552"/>
      <c r="M1563" s="552"/>
      <c r="N1563" s="552"/>
      <c r="O1563" s="552"/>
      <c r="P1563" s="552"/>
      <c r="Q1563" s="552"/>
      <c r="R1563" s="552"/>
      <c r="S1563" s="552"/>
      <c r="T1563" s="552"/>
      <c r="U1563" s="552"/>
      <c r="V1563" s="552"/>
      <c r="W1563" s="552"/>
      <c r="X1563" s="552"/>
      <c r="Y1563" s="552"/>
      <c r="Z1563" s="552"/>
      <c r="AA1563" s="552"/>
      <c r="AB1563" s="552"/>
      <c r="AC1563" s="552"/>
      <c r="AD1563" s="552"/>
      <c r="AE1563" s="552"/>
      <c r="AF1563" s="552"/>
      <c r="AG1563" s="552"/>
      <c r="AH1563" s="552"/>
      <c r="AI1563" s="1532" t="s">
        <v>739</v>
      </c>
      <c r="AJ1563" s="741"/>
      <c r="AK1563" s="1649"/>
      <c r="AL1563" s="1649"/>
      <c r="AM1563" s="1373"/>
      <c r="AN1563" s="1373"/>
      <c r="AO1563" s="1373"/>
      <c r="AP1563" s="1373"/>
      <c r="AQ1563" s="1649"/>
      <c r="AR1563" s="1373"/>
      <c r="AS1563" s="1373"/>
      <c r="AT1563" s="743"/>
      <c r="AU1563" s="1373"/>
      <c r="AV1563" s="1373"/>
      <c r="AW1563" s="1373"/>
      <c r="AX1563" s="1373"/>
      <c r="AY1563" s="1373"/>
      <c r="AZ1563" s="1639"/>
      <c r="BA1563" s="1639"/>
      <c r="BB1563" s="1639"/>
      <c r="BC1563" s="1639"/>
      <c r="BD1563" s="1639"/>
      <c r="BE1563" s="1642">
        <v>0</v>
      </c>
    </row>
    <row s="1854" customFormat="1" customHeight="1" ht="22.5">
      <c r="A1564" s="994"/>
      <c r="B1564" s="1373"/>
      <c r="C1564" s="1649"/>
      <c r="D1564" s="2158"/>
      <c r="E1564" s="553" t="s">
        <v>3385</v>
      </c>
      <c r="F1564" s="547" t="s">
        <v>3139</v>
      </c>
      <c r="G1564" s="2386" t="s">
        <v>738</v>
      </c>
      <c r="H1564" s="552"/>
      <c r="I1564" s="552">
        <v>224</v>
      </c>
      <c r="J1564" s="552"/>
      <c r="K1564" s="552"/>
      <c r="L1564" s="552"/>
      <c r="M1564" s="552"/>
      <c r="N1564" s="552"/>
      <c r="O1564" s="552"/>
      <c r="P1564" s="552"/>
      <c r="Q1564" s="552"/>
      <c r="R1564" s="552"/>
      <c r="S1564" s="552"/>
      <c r="T1564" s="552"/>
      <c r="U1564" s="552"/>
      <c r="V1564" s="552"/>
      <c r="W1564" s="552"/>
      <c r="X1564" s="552"/>
      <c r="Y1564" s="552"/>
      <c r="Z1564" s="552"/>
      <c r="AA1564" s="552"/>
      <c r="AB1564" s="552"/>
      <c r="AC1564" s="552"/>
      <c r="AD1564" s="552"/>
      <c r="AE1564" s="552"/>
      <c r="AF1564" s="552"/>
      <c r="AG1564" s="552"/>
      <c r="AH1564" s="552"/>
      <c r="AI1564" s="1532" t="s">
        <v>739</v>
      </c>
      <c r="AJ1564" s="741"/>
      <c r="AK1564" s="1649"/>
      <c r="AL1564" s="1649"/>
      <c r="AM1564" s="1373"/>
      <c r="AN1564" s="1373"/>
      <c r="AO1564" s="1373"/>
      <c r="AP1564" s="1373"/>
      <c r="AQ1564" s="1649"/>
      <c r="AR1564" s="1373"/>
      <c r="AS1564" s="1373"/>
      <c r="AT1564" s="743"/>
      <c r="AU1564" s="1373"/>
      <c r="AV1564" s="1373"/>
      <c r="AW1564" s="1373"/>
      <c r="AX1564" s="1373"/>
      <c r="AY1564" s="1373"/>
      <c r="AZ1564" s="1639"/>
      <c r="BA1564" s="1639"/>
      <c r="BB1564" s="1639"/>
      <c r="BC1564" s="1639"/>
      <c r="BD1564" s="1639"/>
      <c r="BE1564" s="1642">
        <v>0</v>
      </c>
    </row>
    <row s="1854" customFormat="1" customHeight="1" ht="22.5">
      <c r="A1565" s="994"/>
      <c r="B1565" s="1373"/>
      <c r="C1565" s="1649"/>
      <c r="D1565" s="2158"/>
      <c r="E1565" s="553" t="s">
        <v>3386</v>
      </c>
      <c r="F1565" s="547" t="s">
        <v>3387</v>
      </c>
      <c r="G1565" s="2386" t="s">
        <v>738</v>
      </c>
      <c r="H1565" s="552"/>
      <c r="I1565" s="552">
        <v>233</v>
      </c>
      <c r="J1565" s="552"/>
      <c r="K1565" s="552"/>
      <c r="L1565" s="552"/>
      <c r="M1565" s="552"/>
      <c r="N1565" s="552"/>
      <c r="O1565" s="552"/>
      <c r="P1565" s="552"/>
      <c r="Q1565" s="552"/>
      <c r="R1565" s="552"/>
      <c r="S1565" s="552"/>
      <c r="T1565" s="552"/>
      <c r="U1565" s="552"/>
      <c r="V1565" s="552"/>
      <c r="W1565" s="552"/>
      <c r="X1565" s="552"/>
      <c r="Y1565" s="552"/>
      <c r="Z1565" s="552"/>
      <c r="AA1565" s="552"/>
      <c r="AB1565" s="552"/>
      <c r="AC1565" s="552"/>
      <c r="AD1565" s="552"/>
      <c r="AE1565" s="552"/>
      <c r="AF1565" s="552"/>
      <c r="AG1565" s="552"/>
      <c r="AH1565" s="552"/>
      <c r="AI1565" s="1532" t="s">
        <v>739</v>
      </c>
      <c r="AJ1565" s="741"/>
      <c r="AK1565" s="1649"/>
      <c r="AL1565" s="1649"/>
      <c r="AM1565" s="1373"/>
      <c r="AN1565" s="1373"/>
      <c r="AO1565" s="1373"/>
      <c r="AP1565" s="1373"/>
      <c r="AQ1565" s="1649"/>
      <c r="AR1565" s="1373"/>
      <c r="AS1565" s="1373"/>
      <c r="AT1565" s="743"/>
      <c r="AU1565" s="1373"/>
      <c r="AV1565" s="1373"/>
      <c r="AW1565" s="1373"/>
      <c r="AX1565" s="1373"/>
      <c r="AY1565" s="1373"/>
      <c r="AZ1565" s="1639"/>
      <c r="BA1565" s="1639"/>
      <c r="BB1565" s="1639"/>
      <c r="BC1565" s="1639"/>
      <c r="BD1565" s="1639"/>
      <c r="BE1565" s="1642">
        <v>0</v>
      </c>
    </row>
    <row s="1854" customFormat="1" customHeight="1" ht="22.5">
      <c r="A1566" s="994"/>
      <c r="B1566" s="1373"/>
      <c r="C1566" s="1649"/>
      <c r="D1566" s="2158"/>
      <c r="E1566" s="553" t="s">
        <v>3388</v>
      </c>
      <c r="F1566" s="547" t="s">
        <v>3183</v>
      </c>
      <c r="G1566" s="2386" t="s">
        <v>738</v>
      </c>
      <c r="H1566" s="552"/>
      <c r="I1566" s="552">
        <v>210</v>
      </c>
      <c r="J1566" s="552"/>
      <c r="K1566" s="552"/>
      <c r="L1566" s="552"/>
      <c r="M1566" s="552"/>
      <c r="N1566" s="552"/>
      <c r="O1566" s="552"/>
      <c r="P1566" s="552"/>
      <c r="Q1566" s="552"/>
      <c r="R1566" s="552"/>
      <c r="S1566" s="552"/>
      <c r="T1566" s="552"/>
      <c r="U1566" s="552"/>
      <c r="V1566" s="552"/>
      <c r="W1566" s="552"/>
      <c r="X1566" s="552"/>
      <c r="Y1566" s="552"/>
      <c r="Z1566" s="552"/>
      <c r="AA1566" s="552"/>
      <c r="AB1566" s="552"/>
      <c r="AC1566" s="552"/>
      <c r="AD1566" s="552"/>
      <c r="AE1566" s="552"/>
      <c r="AF1566" s="552"/>
      <c r="AG1566" s="552"/>
      <c r="AH1566" s="552"/>
      <c r="AI1566" s="1532" t="s">
        <v>739</v>
      </c>
      <c r="AJ1566" s="741"/>
      <c r="AK1566" s="1649"/>
      <c r="AL1566" s="1649"/>
      <c r="AM1566" s="1373"/>
      <c r="AN1566" s="1373"/>
      <c r="AO1566" s="1373"/>
      <c r="AP1566" s="1373"/>
      <c r="AQ1566" s="1649"/>
      <c r="AR1566" s="1373"/>
      <c r="AS1566" s="1373"/>
      <c r="AT1566" s="743"/>
      <c r="AU1566" s="1373"/>
      <c r="AV1566" s="1373"/>
      <c r="AW1566" s="1373"/>
      <c r="AX1566" s="1373"/>
      <c r="AY1566" s="1373"/>
      <c r="AZ1566" s="1639"/>
      <c r="BA1566" s="1639"/>
      <c r="BB1566" s="1639"/>
      <c r="BC1566" s="1639"/>
      <c r="BD1566" s="1639"/>
      <c r="BE1566" s="1642">
        <v>0</v>
      </c>
    </row>
    <row s="1854" customFormat="1" customHeight="1" ht="22.5">
      <c r="A1567" s="994"/>
      <c r="B1567" s="1373"/>
      <c r="C1567" s="1649"/>
      <c r="D1567" s="2158"/>
      <c r="E1567" s="553" t="s">
        <v>3389</v>
      </c>
      <c r="F1567" s="547" t="s">
        <v>3107</v>
      </c>
      <c r="G1567" s="2386" t="s">
        <v>738</v>
      </c>
      <c r="H1567" s="552"/>
      <c r="I1567" s="552">
        <v>229</v>
      </c>
      <c r="J1567" s="552"/>
      <c r="K1567" s="552"/>
      <c r="L1567" s="552"/>
      <c r="M1567" s="552"/>
      <c r="N1567" s="552"/>
      <c r="O1567" s="552"/>
      <c r="P1567" s="552"/>
      <c r="Q1567" s="552"/>
      <c r="R1567" s="552"/>
      <c r="S1567" s="552"/>
      <c r="T1567" s="552"/>
      <c r="U1567" s="552"/>
      <c r="V1567" s="552"/>
      <c r="W1567" s="552"/>
      <c r="X1567" s="552"/>
      <c r="Y1567" s="552"/>
      <c r="Z1567" s="552"/>
      <c r="AA1567" s="552"/>
      <c r="AB1567" s="552"/>
      <c r="AC1567" s="552"/>
      <c r="AD1567" s="552"/>
      <c r="AE1567" s="552"/>
      <c r="AF1567" s="552"/>
      <c r="AG1567" s="552"/>
      <c r="AH1567" s="552"/>
      <c r="AI1567" s="1532" t="s">
        <v>739</v>
      </c>
      <c r="AJ1567" s="741"/>
      <c r="AK1567" s="1649"/>
      <c r="AL1567" s="1649"/>
      <c r="AM1567" s="1373"/>
      <c r="AN1567" s="1373"/>
      <c r="AO1567" s="1373"/>
      <c r="AP1567" s="1373"/>
      <c r="AQ1567" s="1649"/>
      <c r="AR1567" s="1373"/>
      <c r="AS1567" s="1373"/>
      <c r="AT1567" s="743"/>
      <c r="AU1567" s="1373"/>
      <c r="AV1567" s="1373"/>
      <c r="AW1567" s="1373"/>
      <c r="AX1567" s="1373"/>
      <c r="AY1567" s="1373"/>
      <c r="AZ1567" s="1639"/>
      <c r="BA1567" s="1639"/>
      <c r="BB1567" s="1639"/>
      <c r="BC1567" s="1639"/>
      <c r="BD1567" s="1639"/>
      <c r="BE1567" s="1642">
        <v>0</v>
      </c>
    </row>
    <row s="1854" customFormat="1" customHeight="1" ht="22.5">
      <c r="A1568" s="994"/>
      <c r="B1568" s="1373"/>
      <c r="C1568" s="1649"/>
      <c r="D1568" s="2158"/>
      <c r="E1568" s="553" t="s">
        <v>3390</v>
      </c>
      <c r="F1568" s="547" t="s">
        <v>3101</v>
      </c>
      <c r="G1568" s="2386" t="s">
        <v>738</v>
      </c>
      <c r="H1568" s="552"/>
      <c r="I1568" s="552">
        <v>209</v>
      </c>
      <c r="J1568" s="552"/>
      <c r="K1568" s="552"/>
      <c r="L1568" s="552"/>
      <c r="M1568" s="552"/>
      <c r="N1568" s="552"/>
      <c r="O1568" s="552"/>
      <c r="P1568" s="552"/>
      <c r="Q1568" s="552"/>
      <c r="R1568" s="552"/>
      <c r="S1568" s="552"/>
      <c r="T1568" s="552"/>
      <c r="U1568" s="552"/>
      <c r="V1568" s="552"/>
      <c r="W1568" s="552"/>
      <c r="X1568" s="552"/>
      <c r="Y1568" s="552"/>
      <c r="Z1568" s="552"/>
      <c r="AA1568" s="552"/>
      <c r="AB1568" s="552"/>
      <c r="AC1568" s="552"/>
      <c r="AD1568" s="552"/>
      <c r="AE1568" s="552"/>
      <c r="AF1568" s="552"/>
      <c r="AG1568" s="552"/>
      <c r="AH1568" s="552"/>
      <c r="AI1568" s="1532" t="s">
        <v>739</v>
      </c>
      <c r="AJ1568" s="741"/>
      <c r="AK1568" s="1649"/>
      <c r="AL1568" s="1649"/>
      <c r="AM1568" s="1373"/>
      <c r="AN1568" s="1373"/>
      <c r="AO1568" s="1373"/>
      <c r="AP1568" s="1373"/>
      <c r="AQ1568" s="1649"/>
      <c r="AR1568" s="1373"/>
      <c r="AS1568" s="1373"/>
      <c r="AT1568" s="743"/>
      <c r="AU1568" s="1373"/>
      <c r="AV1568" s="1373"/>
      <c r="AW1568" s="1373"/>
      <c r="AX1568" s="1373"/>
      <c r="AY1568" s="1373"/>
      <c r="AZ1568" s="1639"/>
      <c r="BA1568" s="1639"/>
      <c r="BB1568" s="1639"/>
      <c r="BC1568" s="1639"/>
      <c r="BD1568" s="1639"/>
      <c r="BE1568" s="1642">
        <v>0</v>
      </c>
    </row>
    <row s="1854" customFormat="1" customHeight="1" ht="22.5">
      <c r="A1569" s="994"/>
      <c r="B1569" s="1373"/>
      <c r="C1569" s="1649"/>
      <c r="D1569" s="2158"/>
      <c r="E1569" s="553" t="s">
        <v>3391</v>
      </c>
      <c r="F1569" s="547" t="s">
        <v>3123</v>
      </c>
      <c r="G1569" s="2386" t="s">
        <v>738</v>
      </c>
      <c r="H1569" s="552"/>
      <c r="I1569" s="552">
        <v>217</v>
      </c>
      <c r="J1569" s="552"/>
      <c r="K1569" s="552"/>
      <c r="L1569" s="552"/>
      <c r="M1569" s="552"/>
      <c r="N1569" s="552"/>
      <c r="O1569" s="552"/>
      <c r="P1569" s="552"/>
      <c r="Q1569" s="552"/>
      <c r="R1569" s="552"/>
      <c r="S1569" s="552"/>
      <c r="T1569" s="552"/>
      <c r="U1569" s="552"/>
      <c r="V1569" s="552"/>
      <c r="W1569" s="552"/>
      <c r="X1569" s="552"/>
      <c r="Y1569" s="552"/>
      <c r="Z1569" s="552"/>
      <c r="AA1569" s="552"/>
      <c r="AB1569" s="552"/>
      <c r="AC1569" s="552"/>
      <c r="AD1569" s="552"/>
      <c r="AE1569" s="552"/>
      <c r="AF1569" s="552"/>
      <c r="AG1569" s="552"/>
      <c r="AH1569" s="552"/>
      <c r="AI1569" s="1532" t="s">
        <v>739</v>
      </c>
      <c r="AJ1569" s="741"/>
      <c r="AK1569" s="1649"/>
      <c r="AL1569" s="1649"/>
      <c r="AM1569" s="1373"/>
      <c r="AN1569" s="1373"/>
      <c r="AO1569" s="1373"/>
      <c r="AP1569" s="1373"/>
      <c r="AQ1569" s="1649"/>
      <c r="AR1569" s="1373"/>
      <c r="AS1569" s="1373"/>
      <c r="AT1569" s="743"/>
      <c r="AU1569" s="1373"/>
      <c r="AV1569" s="1373"/>
      <c r="AW1569" s="1373"/>
      <c r="AX1569" s="1373"/>
      <c r="AY1569" s="1373"/>
      <c r="AZ1569" s="1639"/>
      <c r="BA1569" s="1639"/>
      <c r="BB1569" s="1639"/>
      <c r="BC1569" s="1639"/>
      <c r="BD1569" s="1639"/>
      <c r="BE1569" s="1642">
        <v>0</v>
      </c>
    </row>
    <row s="1854" customFormat="1" customHeight="1" ht="22.5">
      <c r="A1570" s="994"/>
      <c r="B1570" s="1373"/>
      <c r="C1570" s="1649"/>
      <c r="D1570" s="2158"/>
      <c r="E1570" s="553" t="s">
        <v>3392</v>
      </c>
      <c r="F1570" s="547" t="s">
        <v>3175</v>
      </c>
      <c r="G1570" s="2386" t="s">
        <v>738</v>
      </c>
      <c r="H1570" s="552"/>
      <c r="I1570" s="552">
        <v>263</v>
      </c>
      <c r="J1570" s="552"/>
      <c r="K1570" s="552"/>
      <c r="L1570" s="552"/>
      <c r="M1570" s="552"/>
      <c r="N1570" s="552"/>
      <c r="O1570" s="552"/>
      <c r="P1570" s="552"/>
      <c r="Q1570" s="552"/>
      <c r="R1570" s="552"/>
      <c r="S1570" s="552"/>
      <c r="T1570" s="552"/>
      <c r="U1570" s="552"/>
      <c r="V1570" s="552"/>
      <c r="W1570" s="552"/>
      <c r="X1570" s="552"/>
      <c r="Y1570" s="552"/>
      <c r="Z1570" s="552"/>
      <c r="AA1570" s="552"/>
      <c r="AB1570" s="552"/>
      <c r="AC1570" s="552"/>
      <c r="AD1570" s="552"/>
      <c r="AE1570" s="552"/>
      <c r="AF1570" s="552"/>
      <c r="AG1570" s="552"/>
      <c r="AH1570" s="552"/>
      <c r="AI1570" s="1532" t="s">
        <v>739</v>
      </c>
      <c r="AJ1570" s="741"/>
      <c r="AK1570" s="1649"/>
      <c r="AL1570" s="1649"/>
      <c r="AM1570" s="1373"/>
      <c r="AN1570" s="1373"/>
      <c r="AO1570" s="1373"/>
      <c r="AP1570" s="1373"/>
      <c r="AQ1570" s="1649"/>
      <c r="AR1570" s="1373"/>
      <c r="AS1570" s="1373"/>
      <c r="AT1570" s="743"/>
      <c r="AU1570" s="1373"/>
      <c r="AV1570" s="1373"/>
      <c r="AW1570" s="1373"/>
      <c r="AX1570" s="1373"/>
      <c r="AY1570" s="1373"/>
      <c r="AZ1570" s="1639"/>
      <c r="BA1570" s="1639"/>
      <c r="BB1570" s="1639"/>
      <c r="BC1570" s="1639"/>
      <c r="BD1570" s="1639"/>
      <c r="BE1570" s="1642">
        <v>0</v>
      </c>
    </row>
    <row s="1854" customFormat="1" customHeight="1" ht="22.5">
      <c r="A1571" s="994"/>
      <c r="B1571" s="1373"/>
      <c r="C1571" s="1649"/>
      <c r="D1571" s="2158"/>
      <c r="E1571" s="553" t="s">
        <v>3393</v>
      </c>
      <c r="F1571" s="547" t="s">
        <v>3394</v>
      </c>
      <c r="G1571" s="2386" t="s">
        <v>738</v>
      </c>
      <c r="H1571" s="552"/>
      <c r="I1571" s="552">
        <v>216.676</v>
      </c>
      <c r="J1571" s="552"/>
      <c r="K1571" s="552"/>
      <c r="L1571" s="552"/>
      <c r="M1571" s="552"/>
      <c r="N1571" s="552"/>
      <c r="O1571" s="552"/>
      <c r="P1571" s="552"/>
      <c r="Q1571" s="552"/>
      <c r="R1571" s="552"/>
      <c r="S1571" s="552"/>
      <c r="T1571" s="552"/>
      <c r="U1571" s="552"/>
      <c r="V1571" s="552"/>
      <c r="W1571" s="552"/>
      <c r="X1571" s="552"/>
      <c r="Y1571" s="552"/>
      <c r="Z1571" s="552"/>
      <c r="AA1571" s="552"/>
      <c r="AB1571" s="552"/>
      <c r="AC1571" s="552"/>
      <c r="AD1571" s="552"/>
      <c r="AE1571" s="552"/>
      <c r="AF1571" s="552"/>
      <c r="AG1571" s="552"/>
      <c r="AH1571" s="552"/>
      <c r="AI1571" s="1532" t="s">
        <v>739</v>
      </c>
      <c r="AJ1571" s="741"/>
      <c r="AK1571" s="1649"/>
      <c r="AL1571" s="1649"/>
      <c r="AM1571" s="1373"/>
      <c r="AN1571" s="1373"/>
      <c r="AO1571" s="1373"/>
      <c r="AP1571" s="1373"/>
      <c r="AQ1571" s="1649"/>
      <c r="AR1571" s="1373"/>
      <c r="AS1571" s="1373"/>
      <c r="AT1571" s="743"/>
      <c r="AU1571" s="1373"/>
      <c r="AV1571" s="1373"/>
      <c r="AW1571" s="1373"/>
      <c r="AX1571" s="1373"/>
      <c r="AY1571" s="1373"/>
      <c r="AZ1571" s="1639"/>
      <c r="BA1571" s="1639"/>
      <c r="BB1571" s="1639"/>
      <c r="BC1571" s="1639"/>
      <c r="BD1571" s="1639"/>
      <c r="BE1571" s="1642">
        <v>0</v>
      </c>
    </row>
    <row s="1854" customFormat="1" customHeight="1" ht="22.5">
      <c r="A1572" s="994"/>
      <c r="B1572" s="1373"/>
      <c r="C1572" s="1649"/>
      <c r="D1572" s="2158"/>
      <c r="E1572" s="553" t="s">
        <v>3395</v>
      </c>
      <c r="F1572" s="547" t="s">
        <v>3135</v>
      </c>
      <c r="G1572" s="2386" t="s">
        <v>738</v>
      </c>
      <c r="H1572" s="552"/>
      <c r="I1572" s="552">
        <v>220</v>
      </c>
      <c r="J1572" s="552"/>
      <c r="K1572" s="552"/>
      <c r="L1572" s="552"/>
      <c r="M1572" s="552"/>
      <c r="N1572" s="552"/>
      <c r="O1572" s="552"/>
      <c r="P1572" s="552"/>
      <c r="Q1572" s="552"/>
      <c r="R1572" s="552"/>
      <c r="S1572" s="552"/>
      <c r="T1572" s="552"/>
      <c r="U1572" s="552"/>
      <c r="V1572" s="552"/>
      <c r="W1572" s="552"/>
      <c r="X1572" s="552"/>
      <c r="Y1572" s="552"/>
      <c r="Z1572" s="552"/>
      <c r="AA1572" s="552"/>
      <c r="AB1572" s="552"/>
      <c r="AC1572" s="552"/>
      <c r="AD1572" s="552"/>
      <c r="AE1572" s="552"/>
      <c r="AF1572" s="552"/>
      <c r="AG1572" s="552"/>
      <c r="AH1572" s="552"/>
      <c r="AI1572" s="1532" t="s">
        <v>739</v>
      </c>
      <c r="AJ1572" s="741"/>
      <c r="AK1572" s="1649"/>
      <c r="AL1572" s="1649"/>
      <c r="AM1572" s="1373"/>
      <c r="AN1572" s="1373"/>
      <c r="AO1572" s="1373"/>
      <c r="AP1572" s="1373"/>
      <c r="AQ1572" s="1649"/>
      <c r="AR1572" s="1373"/>
      <c r="AS1572" s="1373"/>
      <c r="AT1572" s="743"/>
      <c r="AU1572" s="1373"/>
      <c r="AV1572" s="1373"/>
      <c r="AW1572" s="1373"/>
      <c r="AX1572" s="1373"/>
      <c r="AY1572" s="1373"/>
      <c r="AZ1572" s="1639"/>
      <c r="BA1572" s="1639"/>
      <c r="BB1572" s="1639"/>
      <c r="BC1572" s="1639"/>
      <c r="BD1572" s="1639"/>
      <c r="BE1572" s="1642">
        <v>0</v>
      </c>
    </row>
    <row s="1854" customFormat="1" customHeight="1" ht="22.5">
      <c r="A1573" s="994"/>
      <c r="B1573" s="1373"/>
      <c r="C1573" s="1649"/>
      <c r="D1573" s="2158"/>
      <c r="E1573" s="553" t="s">
        <v>3396</v>
      </c>
      <c r="F1573" s="547" t="s">
        <v>3093</v>
      </c>
      <c r="G1573" s="2386" t="s">
        <v>738</v>
      </c>
      <c r="H1573" s="552"/>
      <c r="I1573" s="552">
        <v>194.03</v>
      </c>
      <c r="J1573" s="552"/>
      <c r="K1573" s="552"/>
      <c r="L1573" s="552"/>
      <c r="M1573" s="552"/>
      <c r="N1573" s="552"/>
      <c r="O1573" s="552"/>
      <c r="P1573" s="552"/>
      <c r="Q1573" s="552"/>
      <c r="R1573" s="552"/>
      <c r="S1573" s="552"/>
      <c r="T1573" s="552"/>
      <c r="U1573" s="552"/>
      <c r="V1573" s="552"/>
      <c r="W1573" s="552"/>
      <c r="X1573" s="552"/>
      <c r="Y1573" s="552"/>
      <c r="Z1573" s="552"/>
      <c r="AA1573" s="552"/>
      <c r="AB1573" s="552"/>
      <c r="AC1573" s="552"/>
      <c r="AD1573" s="552"/>
      <c r="AE1573" s="552"/>
      <c r="AF1573" s="552"/>
      <c r="AG1573" s="552"/>
      <c r="AH1573" s="552"/>
      <c r="AI1573" s="1532" t="s">
        <v>739</v>
      </c>
      <c r="AJ1573" s="741"/>
      <c r="AK1573" s="1649"/>
      <c r="AL1573" s="1649"/>
      <c r="AM1573" s="1373"/>
      <c r="AN1573" s="1373"/>
      <c r="AO1573" s="1373"/>
      <c r="AP1573" s="1373"/>
      <c r="AQ1573" s="1649"/>
      <c r="AR1573" s="1373"/>
      <c r="AS1573" s="1373"/>
      <c r="AT1573" s="743"/>
      <c r="AU1573" s="1373"/>
      <c r="AV1573" s="1373"/>
      <c r="AW1573" s="1373"/>
      <c r="AX1573" s="1373"/>
      <c r="AY1573" s="1373"/>
      <c r="AZ1573" s="1639"/>
      <c r="BA1573" s="1639"/>
      <c r="BB1573" s="1639"/>
      <c r="BC1573" s="1639"/>
      <c r="BD1573" s="1639"/>
      <c r="BE1573" s="1642">
        <v>0</v>
      </c>
    </row>
    <row s="1854" customFormat="1" customHeight="1" ht="22.5">
      <c r="A1574" s="994"/>
      <c r="B1574" s="1373"/>
      <c r="C1574" s="1649"/>
      <c r="D1574" s="2158"/>
      <c r="E1574" s="553" t="s">
        <v>3397</v>
      </c>
      <c r="F1574" s="547" t="s">
        <v>3093</v>
      </c>
      <c r="G1574" s="2386" t="s">
        <v>738</v>
      </c>
      <c r="H1574" s="552"/>
      <c r="I1574" s="552">
        <v>190</v>
      </c>
      <c r="J1574" s="552"/>
      <c r="K1574" s="552"/>
      <c r="L1574" s="552"/>
      <c r="M1574" s="552"/>
      <c r="N1574" s="552"/>
      <c r="O1574" s="552"/>
      <c r="P1574" s="552"/>
      <c r="Q1574" s="552"/>
      <c r="R1574" s="552"/>
      <c r="S1574" s="552"/>
      <c r="T1574" s="552"/>
      <c r="U1574" s="552"/>
      <c r="V1574" s="552"/>
      <c r="W1574" s="552"/>
      <c r="X1574" s="552"/>
      <c r="Y1574" s="552"/>
      <c r="Z1574" s="552"/>
      <c r="AA1574" s="552"/>
      <c r="AB1574" s="552"/>
      <c r="AC1574" s="552"/>
      <c r="AD1574" s="552"/>
      <c r="AE1574" s="552"/>
      <c r="AF1574" s="552"/>
      <c r="AG1574" s="552"/>
      <c r="AH1574" s="552"/>
      <c r="AI1574" s="1532" t="s">
        <v>739</v>
      </c>
      <c r="AJ1574" s="741"/>
      <c r="AK1574" s="1649"/>
      <c r="AL1574" s="1649"/>
      <c r="AM1574" s="1373"/>
      <c r="AN1574" s="1373"/>
      <c r="AO1574" s="1373"/>
      <c r="AP1574" s="1373"/>
      <c r="AQ1574" s="1649"/>
      <c r="AR1574" s="1373"/>
      <c r="AS1574" s="1373"/>
      <c r="AT1574" s="743"/>
      <c r="AU1574" s="1373"/>
      <c r="AV1574" s="1373"/>
      <c r="AW1574" s="1373"/>
      <c r="AX1574" s="1373"/>
      <c r="AY1574" s="1373"/>
      <c r="AZ1574" s="1639"/>
      <c r="BA1574" s="1639"/>
      <c r="BB1574" s="1639"/>
      <c r="BC1574" s="1639"/>
      <c r="BD1574" s="1639"/>
      <c r="BE1574" s="1642">
        <v>0</v>
      </c>
    </row>
    <row s="1854" customFormat="1" customHeight="1" ht="22.5">
      <c r="A1575" s="994"/>
      <c r="B1575" s="1373"/>
      <c r="C1575" s="1649"/>
      <c r="D1575" s="2158"/>
      <c r="E1575" s="553" t="s">
        <v>3398</v>
      </c>
      <c r="F1575" s="547" t="s">
        <v>3127</v>
      </c>
      <c r="G1575" s="2386" t="s">
        <v>738</v>
      </c>
      <c r="H1575" s="552"/>
      <c r="I1575" s="552">
        <v>210</v>
      </c>
      <c r="J1575" s="552"/>
      <c r="K1575" s="552"/>
      <c r="L1575" s="552"/>
      <c r="M1575" s="552"/>
      <c r="N1575" s="552"/>
      <c r="O1575" s="552"/>
      <c r="P1575" s="552"/>
      <c r="Q1575" s="552"/>
      <c r="R1575" s="552"/>
      <c r="S1575" s="552"/>
      <c r="T1575" s="552"/>
      <c r="U1575" s="552"/>
      <c r="V1575" s="552"/>
      <c r="W1575" s="552"/>
      <c r="X1575" s="552"/>
      <c r="Y1575" s="552"/>
      <c r="Z1575" s="552"/>
      <c r="AA1575" s="552"/>
      <c r="AB1575" s="552"/>
      <c r="AC1575" s="552"/>
      <c r="AD1575" s="552"/>
      <c r="AE1575" s="552"/>
      <c r="AF1575" s="552"/>
      <c r="AG1575" s="552"/>
      <c r="AH1575" s="552"/>
      <c r="AI1575" s="1532" t="s">
        <v>739</v>
      </c>
      <c r="AJ1575" s="741"/>
      <c r="AK1575" s="1649"/>
      <c r="AL1575" s="1649"/>
      <c r="AM1575" s="1373"/>
      <c r="AN1575" s="1373"/>
      <c r="AO1575" s="1373"/>
      <c r="AP1575" s="1373"/>
      <c r="AQ1575" s="1649"/>
      <c r="AR1575" s="1373"/>
      <c r="AS1575" s="1373"/>
      <c r="AT1575" s="743"/>
      <c r="AU1575" s="1373"/>
      <c r="AV1575" s="1373"/>
      <c r="AW1575" s="1373"/>
      <c r="AX1575" s="1373"/>
      <c r="AY1575" s="1373"/>
      <c r="AZ1575" s="1639"/>
      <c r="BA1575" s="1639"/>
      <c r="BB1575" s="1639"/>
      <c r="BC1575" s="1639"/>
      <c r="BD1575" s="1639"/>
      <c r="BE1575" s="1642">
        <v>0</v>
      </c>
    </row>
    <row s="1854" customFormat="1" customHeight="1" ht="22.5">
      <c r="A1576" s="994"/>
      <c r="B1576" s="1373"/>
      <c r="C1576" s="1649"/>
      <c r="D1576" s="2158"/>
      <c r="E1576" s="553" t="s">
        <v>3399</v>
      </c>
      <c r="F1576" s="547" t="s">
        <v>3121</v>
      </c>
      <c r="G1576" s="2386" t="s">
        <v>738</v>
      </c>
      <c r="H1576" s="552"/>
      <c r="I1576" s="552">
        <v>254</v>
      </c>
      <c r="J1576" s="552"/>
      <c r="K1576" s="552"/>
      <c r="L1576" s="552"/>
      <c r="M1576" s="552"/>
      <c r="N1576" s="552"/>
      <c r="O1576" s="552"/>
      <c r="P1576" s="552"/>
      <c r="Q1576" s="552"/>
      <c r="R1576" s="552"/>
      <c r="S1576" s="552"/>
      <c r="T1576" s="552"/>
      <c r="U1576" s="552"/>
      <c r="V1576" s="552"/>
      <c r="W1576" s="552"/>
      <c r="X1576" s="552"/>
      <c r="Y1576" s="552"/>
      <c r="Z1576" s="552"/>
      <c r="AA1576" s="552"/>
      <c r="AB1576" s="552"/>
      <c r="AC1576" s="552"/>
      <c r="AD1576" s="552"/>
      <c r="AE1576" s="552"/>
      <c r="AF1576" s="552"/>
      <c r="AG1576" s="552"/>
      <c r="AH1576" s="552"/>
      <c r="AI1576" s="1532" t="s">
        <v>739</v>
      </c>
      <c r="AJ1576" s="741"/>
      <c r="AK1576" s="1649"/>
      <c r="AL1576" s="1649"/>
      <c r="AM1576" s="1373"/>
      <c r="AN1576" s="1373"/>
      <c r="AO1576" s="1373"/>
      <c r="AP1576" s="1373"/>
      <c r="AQ1576" s="1649"/>
      <c r="AR1576" s="1373"/>
      <c r="AS1576" s="1373"/>
      <c r="AT1576" s="743"/>
      <c r="AU1576" s="1373"/>
      <c r="AV1576" s="1373"/>
      <c r="AW1576" s="1373"/>
      <c r="AX1576" s="1373"/>
      <c r="AY1576" s="1373"/>
      <c r="AZ1576" s="1639"/>
      <c r="BA1576" s="1639"/>
      <c r="BB1576" s="1639"/>
      <c r="BC1576" s="1639"/>
      <c r="BD1576" s="1639"/>
      <c r="BE1576" s="1642">
        <v>0</v>
      </c>
    </row>
    <row s="1854" customFormat="1" customHeight="1" ht="22.5">
      <c r="A1577" s="994"/>
      <c r="B1577" s="1373"/>
      <c r="C1577" s="1649"/>
      <c r="D1577" s="2158"/>
      <c r="E1577" s="553" t="s">
        <v>3400</v>
      </c>
      <c r="F1577" s="547" t="s">
        <v>3079</v>
      </c>
      <c r="G1577" s="2386" t="s">
        <v>738</v>
      </c>
      <c r="H1577" s="552"/>
      <c r="I1577" s="552">
        <v>182.887</v>
      </c>
      <c r="J1577" s="552"/>
      <c r="K1577" s="552"/>
      <c r="L1577" s="552"/>
      <c r="M1577" s="552"/>
      <c r="N1577" s="552"/>
      <c r="O1577" s="552"/>
      <c r="P1577" s="552"/>
      <c r="Q1577" s="552"/>
      <c r="R1577" s="552"/>
      <c r="S1577" s="552"/>
      <c r="T1577" s="552"/>
      <c r="U1577" s="552"/>
      <c r="V1577" s="552"/>
      <c r="W1577" s="552"/>
      <c r="X1577" s="552"/>
      <c r="Y1577" s="552"/>
      <c r="Z1577" s="552"/>
      <c r="AA1577" s="552"/>
      <c r="AB1577" s="552"/>
      <c r="AC1577" s="552"/>
      <c r="AD1577" s="552"/>
      <c r="AE1577" s="552"/>
      <c r="AF1577" s="552"/>
      <c r="AG1577" s="552"/>
      <c r="AH1577" s="552"/>
      <c r="AI1577" s="1532" t="s">
        <v>739</v>
      </c>
      <c r="AJ1577" s="741"/>
      <c r="AK1577" s="1649"/>
      <c r="AL1577" s="1649"/>
      <c r="AM1577" s="1373"/>
      <c r="AN1577" s="1373"/>
      <c r="AO1577" s="1373"/>
      <c r="AP1577" s="1373"/>
      <c r="AQ1577" s="1649"/>
      <c r="AR1577" s="1373"/>
      <c r="AS1577" s="1373"/>
      <c r="AT1577" s="743"/>
      <c r="AU1577" s="1373"/>
      <c r="AV1577" s="1373"/>
      <c r="AW1577" s="1373"/>
      <c r="AX1577" s="1373"/>
      <c r="AY1577" s="1373"/>
      <c r="AZ1577" s="1639"/>
      <c r="BA1577" s="1639"/>
      <c r="BB1577" s="1639"/>
      <c r="BC1577" s="1639"/>
      <c r="BD1577" s="1639"/>
      <c r="BE1577" s="1642">
        <v>0</v>
      </c>
    </row>
    <row s="1854" customFormat="1" customHeight="1" ht="22.5">
      <c r="A1578" s="994"/>
      <c r="B1578" s="1373"/>
      <c r="C1578" s="1649"/>
      <c r="D1578" s="2158"/>
      <c r="E1578" s="553" t="s">
        <v>3401</v>
      </c>
      <c r="F1578" s="547" t="s">
        <v>3079</v>
      </c>
      <c r="G1578" s="2386" t="s">
        <v>738</v>
      </c>
      <c r="H1578" s="552"/>
      <c r="I1578" s="552">
        <v>199</v>
      </c>
      <c r="J1578" s="552"/>
      <c r="K1578" s="552"/>
      <c r="L1578" s="552"/>
      <c r="M1578" s="552"/>
      <c r="N1578" s="552"/>
      <c r="O1578" s="552"/>
      <c r="P1578" s="552"/>
      <c r="Q1578" s="552"/>
      <c r="R1578" s="552"/>
      <c r="S1578" s="552"/>
      <c r="T1578" s="552"/>
      <c r="U1578" s="552"/>
      <c r="V1578" s="552"/>
      <c r="W1578" s="552"/>
      <c r="X1578" s="552"/>
      <c r="Y1578" s="552"/>
      <c r="Z1578" s="552"/>
      <c r="AA1578" s="552"/>
      <c r="AB1578" s="552"/>
      <c r="AC1578" s="552"/>
      <c r="AD1578" s="552"/>
      <c r="AE1578" s="552"/>
      <c r="AF1578" s="552"/>
      <c r="AG1578" s="552"/>
      <c r="AH1578" s="552"/>
      <c r="AI1578" s="1532" t="s">
        <v>739</v>
      </c>
      <c r="AJ1578" s="741"/>
      <c r="AK1578" s="1649"/>
      <c r="AL1578" s="1649"/>
      <c r="AM1578" s="1373"/>
      <c r="AN1578" s="1373"/>
      <c r="AO1578" s="1373"/>
      <c r="AP1578" s="1373"/>
      <c r="AQ1578" s="1649"/>
      <c r="AR1578" s="1373"/>
      <c r="AS1578" s="1373"/>
      <c r="AT1578" s="743"/>
      <c r="AU1578" s="1373"/>
      <c r="AV1578" s="1373"/>
      <c r="AW1578" s="1373"/>
      <c r="AX1578" s="1373"/>
      <c r="AY1578" s="1373"/>
      <c r="AZ1578" s="1639"/>
      <c r="BA1578" s="1639"/>
      <c r="BB1578" s="1639"/>
      <c r="BC1578" s="1639"/>
      <c r="BD1578" s="1639"/>
      <c r="BE1578" s="1642">
        <v>0</v>
      </c>
    </row>
    <row s="1854" customFormat="1" customHeight="1" ht="22.5">
      <c r="A1579" s="994"/>
      <c r="B1579" s="1373"/>
      <c r="C1579" s="1649"/>
      <c r="D1579" s="2158"/>
      <c r="E1579" s="553" t="s">
        <v>3402</v>
      </c>
      <c r="F1579" s="547" t="s">
        <v>3195</v>
      </c>
      <c r="G1579" s="2386" t="s">
        <v>738</v>
      </c>
      <c r="H1579" s="552"/>
      <c r="I1579" s="552">
        <v>260</v>
      </c>
      <c r="J1579" s="552"/>
      <c r="K1579" s="552"/>
      <c r="L1579" s="552"/>
      <c r="M1579" s="552"/>
      <c r="N1579" s="552"/>
      <c r="O1579" s="552"/>
      <c r="P1579" s="552"/>
      <c r="Q1579" s="552"/>
      <c r="R1579" s="552"/>
      <c r="S1579" s="552"/>
      <c r="T1579" s="552"/>
      <c r="U1579" s="552"/>
      <c r="V1579" s="552"/>
      <c r="W1579" s="552"/>
      <c r="X1579" s="552"/>
      <c r="Y1579" s="552"/>
      <c r="Z1579" s="552"/>
      <c r="AA1579" s="552"/>
      <c r="AB1579" s="552"/>
      <c r="AC1579" s="552"/>
      <c r="AD1579" s="552"/>
      <c r="AE1579" s="552"/>
      <c r="AF1579" s="552"/>
      <c r="AG1579" s="552"/>
      <c r="AH1579" s="552"/>
      <c r="AI1579" s="1532" t="s">
        <v>739</v>
      </c>
      <c r="AJ1579" s="741"/>
      <c r="AK1579" s="1649"/>
      <c r="AL1579" s="1649"/>
      <c r="AM1579" s="1373"/>
      <c r="AN1579" s="1373"/>
      <c r="AO1579" s="1373"/>
      <c r="AP1579" s="1373"/>
      <c r="AQ1579" s="1649"/>
      <c r="AR1579" s="1373"/>
      <c r="AS1579" s="1373"/>
      <c r="AT1579" s="743"/>
      <c r="AU1579" s="1373"/>
      <c r="AV1579" s="1373"/>
      <c r="AW1579" s="1373"/>
      <c r="AX1579" s="1373"/>
      <c r="AY1579" s="1373"/>
      <c r="AZ1579" s="1639"/>
      <c r="BA1579" s="1639"/>
      <c r="BB1579" s="1639"/>
      <c r="BC1579" s="1639"/>
      <c r="BD1579" s="1639"/>
      <c r="BE1579" s="1642">
        <v>0</v>
      </c>
    </row>
    <row s="1854" customFormat="1" customHeight="1" ht="22.5">
      <c r="A1580" s="994"/>
      <c r="B1580" s="1373"/>
      <c r="C1580" s="1649"/>
      <c r="D1580" s="2158"/>
      <c r="E1580" s="553" t="s">
        <v>3403</v>
      </c>
      <c r="F1580" s="547" t="s">
        <v>3083</v>
      </c>
      <c r="G1580" s="2386" t="s">
        <v>738</v>
      </c>
      <c r="H1580" s="552"/>
      <c r="I1580" s="552">
        <v>190</v>
      </c>
      <c r="J1580" s="552"/>
      <c r="K1580" s="552"/>
      <c r="L1580" s="552"/>
      <c r="M1580" s="552"/>
      <c r="N1580" s="552"/>
      <c r="O1580" s="552"/>
      <c r="P1580" s="552"/>
      <c r="Q1580" s="552"/>
      <c r="R1580" s="552"/>
      <c r="S1580" s="552"/>
      <c r="T1580" s="552"/>
      <c r="U1580" s="552"/>
      <c r="V1580" s="552"/>
      <c r="W1580" s="552"/>
      <c r="X1580" s="552"/>
      <c r="Y1580" s="552"/>
      <c r="Z1580" s="552"/>
      <c r="AA1580" s="552"/>
      <c r="AB1580" s="552"/>
      <c r="AC1580" s="552"/>
      <c r="AD1580" s="552"/>
      <c r="AE1580" s="552"/>
      <c r="AF1580" s="552"/>
      <c r="AG1580" s="552"/>
      <c r="AH1580" s="552"/>
      <c r="AI1580" s="1532" t="s">
        <v>739</v>
      </c>
      <c r="AJ1580" s="741"/>
      <c r="AK1580" s="1649"/>
      <c r="AL1580" s="1649"/>
      <c r="AM1580" s="1373"/>
      <c r="AN1580" s="1373"/>
      <c r="AO1580" s="1373"/>
      <c r="AP1580" s="1373"/>
      <c r="AQ1580" s="1649"/>
      <c r="AR1580" s="1373"/>
      <c r="AS1580" s="1373"/>
      <c r="AT1580" s="743"/>
      <c r="AU1580" s="1373"/>
      <c r="AV1580" s="1373"/>
      <c r="AW1580" s="1373"/>
      <c r="AX1580" s="1373"/>
      <c r="AY1580" s="1373"/>
      <c r="AZ1580" s="1639"/>
      <c r="BA1580" s="1639"/>
      <c r="BB1580" s="1639"/>
      <c r="BC1580" s="1639"/>
      <c r="BD1580" s="1639"/>
      <c r="BE1580" s="1642">
        <v>0</v>
      </c>
    </row>
    <row s="1854" customFormat="1" customHeight="1" ht="22.5">
      <c r="A1581" s="994"/>
      <c r="B1581" s="1373"/>
      <c r="C1581" s="1649"/>
      <c r="D1581" s="2158"/>
      <c r="E1581" s="553" t="s">
        <v>3404</v>
      </c>
      <c r="F1581" s="547" t="s">
        <v>3083</v>
      </c>
      <c r="G1581" s="2386" t="s">
        <v>738</v>
      </c>
      <c r="H1581" s="552"/>
      <c r="I1581" s="552">
        <v>178.38</v>
      </c>
      <c r="J1581" s="552"/>
      <c r="K1581" s="552"/>
      <c r="L1581" s="552"/>
      <c r="M1581" s="552"/>
      <c r="N1581" s="552"/>
      <c r="O1581" s="552"/>
      <c r="P1581" s="552"/>
      <c r="Q1581" s="552"/>
      <c r="R1581" s="552"/>
      <c r="S1581" s="552"/>
      <c r="T1581" s="552"/>
      <c r="U1581" s="552"/>
      <c r="V1581" s="552"/>
      <c r="W1581" s="552"/>
      <c r="X1581" s="552"/>
      <c r="Y1581" s="552"/>
      <c r="Z1581" s="552"/>
      <c r="AA1581" s="552"/>
      <c r="AB1581" s="552"/>
      <c r="AC1581" s="552"/>
      <c r="AD1581" s="552"/>
      <c r="AE1581" s="552"/>
      <c r="AF1581" s="552"/>
      <c r="AG1581" s="552"/>
      <c r="AH1581" s="552"/>
      <c r="AI1581" s="1532" t="s">
        <v>739</v>
      </c>
      <c r="AJ1581" s="741"/>
      <c r="AK1581" s="1649"/>
      <c r="AL1581" s="1649"/>
      <c r="AM1581" s="1373"/>
      <c r="AN1581" s="1373"/>
      <c r="AO1581" s="1373"/>
      <c r="AP1581" s="1373"/>
      <c r="AQ1581" s="1649"/>
      <c r="AR1581" s="1373"/>
      <c r="AS1581" s="1373"/>
      <c r="AT1581" s="743"/>
      <c r="AU1581" s="1373"/>
      <c r="AV1581" s="1373"/>
      <c r="AW1581" s="1373"/>
      <c r="AX1581" s="1373"/>
      <c r="AY1581" s="1373"/>
      <c r="AZ1581" s="1639"/>
      <c r="BA1581" s="1639"/>
      <c r="BB1581" s="1639"/>
      <c r="BC1581" s="1639"/>
      <c r="BD1581" s="1639"/>
      <c r="BE1581" s="1642">
        <v>0</v>
      </c>
    </row>
    <row s="1854" customFormat="1" customHeight="1" ht="22.5">
      <c r="A1582" s="994"/>
      <c r="B1582" s="1373"/>
      <c r="C1582" s="1649"/>
      <c r="D1582" s="2158"/>
      <c r="E1582" s="553" t="s">
        <v>3405</v>
      </c>
      <c r="F1582" s="547" t="s">
        <v>3159</v>
      </c>
      <c r="G1582" s="2386" t="s">
        <v>738</v>
      </c>
      <c r="H1582" s="552"/>
      <c r="I1582" s="552">
        <v>251</v>
      </c>
      <c r="J1582" s="552"/>
      <c r="K1582" s="552"/>
      <c r="L1582" s="552"/>
      <c r="M1582" s="552"/>
      <c r="N1582" s="552"/>
      <c r="O1582" s="552"/>
      <c r="P1582" s="552"/>
      <c r="Q1582" s="552"/>
      <c r="R1582" s="552"/>
      <c r="S1582" s="552"/>
      <c r="T1582" s="552"/>
      <c r="U1582" s="552"/>
      <c r="V1582" s="552"/>
      <c r="W1582" s="552"/>
      <c r="X1582" s="552"/>
      <c r="Y1582" s="552"/>
      <c r="Z1582" s="552"/>
      <c r="AA1582" s="552"/>
      <c r="AB1582" s="552"/>
      <c r="AC1582" s="552"/>
      <c r="AD1582" s="552"/>
      <c r="AE1582" s="552"/>
      <c r="AF1582" s="552"/>
      <c r="AG1582" s="552"/>
      <c r="AH1582" s="552"/>
      <c r="AI1582" s="1532" t="s">
        <v>739</v>
      </c>
      <c r="AJ1582" s="741"/>
      <c r="AK1582" s="1649"/>
      <c r="AL1582" s="1649"/>
      <c r="AM1582" s="1373"/>
      <c r="AN1582" s="1373"/>
      <c r="AO1582" s="1373"/>
      <c r="AP1582" s="1373"/>
      <c r="AQ1582" s="1649"/>
      <c r="AR1582" s="1373"/>
      <c r="AS1582" s="1373"/>
      <c r="AT1582" s="743"/>
      <c r="AU1582" s="1373"/>
      <c r="AV1582" s="1373"/>
      <c r="AW1582" s="1373"/>
      <c r="AX1582" s="1373"/>
      <c r="AY1582" s="1373"/>
      <c r="AZ1582" s="1639"/>
      <c r="BA1582" s="1639"/>
      <c r="BB1582" s="1639"/>
      <c r="BC1582" s="1639"/>
      <c r="BD1582" s="1639"/>
      <c r="BE1582" s="1642">
        <v>0</v>
      </c>
    </row>
    <row s="1854" customFormat="1" customHeight="1" ht="22.5">
      <c r="A1583" s="994"/>
      <c r="B1583" s="1373"/>
      <c r="C1583" s="1649"/>
      <c r="D1583" s="2158"/>
      <c r="E1583" s="553" t="s">
        <v>3406</v>
      </c>
      <c r="F1583" s="547" t="s">
        <v>3187</v>
      </c>
      <c r="G1583" s="2386" t="s">
        <v>738</v>
      </c>
      <c r="H1583" s="552"/>
      <c r="I1583" s="552">
        <v>210</v>
      </c>
      <c r="J1583" s="552"/>
      <c r="K1583" s="552"/>
      <c r="L1583" s="552"/>
      <c r="M1583" s="552"/>
      <c r="N1583" s="552"/>
      <c r="O1583" s="552"/>
      <c r="P1583" s="552"/>
      <c r="Q1583" s="552"/>
      <c r="R1583" s="552"/>
      <c r="S1583" s="552"/>
      <c r="T1583" s="552"/>
      <c r="U1583" s="552"/>
      <c r="V1583" s="552"/>
      <c r="W1583" s="552"/>
      <c r="X1583" s="552"/>
      <c r="Y1583" s="552"/>
      <c r="Z1583" s="552"/>
      <c r="AA1583" s="552"/>
      <c r="AB1583" s="552"/>
      <c r="AC1583" s="552"/>
      <c r="AD1583" s="552"/>
      <c r="AE1583" s="552"/>
      <c r="AF1583" s="552"/>
      <c r="AG1583" s="552"/>
      <c r="AH1583" s="552"/>
      <c r="AI1583" s="1532" t="s">
        <v>739</v>
      </c>
      <c r="AJ1583" s="741"/>
      <c r="AK1583" s="1649"/>
      <c r="AL1583" s="1649"/>
      <c r="AM1583" s="1373"/>
      <c r="AN1583" s="1373"/>
      <c r="AO1583" s="1373"/>
      <c r="AP1583" s="1373"/>
      <c r="AQ1583" s="1649"/>
      <c r="AR1583" s="1373"/>
      <c r="AS1583" s="1373"/>
      <c r="AT1583" s="743"/>
      <c r="AU1583" s="1373"/>
      <c r="AV1583" s="1373"/>
      <c r="AW1583" s="1373"/>
      <c r="AX1583" s="1373"/>
      <c r="AY1583" s="1373"/>
      <c r="AZ1583" s="1639"/>
      <c r="BA1583" s="1639"/>
      <c r="BB1583" s="1639"/>
      <c r="BC1583" s="1639"/>
      <c r="BD1583" s="1639"/>
      <c r="BE1583" s="1642">
        <v>0</v>
      </c>
    </row>
    <row s="1854" customFormat="1" customHeight="1" ht="22.5">
      <c r="A1584" s="994"/>
      <c r="B1584" s="1373"/>
      <c r="C1584" s="1649"/>
      <c r="D1584" s="2158"/>
      <c r="E1584" s="553" t="s">
        <v>3407</v>
      </c>
      <c r="F1584" s="547" t="s">
        <v>3165</v>
      </c>
      <c r="G1584" s="2386" t="s">
        <v>738</v>
      </c>
      <c r="H1584" s="552"/>
      <c r="I1584" s="552">
        <v>220.74</v>
      </c>
      <c r="J1584" s="552"/>
      <c r="K1584" s="552"/>
      <c r="L1584" s="552"/>
      <c r="M1584" s="552"/>
      <c r="N1584" s="552"/>
      <c r="O1584" s="552"/>
      <c r="P1584" s="552"/>
      <c r="Q1584" s="552"/>
      <c r="R1584" s="552"/>
      <c r="S1584" s="552"/>
      <c r="T1584" s="552"/>
      <c r="U1584" s="552"/>
      <c r="V1584" s="552"/>
      <c r="W1584" s="552"/>
      <c r="X1584" s="552"/>
      <c r="Y1584" s="552"/>
      <c r="Z1584" s="552"/>
      <c r="AA1584" s="552"/>
      <c r="AB1584" s="552"/>
      <c r="AC1584" s="552"/>
      <c r="AD1584" s="552"/>
      <c r="AE1584" s="552"/>
      <c r="AF1584" s="552"/>
      <c r="AG1584" s="552"/>
      <c r="AH1584" s="552"/>
      <c r="AI1584" s="1532" t="s">
        <v>739</v>
      </c>
      <c r="AJ1584" s="741"/>
      <c r="AK1584" s="1649"/>
      <c r="AL1584" s="1649"/>
      <c r="AM1584" s="1373"/>
      <c r="AN1584" s="1373"/>
      <c r="AO1584" s="1373"/>
      <c r="AP1584" s="1373"/>
      <c r="AQ1584" s="1649"/>
      <c r="AR1584" s="1373"/>
      <c r="AS1584" s="1373"/>
      <c r="AT1584" s="743"/>
      <c r="AU1584" s="1373"/>
      <c r="AV1584" s="1373"/>
      <c r="AW1584" s="1373"/>
      <c r="AX1584" s="1373"/>
      <c r="AY1584" s="1373"/>
      <c r="AZ1584" s="1639"/>
      <c r="BA1584" s="1639"/>
      <c r="BB1584" s="1639"/>
      <c r="BC1584" s="1639"/>
      <c r="BD1584" s="1639"/>
      <c r="BE1584" s="1642">
        <v>0</v>
      </c>
    </row>
    <row s="1854" customFormat="1" customHeight="1" ht="22.5">
      <c r="A1585" s="994"/>
      <c r="B1585" s="1373"/>
      <c r="C1585" s="1649"/>
      <c r="D1585" s="2158"/>
      <c r="E1585" s="553" t="s">
        <v>3408</v>
      </c>
      <c r="F1585" s="547" t="s">
        <v>3201</v>
      </c>
      <c r="G1585" s="2386" t="s">
        <v>738</v>
      </c>
      <c r="H1585" s="552"/>
      <c r="I1585" s="552">
        <v>223</v>
      </c>
      <c r="J1585" s="552"/>
      <c r="K1585" s="552"/>
      <c r="L1585" s="552"/>
      <c r="M1585" s="552"/>
      <c r="N1585" s="552"/>
      <c r="O1585" s="552"/>
      <c r="P1585" s="552"/>
      <c r="Q1585" s="552"/>
      <c r="R1585" s="552"/>
      <c r="S1585" s="552"/>
      <c r="T1585" s="552"/>
      <c r="U1585" s="552"/>
      <c r="V1585" s="552"/>
      <c r="W1585" s="552"/>
      <c r="X1585" s="552"/>
      <c r="Y1585" s="552"/>
      <c r="Z1585" s="552"/>
      <c r="AA1585" s="552"/>
      <c r="AB1585" s="552"/>
      <c r="AC1585" s="552"/>
      <c r="AD1585" s="552"/>
      <c r="AE1585" s="552"/>
      <c r="AF1585" s="552"/>
      <c r="AG1585" s="552"/>
      <c r="AH1585" s="552"/>
      <c r="AI1585" s="1532" t="s">
        <v>739</v>
      </c>
      <c r="AJ1585" s="741"/>
      <c r="AK1585" s="1649"/>
      <c r="AL1585" s="1649"/>
      <c r="AM1585" s="1373"/>
      <c r="AN1585" s="1373"/>
      <c r="AO1585" s="1373"/>
      <c r="AP1585" s="1373"/>
      <c r="AQ1585" s="1649"/>
      <c r="AR1585" s="1373"/>
      <c r="AS1585" s="1373"/>
      <c r="AT1585" s="743"/>
      <c r="AU1585" s="1373"/>
      <c r="AV1585" s="1373"/>
      <c r="AW1585" s="1373"/>
      <c r="AX1585" s="1373"/>
      <c r="AY1585" s="1373"/>
      <c r="AZ1585" s="1639"/>
      <c r="BA1585" s="1639"/>
      <c r="BB1585" s="1639"/>
      <c r="BC1585" s="1639"/>
      <c r="BD1585" s="1639"/>
      <c r="BE1585" s="1642">
        <v>0</v>
      </c>
    </row>
    <row s="1854" customFormat="1" customHeight="1" ht="22.5">
      <c r="A1586" s="994"/>
      <c r="B1586" s="1373"/>
      <c r="C1586" s="1649"/>
      <c r="D1586" s="2158"/>
      <c r="E1586" s="553" t="s">
        <v>3409</v>
      </c>
      <c r="F1586" s="547" t="s">
        <v>3099</v>
      </c>
      <c r="G1586" s="2386" t="s">
        <v>738</v>
      </c>
      <c r="H1586" s="552"/>
      <c r="I1586" s="552">
        <v>200</v>
      </c>
      <c r="J1586" s="552"/>
      <c r="K1586" s="552"/>
      <c r="L1586" s="552"/>
      <c r="M1586" s="552"/>
      <c r="N1586" s="552"/>
      <c r="O1586" s="552"/>
      <c r="P1586" s="552"/>
      <c r="Q1586" s="552"/>
      <c r="R1586" s="552"/>
      <c r="S1586" s="552"/>
      <c r="T1586" s="552"/>
      <c r="U1586" s="552"/>
      <c r="V1586" s="552"/>
      <c r="W1586" s="552"/>
      <c r="X1586" s="552"/>
      <c r="Y1586" s="552"/>
      <c r="Z1586" s="552"/>
      <c r="AA1586" s="552"/>
      <c r="AB1586" s="552"/>
      <c r="AC1586" s="552"/>
      <c r="AD1586" s="552"/>
      <c r="AE1586" s="552"/>
      <c r="AF1586" s="552"/>
      <c r="AG1586" s="552"/>
      <c r="AH1586" s="552"/>
      <c r="AI1586" s="1532" t="s">
        <v>739</v>
      </c>
      <c r="AJ1586" s="741"/>
      <c r="AK1586" s="1649"/>
      <c r="AL1586" s="1649"/>
      <c r="AM1586" s="1373"/>
      <c r="AN1586" s="1373"/>
      <c r="AO1586" s="1373"/>
      <c r="AP1586" s="1373"/>
      <c r="AQ1586" s="1649"/>
      <c r="AR1586" s="1373"/>
      <c r="AS1586" s="1373"/>
      <c r="AT1586" s="743"/>
      <c r="AU1586" s="1373"/>
      <c r="AV1586" s="1373"/>
      <c r="AW1586" s="1373"/>
      <c r="AX1586" s="1373"/>
      <c r="AY1586" s="1373"/>
      <c r="AZ1586" s="1639"/>
      <c r="BA1586" s="1639"/>
      <c r="BB1586" s="1639"/>
      <c r="BC1586" s="1639"/>
      <c r="BD1586" s="1639"/>
      <c r="BE1586" s="1642">
        <v>0</v>
      </c>
    </row>
    <row s="1854" customFormat="1" customHeight="1" ht="22.5">
      <c r="A1587" s="994"/>
      <c r="B1587" s="1373"/>
      <c r="C1587" s="1649"/>
      <c r="D1587" s="2158"/>
      <c r="E1587" s="553" t="s">
        <v>3410</v>
      </c>
      <c r="F1587" s="547" t="s">
        <v>3411</v>
      </c>
      <c r="G1587" s="2386" t="s">
        <v>738</v>
      </c>
      <c r="H1587" s="552"/>
      <c r="I1587" s="552">
        <v>216.372</v>
      </c>
      <c r="J1587" s="552"/>
      <c r="K1587" s="552"/>
      <c r="L1587" s="552"/>
      <c r="M1587" s="552"/>
      <c r="N1587" s="552"/>
      <c r="O1587" s="552"/>
      <c r="P1587" s="552"/>
      <c r="Q1587" s="552"/>
      <c r="R1587" s="552"/>
      <c r="S1587" s="552"/>
      <c r="T1587" s="552"/>
      <c r="U1587" s="552"/>
      <c r="V1587" s="552"/>
      <c r="W1587" s="552"/>
      <c r="X1587" s="552"/>
      <c r="Y1587" s="552"/>
      <c r="Z1587" s="552"/>
      <c r="AA1587" s="552"/>
      <c r="AB1587" s="552"/>
      <c r="AC1587" s="552"/>
      <c r="AD1587" s="552"/>
      <c r="AE1587" s="552"/>
      <c r="AF1587" s="552"/>
      <c r="AG1587" s="552"/>
      <c r="AH1587" s="552"/>
      <c r="AI1587" s="1532" t="s">
        <v>739</v>
      </c>
      <c r="AJ1587" s="741"/>
      <c r="AK1587" s="1649"/>
      <c r="AL1587" s="1649"/>
      <c r="AM1587" s="1373"/>
      <c r="AN1587" s="1373"/>
      <c r="AO1587" s="1373"/>
      <c r="AP1587" s="1373"/>
      <c r="AQ1587" s="1649"/>
      <c r="AR1587" s="1373"/>
      <c r="AS1587" s="1373"/>
      <c r="AT1587" s="743"/>
      <c r="AU1587" s="1373"/>
      <c r="AV1587" s="1373"/>
      <c r="AW1587" s="1373"/>
      <c r="AX1587" s="1373"/>
      <c r="AY1587" s="1373"/>
      <c r="AZ1587" s="1639"/>
      <c r="BA1587" s="1639"/>
      <c r="BB1587" s="1639"/>
      <c r="BC1587" s="1639"/>
      <c r="BD1587" s="1639"/>
      <c r="BE1587" s="1642">
        <v>0</v>
      </c>
    </row>
    <row s="1854" customFormat="1" customHeight="1" ht="22.5">
      <c r="A1588" s="994"/>
      <c r="B1588" s="1373"/>
      <c r="C1588" s="1649"/>
      <c r="D1588" s="2158"/>
      <c r="E1588" s="553" t="s">
        <v>3412</v>
      </c>
      <c r="F1588" s="547" t="s">
        <v>3171</v>
      </c>
      <c r="G1588" s="2386" t="s">
        <v>738</v>
      </c>
      <c r="H1588" s="552"/>
      <c r="I1588" s="552">
        <v>210</v>
      </c>
      <c r="J1588" s="552"/>
      <c r="K1588" s="552"/>
      <c r="L1588" s="552"/>
      <c r="M1588" s="552"/>
      <c r="N1588" s="552"/>
      <c r="O1588" s="552"/>
      <c r="P1588" s="552"/>
      <c r="Q1588" s="552"/>
      <c r="R1588" s="552"/>
      <c r="S1588" s="552"/>
      <c r="T1588" s="552"/>
      <c r="U1588" s="552"/>
      <c r="V1588" s="552"/>
      <c r="W1588" s="552"/>
      <c r="X1588" s="552"/>
      <c r="Y1588" s="552"/>
      <c r="Z1588" s="552"/>
      <c r="AA1588" s="552"/>
      <c r="AB1588" s="552"/>
      <c r="AC1588" s="552"/>
      <c r="AD1588" s="552"/>
      <c r="AE1588" s="552"/>
      <c r="AF1588" s="552"/>
      <c r="AG1588" s="552"/>
      <c r="AH1588" s="552"/>
      <c r="AI1588" s="1532" t="s">
        <v>739</v>
      </c>
      <c r="AJ1588" s="741"/>
      <c r="AK1588" s="1649"/>
      <c r="AL1588" s="1649"/>
      <c r="AM1588" s="1373"/>
      <c r="AN1588" s="1373"/>
      <c r="AO1588" s="1373"/>
      <c r="AP1588" s="1373"/>
      <c r="AQ1588" s="1649"/>
      <c r="AR1588" s="1373"/>
      <c r="AS1588" s="1373"/>
      <c r="AT1588" s="743"/>
      <c r="AU1588" s="1373"/>
      <c r="AV1588" s="1373"/>
      <c r="AW1588" s="1373"/>
      <c r="AX1588" s="1373"/>
      <c r="AY1588" s="1373"/>
      <c r="AZ1588" s="1639"/>
      <c r="BA1588" s="1639"/>
      <c r="BB1588" s="1639"/>
      <c r="BC1588" s="1639"/>
      <c r="BD1588" s="1639"/>
      <c r="BE1588" s="1642">
        <v>0</v>
      </c>
    </row>
    <row s="1854" customFormat="1" customHeight="1" ht="22.5">
      <c r="A1589" s="994"/>
      <c r="B1589" s="1373"/>
      <c r="C1589" s="1649"/>
      <c r="D1589" s="2158"/>
      <c r="E1589" s="553" t="s">
        <v>3413</v>
      </c>
      <c r="F1589" s="547" t="s">
        <v>3133</v>
      </c>
      <c r="G1589" s="2386" t="s">
        <v>738</v>
      </c>
      <c r="H1589" s="552"/>
      <c r="I1589" s="552">
        <v>165</v>
      </c>
      <c r="J1589" s="552"/>
      <c r="K1589" s="552"/>
      <c r="L1589" s="552"/>
      <c r="M1589" s="552"/>
      <c r="N1589" s="552"/>
      <c r="O1589" s="552"/>
      <c r="P1589" s="552"/>
      <c r="Q1589" s="552"/>
      <c r="R1589" s="552"/>
      <c r="S1589" s="552"/>
      <c r="T1589" s="552"/>
      <c r="U1589" s="552"/>
      <c r="V1589" s="552"/>
      <c r="W1589" s="552"/>
      <c r="X1589" s="552"/>
      <c r="Y1589" s="552"/>
      <c r="Z1589" s="552"/>
      <c r="AA1589" s="552"/>
      <c r="AB1589" s="552"/>
      <c r="AC1589" s="552"/>
      <c r="AD1589" s="552"/>
      <c r="AE1589" s="552"/>
      <c r="AF1589" s="552"/>
      <c r="AG1589" s="552"/>
      <c r="AH1589" s="552"/>
      <c r="AI1589" s="1532" t="s">
        <v>739</v>
      </c>
      <c r="AJ1589" s="741"/>
      <c r="AK1589" s="1649"/>
      <c r="AL1589" s="1649"/>
      <c r="AM1589" s="1373"/>
      <c r="AN1589" s="1373"/>
      <c r="AO1589" s="1373"/>
      <c r="AP1589" s="1373"/>
      <c r="AQ1589" s="1649"/>
      <c r="AR1589" s="1373"/>
      <c r="AS1589" s="1373"/>
      <c r="AT1589" s="743"/>
      <c r="AU1589" s="1373"/>
      <c r="AV1589" s="1373"/>
      <c r="AW1589" s="1373"/>
      <c r="AX1589" s="1373"/>
      <c r="AY1589" s="1373"/>
      <c r="AZ1589" s="1639"/>
      <c r="BA1589" s="1639"/>
      <c r="BB1589" s="1639"/>
      <c r="BC1589" s="1639"/>
      <c r="BD1589" s="1639"/>
      <c r="BE1589" s="1642">
        <v>0</v>
      </c>
    </row>
    <row s="1854" customFormat="1" customHeight="1" ht="22.5">
      <c r="A1590" s="994"/>
      <c r="B1590" s="1373"/>
      <c r="C1590" s="1649"/>
      <c r="D1590" s="2158"/>
      <c r="E1590" s="553" t="s">
        <v>3414</v>
      </c>
      <c r="F1590" s="547" t="s">
        <v>3097</v>
      </c>
      <c r="G1590" s="2386" t="s">
        <v>738</v>
      </c>
      <c r="H1590" s="552"/>
      <c r="I1590" s="552">
        <v>202.276</v>
      </c>
      <c r="J1590" s="552"/>
      <c r="K1590" s="552"/>
      <c r="L1590" s="552"/>
      <c r="M1590" s="552"/>
      <c r="N1590" s="552"/>
      <c r="O1590" s="552"/>
      <c r="P1590" s="552"/>
      <c r="Q1590" s="552"/>
      <c r="R1590" s="552"/>
      <c r="S1590" s="552"/>
      <c r="T1590" s="552"/>
      <c r="U1590" s="552"/>
      <c r="V1590" s="552"/>
      <c r="W1590" s="552"/>
      <c r="X1590" s="552"/>
      <c r="Y1590" s="552"/>
      <c r="Z1590" s="552"/>
      <c r="AA1590" s="552"/>
      <c r="AB1590" s="552"/>
      <c r="AC1590" s="552"/>
      <c r="AD1590" s="552"/>
      <c r="AE1590" s="552"/>
      <c r="AF1590" s="552"/>
      <c r="AG1590" s="552"/>
      <c r="AH1590" s="552"/>
      <c r="AI1590" s="1532" t="s">
        <v>739</v>
      </c>
      <c r="AJ1590" s="741"/>
      <c r="AK1590" s="1649"/>
      <c r="AL1590" s="1649"/>
      <c r="AM1590" s="1373"/>
      <c r="AN1590" s="1373"/>
      <c r="AO1590" s="1373"/>
      <c r="AP1590" s="1373"/>
      <c r="AQ1590" s="1649"/>
      <c r="AR1590" s="1373"/>
      <c r="AS1590" s="1373"/>
      <c r="AT1590" s="743"/>
      <c r="AU1590" s="1373"/>
      <c r="AV1590" s="1373"/>
      <c r="AW1590" s="1373"/>
      <c r="AX1590" s="1373"/>
      <c r="AY1590" s="1373"/>
      <c r="AZ1590" s="1639"/>
      <c r="BA1590" s="1639"/>
      <c r="BB1590" s="1639"/>
      <c r="BC1590" s="1639"/>
      <c r="BD1590" s="1639"/>
      <c r="BE1590" s="1642">
        <v>0</v>
      </c>
    </row>
    <row s="1854" customFormat="1" customHeight="1" ht="22.5">
      <c r="A1591" s="994"/>
      <c r="B1591" s="1373"/>
      <c r="C1591" s="1649"/>
      <c r="D1591" s="2158"/>
      <c r="E1591" s="553" t="s">
        <v>3415</v>
      </c>
      <c r="F1591" s="547" t="s">
        <v>3109</v>
      </c>
      <c r="G1591" s="2386" t="s">
        <v>738</v>
      </c>
      <c r="H1591" s="552"/>
      <c r="I1591" s="552">
        <v>203.901</v>
      </c>
      <c r="J1591" s="552"/>
      <c r="K1591" s="552"/>
      <c r="L1591" s="552"/>
      <c r="M1591" s="552"/>
      <c r="N1591" s="552"/>
      <c r="O1591" s="552"/>
      <c r="P1591" s="552"/>
      <c r="Q1591" s="552"/>
      <c r="R1591" s="552"/>
      <c r="S1591" s="552"/>
      <c r="T1591" s="552"/>
      <c r="U1591" s="552"/>
      <c r="V1591" s="552"/>
      <c r="W1591" s="552"/>
      <c r="X1591" s="552"/>
      <c r="Y1591" s="552"/>
      <c r="Z1591" s="552"/>
      <c r="AA1591" s="552"/>
      <c r="AB1591" s="552"/>
      <c r="AC1591" s="552"/>
      <c r="AD1591" s="552"/>
      <c r="AE1591" s="552"/>
      <c r="AF1591" s="552"/>
      <c r="AG1591" s="552"/>
      <c r="AH1591" s="552"/>
      <c r="AI1591" s="1532" t="s">
        <v>739</v>
      </c>
      <c r="AJ1591" s="741"/>
      <c r="AK1591" s="1649"/>
      <c r="AL1591" s="1649"/>
      <c r="AM1591" s="1373"/>
      <c r="AN1591" s="1373"/>
      <c r="AO1591" s="1373"/>
      <c r="AP1591" s="1373"/>
      <c r="AQ1591" s="1649"/>
      <c r="AR1591" s="1373"/>
      <c r="AS1591" s="1373"/>
      <c r="AT1591" s="743"/>
      <c r="AU1591" s="1373"/>
      <c r="AV1591" s="1373"/>
      <c r="AW1591" s="1373"/>
      <c r="AX1591" s="1373"/>
      <c r="AY1591" s="1373"/>
      <c r="AZ1591" s="1639"/>
      <c r="BA1591" s="1639"/>
      <c r="BB1591" s="1639"/>
      <c r="BC1591" s="1639"/>
      <c r="BD1591" s="1639"/>
      <c r="BE1591" s="1642">
        <v>0</v>
      </c>
    </row>
    <row s="1854" customFormat="1" customHeight="1" ht="22.5">
      <c r="A1592" s="994"/>
      <c r="B1592" s="1373"/>
      <c r="C1592" s="1649"/>
      <c r="D1592" s="2158"/>
      <c r="E1592" s="553" t="s">
        <v>3416</v>
      </c>
      <c r="F1592" s="547" t="s">
        <v>3129</v>
      </c>
      <c r="G1592" s="2386" t="s">
        <v>738</v>
      </c>
      <c r="H1592" s="552"/>
      <c r="I1592" s="552">
        <v>170</v>
      </c>
      <c r="J1592" s="552"/>
      <c r="K1592" s="552"/>
      <c r="L1592" s="552"/>
      <c r="M1592" s="552"/>
      <c r="N1592" s="552"/>
      <c r="O1592" s="552"/>
      <c r="P1592" s="552"/>
      <c r="Q1592" s="552"/>
      <c r="R1592" s="552"/>
      <c r="S1592" s="552"/>
      <c r="T1592" s="552"/>
      <c r="U1592" s="552"/>
      <c r="V1592" s="552"/>
      <c r="W1592" s="552"/>
      <c r="X1592" s="552"/>
      <c r="Y1592" s="552"/>
      <c r="Z1592" s="552"/>
      <c r="AA1592" s="552"/>
      <c r="AB1592" s="552"/>
      <c r="AC1592" s="552"/>
      <c r="AD1592" s="552"/>
      <c r="AE1592" s="552"/>
      <c r="AF1592" s="552"/>
      <c r="AG1592" s="552"/>
      <c r="AH1592" s="552"/>
      <c r="AI1592" s="1532" t="s">
        <v>739</v>
      </c>
      <c r="AJ1592" s="741"/>
      <c r="AK1592" s="1649"/>
      <c r="AL1592" s="1649"/>
      <c r="AM1592" s="1373"/>
      <c r="AN1592" s="1373"/>
      <c r="AO1592" s="1373"/>
      <c r="AP1592" s="1373"/>
      <c r="AQ1592" s="1649"/>
      <c r="AR1592" s="1373"/>
      <c r="AS1592" s="1373"/>
      <c r="AT1592" s="743"/>
      <c r="AU1592" s="1373"/>
      <c r="AV1592" s="1373"/>
      <c r="AW1592" s="1373"/>
      <c r="AX1592" s="1373"/>
      <c r="AY1592" s="1373"/>
      <c r="AZ1592" s="1639"/>
      <c r="BA1592" s="1639"/>
      <c r="BB1592" s="1639"/>
      <c r="BC1592" s="1639"/>
      <c r="BD1592" s="1639"/>
      <c r="BE1592" s="1642">
        <v>0</v>
      </c>
    </row>
    <row s="1854" customFormat="1" customHeight="1" ht="22.5">
      <c r="A1593" s="994"/>
      <c r="B1593" s="1373"/>
      <c r="C1593" s="1649"/>
      <c r="D1593" s="2158"/>
      <c r="E1593" s="553" t="s">
        <v>3417</v>
      </c>
      <c r="F1593" s="547" t="s">
        <v>3418</v>
      </c>
      <c r="G1593" s="2386" t="s">
        <v>738</v>
      </c>
      <c r="H1593" s="552"/>
      <c r="I1593" s="552">
        <v>190.876</v>
      </c>
      <c r="J1593" s="552"/>
      <c r="K1593" s="552"/>
      <c r="L1593" s="552"/>
      <c r="M1593" s="552"/>
      <c r="N1593" s="552"/>
      <c r="O1593" s="552"/>
      <c r="P1593" s="552"/>
      <c r="Q1593" s="552"/>
      <c r="R1593" s="552"/>
      <c r="S1593" s="552"/>
      <c r="T1593" s="552"/>
      <c r="U1593" s="552"/>
      <c r="V1593" s="552"/>
      <c r="W1593" s="552"/>
      <c r="X1593" s="552"/>
      <c r="Y1593" s="552"/>
      <c r="Z1593" s="552"/>
      <c r="AA1593" s="552"/>
      <c r="AB1593" s="552"/>
      <c r="AC1593" s="552"/>
      <c r="AD1593" s="552"/>
      <c r="AE1593" s="552"/>
      <c r="AF1593" s="552"/>
      <c r="AG1593" s="552"/>
      <c r="AH1593" s="552"/>
      <c r="AI1593" s="1532" t="s">
        <v>739</v>
      </c>
      <c r="AJ1593" s="741"/>
      <c r="AK1593" s="1649"/>
      <c r="AL1593" s="1649"/>
      <c r="AM1593" s="1373"/>
      <c r="AN1593" s="1373"/>
      <c r="AO1593" s="1373"/>
      <c r="AP1593" s="1373"/>
      <c r="AQ1593" s="1649"/>
      <c r="AR1593" s="1373"/>
      <c r="AS1593" s="1373"/>
      <c r="AT1593" s="743"/>
      <c r="AU1593" s="1373"/>
      <c r="AV1593" s="1373"/>
      <c r="AW1593" s="1373"/>
      <c r="AX1593" s="1373"/>
      <c r="AY1593" s="1373"/>
      <c r="AZ1593" s="1639"/>
      <c r="BA1593" s="1639"/>
      <c r="BB1593" s="1639"/>
      <c r="BC1593" s="1639"/>
      <c r="BD1593" s="1639"/>
      <c r="BE1593" s="1642">
        <v>0</v>
      </c>
    </row>
    <row s="1854" customFormat="1" customHeight="1" ht="22.5">
      <c r="A1594" s="994"/>
      <c r="B1594" s="1373"/>
      <c r="C1594" s="1649"/>
      <c r="D1594" s="2158"/>
      <c r="E1594" s="553" t="s">
        <v>3419</v>
      </c>
      <c r="F1594" s="547" t="s">
        <v>3125</v>
      </c>
      <c r="G1594" s="2386" t="s">
        <v>738</v>
      </c>
      <c r="H1594" s="552"/>
      <c r="I1594" s="552">
        <v>227</v>
      </c>
      <c r="J1594" s="552"/>
      <c r="K1594" s="552"/>
      <c r="L1594" s="552"/>
      <c r="M1594" s="552"/>
      <c r="N1594" s="552"/>
      <c r="O1594" s="552"/>
      <c r="P1594" s="552"/>
      <c r="Q1594" s="552"/>
      <c r="R1594" s="552"/>
      <c r="S1594" s="552"/>
      <c r="T1594" s="552"/>
      <c r="U1594" s="552"/>
      <c r="V1594" s="552"/>
      <c r="W1594" s="552"/>
      <c r="X1594" s="552"/>
      <c r="Y1594" s="552"/>
      <c r="Z1594" s="552"/>
      <c r="AA1594" s="552"/>
      <c r="AB1594" s="552"/>
      <c r="AC1594" s="552"/>
      <c r="AD1594" s="552"/>
      <c r="AE1594" s="552"/>
      <c r="AF1594" s="552"/>
      <c r="AG1594" s="552"/>
      <c r="AH1594" s="552"/>
      <c r="AI1594" s="1532" t="s">
        <v>739</v>
      </c>
      <c r="AJ1594" s="741"/>
      <c r="AK1594" s="1649"/>
      <c r="AL1594" s="1649"/>
      <c r="AM1594" s="1373"/>
      <c r="AN1594" s="1373"/>
      <c r="AO1594" s="1373"/>
      <c r="AP1594" s="1373"/>
      <c r="AQ1594" s="1649"/>
      <c r="AR1594" s="1373"/>
      <c r="AS1594" s="1373"/>
      <c r="AT1594" s="743"/>
      <c r="AU1594" s="1373"/>
      <c r="AV1594" s="1373"/>
      <c r="AW1594" s="1373"/>
      <c r="AX1594" s="1373"/>
      <c r="AY1594" s="1373"/>
      <c r="AZ1594" s="1639"/>
      <c r="BA1594" s="1639"/>
      <c r="BB1594" s="1639"/>
      <c r="BC1594" s="1639"/>
      <c r="BD1594" s="1639"/>
      <c r="BE1594" s="1642">
        <v>0</v>
      </c>
    </row>
    <row s="1854" customFormat="1" customHeight="1" ht="22.5">
      <c r="A1595" s="994"/>
      <c r="B1595" s="1373"/>
      <c r="C1595" s="1649"/>
      <c r="D1595" s="2158"/>
      <c r="E1595" s="553" t="s">
        <v>3420</v>
      </c>
      <c r="F1595" s="547" t="s">
        <v>3117</v>
      </c>
      <c r="G1595" s="2386" t="s">
        <v>738</v>
      </c>
      <c r="H1595" s="552"/>
      <c r="I1595" s="552">
        <v>210</v>
      </c>
      <c r="J1595" s="552"/>
      <c r="K1595" s="552"/>
      <c r="L1595" s="552"/>
      <c r="M1595" s="552"/>
      <c r="N1595" s="552"/>
      <c r="O1595" s="552"/>
      <c r="P1595" s="552"/>
      <c r="Q1595" s="552"/>
      <c r="R1595" s="552"/>
      <c r="S1595" s="552"/>
      <c r="T1595" s="552"/>
      <c r="U1595" s="552"/>
      <c r="V1595" s="552"/>
      <c r="W1595" s="552"/>
      <c r="X1595" s="552"/>
      <c r="Y1595" s="552"/>
      <c r="Z1595" s="552"/>
      <c r="AA1595" s="552"/>
      <c r="AB1595" s="552"/>
      <c r="AC1595" s="552"/>
      <c r="AD1595" s="552"/>
      <c r="AE1595" s="552"/>
      <c r="AF1595" s="552"/>
      <c r="AG1595" s="552"/>
      <c r="AH1595" s="552"/>
      <c r="AI1595" s="1532" t="s">
        <v>739</v>
      </c>
      <c r="AJ1595" s="741"/>
      <c r="AK1595" s="1649"/>
      <c r="AL1595" s="1649"/>
      <c r="AM1595" s="1373"/>
      <c r="AN1595" s="1373"/>
      <c r="AO1595" s="1373"/>
      <c r="AP1595" s="1373"/>
      <c r="AQ1595" s="1649"/>
      <c r="AR1595" s="1373"/>
      <c r="AS1595" s="1373"/>
      <c r="AT1595" s="743"/>
      <c r="AU1595" s="1373"/>
      <c r="AV1595" s="1373"/>
      <c r="AW1595" s="1373"/>
      <c r="AX1595" s="1373"/>
      <c r="AY1595" s="1373"/>
      <c r="AZ1595" s="1639"/>
      <c r="BA1595" s="1639"/>
      <c r="BB1595" s="1639"/>
      <c r="BC1595" s="1639"/>
      <c r="BD1595" s="1639"/>
      <c r="BE1595" s="1642">
        <v>0</v>
      </c>
    </row>
    <row s="1854" customFormat="1" customHeight="1" ht="22.5">
      <c r="A1596" s="994"/>
      <c r="B1596" s="1373"/>
      <c r="C1596" s="1649"/>
      <c r="D1596" s="2158"/>
      <c r="E1596" s="553" t="s">
        <v>3421</v>
      </c>
      <c r="F1596" s="547" t="s">
        <v>3422</v>
      </c>
      <c r="G1596" s="2386" t="s">
        <v>738</v>
      </c>
      <c r="H1596" s="552"/>
      <c r="I1596" s="552">
        <v>229.08</v>
      </c>
      <c r="J1596" s="552"/>
      <c r="K1596" s="552"/>
      <c r="L1596" s="552"/>
      <c r="M1596" s="552"/>
      <c r="N1596" s="552"/>
      <c r="O1596" s="552"/>
      <c r="P1596" s="552"/>
      <c r="Q1596" s="552"/>
      <c r="R1596" s="552"/>
      <c r="S1596" s="552"/>
      <c r="T1596" s="552"/>
      <c r="U1596" s="552"/>
      <c r="V1596" s="552"/>
      <c r="W1596" s="552"/>
      <c r="X1596" s="552"/>
      <c r="Y1596" s="552"/>
      <c r="Z1596" s="552"/>
      <c r="AA1596" s="552"/>
      <c r="AB1596" s="552"/>
      <c r="AC1596" s="552"/>
      <c r="AD1596" s="552"/>
      <c r="AE1596" s="552"/>
      <c r="AF1596" s="552"/>
      <c r="AG1596" s="552"/>
      <c r="AH1596" s="552"/>
      <c r="AI1596" s="1532" t="s">
        <v>739</v>
      </c>
      <c r="AJ1596" s="741"/>
      <c r="AK1596" s="1649"/>
      <c r="AL1596" s="1649"/>
      <c r="AM1596" s="1373"/>
      <c r="AN1596" s="1373"/>
      <c r="AO1596" s="1373"/>
      <c r="AP1596" s="1373"/>
      <c r="AQ1596" s="1649"/>
      <c r="AR1596" s="1373"/>
      <c r="AS1596" s="1373"/>
      <c r="AT1596" s="743"/>
      <c r="AU1596" s="1373"/>
      <c r="AV1596" s="1373"/>
      <c r="AW1596" s="1373"/>
      <c r="AX1596" s="1373"/>
      <c r="AY1596" s="1373"/>
      <c r="AZ1596" s="1639"/>
      <c r="BA1596" s="1639"/>
      <c r="BB1596" s="1639"/>
      <c r="BC1596" s="1639"/>
      <c r="BD1596" s="1639"/>
      <c r="BE1596" s="1642">
        <v>0</v>
      </c>
    </row>
    <row s="1854" customFormat="1" customHeight="1" ht="22.5">
      <c r="A1597" s="994"/>
      <c r="B1597" s="1373"/>
      <c r="C1597" s="1649"/>
      <c r="D1597" s="2158"/>
      <c r="E1597" s="553" t="s">
        <v>3423</v>
      </c>
      <c r="F1597" s="547" t="s">
        <v>3424</v>
      </c>
      <c r="G1597" s="2386" t="s">
        <v>738</v>
      </c>
      <c r="H1597" s="552"/>
      <c r="I1597" s="552">
        <v>269</v>
      </c>
      <c r="J1597" s="552"/>
      <c r="K1597" s="552"/>
      <c r="L1597" s="552"/>
      <c r="M1597" s="552"/>
      <c r="N1597" s="552"/>
      <c r="O1597" s="552"/>
      <c r="P1597" s="552"/>
      <c r="Q1597" s="552"/>
      <c r="R1597" s="552"/>
      <c r="S1597" s="552"/>
      <c r="T1597" s="552"/>
      <c r="U1597" s="552"/>
      <c r="V1597" s="552"/>
      <c r="W1597" s="552"/>
      <c r="X1597" s="552"/>
      <c r="Y1597" s="552"/>
      <c r="Z1597" s="552"/>
      <c r="AA1597" s="552"/>
      <c r="AB1597" s="552"/>
      <c r="AC1597" s="552"/>
      <c r="AD1597" s="552"/>
      <c r="AE1597" s="552"/>
      <c r="AF1597" s="552"/>
      <c r="AG1597" s="552"/>
      <c r="AH1597" s="552"/>
      <c r="AI1597" s="1532" t="s">
        <v>739</v>
      </c>
      <c r="AJ1597" s="741"/>
      <c r="AK1597" s="1649"/>
      <c r="AL1597" s="1649"/>
      <c r="AM1597" s="1373"/>
      <c r="AN1597" s="1373"/>
      <c r="AO1597" s="1373"/>
      <c r="AP1597" s="1373"/>
      <c r="AQ1597" s="1649"/>
      <c r="AR1597" s="1373"/>
      <c r="AS1597" s="1373"/>
      <c r="AT1597" s="743"/>
      <c r="AU1597" s="1373"/>
      <c r="AV1597" s="1373"/>
      <c r="AW1597" s="1373"/>
      <c r="AX1597" s="1373"/>
      <c r="AY1597" s="1373"/>
      <c r="AZ1597" s="1639"/>
      <c r="BA1597" s="1639"/>
      <c r="BB1597" s="1639"/>
      <c r="BC1597" s="1639"/>
      <c r="BD1597" s="1639"/>
      <c r="BE1597" s="1642">
        <v>0</v>
      </c>
    </row>
    <row s="1854" customFormat="1" customHeight="1" ht="22.5">
      <c r="A1598" s="994"/>
      <c r="B1598" s="1373"/>
      <c r="C1598" s="1649"/>
      <c r="D1598" s="2158"/>
      <c r="E1598" s="553" t="s">
        <v>3425</v>
      </c>
      <c r="F1598" s="547" t="s">
        <v>3426</v>
      </c>
      <c r="G1598" s="2386" t="s">
        <v>738</v>
      </c>
      <c r="H1598" s="552"/>
      <c r="I1598" s="552">
        <v>267.5</v>
      </c>
      <c r="J1598" s="552"/>
      <c r="K1598" s="552"/>
      <c r="L1598" s="552"/>
      <c r="M1598" s="552"/>
      <c r="N1598" s="552"/>
      <c r="O1598" s="552"/>
      <c r="P1598" s="552"/>
      <c r="Q1598" s="552"/>
      <c r="R1598" s="552"/>
      <c r="S1598" s="552"/>
      <c r="T1598" s="552"/>
      <c r="U1598" s="552"/>
      <c r="V1598" s="552"/>
      <c r="W1598" s="552"/>
      <c r="X1598" s="552"/>
      <c r="Y1598" s="552"/>
      <c r="Z1598" s="552"/>
      <c r="AA1598" s="552"/>
      <c r="AB1598" s="552"/>
      <c r="AC1598" s="552"/>
      <c r="AD1598" s="552"/>
      <c r="AE1598" s="552"/>
      <c r="AF1598" s="552"/>
      <c r="AG1598" s="552"/>
      <c r="AH1598" s="552"/>
      <c r="AI1598" s="1532" t="s">
        <v>739</v>
      </c>
      <c r="AJ1598" s="741"/>
      <c r="AK1598" s="1649"/>
      <c r="AL1598" s="1649"/>
      <c r="AM1598" s="1373"/>
      <c r="AN1598" s="1373"/>
      <c r="AO1598" s="1373"/>
      <c r="AP1598" s="1373"/>
      <c r="AQ1598" s="1649"/>
      <c r="AR1598" s="1373"/>
      <c r="AS1598" s="1373"/>
      <c r="AT1598" s="743"/>
      <c r="AU1598" s="1373"/>
      <c r="AV1598" s="1373"/>
      <c r="AW1598" s="1373"/>
      <c r="AX1598" s="1373"/>
      <c r="AY1598" s="1373"/>
      <c r="AZ1598" s="1639"/>
      <c r="BA1598" s="1639"/>
      <c r="BB1598" s="1639"/>
      <c r="BC1598" s="1639"/>
      <c r="BD1598" s="1639"/>
      <c r="BE1598" s="1642">
        <v>0</v>
      </c>
    </row>
    <row s="1854" customFormat="1" customHeight="1" ht="22.5">
      <c r="A1599" s="994"/>
      <c r="B1599" s="1373"/>
      <c r="C1599" s="1649"/>
      <c r="D1599" s="2158"/>
      <c r="E1599" s="553" t="s">
        <v>3427</v>
      </c>
      <c r="F1599" s="547" t="s">
        <v>956</v>
      </c>
      <c r="G1599" s="2386" t="s">
        <v>738</v>
      </c>
      <c r="H1599" s="552"/>
      <c r="I1599" s="552">
        <v>254.14</v>
      </c>
      <c r="J1599" s="552"/>
      <c r="K1599" s="552"/>
      <c r="L1599" s="552"/>
      <c r="M1599" s="552"/>
      <c r="N1599" s="552"/>
      <c r="O1599" s="552"/>
      <c r="P1599" s="552"/>
      <c r="Q1599" s="552"/>
      <c r="R1599" s="552"/>
      <c r="S1599" s="552"/>
      <c r="T1599" s="552"/>
      <c r="U1599" s="552"/>
      <c r="V1599" s="552"/>
      <c r="W1599" s="552"/>
      <c r="X1599" s="552"/>
      <c r="Y1599" s="552"/>
      <c r="Z1599" s="552"/>
      <c r="AA1599" s="552"/>
      <c r="AB1599" s="552"/>
      <c r="AC1599" s="552"/>
      <c r="AD1599" s="552"/>
      <c r="AE1599" s="552"/>
      <c r="AF1599" s="552"/>
      <c r="AG1599" s="552"/>
      <c r="AH1599" s="552"/>
      <c r="AI1599" s="1532" t="s">
        <v>739</v>
      </c>
      <c r="AJ1599" s="741"/>
      <c r="AK1599" s="1649"/>
      <c r="AL1599" s="1649"/>
      <c r="AM1599" s="1373"/>
      <c r="AN1599" s="1373"/>
      <c r="AO1599" s="1373"/>
      <c r="AP1599" s="1373"/>
      <c r="AQ1599" s="1649"/>
      <c r="AR1599" s="1373"/>
      <c r="AS1599" s="1373"/>
      <c r="AT1599" s="743"/>
      <c r="AU1599" s="1373"/>
      <c r="AV1599" s="1373"/>
      <c r="AW1599" s="1373"/>
      <c r="AX1599" s="1373"/>
      <c r="AY1599" s="1373"/>
      <c r="AZ1599" s="1639"/>
      <c r="BA1599" s="1639"/>
      <c r="BB1599" s="1639"/>
      <c r="BC1599" s="1639"/>
      <c r="BD1599" s="1639"/>
      <c r="BE1599" s="1642">
        <v>0</v>
      </c>
    </row>
    <row s="1854" customFormat="1" customHeight="1" ht="22.5">
      <c r="A1600" s="994"/>
      <c r="B1600" s="1373"/>
      <c r="C1600" s="1649"/>
      <c r="D1600" s="2158"/>
      <c r="E1600" s="553" t="s">
        <v>3428</v>
      </c>
      <c r="F1600" s="547" t="s">
        <v>940</v>
      </c>
      <c r="G1600" s="2386" t="s">
        <v>738</v>
      </c>
      <c r="H1600" s="552"/>
      <c r="I1600" s="552">
        <v>235.3</v>
      </c>
      <c r="J1600" s="552"/>
      <c r="K1600" s="552"/>
      <c r="L1600" s="552"/>
      <c r="M1600" s="552"/>
      <c r="N1600" s="552"/>
      <c r="O1600" s="552"/>
      <c r="P1600" s="552"/>
      <c r="Q1600" s="552"/>
      <c r="R1600" s="552"/>
      <c r="S1600" s="552"/>
      <c r="T1600" s="552"/>
      <c r="U1600" s="552"/>
      <c r="V1600" s="552"/>
      <c r="W1600" s="552"/>
      <c r="X1600" s="552"/>
      <c r="Y1600" s="552"/>
      <c r="Z1600" s="552"/>
      <c r="AA1600" s="552"/>
      <c r="AB1600" s="552"/>
      <c r="AC1600" s="552"/>
      <c r="AD1600" s="552"/>
      <c r="AE1600" s="552"/>
      <c r="AF1600" s="552"/>
      <c r="AG1600" s="552"/>
      <c r="AH1600" s="552"/>
      <c r="AI1600" s="1532" t="s">
        <v>739</v>
      </c>
      <c r="AJ1600" s="741"/>
      <c r="AK1600" s="1649"/>
      <c r="AL1600" s="1649"/>
      <c r="AM1600" s="1373"/>
      <c r="AN1600" s="1373"/>
      <c r="AO1600" s="1373"/>
      <c r="AP1600" s="1373"/>
      <c r="AQ1600" s="1649"/>
      <c r="AR1600" s="1373"/>
      <c r="AS1600" s="1373"/>
      <c r="AT1600" s="743"/>
      <c r="AU1600" s="1373"/>
      <c r="AV1600" s="1373"/>
      <c r="AW1600" s="1373"/>
      <c r="AX1600" s="1373"/>
      <c r="AY1600" s="1373"/>
      <c r="AZ1600" s="1639"/>
      <c r="BA1600" s="1639"/>
      <c r="BB1600" s="1639"/>
      <c r="BC1600" s="1639"/>
      <c r="BD1600" s="1639"/>
      <c r="BE1600" s="1642">
        <v>0</v>
      </c>
    </row>
    <row s="1854" customFormat="1" customHeight="1" ht="22.5">
      <c r="A1601" s="994"/>
      <c r="B1601" s="1373"/>
      <c r="C1601" s="1649"/>
      <c r="D1601" s="2158"/>
      <c r="E1601" s="553" t="s">
        <v>3429</v>
      </c>
      <c r="F1601" s="547" t="s">
        <v>3430</v>
      </c>
      <c r="G1601" s="2386" t="s">
        <v>738</v>
      </c>
      <c r="H1601" s="552"/>
      <c r="I1601" s="552">
        <v>232</v>
      </c>
      <c r="J1601" s="552"/>
      <c r="K1601" s="552"/>
      <c r="L1601" s="552"/>
      <c r="M1601" s="552"/>
      <c r="N1601" s="552"/>
      <c r="O1601" s="552"/>
      <c r="P1601" s="552"/>
      <c r="Q1601" s="552"/>
      <c r="R1601" s="552"/>
      <c r="S1601" s="552"/>
      <c r="T1601" s="552"/>
      <c r="U1601" s="552"/>
      <c r="V1601" s="552"/>
      <c r="W1601" s="552"/>
      <c r="X1601" s="552"/>
      <c r="Y1601" s="552"/>
      <c r="Z1601" s="552"/>
      <c r="AA1601" s="552"/>
      <c r="AB1601" s="552"/>
      <c r="AC1601" s="552"/>
      <c r="AD1601" s="552"/>
      <c r="AE1601" s="552"/>
      <c r="AF1601" s="552"/>
      <c r="AG1601" s="552"/>
      <c r="AH1601" s="552"/>
      <c r="AI1601" s="1532" t="s">
        <v>739</v>
      </c>
      <c r="AJ1601" s="741"/>
      <c r="AK1601" s="1649"/>
      <c r="AL1601" s="1649"/>
      <c r="AM1601" s="1373"/>
      <c r="AN1601" s="1373"/>
      <c r="AO1601" s="1373"/>
      <c r="AP1601" s="1373"/>
      <c r="AQ1601" s="1649"/>
      <c r="AR1601" s="1373"/>
      <c r="AS1601" s="1373"/>
      <c r="AT1601" s="743"/>
      <c r="AU1601" s="1373"/>
      <c r="AV1601" s="1373"/>
      <c r="AW1601" s="1373"/>
      <c r="AX1601" s="1373"/>
      <c r="AY1601" s="1373"/>
      <c r="AZ1601" s="1639"/>
      <c r="BA1601" s="1639"/>
      <c r="BB1601" s="1639"/>
      <c r="BC1601" s="1639"/>
      <c r="BD1601" s="1639"/>
      <c r="BE1601" s="1642">
        <v>0</v>
      </c>
    </row>
    <row s="1854" customFormat="1" customHeight="1" ht="22.5">
      <c r="A1602" s="994"/>
      <c r="B1602" s="1373"/>
      <c r="C1602" s="1649"/>
      <c r="D1602" s="2158"/>
      <c r="E1602" s="553" t="s">
        <v>3431</v>
      </c>
      <c r="F1602" s="547" t="s">
        <v>3432</v>
      </c>
      <c r="G1602" s="2386" t="s">
        <v>738</v>
      </c>
      <c r="H1602" s="552"/>
      <c r="I1602" s="552">
        <v>189.81</v>
      </c>
      <c r="J1602" s="552"/>
      <c r="K1602" s="552"/>
      <c r="L1602" s="552"/>
      <c r="M1602" s="552"/>
      <c r="N1602" s="552"/>
      <c r="O1602" s="552"/>
      <c r="P1602" s="552"/>
      <c r="Q1602" s="552"/>
      <c r="R1602" s="552"/>
      <c r="S1602" s="552"/>
      <c r="T1602" s="552"/>
      <c r="U1602" s="552"/>
      <c r="V1602" s="552"/>
      <c r="W1602" s="552"/>
      <c r="X1602" s="552"/>
      <c r="Y1602" s="552"/>
      <c r="Z1602" s="552"/>
      <c r="AA1602" s="552"/>
      <c r="AB1602" s="552"/>
      <c r="AC1602" s="552"/>
      <c r="AD1602" s="552"/>
      <c r="AE1602" s="552"/>
      <c r="AF1602" s="552"/>
      <c r="AG1602" s="552"/>
      <c r="AH1602" s="552"/>
      <c r="AI1602" s="1532" t="s">
        <v>739</v>
      </c>
      <c r="AJ1602" s="741"/>
      <c r="AK1602" s="1649"/>
      <c r="AL1602" s="1649"/>
      <c r="AM1602" s="1373"/>
      <c r="AN1602" s="1373"/>
      <c r="AO1602" s="1373"/>
      <c r="AP1602" s="1373"/>
      <c r="AQ1602" s="1649"/>
      <c r="AR1602" s="1373"/>
      <c r="AS1602" s="1373"/>
      <c r="AT1602" s="743"/>
      <c r="AU1602" s="1373"/>
      <c r="AV1602" s="1373"/>
      <c r="AW1602" s="1373"/>
      <c r="AX1602" s="1373"/>
      <c r="AY1602" s="1373"/>
      <c r="AZ1602" s="1639"/>
      <c r="BA1602" s="1639"/>
      <c r="BB1602" s="1639"/>
      <c r="BC1602" s="1639"/>
      <c r="BD1602" s="1639"/>
      <c r="BE1602" s="1642">
        <v>0</v>
      </c>
    </row>
    <row s="1854" customFormat="1" customHeight="1" ht="22.5">
      <c r="A1603" s="994"/>
      <c r="B1603" s="1373"/>
      <c r="C1603" s="1649"/>
      <c r="D1603" s="2158"/>
      <c r="E1603" s="553" t="s">
        <v>3433</v>
      </c>
      <c r="F1603" s="547" t="s">
        <v>3434</v>
      </c>
      <c r="G1603" s="2386" t="s">
        <v>738</v>
      </c>
      <c r="H1603" s="552"/>
      <c r="I1603" s="552">
        <v>215.09</v>
      </c>
      <c r="J1603" s="552"/>
      <c r="K1603" s="552"/>
      <c r="L1603" s="552"/>
      <c r="M1603" s="552"/>
      <c r="N1603" s="552"/>
      <c r="O1603" s="552"/>
      <c r="P1603" s="552"/>
      <c r="Q1603" s="552"/>
      <c r="R1603" s="552"/>
      <c r="S1603" s="552"/>
      <c r="T1603" s="552"/>
      <c r="U1603" s="552"/>
      <c r="V1603" s="552"/>
      <c r="W1603" s="552"/>
      <c r="X1603" s="552"/>
      <c r="Y1603" s="552"/>
      <c r="Z1603" s="552"/>
      <c r="AA1603" s="552"/>
      <c r="AB1603" s="552"/>
      <c r="AC1603" s="552"/>
      <c r="AD1603" s="552"/>
      <c r="AE1603" s="552"/>
      <c r="AF1603" s="552"/>
      <c r="AG1603" s="552"/>
      <c r="AH1603" s="552"/>
      <c r="AI1603" s="1532" t="s">
        <v>739</v>
      </c>
      <c r="AJ1603" s="741"/>
      <c r="AK1603" s="1649"/>
      <c r="AL1603" s="1649"/>
      <c r="AM1603" s="1373"/>
      <c r="AN1603" s="1373"/>
      <c r="AO1603" s="1373"/>
      <c r="AP1603" s="1373"/>
      <c r="AQ1603" s="1649"/>
      <c r="AR1603" s="1373"/>
      <c r="AS1603" s="1373"/>
      <c r="AT1603" s="743"/>
      <c r="AU1603" s="1373"/>
      <c r="AV1603" s="1373"/>
      <c r="AW1603" s="1373"/>
      <c r="AX1603" s="1373"/>
      <c r="AY1603" s="1373"/>
      <c r="AZ1603" s="1639"/>
      <c r="BA1603" s="1639"/>
      <c r="BB1603" s="1639"/>
      <c r="BC1603" s="1639"/>
      <c r="BD1603" s="1639"/>
      <c r="BE1603" s="1642">
        <v>0</v>
      </c>
    </row>
    <row s="1854" customFormat="1" customHeight="1" ht="22.5">
      <c r="A1604" s="994"/>
      <c r="B1604" s="1373"/>
      <c r="C1604" s="1649"/>
      <c r="D1604" s="2158"/>
      <c r="E1604" s="553" t="s">
        <v>3435</v>
      </c>
      <c r="F1604" s="547" t="s">
        <v>942</v>
      </c>
      <c r="G1604" s="2386" t="s">
        <v>738</v>
      </c>
      <c r="H1604" s="552"/>
      <c r="I1604" s="552">
        <v>205.94</v>
      </c>
      <c r="J1604" s="552"/>
      <c r="K1604" s="552"/>
      <c r="L1604" s="552"/>
      <c r="M1604" s="552"/>
      <c r="N1604" s="552"/>
      <c r="O1604" s="552"/>
      <c r="P1604" s="552"/>
      <c r="Q1604" s="552"/>
      <c r="R1604" s="552"/>
      <c r="S1604" s="552"/>
      <c r="T1604" s="552"/>
      <c r="U1604" s="552"/>
      <c r="V1604" s="552"/>
      <c r="W1604" s="552"/>
      <c r="X1604" s="552"/>
      <c r="Y1604" s="552"/>
      <c r="Z1604" s="552"/>
      <c r="AA1604" s="552"/>
      <c r="AB1604" s="552"/>
      <c r="AC1604" s="552"/>
      <c r="AD1604" s="552"/>
      <c r="AE1604" s="552"/>
      <c r="AF1604" s="552"/>
      <c r="AG1604" s="552"/>
      <c r="AH1604" s="552"/>
      <c r="AI1604" s="1532" t="s">
        <v>739</v>
      </c>
      <c r="AJ1604" s="741"/>
      <c r="AK1604" s="1649"/>
      <c r="AL1604" s="1649"/>
      <c r="AM1604" s="1373"/>
      <c r="AN1604" s="1373"/>
      <c r="AO1604" s="1373"/>
      <c r="AP1604" s="1373"/>
      <c r="AQ1604" s="1649"/>
      <c r="AR1604" s="1373"/>
      <c r="AS1604" s="1373"/>
      <c r="AT1604" s="743"/>
      <c r="AU1604" s="1373"/>
      <c r="AV1604" s="1373"/>
      <c r="AW1604" s="1373"/>
      <c r="AX1604" s="1373"/>
      <c r="AY1604" s="1373"/>
      <c r="AZ1604" s="1639"/>
      <c r="BA1604" s="1639"/>
      <c r="BB1604" s="1639"/>
      <c r="BC1604" s="1639"/>
      <c r="BD1604" s="1639"/>
      <c r="BE1604" s="1642">
        <v>0</v>
      </c>
    </row>
    <row s="1854" customFormat="1" customHeight="1" ht="22.5">
      <c r="A1605" s="994"/>
      <c r="B1605" s="1373"/>
      <c r="C1605" s="1649"/>
      <c r="D1605" s="2158"/>
      <c r="E1605" s="553" t="s">
        <v>3436</v>
      </c>
      <c r="F1605" s="547" t="s">
        <v>3437</v>
      </c>
      <c r="G1605" s="2386" t="s">
        <v>738</v>
      </c>
      <c r="H1605" s="552"/>
      <c r="I1605" s="552">
        <v>203.01</v>
      </c>
      <c r="J1605" s="552"/>
      <c r="K1605" s="552"/>
      <c r="L1605" s="552"/>
      <c r="M1605" s="552"/>
      <c r="N1605" s="552"/>
      <c r="O1605" s="552"/>
      <c r="P1605" s="552"/>
      <c r="Q1605" s="552"/>
      <c r="R1605" s="552"/>
      <c r="S1605" s="552"/>
      <c r="T1605" s="552"/>
      <c r="U1605" s="552"/>
      <c r="V1605" s="552"/>
      <c r="W1605" s="552"/>
      <c r="X1605" s="552"/>
      <c r="Y1605" s="552"/>
      <c r="Z1605" s="552"/>
      <c r="AA1605" s="552"/>
      <c r="AB1605" s="552"/>
      <c r="AC1605" s="552"/>
      <c r="AD1605" s="552"/>
      <c r="AE1605" s="552"/>
      <c r="AF1605" s="552"/>
      <c r="AG1605" s="552"/>
      <c r="AH1605" s="552"/>
      <c r="AI1605" s="1532" t="s">
        <v>739</v>
      </c>
      <c r="AJ1605" s="741"/>
      <c r="AK1605" s="1649"/>
      <c r="AL1605" s="1649"/>
      <c r="AM1605" s="1373"/>
      <c r="AN1605" s="1373"/>
      <c r="AO1605" s="1373"/>
      <c r="AP1605" s="1373"/>
      <c r="AQ1605" s="1649"/>
      <c r="AR1605" s="1373"/>
      <c r="AS1605" s="1373"/>
      <c r="AT1605" s="743"/>
      <c r="AU1605" s="1373"/>
      <c r="AV1605" s="1373"/>
      <c r="AW1605" s="1373"/>
      <c r="AX1605" s="1373"/>
      <c r="AY1605" s="1373"/>
      <c r="AZ1605" s="1639"/>
      <c r="BA1605" s="1639"/>
      <c r="BB1605" s="1639"/>
      <c r="BC1605" s="1639"/>
      <c r="BD1605" s="1639"/>
      <c r="BE1605" s="1642">
        <v>0</v>
      </c>
    </row>
    <row s="1854" customFormat="1" customHeight="1" ht="22.5">
      <c r="A1606" s="994"/>
      <c r="B1606" s="1373"/>
      <c r="C1606" s="1649"/>
      <c r="D1606" s="2158"/>
      <c r="E1606" s="553" t="s">
        <v>3438</v>
      </c>
      <c r="F1606" s="547" t="s">
        <v>958</v>
      </c>
      <c r="G1606" s="2386" t="s">
        <v>738</v>
      </c>
      <c r="H1606" s="552"/>
      <c r="I1606" s="552">
        <v>271.32</v>
      </c>
      <c r="J1606" s="552"/>
      <c r="K1606" s="552"/>
      <c r="L1606" s="552"/>
      <c r="M1606" s="552"/>
      <c r="N1606" s="552"/>
      <c r="O1606" s="552"/>
      <c r="P1606" s="552"/>
      <c r="Q1606" s="552"/>
      <c r="R1606" s="552"/>
      <c r="S1606" s="552"/>
      <c r="T1606" s="552"/>
      <c r="U1606" s="552"/>
      <c r="V1606" s="552"/>
      <c r="W1606" s="552"/>
      <c r="X1606" s="552"/>
      <c r="Y1606" s="552"/>
      <c r="Z1606" s="552"/>
      <c r="AA1606" s="552"/>
      <c r="AB1606" s="552"/>
      <c r="AC1606" s="552"/>
      <c r="AD1606" s="552"/>
      <c r="AE1606" s="552"/>
      <c r="AF1606" s="552"/>
      <c r="AG1606" s="552"/>
      <c r="AH1606" s="552"/>
      <c r="AI1606" s="1532" t="s">
        <v>739</v>
      </c>
      <c r="AJ1606" s="741"/>
      <c r="AK1606" s="1649"/>
      <c r="AL1606" s="1649"/>
      <c r="AM1606" s="1373"/>
      <c r="AN1606" s="1373"/>
      <c r="AO1606" s="1373"/>
      <c r="AP1606" s="1373"/>
      <c r="AQ1606" s="1649"/>
      <c r="AR1606" s="1373"/>
      <c r="AS1606" s="1373"/>
      <c r="AT1606" s="743"/>
      <c r="AU1606" s="1373"/>
      <c r="AV1606" s="1373"/>
      <c r="AW1606" s="1373"/>
      <c r="AX1606" s="1373"/>
      <c r="AY1606" s="1373"/>
      <c r="AZ1606" s="1639"/>
      <c r="BA1606" s="1639"/>
      <c r="BB1606" s="1639"/>
      <c r="BC1606" s="1639"/>
      <c r="BD1606" s="1639"/>
      <c r="BE1606" s="1642">
        <v>0</v>
      </c>
    </row>
    <row s="1854" customFormat="1" customHeight="1" ht="22.5">
      <c r="A1607" s="994"/>
      <c r="B1607" s="1373"/>
      <c r="C1607" s="1649"/>
      <c r="D1607" s="2158"/>
      <c r="E1607" s="553" t="s">
        <v>3439</v>
      </c>
      <c r="F1607" s="547" t="s">
        <v>3440</v>
      </c>
      <c r="G1607" s="2386" t="s">
        <v>738</v>
      </c>
      <c r="H1607" s="552"/>
      <c r="I1607" s="552">
        <v>176.36</v>
      </c>
      <c r="J1607" s="552"/>
      <c r="K1607" s="552"/>
      <c r="L1607" s="552"/>
      <c r="M1607" s="552"/>
      <c r="N1607" s="552"/>
      <c r="O1607" s="552"/>
      <c r="P1607" s="552"/>
      <c r="Q1607" s="552"/>
      <c r="R1607" s="552"/>
      <c r="S1607" s="552"/>
      <c r="T1607" s="552"/>
      <c r="U1607" s="552"/>
      <c r="V1607" s="552"/>
      <c r="W1607" s="552"/>
      <c r="X1607" s="552"/>
      <c r="Y1607" s="552"/>
      <c r="Z1607" s="552"/>
      <c r="AA1607" s="552"/>
      <c r="AB1607" s="552"/>
      <c r="AC1607" s="552"/>
      <c r="AD1607" s="552"/>
      <c r="AE1607" s="552"/>
      <c r="AF1607" s="552"/>
      <c r="AG1607" s="552"/>
      <c r="AH1607" s="552"/>
      <c r="AI1607" s="1532" t="s">
        <v>739</v>
      </c>
      <c r="AJ1607" s="741"/>
      <c r="AK1607" s="1649"/>
      <c r="AL1607" s="1649"/>
      <c r="AM1607" s="1373"/>
      <c r="AN1607" s="1373"/>
      <c r="AO1607" s="1373"/>
      <c r="AP1607" s="1373"/>
      <c r="AQ1607" s="1649"/>
      <c r="AR1607" s="1373"/>
      <c r="AS1607" s="1373"/>
      <c r="AT1607" s="743"/>
      <c r="AU1607" s="1373"/>
      <c r="AV1607" s="1373"/>
      <c r="AW1607" s="1373"/>
      <c r="AX1607" s="1373"/>
      <c r="AY1607" s="1373"/>
      <c r="AZ1607" s="1639"/>
      <c r="BA1607" s="1639"/>
      <c r="BB1607" s="1639"/>
      <c r="BC1607" s="1639"/>
      <c r="BD1607" s="1639"/>
      <c r="BE1607" s="1642">
        <v>0</v>
      </c>
    </row>
    <row s="1854" customFormat="1" customHeight="1" ht="22.5">
      <c r="A1608" s="994"/>
      <c r="B1608" s="1373"/>
      <c r="C1608" s="1649"/>
      <c r="D1608" s="2158"/>
      <c r="E1608" s="553" t="s">
        <v>3441</v>
      </c>
      <c r="F1608" s="547" t="s">
        <v>3442</v>
      </c>
      <c r="G1608" s="2386" t="s">
        <v>738</v>
      </c>
      <c r="H1608" s="552"/>
      <c r="I1608" s="552">
        <v>204</v>
      </c>
      <c r="J1608" s="552"/>
      <c r="K1608" s="552"/>
      <c r="L1608" s="552"/>
      <c r="M1608" s="552"/>
      <c r="N1608" s="552"/>
      <c r="O1608" s="552"/>
      <c r="P1608" s="552"/>
      <c r="Q1608" s="552"/>
      <c r="R1608" s="552"/>
      <c r="S1608" s="552"/>
      <c r="T1608" s="552"/>
      <c r="U1608" s="552"/>
      <c r="V1608" s="552"/>
      <c r="W1608" s="552"/>
      <c r="X1608" s="552"/>
      <c r="Y1608" s="552"/>
      <c r="Z1608" s="552"/>
      <c r="AA1608" s="552"/>
      <c r="AB1608" s="552"/>
      <c r="AC1608" s="552"/>
      <c r="AD1608" s="552"/>
      <c r="AE1608" s="552"/>
      <c r="AF1608" s="552"/>
      <c r="AG1608" s="552"/>
      <c r="AH1608" s="552"/>
      <c r="AI1608" s="1532" t="s">
        <v>739</v>
      </c>
      <c r="AJ1608" s="741"/>
      <c r="AK1608" s="1649"/>
      <c r="AL1608" s="1649"/>
      <c r="AM1608" s="1373"/>
      <c r="AN1608" s="1373"/>
      <c r="AO1608" s="1373"/>
      <c r="AP1608" s="1373"/>
      <c r="AQ1608" s="1649"/>
      <c r="AR1608" s="1373"/>
      <c r="AS1608" s="1373"/>
      <c r="AT1608" s="743"/>
      <c r="AU1608" s="1373"/>
      <c r="AV1608" s="1373"/>
      <c r="AW1608" s="1373"/>
      <c r="AX1608" s="1373"/>
      <c r="AY1608" s="1373"/>
      <c r="AZ1608" s="1639"/>
      <c r="BA1608" s="1639"/>
      <c r="BB1608" s="1639"/>
      <c r="BC1608" s="1639"/>
      <c r="BD1608" s="1639"/>
      <c r="BE1608" s="1642">
        <v>0</v>
      </c>
    </row>
    <row s="1854" customFormat="1" customHeight="1" ht="22.5">
      <c r="A1609" s="994"/>
      <c r="B1609" s="1373"/>
      <c r="C1609" s="1649"/>
      <c r="D1609" s="2158"/>
      <c r="E1609" s="553" t="s">
        <v>3443</v>
      </c>
      <c r="F1609" s="547" t="s">
        <v>3444</v>
      </c>
      <c r="G1609" s="2386" t="s">
        <v>738</v>
      </c>
      <c r="H1609" s="552"/>
      <c r="I1609" s="552">
        <v>232.73</v>
      </c>
      <c r="J1609" s="552"/>
      <c r="K1609" s="552"/>
      <c r="L1609" s="552"/>
      <c r="M1609" s="552"/>
      <c r="N1609" s="552"/>
      <c r="O1609" s="552"/>
      <c r="P1609" s="552"/>
      <c r="Q1609" s="552"/>
      <c r="R1609" s="552"/>
      <c r="S1609" s="552"/>
      <c r="T1609" s="552"/>
      <c r="U1609" s="552"/>
      <c r="V1609" s="552"/>
      <c r="W1609" s="552"/>
      <c r="X1609" s="552"/>
      <c r="Y1609" s="552"/>
      <c r="Z1609" s="552"/>
      <c r="AA1609" s="552"/>
      <c r="AB1609" s="552"/>
      <c r="AC1609" s="552"/>
      <c r="AD1609" s="552"/>
      <c r="AE1609" s="552"/>
      <c r="AF1609" s="552"/>
      <c r="AG1609" s="552"/>
      <c r="AH1609" s="552"/>
      <c r="AI1609" s="1532" t="s">
        <v>739</v>
      </c>
      <c r="AJ1609" s="741"/>
      <c r="AK1609" s="1649"/>
      <c r="AL1609" s="1649"/>
      <c r="AM1609" s="1373"/>
      <c r="AN1609" s="1373"/>
      <c r="AO1609" s="1373"/>
      <c r="AP1609" s="1373"/>
      <c r="AQ1609" s="1649"/>
      <c r="AR1609" s="1373"/>
      <c r="AS1609" s="1373"/>
      <c r="AT1609" s="743"/>
      <c r="AU1609" s="1373"/>
      <c r="AV1609" s="1373"/>
      <c r="AW1609" s="1373"/>
      <c r="AX1609" s="1373"/>
      <c r="AY1609" s="1373"/>
      <c r="AZ1609" s="1639"/>
      <c r="BA1609" s="1639"/>
      <c r="BB1609" s="1639"/>
      <c r="BC1609" s="1639"/>
      <c r="BD1609" s="1639"/>
      <c r="BE1609" s="1642">
        <v>0</v>
      </c>
    </row>
    <row s="1854" customFormat="1" customHeight="1" ht="22.5">
      <c r="A1610" s="994"/>
      <c r="B1610" s="1373"/>
      <c r="C1610" s="1649"/>
      <c r="D1610" s="2158"/>
      <c r="E1610" s="553" t="s">
        <v>3445</v>
      </c>
      <c r="F1610" s="547" t="s">
        <v>3446</v>
      </c>
      <c r="G1610" s="2386" t="s">
        <v>738</v>
      </c>
      <c r="H1610" s="552"/>
      <c r="I1610" s="552">
        <v>229.97</v>
      </c>
      <c r="J1610" s="552"/>
      <c r="K1610" s="552"/>
      <c r="L1610" s="552"/>
      <c r="M1610" s="552"/>
      <c r="N1610" s="552"/>
      <c r="O1610" s="552"/>
      <c r="P1610" s="552"/>
      <c r="Q1610" s="552"/>
      <c r="R1610" s="552"/>
      <c r="S1610" s="552"/>
      <c r="T1610" s="552"/>
      <c r="U1610" s="552"/>
      <c r="V1610" s="552"/>
      <c r="W1610" s="552"/>
      <c r="X1610" s="552"/>
      <c r="Y1610" s="552"/>
      <c r="Z1610" s="552"/>
      <c r="AA1610" s="552"/>
      <c r="AB1610" s="552"/>
      <c r="AC1610" s="552"/>
      <c r="AD1610" s="552"/>
      <c r="AE1610" s="552"/>
      <c r="AF1610" s="552"/>
      <c r="AG1610" s="552"/>
      <c r="AH1610" s="552"/>
      <c r="AI1610" s="1532" t="s">
        <v>739</v>
      </c>
      <c r="AJ1610" s="741"/>
      <c r="AK1610" s="1649"/>
      <c r="AL1610" s="1649"/>
      <c r="AM1610" s="1373"/>
      <c r="AN1610" s="1373"/>
      <c r="AO1610" s="1373"/>
      <c r="AP1610" s="1373"/>
      <c r="AQ1610" s="1649"/>
      <c r="AR1610" s="1373"/>
      <c r="AS1610" s="1373"/>
      <c r="AT1610" s="743"/>
      <c r="AU1610" s="1373"/>
      <c r="AV1610" s="1373"/>
      <c r="AW1610" s="1373"/>
      <c r="AX1610" s="1373"/>
      <c r="AY1610" s="1373"/>
      <c r="AZ1610" s="1639"/>
      <c r="BA1610" s="1639"/>
      <c r="BB1610" s="1639"/>
      <c r="BC1610" s="1639"/>
      <c r="BD1610" s="1639"/>
      <c r="BE1610" s="1642">
        <v>0</v>
      </c>
    </row>
    <row s="1854" customFormat="1" customHeight="1" ht="22.5">
      <c r="A1611" s="994"/>
      <c r="B1611" s="1373"/>
      <c r="C1611" s="1649"/>
      <c r="D1611" s="2158"/>
      <c r="E1611" s="553" t="s">
        <v>3447</v>
      </c>
      <c r="F1611" s="547" t="s">
        <v>3448</v>
      </c>
      <c r="G1611" s="2386" t="s">
        <v>738</v>
      </c>
      <c r="H1611" s="552"/>
      <c r="I1611" s="552">
        <v>204</v>
      </c>
      <c r="J1611" s="552"/>
      <c r="K1611" s="552"/>
      <c r="L1611" s="552"/>
      <c r="M1611" s="552"/>
      <c r="N1611" s="552"/>
      <c r="O1611" s="552"/>
      <c r="P1611" s="552"/>
      <c r="Q1611" s="552"/>
      <c r="R1611" s="552"/>
      <c r="S1611" s="552"/>
      <c r="T1611" s="552"/>
      <c r="U1611" s="552"/>
      <c r="V1611" s="552"/>
      <c r="W1611" s="552"/>
      <c r="X1611" s="552"/>
      <c r="Y1611" s="552"/>
      <c r="Z1611" s="552"/>
      <c r="AA1611" s="552"/>
      <c r="AB1611" s="552"/>
      <c r="AC1611" s="552"/>
      <c r="AD1611" s="552"/>
      <c r="AE1611" s="552"/>
      <c r="AF1611" s="552"/>
      <c r="AG1611" s="552"/>
      <c r="AH1611" s="552"/>
      <c r="AI1611" s="1532" t="s">
        <v>739</v>
      </c>
      <c r="AJ1611" s="741"/>
      <c r="AK1611" s="1649"/>
      <c r="AL1611" s="1649"/>
      <c r="AM1611" s="1373"/>
      <c r="AN1611" s="1373"/>
      <c r="AO1611" s="1373"/>
      <c r="AP1611" s="1373"/>
      <c r="AQ1611" s="1649"/>
      <c r="AR1611" s="1373"/>
      <c r="AS1611" s="1373"/>
      <c r="AT1611" s="743"/>
      <c r="AU1611" s="1373"/>
      <c r="AV1611" s="1373"/>
      <c r="AW1611" s="1373"/>
      <c r="AX1611" s="1373"/>
      <c r="AY1611" s="1373"/>
      <c r="AZ1611" s="1639"/>
      <c r="BA1611" s="1639"/>
      <c r="BB1611" s="1639"/>
      <c r="BC1611" s="1639"/>
      <c r="BD1611" s="1639"/>
      <c r="BE1611" s="1642">
        <v>0</v>
      </c>
    </row>
    <row s="1854" customFormat="1" customHeight="1" ht="22.5">
      <c r="A1612" s="994"/>
      <c r="B1612" s="1373"/>
      <c r="C1612" s="1649"/>
      <c r="D1612" s="2158"/>
      <c r="E1612" s="553" t="s">
        <v>3449</v>
      </c>
      <c r="F1612" s="547" t="s">
        <v>3450</v>
      </c>
      <c r="G1612" s="2386" t="s">
        <v>738</v>
      </c>
      <c r="H1612" s="552"/>
      <c r="I1612" s="552">
        <v>204.1</v>
      </c>
      <c r="J1612" s="552"/>
      <c r="K1612" s="552"/>
      <c r="L1612" s="552"/>
      <c r="M1612" s="552"/>
      <c r="N1612" s="552"/>
      <c r="O1612" s="552"/>
      <c r="P1612" s="552"/>
      <c r="Q1612" s="552"/>
      <c r="R1612" s="552"/>
      <c r="S1612" s="552"/>
      <c r="T1612" s="552"/>
      <c r="U1612" s="552"/>
      <c r="V1612" s="552"/>
      <c r="W1612" s="552"/>
      <c r="X1612" s="552"/>
      <c r="Y1612" s="552"/>
      <c r="Z1612" s="552"/>
      <c r="AA1612" s="552"/>
      <c r="AB1612" s="552"/>
      <c r="AC1612" s="552"/>
      <c r="AD1612" s="552"/>
      <c r="AE1612" s="552"/>
      <c r="AF1612" s="552"/>
      <c r="AG1612" s="552"/>
      <c r="AH1612" s="552"/>
      <c r="AI1612" s="1532" t="s">
        <v>739</v>
      </c>
      <c r="AJ1612" s="741"/>
      <c r="AK1612" s="1649"/>
      <c r="AL1612" s="1649"/>
      <c r="AM1612" s="1373"/>
      <c r="AN1612" s="1373"/>
      <c r="AO1612" s="1373"/>
      <c r="AP1612" s="1373"/>
      <c r="AQ1612" s="1649"/>
      <c r="AR1612" s="1373"/>
      <c r="AS1612" s="1373"/>
      <c r="AT1612" s="743"/>
      <c r="AU1612" s="1373"/>
      <c r="AV1612" s="1373"/>
      <c r="AW1612" s="1373"/>
      <c r="AX1612" s="1373"/>
      <c r="AY1612" s="1373"/>
      <c r="AZ1612" s="1639"/>
      <c r="BA1612" s="1639"/>
      <c r="BB1612" s="1639"/>
      <c r="BC1612" s="1639"/>
      <c r="BD1612" s="1639"/>
      <c r="BE1612" s="1642">
        <v>0</v>
      </c>
    </row>
    <row s="1854" customFormat="1" customHeight="1" ht="22.5">
      <c r="A1613" s="994"/>
      <c r="B1613" s="1373"/>
      <c r="C1613" s="1649"/>
      <c r="D1613" s="2158"/>
      <c r="E1613" s="553" t="s">
        <v>3451</v>
      </c>
      <c r="F1613" s="547" t="s">
        <v>3452</v>
      </c>
      <c r="G1613" s="2386" t="s">
        <v>738</v>
      </c>
      <c r="H1613" s="552"/>
      <c r="I1613" s="552">
        <v>223.69</v>
      </c>
      <c r="J1613" s="552"/>
      <c r="K1613" s="552"/>
      <c r="L1613" s="552"/>
      <c r="M1613" s="552"/>
      <c r="N1613" s="552"/>
      <c r="O1613" s="552"/>
      <c r="P1613" s="552"/>
      <c r="Q1613" s="552"/>
      <c r="R1613" s="552"/>
      <c r="S1613" s="552"/>
      <c r="T1613" s="552"/>
      <c r="U1613" s="552"/>
      <c r="V1613" s="552"/>
      <c r="W1613" s="552"/>
      <c r="X1613" s="552"/>
      <c r="Y1613" s="552"/>
      <c r="Z1613" s="552"/>
      <c r="AA1613" s="552"/>
      <c r="AB1613" s="552"/>
      <c r="AC1613" s="552"/>
      <c r="AD1613" s="552"/>
      <c r="AE1613" s="552"/>
      <c r="AF1613" s="552"/>
      <c r="AG1613" s="552"/>
      <c r="AH1613" s="552"/>
      <c r="AI1613" s="1532" t="s">
        <v>739</v>
      </c>
      <c r="AJ1613" s="741"/>
      <c r="AK1613" s="1649"/>
      <c r="AL1613" s="1649"/>
      <c r="AM1613" s="1373"/>
      <c r="AN1613" s="1373"/>
      <c r="AO1613" s="1373"/>
      <c r="AP1613" s="1373"/>
      <c r="AQ1613" s="1649"/>
      <c r="AR1613" s="1373"/>
      <c r="AS1613" s="1373"/>
      <c r="AT1613" s="743"/>
      <c r="AU1613" s="1373"/>
      <c r="AV1613" s="1373"/>
      <c r="AW1613" s="1373"/>
      <c r="AX1613" s="1373"/>
      <c r="AY1613" s="1373"/>
      <c r="AZ1613" s="1639"/>
      <c r="BA1613" s="1639"/>
      <c r="BB1613" s="1639"/>
      <c r="BC1613" s="1639"/>
      <c r="BD1613" s="1639"/>
      <c r="BE1613" s="1642">
        <v>0</v>
      </c>
    </row>
    <row s="1854" customFormat="1" customHeight="1" ht="22.5">
      <c r="A1614" s="994"/>
      <c r="B1614" s="1373"/>
      <c r="C1614" s="1649"/>
      <c r="D1614" s="2158"/>
      <c r="E1614" s="553" t="s">
        <v>3453</v>
      </c>
      <c r="F1614" s="547" t="s">
        <v>3454</v>
      </c>
      <c r="G1614" s="2386" t="s">
        <v>738</v>
      </c>
      <c r="H1614" s="552"/>
      <c r="I1614" s="552">
        <v>177.37</v>
      </c>
      <c r="J1614" s="552"/>
      <c r="K1614" s="552"/>
      <c r="L1614" s="552"/>
      <c r="M1614" s="552"/>
      <c r="N1614" s="552"/>
      <c r="O1614" s="552"/>
      <c r="P1614" s="552"/>
      <c r="Q1614" s="552"/>
      <c r="R1614" s="552"/>
      <c r="S1614" s="552"/>
      <c r="T1614" s="552"/>
      <c r="U1614" s="552"/>
      <c r="V1614" s="552"/>
      <c r="W1614" s="552"/>
      <c r="X1614" s="552"/>
      <c r="Y1614" s="552"/>
      <c r="Z1614" s="552"/>
      <c r="AA1614" s="552"/>
      <c r="AB1614" s="552"/>
      <c r="AC1614" s="552"/>
      <c r="AD1614" s="552"/>
      <c r="AE1614" s="552"/>
      <c r="AF1614" s="552"/>
      <c r="AG1614" s="552"/>
      <c r="AH1614" s="552"/>
      <c r="AI1614" s="1532" t="s">
        <v>739</v>
      </c>
      <c r="AJ1614" s="741"/>
      <c r="AK1614" s="1649"/>
      <c r="AL1614" s="1649"/>
      <c r="AM1614" s="1373"/>
      <c r="AN1614" s="1373"/>
      <c r="AO1614" s="1373"/>
      <c r="AP1614" s="1373"/>
      <c r="AQ1614" s="1649"/>
      <c r="AR1614" s="1373"/>
      <c r="AS1614" s="1373"/>
      <c r="AT1614" s="743"/>
      <c r="AU1614" s="1373"/>
      <c r="AV1614" s="1373"/>
      <c r="AW1614" s="1373"/>
      <c r="AX1614" s="1373"/>
      <c r="AY1614" s="1373"/>
      <c r="AZ1614" s="1639"/>
      <c r="BA1614" s="1639"/>
      <c r="BB1614" s="1639"/>
      <c r="BC1614" s="1639"/>
      <c r="BD1614" s="1639"/>
      <c r="BE1614" s="1642">
        <v>0</v>
      </c>
    </row>
    <row s="1854" customFormat="1" customHeight="1" ht="22.5">
      <c r="A1615" s="994"/>
      <c r="B1615" s="1373"/>
      <c r="C1615" s="1649"/>
      <c r="D1615" s="2158"/>
      <c r="E1615" s="553" t="s">
        <v>3455</v>
      </c>
      <c r="F1615" s="547" t="s">
        <v>3456</v>
      </c>
      <c r="G1615" s="2386" t="s">
        <v>738</v>
      </c>
      <c r="H1615" s="552"/>
      <c r="I1615" s="552">
        <v>244.8</v>
      </c>
      <c r="J1615" s="552"/>
      <c r="K1615" s="552"/>
      <c r="L1615" s="552"/>
      <c r="M1615" s="552"/>
      <c r="N1615" s="552"/>
      <c r="O1615" s="552"/>
      <c r="P1615" s="552"/>
      <c r="Q1615" s="552"/>
      <c r="R1615" s="552"/>
      <c r="S1615" s="552"/>
      <c r="T1615" s="552"/>
      <c r="U1615" s="552"/>
      <c r="V1615" s="552"/>
      <c r="W1615" s="552"/>
      <c r="X1615" s="552"/>
      <c r="Y1615" s="552"/>
      <c r="Z1615" s="552"/>
      <c r="AA1615" s="552"/>
      <c r="AB1615" s="552"/>
      <c r="AC1615" s="552"/>
      <c r="AD1615" s="552"/>
      <c r="AE1615" s="552"/>
      <c r="AF1615" s="552"/>
      <c r="AG1615" s="552"/>
      <c r="AH1615" s="552"/>
      <c r="AI1615" s="1532" t="s">
        <v>739</v>
      </c>
      <c r="AJ1615" s="741"/>
      <c r="AK1615" s="1649"/>
      <c r="AL1615" s="1649"/>
      <c r="AM1615" s="1373"/>
      <c r="AN1615" s="1373"/>
      <c r="AO1615" s="1373"/>
      <c r="AP1615" s="1373"/>
      <c r="AQ1615" s="1649"/>
      <c r="AR1615" s="1373"/>
      <c r="AS1615" s="1373"/>
      <c r="AT1615" s="743"/>
      <c r="AU1615" s="1373"/>
      <c r="AV1615" s="1373"/>
      <c r="AW1615" s="1373"/>
      <c r="AX1615" s="1373"/>
      <c r="AY1615" s="1373"/>
      <c r="AZ1615" s="1639"/>
      <c r="BA1615" s="1639"/>
      <c r="BB1615" s="1639"/>
      <c r="BC1615" s="1639"/>
      <c r="BD1615" s="1639"/>
      <c r="BE1615" s="1642">
        <v>0</v>
      </c>
    </row>
    <row s="1854" customFormat="1" customHeight="1" ht="22.5">
      <c r="A1616" s="994"/>
      <c r="B1616" s="1373"/>
      <c r="C1616" s="1649"/>
      <c r="D1616" s="2158"/>
      <c r="E1616" s="553" t="s">
        <v>3457</v>
      </c>
      <c r="F1616" s="547" t="s">
        <v>3458</v>
      </c>
      <c r="G1616" s="2386" t="s">
        <v>738</v>
      </c>
      <c r="H1616" s="552"/>
      <c r="I1616" s="552">
        <v>181.48</v>
      </c>
      <c r="J1616" s="552"/>
      <c r="K1616" s="552"/>
      <c r="L1616" s="552"/>
      <c r="M1616" s="552"/>
      <c r="N1616" s="552"/>
      <c r="O1616" s="552"/>
      <c r="P1616" s="552"/>
      <c r="Q1616" s="552"/>
      <c r="R1616" s="552"/>
      <c r="S1616" s="552"/>
      <c r="T1616" s="552"/>
      <c r="U1616" s="552"/>
      <c r="V1616" s="552"/>
      <c r="W1616" s="552"/>
      <c r="X1616" s="552"/>
      <c r="Y1616" s="552"/>
      <c r="Z1616" s="552"/>
      <c r="AA1616" s="552"/>
      <c r="AB1616" s="552"/>
      <c r="AC1616" s="552"/>
      <c r="AD1616" s="552"/>
      <c r="AE1616" s="552"/>
      <c r="AF1616" s="552"/>
      <c r="AG1616" s="552"/>
      <c r="AH1616" s="552"/>
      <c r="AI1616" s="1532" t="s">
        <v>739</v>
      </c>
      <c r="AJ1616" s="741"/>
      <c r="AK1616" s="1649"/>
      <c r="AL1616" s="1649"/>
      <c r="AM1616" s="1373"/>
      <c r="AN1616" s="1373"/>
      <c r="AO1616" s="1373"/>
      <c r="AP1616" s="1373"/>
      <c r="AQ1616" s="1649"/>
      <c r="AR1616" s="1373"/>
      <c r="AS1616" s="1373"/>
      <c r="AT1616" s="743"/>
      <c r="AU1616" s="1373"/>
      <c r="AV1616" s="1373"/>
      <c r="AW1616" s="1373"/>
      <c r="AX1616" s="1373"/>
      <c r="AY1616" s="1373"/>
      <c r="AZ1616" s="1639"/>
      <c r="BA1616" s="1639"/>
      <c r="BB1616" s="1639"/>
      <c r="BC1616" s="1639"/>
      <c r="BD1616" s="1639"/>
      <c r="BE1616" s="1642">
        <v>0</v>
      </c>
    </row>
    <row s="1854" customFormat="1" customHeight="1" ht="22.5">
      <c r="A1617" s="994"/>
      <c r="B1617" s="1373"/>
      <c r="C1617" s="1649"/>
      <c r="D1617" s="2158"/>
      <c r="E1617" s="553" t="s">
        <v>3459</v>
      </c>
      <c r="F1617" s="547" t="s">
        <v>2323</v>
      </c>
      <c r="G1617" s="2386" t="s">
        <v>738</v>
      </c>
      <c r="H1617" s="552"/>
      <c r="I1617" s="552">
        <v>210</v>
      </c>
      <c r="J1617" s="552"/>
      <c r="K1617" s="552"/>
      <c r="L1617" s="552"/>
      <c r="M1617" s="552"/>
      <c r="N1617" s="552"/>
      <c r="O1617" s="552"/>
      <c r="P1617" s="552"/>
      <c r="Q1617" s="552"/>
      <c r="R1617" s="552"/>
      <c r="S1617" s="552"/>
      <c r="T1617" s="552"/>
      <c r="U1617" s="552"/>
      <c r="V1617" s="552"/>
      <c r="W1617" s="552"/>
      <c r="X1617" s="552"/>
      <c r="Y1617" s="552"/>
      <c r="Z1617" s="552"/>
      <c r="AA1617" s="552"/>
      <c r="AB1617" s="552"/>
      <c r="AC1617" s="552"/>
      <c r="AD1617" s="552"/>
      <c r="AE1617" s="552"/>
      <c r="AF1617" s="552"/>
      <c r="AG1617" s="552"/>
      <c r="AH1617" s="552"/>
      <c r="AI1617" s="1532" t="s">
        <v>739</v>
      </c>
      <c r="AJ1617" s="741"/>
      <c r="AK1617" s="1649"/>
      <c r="AL1617" s="1649"/>
      <c r="AM1617" s="1373"/>
      <c r="AN1617" s="1373"/>
      <c r="AO1617" s="1373"/>
      <c r="AP1617" s="1373"/>
      <c r="AQ1617" s="1649"/>
      <c r="AR1617" s="1373"/>
      <c r="AS1617" s="1373"/>
      <c r="AT1617" s="743"/>
      <c r="AU1617" s="1373"/>
      <c r="AV1617" s="1373"/>
      <c r="AW1617" s="1373"/>
      <c r="AX1617" s="1373"/>
      <c r="AY1617" s="1373"/>
      <c r="AZ1617" s="1639"/>
      <c r="BA1617" s="1639"/>
      <c r="BB1617" s="1639"/>
      <c r="BC1617" s="1639"/>
      <c r="BD1617" s="1639"/>
      <c r="BE1617" s="1642">
        <v>0</v>
      </c>
    </row>
    <row s="1854" customFormat="1" customHeight="1" ht="22.5">
      <c r="A1618" s="994"/>
      <c r="B1618" s="1373"/>
      <c r="C1618" s="1649"/>
      <c r="D1618" s="2158"/>
      <c r="E1618" s="553" t="s">
        <v>3460</v>
      </c>
      <c r="F1618" s="547" t="s">
        <v>2337</v>
      </c>
      <c r="G1618" s="2386" t="s">
        <v>738</v>
      </c>
      <c r="H1618" s="552"/>
      <c r="I1618" s="552">
        <v>193.938</v>
      </c>
      <c r="J1618" s="552"/>
      <c r="K1618" s="552"/>
      <c r="L1618" s="552"/>
      <c r="M1618" s="552"/>
      <c r="N1618" s="552"/>
      <c r="O1618" s="552"/>
      <c r="P1618" s="552"/>
      <c r="Q1618" s="552"/>
      <c r="R1618" s="552"/>
      <c r="S1618" s="552"/>
      <c r="T1618" s="552"/>
      <c r="U1618" s="552"/>
      <c r="V1618" s="552"/>
      <c r="W1618" s="552"/>
      <c r="X1618" s="552"/>
      <c r="Y1618" s="552"/>
      <c r="Z1618" s="552"/>
      <c r="AA1618" s="552"/>
      <c r="AB1618" s="552"/>
      <c r="AC1618" s="552"/>
      <c r="AD1618" s="552"/>
      <c r="AE1618" s="552"/>
      <c r="AF1618" s="552"/>
      <c r="AG1618" s="552"/>
      <c r="AH1618" s="552"/>
      <c r="AI1618" s="1532" t="s">
        <v>739</v>
      </c>
      <c r="AJ1618" s="741"/>
      <c r="AK1618" s="1649"/>
      <c r="AL1618" s="1649"/>
      <c r="AM1618" s="1373"/>
      <c r="AN1618" s="1373"/>
      <c r="AO1618" s="1373"/>
      <c r="AP1618" s="1373"/>
      <c r="AQ1618" s="1649"/>
      <c r="AR1618" s="1373"/>
      <c r="AS1618" s="1373"/>
      <c r="AT1618" s="743"/>
      <c r="AU1618" s="1373"/>
      <c r="AV1618" s="1373"/>
      <c r="AW1618" s="1373"/>
      <c r="AX1618" s="1373"/>
      <c r="AY1618" s="1373"/>
      <c r="AZ1618" s="1639"/>
      <c r="BA1618" s="1639"/>
      <c r="BB1618" s="1639"/>
      <c r="BC1618" s="1639"/>
      <c r="BD1618" s="1639"/>
      <c r="BE1618" s="1642">
        <v>0</v>
      </c>
    </row>
    <row s="1854" customFormat="1" customHeight="1" ht="22.5">
      <c r="A1619" s="994"/>
      <c r="B1619" s="1373"/>
      <c r="C1619" s="1649"/>
      <c r="D1619" s="2158"/>
      <c r="E1619" s="553" t="s">
        <v>3461</v>
      </c>
      <c r="F1619" s="547" t="s">
        <v>2348</v>
      </c>
      <c r="G1619" s="2386" t="s">
        <v>738</v>
      </c>
      <c r="H1619" s="552"/>
      <c r="I1619" s="552">
        <v>210</v>
      </c>
      <c r="J1619" s="552"/>
      <c r="K1619" s="552"/>
      <c r="L1619" s="552"/>
      <c r="M1619" s="552"/>
      <c r="N1619" s="552"/>
      <c r="O1619" s="552"/>
      <c r="P1619" s="552"/>
      <c r="Q1619" s="552"/>
      <c r="R1619" s="552"/>
      <c r="S1619" s="552"/>
      <c r="T1619" s="552"/>
      <c r="U1619" s="552"/>
      <c r="V1619" s="552"/>
      <c r="W1619" s="552"/>
      <c r="X1619" s="552"/>
      <c r="Y1619" s="552"/>
      <c r="Z1619" s="552"/>
      <c r="AA1619" s="552"/>
      <c r="AB1619" s="552"/>
      <c r="AC1619" s="552"/>
      <c r="AD1619" s="552"/>
      <c r="AE1619" s="552"/>
      <c r="AF1619" s="552"/>
      <c r="AG1619" s="552"/>
      <c r="AH1619" s="552"/>
      <c r="AI1619" s="1532" t="s">
        <v>739</v>
      </c>
      <c r="AJ1619" s="741"/>
      <c r="AK1619" s="1649"/>
      <c r="AL1619" s="1649"/>
      <c r="AM1619" s="1373"/>
      <c r="AN1619" s="1373"/>
      <c r="AO1619" s="1373"/>
      <c r="AP1619" s="1373"/>
      <c r="AQ1619" s="1649"/>
      <c r="AR1619" s="1373"/>
      <c r="AS1619" s="1373"/>
      <c r="AT1619" s="743"/>
      <c r="AU1619" s="1373"/>
      <c r="AV1619" s="1373"/>
      <c r="AW1619" s="1373"/>
      <c r="AX1619" s="1373"/>
      <c r="AY1619" s="1373"/>
      <c r="AZ1619" s="1639"/>
      <c r="BA1619" s="1639"/>
      <c r="BB1619" s="1639"/>
      <c r="BC1619" s="1639"/>
      <c r="BD1619" s="1639"/>
      <c r="BE1619" s="1642">
        <v>0</v>
      </c>
    </row>
    <row s="1854" customFormat="1" customHeight="1" ht="22.5">
      <c r="A1620" s="994"/>
      <c r="B1620" s="1373"/>
      <c r="C1620" s="1649"/>
      <c r="D1620" s="2158"/>
      <c r="E1620" s="553" t="s">
        <v>3462</v>
      </c>
      <c r="F1620" s="547" t="s">
        <v>3463</v>
      </c>
      <c r="G1620" s="2386" t="s">
        <v>738</v>
      </c>
      <c r="H1620" s="552"/>
      <c r="I1620" s="552">
        <v>178.011</v>
      </c>
      <c r="J1620" s="552"/>
      <c r="K1620" s="552"/>
      <c r="L1620" s="552"/>
      <c r="M1620" s="552"/>
      <c r="N1620" s="552"/>
      <c r="O1620" s="552"/>
      <c r="P1620" s="552"/>
      <c r="Q1620" s="552"/>
      <c r="R1620" s="552"/>
      <c r="S1620" s="552"/>
      <c r="T1620" s="552"/>
      <c r="U1620" s="552"/>
      <c r="V1620" s="552"/>
      <c r="W1620" s="552"/>
      <c r="X1620" s="552"/>
      <c r="Y1620" s="552"/>
      <c r="Z1620" s="552"/>
      <c r="AA1620" s="552"/>
      <c r="AB1620" s="552"/>
      <c r="AC1620" s="552"/>
      <c r="AD1620" s="552"/>
      <c r="AE1620" s="552"/>
      <c r="AF1620" s="552"/>
      <c r="AG1620" s="552"/>
      <c r="AH1620" s="552"/>
      <c r="AI1620" s="1532" t="s">
        <v>739</v>
      </c>
      <c r="AJ1620" s="741"/>
      <c r="AK1620" s="1649"/>
      <c r="AL1620" s="1649"/>
      <c r="AM1620" s="1373"/>
      <c r="AN1620" s="1373"/>
      <c r="AO1620" s="1373"/>
      <c r="AP1620" s="1373"/>
      <c r="AQ1620" s="1649"/>
      <c r="AR1620" s="1373"/>
      <c r="AS1620" s="1373"/>
      <c r="AT1620" s="743"/>
      <c r="AU1620" s="1373"/>
      <c r="AV1620" s="1373"/>
      <c r="AW1620" s="1373"/>
      <c r="AX1620" s="1373"/>
      <c r="AY1620" s="1373"/>
      <c r="AZ1620" s="1639"/>
      <c r="BA1620" s="1639"/>
      <c r="BB1620" s="1639"/>
      <c r="BC1620" s="1639"/>
      <c r="BD1620" s="1639"/>
      <c r="BE1620" s="1642">
        <v>0</v>
      </c>
    </row>
    <row s="1854" customFormat="1" customHeight="1" ht="22.5">
      <c r="A1621" s="994"/>
      <c r="B1621" s="1373"/>
      <c r="C1621" s="1649"/>
      <c r="D1621" s="2158"/>
      <c r="E1621" s="553" t="s">
        <v>3464</v>
      </c>
      <c r="F1621" s="547" t="s">
        <v>2303</v>
      </c>
      <c r="G1621" s="2386" t="s">
        <v>738</v>
      </c>
      <c r="H1621" s="552"/>
      <c r="I1621" s="552">
        <v>168.07</v>
      </c>
      <c r="J1621" s="552"/>
      <c r="K1621" s="552"/>
      <c r="L1621" s="552"/>
      <c r="M1621" s="552"/>
      <c r="N1621" s="552"/>
      <c r="O1621" s="552"/>
      <c r="P1621" s="552"/>
      <c r="Q1621" s="552"/>
      <c r="R1621" s="552"/>
      <c r="S1621" s="552"/>
      <c r="T1621" s="552"/>
      <c r="U1621" s="552"/>
      <c r="V1621" s="552"/>
      <c r="W1621" s="552"/>
      <c r="X1621" s="552"/>
      <c r="Y1621" s="552"/>
      <c r="Z1621" s="552"/>
      <c r="AA1621" s="552"/>
      <c r="AB1621" s="552"/>
      <c r="AC1621" s="552"/>
      <c r="AD1621" s="552"/>
      <c r="AE1621" s="552"/>
      <c r="AF1621" s="552"/>
      <c r="AG1621" s="552"/>
      <c r="AH1621" s="552"/>
      <c r="AI1621" s="1532" t="s">
        <v>739</v>
      </c>
      <c r="AJ1621" s="741"/>
      <c r="AK1621" s="1649"/>
      <c r="AL1621" s="1649"/>
      <c r="AM1621" s="1373"/>
      <c r="AN1621" s="1373"/>
      <c r="AO1621" s="1373"/>
      <c r="AP1621" s="1373"/>
      <c r="AQ1621" s="1649"/>
      <c r="AR1621" s="1373"/>
      <c r="AS1621" s="1373"/>
      <c r="AT1621" s="743"/>
      <c r="AU1621" s="1373"/>
      <c r="AV1621" s="1373"/>
      <c r="AW1621" s="1373"/>
      <c r="AX1621" s="1373"/>
      <c r="AY1621" s="1373"/>
      <c r="AZ1621" s="1639"/>
      <c r="BA1621" s="1639"/>
      <c r="BB1621" s="1639"/>
      <c r="BC1621" s="1639"/>
      <c r="BD1621" s="1639"/>
      <c r="BE1621" s="1642">
        <v>0</v>
      </c>
    </row>
    <row s="1854" customFormat="1" customHeight="1" ht="22.5">
      <c r="A1622" s="994"/>
      <c r="B1622" s="1373"/>
      <c r="C1622" s="1649"/>
      <c r="D1622" s="2158"/>
      <c r="E1622" s="553" t="s">
        <v>3465</v>
      </c>
      <c r="F1622" s="547" t="s">
        <v>2303</v>
      </c>
      <c r="G1622" s="2386" t="s">
        <v>738</v>
      </c>
      <c r="H1622" s="552"/>
      <c r="I1622" s="552">
        <v>189</v>
      </c>
      <c r="J1622" s="552"/>
      <c r="K1622" s="552"/>
      <c r="L1622" s="552"/>
      <c r="M1622" s="552"/>
      <c r="N1622" s="552"/>
      <c r="O1622" s="552"/>
      <c r="P1622" s="552"/>
      <c r="Q1622" s="552"/>
      <c r="R1622" s="552"/>
      <c r="S1622" s="552"/>
      <c r="T1622" s="552"/>
      <c r="U1622" s="552"/>
      <c r="V1622" s="552"/>
      <c r="W1622" s="552"/>
      <c r="X1622" s="552"/>
      <c r="Y1622" s="552"/>
      <c r="Z1622" s="552"/>
      <c r="AA1622" s="552"/>
      <c r="AB1622" s="552"/>
      <c r="AC1622" s="552"/>
      <c r="AD1622" s="552"/>
      <c r="AE1622" s="552"/>
      <c r="AF1622" s="552"/>
      <c r="AG1622" s="552"/>
      <c r="AH1622" s="552"/>
      <c r="AI1622" s="1532" t="s">
        <v>739</v>
      </c>
      <c r="AJ1622" s="741"/>
      <c r="AK1622" s="1649"/>
      <c r="AL1622" s="1649"/>
      <c r="AM1622" s="1373"/>
      <c r="AN1622" s="1373"/>
      <c r="AO1622" s="1373"/>
      <c r="AP1622" s="1373"/>
      <c r="AQ1622" s="1649"/>
      <c r="AR1622" s="1373"/>
      <c r="AS1622" s="1373"/>
      <c r="AT1622" s="743"/>
      <c r="AU1622" s="1373"/>
      <c r="AV1622" s="1373"/>
      <c r="AW1622" s="1373"/>
      <c r="AX1622" s="1373"/>
      <c r="AY1622" s="1373"/>
      <c r="AZ1622" s="1639"/>
      <c r="BA1622" s="1639"/>
      <c r="BB1622" s="1639"/>
      <c r="BC1622" s="1639"/>
      <c r="BD1622" s="1639"/>
      <c r="BE1622" s="1642">
        <v>0</v>
      </c>
    </row>
    <row s="1854" customFormat="1" customHeight="1" ht="22.5">
      <c r="A1623" s="994"/>
      <c r="B1623" s="1373"/>
      <c r="C1623" s="1649"/>
      <c r="D1623" s="2158"/>
      <c r="E1623" s="553" t="s">
        <v>3466</v>
      </c>
      <c r="F1623" s="547" t="s">
        <v>2303</v>
      </c>
      <c r="G1623" s="2386" t="s">
        <v>738</v>
      </c>
      <c r="H1623" s="552"/>
      <c r="I1623" s="552">
        <v>189</v>
      </c>
      <c r="J1623" s="552"/>
      <c r="K1623" s="552"/>
      <c r="L1623" s="552"/>
      <c r="M1623" s="552"/>
      <c r="N1623" s="552"/>
      <c r="O1623" s="552"/>
      <c r="P1623" s="552"/>
      <c r="Q1623" s="552"/>
      <c r="R1623" s="552"/>
      <c r="S1623" s="552"/>
      <c r="T1623" s="552"/>
      <c r="U1623" s="552"/>
      <c r="V1623" s="552"/>
      <c r="W1623" s="552"/>
      <c r="X1623" s="552"/>
      <c r="Y1623" s="552"/>
      <c r="Z1623" s="552"/>
      <c r="AA1623" s="552"/>
      <c r="AB1623" s="552"/>
      <c r="AC1623" s="552"/>
      <c r="AD1623" s="552"/>
      <c r="AE1623" s="552"/>
      <c r="AF1623" s="552"/>
      <c r="AG1623" s="552"/>
      <c r="AH1623" s="552"/>
      <c r="AI1623" s="1532" t="s">
        <v>739</v>
      </c>
      <c r="AJ1623" s="741"/>
      <c r="AK1623" s="1649"/>
      <c r="AL1623" s="1649"/>
      <c r="AM1623" s="1373"/>
      <c r="AN1623" s="1373"/>
      <c r="AO1623" s="1373"/>
      <c r="AP1623" s="1373"/>
      <c r="AQ1623" s="1649"/>
      <c r="AR1623" s="1373"/>
      <c r="AS1623" s="1373"/>
      <c r="AT1623" s="743"/>
      <c r="AU1623" s="1373"/>
      <c r="AV1623" s="1373"/>
      <c r="AW1623" s="1373"/>
      <c r="AX1623" s="1373"/>
      <c r="AY1623" s="1373"/>
      <c r="AZ1623" s="1639"/>
      <c r="BA1623" s="1639"/>
      <c r="BB1623" s="1639"/>
      <c r="BC1623" s="1639"/>
      <c r="BD1623" s="1639"/>
      <c r="BE1623" s="1642">
        <v>0</v>
      </c>
    </row>
    <row s="1854" customFormat="1" customHeight="1" ht="22.5">
      <c r="A1624" s="994"/>
      <c r="B1624" s="1373"/>
      <c r="C1624" s="1649"/>
      <c r="D1624" s="2158"/>
      <c r="E1624" s="553" t="s">
        <v>3467</v>
      </c>
      <c r="F1624" s="547" t="s">
        <v>2309</v>
      </c>
      <c r="G1624" s="2386" t="s">
        <v>738</v>
      </c>
      <c r="H1624" s="552"/>
      <c r="I1624" s="552">
        <v>191.465</v>
      </c>
      <c r="J1624" s="552"/>
      <c r="K1624" s="552"/>
      <c r="L1624" s="552"/>
      <c r="M1624" s="552"/>
      <c r="N1624" s="552"/>
      <c r="O1624" s="552"/>
      <c r="P1624" s="552"/>
      <c r="Q1624" s="552"/>
      <c r="R1624" s="552"/>
      <c r="S1624" s="552"/>
      <c r="T1624" s="552"/>
      <c r="U1624" s="552"/>
      <c r="V1624" s="552"/>
      <c r="W1624" s="552"/>
      <c r="X1624" s="552"/>
      <c r="Y1624" s="552"/>
      <c r="Z1624" s="552"/>
      <c r="AA1624" s="552"/>
      <c r="AB1624" s="552"/>
      <c r="AC1624" s="552"/>
      <c r="AD1624" s="552"/>
      <c r="AE1624" s="552"/>
      <c r="AF1624" s="552"/>
      <c r="AG1624" s="552"/>
      <c r="AH1624" s="552"/>
      <c r="AI1624" s="1532" t="s">
        <v>739</v>
      </c>
      <c r="AJ1624" s="741"/>
      <c r="AK1624" s="1649"/>
      <c r="AL1624" s="1649"/>
      <c r="AM1624" s="1373"/>
      <c r="AN1624" s="1373"/>
      <c r="AO1624" s="1373"/>
      <c r="AP1624" s="1373"/>
      <c r="AQ1624" s="1649"/>
      <c r="AR1624" s="1373"/>
      <c r="AS1624" s="1373"/>
      <c r="AT1624" s="743"/>
      <c r="AU1624" s="1373"/>
      <c r="AV1624" s="1373"/>
      <c r="AW1624" s="1373"/>
      <c r="AX1624" s="1373"/>
      <c r="AY1624" s="1373"/>
      <c r="AZ1624" s="1639"/>
      <c r="BA1624" s="1639"/>
      <c r="BB1624" s="1639"/>
      <c r="BC1624" s="1639"/>
      <c r="BD1624" s="1639"/>
      <c r="BE1624" s="1642">
        <v>0</v>
      </c>
    </row>
    <row s="1854" customFormat="1" customHeight="1" ht="22.5">
      <c r="A1625" s="994"/>
      <c r="B1625" s="1373"/>
      <c r="C1625" s="1649"/>
      <c r="D1625" s="2158"/>
      <c r="E1625" s="553" t="s">
        <v>3468</v>
      </c>
      <c r="F1625" s="547" t="s">
        <v>3469</v>
      </c>
      <c r="G1625" s="2386" t="s">
        <v>738</v>
      </c>
      <c r="H1625" s="552"/>
      <c r="I1625" s="552">
        <v>187.053</v>
      </c>
      <c r="J1625" s="552"/>
      <c r="K1625" s="552"/>
      <c r="L1625" s="552"/>
      <c r="M1625" s="552"/>
      <c r="N1625" s="552"/>
      <c r="O1625" s="552"/>
      <c r="P1625" s="552"/>
      <c r="Q1625" s="552"/>
      <c r="R1625" s="552"/>
      <c r="S1625" s="552"/>
      <c r="T1625" s="552"/>
      <c r="U1625" s="552"/>
      <c r="V1625" s="552"/>
      <c r="W1625" s="552"/>
      <c r="X1625" s="552"/>
      <c r="Y1625" s="552"/>
      <c r="Z1625" s="552"/>
      <c r="AA1625" s="552"/>
      <c r="AB1625" s="552"/>
      <c r="AC1625" s="552"/>
      <c r="AD1625" s="552"/>
      <c r="AE1625" s="552"/>
      <c r="AF1625" s="552"/>
      <c r="AG1625" s="552"/>
      <c r="AH1625" s="552"/>
      <c r="AI1625" s="1532" t="s">
        <v>739</v>
      </c>
      <c r="AJ1625" s="741"/>
      <c r="AK1625" s="1649"/>
      <c r="AL1625" s="1649"/>
      <c r="AM1625" s="1373"/>
      <c r="AN1625" s="1373"/>
      <c r="AO1625" s="1373"/>
      <c r="AP1625" s="1373"/>
      <c r="AQ1625" s="1649"/>
      <c r="AR1625" s="1373"/>
      <c r="AS1625" s="1373"/>
      <c r="AT1625" s="743"/>
      <c r="AU1625" s="1373"/>
      <c r="AV1625" s="1373"/>
      <c r="AW1625" s="1373"/>
      <c r="AX1625" s="1373"/>
      <c r="AY1625" s="1373"/>
      <c r="AZ1625" s="1639"/>
      <c r="BA1625" s="1639"/>
      <c r="BB1625" s="1639"/>
      <c r="BC1625" s="1639"/>
      <c r="BD1625" s="1639"/>
      <c r="BE1625" s="1642">
        <v>0</v>
      </c>
    </row>
    <row s="1854" customFormat="1" customHeight="1" ht="22.5">
      <c r="A1626" s="994"/>
      <c r="B1626" s="1373"/>
      <c r="C1626" s="1649"/>
      <c r="D1626" s="2158"/>
      <c r="E1626" s="553" t="s">
        <v>3470</v>
      </c>
      <c r="F1626" s="547" t="s">
        <v>3471</v>
      </c>
      <c r="G1626" s="2386" t="s">
        <v>738</v>
      </c>
      <c r="H1626" s="552"/>
      <c r="I1626" s="552">
        <v>180.287</v>
      </c>
      <c r="J1626" s="552"/>
      <c r="K1626" s="552"/>
      <c r="L1626" s="552"/>
      <c r="M1626" s="552"/>
      <c r="N1626" s="552"/>
      <c r="O1626" s="552"/>
      <c r="P1626" s="552"/>
      <c r="Q1626" s="552"/>
      <c r="R1626" s="552"/>
      <c r="S1626" s="552"/>
      <c r="T1626" s="552"/>
      <c r="U1626" s="552"/>
      <c r="V1626" s="552"/>
      <c r="W1626" s="552"/>
      <c r="X1626" s="552"/>
      <c r="Y1626" s="552"/>
      <c r="Z1626" s="552"/>
      <c r="AA1626" s="552"/>
      <c r="AB1626" s="552"/>
      <c r="AC1626" s="552"/>
      <c r="AD1626" s="552"/>
      <c r="AE1626" s="552"/>
      <c r="AF1626" s="552"/>
      <c r="AG1626" s="552"/>
      <c r="AH1626" s="552"/>
      <c r="AI1626" s="1532" t="s">
        <v>739</v>
      </c>
      <c r="AJ1626" s="741"/>
      <c r="AK1626" s="1649"/>
      <c r="AL1626" s="1649"/>
      <c r="AM1626" s="1373"/>
      <c r="AN1626" s="1373"/>
      <c r="AO1626" s="1373"/>
      <c r="AP1626" s="1373"/>
      <c r="AQ1626" s="1649"/>
      <c r="AR1626" s="1373"/>
      <c r="AS1626" s="1373"/>
      <c r="AT1626" s="743"/>
      <c r="AU1626" s="1373"/>
      <c r="AV1626" s="1373"/>
      <c r="AW1626" s="1373"/>
      <c r="AX1626" s="1373"/>
      <c r="AY1626" s="1373"/>
      <c r="AZ1626" s="1639"/>
      <c r="BA1626" s="1639"/>
      <c r="BB1626" s="1639"/>
      <c r="BC1626" s="1639"/>
      <c r="BD1626" s="1639"/>
      <c r="BE1626" s="1642">
        <v>0</v>
      </c>
    </row>
    <row s="1854" customFormat="1" customHeight="1" ht="22.5">
      <c r="A1627" s="994"/>
      <c r="B1627" s="1373"/>
      <c r="C1627" s="1649"/>
      <c r="D1627" s="2158"/>
      <c r="E1627" s="553" t="s">
        <v>3472</v>
      </c>
      <c r="F1627" s="547" t="s">
        <v>2321</v>
      </c>
      <c r="G1627" s="2386" t="s">
        <v>738</v>
      </c>
      <c r="H1627" s="552"/>
      <c r="I1627" s="552">
        <v>169.45</v>
      </c>
      <c r="J1627" s="552"/>
      <c r="K1627" s="552"/>
      <c r="L1627" s="552"/>
      <c r="M1627" s="552"/>
      <c r="N1627" s="552"/>
      <c r="O1627" s="552"/>
      <c r="P1627" s="552"/>
      <c r="Q1627" s="552"/>
      <c r="R1627" s="552"/>
      <c r="S1627" s="552"/>
      <c r="T1627" s="552"/>
      <c r="U1627" s="552"/>
      <c r="V1627" s="552"/>
      <c r="W1627" s="552"/>
      <c r="X1627" s="552"/>
      <c r="Y1627" s="552"/>
      <c r="Z1627" s="552"/>
      <c r="AA1627" s="552"/>
      <c r="AB1627" s="552"/>
      <c r="AC1627" s="552"/>
      <c r="AD1627" s="552"/>
      <c r="AE1627" s="552"/>
      <c r="AF1627" s="552"/>
      <c r="AG1627" s="552"/>
      <c r="AH1627" s="552"/>
      <c r="AI1627" s="1532" t="s">
        <v>739</v>
      </c>
      <c r="AJ1627" s="741"/>
      <c r="AK1627" s="1649"/>
      <c r="AL1627" s="1649"/>
      <c r="AM1627" s="1373"/>
      <c r="AN1627" s="1373"/>
      <c r="AO1627" s="1373"/>
      <c r="AP1627" s="1373"/>
      <c r="AQ1627" s="1649"/>
      <c r="AR1627" s="1373"/>
      <c r="AS1627" s="1373"/>
      <c r="AT1627" s="743"/>
      <c r="AU1627" s="1373"/>
      <c r="AV1627" s="1373"/>
      <c r="AW1627" s="1373"/>
      <c r="AX1627" s="1373"/>
      <c r="AY1627" s="1373"/>
      <c r="AZ1627" s="1639"/>
      <c r="BA1627" s="1639"/>
      <c r="BB1627" s="1639"/>
      <c r="BC1627" s="1639"/>
      <c r="BD1627" s="1639"/>
      <c r="BE1627" s="1642">
        <v>0</v>
      </c>
    </row>
    <row s="1854" customFormat="1" customHeight="1" ht="22.5">
      <c r="A1628" s="994"/>
      <c r="B1628" s="1373"/>
      <c r="C1628" s="1649"/>
      <c r="D1628" s="2158"/>
      <c r="E1628" s="553" t="s">
        <v>3473</v>
      </c>
      <c r="F1628" s="547" t="s">
        <v>2321</v>
      </c>
      <c r="G1628" s="2386" t="s">
        <v>738</v>
      </c>
      <c r="H1628" s="552"/>
      <c r="I1628" s="552">
        <v>169.234</v>
      </c>
      <c r="J1628" s="552"/>
      <c r="K1628" s="552"/>
      <c r="L1628" s="552"/>
      <c r="M1628" s="552"/>
      <c r="N1628" s="552"/>
      <c r="O1628" s="552"/>
      <c r="P1628" s="552"/>
      <c r="Q1628" s="552"/>
      <c r="R1628" s="552"/>
      <c r="S1628" s="552"/>
      <c r="T1628" s="552"/>
      <c r="U1628" s="552"/>
      <c r="V1628" s="552"/>
      <c r="W1628" s="552"/>
      <c r="X1628" s="552"/>
      <c r="Y1628" s="552"/>
      <c r="Z1628" s="552"/>
      <c r="AA1628" s="552"/>
      <c r="AB1628" s="552"/>
      <c r="AC1628" s="552"/>
      <c r="AD1628" s="552"/>
      <c r="AE1628" s="552"/>
      <c r="AF1628" s="552"/>
      <c r="AG1628" s="552"/>
      <c r="AH1628" s="552"/>
      <c r="AI1628" s="1532" t="s">
        <v>739</v>
      </c>
      <c r="AJ1628" s="741"/>
      <c r="AK1628" s="1649"/>
      <c r="AL1628" s="1649"/>
      <c r="AM1628" s="1373"/>
      <c r="AN1628" s="1373"/>
      <c r="AO1628" s="1373"/>
      <c r="AP1628" s="1373"/>
      <c r="AQ1628" s="1649"/>
      <c r="AR1628" s="1373"/>
      <c r="AS1628" s="1373"/>
      <c r="AT1628" s="743"/>
      <c r="AU1628" s="1373"/>
      <c r="AV1628" s="1373"/>
      <c r="AW1628" s="1373"/>
      <c r="AX1628" s="1373"/>
      <c r="AY1628" s="1373"/>
      <c r="AZ1628" s="1639"/>
      <c r="BA1628" s="1639"/>
      <c r="BB1628" s="1639"/>
      <c r="BC1628" s="1639"/>
      <c r="BD1628" s="1639"/>
      <c r="BE1628" s="1642">
        <v>0</v>
      </c>
    </row>
    <row s="1854" customFormat="1" customHeight="1" ht="22.5">
      <c r="A1629" s="994"/>
      <c r="B1629" s="1373"/>
      <c r="C1629" s="1649"/>
      <c r="D1629" s="2158"/>
      <c r="E1629" s="553" t="s">
        <v>3474</v>
      </c>
      <c r="F1629" s="547" t="s">
        <v>998</v>
      </c>
      <c r="G1629" s="2386" t="s">
        <v>738</v>
      </c>
      <c r="H1629" s="552"/>
      <c r="I1629" s="552">
        <v>178.694</v>
      </c>
      <c r="J1629" s="552"/>
      <c r="K1629" s="552"/>
      <c r="L1629" s="552"/>
      <c r="M1629" s="552"/>
      <c r="N1629" s="552"/>
      <c r="O1629" s="552"/>
      <c r="P1629" s="552"/>
      <c r="Q1629" s="552"/>
      <c r="R1629" s="552"/>
      <c r="S1629" s="552"/>
      <c r="T1629" s="552"/>
      <c r="U1629" s="552"/>
      <c r="V1629" s="552"/>
      <c r="W1629" s="552"/>
      <c r="X1629" s="552"/>
      <c r="Y1629" s="552"/>
      <c r="Z1629" s="552"/>
      <c r="AA1629" s="552"/>
      <c r="AB1629" s="552"/>
      <c r="AC1629" s="552"/>
      <c r="AD1629" s="552"/>
      <c r="AE1629" s="552"/>
      <c r="AF1629" s="552"/>
      <c r="AG1629" s="552"/>
      <c r="AH1629" s="552"/>
      <c r="AI1629" s="1532" t="s">
        <v>739</v>
      </c>
      <c r="AJ1629" s="741"/>
      <c r="AK1629" s="1649"/>
      <c r="AL1629" s="1649"/>
      <c r="AM1629" s="1373"/>
      <c r="AN1629" s="1373"/>
      <c r="AO1629" s="1373"/>
      <c r="AP1629" s="1373"/>
      <c r="AQ1629" s="1649"/>
      <c r="AR1629" s="1373"/>
      <c r="AS1629" s="1373"/>
      <c r="AT1629" s="743"/>
      <c r="AU1629" s="1373"/>
      <c r="AV1629" s="1373"/>
      <c r="AW1629" s="1373"/>
      <c r="AX1629" s="1373"/>
      <c r="AY1629" s="1373"/>
      <c r="AZ1629" s="1639"/>
      <c r="BA1629" s="1639"/>
      <c r="BB1629" s="1639"/>
      <c r="BC1629" s="1639"/>
      <c r="BD1629" s="1639"/>
      <c r="BE1629" s="1642">
        <v>0</v>
      </c>
    </row>
    <row s="1854" customFormat="1" customHeight="1" ht="22.5">
      <c r="A1630" s="994"/>
      <c r="B1630" s="1373"/>
      <c r="C1630" s="1649"/>
      <c r="D1630" s="2158"/>
      <c r="E1630" s="553" t="s">
        <v>3475</v>
      </c>
      <c r="F1630" s="547" t="s">
        <v>2332</v>
      </c>
      <c r="G1630" s="2386" t="s">
        <v>738</v>
      </c>
      <c r="H1630" s="552"/>
      <c r="I1630" s="552">
        <v>240</v>
      </c>
      <c r="J1630" s="552"/>
      <c r="K1630" s="552"/>
      <c r="L1630" s="552"/>
      <c r="M1630" s="552"/>
      <c r="N1630" s="552"/>
      <c r="O1630" s="552"/>
      <c r="P1630" s="552"/>
      <c r="Q1630" s="552"/>
      <c r="R1630" s="552"/>
      <c r="S1630" s="552"/>
      <c r="T1630" s="552"/>
      <c r="U1630" s="552"/>
      <c r="V1630" s="552"/>
      <c r="W1630" s="552"/>
      <c r="X1630" s="552"/>
      <c r="Y1630" s="552"/>
      <c r="Z1630" s="552"/>
      <c r="AA1630" s="552"/>
      <c r="AB1630" s="552"/>
      <c r="AC1630" s="552"/>
      <c r="AD1630" s="552"/>
      <c r="AE1630" s="552"/>
      <c r="AF1630" s="552"/>
      <c r="AG1630" s="552"/>
      <c r="AH1630" s="552"/>
      <c r="AI1630" s="1532" t="s">
        <v>739</v>
      </c>
      <c r="AJ1630" s="741"/>
      <c r="AK1630" s="1649"/>
      <c r="AL1630" s="1649"/>
      <c r="AM1630" s="1373"/>
      <c r="AN1630" s="1373"/>
      <c r="AO1630" s="1373"/>
      <c r="AP1630" s="1373"/>
      <c r="AQ1630" s="1649"/>
      <c r="AR1630" s="1373"/>
      <c r="AS1630" s="1373"/>
      <c r="AT1630" s="743"/>
      <c r="AU1630" s="1373"/>
      <c r="AV1630" s="1373"/>
      <c r="AW1630" s="1373"/>
      <c r="AX1630" s="1373"/>
      <c r="AY1630" s="1373"/>
      <c r="AZ1630" s="1639"/>
      <c r="BA1630" s="1639"/>
      <c r="BB1630" s="1639"/>
      <c r="BC1630" s="1639"/>
      <c r="BD1630" s="1639"/>
      <c r="BE1630" s="1642">
        <v>0</v>
      </c>
    </row>
    <row s="1854" customFormat="1" customHeight="1" ht="22.5">
      <c r="A1631" s="994"/>
      <c r="B1631" s="1373"/>
      <c r="C1631" s="1649"/>
      <c r="D1631" s="2158"/>
      <c r="E1631" s="553" t="s">
        <v>3476</v>
      </c>
      <c r="F1631" s="547" t="s">
        <v>2330</v>
      </c>
      <c r="G1631" s="2386" t="s">
        <v>738</v>
      </c>
      <c r="H1631" s="552"/>
      <c r="I1631" s="552">
        <v>163.42</v>
      </c>
      <c r="J1631" s="552"/>
      <c r="K1631" s="552"/>
      <c r="L1631" s="552"/>
      <c r="M1631" s="552"/>
      <c r="N1631" s="552"/>
      <c r="O1631" s="552"/>
      <c r="P1631" s="552"/>
      <c r="Q1631" s="552"/>
      <c r="R1631" s="552"/>
      <c r="S1631" s="552"/>
      <c r="T1631" s="552"/>
      <c r="U1631" s="552"/>
      <c r="V1631" s="552"/>
      <c r="W1631" s="552"/>
      <c r="X1631" s="552"/>
      <c r="Y1631" s="552"/>
      <c r="Z1631" s="552"/>
      <c r="AA1631" s="552"/>
      <c r="AB1631" s="552"/>
      <c r="AC1631" s="552"/>
      <c r="AD1631" s="552"/>
      <c r="AE1631" s="552"/>
      <c r="AF1631" s="552"/>
      <c r="AG1631" s="552"/>
      <c r="AH1631" s="552"/>
      <c r="AI1631" s="1532" t="s">
        <v>739</v>
      </c>
      <c r="AJ1631" s="741"/>
      <c r="AK1631" s="1649"/>
      <c r="AL1631" s="1649"/>
      <c r="AM1631" s="1373"/>
      <c r="AN1631" s="1373"/>
      <c r="AO1631" s="1373"/>
      <c r="AP1631" s="1373"/>
      <c r="AQ1631" s="1649"/>
      <c r="AR1631" s="1373"/>
      <c r="AS1631" s="1373"/>
      <c r="AT1631" s="743"/>
      <c r="AU1631" s="1373"/>
      <c r="AV1631" s="1373"/>
      <c r="AW1631" s="1373"/>
      <c r="AX1631" s="1373"/>
      <c r="AY1631" s="1373"/>
      <c r="AZ1631" s="1639"/>
      <c r="BA1631" s="1639"/>
      <c r="BB1631" s="1639"/>
      <c r="BC1631" s="1639"/>
      <c r="BD1631" s="1639"/>
      <c r="BE1631" s="1642">
        <v>0</v>
      </c>
    </row>
    <row s="1854" customFormat="1" customHeight="1" ht="22.5">
      <c r="A1632" s="994"/>
      <c r="B1632" s="1373"/>
      <c r="C1632" s="1649"/>
      <c r="D1632" s="2158"/>
      <c r="E1632" s="553" t="s">
        <v>3477</v>
      </c>
      <c r="F1632" s="547" t="s">
        <v>2330</v>
      </c>
      <c r="G1632" s="2386" t="s">
        <v>738</v>
      </c>
      <c r="H1632" s="552"/>
      <c r="I1632" s="552">
        <v>180</v>
      </c>
      <c r="J1632" s="552"/>
      <c r="K1632" s="552"/>
      <c r="L1632" s="552"/>
      <c r="M1632" s="552"/>
      <c r="N1632" s="552"/>
      <c r="O1632" s="552"/>
      <c r="P1632" s="552"/>
      <c r="Q1632" s="552"/>
      <c r="R1632" s="552"/>
      <c r="S1632" s="552"/>
      <c r="T1632" s="552"/>
      <c r="U1632" s="552"/>
      <c r="V1632" s="552"/>
      <c r="W1632" s="552"/>
      <c r="X1632" s="552"/>
      <c r="Y1632" s="552"/>
      <c r="Z1632" s="552"/>
      <c r="AA1632" s="552"/>
      <c r="AB1632" s="552"/>
      <c r="AC1632" s="552"/>
      <c r="AD1632" s="552"/>
      <c r="AE1632" s="552"/>
      <c r="AF1632" s="552"/>
      <c r="AG1632" s="552"/>
      <c r="AH1632" s="552"/>
      <c r="AI1632" s="1532" t="s">
        <v>739</v>
      </c>
      <c r="AJ1632" s="741"/>
      <c r="AK1632" s="1649"/>
      <c r="AL1632" s="1649"/>
      <c r="AM1632" s="1373"/>
      <c r="AN1632" s="1373"/>
      <c r="AO1632" s="1373"/>
      <c r="AP1632" s="1373"/>
      <c r="AQ1632" s="1649"/>
      <c r="AR1632" s="1373"/>
      <c r="AS1632" s="1373"/>
      <c r="AT1632" s="743"/>
      <c r="AU1632" s="1373"/>
      <c r="AV1632" s="1373"/>
      <c r="AW1632" s="1373"/>
      <c r="AX1632" s="1373"/>
      <c r="AY1632" s="1373"/>
      <c r="AZ1632" s="1639"/>
      <c r="BA1632" s="1639"/>
      <c r="BB1632" s="1639"/>
      <c r="BC1632" s="1639"/>
      <c r="BD1632" s="1639"/>
      <c r="BE1632" s="1642">
        <v>0</v>
      </c>
    </row>
    <row s="1854" customFormat="1" customHeight="1" ht="22.5">
      <c r="A1633" s="994"/>
      <c r="B1633" s="1373"/>
      <c r="C1633" s="1649"/>
      <c r="D1633" s="2158"/>
      <c r="E1633" s="553" t="s">
        <v>3478</v>
      </c>
      <c r="F1633" s="547" t="s">
        <v>2315</v>
      </c>
      <c r="G1633" s="2386" t="s">
        <v>738</v>
      </c>
      <c r="H1633" s="552"/>
      <c r="I1633" s="552">
        <v>163.42</v>
      </c>
      <c r="J1633" s="552"/>
      <c r="K1633" s="552"/>
      <c r="L1633" s="552"/>
      <c r="M1633" s="552"/>
      <c r="N1633" s="552"/>
      <c r="O1633" s="552"/>
      <c r="P1633" s="552"/>
      <c r="Q1633" s="552"/>
      <c r="R1633" s="552"/>
      <c r="S1633" s="552"/>
      <c r="T1633" s="552"/>
      <c r="U1633" s="552"/>
      <c r="V1633" s="552"/>
      <c r="W1633" s="552"/>
      <c r="X1633" s="552"/>
      <c r="Y1633" s="552"/>
      <c r="Z1633" s="552"/>
      <c r="AA1633" s="552"/>
      <c r="AB1633" s="552"/>
      <c r="AC1633" s="552"/>
      <c r="AD1633" s="552"/>
      <c r="AE1633" s="552"/>
      <c r="AF1633" s="552"/>
      <c r="AG1633" s="552"/>
      <c r="AH1633" s="552"/>
      <c r="AI1633" s="1532" t="s">
        <v>739</v>
      </c>
      <c r="AJ1633" s="741"/>
      <c r="AK1633" s="1649"/>
      <c r="AL1633" s="1649"/>
      <c r="AM1633" s="1373"/>
      <c r="AN1633" s="1373"/>
      <c r="AO1633" s="1373"/>
      <c r="AP1633" s="1373"/>
      <c r="AQ1633" s="1649"/>
      <c r="AR1633" s="1373"/>
      <c r="AS1633" s="1373"/>
      <c r="AT1633" s="743"/>
      <c r="AU1633" s="1373"/>
      <c r="AV1633" s="1373"/>
      <c r="AW1633" s="1373"/>
      <c r="AX1633" s="1373"/>
      <c r="AY1633" s="1373"/>
      <c r="AZ1633" s="1639"/>
      <c r="BA1633" s="1639"/>
      <c r="BB1633" s="1639"/>
      <c r="BC1633" s="1639"/>
      <c r="BD1633" s="1639"/>
      <c r="BE1633" s="1642">
        <v>0</v>
      </c>
    </row>
    <row s="1854" customFormat="1" customHeight="1" ht="22.5">
      <c r="A1634" s="994"/>
      <c r="B1634" s="1373"/>
      <c r="C1634" s="1649"/>
      <c r="D1634" s="2158"/>
      <c r="E1634" s="553" t="s">
        <v>3479</v>
      </c>
      <c r="F1634" s="547" t="s">
        <v>2315</v>
      </c>
      <c r="G1634" s="2386" t="s">
        <v>738</v>
      </c>
      <c r="H1634" s="552"/>
      <c r="I1634" s="552">
        <v>162.8</v>
      </c>
      <c r="J1634" s="552"/>
      <c r="K1634" s="552"/>
      <c r="L1634" s="552"/>
      <c r="M1634" s="552"/>
      <c r="N1634" s="552"/>
      <c r="O1634" s="552"/>
      <c r="P1634" s="552"/>
      <c r="Q1634" s="552"/>
      <c r="R1634" s="552"/>
      <c r="S1634" s="552"/>
      <c r="T1634" s="552"/>
      <c r="U1634" s="552"/>
      <c r="V1634" s="552"/>
      <c r="W1634" s="552"/>
      <c r="X1634" s="552"/>
      <c r="Y1634" s="552"/>
      <c r="Z1634" s="552"/>
      <c r="AA1634" s="552"/>
      <c r="AB1634" s="552"/>
      <c r="AC1634" s="552"/>
      <c r="AD1634" s="552"/>
      <c r="AE1634" s="552"/>
      <c r="AF1634" s="552"/>
      <c r="AG1634" s="552"/>
      <c r="AH1634" s="552"/>
      <c r="AI1634" s="1532" t="s">
        <v>739</v>
      </c>
      <c r="AJ1634" s="741"/>
      <c r="AK1634" s="1649"/>
      <c r="AL1634" s="1649"/>
      <c r="AM1634" s="1373"/>
      <c r="AN1634" s="1373"/>
      <c r="AO1634" s="1373"/>
      <c r="AP1634" s="1373"/>
      <c r="AQ1634" s="1649"/>
      <c r="AR1634" s="1373"/>
      <c r="AS1634" s="1373"/>
      <c r="AT1634" s="743"/>
      <c r="AU1634" s="1373"/>
      <c r="AV1634" s="1373"/>
      <c r="AW1634" s="1373"/>
      <c r="AX1634" s="1373"/>
      <c r="AY1634" s="1373"/>
      <c r="AZ1634" s="1639"/>
      <c r="BA1634" s="1639"/>
      <c r="BB1634" s="1639"/>
      <c r="BC1634" s="1639"/>
      <c r="BD1634" s="1639"/>
      <c r="BE1634" s="1642">
        <v>0</v>
      </c>
    </row>
    <row s="1854" customFormat="1" customHeight="1" ht="22.5">
      <c r="A1635" s="994"/>
      <c r="B1635" s="1373"/>
      <c r="C1635" s="1649"/>
      <c r="D1635" s="2158"/>
      <c r="E1635" s="553" t="s">
        <v>3480</v>
      </c>
      <c r="F1635" s="547" t="s">
        <v>2352</v>
      </c>
      <c r="G1635" s="2386" t="s">
        <v>738</v>
      </c>
      <c r="H1635" s="552"/>
      <c r="I1635" s="552">
        <v>209.999</v>
      </c>
      <c r="J1635" s="552"/>
      <c r="K1635" s="552"/>
      <c r="L1635" s="552"/>
      <c r="M1635" s="552"/>
      <c r="N1635" s="552"/>
      <c r="O1635" s="552"/>
      <c r="P1635" s="552"/>
      <c r="Q1635" s="552"/>
      <c r="R1635" s="552"/>
      <c r="S1635" s="552"/>
      <c r="T1635" s="552"/>
      <c r="U1635" s="552"/>
      <c r="V1635" s="552"/>
      <c r="W1635" s="552"/>
      <c r="X1635" s="552"/>
      <c r="Y1635" s="552"/>
      <c r="Z1635" s="552"/>
      <c r="AA1635" s="552"/>
      <c r="AB1635" s="552"/>
      <c r="AC1635" s="552"/>
      <c r="AD1635" s="552"/>
      <c r="AE1635" s="552"/>
      <c r="AF1635" s="552"/>
      <c r="AG1635" s="552"/>
      <c r="AH1635" s="552"/>
      <c r="AI1635" s="1532" t="s">
        <v>739</v>
      </c>
      <c r="AJ1635" s="741"/>
      <c r="AK1635" s="1649"/>
      <c r="AL1635" s="1649"/>
      <c r="AM1635" s="1373"/>
      <c r="AN1635" s="1373"/>
      <c r="AO1635" s="1373"/>
      <c r="AP1635" s="1373"/>
      <c r="AQ1635" s="1649"/>
      <c r="AR1635" s="1373"/>
      <c r="AS1635" s="1373"/>
      <c r="AT1635" s="743"/>
      <c r="AU1635" s="1373"/>
      <c r="AV1635" s="1373"/>
      <c r="AW1635" s="1373"/>
      <c r="AX1635" s="1373"/>
      <c r="AY1635" s="1373"/>
      <c r="AZ1635" s="1639"/>
      <c r="BA1635" s="1639"/>
      <c r="BB1635" s="1639"/>
      <c r="BC1635" s="1639"/>
      <c r="BD1635" s="1639"/>
      <c r="BE1635" s="1642">
        <v>0</v>
      </c>
    </row>
    <row s="1854" customFormat="1" customHeight="1" ht="22.5">
      <c r="A1636" s="994"/>
      <c r="B1636" s="1373"/>
      <c r="C1636" s="1649"/>
      <c r="D1636" s="2158"/>
      <c r="E1636" s="553" t="s">
        <v>3481</v>
      </c>
      <c r="F1636" s="547" t="s">
        <v>3482</v>
      </c>
      <c r="G1636" s="2386" t="s">
        <v>738</v>
      </c>
      <c r="H1636" s="552"/>
      <c r="I1636" s="552">
        <v>210.001</v>
      </c>
      <c r="J1636" s="552"/>
      <c r="K1636" s="552"/>
      <c r="L1636" s="552"/>
      <c r="M1636" s="552"/>
      <c r="N1636" s="552"/>
      <c r="O1636" s="552"/>
      <c r="P1636" s="552"/>
      <c r="Q1636" s="552"/>
      <c r="R1636" s="552"/>
      <c r="S1636" s="552"/>
      <c r="T1636" s="552"/>
      <c r="U1636" s="552"/>
      <c r="V1636" s="552"/>
      <c r="W1636" s="552"/>
      <c r="X1636" s="552"/>
      <c r="Y1636" s="552"/>
      <c r="Z1636" s="552"/>
      <c r="AA1636" s="552"/>
      <c r="AB1636" s="552"/>
      <c r="AC1636" s="552"/>
      <c r="AD1636" s="552"/>
      <c r="AE1636" s="552"/>
      <c r="AF1636" s="552"/>
      <c r="AG1636" s="552"/>
      <c r="AH1636" s="552"/>
      <c r="AI1636" s="1532" t="s">
        <v>739</v>
      </c>
      <c r="AJ1636" s="741"/>
      <c r="AK1636" s="1649"/>
      <c r="AL1636" s="1649"/>
      <c r="AM1636" s="1373"/>
      <c r="AN1636" s="1373"/>
      <c r="AO1636" s="1373"/>
      <c r="AP1636" s="1373"/>
      <c r="AQ1636" s="1649"/>
      <c r="AR1636" s="1373"/>
      <c r="AS1636" s="1373"/>
      <c r="AT1636" s="743"/>
      <c r="AU1636" s="1373"/>
      <c r="AV1636" s="1373"/>
      <c r="AW1636" s="1373"/>
      <c r="AX1636" s="1373"/>
      <c r="AY1636" s="1373"/>
      <c r="AZ1636" s="1639"/>
      <c r="BA1636" s="1639"/>
      <c r="BB1636" s="1639"/>
      <c r="BC1636" s="1639"/>
      <c r="BD1636" s="1639"/>
      <c r="BE1636" s="1642">
        <v>0</v>
      </c>
    </row>
    <row s="1854" customFormat="1" customHeight="1" ht="22.5">
      <c r="A1637" s="994"/>
      <c r="B1637" s="1373"/>
      <c r="C1637" s="1649"/>
      <c r="D1637" s="2158"/>
      <c r="E1637" s="553" t="s">
        <v>3483</v>
      </c>
      <c r="F1637" s="547" t="s">
        <v>2343</v>
      </c>
      <c r="G1637" s="2386" t="s">
        <v>738</v>
      </c>
      <c r="H1637" s="552"/>
      <c r="I1637" s="552">
        <v>210.001</v>
      </c>
      <c r="J1637" s="552"/>
      <c r="K1637" s="552"/>
      <c r="L1637" s="552"/>
      <c r="M1637" s="552"/>
      <c r="N1637" s="552"/>
      <c r="O1637" s="552"/>
      <c r="P1637" s="552"/>
      <c r="Q1637" s="552"/>
      <c r="R1637" s="552"/>
      <c r="S1637" s="552"/>
      <c r="T1637" s="552"/>
      <c r="U1637" s="552"/>
      <c r="V1637" s="552"/>
      <c r="W1637" s="552"/>
      <c r="X1637" s="552"/>
      <c r="Y1637" s="552"/>
      <c r="Z1637" s="552"/>
      <c r="AA1637" s="552"/>
      <c r="AB1637" s="552"/>
      <c r="AC1637" s="552"/>
      <c r="AD1637" s="552"/>
      <c r="AE1637" s="552"/>
      <c r="AF1637" s="552"/>
      <c r="AG1637" s="552"/>
      <c r="AH1637" s="552"/>
      <c r="AI1637" s="1532" t="s">
        <v>739</v>
      </c>
      <c r="AJ1637" s="741"/>
      <c r="AK1637" s="1649"/>
      <c r="AL1637" s="1649"/>
      <c r="AM1637" s="1373"/>
      <c r="AN1637" s="1373"/>
      <c r="AO1637" s="1373"/>
      <c r="AP1637" s="1373"/>
      <c r="AQ1637" s="1649"/>
      <c r="AR1637" s="1373"/>
      <c r="AS1637" s="1373"/>
      <c r="AT1637" s="743"/>
      <c r="AU1637" s="1373"/>
      <c r="AV1637" s="1373"/>
      <c r="AW1637" s="1373"/>
      <c r="AX1637" s="1373"/>
      <c r="AY1637" s="1373"/>
      <c r="AZ1637" s="1639"/>
      <c r="BA1637" s="1639"/>
      <c r="BB1637" s="1639"/>
      <c r="BC1637" s="1639"/>
      <c r="BD1637" s="1639"/>
      <c r="BE1637" s="1642">
        <v>0</v>
      </c>
    </row>
    <row s="1854" customFormat="1" customHeight="1" ht="22.5">
      <c r="A1638" s="994"/>
      <c r="B1638" s="1373"/>
      <c r="C1638" s="1649"/>
      <c r="D1638" s="2158"/>
      <c r="E1638" s="553" t="s">
        <v>3484</v>
      </c>
      <c r="F1638" s="547" t="s">
        <v>2375</v>
      </c>
      <c r="G1638" s="2386" t="s">
        <v>738</v>
      </c>
      <c r="H1638" s="552"/>
      <c r="I1638" s="552">
        <v>209.993</v>
      </c>
      <c r="J1638" s="552"/>
      <c r="K1638" s="552"/>
      <c r="L1638" s="552"/>
      <c r="M1638" s="552"/>
      <c r="N1638" s="552"/>
      <c r="O1638" s="552"/>
      <c r="P1638" s="552"/>
      <c r="Q1638" s="552"/>
      <c r="R1638" s="552"/>
      <c r="S1638" s="552"/>
      <c r="T1638" s="552"/>
      <c r="U1638" s="552"/>
      <c r="V1638" s="552"/>
      <c r="W1638" s="552"/>
      <c r="X1638" s="552"/>
      <c r="Y1638" s="552"/>
      <c r="Z1638" s="552"/>
      <c r="AA1638" s="552"/>
      <c r="AB1638" s="552"/>
      <c r="AC1638" s="552"/>
      <c r="AD1638" s="552"/>
      <c r="AE1638" s="552"/>
      <c r="AF1638" s="552"/>
      <c r="AG1638" s="552"/>
      <c r="AH1638" s="552"/>
      <c r="AI1638" s="1532" t="s">
        <v>739</v>
      </c>
      <c r="AJ1638" s="741"/>
      <c r="AK1638" s="1649"/>
      <c r="AL1638" s="1649"/>
      <c r="AM1638" s="1373"/>
      <c r="AN1638" s="1373"/>
      <c r="AO1638" s="1373"/>
      <c r="AP1638" s="1373"/>
      <c r="AQ1638" s="1649"/>
      <c r="AR1638" s="1373"/>
      <c r="AS1638" s="1373"/>
      <c r="AT1638" s="743"/>
      <c r="AU1638" s="1373"/>
      <c r="AV1638" s="1373"/>
      <c r="AW1638" s="1373"/>
      <c r="AX1638" s="1373"/>
      <c r="AY1638" s="1373"/>
      <c r="AZ1638" s="1639"/>
      <c r="BA1638" s="1639"/>
      <c r="BB1638" s="1639"/>
      <c r="BC1638" s="1639"/>
      <c r="BD1638" s="1639"/>
      <c r="BE1638" s="1642">
        <v>0</v>
      </c>
    </row>
    <row s="1854" customFormat="1" customHeight="1" ht="22.5">
      <c r="A1639" s="994"/>
      <c r="B1639" s="1373"/>
      <c r="C1639" s="1649"/>
      <c r="D1639" s="2158"/>
      <c r="E1639" s="553" t="s">
        <v>3485</v>
      </c>
      <c r="F1639" s="547" t="s">
        <v>2365</v>
      </c>
      <c r="G1639" s="2386" t="s">
        <v>738</v>
      </c>
      <c r="H1639" s="552"/>
      <c r="I1639" s="552">
        <v>238.003</v>
      </c>
      <c r="J1639" s="552"/>
      <c r="K1639" s="552"/>
      <c r="L1639" s="552"/>
      <c r="M1639" s="552"/>
      <c r="N1639" s="552"/>
      <c r="O1639" s="552"/>
      <c r="P1639" s="552"/>
      <c r="Q1639" s="552"/>
      <c r="R1639" s="552"/>
      <c r="S1639" s="552"/>
      <c r="T1639" s="552"/>
      <c r="U1639" s="552"/>
      <c r="V1639" s="552"/>
      <c r="W1639" s="552"/>
      <c r="X1639" s="552"/>
      <c r="Y1639" s="552"/>
      <c r="Z1639" s="552"/>
      <c r="AA1639" s="552"/>
      <c r="AB1639" s="552"/>
      <c r="AC1639" s="552"/>
      <c r="AD1639" s="552"/>
      <c r="AE1639" s="552"/>
      <c r="AF1639" s="552"/>
      <c r="AG1639" s="552"/>
      <c r="AH1639" s="552"/>
      <c r="AI1639" s="1532" t="s">
        <v>739</v>
      </c>
      <c r="AJ1639" s="741"/>
      <c r="AK1639" s="1649"/>
      <c r="AL1639" s="1649"/>
      <c r="AM1639" s="1373"/>
      <c r="AN1639" s="1373"/>
      <c r="AO1639" s="1373"/>
      <c r="AP1639" s="1373"/>
      <c r="AQ1639" s="1649"/>
      <c r="AR1639" s="1373"/>
      <c r="AS1639" s="1373"/>
      <c r="AT1639" s="743"/>
      <c r="AU1639" s="1373"/>
      <c r="AV1639" s="1373"/>
      <c r="AW1639" s="1373"/>
      <c r="AX1639" s="1373"/>
      <c r="AY1639" s="1373"/>
      <c r="AZ1639" s="1639"/>
      <c r="BA1639" s="1639"/>
      <c r="BB1639" s="1639"/>
      <c r="BC1639" s="1639"/>
      <c r="BD1639" s="1639"/>
      <c r="BE1639" s="1642">
        <v>0</v>
      </c>
    </row>
    <row s="1854" customFormat="1" customHeight="1" ht="22.5">
      <c r="A1640" s="994"/>
      <c r="B1640" s="1373"/>
      <c r="C1640" s="1649"/>
      <c r="D1640" s="2158"/>
      <c r="E1640" s="553" t="s">
        <v>3486</v>
      </c>
      <c r="F1640" s="547" t="s">
        <v>2354</v>
      </c>
      <c r="G1640" s="2386" t="s">
        <v>738</v>
      </c>
      <c r="H1640" s="552"/>
      <c r="I1640" s="552">
        <v>278.307</v>
      </c>
      <c r="J1640" s="552"/>
      <c r="K1640" s="552"/>
      <c r="L1640" s="552"/>
      <c r="M1640" s="552"/>
      <c r="N1640" s="552"/>
      <c r="O1640" s="552"/>
      <c r="P1640" s="552"/>
      <c r="Q1640" s="552"/>
      <c r="R1640" s="552"/>
      <c r="S1640" s="552"/>
      <c r="T1640" s="552"/>
      <c r="U1640" s="552"/>
      <c r="V1640" s="552"/>
      <c r="W1640" s="552"/>
      <c r="X1640" s="552"/>
      <c r="Y1640" s="552"/>
      <c r="Z1640" s="552"/>
      <c r="AA1640" s="552"/>
      <c r="AB1640" s="552"/>
      <c r="AC1640" s="552"/>
      <c r="AD1640" s="552"/>
      <c r="AE1640" s="552"/>
      <c r="AF1640" s="552"/>
      <c r="AG1640" s="552"/>
      <c r="AH1640" s="552"/>
      <c r="AI1640" s="1532" t="s">
        <v>739</v>
      </c>
      <c r="AJ1640" s="741"/>
      <c r="AK1640" s="1649"/>
      <c r="AL1640" s="1649"/>
      <c r="AM1640" s="1373"/>
      <c r="AN1640" s="1373"/>
      <c r="AO1640" s="1373"/>
      <c r="AP1640" s="1373"/>
      <c r="AQ1640" s="1649"/>
      <c r="AR1640" s="1373"/>
      <c r="AS1640" s="1373"/>
      <c r="AT1640" s="743"/>
      <c r="AU1640" s="1373"/>
      <c r="AV1640" s="1373"/>
      <c r="AW1640" s="1373"/>
      <c r="AX1640" s="1373"/>
      <c r="AY1640" s="1373"/>
      <c r="AZ1640" s="1639"/>
      <c r="BA1640" s="1639"/>
      <c r="BB1640" s="1639"/>
      <c r="BC1640" s="1639"/>
      <c r="BD1640" s="1639"/>
      <c r="BE1640" s="1642">
        <v>0</v>
      </c>
    </row>
    <row s="1854" customFormat="1" customHeight="1" ht="22.5">
      <c r="A1641" s="994"/>
      <c r="B1641" s="1373"/>
      <c r="C1641" s="1649"/>
      <c r="D1641" s="2158"/>
      <c r="E1641" s="553" t="s">
        <v>3487</v>
      </c>
      <c r="F1641" s="547" t="s">
        <v>2367</v>
      </c>
      <c r="G1641" s="2386" t="s">
        <v>738</v>
      </c>
      <c r="H1641" s="552"/>
      <c r="I1641" s="552">
        <v>281.143</v>
      </c>
      <c r="J1641" s="552"/>
      <c r="K1641" s="552"/>
      <c r="L1641" s="552"/>
      <c r="M1641" s="552"/>
      <c r="N1641" s="552"/>
      <c r="O1641" s="552"/>
      <c r="P1641" s="552"/>
      <c r="Q1641" s="552"/>
      <c r="R1641" s="552"/>
      <c r="S1641" s="552"/>
      <c r="T1641" s="552"/>
      <c r="U1641" s="552"/>
      <c r="V1641" s="552"/>
      <c r="W1641" s="552"/>
      <c r="X1641" s="552"/>
      <c r="Y1641" s="552"/>
      <c r="Z1641" s="552"/>
      <c r="AA1641" s="552"/>
      <c r="AB1641" s="552"/>
      <c r="AC1641" s="552"/>
      <c r="AD1641" s="552"/>
      <c r="AE1641" s="552"/>
      <c r="AF1641" s="552"/>
      <c r="AG1641" s="552"/>
      <c r="AH1641" s="552"/>
      <c r="AI1641" s="1532" t="s">
        <v>739</v>
      </c>
      <c r="AJ1641" s="741"/>
      <c r="AK1641" s="1649"/>
      <c r="AL1641" s="1649"/>
      <c r="AM1641" s="1373"/>
      <c r="AN1641" s="1373"/>
      <c r="AO1641" s="1373"/>
      <c r="AP1641" s="1373"/>
      <c r="AQ1641" s="1649"/>
      <c r="AR1641" s="1373"/>
      <c r="AS1641" s="1373"/>
      <c r="AT1641" s="743"/>
      <c r="AU1641" s="1373"/>
      <c r="AV1641" s="1373"/>
      <c r="AW1641" s="1373"/>
      <c r="AX1641" s="1373"/>
      <c r="AY1641" s="1373"/>
      <c r="AZ1641" s="1639"/>
      <c r="BA1641" s="1639"/>
      <c r="BB1641" s="1639"/>
      <c r="BC1641" s="1639"/>
      <c r="BD1641" s="1639"/>
      <c r="BE1641" s="1642">
        <v>0</v>
      </c>
    </row>
    <row s="1854" customFormat="1" customHeight="1" ht="22.5">
      <c r="A1642" s="994"/>
      <c r="B1642" s="1373"/>
      <c r="C1642" s="1649"/>
      <c r="D1642" s="2158"/>
      <c r="E1642" s="553" t="s">
        <v>3488</v>
      </c>
      <c r="F1642" s="547" t="s">
        <v>2350</v>
      </c>
      <c r="G1642" s="2386" t="s">
        <v>738</v>
      </c>
      <c r="H1642" s="552"/>
      <c r="I1642" s="552">
        <v>230</v>
      </c>
      <c r="J1642" s="552"/>
      <c r="K1642" s="552"/>
      <c r="L1642" s="552"/>
      <c r="M1642" s="552"/>
      <c r="N1642" s="552"/>
      <c r="O1642" s="552"/>
      <c r="P1642" s="552"/>
      <c r="Q1642" s="552"/>
      <c r="R1642" s="552"/>
      <c r="S1642" s="552"/>
      <c r="T1642" s="552"/>
      <c r="U1642" s="552"/>
      <c r="V1642" s="552"/>
      <c r="W1642" s="552"/>
      <c r="X1642" s="552"/>
      <c r="Y1642" s="552"/>
      <c r="Z1642" s="552"/>
      <c r="AA1642" s="552"/>
      <c r="AB1642" s="552"/>
      <c r="AC1642" s="552"/>
      <c r="AD1642" s="552"/>
      <c r="AE1642" s="552"/>
      <c r="AF1642" s="552"/>
      <c r="AG1642" s="552"/>
      <c r="AH1642" s="552"/>
      <c r="AI1642" s="1532" t="s">
        <v>739</v>
      </c>
      <c r="AJ1642" s="741"/>
      <c r="AK1642" s="1649"/>
      <c r="AL1642" s="1649"/>
      <c r="AM1642" s="1373"/>
      <c r="AN1642" s="1373"/>
      <c r="AO1642" s="1373"/>
      <c r="AP1642" s="1373"/>
      <c r="AQ1642" s="1649"/>
      <c r="AR1642" s="1373"/>
      <c r="AS1642" s="1373"/>
      <c r="AT1642" s="743"/>
      <c r="AU1642" s="1373"/>
      <c r="AV1642" s="1373"/>
      <c r="AW1642" s="1373"/>
      <c r="AX1642" s="1373"/>
      <c r="AY1642" s="1373"/>
      <c r="AZ1642" s="1639"/>
      <c r="BA1642" s="1639"/>
      <c r="BB1642" s="1639"/>
      <c r="BC1642" s="1639"/>
      <c r="BD1642" s="1639"/>
      <c r="BE1642" s="1642">
        <v>0</v>
      </c>
    </row>
    <row s="1854" customFormat="1" customHeight="1" ht="22.5">
      <c r="A1643" s="994"/>
      <c r="B1643" s="1373"/>
      <c r="C1643" s="1649"/>
      <c r="D1643" s="2158"/>
      <c r="E1643" s="553" t="s">
        <v>3489</v>
      </c>
      <c r="F1643" s="547" t="s">
        <v>2335</v>
      </c>
      <c r="G1643" s="2386" t="s">
        <v>738</v>
      </c>
      <c r="H1643" s="552"/>
      <c r="I1643" s="552">
        <v>210</v>
      </c>
      <c r="J1643" s="552"/>
      <c r="K1643" s="552"/>
      <c r="L1643" s="552"/>
      <c r="M1643" s="552"/>
      <c r="N1643" s="552"/>
      <c r="O1643" s="552"/>
      <c r="P1643" s="552"/>
      <c r="Q1643" s="552"/>
      <c r="R1643" s="552"/>
      <c r="S1643" s="552"/>
      <c r="T1643" s="552"/>
      <c r="U1643" s="552"/>
      <c r="V1643" s="552"/>
      <c r="W1643" s="552"/>
      <c r="X1643" s="552"/>
      <c r="Y1643" s="552"/>
      <c r="Z1643" s="552"/>
      <c r="AA1643" s="552"/>
      <c r="AB1643" s="552"/>
      <c r="AC1643" s="552"/>
      <c r="AD1643" s="552"/>
      <c r="AE1643" s="552"/>
      <c r="AF1643" s="552"/>
      <c r="AG1643" s="552"/>
      <c r="AH1643" s="552"/>
      <c r="AI1643" s="1532" t="s">
        <v>739</v>
      </c>
      <c r="AJ1643" s="741"/>
      <c r="AK1643" s="1649"/>
      <c r="AL1643" s="1649"/>
      <c r="AM1643" s="1373"/>
      <c r="AN1643" s="1373"/>
      <c r="AO1643" s="1373"/>
      <c r="AP1643" s="1373"/>
      <c r="AQ1643" s="1649"/>
      <c r="AR1643" s="1373"/>
      <c r="AS1643" s="1373"/>
      <c r="AT1643" s="743"/>
      <c r="AU1643" s="1373"/>
      <c r="AV1643" s="1373"/>
      <c r="AW1643" s="1373"/>
      <c r="AX1643" s="1373"/>
      <c r="AY1643" s="1373"/>
      <c r="AZ1643" s="1639"/>
      <c r="BA1643" s="1639"/>
      <c r="BB1643" s="1639"/>
      <c r="BC1643" s="1639"/>
      <c r="BD1643" s="1639"/>
      <c r="BE1643" s="1642">
        <v>0</v>
      </c>
    </row>
    <row s="1854" customFormat="1" customHeight="1" ht="22.5">
      <c r="A1644" s="994"/>
      <c r="B1644" s="1373"/>
      <c r="C1644" s="1649"/>
      <c r="D1644" s="2158"/>
      <c r="E1644" s="553" t="s">
        <v>3490</v>
      </c>
      <c r="F1644" s="547" t="s">
        <v>2357</v>
      </c>
      <c r="G1644" s="2386" t="s">
        <v>738</v>
      </c>
      <c r="H1644" s="552"/>
      <c r="I1644" s="552">
        <v>210.009</v>
      </c>
      <c r="J1644" s="552"/>
      <c r="K1644" s="552"/>
      <c r="L1644" s="552"/>
      <c r="M1644" s="552"/>
      <c r="N1644" s="552"/>
      <c r="O1644" s="552"/>
      <c r="P1644" s="552"/>
      <c r="Q1644" s="552"/>
      <c r="R1644" s="552"/>
      <c r="S1644" s="552"/>
      <c r="T1644" s="552"/>
      <c r="U1644" s="552"/>
      <c r="V1644" s="552"/>
      <c r="W1644" s="552"/>
      <c r="X1644" s="552"/>
      <c r="Y1644" s="552"/>
      <c r="Z1644" s="552"/>
      <c r="AA1644" s="552"/>
      <c r="AB1644" s="552"/>
      <c r="AC1644" s="552"/>
      <c r="AD1644" s="552"/>
      <c r="AE1644" s="552"/>
      <c r="AF1644" s="552"/>
      <c r="AG1644" s="552"/>
      <c r="AH1644" s="552"/>
      <c r="AI1644" s="1532" t="s">
        <v>739</v>
      </c>
      <c r="AJ1644" s="741"/>
      <c r="AK1644" s="1649"/>
      <c r="AL1644" s="1649"/>
      <c r="AM1644" s="1373"/>
      <c r="AN1644" s="1373"/>
      <c r="AO1644" s="1373"/>
      <c r="AP1644" s="1373"/>
      <c r="AQ1644" s="1649"/>
      <c r="AR1644" s="1373"/>
      <c r="AS1644" s="1373"/>
      <c r="AT1644" s="743"/>
      <c r="AU1644" s="1373"/>
      <c r="AV1644" s="1373"/>
      <c r="AW1644" s="1373"/>
      <c r="AX1644" s="1373"/>
      <c r="AY1644" s="1373"/>
      <c r="AZ1644" s="1639"/>
      <c r="BA1644" s="1639"/>
      <c r="BB1644" s="1639"/>
      <c r="BC1644" s="1639"/>
      <c r="BD1644" s="1639"/>
      <c r="BE1644" s="1642">
        <v>0</v>
      </c>
    </row>
    <row s="1854" customFormat="1" customHeight="1" ht="22.5">
      <c r="A1645" s="994"/>
      <c r="B1645" s="1373"/>
      <c r="C1645" s="1649"/>
      <c r="D1645" s="2158"/>
      <c r="E1645" s="553" t="s">
        <v>3491</v>
      </c>
      <c r="F1645" s="547" t="s">
        <v>2307</v>
      </c>
      <c r="G1645" s="2386" t="s">
        <v>738</v>
      </c>
      <c r="H1645" s="552"/>
      <c r="I1645" s="552">
        <v>168.132</v>
      </c>
      <c r="J1645" s="552"/>
      <c r="K1645" s="552"/>
      <c r="L1645" s="552"/>
      <c r="M1645" s="552"/>
      <c r="N1645" s="552"/>
      <c r="O1645" s="552"/>
      <c r="P1645" s="552"/>
      <c r="Q1645" s="552"/>
      <c r="R1645" s="552"/>
      <c r="S1645" s="552"/>
      <c r="T1645" s="552"/>
      <c r="U1645" s="552"/>
      <c r="V1645" s="552"/>
      <c r="W1645" s="552"/>
      <c r="X1645" s="552"/>
      <c r="Y1645" s="552"/>
      <c r="Z1645" s="552"/>
      <c r="AA1645" s="552"/>
      <c r="AB1645" s="552"/>
      <c r="AC1645" s="552"/>
      <c r="AD1645" s="552"/>
      <c r="AE1645" s="552"/>
      <c r="AF1645" s="552"/>
      <c r="AG1645" s="552"/>
      <c r="AH1645" s="552"/>
      <c r="AI1645" s="1532" t="s">
        <v>739</v>
      </c>
      <c r="AJ1645" s="741"/>
      <c r="AK1645" s="1649"/>
      <c r="AL1645" s="1649"/>
      <c r="AM1645" s="1373"/>
      <c r="AN1645" s="1373"/>
      <c r="AO1645" s="1373"/>
      <c r="AP1645" s="1373"/>
      <c r="AQ1645" s="1649"/>
      <c r="AR1645" s="1373"/>
      <c r="AS1645" s="1373"/>
      <c r="AT1645" s="743"/>
      <c r="AU1645" s="1373"/>
      <c r="AV1645" s="1373"/>
      <c r="AW1645" s="1373"/>
      <c r="AX1645" s="1373"/>
      <c r="AY1645" s="1373"/>
      <c r="AZ1645" s="1639"/>
      <c r="BA1645" s="1639"/>
      <c r="BB1645" s="1639"/>
      <c r="BC1645" s="1639"/>
      <c r="BD1645" s="1639"/>
      <c r="BE1645" s="1642">
        <v>0</v>
      </c>
    </row>
    <row s="1854" customFormat="1" customHeight="1" ht="22.5">
      <c r="A1646" s="994"/>
      <c r="B1646" s="1373"/>
      <c r="C1646" s="1649"/>
      <c r="D1646" s="2158"/>
      <c r="E1646" s="553" t="s">
        <v>3492</v>
      </c>
      <c r="F1646" s="547" t="s">
        <v>2318</v>
      </c>
      <c r="G1646" s="2386" t="s">
        <v>738</v>
      </c>
      <c r="H1646" s="552"/>
      <c r="I1646" s="552">
        <v>163.422</v>
      </c>
      <c r="J1646" s="552"/>
      <c r="K1646" s="552"/>
      <c r="L1646" s="552"/>
      <c r="M1646" s="552"/>
      <c r="N1646" s="552"/>
      <c r="O1646" s="552"/>
      <c r="P1646" s="552"/>
      <c r="Q1646" s="552"/>
      <c r="R1646" s="552"/>
      <c r="S1646" s="552"/>
      <c r="T1646" s="552"/>
      <c r="U1646" s="552"/>
      <c r="V1646" s="552"/>
      <c r="W1646" s="552"/>
      <c r="X1646" s="552"/>
      <c r="Y1646" s="552"/>
      <c r="Z1646" s="552"/>
      <c r="AA1646" s="552"/>
      <c r="AB1646" s="552"/>
      <c r="AC1646" s="552"/>
      <c r="AD1646" s="552"/>
      <c r="AE1646" s="552"/>
      <c r="AF1646" s="552"/>
      <c r="AG1646" s="552"/>
      <c r="AH1646" s="552"/>
      <c r="AI1646" s="1532" t="s">
        <v>739</v>
      </c>
      <c r="AJ1646" s="741"/>
      <c r="AK1646" s="1649"/>
      <c r="AL1646" s="1649"/>
      <c r="AM1646" s="1373"/>
      <c r="AN1646" s="1373"/>
      <c r="AO1646" s="1373"/>
      <c r="AP1646" s="1373"/>
      <c r="AQ1646" s="1649"/>
      <c r="AR1646" s="1373"/>
      <c r="AS1646" s="1373"/>
      <c r="AT1646" s="743"/>
      <c r="AU1646" s="1373"/>
      <c r="AV1646" s="1373"/>
      <c r="AW1646" s="1373"/>
      <c r="AX1646" s="1373"/>
      <c r="AY1646" s="1373"/>
      <c r="AZ1646" s="1639"/>
      <c r="BA1646" s="1639"/>
      <c r="BB1646" s="1639"/>
      <c r="BC1646" s="1639"/>
      <c r="BD1646" s="1639"/>
      <c r="BE1646" s="1642">
        <v>0</v>
      </c>
    </row>
    <row s="1854" customFormat="1" customHeight="1" ht="22.5">
      <c r="A1647" s="994"/>
      <c r="B1647" s="1373"/>
      <c r="C1647" s="1649"/>
      <c r="D1647" s="2158"/>
      <c r="E1647" s="553" t="s">
        <v>3493</v>
      </c>
      <c r="F1647" s="547" t="s">
        <v>2318</v>
      </c>
      <c r="G1647" s="2386" t="s">
        <v>738</v>
      </c>
      <c r="H1647" s="552"/>
      <c r="I1647" s="552">
        <v>174.088</v>
      </c>
      <c r="J1647" s="552"/>
      <c r="K1647" s="552"/>
      <c r="L1647" s="552"/>
      <c r="M1647" s="552"/>
      <c r="N1647" s="552"/>
      <c r="O1647" s="552"/>
      <c r="P1647" s="552"/>
      <c r="Q1647" s="552"/>
      <c r="R1647" s="552"/>
      <c r="S1647" s="552"/>
      <c r="T1647" s="552"/>
      <c r="U1647" s="552"/>
      <c r="V1647" s="552"/>
      <c r="W1647" s="552"/>
      <c r="X1647" s="552"/>
      <c r="Y1647" s="552"/>
      <c r="Z1647" s="552"/>
      <c r="AA1647" s="552"/>
      <c r="AB1647" s="552"/>
      <c r="AC1647" s="552"/>
      <c r="AD1647" s="552"/>
      <c r="AE1647" s="552"/>
      <c r="AF1647" s="552"/>
      <c r="AG1647" s="552"/>
      <c r="AH1647" s="552"/>
      <c r="AI1647" s="1532" t="s">
        <v>739</v>
      </c>
      <c r="AJ1647" s="741"/>
      <c r="AK1647" s="1649"/>
      <c r="AL1647" s="1649"/>
      <c r="AM1647" s="1373"/>
      <c r="AN1647" s="1373"/>
      <c r="AO1647" s="1373"/>
      <c r="AP1647" s="1373"/>
      <c r="AQ1647" s="1649"/>
      <c r="AR1647" s="1373"/>
      <c r="AS1647" s="1373"/>
      <c r="AT1647" s="743"/>
      <c r="AU1647" s="1373"/>
      <c r="AV1647" s="1373"/>
      <c r="AW1647" s="1373"/>
      <c r="AX1647" s="1373"/>
      <c r="AY1647" s="1373"/>
      <c r="AZ1647" s="1639"/>
      <c r="BA1647" s="1639"/>
      <c r="BB1647" s="1639"/>
      <c r="BC1647" s="1639"/>
      <c r="BD1647" s="1639"/>
      <c r="BE1647" s="1642">
        <v>0</v>
      </c>
    </row>
    <row s="1854" customFormat="1" customHeight="1" ht="22.5">
      <c r="A1648" s="994"/>
      <c r="B1648" s="1373"/>
      <c r="C1648" s="1649"/>
      <c r="D1648" s="2158"/>
      <c r="E1648" s="553" t="s">
        <v>3494</v>
      </c>
      <c r="F1648" s="547" t="s">
        <v>2318</v>
      </c>
      <c r="G1648" s="2386" t="s">
        <v>738</v>
      </c>
      <c r="H1648" s="552"/>
      <c r="I1648" s="552">
        <v>217.066</v>
      </c>
      <c r="J1648" s="552"/>
      <c r="K1648" s="552"/>
      <c r="L1648" s="552"/>
      <c r="M1648" s="552"/>
      <c r="N1648" s="552"/>
      <c r="O1648" s="552"/>
      <c r="P1648" s="552"/>
      <c r="Q1648" s="552"/>
      <c r="R1648" s="552"/>
      <c r="S1648" s="552"/>
      <c r="T1648" s="552"/>
      <c r="U1648" s="552"/>
      <c r="V1648" s="552"/>
      <c r="W1648" s="552"/>
      <c r="X1648" s="552"/>
      <c r="Y1648" s="552"/>
      <c r="Z1648" s="552"/>
      <c r="AA1648" s="552"/>
      <c r="AB1648" s="552"/>
      <c r="AC1648" s="552"/>
      <c r="AD1648" s="552"/>
      <c r="AE1648" s="552"/>
      <c r="AF1648" s="552"/>
      <c r="AG1648" s="552"/>
      <c r="AH1648" s="552"/>
      <c r="AI1648" s="1532" t="s">
        <v>739</v>
      </c>
      <c r="AJ1648" s="741"/>
      <c r="AK1648" s="1649"/>
      <c r="AL1648" s="1649"/>
      <c r="AM1648" s="1373"/>
      <c r="AN1648" s="1373"/>
      <c r="AO1648" s="1373"/>
      <c r="AP1648" s="1373"/>
      <c r="AQ1648" s="1649"/>
      <c r="AR1648" s="1373"/>
      <c r="AS1648" s="1373"/>
      <c r="AT1648" s="743"/>
      <c r="AU1648" s="1373"/>
      <c r="AV1648" s="1373"/>
      <c r="AW1648" s="1373"/>
      <c r="AX1648" s="1373"/>
      <c r="AY1648" s="1373"/>
      <c r="AZ1648" s="1639"/>
      <c r="BA1648" s="1639"/>
      <c r="BB1648" s="1639"/>
      <c r="BC1648" s="1639"/>
      <c r="BD1648" s="1639"/>
      <c r="BE1648" s="1642">
        <v>0</v>
      </c>
    </row>
    <row s="1854" customFormat="1" customHeight="1" ht="22.5">
      <c r="A1649" s="994"/>
      <c r="B1649" s="1373"/>
      <c r="C1649" s="1649"/>
      <c r="D1649" s="2158"/>
      <c r="E1649" s="553" t="s">
        <v>3495</v>
      </c>
      <c r="F1649" s="547" t="s">
        <v>1006</v>
      </c>
      <c r="G1649" s="2386" t="s">
        <v>738</v>
      </c>
      <c r="H1649" s="552"/>
      <c r="I1649" s="552">
        <v>188.572</v>
      </c>
      <c r="J1649" s="552"/>
      <c r="K1649" s="552"/>
      <c r="L1649" s="552"/>
      <c r="M1649" s="552"/>
      <c r="N1649" s="552"/>
      <c r="O1649" s="552"/>
      <c r="P1649" s="552"/>
      <c r="Q1649" s="552"/>
      <c r="R1649" s="552"/>
      <c r="S1649" s="552"/>
      <c r="T1649" s="552"/>
      <c r="U1649" s="552"/>
      <c r="V1649" s="552"/>
      <c r="W1649" s="552"/>
      <c r="X1649" s="552"/>
      <c r="Y1649" s="552"/>
      <c r="Z1649" s="552"/>
      <c r="AA1649" s="552"/>
      <c r="AB1649" s="552"/>
      <c r="AC1649" s="552"/>
      <c r="AD1649" s="552"/>
      <c r="AE1649" s="552"/>
      <c r="AF1649" s="552"/>
      <c r="AG1649" s="552"/>
      <c r="AH1649" s="552"/>
      <c r="AI1649" s="1532" t="s">
        <v>739</v>
      </c>
      <c r="AJ1649" s="741"/>
      <c r="AK1649" s="1649"/>
      <c r="AL1649" s="1649"/>
      <c r="AM1649" s="1373"/>
      <c r="AN1649" s="1373"/>
      <c r="AO1649" s="1373"/>
      <c r="AP1649" s="1373"/>
      <c r="AQ1649" s="1649"/>
      <c r="AR1649" s="1373"/>
      <c r="AS1649" s="1373"/>
      <c r="AT1649" s="743"/>
      <c r="AU1649" s="1373"/>
      <c r="AV1649" s="1373"/>
      <c r="AW1649" s="1373"/>
      <c r="AX1649" s="1373"/>
      <c r="AY1649" s="1373"/>
      <c r="AZ1649" s="1639"/>
      <c r="BA1649" s="1639"/>
      <c r="BB1649" s="1639"/>
      <c r="BC1649" s="1639"/>
      <c r="BD1649" s="1639"/>
      <c r="BE1649" s="1642">
        <v>0</v>
      </c>
    </row>
    <row s="1854" customFormat="1" customHeight="1" ht="22.5">
      <c r="A1650" s="994"/>
      <c r="B1650" s="1373"/>
      <c r="C1650" s="1649"/>
      <c r="D1650" s="2158"/>
      <c r="E1650" s="553" t="s">
        <v>3496</v>
      </c>
      <c r="F1650" s="547" t="s">
        <v>3497</v>
      </c>
      <c r="G1650" s="2386" t="s">
        <v>738</v>
      </c>
      <c r="H1650" s="552"/>
      <c r="I1650" s="552">
        <v>216</v>
      </c>
      <c r="J1650" s="552"/>
      <c r="K1650" s="552"/>
      <c r="L1650" s="552"/>
      <c r="M1650" s="552"/>
      <c r="N1650" s="552"/>
      <c r="O1650" s="552"/>
      <c r="P1650" s="552"/>
      <c r="Q1650" s="552"/>
      <c r="R1650" s="552"/>
      <c r="S1650" s="552"/>
      <c r="T1650" s="552"/>
      <c r="U1650" s="552"/>
      <c r="V1650" s="552"/>
      <c r="W1650" s="552"/>
      <c r="X1650" s="552"/>
      <c r="Y1650" s="552"/>
      <c r="Z1650" s="552"/>
      <c r="AA1650" s="552"/>
      <c r="AB1650" s="552"/>
      <c r="AC1650" s="552"/>
      <c r="AD1650" s="552"/>
      <c r="AE1650" s="552"/>
      <c r="AF1650" s="552"/>
      <c r="AG1650" s="552"/>
      <c r="AH1650" s="552"/>
      <c r="AI1650" s="1532" t="s">
        <v>739</v>
      </c>
      <c r="AJ1650" s="741"/>
      <c r="AK1650" s="1649"/>
      <c r="AL1650" s="1649"/>
      <c r="AM1650" s="1373"/>
      <c r="AN1650" s="1373"/>
      <c r="AO1650" s="1373"/>
      <c r="AP1650" s="1373"/>
      <c r="AQ1650" s="1649"/>
      <c r="AR1650" s="1373"/>
      <c r="AS1650" s="1373"/>
      <c r="AT1650" s="743"/>
      <c r="AU1650" s="1373"/>
      <c r="AV1650" s="1373"/>
      <c r="AW1650" s="1373"/>
      <c r="AX1650" s="1373"/>
      <c r="AY1650" s="1373"/>
      <c r="AZ1650" s="1639"/>
      <c r="BA1650" s="1639"/>
      <c r="BB1650" s="1639"/>
      <c r="BC1650" s="1639"/>
      <c r="BD1650" s="1639"/>
      <c r="BE1650" s="1642">
        <v>0</v>
      </c>
    </row>
    <row s="1854" customFormat="1" customHeight="1" ht="22.5">
      <c r="A1651" s="994"/>
      <c r="B1651" s="1373"/>
      <c r="C1651" s="1649"/>
      <c r="D1651" s="2158"/>
      <c r="E1651" s="553" t="s">
        <v>3498</v>
      </c>
      <c r="F1651" s="547" t="s">
        <v>2327</v>
      </c>
      <c r="G1651" s="2386" t="s">
        <v>738</v>
      </c>
      <c r="H1651" s="552"/>
      <c r="I1651" s="552">
        <v>264.809</v>
      </c>
      <c r="J1651" s="552"/>
      <c r="K1651" s="552"/>
      <c r="L1651" s="552"/>
      <c r="M1651" s="552"/>
      <c r="N1651" s="552"/>
      <c r="O1651" s="552"/>
      <c r="P1651" s="552"/>
      <c r="Q1651" s="552"/>
      <c r="R1651" s="552"/>
      <c r="S1651" s="552"/>
      <c r="T1651" s="552"/>
      <c r="U1651" s="552"/>
      <c r="V1651" s="552"/>
      <c r="W1651" s="552"/>
      <c r="X1651" s="552"/>
      <c r="Y1651" s="552"/>
      <c r="Z1651" s="552"/>
      <c r="AA1651" s="552"/>
      <c r="AB1651" s="552"/>
      <c r="AC1651" s="552"/>
      <c r="AD1651" s="552"/>
      <c r="AE1651" s="552"/>
      <c r="AF1651" s="552"/>
      <c r="AG1651" s="552"/>
      <c r="AH1651" s="552"/>
      <c r="AI1651" s="1532" t="s">
        <v>739</v>
      </c>
      <c r="AJ1651" s="741"/>
      <c r="AK1651" s="1649"/>
      <c r="AL1651" s="1649"/>
      <c r="AM1651" s="1373"/>
      <c r="AN1651" s="1373"/>
      <c r="AO1651" s="1373"/>
      <c r="AP1651" s="1373"/>
      <c r="AQ1651" s="1649"/>
      <c r="AR1651" s="1373"/>
      <c r="AS1651" s="1373"/>
      <c r="AT1651" s="743"/>
      <c r="AU1651" s="1373"/>
      <c r="AV1651" s="1373"/>
      <c r="AW1651" s="1373"/>
      <c r="AX1651" s="1373"/>
      <c r="AY1651" s="1373"/>
      <c r="AZ1651" s="1639"/>
      <c r="BA1651" s="1639"/>
      <c r="BB1651" s="1639"/>
      <c r="BC1651" s="1639"/>
      <c r="BD1651" s="1639"/>
      <c r="BE1651" s="1642">
        <v>0</v>
      </c>
    </row>
    <row s="1854" customFormat="1" customHeight="1" ht="22.5">
      <c r="A1652" s="994"/>
      <c r="B1652" s="1373"/>
      <c r="C1652" s="1649"/>
      <c r="D1652" s="2158"/>
      <c r="E1652" s="553" t="s">
        <v>3499</v>
      </c>
      <c r="F1652" s="547" t="s">
        <v>1010</v>
      </c>
      <c r="G1652" s="2386" t="s">
        <v>738</v>
      </c>
      <c r="H1652" s="552"/>
      <c r="I1652" s="552">
        <v>245.189</v>
      </c>
      <c r="J1652" s="552"/>
      <c r="K1652" s="552"/>
      <c r="L1652" s="552"/>
      <c r="M1652" s="552"/>
      <c r="N1652" s="552"/>
      <c r="O1652" s="552"/>
      <c r="P1652" s="552"/>
      <c r="Q1652" s="552"/>
      <c r="R1652" s="552"/>
      <c r="S1652" s="552"/>
      <c r="T1652" s="552"/>
      <c r="U1652" s="552"/>
      <c r="V1652" s="552"/>
      <c r="W1652" s="552"/>
      <c r="X1652" s="552"/>
      <c r="Y1652" s="552"/>
      <c r="Z1652" s="552"/>
      <c r="AA1652" s="552"/>
      <c r="AB1652" s="552"/>
      <c r="AC1652" s="552"/>
      <c r="AD1652" s="552"/>
      <c r="AE1652" s="552"/>
      <c r="AF1652" s="552"/>
      <c r="AG1652" s="552"/>
      <c r="AH1652" s="552"/>
      <c r="AI1652" s="1532" t="s">
        <v>739</v>
      </c>
      <c r="AJ1652" s="741"/>
      <c r="AK1652" s="1649"/>
      <c r="AL1652" s="1649"/>
      <c r="AM1652" s="1373"/>
      <c r="AN1652" s="1373"/>
      <c r="AO1652" s="1373"/>
      <c r="AP1652" s="1373"/>
      <c r="AQ1652" s="1649"/>
      <c r="AR1652" s="1373"/>
      <c r="AS1652" s="1373"/>
      <c r="AT1652" s="743"/>
      <c r="AU1652" s="1373"/>
      <c r="AV1652" s="1373"/>
      <c r="AW1652" s="1373"/>
      <c r="AX1652" s="1373"/>
      <c r="AY1652" s="1373"/>
      <c r="AZ1652" s="1639"/>
      <c r="BA1652" s="1639"/>
      <c r="BB1652" s="1639"/>
      <c r="BC1652" s="1639"/>
      <c r="BD1652" s="1639"/>
      <c r="BE1652" s="1642">
        <v>0</v>
      </c>
    </row>
    <row s="1854" customFormat="1" customHeight="1" ht="22.5">
      <c r="A1653" s="994"/>
      <c r="B1653" s="1373"/>
      <c r="C1653" s="1649"/>
      <c r="D1653" s="2158"/>
      <c r="E1653" s="553" t="s">
        <v>3500</v>
      </c>
      <c r="F1653" s="547" t="s">
        <v>2345</v>
      </c>
      <c r="G1653" s="2386" t="s">
        <v>738</v>
      </c>
      <c r="H1653" s="552"/>
      <c r="I1653" s="552">
        <v>210.001</v>
      </c>
      <c r="J1653" s="552"/>
      <c r="K1653" s="552"/>
      <c r="L1653" s="552"/>
      <c r="M1653" s="552"/>
      <c r="N1653" s="552"/>
      <c r="O1653" s="552"/>
      <c r="P1653" s="552"/>
      <c r="Q1653" s="552"/>
      <c r="R1653" s="552"/>
      <c r="S1653" s="552"/>
      <c r="T1653" s="552"/>
      <c r="U1653" s="552"/>
      <c r="V1653" s="552"/>
      <c r="W1653" s="552"/>
      <c r="X1653" s="552"/>
      <c r="Y1653" s="552"/>
      <c r="Z1653" s="552"/>
      <c r="AA1653" s="552"/>
      <c r="AB1653" s="552"/>
      <c r="AC1653" s="552"/>
      <c r="AD1653" s="552"/>
      <c r="AE1653" s="552"/>
      <c r="AF1653" s="552"/>
      <c r="AG1653" s="552"/>
      <c r="AH1653" s="552"/>
      <c r="AI1653" s="1532" t="s">
        <v>739</v>
      </c>
      <c r="AJ1653" s="741"/>
      <c r="AK1653" s="1649"/>
      <c r="AL1653" s="1649"/>
      <c r="AM1653" s="1373"/>
      <c r="AN1653" s="1373"/>
      <c r="AO1653" s="1373"/>
      <c r="AP1653" s="1373"/>
      <c r="AQ1653" s="1649"/>
      <c r="AR1653" s="1373"/>
      <c r="AS1653" s="1373"/>
      <c r="AT1653" s="743"/>
      <c r="AU1653" s="1373"/>
      <c r="AV1653" s="1373"/>
      <c r="AW1653" s="1373"/>
      <c r="AX1653" s="1373"/>
      <c r="AY1653" s="1373"/>
      <c r="AZ1653" s="1639"/>
      <c r="BA1653" s="1639"/>
      <c r="BB1653" s="1639"/>
      <c r="BC1653" s="1639"/>
      <c r="BD1653" s="1639"/>
      <c r="BE1653" s="1642">
        <v>0</v>
      </c>
    </row>
    <row s="1854" customFormat="1" customHeight="1" ht="22.5">
      <c r="A1654" s="994"/>
      <c r="B1654" s="1373"/>
      <c r="C1654" s="1649"/>
      <c r="D1654" s="2158"/>
      <c r="E1654" s="553" t="s">
        <v>3501</v>
      </c>
      <c r="F1654" s="547" t="s">
        <v>2362</v>
      </c>
      <c r="G1654" s="2386" t="s">
        <v>738</v>
      </c>
      <c r="H1654" s="552"/>
      <c r="I1654" s="552">
        <v>210.001</v>
      </c>
      <c r="J1654" s="552"/>
      <c r="K1654" s="552"/>
      <c r="L1654" s="552"/>
      <c r="M1654" s="552"/>
      <c r="N1654" s="552"/>
      <c r="O1654" s="552"/>
      <c r="P1654" s="552"/>
      <c r="Q1654" s="552"/>
      <c r="R1654" s="552"/>
      <c r="S1654" s="552"/>
      <c r="T1654" s="552"/>
      <c r="U1654" s="552"/>
      <c r="V1654" s="552"/>
      <c r="W1654" s="552"/>
      <c r="X1654" s="552"/>
      <c r="Y1654" s="552"/>
      <c r="Z1654" s="552"/>
      <c r="AA1654" s="552"/>
      <c r="AB1654" s="552"/>
      <c r="AC1654" s="552"/>
      <c r="AD1654" s="552"/>
      <c r="AE1654" s="552"/>
      <c r="AF1654" s="552"/>
      <c r="AG1654" s="552"/>
      <c r="AH1654" s="552"/>
      <c r="AI1654" s="1532" t="s">
        <v>739</v>
      </c>
      <c r="AJ1654" s="741"/>
      <c r="AK1654" s="1649"/>
      <c r="AL1654" s="1649"/>
      <c r="AM1654" s="1373"/>
      <c r="AN1654" s="1373"/>
      <c r="AO1654" s="1373"/>
      <c r="AP1654" s="1373"/>
      <c r="AQ1654" s="1649"/>
      <c r="AR1654" s="1373"/>
      <c r="AS1654" s="1373"/>
      <c r="AT1654" s="743"/>
      <c r="AU1654" s="1373"/>
      <c r="AV1654" s="1373"/>
      <c r="AW1654" s="1373"/>
      <c r="AX1654" s="1373"/>
      <c r="AY1654" s="1373"/>
      <c r="AZ1654" s="1639"/>
      <c r="BA1654" s="1639"/>
      <c r="BB1654" s="1639"/>
      <c r="BC1654" s="1639"/>
      <c r="BD1654" s="1639"/>
      <c r="BE1654" s="1642">
        <v>0</v>
      </c>
    </row>
    <row s="1854" customFormat="1" customHeight="1" ht="22.5">
      <c r="A1655" s="994"/>
      <c r="B1655" s="1373"/>
      <c r="C1655" s="1649"/>
      <c r="D1655" s="2158"/>
      <c r="E1655" s="553" t="s">
        <v>3502</v>
      </c>
      <c r="F1655" s="547" t="s">
        <v>2360</v>
      </c>
      <c r="G1655" s="2386" t="s">
        <v>738</v>
      </c>
      <c r="H1655" s="552"/>
      <c r="I1655" s="552">
        <v>238.791</v>
      </c>
      <c r="J1655" s="552"/>
      <c r="K1655" s="552"/>
      <c r="L1655" s="552"/>
      <c r="M1655" s="552"/>
      <c r="N1655" s="552"/>
      <c r="O1655" s="552"/>
      <c r="P1655" s="552"/>
      <c r="Q1655" s="552"/>
      <c r="R1655" s="552"/>
      <c r="S1655" s="552"/>
      <c r="T1655" s="552"/>
      <c r="U1655" s="552"/>
      <c r="V1655" s="552"/>
      <c r="W1655" s="552"/>
      <c r="X1655" s="552"/>
      <c r="Y1655" s="552"/>
      <c r="Z1655" s="552"/>
      <c r="AA1655" s="552"/>
      <c r="AB1655" s="552"/>
      <c r="AC1655" s="552"/>
      <c r="AD1655" s="552"/>
      <c r="AE1655" s="552"/>
      <c r="AF1655" s="552"/>
      <c r="AG1655" s="552"/>
      <c r="AH1655" s="552"/>
      <c r="AI1655" s="1532" t="s">
        <v>739</v>
      </c>
      <c r="AJ1655" s="741"/>
      <c r="AK1655" s="1649"/>
      <c r="AL1655" s="1649"/>
      <c r="AM1655" s="1373"/>
      <c r="AN1655" s="1373"/>
      <c r="AO1655" s="1373"/>
      <c r="AP1655" s="1373"/>
      <c r="AQ1655" s="1649"/>
      <c r="AR1655" s="1373"/>
      <c r="AS1655" s="1373"/>
      <c r="AT1655" s="743"/>
      <c r="AU1655" s="1373"/>
      <c r="AV1655" s="1373"/>
      <c r="AW1655" s="1373"/>
      <c r="AX1655" s="1373"/>
      <c r="AY1655" s="1373"/>
      <c r="AZ1655" s="1639"/>
      <c r="BA1655" s="1639"/>
      <c r="BB1655" s="1639"/>
      <c r="BC1655" s="1639"/>
      <c r="BD1655" s="1639"/>
      <c r="BE1655" s="1642">
        <v>0</v>
      </c>
    </row>
    <row s="1854" customFormat="1" customHeight="1" ht="22.5">
      <c r="A1656" s="994"/>
      <c r="B1656" s="1373"/>
      <c r="C1656" s="1649"/>
      <c r="D1656" s="2158"/>
      <c r="E1656" s="553" t="s">
        <v>3503</v>
      </c>
      <c r="F1656" s="547" t="s">
        <v>3504</v>
      </c>
      <c r="G1656" s="2386" t="s">
        <v>738</v>
      </c>
      <c r="H1656" s="552"/>
      <c r="I1656" s="552">
        <v>171.223</v>
      </c>
      <c r="J1656" s="552"/>
      <c r="K1656" s="552"/>
      <c r="L1656" s="552"/>
      <c r="M1656" s="552"/>
      <c r="N1656" s="552"/>
      <c r="O1656" s="552"/>
      <c r="P1656" s="552"/>
      <c r="Q1656" s="552"/>
      <c r="R1656" s="552"/>
      <c r="S1656" s="552"/>
      <c r="T1656" s="552"/>
      <c r="U1656" s="552"/>
      <c r="V1656" s="552"/>
      <c r="W1656" s="552"/>
      <c r="X1656" s="552"/>
      <c r="Y1656" s="552"/>
      <c r="Z1656" s="552"/>
      <c r="AA1656" s="552"/>
      <c r="AB1656" s="552"/>
      <c r="AC1656" s="552"/>
      <c r="AD1656" s="552"/>
      <c r="AE1656" s="552"/>
      <c r="AF1656" s="552"/>
      <c r="AG1656" s="552"/>
      <c r="AH1656" s="552"/>
      <c r="AI1656" s="1532" t="s">
        <v>739</v>
      </c>
      <c r="AJ1656" s="741"/>
      <c r="AK1656" s="1649"/>
      <c r="AL1656" s="1649"/>
      <c r="AM1656" s="1373"/>
      <c r="AN1656" s="1373"/>
      <c r="AO1656" s="1373"/>
      <c r="AP1656" s="1373"/>
      <c r="AQ1656" s="1649"/>
      <c r="AR1656" s="1373"/>
      <c r="AS1656" s="1373"/>
      <c r="AT1656" s="743"/>
      <c r="AU1656" s="1373"/>
      <c r="AV1656" s="1373"/>
      <c r="AW1656" s="1373"/>
      <c r="AX1656" s="1373"/>
      <c r="AY1656" s="1373"/>
      <c r="AZ1656" s="1639"/>
      <c r="BA1656" s="1639"/>
      <c r="BB1656" s="1639"/>
      <c r="BC1656" s="1639"/>
      <c r="BD1656" s="1639"/>
      <c r="BE1656" s="1642">
        <v>0</v>
      </c>
    </row>
    <row s="1854" customFormat="1" customHeight="1" ht="22.5">
      <c r="A1657" s="994"/>
      <c r="B1657" s="1373"/>
      <c r="C1657" s="1649"/>
      <c r="D1657" s="2158"/>
      <c r="E1657" s="553" t="s">
        <v>3505</v>
      </c>
      <c r="F1657" s="547" t="s">
        <v>3506</v>
      </c>
      <c r="G1657" s="2386" t="s">
        <v>738</v>
      </c>
      <c r="H1657" s="552"/>
      <c r="I1657" s="552">
        <v>210</v>
      </c>
      <c r="J1657" s="552"/>
      <c r="K1657" s="552"/>
      <c r="L1657" s="552"/>
      <c r="M1657" s="552"/>
      <c r="N1657" s="552"/>
      <c r="O1657" s="552"/>
      <c r="P1657" s="552"/>
      <c r="Q1657" s="552"/>
      <c r="R1657" s="552"/>
      <c r="S1657" s="552"/>
      <c r="T1657" s="552"/>
      <c r="U1657" s="552"/>
      <c r="V1657" s="552"/>
      <c r="W1657" s="552"/>
      <c r="X1657" s="552"/>
      <c r="Y1657" s="552"/>
      <c r="Z1657" s="552"/>
      <c r="AA1657" s="552"/>
      <c r="AB1657" s="552"/>
      <c r="AC1657" s="552"/>
      <c r="AD1657" s="552"/>
      <c r="AE1657" s="552"/>
      <c r="AF1657" s="552"/>
      <c r="AG1657" s="552"/>
      <c r="AH1657" s="552"/>
      <c r="AI1657" s="1532" t="s">
        <v>739</v>
      </c>
      <c r="AJ1657" s="741"/>
      <c r="AK1657" s="1649"/>
      <c r="AL1657" s="1649"/>
      <c r="AM1657" s="1373"/>
      <c r="AN1657" s="1373"/>
      <c r="AO1657" s="1373"/>
      <c r="AP1657" s="1373"/>
      <c r="AQ1657" s="1649"/>
      <c r="AR1657" s="1373"/>
      <c r="AS1657" s="1373"/>
      <c r="AT1657" s="743"/>
      <c r="AU1657" s="1373"/>
      <c r="AV1657" s="1373"/>
      <c r="AW1657" s="1373"/>
      <c r="AX1657" s="1373"/>
      <c r="AY1657" s="1373"/>
      <c r="AZ1657" s="1639"/>
      <c r="BA1657" s="1639"/>
      <c r="BB1657" s="1639"/>
      <c r="BC1657" s="1639"/>
      <c r="BD1657" s="1639"/>
      <c r="BE1657" s="1642">
        <v>0</v>
      </c>
    </row>
    <row s="1854" customFormat="1" customHeight="1" ht="22.5">
      <c r="A1658" s="994"/>
      <c r="B1658" s="1373"/>
      <c r="C1658" s="1649"/>
      <c r="D1658" s="2158"/>
      <c r="E1658" s="553" t="s">
        <v>3507</v>
      </c>
      <c r="F1658" s="547" t="s">
        <v>2411</v>
      </c>
      <c r="G1658" s="2386" t="s">
        <v>738</v>
      </c>
      <c r="H1658" s="552"/>
      <c r="I1658" s="552">
        <v>270.674</v>
      </c>
      <c r="J1658" s="552"/>
      <c r="K1658" s="552"/>
      <c r="L1658" s="552"/>
      <c r="M1658" s="552"/>
      <c r="N1658" s="552"/>
      <c r="O1658" s="552"/>
      <c r="P1658" s="552"/>
      <c r="Q1658" s="552"/>
      <c r="R1658" s="552"/>
      <c r="S1658" s="552"/>
      <c r="T1658" s="552"/>
      <c r="U1658" s="552"/>
      <c r="V1658" s="552"/>
      <c r="W1658" s="552"/>
      <c r="X1658" s="552"/>
      <c r="Y1658" s="552"/>
      <c r="Z1658" s="552"/>
      <c r="AA1658" s="552"/>
      <c r="AB1658" s="552"/>
      <c r="AC1658" s="552"/>
      <c r="AD1658" s="552"/>
      <c r="AE1658" s="552"/>
      <c r="AF1658" s="552"/>
      <c r="AG1658" s="552"/>
      <c r="AH1658" s="552"/>
      <c r="AI1658" s="1532" t="s">
        <v>739</v>
      </c>
      <c r="AJ1658" s="741"/>
      <c r="AK1658" s="1649"/>
      <c r="AL1658" s="1649"/>
      <c r="AM1658" s="1373"/>
      <c r="AN1658" s="1373"/>
      <c r="AO1658" s="1373"/>
      <c r="AP1658" s="1373"/>
      <c r="AQ1658" s="1649"/>
      <c r="AR1658" s="1373"/>
      <c r="AS1658" s="1373"/>
      <c r="AT1658" s="743"/>
      <c r="AU1658" s="1373"/>
      <c r="AV1658" s="1373"/>
      <c r="AW1658" s="1373"/>
      <c r="AX1658" s="1373"/>
      <c r="AY1658" s="1373"/>
      <c r="AZ1658" s="1639"/>
      <c r="BA1658" s="1639"/>
      <c r="BB1658" s="1639"/>
      <c r="BC1658" s="1639"/>
      <c r="BD1658" s="1639"/>
      <c r="BE1658" s="1642">
        <v>0</v>
      </c>
    </row>
    <row s="1854" customFormat="1" customHeight="1" ht="22.5">
      <c r="A1659" s="994"/>
      <c r="B1659" s="1373"/>
      <c r="C1659" s="1649"/>
      <c r="D1659" s="2158"/>
      <c r="E1659" s="553" t="s">
        <v>3508</v>
      </c>
      <c r="F1659" s="547" t="s">
        <v>3509</v>
      </c>
      <c r="G1659" s="2386" t="s">
        <v>738</v>
      </c>
      <c r="H1659" s="552"/>
      <c r="I1659" s="552">
        <v>211.082</v>
      </c>
      <c r="J1659" s="552"/>
      <c r="K1659" s="552"/>
      <c r="L1659" s="552"/>
      <c r="M1659" s="552"/>
      <c r="N1659" s="552"/>
      <c r="O1659" s="552"/>
      <c r="P1659" s="552"/>
      <c r="Q1659" s="552"/>
      <c r="R1659" s="552"/>
      <c r="S1659" s="552"/>
      <c r="T1659" s="552"/>
      <c r="U1659" s="552"/>
      <c r="V1659" s="552"/>
      <c r="W1659" s="552"/>
      <c r="X1659" s="552"/>
      <c r="Y1659" s="552"/>
      <c r="Z1659" s="552"/>
      <c r="AA1659" s="552"/>
      <c r="AB1659" s="552"/>
      <c r="AC1659" s="552"/>
      <c r="AD1659" s="552"/>
      <c r="AE1659" s="552"/>
      <c r="AF1659" s="552"/>
      <c r="AG1659" s="552"/>
      <c r="AH1659" s="552"/>
      <c r="AI1659" s="1532" t="s">
        <v>739</v>
      </c>
      <c r="AJ1659" s="741"/>
      <c r="AK1659" s="1649"/>
      <c r="AL1659" s="1649"/>
      <c r="AM1659" s="1373"/>
      <c r="AN1659" s="1373"/>
      <c r="AO1659" s="1373"/>
      <c r="AP1659" s="1373"/>
      <c r="AQ1659" s="1649"/>
      <c r="AR1659" s="1373"/>
      <c r="AS1659" s="1373"/>
      <c r="AT1659" s="743"/>
      <c r="AU1659" s="1373"/>
      <c r="AV1659" s="1373"/>
      <c r="AW1659" s="1373"/>
      <c r="AX1659" s="1373"/>
      <c r="AY1659" s="1373"/>
      <c r="AZ1659" s="1639"/>
      <c r="BA1659" s="1639"/>
      <c r="BB1659" s="1639"/>
      <c r="BC1659" s="1639"/>
      <c r="BD1659" s="1639"/>
      <c r="BE1659" s="1642">
        <v>0</v>
      </c>
    </row>
    <row s="1854" customFormat="1" customHeight="1" ht="22.5">
      <c r="A1660" s="994"/>
      <c r="B1660" s="1373"/>
      <c r="C1660" s="1649"/>
      <c r="D1660" s="2158"/>
      <c r="E1660" s="553" t="s">
        <v>3510</v>
      </c>
      <c r="F1660" s="547" t="s">
        <v>2392</v>
      </c>
      <c r="G1660" s="2386" t="s">
        <v>738</v>
      </c>
      <c r="H1660" s="552"/>
      <c r="I1660" s="552">
        <v>178</v>
      </c>
      <c r="J1660" s="552"/>
      <c r="K1660" s="552"/>
      <c r="L1660" s="552"/>
      <c r="M1660" s="552"/>
      <c r="N1660" s="552"/>
      <c r="O1660" s="552"/>
      <c r="P1660" s="552"/>
      <c r="Q1660" s="552"/>
      <c r="R1660" s="552"/>
      <c r="S1660" s="552"/>
      <c r="T1660" s="552"/>
      <c r="U1660" s="552"/>
      <c r="V1660" s="552"/>
      <c r="W1660" s="552"/>
      <c r="X1660" s="552"/>
      <c r="Y1660" s="552"/>
      <c r="Z1660" s="552"/>
      <c r="AA1660" s="552"/>
      <c r="AB1660" s="552"/>
      <c r="AC1660" s="552"/>
      <c r="AD1660" s="552"/>
      <c r="AE1660" s="552"/>
      <c r="AF1660" s="552"/>
      <c r="AG1660" s="552"/>
      <c r="AH1660" s="552"/>
      <c r="AI1660" s="1532" t="s">
        <v>739</v>
      </c>
      <c r="AJ1660" s="741"/>
      <c r="AK1660" s="1649"/>
      <c r="AL1660" s="1649"/>
      <c r="AM1660" s="1373"/>
      <c r="AN1660" s="1373"/>
      <c r="AO1660" s="1373"/>
      <c r="AP1660" s="1373"/>
      <c r="AQ1660" s="1649"/>
      <c r="AR1660" s="1373"/>
      <c r="AS1660" s="1373"/>
      <c r="AT1660" s="743"/>
      <c r="AU1660" s="1373"/>
      <c r="AV1660" s="1373"/>
      <c r="AW1660" s="1373"/>
      <c r="AX1660" s="1373"/>
      <c r="AY1660" s="1373"/>
      <c r="AZ1660" s="1639"/>
      <c r="BA1660" s="1639"/>
      <c r="BB1660" s="1639"/>
      <c r="BC1660" s="1639"/>
      <c r="BD1660" s="1639"/>
      <c r="BE1660" s="1642">
        <v>0</v>
      </c>
    </row>
    <row s="1854" customFormat="1" customHeight="1" ht="22.5">
      <c r="A1661" s="994"/>
      <c r="B1661" s="1373"/>
      <c r="C1661" s="1649"/>
      <c r="D1661" s="2158"/>
      <c r="E1661" s="553" t="s">
        <v>3511</v>
      </c>
      <c r="F1661" s="547" t="s">
        <v>2407</v>
      </c>
      <c r="G1661" s="2386" t="s">
        <v>738</v>
      </c>
      <c r="H1661" s="552"/>
      <c r="I1661" s="552">
        <v>190</v>
      </c>
      <c r="J1661" s="552"/>
      <c r="K1661" s="552"/>
      <c r="L1661" s="552"/>
      <c r="M1661" s="552"/>
      <c r="N1661" s="552"/>
      <c r="O1661" s="552"/>
      <c r="P1661" s="552"/>
      <c r="Q1661" s="552"/>
      <c r="R1661" s="552"/>
      <c r="S1661" s="552"/>
      <c r="T1661" s="552"/>
      <c r="U1661" s="552"/>
      <c r="V1661" s="552"/>
      <c r="W1661" s="552"/>
      <c r="X1661" s="552"/>
      <c r="Y1661" s="552"/>
      <c r="Z1661" s="552"/>
      <c r="AA1661" s="552"/>
      <c r="AB1661" s="552"/>
      <c r="AC1661" s="552"/>
      <c r="AD1661" s="552"/>
      <c r="AE1661" s="552"/>
      <c r="AF1661" s="552"/>
      <c r="AG1661" s="552"/>
      <c r="AH1661" s="552"/>
      <c r="AI1661" s="1532" t="s">
        <v>739</v>
      </c>
      <c r="AJ1661" s="741"/>
      <c r="AK1661" s="1649"/>
      <c r="AL1661" s="1649"/>
      <c r="AM1661" s="1373"/>
      <c r="AN1661" s="1373"/>
      <c r="AO1661" s="1373"/>
      <c r="AP1661" s="1373"/>
      <c r="AQ1661" s="1649"/>
      <c r="AR1661" s="1373"/>
      <c r="AS1661" s="1373"/>
      <c r="AT1661" s="743"/>
      <c r="AU1661" s="1373"/>
      <c r="AV1661" s="1373"/>
      <c r="AW1661" s="1373"/>
      <c r="AX1661" s="1373"/>
      <c r="AY1661" s="1373"/>
      <c r="AZ1661" s="1639"/>
      <c r="BA1661" s="1639"/>
      <c r="BB1661" s="1639"/>
      <c r="BC1661" s="1639"/>
      <c r="BD1661" s="1639"/>
      <c r="BE1661" s="1642">
        <v>0</v>
      </c>
    </row>
    <row s="1854" customFormat="1" customHeight="1" ht="22.5">
      <c r="A1662" s="994"/>
      <c r="B1662" s="1373"/>
      <c r="C1662" s="1649"/>
      <c r="D1662" s="2158"/>
      <c r="E1662" s="553" t="s">
        <v>3512</v>
      </c>
      <c r="F1662" s="547" t="s">
        <v>2458</v>
      </c>
      <c r="G1662" s="2386" t="s">
        <v>738</v>
      </c>
      <c r="H1662" s="552"/>
      <c r="I1662" s="552">
        <v>260</v>
      </c>
      <c r="J1662" s="552"/>
      <c r="K1662" s="552"/>
      <c r="L1662" s="552"/>
      <c r="M1662" s="552"/>
      <c r="N1662" s="552"/>
      <c r="O1662" s="552"/>
      <c r="P1662" s="552"/>
      <c r="Q1662" s="552"/>
      <c r="R1662" s="552"/>
      <c r="S1662" s="552"/>
      <c r="T1662" s="552"/>
      <c r="U1662" s="552"/>
      <c r="V1662" s="552"/>
      <c r="W1662" s="552"/>
      <c r="X1662" s="552"/>
      <c r="Y1662" s="552"/>
      <c r="Z1662" s="552"/>
      <c r="AA1662" s="552"/>
      <c r="AB1662" s="552"/>
      <c r="AC1662" s="552"/>
      <c r="AD1662" s="552"/>
      <c r="AE1662" s="552"/>
      <c r="AF1662" s="552"/>
      <c r="AG1662" s="552"/>
      <c r="AH1662" s="552"/>
      <c r="AI1662" s="1532" t="s">
        <v>739</v>
      </c>
      <c r="AJ1662" s="741"/>
      <c r="AK1662" s="1649"/>
      <c r="AL1662" s="1649"/>
      <c r="AM1662" s="1373"/>
      <c r="AN1662" s="1373"/>
      <c r="AO1662" s="1373"/>
      <c r="AP1662" s="1373"/>
      <c r="AQ1662" s="1649"/>
      <c r="AR1662" s="1373"/>
      <c r="AS1662" s="1373"/>
      <c r="AT1662" s="743"/>
      <c r="AU1662" s="1373"/>
      <c r="AV1662" s="1373"/>
      <c r="AW1662" s="1373"/>
      <c r="AX1662" s="1373"/>
      <c r="AY1662" s="1373"/>
      <c r="AZ1662" s="1639"/>
      <c r="BA1662" s="1639"/>
      <c r="BB1662" s="1639"/>
      <c r="BC1662" s="1639"/>
      <c r="BD1662" s="1639"/>
      <c r="BE1662" s="1642">
        <v>0</v>
      </c>
    </row>
    <row s="1854" customFormat="1" customHeight="1" ht="22.5">
      <c r="A1663" s="994"/>
      <c r="B1663" s="1373"/>
      <c r="C1663" s="1649"/>
      <c r="D1663" s="2158"/>
      <c r="E1663" s="553" t="s">
        <v>3513</v>
      </c>
      <c r="F1663" s="547" t="s">
        <v>2415</v>
      </c>
      <c r="G1663" s="2386" t="s">
        <v>738</v>
      </c>
      <c r="H1663" s="552"/>
      <c r="I1663" s="552">
        <v>192.9</v>
      </c>
      <c r="J1663" s="552"/>
      <c r="K1663" s="552"/>
      <c r="L1663" s="552"/>
      <c r="M1663" s="552"/>
      <c r="N1663" s="552"/>
      <c r="O1663" s="552"/>
      <c r="P1663" s="552"/>
      <c r="Q1663" s="552"/>
      <c r="R1663" s="552"/>
      <c r="S1663" s="552"/>
      <c r="T1663" s="552"/>
      <c r="U1663" s="552"/>
      <c r="V1663" s="552"/>
      <c r="W1663" s="552"/>
      <c r="X1663" s="552"/>
      <c r="Y1663" s="552"/>
      <c r="Z1663" s="552"/>
      <c r="AA1663" s="552"/>
      <c r="AB1663" s="552"/>
      <c r="AC1663" s="552"/>
      <c r="AD1663" s="552"/>
      <c r="AE1663" s="552"/>
      <c r="AF1663" s="552"/>
      <c r="AG1663" s="552"/>
      <c r="AH1663" s="552"/>
      <c r="AI1663" s="1532" t="s">
        <v>739</v>
      </c>
      <c r="AJ1663" s="741"/>
      <c r="AK1663" s="1649"/>
      <c r="AL1663" s="1649"/>
      <c r="AM1663" s="1373"/>
      <c r="AN1663" s="1373"/>
      <c r="AO1663" s="1373"/>
      <c r="AP1663" s="1373"/>
      <c r="AQ1663" s="1649"/>
      <c r="AR1663" s="1373"/>
      <c r="AS1663" s="1373"/>
      <c r="AT1663" s="743"/>
      <c r="AU1663" s="1373"/>
      <c r="AV1663" s="1373"/>
      <c r="AW1663" s="1373"/>
      <c r="AX1663" s="1373"/>
      <c r="AY1663" s="1373"/>
      <c r="AZ1663" s="1639"/>
      <c r="BA1663" s="1639"/>
      <c r="BB1663" s="1639"/>
      <c r="BC1663" s="1639"/>
      <c r="BD1663" s="1639"/>
      <c r="BE1663" s="1642">
        <v>0</v>
      </c>
    </row>
    <row s="1854" customFormat="1" customHeight="1" ht="22.5">
      <c r="A1664" s="994"/>
      <c r="B1664" s="1373"/>
      <c r="C1664" s="1649"/>
      <c r="D1664" s="2158"/>
      <c r="E1664" s="553" t="s">
        <v>3514</v>
      </c>
      <c r="F1664" s="547" t="s">
        <v>2415</v>
      </c>
      <c r="G1664" s="2386" t="s">
        <v>738</v>
      </c>
      <c r="H1664" s="552"/>
      <c r="I1664" s="552">
        <v>210</v>
      </c>
      <c r="J1664" s="552"/>
      <c r="K1664" s="552"/>
      <c r="L1664" s="552"/>
      <c r="M1664" s="552"/>
      <c r="N1664" s="552"/>
      <c r="O1664" s="552"/>
      <c r="P1664" s="552"/>
      <c r="Q1664" s="552"/>
      <c r="R1664" s="552"/>
      <c r="S1664" s="552"/>
      <c r="T1664" s="552"/>
      <c r="U1664" s="552"/>
      <c r="V1664" s="552"/>
      <c r="W1664" s="552"/>
      <c r="X1664" s="552"/>
      <c r="Y1664" s="552"/>
      <c r="Z1664" s="552"/>
      <c r="AA1664" s="552"/>
      <c r="AB1664" s="552"/>
      <c r="AC1664" s="552"/>
      <c r="AD1664" s="552"/>
      <c r="AE1664" s="552"/>
      <c r="AF1664" s="552"/>
      <c r="AG1664" s="552"/>
      <c r="AH1664" s="552"/>
      <c r="AI1664" s="1532" t="s">
        <v>739</v>
      </c>
      <c r="AJ1664" s="741"/>
      <c r="AK1664" s="1649"/>
      <c r="AL1664" s="1649"/>
      <c r="AM1664" s="1373"/>
      <c r="AN1664" s="1373"/>
      <c r="AO1664" s="1373"/>
      <c r="AP1664" s="1373"/>
      <c r="AQ1664" s="1649"/>
      <c r="AR1664" s="1373"/>
      <c r="AS1664" s="1373"/>
      <c r="AT1664" s="743"/>
      <c r="AU1664" s="1373"/>
      <c r="AV1664" s="1373"/>
      <c r="AW1664" s="1373"/>
      <c r="AX1664" s="1373"/>
      <c r="AY1664" s="1373"/>
      <c r="AZ1664" s="1639"/>
      <c r="BA1664" s="1639"/>
      <c r="BB1664" s="1639"/>
      <c r="BC1664" s="1639"/>
      <c r="BD1664" s="1639"/>
      <c r="BE1664" s="1642">
        <v>0</v>
      </c>
    </row>
    <row s="1854" customFormat="1" customHeight="1" ht="22.5">
      <c r="A1665" s="994"/>
      <c r="B1665" s="1373"/>
      <c r="C1665" s="1649"/>
      <c r="D1665" s="2158"/>
      <c r="E1665" s="553" t="s">
        <v>3515</v>
      </c>
      <c r="F1665" s="547" t="s">
        <v>2409</v>
      </c>
      <c r="G1665" s="2386" t="s">
        <v>738</v>
      </c>
      <c r="H1665" s="552"/>
      <c r="I1665" s="552">
        <v>205.818</v>
      </c>
      <c r="J1665" s="552"/>
      <c r="K1665" s="552"/>
      <c r="L1665" s="552"/>
      <c r="M1665" s="552"/>
      <c r="N1665" s="552"/>
      <c r="O1665" s="552"/>
      <c r="P1665" s="552"/>
      <c r="Q1665" s="552"/>
      <c r="R1665" s="552"/>
      <c r="S1665" s="552"/>
      <c r="T1665" s="552"/>
      <c r="U1665" s="552"/>
      <c r="V1665" s="552"/>
      <c r="W1665" s="552"/>
      <c r="X1665" s="552"/>
      <c r="Y1665" s="552"/>
      <c r="Z1665" s="552"/>
      <c r="AA1665" s="552"/>
      <c r="AB1665" s="552"/>
      <c r="AC1665" s="552"/>
      <c r="AD1665" s="552"/>
      <c r="AE1665" s="552"/>
      <c r="AF1665" s="552"/>
      <c r="AG1665" s="552"/>
      <c r="AH1665" s="552"/>
      <c r="AI1665" s="1532" t="s">
        <v>739</v>
      </c>
      <c r="AJ1665" s="741"/>
      <c r="AK1665" s="1649"/>
      <c r="AL1665" s="1649"/>
      <c r="AM1665" s="1373"/>
      <c r="AN1665" s="1373"/>
      <c r="AO1665" s="1373"/>
      <c r="AP1665" s="1373"/>
      <c r="AQ1665" s="1649"/>
      <c r="AR1665" s="1373"/>
      <c r="AS1665" s="1373"/>
      <c r="AT1665" s="743"/>
      <c r="AU1665" s="1373"/>
      <c r="AV1665" s="1373"/>
      <c r="AW1665" s="1373"/>
      <c r="AX1665" s="1373"/>
      <c r="AY1665" s="1373"/>
      <c r="AZ1665" s="1639"/>
      <c r="BA1665" s="1639"/>
      <c r="BB1665" s="1639"/>
      <c r="BC1665" s="1639"/>
      <c r="BD1665" s="1639"/>
      <c r="BE1665" s="1642">
        <v>0</v>
      </c>
    </row>
    <row s="1854" customFormat="1" customHeight="1" ht="22.5">
      <c r="A1666" s="994"/>
      <c r="B1666" s="1373"/>
      <c r="C1666" s="1649"/>
      <c r="D1666" s="2158"/>
      <c r="E1666" s="553" t="s">
        <v>3516</v>
      </c>
      <c r="F1666" s="547" t="s">
        <v>2532</v>
      </c>
      <c r="G1666" s="2386" t="s">
        <v>738</v>
      </c>
      <c r="H1666" s="552"/>
      <c r="I1666" s="552">
        <v>240</v>
      </c>
      <c r="J1666" s="552"/>
      <c r="K1666" s="552"/>
      <c r="L1666" s="552"/>
      <c r="M1666" s="552"/>
      <c r="N1666" s="552"/>
      <c r="O1666" s="552"/>
      <c r="P1666" s="552"/>
      <c r="Q1666" s="552"/>
      <c r="R1666" s="552"/>
      <c r="S1666" s="552"/>
      <c r="T1666" s="552"/>
      <c r="U1666" s="552"/>
      <c r="V1666" s="552"/>
      <c r="W1666" s="552"/>
      <c r="X1666" s="552"/>
      <c r="Y1666" s="552"/>
      <c r="Z1666" s="552"/>
      <c r="AA1666" s="552"/>
      <c r="AB1666" s="552"/>
      <c r="AC1666" s="552"/>
      <c r="AD1666" s="552"/>
      <c r="AE1666" s="552"/>
      <c r="AF1666" s="552"/>
      <c r="AG1666" s="552"/>
      <c r="AH1666" s="552"/>
      <c r="AI1666" s="1532" t="s">
        <v>739</v>
      </c>
      <c r="AJ1666" s="741"/>
      <c r="AK1666" s="1649"/>
      <c r="AL1666" s="1649"/>
      <c r="AM1666" s="1373"/>
      <c r="AN1666" s="1373"/>
      <c r="AO1666" s="1373"/>
      <c r="AP1666" s="1373"/>
      <c r="AQ1666" s="1649"/>
      <c r="AR1666" s="1373"/>
      <c r="AS1666" s="1373"/>
      <c r="AT1666" s="743"/>
      <c r="AU1666" s="1373"/>
      <c r="AV1666" s="1373"/>
      <c r="AW1666" s="1373"/>
      <c r="AX1666" s="1373"/>
      <c r="AY1666" s="1373"/>
      <c r="AZ1666" s="1639"/>
      <c r="BA1666" s="1639"/>
      <c r="BB1666" s="1639"/>
      <c r="BC1666" s="1639"/>
      <c r="BD1666" s="1639"/>
      <c r="BE1666" s="1642">
        <v>0</v>
      </c>
    </row>
    <row s="1854" customFormat="1" customHeight="1" ht="22.5">
      <c r="A1667" s="994"/>
      <c r="B1667" s="1373"/>
      <c r="C1667" s="1649"/>
      <c r="D1667" s="2158"/>
      <c r="E1667" s="553" t="s">
        <v>3517</v>
      </c>
      <c r="F1667" s="547" t="s">
        <v>2569</v>
      </c>
      <c r="G1667" s="2386" t="s">
        <v>738</v>
      </c>
      <c r="H1667" s="552"/>
      <c r="I1667" s="552">
        <v>210</v>
      </c>
      <c r="J1667" s="552"/>
      <c r="K1667" s="552"/>
      <c r="L1667" s="552"/>
      <c r="M1667" s="552"/>
      <c r="N1667" s="552"/>
      <c r="O1667" s="552"/>
      <c r="P1667" s="552"/>
      <c r="Q1667" s="552"/>
      <c r="R1667" s="552"/>
      <c r="S1667" s="552"/>
      <c r="T1667" s="552"/>
      <c r="U1667" s="552"/>
      <c r="V1667" s="552"/>
      <c r="W1667" s="552"/>
      <c r="X1667" s="552"/>
      <c r="Y1667" s="552"/>
      <c r="Z1667" s="552"/>
      <c r="AA1667" s="552"/>
      <c r="AB1667" s="552"/>
      <c r="AC1667" s="552"/>
      <c r="AD1667" s="552"/>
      <c r="AE1667" s="552"/>
      <c r="AF1667" s="552"/>
      <c r="AG1667" s="552"/>
      <c r="AH1667" s="552"/>
      <c r="AI1667" s="1532" t="s">
        <v>739</v>
      </c>
      <c r="AJ1667" s="741"/>
      <c r="AK1667" s="1649"/>
      <c r="AL1667" s="1649"/>
      <c r="AM1667" s="1373"/>
      <c r="AN1667" s="1373"/>
      <c r="AO1667" s="1373"/>
      <c r="AP1667" s="1373"/>
      <c r="AQ1667" s="1649"/>
      <c r="AR1667" s="1373"/>
      <c r="AS1667" s="1373"/>
      <c r="AT1667" s="743"/>
      <c r="AU1667" s="1373"/>
      <c r="AV1667" s="1373"/>
      <c r="AW1667" s="1373"/>
      <c r="AX1667" s="1373"/>
      <c r="AY1667" s="1373"/>
      <c r="AZ1667" s="1639"/>
      <c r="BA1667" s="1639"/>
      <c r="BB1667" s="1639"/>
      <c r="BC1667" s="1639"/>
      <c r="BD1667" s="1639"/>
      <c r="BE1667" s="1642">
        <v>0</v>
      </c>
    </row>
    <row s="1854" customFormat="1" customHeight="1" ht="22.5">
      <c r="A1668" s="994"/>
      <c r="B1668" s="1373"/>
      <c r="C1668" s="1649"/>
      <c r="D1668" s="2158"/>
      <c r="E1668" s="553" t="s">
        <v>3518</v>
      </c>
      <c r="F1668" s="547" t="s">
        <v>2563</v>
      </c>
      <c r="G1668" s="2386" t="s">
        <v>738</v>
      </c>
      <c r="H1668" s="552"/>
      <c r="I1668" s="552">
        <v>210</v>
      </c>
      <c r="J1668" s="552"/>
      <c r="K1668" s="552"/>
      <c r="L1668" s="552"/>
      <c r="M1668" s="552"/>
      <c r="N1668" s="552"/>
      <c r="O1668" s="552"/>
      <c r="P1668" s="552"/>
      <c r="Q1668" s="552"/>
      <c r="R1668" s="552"/>
      <c r="S1668" s="552"/>
      <c r="T1668" s="552"/>
      <c r="U1668" s="552"/>
      <c r="V1668" s="552"/>
      <c r="W1668" s="552"/>
      <c r="X1668" s="552"/>
      <c r="Y1668" s="552"/>
      <c r="Z1668" s="552"/>
      <c r="AA1668" s="552"/>
      <c r="AB1668" s="552"/>
      <c r="AC1668" s="552"/>
      <c r="AD1668" s="552"/>
      <c r="AE1668" s="552"/>
      <c r="AF1668" s="552"/>
      <c r="AG1668" s="552"/>
      <c r="AH1668" s="552"/>
      <c r="AI1668" s="1532" t="s">
        <v>739</v>
      </c>
      <c r="AJ1668" s="741"/>
      <c r="AK1668" s="1649"/>
      <c r="AL1668" s="1649"/>
      <c r="AM1668" s="1373"/>
      <c r="AN1668" s="1373"/>
      <c r="AO1668" s="1373"/>
      <c r="AP1668" s="1373"/>
      <c r="AQ1668" s="1649"/>
      <c r="AR1668" s="1373"/>
      <c r="AS1668" s="1373"/>
      <c r="AT1668" s="743"/>
      <c r="AU1668" s="1373"/>
      <c r="AV1668" s="1373"/>
      <c r="AW1668" s="1373"/>
      <c r="AX1668" s="1373"/>
      <c r="AY1668" s="1373"/>
      <c r="AZ1668" s="1639"/>
      <c r="BA1668" s="1639"/>
      <c r="BB1668" s="1639"/>
      <c r="BC1668" s="1639"/>
      <c r="BD1668" s="1639"/>
      <c r="BE1668" s="1642">
        <v>0</v>
      </c>
    </row>
    <row s="1854" customFormat="1" customHeight="1" ht="22.5">
      <c r="A1669" s="994"/>
      <c r="B1669" s="1373"/>
      <c r="C1669" s="1649"/>
      <c r="D1669" s="2158"/>
      <c r="E1669" s="553" t="s">
        <v>3519</v>
      </c>
      <c r="F1669" s="547" t="s">
        <v>2553</v>
      </c>
      <c r="G1669" s="2386" t="s">
        <v>738</v>
      </c>
      <c r="H1669" s="552"/>
      <c r="I1669" s="552">
        <v>212.819</v>
      </c>
      <c r="J1669" s="552"/>
      <c r="K1669" s="552"/>
      <c r="L1669" s="552"/>
      <c r="M1669" s="552"/>
      <c r="N1669" s="552"/>
      <c r="O1669" s="552"/>
      <c r="P1669" s="552"/>
      <c r="Q1669" s="552"/>
      <c r="R1669" s="552"/>
      <c r="S1669" s="552"/>
      <c r="T1669" s="552"/>
      <c r="U1669" s="552"/>
      <c r="V1669" s="552"/>
      <c r="W1669" s="552"/>
      <c r="X1669" s="552"/>
      <c r="Y1669" s="552"/>
      <c r="Z1669" s="552"/>
      <c r="AA1669" s="552"/>
      <c r="AB1669" s="552"/>
      <c r="AC1669" s="552"/>
      <c r="AD1669" s="552"/>
      <c r="AE1669" s="552"/>
      <c r="AF1669" s="552"/>
      <c r="AG1669" s="552"/>
      <c r="AH1669" s="552"/>
      <c r="AI1669" s="1532" t="s">
        <v>739</v>
      </c>
      <c r="AJ1669" s="741"/>
      <c r="AK1669" s="1649"/>
      <c r="AL1669" s="1649"/>
      <c r="AM1669" s="1373"/>
      <c r="AN1669" s="1373"/>
      <c r="AO1669" s="1373"/>
      <c r="AP1669" s="1373"/>
      <c r="AQ1669" s="1649"/>
      <c r="AR1669" s="1373"/>
      <c r="AS1669" s="1373"/>
      <c r="AT1669" s="743"/>
      <c r="AU1669" s="1373"/>
      <c r="AV1669" s="1373"/>
      <c r="AW1669" s="1373"/>
      <c r="AX1669" s="1373"/>
      <c r="AY1669" s="1373"/>
      <c r="AZ1669" s="1639"/>
      <c r="BA1669" s="1639"/>
      <c r="BB1669" s="1639"/>
      <c r="BC1669" s="1639"/>
      <c r="BD1669" s="1639"/>
      <c r="BE1669" s="1642">
        <v>0</v>
      </c>
    </row>
    <row s="1854" customFormat="1" customHeight="1" ht="22.5">
      <c r="A1670" s="994"/>
      <c r="B1670" s="1373"/>
      <c r="C1670" s="1649"/>
      <c r="D1670" s="2158"/>
      <c r="E1670" s="553" t="s">
        <v>3520</v>
      </c>
      <c r="F1670" s="547" t="s">
        <v>2520</v>
      </c>
      <c r="G1670" s="2386" t="s">
        <v>738</v>
      </c>
      <c r="H1670" s="552"/>
      <c r="I1670" s="552">
        <v>210</v>
      </c>
      <c r="J1670" s="552"/>
      <c r="K1670" s="552"/>
      <c r="L1670" s="552"/>
      <c r="M1670" s="552"/>
      <c r="N1670" s="552"/>
      <c r="O1670" s="552"/>
      <c r="P1670" s="552"/>
      <c r="Q1670" s="552"/>
      <c r="R1670" s="552"/>
      <c r="S1670" s="552"/>
      <c r="T1670" s="552"/>
      <c r="U1670" s="552"/>
      <c r="V1670" s="552"/>
      <c r="W1670" s="552"/>
      <c r="X1670" s="552"/>
      <c r="Y1670" s="552"/>
      <c r="Z1670" s="552"/>
      <c r="AA1670" s="552"/>
      <c r="AB1670" s="552"/>
      <c r="AC1670" s="552"/>
      <c r="AD1670" s="552"/>
      <c r="AE1670" s="552"/>
      <c r="AF1670" s="552"/>
      <c r="AG1670" s="552"/>
      <c r="AH1670" s="552"/>
      <c r="AI1670" s="1532" t="s">
        <v>739</v>
      </c>
      <c r="AJ1670" s="741"/>
      <c r="AK1670" s="1649"/>
      <c r="AL1670" s="1649"/>
      <c r="AM1670" s="1373"/>
      <c r="AN1670" s="1373"/>
      <c r="AO1670" s="1373"/>
      <c r="AP1670" s="1373"/>
      <c r="AQ1670" s="1649"/>
      <c r="AR1670" s="1373"/>
      <c r="AS1670" s="1373"/>
      <c r="AT1670" s="743"/>
      <c r="AU1670" s="1373"/>
      <c r="AV1670" s="1373"/>
      <c r="AW1670" s="1373"/>
      <c r="AX1670" s="1373"/>
      <c r="AY1670" s="1373"/>
      <c r="AZ1670" s="1639"/>
      <c r="BA1670" s="1639"/>
      <c r="BB1670" s="1639"/>
      <c r="BC1670" s="1639"/>
      <c r="BD1670" s="1639"/>
      <c r="BE1670" s="1642">
        <v>0</v>
      </c>
    </row>
    <row s="1854" customFormat="1" customHeight="1" ht="22.5">
      <c r="A1671" s="994"/>
      <c r="B1671" s="1373"/>
      <c r="C1671" s="1649"/>
      <c r="D1671" s="2158"/>
      <c r="E1671" s="553" t="s">
        <v>3521</v>
      </c>
      <c r="F1671" s="547" t="s">
        <v>2573</v>
      </c>
      <c r="G1671" s="2386" t="s">
        <v>738</v>
      </c>
      <c r="H1671" s="552"/>
      <c r="I1671" s="552">
        <v>210</v>
      </c>
      <c r="J1671" s="552"/>
      <c r="K1671" s="552"/>
      <c r="L1671" s="552"/>
      <c r="M1671" s="552"/>
      <c r="N1671" s="552"/>
      <c r="O1671" s="552"/>
      <c r="P1671" s="552"/>
      <c r="Q1671" s="552"/>
      <c r="R1671" s="552"/>
      <c r="S1671" s="552"/>
      <c r="T1671" s="552"/>
      <c r="U1671" s="552"/>
      <c r="V1671" s="552"/>
      <c r="W1671" s="552"/>
      <c r="X1671" s="552"/>
      <c r="Y1671" s="552"/>
      <c r="Z1671" s="552"/>
      <c r="AA1671" s="552"/>
      <c r="AB1671" s="552"/>
      <c r="AC1671" s="552"/>
      <c r="AD1671" s="552"/>
      <c r="AE1671" s="552"/>
      <c r="AF1671" s="552"/>
      <c r="AG1671" s="552"/>
      <c r="AH1671" s="552"/>
      <c r="AI1671" s="1532" t="s">
        <v>739</v>
      </c>
      <c r="AJ1671" s="741"/>
      <c r="AK1671" s="1649"/>
      <c r="AL1671" s="1649"/>
      <c r="AM1671" s="1373"/>
      <c r="AN1671" s="1373"/>
      <c r="AO1671" s="1373"/>
      <c r="AP1671" s="1373"/>
      <c r="AQ1671" s="1649"/>
      <c r="AR1671" s="1373"/>
      <c r="AS1671" s="1373"/>
      <c r="AT1671" s="743"/>
      <c r="AU1671" s="1373"/>
      <c r="AV1671" s="1373"/>
      <c r="AW1671" s="1373"/>
      <c r="AX1671" s="1373"/>
      <c r="AY1671" s="1373"/>
      <c r="AZ1671" s="1639"/>
      <c r="BA1671" s="1639"/>
      <c r="BB1671" s="1639"/>
      <c r="BC1671" s="1639"/>
      <c r="BD1671" s="1639"/>
      <c r="BE1671" s="1642">
        <v>0</v>
      </c>
    </row>
    <row s="1854" customFormat="1" customHeight="1" ht="22.5">
      <c r="A1672" s="994"/>
      <c r="B1672" s="1373"/>
      <c r="C1672" s="1649"/>
      <c r="D1672" s="2158"/>
      <c r="E1672" s="553" t="s">
        <v>3522</v>
      </c>
      <c r="F1672" s="547" t="s">
        <v>3523</v>
      </c>
      <c r="G1672" s="2386" t="s">
        <v>738</v>
      </c>
      <c r="H1672" s="552"/>
      <c r="I1672" s="552">
        <v>210</v>
      </c>
      <c r="J1672" s="552"/>
      <c r="K1672" s="552"/>
      <c r="L1672" s="552"/>
      <c r="M1672" s="552"/>
      <c r="N1672" s="552"/>
      <c r="O1672" s="552"/>
      <c r="P1672" s="552"/>
      <c r="Q1672" s="552"/>
      <c r="R1672" s="552"/>
      <c r="S1672" s="552"/>
      <c r="T1672" s="552"/>
      <c r="U1672" s="552"/>
      <c r="V1672" s="552"/>
      <c r="W1672" s="552"/>
      <c r="X1672" s="552"/>
      <c r="Y1672" s="552"/>
      <c r="Z1672" s="552"/>
      <c r="AA1672" s="552"/>
      <c r="AB1672" s="552"/>
      <c r="AC1672" s="552"/>
      <c r="AD1672" s="552"/>
      <c r="AE1672" s="552"/>
      <c r="AF1672" s="552"/>
      <c r="AG1672" s="552"/>
      <c r="AH1672" s="552"/>
      <c r="AI1672" s="1532" t="s">
        <v>739</v>
      </c>
      <c r="AJ1672" s="741"/>
      <c r="AK1672" s="1649"/>
      <c r="AL1672" s="1649"/>
      <c r="AM1672" s="1373"/>
      <c r="AN1672" s="1373"/>
      <c r="AO1672" s="1373"/>
      <c r="AP1672" s="1373"/>
      <c r="AQ1672" s="1649"/>
      <c r="AR1672" s="1373"/>
      <c r="AS1672" s="1373"/>
      <c r="AT1672" s="743"/>
      <c r="AU1672" s="1373"/>
      <c r="AV1672" s="1373"/>
      <c r="AW1672" s="1373"/>
      <c r="AX1672" s="1373"/>
      <c r="AY1672" s="1373"/>
      <c r="AZ1672" s="1639"/>
      <c r="BA1672" s="1639"/>
      <c r="BB1672" s="1639"/>
      <c r="BC1672" s="1639"/>
      <c r="BD1672" s="1639"/>
      <c r="BE1672" s="1642">
        <v>0</v>
      </c>
    </row>
    <row s="1854" customFormat="1" customHeight="1" ht="22.5">
      <c r="A1673" s="994"/>
      <c r="B1673" s="1373"/>
      <c r="C1673" s="1649"/>
      <c r="D1673" s="2158"/>
      <c r="E1673" s="553" t="s">
        <v>3524</v>
      </c>
      <c r="F1673" s="547" t="s">
        <v>2439</v>
      </c>
      <c r="G1673" s="2386" t="s">
        <v>738</v>
      </c>
      <c r="H1673" s="552"/>
      <c r="I1673" s="552">
        <v>275.765</v>
      </c>
      <c r="J1673" s="552"/>
      <c r="K1673" s="552"/>
      <c r="L1673" s="552"/>
      <c r="M1673" s="552"/>
      <c r="N1673" s="552"/>
      <c r="O1673" s="552"/>
      <c r="P1673" s="552"/>
      <c r="Q1673" s="552"/>
      <c r="R1673" s="552"/>
      <c r="S1673" s="552"/>
      <c r="T1673" s="552"/>
      <c r="U1673" s="552"/>
      <c r="V1673" s="552"/>
      <c r="W1673" s="552"/>
      <c r="X1673" s="552"/>
      <c r="Y1673" s="552"/>
      <c r="Z1673" s="552"/>
      <c r="AA1673" s="552"/>
      <c r="AB1673" s="552"/>
      <c r="AC1673" s="552"/>
      <c r="AD1673" s="552"/>
      <c r="AE1673" s="552"/>
      <c r="AF1673" s="552"/>
      <c r="AG1673" s="552"/>
      <c r="AH1673" s="552"/>
      <c r="AI1673" s="1532" t="s">
        <v>739</v>
      </c>
      <c r="AJ1673" s="741"/>
      <c r="AK1673" s="1649"/>
      <c r="AL1673" s="1649"/>
      <c r="AM1673" s="1373"/>
      <c r="AN1673" s="1373"/>
      <c r="AO1673" s="1373"/>
      <c r="AP1673" s="1373"/>
      <c r="AQ1673" s="1649"/>
      <c r="AR1673" s="1373"/>
      <c r="AS1673" s="1373"/>
      <c r="AT1673" s="743"/>
      <c r="AU1673" s="1373"/>
      <c r="AV1673" s="1373"/>
      <c r="AW1673" s="1373"/>
      <c r="AX1673" s="1373"/>
      <c r="AY1673" s="1373"/>
      <c r="AZ1673" s="1639"/>
      <c r="BA1673" s="1639"/>
      <c r="BB1673" s="1639"/>
      <c r="BC1673" s="1639"/>
      <c r="BD1673" s="1639"/>
      <c r="BE1673" s="1642">
        <v>0</v>
      </c>
    </row>
    <row s="1854" customFormat="1" customHeight="1" ht="22.5">
      <c r="A1674" s="994"/>
      <c r="B1674" s="1373"/>
      <c r="C1674" s="1649"/>
      <c r="D1674" s="2158"/>
      <c r="E1674" s="553" t="s">
        <v>3525</v>
      </c>
      <c r="F1674" s="547" t="s">
        <v>2555</v>
      </c>
      <c r="G1674" s="2386" t="s">
        <v>738</v>
      </c>
      <c r="H1674" s="552"/>
      <c r="I1674" s="552">
        <v>210</v>
      </c>
      <c r="J1674" s="552"/>
      <c r="K1674" s="552"/>
      <c r="L1674" s="552"/>
      <c r="M1674" s="552"/>
      <c r="N1674" s="552"/>
      <c r="O1674" s="552"/>
      <c r="P1674" s="552"/>
      <c r="Q1674" s="552"/>
      <c r="R1674" s="552"/>
      <c r="S1674" s="552"/>
      <c r="T1674" s="552"/>
      <c r="U1674" s="552"/>
      <c r="V1674" s="552"/>
      <c r="W1674" s="552"/>
      <c r="X1674" s="552"/>
      <c r="Y1674" s="552"/>
      <c r="Z1674" s="552"/>
      <c r="AA1674" s="552"/>
      <c r="AB1674" s="552"/>
      <c r="AC1674" s="552"/>
      <c r="AD1674" s="552"/>
      <c r="AE1674" s="552"/>
      <c r="AF1674" s="552"/>
      <c r="AG1674" s="552"/>
      <c r="AH1674" s="552"/>
      <c r="AI1674" s="1532" t="s">
        <v>739</v>
      </c>
      <c r="AJ1674" s="741"/>
      <c r="AK1674" s="1649"/>
      <c r="AL1674" s="1649"/>
      <c r="AM1674" s="1373"/>
      <c r="AN1674" s="1373"/>
      <c r="AO1674" s="1373"/>
      <c r="AP1674" s="1373"/>
      <c r="AQ1674" s="1649"/>
      <c r="AR1674" s="1373"/>
      <c r="AS1674" s="1373"/>
      <c r="AT1674" s="743"/>
      <c r="AU1674" s="1373"/>
      <c r="AV1674" s="1373"/>
      <c r="AW1674" s="1373"/>
      <c r="AX1674" s="1373"/>
      <c r="AY1674" s="1373"/>
      <c r="AZ1674" s="1639"/>
      <c r="BA1674" s="1639"/>
      <c r="BB1674" s="1639"/>
      <c r="BC1674" s="1639"/>
      <c r="BD1674" s="1639"/>
      <c r="BE1674" s="1642">
        <v>0</v>
      </c>
    </row>
    <row s="1854" customFormat="1" customHeight="1" ht="22.5">
      <c r="A1675" s="994"/>
      <c r="B1675" s="1373"/>
      <c r="C1675" s="1649"/>
      <c r="D1675" s="2158"/>
      <c r="E1675" s="553" t="s">
        <v>3526</v>
      </c>
      <c r="F1675" s="547" t="s">
        <v>2579</v>
      </c>
      <c r="G1675" s="2386" t="s">
        <v>738</v>
      </c>
      <c r="H1675" s="552"/>
      <c r="I1675" s="552">
        <v>210</v>
      </c>
      <c r="J1675" s="552"/>
      <c r="K1675" s="552"/>
      <c r="L1675" s="552"/>
      <c r="M1675" s="552"/>
      <c r="N1675" s="552"/>
      <c r="O1675" s="552"/>
      <c r="P1675" s="552"/>
      <c r="Q1675" s="552"/>
      <c r="R1675" s="552"/>
      <c r="S1675" s="552"/>
      <c r="T1675" s="552"/>
      <c r="U1675" s="552"/>
      <c r="V1675" s="552"/>
      <c r="W1675" s="552"/>
      <c r="X1675" s="552"/>
      <c r="Y1675" s="552"/>
      <c r="Z1675" s="552"/>
      <c r="AA1675" s="552"/>
      <c r="AB1675" s="552"/>
      <c r="AC1675" s="552"/>
      <c r="AD1675" s="552"/>
      <c r="AE1675" s="552"/>
      <c r="AF1675" s="552"/>
      <c r="AG1675" s="552"/>
      <c r="AH1675" s="552"/>
      <c r="AI1675" s="1532" t="s">
        <v>739</v>
      </c>
      <c r="AJ1675" s="741"/>
      <c r="AK1675" s="1649"/>
      <c r="AL1675" s="1649"/>
      <c r="AM1675" s="1373"/>
      <c r="AN1675" s="1373"/>
      <c r="AO1675" s="1373"/>
      <c r="AP1675" s="1373"/>
      <c r="AQ1675" s="1649"/>
      <c r="AR1675" s="1373"/>
      <c r="AS1675" s="1373"/>
      <c r="AT1675" s="743"/>
      <c r="AU1675" s="1373"/>
      <c r="AV1675" s="1373"/>
      <c r="AW1675" s="1373"/>
      <c r="AX1675" s="1373"/>
      <c r="AY1675" s="1373"/>
      <c r="AZ1675" s="1639"/>
      <c r="BA1675" s="1639"/>
      <c r="BB1675" s="1639"/>
      <c r="BC1675" s="1639"/>
      <c r="BD1675" s="1639"/>
      <c r="BE1675" s="1642">
        <v>0</v>
      </c>
    </row>
    <row s="1854" customFormat="1" customHeight="1" ht="22.5">
      <c r="A1676" s="994"/>
      <c r="B1676" s="1373"/>
      <c r="C1676" s="1649"/>
      <c r="D1676" s="2158"/>
      <c r="E1676" s="553" t="s">
        <v>3527</v>
      </c>
      <c r="F1676" s="547" t="s">
        <v>2472</v>
      </c>
      <c r="G1676" s="2386" t="s">
        <v>738</v>
      </c>
      <c r="H1676" s="552"/>
      <c r="I1676" s="552">
        <v>210</v>
      </c>
      <c r="J1676" s="552"/>
      <c r="K1676" s="552"/>
      <c r="L1676" s="552"/>
      <c r="M1676" s="552"/>
      <c r="N1676" s="552"/>
      <c r="O1676" s="552"/>
      <c r="P1676" s="552"/>
      <c r="Q1676" s="552"/>
      <c r="R1676" s="552"/>
      <c r="S1676" s="552"/>
      <c r="T1676" s="552"/>
      <c r="U1676" s="552"/>
      <c r="V1676" s="552"/>
      <c r="W1676" s="552"/>
      <c r="X1676" s="552"/>
      <c r="Y1676" s="552"/>
      <c r="Z1676" s="552"/>
      <c r="AA1676" s="552"/>
      <c r="AB1676" s="552"/>
      <c r="AC1676" s="552"/>
      <c r="AD1676" s="552"/>
      <c r="AE1676" s="552"/>
      <c r="AF1676" s="552"/>
      <c r="AG1676" s="552"/>
      <c r="AH1676" s="552"/>
      <c r="AI1676" s="1532" t="s">
        <v>739</v>
      </c>
      <c r="AJ1676" s="741"/>
      <c r="AK1676" s="1649"/>
      <c r="AL1676" s="1649"/>
      <c r="AM1676" s="1373"/>
      <c r="AN1676" s="1373"/>
      <c r="AO1676" s="1373"/>
      <c r="AP1676" s="1373"/>
      <c r="AQ1676" s="1649"/>
      <c r="AR1676" s="1373"/>
      <c r="AS1676" s="1373"/>
      <c r="AT1676" s="743"/>
      <c r="AU1676" s="1373"/>
      <c r="AV1676" s="1373"/>
      <c r="AW1676" s="1373"/>
      <c r="AX1676" s="1373"/>
      <c r="AY1676" s="1373"/>
      <c r="AZ1676" s="1639"/>
      <c r="BA1676" s="1639"/>
      <c r="BB1676" s="1639"/>
      <c r="BC1676" s="1639"/>
      <c r="BD1676" s="1639"/>
      <c r="BE1676" s="1642">
        <v>0</v>
      </c>
    </row>
    <row s="1854" customFormat="1" customHeight="1" ht="22.5">
      <c r="A1677" s="994"/>
      <c r="B1677" s="1373"/>
      <c r="C1677" s="1649"/>
      <c r="D1677" s="2158"/>
      <c r="E1677" s="553" t="s">
        <v>3528</v>
      </c>
      <c r="F1677" s="547" t="s">
        <v>2557</v>
      </c>
      <c r="G1677" s="2386" t="s">
        <v>738</v>
      </c>
      <c r="H1677" s="552"/>
      <c r="I1677" s="552">
        <v>210</v>
      </c>
      <c r="J1677" s="552"/>
      <c r="K1677" s="552"/>
      <c r="L1677" s="552"/>
      <c r="M1677" s="552"/>
      <c r="N1677" s="552"/>
      <c r="O1677" s="552"/>
      <c r="P1677" s="552"/>
      <c r="Q1677" s="552"/>
      <c r="R1677" s="552"/>
      <c r="S1677" s="552"/>
      <c r="T1677" s="552"/>
      <c r="U1677" s="552"/>
      <c r="V1677" s="552"/>
      <c r="W1677" s="552"/>
      <c r="X1677" s="552"/>
      <c r="Y1677" s="552"/>
      <c r="Z1677" s="552"/>
      <c r="AA1677" s="552"/>
      <c r="AB1677" s="552"/>
      <c r="AC1677" s="552"/>
      <c r="AD1677" s="552"/>
      <c r="AE1677" s="552"/>
      <c r="AF1677" s="552"/>
      <c r="AG1677" s="552"/>
      <c r="AH1677" s="552"/>
      <c r="AI1677" s="1532" t="s">
        <v>739</v>
      </c>
      <c r="AJ1677" s="741"/>
      <c r="AK1677" s="1649"/>
      <c r="AL1677" s="1649"/>
      <c r="AM1677" s="1373"/>
      <c r="AN1677" s="1373"/>
      <c r="AO1677" s="1373"/>
      <c r="AP1677" s="1373"/>
      <c r="AQ1677" s="1649"/>
      <c r="AR1677" s="1373"/>
      <c r="AS1677" s="1373"/>
      <c r="AT1677" s="743"/>
      <c r="AU1677" s="1373"/>
      <c r="AV1677" s="1373"/>
      <c r="AW1677" s="1373"/>
      <c r="AX1677" s="1373"/>
      <c r="AY1677" s="1373"/>
      <c r="AZ1677" s="1639"/>
      <c r="BA1677" s="1639"/>
      <c r="BB1677" s="1639"/>
      <c r="BC1677" s="1639"/>
      <c r="BD1677" s="1639"/>
      <c r="BE1677" s="1642">
        <v>0</v>
      </c>
    </row>
    <row s="1854" customFormat="1" customHeight="1" ht="22.5">
      <c r="A1678" s="994"/>
      <c r="B1678" s="1373"/>
      <c r="C1678" s="1649"/>
      <c r="D1678" s="2158"/>
      <c r="E1678" s="553" t="s">
        <v>3529</v>
      </c>
      <c r="F1678" s="547" t="s">
        <v>2547</v>
      </c>
      <c r="G1678" s="2386" t="s">
        <v>738</v>
      </c>
      <c r="H1678" s="552"/>
      <c r="I1678" s="552">
        <v>210</v>
      </c>
      <c r="J1678" s="552"/>
      <c r="K1678" s="552"/>
      <c r="L1678" s="552"/>
      <c r="M1678" s="552"/>
      <c r="N1678" s="552"/>
      <c r="O1678" s="552"/>
      <c r="P1678" s="552"/>
      <c r="Q1678" s="552"/>
      <c r="R1678" s="552"/>
      <c r="S1678" s="552"/>
      <c r="T1678" s="552"/>
      <c r="U1678" s="552"/>
      <c r="V1678" s="552"/>
      <c r="W1678" s="552"/>
      <c r="X1678" s="552"/>
      <c r="Y1678" s="552"/>
      <c r="Z1678" s="552"/>
      <c r="AA1678" s="552"/>
      <c r="AB1678" s="552"/>
      <c r="AC1678" s="552"/>
      <c r="AD1678" s="552"/>
      <c r="AE1678" s="552"/>
      <c r="AF1678" s="552"/>
      <c r="AG1678" s="552"/>
      <c r="AH1678" s="552"/>
      <c r="AI1678" s="1532" t="s">
        <v>739</v>
      </c>
      <c r="AJ1678" s="741"/>
      <c r="AK1678" s="1649"/>
      <c r="AL1678" s="1649"/>
      <c r="AM1678" s="1373"/>
      <c r="AN1678" s="1373"/>
      <c r="AO1678" s="1373"/>
      <c r="AP1678" s="1373"/>
      <c r="AQ1678" s="1649"/>
      <c r="AR1678" s="1373"/>
      <c r="AS1678" s="1373"/>
      <c r="AT1678" s="743"/>
      <c r="AU1678" s="1373"/>
      <c r="AV1678" s="1373"/>
      <c r="AW1678" s="1373"/>
      <c r="AX1678" s="1373"/>
      <c r="AY1678" s="1373"/>
      <c r="AZ1678" s="1639"/>
      <c r="BA1678" s="1639"/>
      <c r="BB1678" s="1639"/>
      <c r="BC1678" s="1639"/>
      <c r="BD1678" s="1639"/>
      <c r="BE1678" s="1642">
        <v>0</v>
      </c>
    </row>
    <row s="1854" customFormat="1" customHeight="1" ht="22.5">
      <c r="A1679" s="994"/>
      <c r="B1679" s="1373"/>
      <c r="C1679" s="1649"/>
      <c r="D1679" s="2158"/>
      <c r="E1679" s="553" t="s">
        <v>3530</v>
      </c>
      <c r="F1679" s="547" t="s">
        <v>2430</v>
      </c>
      <c r="G1679" s="2386" t="s">
        <v>738</v>
      </c>
      <c r="H1679" s="552"/>
      <c r="I1679" s="552">
        <v>210</v>
      </c>
      <c r="J1679" s="552"/>
      <c r="K1679" s="552"/>
      <c r="L1679" s="552"/>
      <c r="M1679" s="552"/>
      <c r="N1679" s="552"/>
      <c r="O1679" s="552"/>
      <c r="P1679" s="552"/>
      <c r="Q1679" s="552"/>
      <c r="R1679" s="552"/>
      <c r="S1679" s="552"/>
      <c r="T1679" s="552"/>
      <c r="U1679" s="552"/>
      <c r="V1679" s="552"/>
      <c r="W1679" s="552"/>
      <c r="X1679" s="552"/>
      <c r="Y1679" s="552"/>
      <c r="Z1679" s="552"/>
      <c r="AA1679" s="552"/>
      <c r="AB1679" s="552"/>
      <c r="AC1679" s="552"/>
      <c r="AD1679" s="552"/>
      <c r="AE1679" s="552"/>
      <c r="AF1679" s="552"/>
      <c r="AG1679" s="552"/>
      <c r="AH1679" s="552"/>
      <c r="AI1679" s="1532" t="s">
        <v>739</v>
      </c>
      <c r="AJ1679" s="741"/>
      <c r="AK1679" s="1649"/>
      <c r="AL1679" s="1649"/>
      <c r="AM1679" s="1373"/>
      <c r="AN1679" s="1373"/>
      <c r="AO1679" s="1373"/>
      <c r="AP1679" s="1373"/>
      <c r="AQ1679" s="1649"/>
      <c r="AR1679" s="1373"/>
      <c r="AS1679" s="1373"/>
      <c r="AT1679" s="743"/>
      <c r="AU1679" s="1373"/>
      <c r="AV1679" s="1373"/>
      <c r="AW1679" s="1373"/>
      <c r="AX1679" s="1373"/>
      <c r="AY1679" s="1373"/>
      <c r="AZ1679" s="1639"/>
      <c r="BA1679" s="1639"/>
      <c r="BB1679" s="1639"/>
      <c r="BC1679" s="1639"/>
      <c r="BD1679" s="1639"/>
      <c r="BE1679" s="1642">
        <v>0</v>
      </c>
    </row>
    <row s="1854" customFormat="1" customHeight="1" ht="22.5">
      <c r="A1680" s="994"/>
      <c r="B1680" s="1373"/>
      <c r="C1680" s="1649"/>
      <c r="D1680" s="2158"/>
      <c r="E1680" s="553" t="s">
        <v>3531</v>
      </c>
      <c r="F1680" s="547" t="s">
        <v>2488</v>
      </c>
      <c r="G1680" s="2386" t="s">
        <v>738</v>
      </c>
      <c r="H1680" s="552"/>
      <c r="I1680" s="552">
        <v>210</v>
      </c>
      <c r="J1680" s="552"/>
      <c r="K1680" s="552"/>
      <c r="L1680" s="552"/>
      <c r="M1680" s="552"/>
      <c r="N1680" s="552"/>
      <c r="O1680" s="552"/>
      <c r="P1680" s="552"/>
      <c r="Q1680" s="552"/>
      <c r="R1680" s="552"/>
      <c r="S1680" s="552"/>
      <c r="T1680" s="552"/>
      <c r="U1680" s="552"/>
      <c r="V1680" s="552"/>
      <c r="W1680" s="552"/>
      <c r="X1680" s="552"/>
      <c r="Y1680" s="552"/>
      <c r="Z1680" s="552"/>
      <c r="AA1680" s="552"/>
      <c r="AB1680" s="552"/>
      <c r="AC1680" s="552"/>
      <c r="AD1680" s="552"/>
      <c r="AE1680" s="552"/>
      <c r="AF1680" s="552"/>
      <c r="AG1680" s="552"/>
      <c r="AH1680" s="552"/>
      <c r="AI1680" s="1532" t="s">
        <v>739</v>
      </c>
      <c r="AJ1680" s="741"/>
      <c r="AK1680" s="1649"/>
      <c r="AL1680" s="1649"/>
      <c r="AM1680" s="1373"/>
      <c r="AN1680" s="1373"/>
      <c r="AO1680" s="1373"/>
      <c r="AP1680" s="1373"/>
      <c r="AQ1680" s="1649"/>
      <c r="AR1680" s="1373"/>
      <c r="AS1680" s="1373"/>
      <c r="AT1680" s="743"/>
      <c r="AU1680" s="1373"/>
      <c r="AV1680" s="1373"/>
      <c r="AW1680" s="1373"/>
      <c r="AX1680" s="1373"/>
      <c r="AY1680" s="1373"/>
      <c r="AZ1680" s="1639"/>
      <c r="BA1680" s="1639"/>
      <c r="BB1680" s="1639"/>
      <c r="BC1680" s="1639"/>
      <c r="BD1680" s="1639"/>
      <c r="BE1680" s="1642">
        <v>0</v>
      </c>
    </row>
    <row s="1854" customFormat="1" customHeight="1" ht="22.5">
      <c r="A1681" s="994"/>
      <c r="B1681" s="1373"/>
      <c r="C1681" s="1649"/>
      <c r="D1681" s="2158"/>
      <c r="E1681" s="553" t="s">
        <v>3532</v>
      </c>
      <c r="F1681" s="547" t="s">
        <v>2468</v>
      </c>
      <c r="G1681" s="2386" t="s">
        <v>738</v>
      </c>
      <c r="H1681" s="552"/>
      <c r="I1681" s="552">
        <v>210</v>
      </c>
      <c r="J1681" s="552"/>
      <c r="K1681" s="552"/>
      <c r="L1681" s="552"/>
      <c r="M1681" s="552"/>
      <c r="N1681" s="552"/>
      <c r="O1681" s="552"/>
      <c r="P1681" s="552"/>
      <c r="Q1681" s="552"/>
      <c r="R1681" s="552"/>
      <c r="S1681" s="552"/>
      <c r="T1681" s="552"/>
      <c r="U1681" s="552"/>
      <c r="V1681" s="552"/>
      <c r="W1681" s="552"/>
      <c r="X1681" s="552"/>
      <c r="Y1681" s="552"/>
      <c r="Z1681" s="552"/>
      <c r="AA1681" s="552"/>
      <c r="AB1681" s="552"/>
      <c r="AC1681" s="552"/>
      <c r="AD1681" s="552"/>
      <c r="AE1681" s="552"/>
      <c r="AF1681" s="552"/>
      <c r="AG1681" s="552"/>
      <c r="AH1681" s="552"/>
      <c r="AI1681" s="1532" t="s">
        <v>739</v>
      </c>
      <c r="AJ1681" s="741"/>
      <c r="AK1681" s="1649"/>
      <c r="AL1681" s="1649"/>
      <c r="AM1681" s="1373"/>
      <c r="AN1681" s="1373"/>
      <c r="AO1681" s="1373"/>
      <c r="AP1681" s="1373"/>
      <c r="AQ1681" s="1649"/>
      <c r="AR1681" s="1373"/>
      <c r="AS1681" s="1373"/>
      <c r="AT1681" s="743"/>
      <c r="AU1681" s="1373"/>
      <c r="AV1681" s="1373"/>
      <c r="AW1681" s="1373"/>
      <c r="AX1681" s="1373"/>
      <c r="AY1681" s="1373"/>
      <c r="AZ1681" s="1639"/>
      <c r="BA1681" s="1639"/>
      <c r="BB1681" s="1639"/>
      <c r="BC1681" s="1639"/>
      <c r="BD1681" s="1639"/>
      <c r="BE1681" s="1642">
        <v>0</v>
      </c>
    </row>
    <row s="1854" customFormat="1" customHeight="1" ht="22.5">
      <c r="A1682" s="994"/>
      <c r="B1682" s="1373"/>
      <c r="C1682" s="1649"/>
      <c r="D1682" s="2158"/>
      <c r="E1682" s="553" t="s">
        <v>3533</v>
      </c>
      <c r="F1682" s="547" t="s">
        <v>3534</v>
      </c>
      <c r="G1682" s="2386" t="s">
        <v>738</v>
      </c>
      <c r="H1682" s="552"/>
      <c r="I1682" s="552">
        <v>210</v>
      </c>
      <c r="J1682" s="552"/>
      <c r="K1682" s="552"/>
      <c r="L1682" s="552"/>
      <c r="M1682" s="552"/>
      <c r="N1682" s="552"/>
      <c r="O1682" s="552"/>
      <c r="P1682" s="552"/>
      <c r="Q1682" s="552"/>
      <c r="R1682" s="552"/>
      <c r="S1682" s="552"/>
      <c r="T1682" s="552"/>
      <c r="U1682" s="552"/>
      <c r="V1682" s="552"/>
      <c r="W1682" s="552"/>
      <c r="X1682" s="552"/>
      <c r="Y1682" s="552"/>
      <c r="Z1682" s="552"/>
      <c r="AA1682" s="552"/>
      <c r="AB1682" s="552"/>
      <c r="AC1682" s="552"/>
      <c r="AD1682" s="552"/>
      <c r="AE1682" s="552"/>
      <c r="AF1682" s="552"/>
      <c r="AG1682" s="552"/>
      <c r="AH1682" s="552"/>
      <c r="AI1682" s="1532" t="s">
        <v>739</v>
      </c>
      <c r="AJ1682" s="741"/>
      <c r="AK1682" s="1649"/>
      <c r="AL1682" s="1649"/>
      <c r="AM1682" s="1373"/>
      <c r="AN1682" s="1373"/>
      <c r="AO1682" s="1373"/>
      <c r="AP1682" s="1373"/>
      <c r="AQ1682" s="1649"/>
      <c r="AR1682" s="1373"/>
      <c r="AS1682" s="1373"/>
      <c r="AT1682" s="743"/>
      <c r="AU1682" s="1373"/>
      <c r="AV1682" s="1373"/>
      <c r="AW1682" s="1373"/>
      <c r="AX1682" s="1373"/>
      <c r="AY1682" s="1373"/>
      <c r="AZ1682" s="1639"/>
      <c r="BA1682" s="1639"/>
      <c r="BB1682" s="1639"/>
      <c r="BC1682" s="1639"/>
      <c r="BD1682" s="1639"/>
      <c r="BE1682" s="1642">
        <v>0</v>
      </c>
    </row>
    <row s="1854" customFormat="1" customHeight="1" ht="22.5">
      <c r="A1683" s="994"/>
      <c r="B1683" s="1373"/>
      <c r="C1683" s="1649"/>
      <c r="D1683" s="2158"/>
      <c r="E1683" s="553" t="s">
        <v>3535</v>
      </c>
      <c r="F1683" s="547" t="s">
        <v>2462</v>
      </c>
      <c r="G1683" s="2386" t="s">
        <v>738</v>
      </c>
      <c r="H1683" s="552"/>
      <c r="I1683" s="552">
        <v>210</v>
      </c>
      <c r="J1683" s="552"/>
      <c r="K1683" s="552"/>
      <c r="L1683" s="552"/>
      <c r="M1683" s="552"/>
      <c r="N1683" s="552"/>
      <c r="O1683" s="552"/>
      <c r="P1683" s="552"/>
      <c r="Q1683" s="552"/>
      <c r="R1683" s="552"/>
      <c r="S1683" s="552"/>
      <c r="T1683" s="552"/>
      <c r="U1683" s="552"/>
      <c r="V1683" s="552"/>
      <c r="W1683" s="552"/>
      <c r="X1683" s="552"/>
      <c r="Y1683" s="552"/>
      <c r="Z1683" s="552"/>
      <c r="AA1683" s="552"/>
      <c r="AB1683" s="552"/>
      <c r="AC1683" s="552"/>
      <c r="AD1683" s="552"/>
      <c r="AE1683" s="552"/>
      <c r="AF1683" s="552"/>
      <c r="AG1683" s="552"/>
      <c r="AH1683" s="552"/>
      <c r="AI1683" s="1532" t="s">
        <v>739</v>
      </c>
      <c r="AJ1683" s="741"/>
      <c r="AK1683" s="1649"/>
      <c r="AL1683" s="1649"/>
      <c r="AM1683" s="1373"/>
      <c r="AN1683" s="1373"/>
      <c r="AO1683" s="1373"/>
      <c r="AP1683" s="1373"/>
      <c r="AQ1683" s="1649"/>
      <c r="AR1683" s="1373"/>
      <c r="AS1683" s="1373"/>
      <c r="AT1683" s="743"/>
      <c r="AU1683" s="1373"/>
      <c r="AV1683" s="1373"/>
      <c r="AW1683" s="1373"/>
      <c r="AX1683" s="1373"/>
      <c r="AY1683" s="1373"/>
      <c r="AZ1683" s="1639"/>
      <c r="BA1683" s="1639"/>
      <c r="BB1683" s="1639"/>
      <c r="BC1683" s="1639"/>
      <c r="BD1683" s="1639"/>
      <c r="BE1683" s="1642">
        <v>0</v>
      </c>
    </row>
    <row s="1854" customFormat="1" customHeight="1" ht="22.5">
      <c r="A1684" s="994"/>
      <c r="B1684" s="1373"/>
      <c r="C1684" s="1649"/>
      <c r="D1684" s="2158"/>
      <c r="E1684" s="553" t="s">
        <v>3536</v>
      </c>
      <c r="F1684" s="547" t="s">
        <v>3537</v>
      </c>
      <c r="G1684" s="2386" t="s">
        <v>738</v>
      </c>
      <c r="H1684" s="552"/>
      <c r="I1684" s="552">
        <v>192.919</v>
      </c>
      <c r="J1684" s="552"/>
      <c r="K1684" s="552"/>
      <c r="L1684" s="552"/>
      <c r="M1684" s="552"/>
      <c r="N1684" s="552"/>
      <c r="O1684" s="552"/>
      <c r="P1684" s="552"/>
      <c r="Q1684" s="552"/>
      <c r="R1684" s="552"/>
      <c r="S1684" s="552"/>
      <c r="T1684" s="552"/>
      <c r="U1684" s="552"/>
      <c r="V1684" s="552"/>
      <c r="W1684" s="552"/>
      <c r="X1684" s="552"/>
      <c r="Y1684" s="552"/>
      <c r="Z1684" s="552"/>
      <c r="AA1684" s="552"/>
      <c r="AB1684" s="552"/>
      <c r="AC1684" s="552"/>
      <c r="AD1684" s="552"/>
      <c r="AE1684" s="552"/>
      <c r="AF1684" s="552"/>
      <c r="AG1684" s="552"/>
      <c r="AH1684" s="552"/>
      <c r="AI1684" s="1532" t="s">
        <v>739</v>
      </c>
      <c r="AJ1684" s="741"/>
      <c r="AK1684" s="1649"/>
      <c r="AL1684" s="1649"/>
      <c r="AM1684" s="1373"/>
      <c r="AN1684" s="1373"/>
      <c r="AO1684" s="1373"/>
      <c r="AP1684" s="1373"/>
      <c r="AQ1684" s="1649"/>
      <c r="AR1684" s="1373"/>
      <c r="AS1684" s="1373"/>
      <c r="AT1684" s="743"/>
      <c r="AU1684" s="1373"/>
      <c r="AV1684" s="1373"/>
      <c r="AW1684" s="1373"/>
      <c r="AX1684" s="1373"/>
      <c r="AY1684" s="1373"/>
      <c r="AZ1684" s="1639"/>
      <c r="BA1684" s="1639"/>
      <c r="BB1684" s="1639"/>
      <c r="BC1684" s="1639"/>
      <c r="BD1684" s="1639"/>
      <c r="BE1684" s="1642">
        <v>0</v>
      </c>
    </row>
    <row s="1854" customFormat="1" customHeight="1" ht="22.5">
      <c r="A1685" s="994"/>
      <c r="B1685" s="1373"/>
      <c r="C1685" s="1649"/>
      <c r="D1685" s="2158"/>
      <c r="E1685" s="553" t="s">
        <v>3538</v>
      </c>
      <c r="F1685" s="547" t="s">
        <v>3539</v>
      </c>
      <c r="G1685" s="2386" t="s">
        <v>738</v>
      </c>
      <c r="H1685" s="552"/>
      <c r="I1685" s="552">
        <v>199.37</v>
      </c>
      <c r="J1685" s="552"/>
      <c r="K1685" s="552"/>
      <c r="L1685" s="552"/>
      <c r="M1685" s="552"/>
      <c r="N1685" s="552"/>
      <c r="O1685" s="552"/>
      <c r="P1685" s="552"/>
      <c r="Q1685" s="552"/>
      <c r="R1685" s="552"/>
      <c r="S1685" s="552"/>
      <c r="T1685" s="552"/>
      <c r="U1685" s="552"/>
      <c r="V1685" s="552"/>
      <c r="W1685" s="552"/>
      <c r="X1685" s="552"/>
      <c r="Y1685" s="552"/>
      <c r="Z1685" s="552"/>
      <c r="AA1685" s="552"/>
      <c r="AB1685" s="552"/>
      <c r="AC1685" s="552"/>
      <c r="AD1685" s="552"/>
      <c r="AE1685" s="552"/>
      <c r="AF1685" s="552"/>
      <c r="AG1685" s="552"/>
      <c r="AH1685" s="552"/>
      <c r="AI1685" s="1532" t="s">
        <v>739</v>
      </c>
      <c r="AJ1685" s="741"/>
      <c r="AK1685" s="1649"/>
      <c r="AL1685" s="1649"/>
      <c r="AM1685" s="1373"/>
      <c r="AN1685" s="1373"/>
      <c r="AO1685" s="1373"/>
      <c r="AP1685" s="1373"/>
      <c r="AQ1685" s="1649"/>
      <c r="AR1685" s="1373"/>
      <c r="AS1685" s="1373"/>
      <c r="AT1685" s="743"/>
      <c r="AU1685" s="1373"/>
      <c r="AV1685" s="1373"/>
      <c r="AW1685" s="1373"/>
      <c r="AX1685" s="1373"/>
      <c r="AY1685" s="1373"/>
      <c r="AZ1685" s="1639"/>
      <c r="BA1685" s="1639"/>
      <c r="BB1685" s="1639"/>
      <c r="BC1685" s="1639"/>
      <c r="BD1685" s="1639"/>
      <c r="BE1685" s="1642">
        <v>0</v>
      </c>
    </row>
    <row s="1854" customFormat="1" customHeight="1" ht="22.5">
      <c r="A1686" s="994"/>
      <c r="B1686" s="1373"/>
      <c r="C1686" s="1649"/>
      <c r="D1686" s="2158"/>
      <c r="E1686" s="553" t="s">
        <v>3540</v>
      </c>
      <c r="F1686" s="547" t="s">
        <v>3541</v>
      </c>
      <c r="G1686" s="2386" t="s">
        <v>738</v>
      </c>
      <c r="H1686" s="552"/>
      <c r="I1686" s="552">
        <v>209.999</v>
      </c>
      <c r="J1686" s="552"/>
      <c r="K1686" s="552"/>
      <c r="L1686" s="552"/>
      <c r="M1686" s="552"/>
      <c r="N1686" s="552"/>
      <c r="O1686" s="552"/>
      <c r="P1686" s="552"/>
      <c r="Q1686" s="552"/>
      <c r="R1686" s="552"/>
      <c r="S1686" s="552"/>
      <c r="T1686" s="552"/>
      <c r="U1686" s="552"/>
      <c r="V1686" s="552"/>
      <c r="W1686" s="552"/>
      <c r="X1686" s="552"/>
      <c r="Y1686" s="552"/>
      <c r="Z1686" s="552"/>
      <c r="AA1686" s="552"/>
      <c r="AB1686" s="552"/>
      <c r="AC1686" s="552"/>
      <c r="AD1686" s="552"/>
      <c r="AE1686" s="552"/>
      <c r="AF1686" s="552"/>
      <c r="AG1686" s="552"/>
      <c r="AH1686" s="552"/>
      <c r="AI1686" s="1532" t="s">
        <v>739</v>
      </c>
      <c r="AJ1686" s="741"/>
      <c r="AK1686" s="1649"/>
      <c r="AL1686" s="1649"/>
      <c r="AM1686" s="1373"/>
      <c r="AN1686" s="1373"/>
      <c r="AO1686" s="1373"/>
      <c r="AP1686" s="1373"/>
      <c r="AQ1686" s="1649"/>
      <c r="AR1686" s="1373"/>
      <c r="AS1686" s="1373"/>
      <c r="AT1686" s="743"/>
      <c r="AU1686" s="1373"/>
      <c r="AV1686" s="1373"/>
      <c r="AW1686" s="1373"/>
      <c r="AX1686" s="1373"/>
      <c r="AY1686" s="1373"/>
      <c r="AZ1686" s="1639"/>
      <c r="BA1686" s="1639"/>
      <c r="BB1686" s="1639"/>
      <c r="BC1686" s="1639"/>
      <c r="BD1686" s="1639"/>
      <c r="BE1686" s="1642">
        <v>0</v>
      </c>
    </row>
    <row s="1854" customFormat="1" customHeight="1" ht="22.5">
      <c r="A1687" s="994"/>
      <c r="B1687" s="1373"/>
      <c r="C1687" s="1649"/>
      <c r="D1687" s="2158"/>
      <c r="E1687" s="553" t="s">
        <v>3542</v>
      </c>
      <c r="F1687" s="547" t="s">
        <v>3543</v>
      </c>
      <c r="G1687" s="2386" t="s">
        <v>738</v>
      </c>
      <c r="H1687" s="552"/>
      <c r="I1687" s="552">
        <v>266.058</v>
      </c>
      <c r="J1687" s="552"/>
      <c r="K1687" s="552"/>
      <c r="L1687" s="552"/>
      <c r="M1687" s="552"/>
      <c r="N1687" s="552"/>
      <c r="O1687" s="552"/>
      <c r="P1687" s="552"/>
      <c r="Q1687" s="552"/>
      <c r="R1687" s="552"/>
      <c r="S1687" s="552"/>
      <c r="T1687" s="552"/>
      <c r="U1687" s="552"/>
      <c r="V1687" s="552"/>
      <c r="W1687" s="552"/>
      <c r="X1687" s="552"/>
      <c r="Y1687" s="552"/>
      <c r="Z1687" s="552"/>
      <c r="AA1687" s="552"/>
      <c r="AB1687" s="552"/>
      <c r="AC1687" s="552"/>
      <c r="AD1687" s="552"/>
      <c r="AE1687" s="552"/>
      <c r="AF1687" s="552"/>
      <c r="AG1687" s="552"/>
      <c r="AH1687" s="552"/>
      <c r="AI1687" s="1532" t="s">
        <v>739</v>
      </c>
      <c r="AJ1687" s="741"/>
      <c r="AK1687" s="1649"/>
      <c r="AL1687" s="1649"/>
      <c r="AM1687" s="1373"/>
      <c r="AN1687" s="1373"/>
      <c r="AO1687" s="1373"/>
      <c r="AP1687" s="1373"/>
      <c r="AQ1687" s="1649"/>
      <c r="AR1687" s="1373"/>
      <c r="AS1687" s="1373"/>
      <c r="AT1687" s="743"/>
      <c r="AU1687" s="1373"/>
      <c r="AV1687" s="1373"/>
      <c r="AW1687" s="1373"/>
      <c r="AX1687" s="1373"/>
      <c r="AY1687" s="1373"/>
      <c r="AZ1687" s="1639"/>
      <c r="BA1687" s="1639"/>
      <c r="BB1687" s="1639"/>
      <c r="BC1687" s="1639"/>
      <c r="BD1687" s="1639"/>
      <c r="BE1687" s="1642">
        <v>0</v>
      </c>
    </row>
    <row s="1854" customFormat="1" customHeight="1" ht="22.5">
      <c r="A1688" s="994"/>
      <c r="B1688" s="1373"/>
      <c r="C1688" s="1649"/>
      <c r="D1688" s="2158"/>
      <c r="E1688" s="553" t="s">
        <v>3544</v>
      </c>
      <c r="F1688" s="547" t="s">
        <v>3545</v>
      </c>
      <c r="G1688" s="2386" t="s">
        <v>738</v>
      </c>
      <c r="H1688" s="552"/>
      <c r="I1688" s="552">
        <v>209.997</v>
      </c>
      <c r="J1688" s="552"/>
      <c r="K1688" s="552"/>
      <c r="L1688" s="552"/>
      <c r="M1688" s="552"/>
      <c r="N1688" s="552"/>
      <c r="O1688" s="552"/>
      <c r="P1688" s="552"/>
      <c r="Q1688" s="552"/>
      <c r="R1688" s="552"/>
      <c r="S1688" s="552"/>
      <c r="T1688" s="552"/>
      <c r="U1688" s="552"/>
      <c r="V1688" s="552"/>
      <c r="W1688" s="552"/>
      <c r="X1688" s="552"/>
      <c r="Y1688" s="552"/>
      <c r="Z1688" s="552"/>
      <c r="AA1688" s="552"/>
      <c r="AB1688" s="552"/>
      <c r="AC1688" s="552"/>
      <c r="AD1688" s="552"/>
      <c r="AE1688" s="552"/>
      <c r="AF1688" s="552"/>
      <c r="AG1688" s="552"/>
      <c r="AH1688" s="552"/>
      <c r="AI1688" s="1532" t="s">
        <v>739</v>
      </c>
      <c r="AJ1688" s="741"/>
      <c r="AK1688" s="1649"/>
      <c r="AL1688" s="1649"/>
      <c r="AM1688" s="1373"/>
      <c r="AN1688" s="1373"/>
      <c r="AO1688" s="1373"/>
      <c r="AP1688" s="1373"/>
      <c r="AQ1688" s="1649"/>
      <c r="AR1688" s="1373"/>
      <c r="AS1688" s="1373"/>
      <c r="AT1688" s="743"/>
      <c r="AU1688" s="1373"/>
      <c r="AV1688" s="1373"/>
      <c r="AW1688" s="1373"/>
      <c r="AX1688" s="1373"/>
      <c r="AY1688" s="1373"/>
      <c r="AZ1688" s="1639"/>
      <c r="BA1688" s="1639"/>
      <c r="BB1688" s="1639"/>
      <c r="BC1688" s="1639"/>
      <c r="BD1688" s="1639"/>
      <c r="BE1688" s="1642">
        <v>0</v>
      </c>
    </row>
    <row s="1854" customFormat="1" customHeight="1" ht="22.5">
      <c r="A1689" s="994"/>
      <c r="B1689" s="1373"/>
      <c r="C1689" s="1649"/>
      <c r="D1689" s="2158"/>
      <c r="E1689" s="553" t="s">
        <v>3546</v>
      </c>
      <c r="F1689" s="547" t="s">
        <v>3547</v>
      </c>
      <c r="G1689" s="2386" t="s">
        <v>738</v>
      </c>
      <c r="H1689" s="552"/>
      <c r="I1689" s="552">
        <v>209.999</v>
      </c>
      <c r="J1689" s="552"/>
      <c r="K1689" s="552"/>
      <c r="L1689" s="552"/>
      <c r="M1689" s="552"/>
      <c r="N1689" s="552"/>
      <c r="O1689" s="552"/>
      <c r="P1689" s="552"/>
      <c r="Q1689" s="552"/>
      <c r="R1689" s="552"/>
      <c r="S1689" s="552"/>
      <c r="T1689" s="552"/>
      <c r="U1689" s="552"/>
      <c r="V1689" s="552"/>
      <c r="W1689" s="552"/>
      <c r="X1689" s="552"/>
      <c r="Y1689" s="552"/>
      <c r="Z1689" s="552"/>
      <c r="AA1689" s="552"/>
      <c r="AB1689" s="552"/>
      <c r="AC1689" s="552"/>
      <c r="AD1689" s="552"/>
      <c r="AE1689" s="552"/>
      <c r="AF1689" s="552"/>
      <c r="AG1689" s="552"/>
      <c r="AH1689" s="552"/>
      <c r="AI1689" s="1532" t="s">
        <v>739</v>
      </c>
      <c r="AJ1689" s="741"/>
      <c r="AK1689" s="1649"/>
      <c r="AL1689" s="1649"/>
      <c r="AM1689" s="1373"/>
      <c r="AN1689" s="1373"/>
      <c r="AO1689" s="1373"/>
      <c r="AP1689" s="1373"/>
      <c r="AQ1689" s="1649"/>
      <c r="AR1689" s="1373"/>
      <c r="AS1689" s="1373"/>
      <c r="AT1689" s="743"/>
      <c r="AU1689" s="1373"/>
      <c r="AV1689" s="1373"/>
      <c r="AW1689" s="1373"/>
      <c r="AX1689" s="1373"/>
      <c r="AY1689" s="1373"/>
      <c r="AZ1689" s="1639"/>
      <c r="BA1689" s="1639"/>
      <c r="BB1689" s="1639"/>
      <c r="BC1689" s="1639"/>
      <c r="BD1689" s="1639"/>
      <c r="BE1689" s="1642">
        <v>0</v>
      </c>
    </row>
    <row s="1854" customFormat="1" customHeight="1" ht="22.5">
      <c r="A1690" s="994"/>
      <c r="B1690" s="1373"/>
      <c r="C1690" s="1649"/>
      <c r="D1690" s="2158"/>
      <c r="E1690" s="553" t="s">
        <v>3548</v>
      </c>
      <c r="F1690" s="547" t="s">
        <v>3549</v>
      </c>
      <c r="G1690" s="2386" t="s">
        <v>738</v>
      </c>
      <c r="H1690" s="552"/>
      <c r="I1690" s="552">
        <v>209.998</v>
      </c>
      <c r="J1690" s="552"/>
      <c r="K1690" s="552"/>
      <c r="L1690" s="552"/>
      <c r="M1690" s="552"/>
      <c r="N1690" s="552"/>
      <c r="O1690" s="552"/>
      <c r="P1690" s="552"/>
      <c r="Q1690" s="552"/>
      <c r="R1690" s="552"/>
      <c r="S1690" s="552"/>
      <c r="T1690" s="552"/>
      <c r="U1690" s="552"/>
      <c r="V1690" s="552"/>
      <c r="W1690" s="552"/>
      <c r="X1690" s="552"/>
      <c r="Y1690" s="552"/>
      <c r="Z1690" s="552"/>
      <c r="AA1690" s="552"/>
      <c r="AB1690" s="552"/>
      <c r="AC1690" s="552"/>
      <c r="AD1690" s="552"/>
      <c r="AE1690" s="552"/>
      <c r="AF1690" s="552"/>
      <c r="AG1690" s="552"/>
      <c r="AH1690" s="552"/>
      <c r="AI1690" s="1532" t="s">
        <v>739</v>
      </c>
      <c r="AJ1690" s="741"/>
      <c r="AK1690" s="1649"/>
      <c r="AL1690" s="1649"/>
      <c r="AM1690" s="1373"/>
      <c r="AN1690" s="1373"/>
      <c r="AO1690" s="1373"/>
      <c r="AP1690" s="1373"/>
      <c r="AQ1690" s="1649"/>
      <c r="AR1690" s="1373"/>
      <c r="AS1690" s="1373"/>
      <c r="AT1690" s="743"/>
      <c r="AU1690" s="1373"/>
      <c r="AV1690" s="1373"/>
      <c r="AW1690" s="1373"/>
      <c r="AX1690" s="1373"/>
      <c r="AY1690" s="1373"/>
      <c r="AZ1690" s="1639"/>
      <c r="BA1690" s="1639"/>
      <c r="BB1690" s="1639"/>
      <c r="BC1690" s="1639"/>
      <c r="BD1690" s="1639"/>
      <c r="BE1690" s="1642">
        <v>0</v>
      </c>
    </row>
    <row s="1854" customFormat="1" customHeight="1" ht="22.5">
      <c r="A1691" s="994"/>
      <c r="B1691" s="1373"/>
      <c r="C1691" s="1649"/>
      <c r="D1691" s="2158"/>
      <c r="E1691" s="553" t="s">
        <v>3550</v>
      </c>
      <c r="F1691" s="547" t="s">
        <v>3551</v>
      </c>
      <c r="G1691" s="2386" t="s">
        <v>738</v>
      </c>
      <c r="H1691" s="552"/>
      <c r="I1691" s="552">
        <v>164.168</v>
      </c>
      <c r="J1691" s="552"/>
      <c r="K1691" s="552"/>
      <c r="L1691" s="552"/>
      <c r="M1691" s="552"/>
      <c r="N1691" s="552"/>
      <c r="O1691" s="552"/>
      <c r="P1691" s="552"/>
      <c r="Q1691" s="552"/>
      <c r="R1691" s="552"/>
      <c r="S1691" s="552"/>
      <c r="T1691" s="552"/>
      <c r="U1691" s="552"/>
      <c r="V1691" s="552"/>
      <c r="W1691" s="552"/>
      <c r="X1691" s="552"/>
      <c r="Y1691" s="552"/>
      <c r="Z1691" s="552"/>
      <c r="AA1691" s="552"/>
      <c r="AB1691" s="552"/>
      <c r="AC1691" s="552"/>
      <c r="AD1691" s="552"/>
      <c r="AE1691" s="552"/>
      <c r="AF1691" s="552"/>
      <c r="AG1691" s="552"/>
      <c r="AH1691" s="552"/>
      <c r="AI1691" s="1532" t="s">
        <v>739</v>
      </c>
      <c r="AJ1691" s="741"/>
      <c r="AK1691" s="1649"/>
      <c r="AL1691" s="1649"/>
      <c r="AM1691" s="1373"/>
      <c r="AN1691" s="1373"/>
      <c r="AO1691" s="1373"/>
      <c r="AP1691" s="1373"/>
      <c r="AQ1691" s="1649"/>
      <c r="AR1691" s="1373"/>
      <c r="AS1691" s="1373"/>
      <c r="AT1691" s="743"/>
      <c r="AU1691" s="1373"/>
      <c r="AV1691" s="1373"/>
      <c r="AW1691" s="1373"/>
      <c r="AX1691" s="1373"/>
      <c r="AY1691" s="1373"/>
      <c r="AZ1691" s="1639"/>
      <c r="BA1691" s="1639"/>
      <c r="BB1691" s="1639"/>
      <c r="BC1691" s="1639"/>
      <c r="BD1691" s="1639"/>
      <c r="BE1691" s="1642">
        <v>0</v>
      </c>
    </row>
    <row s="1854" customFormat="1" customHeight="1" ht="22.5">
      <c r="A1692" s="994"/>
      <c r="B1692" s="1373"/>
      <c r="C1692" s="1649"/>
      <c r="D1692" s="2158"/>
      <c r="E1692" s="553" t="s">
        <v>3552</v>
      </c>
      <c r="F1692" s="547" t="s">
        <v>3553</v>
      </c>
      <c r="G1692" s="2386" t="s">
        <v>738</v>
      </c>
      <c r="H1692" s="552"/>
      <c r="I1692" s="552">
        <v>209.995</v>
      </c>
      <c r="J1692" s="552"/>
      <c r="K1692" s="552"/>
      <c r="L1692" s="552"/>
      <c r="M1692" s="552"/>
      <c r="N1692" s="552"/>
      <c r="O1692" s="552"/>
      <c r="P1692" s="552"/>
      <c r="Q1692" s="552"/>
      <c r="R1692" s="552"/>
      <c r="S1692" s="552"/>
      <c r="T1692" s="552"/>
      <c r="U1692" s="552"/>
      <c r="V1692" s="552"/>
      <c r="W1692" s="552"/>
      <c r="X1692" s="552"/>
      <c r="Y1692" s="552"/>
      <c r="Z1692" s="552"/>
      <c r="AA1692" s="552"/>
      <c r="AB1692" s="552"/>
      <c r="AC1692" s="552"/>
      <c r="AD1692" s="552"/>
      <c r="AE1692" s="552"/>
      <c r="AF1692" s="552"/>
      <c r="AG1692" s="552"/>
      <c r="AH1692" s="552"/>
      <c r="AI1692" s="1532" t="s">
        <v>739</v>
      </c>
      <c r="AJ1692" s="741"/>
      <c r="AK1692" s="1649"/>
      <c r="AL1692" s="1649"/>
      <c r="AM1692" s="1373"/>
      <c r="AN1692" s="1373"/>
      <c r="AO1692" s="1373"/>
      <c r="AP1692" s="1373"/>
      <c r="AQ1692" s="1649"/>
      <c r="AR1692" s="1373"/>
      <c r="AS1692" s="1373"/>
      <c r="AT1692" s="743"/>
      <c r="AU1692" s="1373"/>
      <c r="AV1692" s="1373"/>
      <c r="AW1692" s="1373"/>
      <c r="AX1692" s="1373"/>
      <c r="AY1692" s="1373"/>
      <c r="AZ1692" s="1639"/>
      <c r="BA1692" s="1639"/>
      <c r="BB1692" s="1639"/>
      <c r="BC1692" s="1639"/>
      <c r="BD1692" s="1639"/>
      <c r="BE1692" s="1642">
        <v>0</v>
      </c>
    </row>
    <row s="1854" customFormat="1" customHeight="1" ht="22.5">
      <c r="A1693" s="994"/>
      <c r="B1693" s="1373"/>
      <c r="C1693" s="1649"/>
      <c r="D1693" s="2158"/>
      <c r="E1693" s="553" t="s">
        <v>3554</v>
      </c>
      <c r="F1693" s="547" t="s">
        <v>3555</v>
      </c>
      <c r="G1693" s="2386" t="s">
        <v>738</v>
      </c>
      <c r="H1693" s="552"/>
      <c r="I1693" s="552">
        <v>279.994</v>
      </c>
      <c r="J1693" s="552"/>
      <c r="K1693" s="552"/>
      <c r="L1693" s="552"/>
      <c r="M1693" s="552"/>
      <c r="N1693" s="552"/>
      <c r="O1693" s="552"/>
      <c r="P1693" s="552"/>
      <c r="Q1693" s="552"/>
      <c r="R1693" s="552"/>
      <c r="S1693" s="552"/>
      <c r="T1693" s="552"/>
      <c r="U1693" s="552"/>
      <c r="V1693" s="552"/>
      <c r="W1693" s="552"/>
      <c r="X1693" s="552"/>
      <c r="Y1693" s="552"/>
      <c r="Z1693" s="552"/>
      <c r="AA1693" s="552"/>
      <c r="AB1693" s="552"/>
      <c r="AC1693" s="552"/>
      <c r="AD1693" s="552"/>
      <c r="AE1693" s="552"/>
      <c r="AF1693" s="552"/>
      <c r="AG1693" s="552"/>
      <c r="AH1693" s="552"/>
      <c r="AI1693" s="1532" t="s">
        <v>739</v>
      </c>
      <c r="AJ1693" s="741"/>
      <c r="AK1693" s="1649"/>
      <c r="AL1693" s="1649"/>
      <c r="AM1693" s="1373"/>
      <c r="AN1693" s="1373"/>
      <c r="AO1693" s="1373"/>
      <c r="AP1693" s="1373"/>
      <c r="AQ1693" s="1649"/>
      <c r="AR1693" s="1373"/>
      <c r="AS1693" s="1373"/>
      <c r="AT1693" s="743"/>
      <c r="AU1693" s="1373"/>
      <c r="AV1693" s="1373"/>
      <c r="AW1693" s="1373"/>
      <c r="AX1693" s="1373"/>
      <c r="AY1693" s="1373"/>
      <c r="AZ1693" s="1639"/>
      <c r="BA1693" s="1639"/>
      <c r="BB1693" s="1639"/>
      <c r="BC1693" s="1639"/>
      <c r="BD1693" s="1639"/>
      <c r="BE1693" s="1642">
        <v>0</v>
      </c>
    </row>
    <row s="1854" customFormat="1" customHeight="1" ht="22.5">
      <c r="A1694" s="994"/>
      <c r="B1694" s="1373"/>
      <c r="C1694" s="1649"/>
      <c r="D1694" s="2158"/>
      <c r="E1694" s="553" t="s">
        <v>3556</v>
      </c>
      <c r="F1694" s="547" t="s">
        <v>3557</v>
      </c>
      <c r="G1694" s="2386" t="s">
        <v>738</v>
      </c>
      <c r="H1694" s="552"/>
      <c r="I1694" s="552">
        <v>209.998</v>
      </c>
      <c r="J1694" s="552"/>
      <c r="K1694" s="552"/>
      <c r="L1694" s="552"/>
      <c r="M1694" s="552"/>
      <c r="N1694" s="552"/>
      <c r="O1694" s="552"/>
      <c r="P1694" s="552"/>
      <c r="Q1694" s="552"/>
      <c r="R1694" s="552"/>
      <c r="S1694" s="552"/>
      <c r="T1694" s="552"/>
      <c r="U1694" s="552"/>
      <c r="V1694" s="552"/>
      <c r="W1694" s="552"/>
      <c r="X1694" s="552"/>
      <c r="Y1694" s="552"/>
      <c r="Z1694" s="552"/>
      <c r="AA1694" s="552"/>
      <c r="AB1694" s="552"/>
      <c r="AC1694" s="552"/>
      <c r="AD1694" s="552"/>
      <c r="AE1694" s="552"/>
      <c r="AF1694" s="552"/>
      <c r="AG1694" s="552"/>
      <c r="AH1694" s="552"/>
      <c r="AI1694" s="1532" t="s">
        <v>739</v>
      </c>
      <c r="AJ1694" s="741"/>
      <c r="AK1694" s="1649"/>
      <c r="AL1694" s="1649"/>
      <c r="AM1694" s="1373"/>
      <c r="AN1694" s="1373"/>
      <c r="AO1694" s="1373"/>
      <c r="AP1694" s="1373"/>
      <c r="AQ1694" s="1649"/>
      <c r="AR1694" s="1373"/>
      <c r="AS1694" s="1373"/>
      <c r="AT1694" s="743"/>
      <c r="AU1694" s="1373"/>
      <c r="AV1694" s="1373"/>
      <c r="AW1694" s="1373"/>
      <c r="AX1694" s="1373"/>
      <c r="AY1694" s="1373"/>
      <c r="AZ1694" s="1639"/>
      <c r="BA1694" s="1639"/>
      <c r="BB1694" s="1639"/>
      <c r="BC1694" s="1639"/>
      <c r="BD1694" s="1639"/>
      <c r="BE1694" s="1642">
        <v>0</v>
      </c>
    </row>
    <row s="1854" customFormat="1" customHeight="1" ht="22.5">
      <c r="A1695" s="994"/>
      <c r="B1695" s="1373"/>
      <c r="C1695" s="1649"/>
      <c r="D1695" s="2158"/>
      <c r="E1695" s="553" t="s">
        <v>3558</v>
      </c>
      <c r="F1695" s="547" t="s">
        <v>3559</v>
      </c>
      <c r="G1695" s="2386" t="s">
        <v>738</v>
      </c>
      <c r="H1695" s="552"/>
      <c r="I1695" s="552">
        <v>174.686</v>
      </c>
      <c r="J1695" s="552"/>
      <c r="K1695" s="552"/>
      <c r="L1695" s="552"/>
      <c r="M1695" s="552"/>
      <c r="N1695" s="552"/>
      <c r="O1695" s="552"/>
      <c r="P1695" s="552"/>
      <c r="Q1695" s="552"/>
      <c r="R1695" s="552"/>
      <c r="S1695" s="552"/>
      <c r="T1695" s="552"/>
      <c r="U1695" s="552"/>
      <c r="V1695" s="552"/>
      <c r="W1695" s="552"/>
      <c r="X1695" s="552"/>
      <c r="Y1695" s="552"/>
      <c r="Z1695" s="552"/>
      <c r="AA1695" s="552"/>
      <c r="AB1695" s="552"/>
      <c r="AC1695" s="552"/>
      <c r="AD1695" s="552"/>
      <c r="AE1695" s="552"/>
      <c r="AF1695" s="552"/>
      <c r="AG1695" s="552"/>
      <c r="AH1695" s="552"/>
      <c r="AI1695" s="1532" t="s">
        <v>739</v>
      </c>
      <c r="AJ1695" s="741"/>
      <c r="AK1695" s="1649"/>
      <c r="AL1695" s="1649"/>
      <c r="AM1695" s="1373"/>
      <c r="AN1695" s="1373"/>
      <c r="AO1695" s="1373"/>
      <c r="AP1695" s="1373"/>
      <c r="AQ1695" s="1649"/>
      <c r="AR1695" s="1373"/>
      <c r="AS1695" s="1373"/>
      <c r="AT1695" s="743"/>
      <c r="AU1695" s="1373"/>
      <c r="AV1695" s="1373"/>
      <c r="AW1695" s="1373"/>
      <c r="AX1695" s="1373"/>
      <c r="AY1695" s="1373"/>
      <c r="AZ1695" s="1639"/>
      <c r="BA1695" s="1639"/>
      <c r="BB1695" s="1639"/>
      <c r="BC1695" s="1639"/>
      <c r="BD1695" s="1639"/>
      <c r="BE1695" s="1642">
        <v>0</v>
      </c>
    </row>
    <row s="1854" customFormat="1" customHeight="1" ht="22.5">
      <c r="A1696" s="994"/>
      <c r="B1696" s="1373"/>
      <c r="C1696" s="1649"/>
      <c r="D1696" s="2158"/>
      <c r="E1696" s="553" t="s">
        <v>3560</v>
      </c>
      <c r="F1696" s="547" t="s">
        <v>3559</v>
      </c>
      <c r="G1696" s="2386" t="s">
        <v>738</v>
      </c>
      <c r="H1696" s="552"/>
      <c r="I1696" s="552">
        <v>172.074</v>
      </c>
      <c r="J1696" s="552"/>
      <c r="K1696" s="552"/>
      <c r="L1696" s="552"/>
      <c r="M1696" s="552"/>
      <c r="N1696" s="552"/>
      <c r="O1696" s="552"/>
      <c r="P1696" s="552"/>
      <c r="Q1696" s="552"/>
      <c r="R1696" s="552"/>
      <c r="S1696" s="552"/>
      <c r="T1696" s="552"/>
      <c r="U1696" s="552"/>
      <c r="V1696" s="552"/>
      <c r="W1696" s="552"/>
      <c r="X1696" s="552"/>
      <c r="Y1696" s="552"/>
      <c r="Z1696" s="552"/>
      <c r="AA1696" s="552"/>
      <c r="AB1696" s="552"/>
      <c r="AC1696" s="552"/>
      <c r="AD1696" s="552"/>
      <c r="AE1696" s="552"/>
      <c r="AF1696" s="552"/>
      <c r="AG1696" s="552"/>
      <c r="AH1696" s="552"/>
      <c r="AI1696" s="1532" t="s">
        <v>739</v>
      </c>
      <c r="AJ1696" s="741"/>
      <c r="AK1696" s="1649"/>
      <c r="AL1696" s="1649"/>
      <c r="AM1696" s="1373"/>
      <c r="AN1696" s="1373"/>
      <c r="AO1696" s="1373"/>
      <c r="AP1696" s="1373"/>
      <c r="AQ1696" s="1649"/>
      <c r="AR1696" s="1373"/>
      <c r="AS1696" s="1373"/>
      <c r="AT1696" s="743"/>
      <c r="AU1696" s="1373"/>
      <c r="AV1696" s="1373"/>
      <c r="AW1696" s="1373"/>
      <c r="AX1696" s="1373"/>
      <c r="AY1696" s="1373"/>
      <c r="AZ1696" s="1639"/>
      <c r="BA1696" s="1639"/>
      <c r="BB1696" s="1639"/>
      <c r="BC1696" s="1639"/>
      <c r="BD1696" s="1639"/>
      <c r="BE1696" s="1642">
        <v>0</v>
      </c>
    </row>
    <row s="1854" customFormat="1" customHeight="1" ht="22.5">
      <c r="A1697" s="994"/>
      <c r="B1697" s="1373"/>
      <c r="C1697" s="1649"/>
      <c r="D1697" s="2158"/>
      <c r="E1697" s="553" t="s">
        <v>3561</v>
      </c>
      <c r="F1697" s="547" t="s">
        <v>3562</v>
      </c>
      <c r="G1697" s="2386" t="s">
        <v>738</v>
      </c>
      <c r="H1697" s="552"/>
      <c r="I1697" s="552">
        <v>234.999</v>
      </c>
      <c r="J1697" s="552"/>
      <c r="K1697" s="552"/>
      <c r="L1697" s="552"/>
      <c r="M1697" s="552"/>
      <c r="N1697" s="552"/>
      <c r="O1697" s="552"/>
      <c r="P1697" s="552"/>
      <c r="Q1697" s="552"/>
      <c r="R1697" s="552"/>
      <c r="S1697" s="552"/>
      <c r="T1697" s="552"/>
      <c r="U1697" s="552"/>
      <c r="V1697" s="552"/>
      <c r="W1697" s="552"/>
      <c r="X1697" s="552"/>
      <c r="Y1697" s="552"/>
      <c r="Z1697" s="552"/>
      <c r="AA1697" s="552"/>
      <c r="AB1697" s="552"/>
      <c r="AC1697" s="552"/>
      <c r="AD1697" s="552"/>
      <c r="AE1697" s="552"/>
      <c r="AF1697" s="552"/>
      <c r="AG1697" s="552"/>
      <c r="AH1697" s="552"/>
      <c r="AI1697" s="1532" t="s">
        <v>739</v>
      </c>
      <c r="AJ1697" s="741"/>
      <c r="AK1697" s="1649"/>
      <c r="AL1697" s="1649"/>
      <c r="AM1697" s="1373"/>
      <c r="AN1697" s="1373"/>
      <c r="AO1697" s="1373"/>
      <c r="AP1697" s="1373"/>
      <c r="AQ1697" s="1649"/>
      <c r="AR1697" s="1373"/>
      <c r="AS1697" s="1373"/>
      <c r="AT1697" s="743"/>
      <c r="AU1697" s="1373"/>
      <c r="AV1697" s="1373"/>
      <c r="AW1697" s="1373"/>
      <c r="AX1697" s="1373"/>
      <c r="AY1697" s="1373"/>
      <c r="AZ1697" s="1639"/>
      <c r="BA1697" s="1639"/>
      <c r="BB1697" s="1639"/>
      <c r="BC1697" s="1639"/>
      <c r="BD1697" s="1639"/>
      <c r="BE1697" s="1642">
        <v>0</v>
      </c>
    </row>
    <row s="1854" customFormat="1" customHeight="1" ht="22.5">
      <c r="A1698" s="994"/>
      <c r="B1698" s="1373"/>
      <c r="C1698" s="1649"/>
      <c r="D1698" s="2158"/>
      <c r="E1698" s="553" t="s">
        <v>3563</v>
      </c>
      <c r="F1698" s="547" t="s">
        <v>3564</v>
      </c>
      <c r="G1698" s="2386" t="s">
        <v>738</v>
      </c>
      <c r="H1698" s="552"/>
      <c r="I1698" s="552">
        <v>209.998</v>
      </c>
      <c r="J1698" s="552"/>
      <c r="K1698" s="552"/>
      <c r="L1698" s="552"/>
      <c r="M1698" s="552"/>
      <c r="N1698" s="552"/>
      <c r="O1698" s="552"/>
      <c r="P1698" s="552"/>
      <c r="Q1698" s="552"/>
      <c r="R1698" s="552"/>
      <c r="S1698" s="552"/>
      <c r="T1698" s="552"/>
      <c r="U1698" s="552"/>
      <c r="V1698" s="552"/>
      <c r="W1698" s="552"/>
      <c r="X1698" s="552"/>
      <c r="Y1698" s="552"/>
      <c r="Z1698" s="552"/>
      <c r="AA1698" s="552"/>
      <c r="AB1698" s="552"/>
      <c r="AC1698" s="552"/>
      <c r="AD1698" s="552"/>
      <c r="AE1698" s="552"/>
      <c r="AF1698" s="552"/>
      <c r="AG1698" s="552"/>
      <c r="AH1698" s="552"/>
      <c r="AI1698" s="1532" t="s">
        <v>739</v>
      </c>
      <c r="AJ1698" s="741"/>
      <c r="AK1698" s="1649"/>
      <c r="AL1698" s="1649"/>
      <c r="AM1698" s="1373"/>
      <c r="AN1698" s="1373"/>
      <c r="AO1698" s="1373"/>
      <c r="AP1698" s="1373"/>
      <c r="AQ1698" s="1649"/>
      <c r="AR1698" s="1373"/>
      <c r="AS1698" s="1373"/>
      <c r="AT1698" s="743"/>
      <c r="AU1698" s="1373"/>
      <c r="AV1698" s="1373"/>
      <c r="AW1698" s="1373"/>
      <c r="AX1698" s="1373"/>
      <c r="AY1698" s="1373"/>
      <c r="AZ1698" s="1639"/>
      <c r="BA1698" s="1639"/>
      <c r="BB1698" s="1639"/>
      <c r="BC1698" s="1639"/>
      <c r="BD1698" s="1639"/>
      <c r="BE1698" s="1642">
        <v>0</v>
      </c>
    </row>
    <row s="1854" customFormat="1" customHeight="1" ht="22.5">
      <c r="A1699" s="994"/>
      <c r="B1699" s="1373"/>
      <c r="C1699" s="1649"/>
      <c r="D1699" s="2158"/>
      <c r="E1699" s="553" t="s">
        <v>3565</v>
      </c>
      <c r="F1699" s="547" t="s">
        <v>3566</v>
      </c>
      <c r="G1699" s="2386" t="s">
        <v>738</v>
      </c>
      <c r="H1699" s="552"/>
      <c r="I1699" s="552">
        <v>209.999</v>
      </c>
      <c r="J1699" s="552"/>
      <c r="K1699" s="552"/>
      <c r="L1699" s="552"/>
      <c r="M1699" s="552"/>
      <c r="N1699" s="552"/>
      <c r="O1699" s="552"/>
      <c r="P1699" s="552"/>
      <c r="Q1699" s="552"/>
      <c r="R1699" s="552"/>
      <c r="S1699" s="552"/>
      <c r="T1699" s="552"/>
      <c r="U1699" s="552"/>
      <c r="V1699" s="552"/>
      <c r="W1699" s="552"/>
      <c r="X1699" s="552"/>
      <c r="Y1699" s="552"/>
      <c r="Z1699" s="552"/>
      <c r="AA1699" s="552"/>
      <c r="AB1699" s="552"/>
      <c r="AC1699" s="552"/>
      <c r="AD1699" s="552"/>
      <c r="AE1699" s="552"/>
      <c r="AF1699" s="552"/>
      <c r="AG1699" s="552"/>
      <c r="AH1699" s="552"/>
      <c r="AI1699" s="1532" t="s">
        <v>739</v>
      </c>
      <c r="AJ1699" s="741"/>
      <c r="AK1699" s="1649"/>
      <c r="AL1699" s="1649"/>
      <c r="AM1699" s="1373"/>
      <c r="AN1699" s="1373"/>
      <c r="AO1699" s="1373"/>
      <c r="AP1699" s="1373"/>
      <c r="AQ1699" s="1649"/>
      <c r="AR1699" s="1373"/>
      <c r="AS1699" s="1373"/>
      <c r="AT1699" s="743"/>
      <c r="AU1699" s="1373"/>
      <c r="AV1699" s="1373"/>
      <c r="AW1699" s="1373"/>
      <c r="AX1699" s="1373"/>
      <c r="AY1699" s="1373"/>
      <c r="AZ1699" s="1639"/>
      <c r="BA1699" s="1639"/>
      <c r="BB1699" s="1639"/>
      <c r="BC1699" s="1639"/>
      <c r="BD1699" s="1639"/>
      <c r="BE1699" s="1642">
        <v>0</v>
      </c>
    </row>
    <row s="1854" customFormat="1" customHeight="1" ht="22.5">
      <c r="A1700" s="994"/>
      <c r="B1700" s="1373"/>
      <c r="C1700" s="1649"/>
      <c r="D1700" s="2158"/>
      <c r="E1700" s="553" t="s">
        <v>3567</v>
      </c>
      <c r="F1700" s="547" t="s">
        <v>3568</v>
      </c>
      <c r="G1700" s="2386" t="s">
        <v>738</v>
      </c>
      <c r="H1700" s="552"/>
      <c r="I1700" s="552">
        <v>210</v>
      </c>
      <c r="J1700" s="552"/>
      <c r="K1700" s="552"/>
      <c r="L1700" s="552"/>
      <c r="M1700" s="552"/>
      <c r="N1700" s="552"/>
      <c r="O1700" s="552"/>
      <c r="P1700" s="552"/>
      <c r="Q1700" s="552"/>
      <c r="R1700" s="552"/>
      <c r="S1700" s="552"/>
      <c r="T1700" s="552"/>
      <c r="U1700" s="552"/>
      <c r="V1700" s="552"/>
      <c r="W1700" s="552"/>
      <c r="X1700" s="552"/>
      <c r="Y1700" s="552"/>
      <c r="Z1700" s="552"/>
      <c r="AA1700" s="552"/>
      <c r="AB1700" s="552"/>
      <c r="AC1700" s="552"/>
      <c r="AD1700" s="552"/>
      <c r="AE1700" s="552"/>
      <c r="AF1700" s="552"/>
      <c r="AG1700" s="552"/>
      <c r="AH1700" s="552"/>
      <c r="AI1700" s="1532" t="s">
        <v>739</v>
      </c>
      <c r="AJ1700" s="741"/>
      <c r="AK1700" s="1649"/>
      <c r="AL1700" s="1649"/>
      <c r="AM1700" s="1373"/>
      <c r="AN1700" s="1373"/>
      <c r="AO1700" s="1373"/>
      <c r="AP1700" s="1373"/>
      <c r="AQ1700" s="1649"/>
      <c r="AR1700" s="1373"/>
      <c r="AS1700" s="1373"/>
      <c r="AT1700" s="743"/>
      <c r="AU1700" s="1373"/>
      <c r="AV1700" s="1373"/>
      <c r="AW1700" s="1373"/>
      <c r="AX1700" s="1373"/>
      <c r="AY1700" s="1373"/>
      <c r="AZ1700" s="1639"/>
      <c r="BA1700" s="1639"/>
      <c r="BB1700" s="1639"/>
      <c r="BC1700" s="1639"/>
      <c r="BD1700" s="1639"/>
      <c r="BE1700" s="1642">
        <v>0</v>
      </c>
    </row>
    <row s="1854" customFormat="1" customHeight="1" ht="22.5">
      <c r="A1701" s="994"/>
      <c r="B1701" s="1373"/>
      <c r="C1701" s="1649"/>
      <c r="D1701" s="2158"/>
      <c r="E1701" s="553" t="s">
        <v>3569</v>
      </c>
      <c r="F1701" s="547" t="s">
        <v>3570</v>
      </c>
      <c r="G1701" s="2386" t="s">
        <v>738</v>
      </c>
      <c r="H1701" s="552"/>
      <c r="I1701" s="552">
        <v>242.798</v>
      </c>
      <c r="J1701" s="552"/>
      <c r="K1701" s="552"/>
      <c r="L1701" s="552"/>
      <c r="M1701" s="552"/>
      <c r="N1701" s="552"/>
      <c r="O1701" s="552"/>
      <c r="P1701" s="552"/>
      <c r="Q1701" s="552"/>
      <c r="R1701" s="552"/>
      <c r="S1701" s="552"/>
      <c r="T1701" s="552"/>
      <c r="U1701" s="552"/>
      <c r="V1701" s="552"/>
      <c r="W1701" s="552"/>
      <c r="X1701" s="552"/>
      <c r="Y1701" s="552"/>
      <c r="Z1701" s="552"/>
      <c r="AA1701" s="552"/>
      <c r="AB1701" s="552"/>
      <c r="AC1701" s="552"/>
      <c r="AD1701" s="552"/>
      <c r="AE1701" s="552"/>
      <c r="AF1701" s="552"/>
      <c r="AG1701" s="552"/>
      <c r="AH1701" s="552"/>
      <c r="AI1701" s="1532" t="s">
        <v>739</v>
      </c>
      <c r="AJ1701" s="741"/>
      <c r="AK1701" s="1649"/>
      <c r="AL1701" s="1649"/>
      <c r="AM1701" s="1373"/>
      <c r="AN1701" s="1373"/>
      <c r="AO1701" s="1373"/>
      <c r="AP1701" s="1373"/>
      <c r="AQ1701" s="1649"/>
      <c r="AR1701" s="1373"/>
      <c r="AS1701" s="1373"/>
      <c r="AT1701" s="743"/>
      <c r="AU1701" s="1373"/>
      <c r="AV1701" s="1373"/>
      <c r="AW1701" s="1373"/>
      <c r="AX1701" s="1373"/>
      <c r="AY1701" s="1373"/>
      <c r="AZ1701" s="1639"/>
      <c r="BA1701" s="1639"/>
      <c r="BB1701" s="1639"/>
      <c r="BC1701" s="1639"/>
      <c r="BD1701" s="1639"/>
      <c r="BE1701" s="1642">
        <v>0</v>
      </c>
    </row>
    <row s="1854" customFormat="1" customHeight="1" ht="22.5">
      <c r="A1702" s="994"/>
      <c r="B1702" s="1373"/>
      <c r="C1702" s="1649"/>
      <c r="D1702" s="2158"/>
      <c r="E1702" s="553" t="s">
        <v>3571</v>
      </c>
      <c r="F1702" s="547" t="s">
        <v>3572</v>
      </c>
      <c r="G1702" s="2386" t="s">
        <v>738</v>
      </c>
      <c r="H1702" s="552"/>
      <c r="I1702" s="552">
        <v>253.21</v>
      </c>
      <c r="J1702" s="552"/>
      <c r="K1702" s="552"/>
      <c r="L1702" s="552"/>
      <c r="M1702" s="552"/>
      <c r="N1702" s="552"/>
      <c r="O1702" s="552"/>
      <c r="P1702" s="552"/>
      <c r="Q1702" s="552"/>
      <c r="R1702" s="552"/>
      <c r="S1702" s="552"/>
      <c r="T1702" s="552"/>
      <c r="U1702" s="552"/>
      <c r="V1702" s="552"/>
      <c r="W1702" s="552"/>
      <c r="X1702" s="552"/>
      <c r="Y1702" s="552"/>
      <c r="Z1702" s="552"/>
      <c r="AA1702" s="552"/>
      <c r="AB1702" s="552"/>
      <c r="AC1702" s="552"/>
      <c r="AD1702" s="552"/>
      <c r="AE1702" s="552"/>
      <c r="AF1702" s="552"/>
      <c r="AG1702" s="552"/>
      <c r="AH1702" s="552"/>
      <c r="AI1702" s="1532" t="s">
        <v>739</v>
      </c>
      <c r="AJ1702" s="741"/>
      <c r="AK1702" s="1649"/>
      <c r="AL1702" s="1649"/>
      <c r="AM1702" s="1373"/>
      <c r="AN1702" s="1373"/>
      <c r="AO1702" s="1373"/>
      <c r="AP1702" s="1373"/>
      <c r="AQ1702" s="1649"/>
      <c r="AR1702" s="1373"/>
      <c r="AS1702" s="1373"/>
      <c r="AT1702" s="743"/>
      <c r="AU1702" s="1373"/>
      <c r="AV1702" s="1373"/>
      <c r="AW1702" s="1373"/>
      <c r="AX1702" s="1373"/>
      <c r="AY1702" s="1373"/>
      <c r="AZ1702" s="1639"/>
      <c r="BA1702" s="1639"/>
      <c r="BB1702" s="1639"/>
      <c r="BC1702" s="1639"/>
      <c r="BD1702" s="1639"/>
      <c r="BE1702" s="1642">
        <v>0</v>
      </c>
    </row>
    <row s="1854" customFormat="1" customHeight="1" ht="22.5">
      <c r="A1703" s="994"/>
      <c r="B1703" s="1373"/>
      <c r="C1703" s="1649"/>
      <c r="D1703" s="2158"/>
      <c r="E1703" s="553" t="s">
        <v>3573</v>
      </c>
      <c r="F1703" s="547" t="s">
        <v>3574</v>
      </c>
      <c r="G1703" s="2386" t="s">
        <v>738</v>
      </c>
      <c r="H1703" s="552"/>
      <c r="I1703" s="552">
        <v>221.98</v>
      </c>
      <c r="J1703" s="552"/>
      <c r="K1703" s="552"/>
      <c r="L1703" s="552"/>
      <c r="M1703" s="552"/>
      <c r="N1703" s="552"/>
      <c r="O1703" s="552"/>
      <c r="P1703" s="552"/>
      <c r="Q1703" s="552"/>
      <c r="R1703" s="552"/>
      <c r="S1703" s="552"/>
      <c r="T1703" s="552"/>
      <c r="U1703" s="552"/>
      <c r="V1703" s="552"/>
      <c r="W1703" s="552"/>
      <c r="X1703" s="552"/>
      <c r="Y1703" s="552"/>
      <c r="Z1703" s="552"/>
      <c r="AA1703" s="552"/>
      <c r="AB1703" s="552"/>
      <c r="AC1703" s="552"/>
      <c r="AD1703" s="552"/>
      <c r="AE1703" s="552"/>
      <c r="AF1703" s="552"/>
      <c r="AG1703" s="552"/>
      <c r="AH1703" s="552"/>
      <c r="AI1703" s="1532" t="s">
        <v>739</v>
      </c>
      <c r="AJ1703" s="741"/>
      <c r="AK1703" s="1649"/>
      <c r="AL1703" s="1649"/>
      <c r="AM1703" s="1373"/>
      <c r="AN1703" s="1373"/>
      <c r="AO1703" s="1373"/>
      <c r="AP1703" s="1373"/>
      <c r="AQ1703" s="1649"/>
      <c r="AR1703" s="1373"/>
      <c r="AS1703" s="1373"/>
      <c r="AT1703" s="743"/>
      <c r="AU1703" s="1373"/>
      <c r="AV1703" s="1373"/>
      <c r="AW1703" s="1373"/>
      <c r="AX1703" s="1373"/>
      <c r="AY1703" s="1373"/>
      <c r="AZ1703" s="1639"/>
      <c r="BA1703" s="1639"/>
      <c r="BB1703" s="1639"/>
      <c r="BC1703" s="1639"/>
      <c r="BD1703" s="1639"/>
      <c r="BE1703" s="1642">
        <v>0</v>
      </c>
    </row>
    <row s="1854" customFormat="1" customHeight="1" ht="22.5">
      <c r="A1704" s="994"/>
      <c r="B1704" s="1373"/>
      <c r="C1704" s="1649"/>
      <c r="D1704" s="2158"/>
      <c r="E1704" s="553" t="s">
        <v>3575</v>
      </c>
      <c r="F1704" s="547" t="s">
        <v>3576</v>
      </c>
      <c r="G1704" s="2386" t="s">
        <v>738</v>
      </c>
      <c r="H1704" s="552"/>
      <c r="I1704" s="552">
        <v>246.659</v>
      </c>
      <c r="J1704" s="552"/>
      <c r="K1704" s="552"/>
      <c r="L1704" s="552"/>
      <c r="M1704" s="552"/>
      <c r="N1704" s="552"/>
      <c r="O1704" s="552"/>
      <c r="P1704" s="552"/>
      <c r="Q1704" s="552"/>
      <c r="R1704" s="552"/>
      <c r="S1704" s="552"/>
      <c r="T1704" s="552"/>
      <c r="U1704" s="552"/>
      <c r="V1704" s="552"/>
      <c r="W1704" s="552"/>
      <c r="X1704" s="552"/>
      <c r="Y1704" s="552"/>
      <c r="Z1704" s="552"/>
      <c r="AA1704" s="552"/>
      <c r="AB1704" s="552"/>
      <c r="AC1704" s="552"/>
      <c r="AD1704" s="552"/>
      <c r="AE1704" s="552"/>
      <c r="AF1704" s="552"/>
      <c r="AG1704" s="552"/>
      <c r="AH1704" s="552"/>
      <c r="AI1704" s="1532" t="s">
        <v>739</v>
      </c>
      <c r="AJ1704" s="741"/>
      <c r="AK1704" s="1649"/>
      <c r="AL1704" s="1649"/>
      <c r="AM1704" s="1373"/>
      <c r="AN1704" s="1373"/>
      <c r="AO1704" s="1373"/>
      <c r="AP1704" s="1373"/>
      <c r="AQ1704" s="1649"/>
      <c r="AR1704" s="1373"/>
      <c r="AS1704" s="1373"/>
      <c r="AT1704" s="743"/>
      <c r="AU1704" s="1373"/>
      <c r="AV1704" s="1373"/>
      <c r="AW1704" s="1373"/>
      <c r="AX1704" s="1373"/>
      <c r="AY1704" s="1373"/>
      <c r="AZ1704" s="1639"/>
      <c r="BA1704" s="1639"/>
      <c r="BB1704" s="1639"/>
      <c r="BC1704" s="1639"/>
      <c r="BD1704" s="1639"/>
      <c r="BE1704" s="1642">
        <v>0</v>
      </c>
    </row>
    <row s="1854" customFormat="1" customHeight="1" ht="22.5">
      <c r="A1705" s="994"/>
      <c r="B1705" s="1373"/>
      <c r="C1705" s="1649"/>
      <c r="D1705" s="2158"/>
      <c r="E1705" s="553" t="s">
        <v>3577</v>
      </c>
      <c r="F1705" s="547" t="s">
        <v>3578</v>
      </c>
      <c r="G1705" s="2386" t="s">
        <v>738</v>
      </c>
      <c r="H1705" s="552"/>
      <c r="I1705" s="552">
        <v>254.999</v>
      </c>
      <c r="J1705" s="552"/>
      <c r="K1705" s="552"/>
      <c r="L1705" s="552"/>
      <c r="M1705" s="552"/>
      <c r="N1705" s="552"/>
      <c r="O1705" s="552"/>
      <c r="P1705" s="552"/>
      <c r="Q1705" s="552"/>
      <c r="R1705" s="552"/>
      <c r="S1705" s="552"/>
      <c r="T1705" s="552"/>
      <c r="U1705" s="552"/>
      <c r="V1705" s="552"/>
      <c r="W1705" s="552"/>
      <c r="X1705" s="552"/>
      <c r="Y1705" s="552"/>
      <c r="Z1705" s="552"/>
      <c r="AA1705" s="552"/>
      <c r="AB1705" s="552"/>
      <c r="AC1705" s="552"/>
      <c r="AD1705" s="552"/>
      <c r="AE1705" s="552"/>
      <c r="AF1705" s="552"/>
      <c r="AG1705" s="552"/>
      <c r="AH1705" s="552"/>
      <c r="AI1705" s="1532" t="s">
        <v>739</v>
      </c>
      <c r="AJ1705" s="741"/>
      <c r="AK1705" s="1649"/>
      <c r="AL1705" s="1649"/>
      <c r="AM1705" s="1373"/>
      <c r="AN1705" s="1373"/>
      <c r="AO1705" s="1373"/>
      <c r="AP1705" s="1373"/>
      <c r="AQ1705" s="1649"/>
      <c r="AR1705" s="1373"/>
      <c r="AS1705" s="1373"/>
      <c r="AT1705" s="743"/>
      <c r="AU1705" s="1373"/>
      <c r="AV1705" s="1373"/>
      <c r="AW1705" s="1373"/>
      <c r="AX1705" s="1373"/>
      <c r="AY1705" s="1373"/>
      <c r="AZ1705" s="1639"/>
      <c r="BA1705" s="1639"/>
      <c r="BB1705" s="1639"/>
      <c r="BC1705" s="1639"/>
      <c r="BD1705" s="1639"/>
      <c r="BE1705" s="1642">
        <v>0</v>
      </c>
    </row>
    <row s="1854" customFormat="1" customHeight="1" ht="22.5">
      <c r="A1706" s="994"/>
      <c r="B1706" s="1373"/>
      <c r="C1706" s="1649"/>
      <c r="D1706" s="2158"/>
      <c r="E1706" s="553" t="s">
        <v>3579</v>
      </c>
      <c r="F1706" s="547" t="s">
        <v>3580</v>
      </c>
      <c r="G1706" s="2386" t="s">
        <v>738</v>
      </c>
      <c r="H1706" s="552"/>
      <c r="I1706" s="552">
        <v>234.713</v>
      </c>
      <c r="J1706" s="552"/>
      <c r="K1706" s="552"/>
      <c r="L1706" s="552"/>
      <c r="M1706" s="552"/>
      <c r="N1706" s="552"/>
      <c r="O1706" s="552"/>
      <c r="P1706" s="552"/>
      <c r="Q1706" s="552"/>
      <c r="R1706" s="552"/>
      <c r="S1706" s="552"/>
      <c r="T1706" s="552"/>
      <c r="U1706" s="552"/>
      <c r="V1706" s="552"/>
      <c r="W1706" s="552"/>
      <c r="X1706" s="552"/>
      <c r="Y1706" s="552"/>
      <c r="Z1706" s="552"/>
      <c r="AA1706" s="552"/>
      <c r="AB1706" s="552"/>
      <c r="AC1706" s="552"/>
      <c r="AD1706" s="552"/>
      <c r="AE1706" s="552"/>
      <c r="AF1706" s="552"/>
      <c r="AG1706" s="552"/>
      <c r="AH1706" s="552"/>
      <c r="AI1706" s="1532" t="s">
        <v>739</v>
      </c>
      <c r="AJ1706" s="741"/>
      <c r="AK1706" s="1649"/>
      <c r="AL1706" s="1649"/>
      <c r="AM1706" s="1373"/>
      <c r="AN1706" s="1373"/>
      <c r="AO1706" s="1373"/>
      <c r="AP1706" s="1373"/>
      <c r="AQ1706" s="1649"/>
      <c r="AR1706" s="1373"/>
      <c r="AS1706" s="1373"/>
      <c r="AT1706" s="743"/>
      <c r="AU1706" s="1373"/>
      <c r="AV1706" s="1373"/>
      <c r="AW1706" s="1373"/>
      <c r="AX1706" s="1373"/>
      <c r="AY1706" s="1373"/>
      <c r="AZ1706" s="1639"/>
      <c r="BA1706" s="1639"/>
      <c r="BB1706" s="1639"/>
      <c r="BC1706" s="1639"/>
      <c r="BD1706" s="1639"/>
      <c r="BE1706" s="1642">
        <v>0</v>
      </c>
    </row>
    <row s="1854" customFormat="1" customHeight="1" ht="22.5">
      <c r="A1707" s="994"/>
      <c r="B1707" s="1373"/>
      <c r="C1707" s="1649"/>
      <c r="D1707" s="2158"/>
      <c r="E1707" s="553" t="s">
        <v>3581</v>
      </c>
      <c r="F1707" s="547" t="s">
        <v>3582</v>
      </c>
      <c r="G1707" s="2386" t="s">
        <v>738</v>
      </c>
      <c r="H1707" s="552"/>
      <c r="I1707" s="552">
        <v>209.996</v>
      </c>
      <c r="J1707" s="552"/>
      <c r="K1707" s="552"/>
      <c r="L1707" s="552"/>
      <c r="M1707" s="552"/>
      <c r="N1707" s="552"/>
      <c r="O1707" s="552"/>
      <c r="P1707" s="552"/>
      <c r="Q1707" s="552"/>
      <c r="R1707" s="552"/>
      <c r="S1707" s="552"/>
      <c r="T1707" s="552"/>
      <c r="U1707" s="552"/>
      <c r="V1707" s="552"/>
      <c r="W1707" s="552"/>
      <c r="X1707" s="552"/>
      <c r="Y1707" s="552"/>
      <c r="Z1707" s="552"/>
      <c r="AA1707" s="552"/>
      <c r="AB1707" s="552"/>
      <c r="AC1707" s="552"/>
      <c r="AD1707" s="552"/>
      <c r="AE1707" s="552"/>
      <c r="AF1707" s="552"/>
      <c r="AG1707" s="552"/>
      <c r="AH1707" s="552"/>
      <c r="AI1707" s="1532" t="s">
        <v>739</v>
      </c>
      <c r="AJ1707" s="741"/>
      <c r="AK1707" s="1649"/>
      <c r="AL1707" s="1649"/>
      <c r="AM1707" s="1373"/>
      <c r="AN1707" s="1373"/>
      <c r="AO1707" s="1373"/>
      <c r="AP1707" s="1373"/>
      <c r="AQ1707" s="1649"/>
      <c r="AR1707" s="1373"/>
      <c r="AS1707" s="1373"/>
      <c r="AT1707" s="743"/>
      <c r="AU1707" s="1373"/>
      <c r="AV1707" s="1373"/>
      <c r="AW1707" s="1373"/>
      <c r="AX1707" s="1373"/>
      <c r="AY1707" s="1373"/>
      <c r="AZ1707" s="1639"/>
      <c r="BA1707" s="1639"/>
      <c r="BB1707" s="1639"/>
      <c r="BC1707" s="1639"/>
      <c r="BD1707" s="1639"/>
      <c r="BE1707" s="1642">
        <v>0</v>
      </c>
    </row>
    <row s="1854" customFormat="1" customHeight="1" ht="22.5">
      <c r="A1708" s="994"/>
      <c r="B1708" s="1373"/>
      <c r="C1708" s="1649"/>
      <c r="D1708" s="2158"/>
      <c r="E1708" s="553" t="s">
        <v>3583</v>
      </c>
      <c r="F1708" s="547" t="s">
        <v>3584</v>
      </c>
      <c r="G1708" s="2386" t="s">
        <v>738</v>
      </c>
      <c r="H1708" s="552"/>
      <c r="I1708" s="552">
        <v>209.997</v>
      </c>
      <c r="J1708" s="552"/>
      <c r="K1708" s="552"/>
      <c r="L1708" s="552"/>
      <c r="M1708" s="552"/>
      <c r="N1708" s="552"/>
      <c r="O1708" s="552"/>
      <c r="P1708" s="552"/>
      <c r="Q1708" s="552"/>
      <c r="R1708" s="552"/>
      <c r="S1708" s="552"/>
      <c r="T1708" s="552"/>
      <c r="U1708" s="552"/>
      <c r="V1708" s="552"/>
      <c r="W1708" s="552"/>
      <c r="X1708" s="552"/>
      <c r="Y1708" s="552"/>
      <c r="Z1708" s="552"/>
      <c r="AA1708" s="552"/>
      <c r="AB1708" s="552"/>
      <c r="AC1708" s="552"/>
      <c r="AD1708" s="552"/>
      <c r="AE1708" s="552"/>
      <c r="AF1708" s="552"/>
      <c r="AG1708" s="552"/>
      <c r="AH1708" s="552"/>
      <c r="AI1708" s="1532" t="s">
        <v>739</v>
      </c>
      <c r="AJ1708" s="741"/>
      <c r="AK1708" s="1649"/>
      <c r="AL1708" s="1649"/>
      <c r="AM1708" s="1373"/>
      <c r="AN1708" s="1373"/>
      <c r="AO1708" s="1373"/>
      <c r="AP1708" s="1373"/>
      <c r="AQ1708" s="1649"/>
      <c r="AR1708" s="1373"/>
      <c r="AS1708" s="1373"/>
      <c r="AT1708" s="743"/>
      <c r="AU1708" s="1373"/>
      <c r="AV1708" s="1373"/>
      <c r="AW1708" s="1373"/>
      <c r="AX1708" s="1373"/>
      <c r="AY1708" s="1373"/>
      <c r="AZ1708" s="1639"/>
      <c r="BA1708" s="1639"/>
      <c r="BB1708" s="1639"/>
      <c r="BC1708" s="1639"/>
      <c r="BD1708" s="1639"/>
      <c r="BE1708" s="1642">
        <v>0</v>
      </c>
    </row>
    <row s="1854" customFormat="1" customHeight="1" ht="22.5">
      <c r="A1709" s="994"/>
      <c r="B1709" s="1373"/>
      <c r="C1709" s="1649"/>
      <c r="D1709" s="2158"/>
      <c r="E1709" s="553" t="s">
        <v>3585</v>
      </c>
      <c r="F1709" s="547" t="s">
        <v>3586</v>
      </c>
      <c r="G1709" s="2386" t="s">
        <v>738</v>
      </c>
      <c r="H1709" s="552"/>
      <c r="I1709" s="552">
        <v>234.078</v>
      </c>
      <c r="J1709" s="552"/>
      <c r="K1709" s="552"/>
      <c r="L1709" s="552"/>
      <c r="M1709" s="552"/>
      <c r="N1709" s="552"/>
      <c r="O1709" s="552"/>
      <c r="P1709" s="552"/>
      <c r="Q1709" s="552"/>
      <c r="R1709" s="552"/>
      <c r="S1709" s="552"/>
      <c r="T1709" s="552"/>
      <c r="U1709" s="552"/>
      <c r="V1709" s="552"/>
      <c r="W1709" s="552"/>
      <c r="X1709" s="552"/>
      <c r="Y1709" s="552"/>
      <c r="Z1709" s="552"/>
      <c r="AA1709" s="552"/>
      <c r="AB1709" s="552"/>
      <c r="AC1709" s="552"/>
      <c r="AD1709" s="552"/>
      <c r="AE1709" s="552"/>
      <c r="AF1709" s="552"/>
      <c r="AG1709" s="552"/>
      <c r="AH1709" s="552"/>
      <c r="AI1709" s="1532" t="s">
        <v>739</v>
      </c>
      <c r="AJ1709" s="741"/>
      <c r="AK1709" s="1649"/>
      <c r="AL1709" s="1649"/>
      <c r="AM1709" s="1373"/>
      <c r="AN1709" s="1373"/>
      <c r="AO1709" s="1373"/>
      <c r="AP1709" s="1373"/>
      <c r="AQ1709" s="1649"/>
      <c r="AR1709" s="1373"/>
      <c r="AS1709" s="1373"/>
      <c r="AT1709" s="743"/>
      <c r="AU1709" s="1373"/>
      <c r="AV1709" s="1373"/>
      <c r="AW1709" s="1373"/>
      <c r="AX1709" s="1373"/>
      <c r="AY1709" s="1373"/>
      <c r="AZ1709" s="1639"/>
      <c r="BA1709" s="1639"/>
      <c r="BB1709" s="1639"/>
      <c r="BC1709" s="1639"/>
      <c r="BD1709" s="1639"/>
      <c r="BE1709" s="1642">
        <v>0</v>
      </c>
    </row>
    <row s="1854" customFormat="1" customHeight="1" ht="22.5">
      <c r="A1710" s="994"/>
      <c r="B1710" s="1373"/>
      <c r="C1710" s="1649"/>
      <c r="D1710" s="2158"/>
      <c r="E1710" s="553" t="s">
        <v>3587</v>
      </c>
      <c r="F1710" s="547" t="s">
        <v>3588</v>
      </c>
      <c r="G1710" s="2386" t="s">
        <v>738</v>
      </c>
      <c r="H1710" s="552"/>
      <c r="I1710" s="552">
        <v>250.409</v>
      </c>
      <c r="J1710" s="552"/>
      <c r="K1710" s="552"/>
      <c r="L1710" s="552"/>
      <c r="M1710" s="552"/>
      <c r="N1710" s="552"/>
      <c r="O1710" s="552"/>
      <c r="P1710" s="552"/>
      <c r="Q1710" s="552"/>
      <c r="R1710" s="552"/>
      <c r="S1710" s="552"/>
      <c r="T1710" s="552"/>
      <c r="U1710" s="552"/>
      <c r="V1710" s="552"/>
      <c r="W1710" s="552"/>
      <c r="X1710" s="552"/>
      <c r="Y1710" s="552"/>
      <c r="Z1710" s="552"/>
      <c r="AA1710" s="552"/>
      <c r="AB1710" s="552"/>
      <c r="AC1710" s="552"/>
      <c r="AD1710" s="552"/>
      <c r="AE1710" s="552"/>
      <c r="AF1710" s="552"/>
      <c r="AG1710" s="552"/>
      <c r="AH1710" s="552"/>
      <c r="AI1710" s="1532" t="s">
        <v>739</v>
      </c>
      <c r="AJ1710" s="741"/>
      <c r="AK1710" s="1649"/>
      <c r="AL1710" s="1649"/>
      <c r="AM1710" s="1373"/>
      <c r="AN1710" s="1373"/>
      <c r="AO1710" s="1373"/>
      <c r="AP1710" s="1373"/>
      <c r="AQ1710" s="1649"/>
      <c r="AR1710" s="1373"/>
      <c r="AS1710" s="1373"/>
      <c r="AT1710" s="743"/>
      <c r="AU1710" s="1373"/>
      <c r="AV1710" s="1373"/>
      <c r="AW1710" s="1373"/>
      <c r="AX1710" s="1373"/>
      <c r="AY1710" s="1373"/>
      <c r="AZ1710" s="1639"/>
      <c r="BA1710" s="1639"/>
      <c r="BB1710" s="1639"/>
      <c r="BC1710" s="1639"/>
      <c r="BD1710" s="1639"/>
      <c r="BE1710" s="1642">
        <v>0</v>
      </c>
    </row>
    <row s="1854" customFormat="1" customHeight="1" ht="22.5">
      <c r="A1711" s="994"/>
      <c r="B1711" s="1373"/>
      <c r="C1711" s="1649"/>
      <c r="D1711" s="2158"/>
      <c r="E1711" s="553" t="s">
        <v>3589</v>
      </c>
      <c r="F1711" s="547" t="s">
        <v>3590</v>
      </c>
      <c r="G1711" s="2386" t="s">
        <v>738</v>
      </c>
      <c r="H1711" s="552"/>
      <c r="I1711" s="552">
        <v>248.869</v>
      </c>
      <c r="J1711" s="552"/>
      <c r="K1711" s="552"/>
      <c r="L1711" s="552"/>
      <c r="M1711" s="552"/>
      <c r="N1711" s="552"/>
      <c r="O1711" s="552"/>
      <c r="P1711" s="552"/>
      <c r="Q1711" s="552"/>
      <c r="R1711" s="552"/>
      <c r="S1711" s="552"/>
      <c r="T1711" s="552"/>
      <c r="U1711" s="552"/>
      <c r="V1711" s="552"/>
      <c r="W1711" s="552"/>
      <c r="X1711" s="552"/>
      <c r="Y1711" s="552"/>
      <c r="Z1711" s="552"/>
      <c r="AA1711" s="552"/>
      <c r="AB1711" s="552"/>
      <c r="AC1711" s="552"/>
      <c r="AD1711" s="552"/>
      <c r="AE1711" s="552"/>
      <c r="AF1711" s="552"/>
      <c r="AG1711" s="552"/>
      <c r="AH1711" s="552"/>
      <c r="AI1711" s="1532" t="s">
        <v>739</v>
      </c>
      <c r="AJ1711" s="741"/>
      <c r="AK1711" s="1649"/>
      <c r="AL1711" s="1649"/>
      <c r="AM1711" s="1373"/>
      <c r="AN1711" s="1373"/>
      <c r="AO1711" s="1373"/>
      <c r="AP1711" s="1373"/>
      <c r="AQ1711" s="1649"/>
      <c r="AR1711" s="1373"/>
      <c r="AS1711" s="1373"/>
      <c r="AT1711" s="743"/>
      <c r="AU1711" s="1373"/>
      <c r="AV1711" s="1373"/>
      <c r="AW1711" s="1373"/>
      <c r="AX1711" s="1373"/>
      <c r="AY1711" s="1373"/>
      <c r="AZ1711" s="1639"/>
      <c r="BA1711" s="1639"/>
      <c r="BB1711" s="1639"/>
      <c r="BC1711" s="1639"/>
      <c r="BD1711" s="1639"/>
      <c r="BE1711" s="1642">
        <v>0</v>
      </c>
    </row>
    <row s="1854" customFormat="1" customHeight="1" ht="22.5">
      <c r="A1712" s="994"/>
      <c r="B1712" s="1373"/>
      <c r="C1712" s="1649"/>
      <c r="D1712" s="2158"/>
      <c r="E1712" s="553" t="s">
        <v>3591</v>
      </c>
      <c r="F1712" s="547" t="s">
        <v>3592</v>
      </c>
      <c r="G1712" s="2386" t="s">
        <v>738</v>
      </c>
      <c r="H1712" s="552"/>
      <c r="I1712" s="552">
        <v>209.999</v>
      </c>
      <c r="J1712" s="552"/>
      <c r="K1712" s="552"/>
      <c r="L1712" s="552"/>
      <c r="M1712" s="552"/>
      <c r="N1712" s="552"/>
      <c r="O1712" s="552"/>
      <c r="P1712" s="552"/>
      <c r="Q1712" s="552"/>
      <c r="R1712" s="552"/>
      <c r="S1712" s="552"/>
      <c r="T1712" s="552"/>
      <c r="U1712" s="552"/>
      <c r="V1712" s="552"/>
      <c r="W1712" s="552"/>
      <c r="X1712" s="552"/>
      <c r="Y1712" s="552"/>
      <c r="Z1712" s="552"/>
      <c r="AA1712" s="552"/>
      <c r="AB1712" s="552"/>
      <c r="AC1712" s="552"/>
      <c r="AD1712" s="552"/>
      <c r="AE1712" s="552"/>
      <c r="AF1712" s="552"/>
      <c r="AG1712" s="552"/>
      <c r="AH1712" s="552"/>
      <c r="AI1712" s="1532" t="s">
        <v>739</v>
      </c>
      <c r="AJ1712" s="741"/>
      <c r="AK1712" s="1649"/>
      <c r="AL1712" s="1649"/>
      <c r="AM1712" s="1373"/>
      <c r="AN1712" s="1373"/>
      <c r="AO1712" s="1373"/>
      <c r="AP1712" s="1373"/>
      <c r="AQ1712" s="1649"/>
      <c r="AR1712" s="1373"/>
      <c r="AS1712" s="1373"/>
      <c r="AT1712" s="743"/>
      <c r="AU1712" s="1373"/>
      <c r="AV1712" s="1373"/>
      <c r="AW1712" s="1373"/>
      <c r="AX1712" s="1373"/>
      <c r="AY1712" s="1373"/>
      <c r="AZ1712" s="1639"/>
      <c r="BA1712" s="1639"/>
      <c r="BB1712" s="1639"/>
      <c r="BC1712" s="1639"/>
      <c r="BD1712" s="1639"/>
      <c r="BE1712" s="1642">
        <v>0</v>
      </c>
    </row>
    <row s="1854" customFormat="1" customHeight="1" ht="22.5">
      <c r="A1713" s="994"/>
      <c r="B1713" s="1373"/>
      <c r="C1713" s="1649"/>
      <c r="D1713" s="2158"/>
      <c r="E1713" s="553" t="s">
        <v>3593</v>
      </c>
      <c r="F1713" s="547" t="s">
        <v>3594</v>
      </c>
      <c r="G1713" s="2386" t="s">
        <v>738</v>
      </c>
      <c r="H1713" s="552"/>
      <c r="I1713" s="552">
        <v>250.635</v>
      </c>
      <c r="J1713" s="552"/>
      <c r="K1713" s="552"/>
      <c r="L1713" s="552"/>
      <c r="M1713" s="552"/>
      <c r="N1713" s="552"/>
      <c r="O1713" s="552"/>
      <c r="P1713" s="552"/>
      <c r="Q1713" s="552"/>
      <c r="R1713" s="552"/>
      <c r="S1713" s="552"/>
      <c r="T1713" s="552"/>
      <c r="U1713" s="552"/>
      <c r="V1713" s="552"/>
      <c r="W1713" s="552"/>
      <c r="X1713" s="552"/>
      <c r="Y1713" s="552"/>
      <c r="Z1713" s="552"/>
      <c r="AA1713" s="552"/>
      <c r="AB1713" s="552"/>
      <c r="AC1713" s="552"/>
      <c r="AD1713" s="552"/>
      <c r="AE1713" s="552"/>
      <c r="AF1713" s="552"/>
      <c r="AG1713" s="552"/>
      <c r="AH1713" s="552"/>
      <c r="AI1713" s="1532" t="s">
        <v>739</v>
      </c>
      <c r="AJ1713" s="741"/>
      <c r="AK1713" s="1649"/>
      <c r="AL1713" s="1649"/>
      <c r="AM1713" s="1373"/>
      <c r="AN1713" s="1373"/>
      <c r="AO1713" s="1373"/>
      <c r="AP1713" s="1373"/>
      <c r="AQ1713" s="1649"/>
      <c r="AR1713" s="1373"/>
      <c r="AS1713" s="1373"/>
      <c r="AT1713" s="743"/>
      <c r="AU1713" s="1373"/>
      <c r="AV1713" s="1373"/>
      <c r="AW1713" s="1373"/>
      <c r="AX1713" s="1373"/>
      <c r="AY1713" s="1373"/>
      <c r="AZ1713" s="1639"/>
      <c r="BA1713" s="1639"/>
      <c r="BB1713" s="1639"/>
      <c r="BC1713" s="1639"/>
      <c r="BD1713" s="1639"/>
      <c r="BE1713" s="1642">
        <v>0</v>
      </c>
    </row>
    <row s="1854" customFormat="1" customHeight="1" ht="22.5">
      <c r="A1714" s="994"/>
      <c r="B1714" s="1373"/>
      <c r="C1714" s="1649"/>
      <c r="D1714" s="2158"/>
      <c r="E1714" s="553" t="s">
        <v>3595</v>
      </c>
      <c r="F1714" s="547" t="s">
        <v>3596</v>
      </c>
      <c r="G1714" s="2386" t="s">
        <v>738</v>
      </c>
      <c r="H1714" s="552"/>
      <c r="I1714" s="552">
        <v>209.991</v>
      </c>
      <c r="J1714" s="552"/>
      <c r="K1714" s="552"/>
      <c r="L1714" s="552"/>
      <c r="M1714" s="552"/>
      <c r="N1714" s="552"/>
      <c r="O1714" s="552"/>
      <c r="P1714" s="552"/>
      <c r="Q1714" s="552"/>
      <c r="R1714" s="552"/>
      <c r="S1714" s="552"/>
      <c r="T1714" s="552"/>
      <c r="U1714" s="552"/>
      <c r="V1714" s="552"/>
      <c r="W1714" s="552"/>
      <c r="X1714" s="552"/>
      <c r="Y1714" s="552"/>
      <c r="Z1714" s="552"/>
      <c r="AA1714" s="552"/>
      <c r="AB1714" s="552"/>
      <c r="AC1714" s="552"/>
      <c r="AD1714" s="552"/>
      <c r="AE1714" s="552"/>
      <c r="AF1714" s="552"/>
      <c r="AG1714" s="552"/>
      <c r="AH1714" s="552"/>
      <c r="AI1714" s="1532" t="s">
        <v>739</v>
      </c>
      <c r="AJ1714" s="741"/>
      <c r="AK1714" s="1649"/>
      <c r="AL1714" s="1649"/>
      <c r="AM1714" s="1373"/>
      <c r="AN1714" s="1373"/>
      <c r="AO1714" s="1373"/>
      <c r="AP1714" s="1373"/>
      <c r="AQ1714" s="1649"/>
      <c r="AR1714" s="1373"/>
      <c r="AS1714" s="1373"/>
      <c r="AT1714" s="743"/>
      <c r="AU1714" s="1373"/>
      <c r="AV1714" s="1373"/>
      <c r="AW1714" s="1373"/>
      <c r="AX1714" s="1373"/>
      <c r="AY1714" s="1373"/>
      <c r="AZ1714" s="1639"/>
      <c r="BA1714" s="1639"/>
      <c r="BB1714" s="1639"/>
      <c r="BC1714" s="1639"/>
      <c r="BD1714" s="1639"/>
      <c r="BE1714" s="1642">
        <v>0</v>
      </c>
    </row>
    <row s="1854" customFormat="1" customHeight="1" ht="22.5">
      <c r="A1715" s="994"/>
      <c r="B1715" s="1373"/>
      <c r="C1715" s="1649"/>
      <c r="D1715" s="2158"/>
      <c r="E1715" s="553" t="s">
        <v>3597</v>
      </c>
      <c r="F1715" s="547" t="s">
        <v>3598</v>
      </c>
      <c r="G1715" s="2386" t="s">
        <v>738</v>
      </c>
      <c r="H1715" s="552"/>
      <c r="I1715" s="552">
        <v>250.035</v>
      </c>
      <c r="J1715" s="552"/>
      <c r="K1715" s="552"/>
      <c r="L1715" s="552"/>
      <c r="M1715" s="552"/>
      <c r="N1715" s="552"/>
      <c r="O1715" s="552"/>
      <c r="P1715" s="552"/>
      <c r="Q1715" s="552"/>
      <c r="R1715" s="552"/>
      <c r="S1715" s="552"/>
      <c r="T1715" s="552"/>
      <c r="U1715" s="552"/>
      <c r="V1715" s="552"/>
      <c r="W1715" s="552"/>
      <c r="X1715" s="552"/>
      <c r="Y1715" s="552"/>
      <c r="Z1715" s="552"/>
      <c r="AA1715" s="552"/>
      <c r="AB1715" s="552"/>
      <c r="AC1715" s="552"/>
      <c r="AD1715" s="552"/>
      <c r="AE1715" s="552"/>
      <c r="AF1715" s="552"/>
      <c r="AG1715" s="552"/>
      <c r="AH1715" s="552"/>
      <c r="AI1715" s="1532" t="s">
        <v>739</v>
      </c>
      <c r="AJ1715" s="741"/>
      <c r="AK1715" s="1649"/>
      <c r="AL1715" s="1649"/>
      <c r="AM1715" s="1373"/>
      <c r="AN1715" s="1373"/>
      <c r="AO1715" s="1373"/>
      <c r="AP1715" s="1373"/>
      <c r="AQ1715" s="1649"/>
      <c r="AR1715" s="1373"/>
      <c r="AS1715" s="1373"/>
      <c r="AT1715" s="743"/>
      <c r="AU1715" s="1373"/>
      <c r="AV1715" s="1373"/>
      <c r="AW1715" s="1373"/>
      <c r="AX1715" s="1373"/>
      <c r="AY1715" s="1373"/>
      <c r="AZ1715" s="1639"/>
      <c r="BA1715" s="1639"/>
      <c r="BB1715" s="1639"/>
      <c r="BC1715" s="1639"/>
      <c r="BD1715" s="1639"/>
      <c r="BE1715" s="1642">
        <v>0</v>
      </c>
    </row>
    <row s="1854" customFormat="1" customHeight="1" ht="22.5">
      <c r="A1716" s="994"/>
      <c r="B1716" s="1373"/>
      <c r="C1716" s="1649"/>
      <c r="D1716" s="2158"/>
      <c r="E1716" s="553" t="s">
        <v>3599</v>
      </c>
      <c r="F1716" s="547" t="s">
        <v>3600</v>
      </c>
      <c r="G1716" s="2386" t="s">
        <v>738</v>
      </c>
      <c r="H1716" s="552"/>
      <c r="I1716" s="552">
        <v>229.463</v>
      </c>
      <c r="J1716" s="552"/>
      <c r="K1716" s="552"/>
      <c r="L1716" s="552"/>
      <c r="M1716" s="552"/>
      <c r="N1716" s="552"/>
      <c r="O1716" s="552"/>
      <c r="P1716" s="552"/>
      <c r="Q1716" s="552"/>
      <c r="R1716" s="552"/>
      <c r="S1716" s="552"/>
      <c r="T1716" s="552"/>
      <c r="U1716" s="552"/>
      <c r="V1716" s="552"/>
      <c r="W1716" s="552"/>
      <c r="X1716" s="552"/>
      <c r="Y1716" s="552"/>
      <c r="Z1716" s="552"/>
      <c r="AA1716" s="552"/>
      <c r="AB1716" s="552"/>
      <c r="AC1716" s="552"/>
      <c r="AD1716" s="552"/>
      <c r="AE1716" s="552"/>
      <c r="AF1716" s="552"/>
      <c r="AG1716" s="552"/>
      <c r="AH1716" s="552"/>
      <c r="AI1716" s="1532" t="s">
        <v>739</v>
      </c>
      <c r="AJ1716" s="741"/>
      <c r="AK1716" s="1649"/>
      <c r="AL1716" s="1649"/>
      <c r="AM1716" s="1373"/>
      <c r="AN1716" s="1373"/>
      <c r="AO1716" s="1373"/>
      <c r="AP1716" s="1373"/>
      <c r="AQ1716" s="1649"/>
      <c r="AR1716" s="1373"/>
      <c r="AS1716" s="1373"/>
      <c r="AT1716" s="743"/>
      <c r="AU1716" s="1373"/>
      <c r="AV1716" s="1373"/>
      <c r="AW1716" s="1373"/>
      <c r="AX1716" s="1373"/>
      <c r="AY1716" s="1373"/>
      <c r="AZ1716" s="1639"/>
      <c r="BA1716" s="1639"/>
      <c r="BB1716" s="1639"/>
      <c r="BC1716" s="1639"/>
      <c r="BD1716" s="1639"/>
      <c r="BE1716" s="1642">
        <v>0</v>
      </c>
    </row>
    <row s="1854" customFormat="1" customHeight="1" ht="22.5">
      <c r="A1717" s="994"/>
      <c r="B1717" s="1373"/>
      <c r="C1717" s="1649"/>
      <c r="D1717" s="2158"/>
      <c r="E1717" s="553" t="s">
        <v>3601</v>
      </c>
      <c r="F1717" s="547" t="s">
        <v>3602</v>
      </c>
      <c r="G1717" s="2386" t="s">
        <v>738</v>
      </c>
      <c r="H1717" s="552"/>
      <c r="I1717" s="552">
        <v>209.998</v>
      </c>
      <c r="J1717" s="552"/>
      <c r="K1717" s="552"/>
      <c r="L1717" s="552"/>
      <c r="M1717" s="552"/>
      <c r="N1717" s="552"/>
      <c r="O1717" s="552"/>
      <c r="P1717" s="552"/>
      <c r="Q1717" s="552"/>
      <c r="R1717" s="552"/>
      <c r="S1717" s="552"/>
      <c r="T1717" s="552"/>
      <c r="U1717" s="552"/>
      <c r="V1717" s="552"/>
      <c r="W1717" s="552"/>
      <c r="X1717" s="552"/>
      <c r="Y1717" s="552"/>
      <c r="Z1717" s="552"/>
      <c r="AA1717" s="552"/>
      <c r="AB1717" s="552"/>
      <c r="AC1717" s="552"/>
      <c r="AD1717" s="552"/>
      <c r="AE1717" s="552"/>
      <c r="AF1717" s="552"/>
      <c r="AG1717" s="552"/>
      <c r="AH1717" s="552"/>
      <c r="AI1717" s="1532" t="s">
        <v>739</v>
      </c>
      <c r="AJ1717" s="741"/>
      <c r="AK1717" s="1649"/>
      <c r="AL1717" s="1649"/>
      <c r="AM1717" s="1373"/>
      <c r="AN1717" s="1373"/>
      <c r="AO1717" s="1373"/>
      <c r="AP1717" s="1373"/>
      <c r="AQ1717" s="1649"/>
      <c r="AR1717" s="1373"/>
      <c r="AS1717" s="1373"/>
      <c r="AT1717" s="743"/>
      <c r="AU1717" s="1373"/>
      <c r="AV1717" s="1373"/>
      <c r="AW1717" s="1373"/>
      <c r="AX1717" s="1373"/>
      <c r="AY1717" s="1373"/>
      <c r="AZ1717" s="1639"/>
      <c r="BA1717" s="1639"/>
      <c r="BB1717" s="1639"/>
      <c r="BC1717" s="1639"/>
      <c r="BD1717" s="1639"/>
      <c r="BE1717" s="1642">
        <v>0</v>
      </c>
    </row>
    <row s="1854" customFormat="1" customHeight="1" ht="22.5">
      <c r="A1718" s="994"/>
      <c r="B1718" s="1373"/>
      <c r="C1718" s="1649"/>
      <c r="D1718" s="2158"/>
      <c r="E1718" s="553" t="s">
        <v>3603</v>
      </c>
      <c r="F1718" s="547" t="s">
        <v>3604</v>
      </c>
      <c r="G1718" s="2386" t="s">
        <v>738</v>
      </c>
      <c r="H1718" s="552"/>
      <c r="I1718" s="552">
        <v>173.4</v>
      </c>
      <c r="J1718" s="552"/>
      <c r="K1718" s="552"/>
      <c r="L1718" s="552"/>
      <c r="M1718" s="552"/>
      <c r="N1718" s="552"/>
      <c r="O1718" s="552"/>
      <c r="P1718" s="552"/>
      <c r="Q1718" s="552"/>
      <c r="R1718" s="552"/>
      <c r="S1718" s="552"/>
      <c r="T1718" s="552"/>
      <c r="U1718" s="552"/>
      <c r="V1718" s="552"/>
      <c r="W1718" s="552"/>
      <c r="X1718" s="552"/>
      <c r="Y1718" s="552"/>
      <c r="Z1718" s="552"/>
      <c r="AA1718" s="552"/>
      <c r="AB1718" s="552"/>
      <c r="AC1718" s="552"/>
      <c r="AD1718" s="552"/>
      <c r="AE1718" s="552"/>
      <c r="AF1718" s="552"/>
      <c r="AG1718" s="552"/>
      <c r="AH1718" s="552"/>
      <c r="AI1718" s="1532" t="s">
        <v>739</v>
      </c>
      <c r="AJ1718" s="741"/>
      <c r="AK1718" s="1649"/>
      <c r="AL1718" s="1649"/>
      <c r="AM1718" s="1373"/>
      <c r="AN1718" s="1373"/>
      <c r="AO1718" s="1373"/>
      <c r="AP1718" s="1373"/>
      <c r="AQ1718" s="1649"/>
      <c r="AR1718" s="1373"/>
      <c r="AS1718" s="1373"/>
      <c r="AT1718" s="743"/>
      <c r="AU1718" s="1373"/>
      <c r="AV1718" s="1373"/>
      <c r="AW1718" s="1373"/>
      <c r="AX1718" s="1373"/>
      <c r="AY1718" s="1373"/>
      <c r="AZ1718" s="1639"/>
      <c r="BA1718" s="1639"/>
      <c r="BB1718" s="1639"/>
      <c r="BC1718" s="1639"/>
      <c r="BD1718" s="1639"/>
      <c r="BE1718" s="1642">
        <v>0</v>
      </c>
    </row>
    <row s="1854" customFormat="1" customHeight="1" ht="22.5">
      <c r="A1719" s="994"/>
      <c r="B1719" s="1373"/>
      <c r="C1719" s="1649"/>
      <c r="D1719" s="2158"/>
      <c r="E1719" s="553" t="s">
        <v>3605</v>
      </c>
      <c r="F1719" s="547" t="s">
        <v>3606</v>
      </c>
      <c r="G1719" s="2386" t="s">
        <v>738</v>
      </c>
      <c r="H1719" s="552"/>
      <c r="I1719" s="552">
        <v>238.973</v>
      </c>
      <c r="J1719" s="552"/>
      <c r="K1719" s="552"/>
      <c r="L1719" s="552"/>
      <c r="M1719" s="552"/>
      <c r="N1719" s="552"/>
      <c r="O1719" s="552"/>
      <c r="P1719" s="552"/>
      <c r="Q1719" s="552"/>
      <c r="R1719" s="552"/>
      <c r="S1719" s="552"/>
      <c r="T1719" s="552"/>
      <c r="U1719" s="552"/>
      <c r="V1719" s="552"/>
      <c r="W1719" s="552"/>
      <c r="X1719" s="552"/>
      <c r="Y1719" s="552"/>
      <c r="Z1719" s="552"/>
      <c r="AA1719" s="552"/>
      <c r="AB1719" s="552"/>
      <c r="AC1719" s="552"/>
      <c r="AD1719" s="552"/>
      <c r="AE1719" s="552"/>
      <c r="AF1719" s="552"/>
      <c r="AG1719" s="552"/>
      <c r="AH1719" s="552"/>
      <c r="AI1719" s="1532" t="s">
        <v>739</v>
      </c>
      <c r="AJ1719" s="741"/>
      <c r="AK1719" s="1649"/>
      <c r="AL1719" s="1649"/>
      <c r="AM1719" s="1373"/>
      <c r="AN1719" s="1373"/>
      <c r="AO1719" s="1373"/>
      <c r="AP1719" s="1373"/>
      <c r="AQ1719" s="1649"/>
      <c r="AR1719" s="1373"/>
      <c r="AS1719" s="1373"/>
      <c r="AT1719" s="743"/>
      <c r="AU1719" s="1373"/>
      <c r="AV1719" s="1373"/>
      <c r="AW1719" s="1373"/>
      <c r="AX1719" s="1373"/>
      <c r="AY1719" s="1373"/>
      <c r="AZ1719" s="1639"/>
      <c r="BA1719" s="1639"/>
      <c r="BB1719" s="1639"/>
      <c r="BC1719" s="1639"/>
      <c r="BD1719" s="1639"/>
      <c r="BE1719" s="1642">
        <v>0</v>
      </c>
    </row>
    <row s="1854" customFormat="1" customHeight="1" ht="22.5">
      <c r="A1720" s="994"/>
      <c r="B1720" s="1373"/>
      <c r="C1720" s="1649"/>
      <c r="D1720" s="2158"/>
      <c r="E1720" s="553" t="s">
        <v>3607</v>
      </c>
      <c r="F1720" s="547" t="s">
        <v>3608</v>
      </c>
      <c r="G1720" s="2386" t="s">
        <v>738</v>
      </c>
      <c r="H1720" s="552"/>
      <c r="I1720" s="552">
        <v>209.997</v>
      </c>
      <c r="J1720" s="552"/>
      <c r="K1720" s="552"/>
      <c r="L1720" s="552"/>
      <c r="M1720" s="552"/>
      <c r="N1720" s="552"/>
      <c r="O1720" s="552"/>
      <c r="P1720" s="552"/>
      <c r="Q1720" s="552"/>
      <c r="R1720" s="552"/>
      <c r="S1720" s="552"/>
      <c r="T1720" s="552"/>
      <c r="U1720" s="552"/>
      <c r="V1720" s="552"/>
      <c r="W1720" s="552"/>
      <c r="X1720" s="552"/>
      <c r="Y1720" s="552"/>
      <c r="Z1720" s="552"/>
      <c r="AA1720" s="552"/>
      <c r="AB1720" s="552"/>
      <c r="AC1720" s="552"/>
      <c r="AD1720" s="552"/>
      <c r="AE1720" s="552"/>
      <c r="AF1720" s="552"/>
      <c r="AG1720" s="552"/>
      <c r="AH1720" s="552"/>
      <c r="AI1720" s="1532" t="s">
        <v>739</v>
      </c>
      <c r="AJ1720" s="741"/>
      <c r="AK1720" s="1649"/>
      <c r="AL1720" s="1649"/>
      <c r="AM1720" s="1373"/>
      <c r="AN1720" s="1373"/>
      <c r="AO1720" s="1373"/>
      <c r="AP1720" s="1373"/>
      <c r="AQ1720" s="1649"/>
      <c r="AR1720" s="1373"/>
      <c r="AS1720" s="1373"/>
      <c r="AT1720" s="743"/>
      <c r="AU1720" s="1373"/>
      <c r="AV1720" s="1373"/>
      <c r="AW1720" s="1373"/>
      <c r="AX1720" s="1373"/>
      <c r="AY1720" s="1373"/>
      <c r="AZ1720" s="1639"/>
      <c r="BA1720" s="1639"/>
      <c r="BB1720" s="1639"/>
      <c r="BC1720" s="1639"/>
      <c r="BD1720" s="1639"/>
      <c r="BE1720" s="1642">
        <v>0</v>
      </c>
    </row>
    <row s="1854" customFormat="1" customHeight="1" ht="22.5">
      <c r="A1721" s="994"/>
      <c r="B1721" s="1373"/>
      <c r="C1721" s="1649"/>
      <c r="D1721" s="2158"/>
      <c r="E1721" s="553" t="s">
        <v>3609</v>
      </c>
      <c r="F1721" s="547" t="s">
        <v>3610</v>
      </c>
      <c r="G1721" s="2386" t="s">
        <v>738</v>
      </c>
      <c r="H1721" s="552"/>
      <c r="I1721" s="552">
        <v>239.333</v>
      </c>
      <c r="J1721" s="552"/>
      <c r="K1721" s="552"/>
      <c r="L1721" s="552"/>
      <c r="M1721" s="552"/>
      <c r="N1721" s="552"/>
      <c r="O1721" s="552"/>
      <c r="P1721" s="552"/>
      <c r="Q1721" s="552"/>
      <c r="R1721" s="552"/>
      <c r="S1721" s="552"/>
      <c r="T1721" s="552"/>
      <c r="U1721" s="552"/>
      <c r="V1721" s="552"/>
      <c r="W1721" s="552"/>
      <c r="X1721" s="552"/>
      <c r="Y1721" s="552"/>
      <c r="Z1721" s="552"/>
      <c r="AA1721" s="552"/>
      <c r="AB1721" s="552"/>
      <c r="AC1721" s="552"/>
      <c r="AD1721" s="552"/>
      <c r="AE1721" s="552"/>
      <c r="AF1721" s="552"/>
      <c r="AG1721" s="552"/>
      <c r="AH1721" s="552"/>
      <c r="AI1721" s="1532" t="s">
        <v>739</v>
      </c>
      <c r="AJ1721" s="741"/>
      <c r="AK1721" s="1649"/>
      <c r="AL1721" s="1649"/>
      <c r="AM1721" s="1373"/>
      <c r="AN1721" s="1373"/>
      <c r="AO1721" s="1373"/>
      <c r="AP1721" s="1373"/>
      <c r="AQ1721" s="1649"/>
      <c r="AR1721" s="1373"/>
      <c r="AS1721" s="1373"/>
      <c r="AT1721" s="743"/>
      <c r="AU1721" s="1373"/>
      <c r="AV1721" s="1373"/>
      <c r="AW1721" s="1373"/>
      <c r="AX1721" s="1373"/>
      <c r="AY1721" s="1373"/>
      <c r="AZ1721" s="1639"/>
      <c r="BA1721" s="1639"/>
      <c r="BB1721" s="1639"/>
      <c r="BC1721" s="1639"/>
      <c r="BD1721" s="1639"/>
      <c r="BE1721" s="1642">
        <v>0</v>
      </c>
    </row>
    <row s="1854" customFormat="1" customHeight="1" ht="22.5">
      <c r="A1722" s="994"/>
      <c r="B1722" s="1373"/>
      <c r="C1722" s="1649"/>
      <c r="D1722" s="2158"/>
      <c r="E1722" s="553" t="s">
        <v>3611</v>
      </c>
      <c r="F1722" s="547" t="s">
        <v>3612</v>
      </c>
      <c r="G1722" s="2386" t="s">
        <v>738</v>
      </c>
      <c r="H1722" s="552"/>
      <c r="I1722" s="552">
        <v>234.996</v>
      </c>
      <c r="J1722" s="552"/>
      <c r="K1722" s="552"/>
      <c r="L1722" s="552"/>
      <c r="M1722" s="552"/>
      <c r="N1722" s="552"/>
      <c r="O1722" s="552"/>
      <c r="P1722" s="552"/>
      <c r="Q1722" s="552"/>
      <c r="R1722" s="552"/>
      <c r="S1722" s="552"/>
      <c r="T1722" s="552"/>
      <c r="U1722" s="552"/>
      <c r="V1722" s="552"/>
      <c r="W1722" s="552"/>
      <c r="X1722" s="552"/>
      <c r="Y1722" s="552"/>
      <c r="Z1722" s="552"/>
      <c r="AA1722" s="552"/>
      <c r="AB1722" s="552"/>
      <c r="AC1722" s="552"/>
      <c r="AD1722" s="552"/>
      <c r="AE1722" s="552"/>
      <c r="AF1722" s="552"/>
      <c r="AG1722" s="552"/>
      <c r="AH1722" s="552"/>
      <c r="AI1722" s="1532" t="s">
        <v>739</v>
      </c>
      <c r="AJ1722" s="741"/>
      <c r="AK1722" s="1649"/>
      <c r="AL1722" s="1649"/>
      <c r="AM1722" s="1373"/>
      <c r="AN1722" s="1373"/>
      <c r="AO1722" s="1373"/>
      <c r="AP1722" s="1373"/>
      <c r="AQ1722" s="1649"/>
      <c r="AR1722" s="1373"/>
      <c r="AS1722" s="1373"/>
      <c r="AT1722" s="743"/>
      <c r="AU1722" s="1373"/>
      <c r="AV1722" s="1373"/>
      <c r="AW1722" s="1373"/>
      <c r="AX1722" s="1373"/>
      <c r="AY1722" s="1373"/>
      <c r="AZ1722" s="1639"/>
      <c r="BA1722" s="1639"/>
      <c r="BB1722" s="1639"/>
      <c r="BC1722" s="1639"/>
      <c r="BD1722" s="1639"/>
      <c r="BE1722" s="1642">
        <v>0</v>
      </c>
    </row>
    <row s="1854" customFormat="1" customHeight="1" ht="22.5">
      <c r="A1723" s="994"/>
      <c r="B1723" s="1373"/>
      <c r="C1723" s="1649"/>
      <c r="D1723" s="2158"/>
      <c r="E1723" s="553" t="s">
        <v>3613</v>
      </c>
      <c r="F1723" s="547" t="s">
        <v>3614</v>
      </c>
      <c r="G1723" s="2386" t="s">
        <v>738</v>
      </c>
      <c r="H1723" s="552"/>
      <c r="I1723" s="552">
        <v>236.959</v>
      </c>
      <c r="J1723" s="552"/>
      <c r="K1723" s="552"/>
      <c r="L1723" s="552"/>
      <c r="M1723" s="552"/>
      <c r="N1723" s="552"/>
      <c r="O1723" s="552"/>
      <c r="P1723" s="552"/>
      <c r="Q1723" s="552"/>
      <c r="R1723" s="552"/>
      <c r="S1723" s="552"/>
      <c r="T1723" s="552"/>
      <c r="U1723" s="552"/>
      <c r="V1723" s="552"/>
      <c r="W1723" s="552"/>
      <c r="X1723" s="552"/>
      <c r="Y1723" s="552"/>
      <c r="Z1723" s="552"/>
      <c r="AA1723" s="552"/>
      <c r="AB1723" s="552"/>
      <c r="AC1723" s="552"/>
      <c r="AD1723" s="552"/>
      <c r="AE1723" s="552"/>
      <c r="AF1723" s="552"/>
      <c r="AG1723" s="552"/>
      <c r="AH1723" s="552"/>
      <c r="AI1723" s="1532" t="s">
        <v>739</v>
      </c>
      <c r="AJ1723" s="741"/>
      <c r="AK1723" s="1649"/>
      <c r="AL1723" s="1649"/>
      <c r="AM1723" s="1373"/>
      <c r="AN1723" s="1373"/>
      <c r="AO1723" s="1373"/>
      <c r="AP1723" s="1373"/>
      <c r="AQ1723" s="1649"/>
      <c r="AR1723" s="1373"/>
      <c r="AS1723" s="1373"/>
      <c r="AT1723" s="743"/>
      <c r="AU1723" s="1373"/>
      <c r="AV1723" s="1373"/>
      <c r="AW1723" s="1373"/>
      <c r="AX1723" s="1373"/>
      <c r="AY1723" s="1373"/>
      <c r="AZ1723" s="1639"/>
      <c r="BA1723" s="1639"/>
      <c r="BB1723" s="1639"/>
      <c r="BC1723" s="1639"/>
      <c r="BD1723" s="1639"/>
      <c r="BE1723" s="1642">
        <v>0</v>
      </c>
    </row>
    <row s="1854" customFormat="1" customHeight="1" ht="22.5">
      <c r="A1724" s="994"/>
      <c r="B1724" s="1373"/>
      <c r="C1724" s="1649"/>
      <c r="D1724" s="2158"/>
      <c r="E1724" s="553" t="s">
        <v>3615</v>
      </c>
      <c r="F1724" s="547" t="s">
        <v>3616</v>
      </c>
      <c r="G1724" s="2386" t="s">
        <v>738</v>
      </c>
      <c r="H1724" s="552"/>
      <c r="I1724" s="552">
        <v>234.995</v>
      </c>
      <c r="J1724" s="552"/>
      <c r="K1724" s="552"/>
      <c r="L1724" s="552"/>
      <c r="M1724" s="552"/>
      <c r="N1724" s="552"/>
      <c r="O1724" s="552"/>
      <c r="P1724" s="552"/>
      <c r="Q1724" s="552"/>
      <c r="R1724" s="552"/>
      <c r="S1724" s="552"/>
      <c r="T1724" s="552"/>
      <c r="U1724" s="552"/>
      <c r="V1724" s="552"/>
      <c r="W1724" s="552"/>
      <c r="X1724" s="552"/>
      <c r="Y1724" s="552"/>
      <c r="Z1724" s="552"/>
      <c r="AA1724" s="552"/>
      <c r="AB1724" s="552"/>
      <c r="AC1724" s="552"/>
      <c r="AD1724" s="552"/>
      <c r="AE1724" s="552"/>
      <c r="AF1724" s="552"/>
      <c r="AG1724" s="552"/>
      <c r="AH1724" s="552"/>
      <c r="AI1724" s="1532" t="s">
        <v>739</v>
      </c>
      <c r="AJ1724" s="741"/>
      <c r="AK1724" s="1649"/>
      <c r="AL1724" s="1649"/>
      <c r="AM1724" s="1373"/>
      <c r="AN1724" s="1373"/>
      <c r="AO1724" s="1373"/>
      <c r="AP1724" s="1373"/>
      <c r="AQ1724" s="1649"/>
      <c r="AR1724" s="1373"/>
      <c r="AS1724" s="1373"/>
      <c r="AT1724" s="743"/>
      <c r="AU1724" s="1373"/>
      <c r="AV1724" s="1373"/>
      <c r="AW1724" s="1373"/>
      <c r="AX1724" s="1373"/>
      <c r="AY1724" s="1373"/>
      <c r="AZ1724" s="1639"/>
      <c r="BA1724" s="1639"/>
      <c r="BB1724" s="1639"/>
      <c r="BC1724" s="1639"/>
      <c r="BD1724" s="1639"/>
      <c r="BE1724" s="1642">
        <v>0</v>
      </c>
    </row>
    <row s="1854" customFormat="1" customHeight="1" ht="22.5">
      <c r="A1725" s="994"/>
      <c r="B1725" s="1373"/>
      <c r="C1725" s="1649"/>
      <c r="D1725" s="2158"/>
      <c r="E1725" s="553" t="s">
        <v>3617</v>
      </c>
      <c r="F1725" s="547" t="s">
        <v>3618</v>
      </c>
      <c r="G1725" s="2386" t="s">
        <v>738</v>
      </c>
      <c r="H1725" s="552"/>
      <c r="I1725" s="552">
        <v>278.537</v>
      </c>
      <c r="J1725" s="552"/>
      <c r="K1725" s="552"/>
      <c r="L1725" s="552"/>
      <c r="M1725" s="552"/>
      <c r="N1725" s="552"/>
      <c r="O1725" s="552"/>
      <c r="P1725" s="552"/>
      <c r="Q1725" s="552"/>
      <c r="R1725" s="552"/>
      <c r="S1725" s="552"/>
      <c r="T1725" s="552"/>
      <c r="U1725" s="552"/>
      <c r="V1725" s="552"/>
      <c r="W1725" s="552"/>
      <c r="X1725" s="552"/>
      <c r="Y1725" s="552"/>
      <c r="Z1725" s="552"/>
      <c r="AA1725" s="552"/>
      <c r="AB1725" s="552"/>
      <c r="AC1725" s="552"/>
      <c r="AD1725" s="552"/>
      <c r="AE1725" s="552"/>
      <c r="AF1725" s="552"/>
      <c r="AG1725" s="552"/>
      <c r="AH1725" s="552"/>
      <c r="AI1725" s="1532" t="s">
        <v>739</v>
      </c>
      <c r="AJ1725" s="741"/>
      <c r="AK1725" s="1649"/>
      <c r="AL1725" s="1649"/>
      <c r="AM1725" s="1373"/>
      <c r="AN1725" s="1373"/>
      <c r="AO1725" s="1373"/>
      <c r="AP1725" s="1373"/>
      <c r="AQ1725" s="1649"/>
      <c r="AR1725" s="1373"/>
      <c r="AS1725" s="1373"/>
      <c r="AT1725" s="743"/>
      <c r="AU1725" s="1373"/>
      <c r="AV1725" s="1373"/>
      <c r="AW1725" s="1373"/>
      <c r="AX1725" s="1373"/>
      <c r="AY1725" s="1373"/>
      <c r="AZ1725" s="1639"/>
      <c r="BA1725" s="1639"/>
      <c r="BB1725" s="1639"/>
      <c r="BC1725" s="1639"/>
      <c r="BD1725" s="1639"/>
      <c r="BE1725" s="1642">
        <v>0</v>
      </c>
    </row>
    <row s="1854" customFormat="1" customHeight="1" ht="22.5">
      <c r="A1726" s="994"/>
      <c r="B1726" s="1373"/>
      <c r="C1726" s="1649"/>
      <c r="D1726" s="2158"/>
      <c r="E1726" s="553" t="s">
        <v>3619</v>
      </c>
      <c r="F1726" s="547" t="s">
        <v>3620</v>
      </c>
      <c r="G1726" s="2386" t="s">
        <v>738</v>
      </c>
      <c r="H1726" s="552"/>
      <c r="I1726" s="552">
        <v>250.172</v>
      </c>
      <c r="J1726" s="552"/>
      <c r="K1726" s="552"/>
      <c r="L1726" s="552"/>
      <c r="M1726" s="552"/>
      <c r="N1726" s="552"/>
      <c r="O1726" s="552"/>
      <c r="P1726" s="552"/>
      <c r="Q1726" s="552"/>
      <c r="R1726" s="552"/>
      <c r="S1726" s="552"/>
      <c r="T1726" s="552"/>
      <c r="U1726" s="552"/>
      <c r="V1726" s="552"/>
      <c r="W1726" s="552"/>
      <c r="X1726" s="552"/>
      <c r="Y1726" s="552"/>
      <c r="Z1726" s="552"/>
      <c r="AA1726" s="552"/>
      <c r="AB1726" s="552"/>
      <c r="AC1726" s="552"/>
      <c r="AD1726" s="552"/>
      <c r="AE1726" s="552"/>
      <c r="AF1726" s="552"/>
      <c r="AG1726" s="552"/>
      <c r="AH1726" s="552"/>
      <c r="AI1726" s="1532" t="s">
        <v>739</v>
      </c>
      <c r="AJ1726" s="741"/>
      <c r="AK1726" s="1649"/>
      <c r="AL1726" s="1649"/>
      <c r="AM1726" s="1373"/>
      <c r="AN1726" s="1373"/>
      <c r="AO1726" s="1373"/>
      <c r="AP1726" s="1373"/>
      <c r="AQ1726" s="1649"/>
      <c r="AR1726" s="1373"/>
      <c r="AS1726" s="1373"/>
      <c r="AT1726" s="743"/>
      <c r="AU1726" s="1373"/>
      <c r="AV1726" s="1373"/>
      <c r="AW1726" s="1373"/>
      <c r="AX1726" s="1373"/>
      <c r="AY1726" s="1373"/>
      <c r="AZ1726" s="1639"/>
      <c r="BA1726" s="1639"/>
      <c r="BB1726" s="1639"/>
      <c r="BC1726" s="1639"/>
      <c r="BD1726" s="1639"/>
      <c r="BE1726" s="1642">
        <v>0</v>
      </c>
    </row>
    <row s="1854" customFormat="1" customHeight="1" ht="22.5">
      <c r="A1727" s="994"/>
      <c r="B1727" s="1373"/>
      <c r="C1727" s="1649"/>
      <c r="D1727" s="2158"/>
      <c r="E1727" s="553" t="s">
        <v>3621</v>
      </c>
      <c r="F1727" s="547" t="s">
        <v>3622</v>
      </c>
      <c r="G1727" s="2386" t="s">
        <v>738</v>
      </c>
      <c r="H1727" s="552"/>
      <c r="I1727" s="552">
        <v>209.995</v>
      </c>
      <c r="J1727" s="552"/>
      <c r="K1727" s="552"/>
      <c r="L1727" s="552"/>
      <c r="M1727" s="552"/>
      <c r="N1727" s="552"/>
      <c r="O1727" s="552"/>
      <c r="P1727" s="552"/>
      <c r="Q1727" s="552"/>
      <c r="R1727" s="552"/>
      <c r="S1727" s="552"/>
      <c r="T1727" s="552"/>
      <c r="U1727" s="552"/>
      <c r="V1727" s="552"/>
      <c r="W1727" s="552"/>
      <c r="X1727" s="552"/>
      <c r="Y1727" s="552"/>
      <c r="Z1727" s="552"/>
      <c r="AA1727" s="552"/>
      <c r="AB1727" s="552"/>
      <c r="AC1727" s="552"/>
      <c r="AD1727" s="552"/>
      <c r="AE1727" s="552"/>
      <c r="AF1727" s="552"/>
      <c r="AG1727" s="552"/>
      <c r="AH1727" s="552"/>
      <c r="AI1727" s="1532" t="s">
        <v>739</v>
      </c>
      <c r="AJ1727" s="741"/>
      <c r="AK1727" s="1649"/>
      <c r="AL1727" s="1649"/>
      <c r="AM1727" s="1373"/>
      <c r="AN1727" s="1373"/>
      <c r="AO1727" s="1373"/>
      <c r="AP1727" s="1373"/>
      <c r="AQ1727" s="1649"/>
      <c r="AR1727" s="1373"/>
      <c r="AS1727" s="1373"/>
      <c r="AT1727" s="743"/>
      <c r="AU1727" s="1373"/>
      <c r="AV1727" s="1373"/>
      <c r="AW1727" s="1373"/>
      <c r="AX1727" s="1373"/>
      <c r="AY1727" s="1373"/>
      <c r="AZ1727" s="1639"/>
      <c r="BA1727" s="1639"/>
      <c r="BB1727" s="1639"/>
      <c r="BC1727" s="1639"/>
      <c r="BD1727" s="1639"/>
      <c r="BE1727" s="1642">
        <v>0</v>
      </c>
    </row>
    <row s="1854" customFormat="1" customHeight="1" ht="22.5">
      <c r="A1728" s="994"/>
      <c r="B1728" s="1373"/>
      <c r="C1728" s="1649"/>
      <c r="D1728" s="2158"/>
      <c r="E1728" s="553" t="s">
        <v>3623</v>
      </c>
      <c r="F1728" s="547" t="s">
        <v>3624</v>
      </c>
      <c r="G1728" s="2386" t="s">
        <v>738</v>
      </c>
      <c r="H1728" s="552"/>
      <c r="I1728" s="552">
        <v>241.262</v>
      </c>
      <c r="J1728" s="552"/>
      <c r="K1728" s="552"/>
      <c r="L1728" s="552"/>
      <c r="M1728" s="552"/>
      <c r="N1728" s="552"/>
      <c r="O1728" s="552"/>
      <c r="P1728" s="552"/>
      <c r="Q1728" s="552"/>
      <c r="R1728" s="552"/>
      <c r="S1728" s="552"/>
      <c r="T1728" s="552"/>
      <c r="U1728" s="552"/>
      <c r="V1728" s="552"/>
      <c r="W1728" s="552"/>
      <c r="X1728" s="552"/>
      <c r="Y1728" s="552"/>
      <c r="Z1728" s="552"/>
      <c r="AA1728" s="552"/>
      <c r="AB1728" s="552"/>
      <c r="AC1728" s="552"/>
      <c r="AD1728" s="552"/>
      <c r="AE1728" s="552"/>
      <c r="AF1728" s="552"/>
      <c r="AG1728" s="552"/>
      <c r="AH1728" s="552"/>
      <c r="AI1728" s="1532" t="s">
        <v>739</v>
      </c>
      <c r="AJ1728" s="741"/>
      <c r="AK1728" s="1649"/>
      <c r="AL1728" s="1649"/>
      <c r="AM1728" s="1373"/>
      <c r="AN1728" s="1373"/>
      <c r="AO1728" s="1373"/>
      <c r="AP1728" s="1373"/>
      <c r="AQ1728" s="1649"/>
      <c r="AR1728" s="1373"/>
      <c r="AS1728" s="1373"/>
      <c r="AT1728" s="743"/>
      <c r="AU1728" s="1373"/>
      <c r="AV1728" s="1373"/>
      <c r="AW1728" s="1373"/>
      <c r="AX1728" s="1373"/>
      <c r="AY1728" s="1373"/>
      <c r="AZ1728" s="1639"/>
      <c r="BA1728" s="1639"/>
      <c r="BB1728" s="1639"/>
      <c r="BC1728" s="1639"/>
      <c r="BD1728" s="1639"/>
      <c r="BE1728" s="1642">
        <v>0</v>
      </c>
    </row>
    <row s="1854" customFormat="1" customHeight="1" ht="22.5">
      <c r="A1729" s="994"/>
      <c r="B1729" s="1373"/>
      <c r="C1729" s="1649"/>
      <c r="D1729" s="2158"/>
      <c r="E1729" s="553" t="s">
        <v>3625</v>
      </c>
      <c r="F1729" s="547" t="s">
        <v>3626</v>
      </c>
      <c r="G1729" s="2386" t="s">
        <v>738</v>
      </c>
      <c r="H1729" s="552"/>
      <c r="I1729" s="552">
        <v>209.995</v>
      </c>
      <c r="J1729" s="552"/>
      <c r="K1729" s="552"/>
      <c r="L1729" s="552"/>
      <c r="M1729" s="552"/>
      <c r="N1729" s="552"/>
      <c r="O1729" s="552"/>
      <c r="P1729" s="552"/>
      <c r="Q1729" s="552"/>
      <c r="R1729" s="552"/>
      <c r="S1729" s="552"/>
      <c r="T1729" s="552"/>
      <c r="U1729" s="552"/>
      <c r="V1729" s="552"/>
      <c r="W1729" s="552"/>
      <c r="X1729" s="552"/>
      <c r="Y1729" s="552"/>
      <c r="Z1729" s="552"/>
      <c r="AA1729" s="552"/>
      <c r="AB1729" s="552"/>
      <c r="AC1729" s="552"/>
      <c r="AD1729" s="552"/>
      <c r="AE1729" s="552"/>
      <c r="AF1729" s="552"/>
      <c r="AG1729" s="552"/>
      <c r="AH1729" s="552"/>
      <c r="AI1729" s="1532" t="s">
        <v>739</v>
      </c>
      <c r="AJ1729" s="741"/>
      <c r="AK1729" s="1649"/>
      <c r="AL1729" s="1649"/>
      <c r="AM1729" s="1373"/>
      <c r="AN1729" s="1373"/>
      <c r="AO1729" s="1373"/>
      <c r="AP1729" s="1373"/>
      <c r="AQ1729" s="1649"/>
      <c r="AR1729" s="1373"/>
      <c r="AS1729" s="1373"/>
      <c r="AT1729" s="743"/>
      <c r="AU1729" s="1373"/>
      <c r="AV1729" s="1373"/>
      <c r="AW1729" s="1373"/>
      <c r="AX1729" s="1373"/>
      <c r="AY1729" s="1373"/>
      <c r="AZ1729" s="1639"/>
      <c r="BA1729" s="1639"/>
      <c r="BB1729" s="1639"/>
      <c r="BC1729" s="1639"/>
      <c r="BD1729" s="1639"/>
      <c r="BE1729" s="1642">
        <v>0</v>
      </c>
    </row>
    <row s="1854" customFormat="1" customHeight="1" ht="22.5">
      <c r="A1730" s="994"/>
      <c r="B1730" s="1373"/>
      <c r="C1730" s="1649"/>
      <c r="D1730" s="2158"/>
      <c r="E1730" s="553" t="s">
        <v>3627</v>
      </c>
      <c r="F1730" s="547" t="s">
        <v>3628</v>
      </c>
      <c r="G1730" s="2386" t="s">
        <v>738</v>
      </c>
      <c r="H1730" s="552"/>
      <c r="I1730" s="552">
        <v>183</v>
      </c>
      <c r="J1730" s="552"/>
      <c r="K1730" s="552"/>
      <c r="L1730" s="552"/>
      <c r="M1730" s="552"/>
      <c r="N1730" s="552"/>
      <c r="O1730" s="552"/>
      <c r="P1730" s="552"/>
      <c r="Q1730" s="552"/>
      <c r="R1730" s="552"/>
      <c r="S1730" s="552"/>
      <c r="T1730" s="552"/>
      <c r="U1730" s="552"/>
      <c r="V1730" s="552"/>
      <c r="W1730" s="552"/>
      <c r="X1730" s="552"/>
      <c r="Y1730" s="552"/>
      <c r="Z1730" s="552"/>
      <c r="AA1730" s="552"/>
      <c r="AB1730" s="552"/>
      <c r="AC1730" s="552"/>
      <c r="AD1730" s="552"/>
      <c r="AE1730" s="552"/>
      <c r="AF1730" s="552"/>
      <c r="AG1730" s="552"/>
      <c r="AH1730" s="552"/>
      <c r="AI1730" s="1532" t="s">
        <v>739</v>
      </c>
      <c r="AJ1730" s="741"/>
      <c r="AK1730" s="1649"/>
      <c r="AL1730" s="1649"/>
      <c r="AM1730" s="1373"/>
      <c r="AN1730" s="1373"/>
      <c r="AO1730" s="1373"/>
      <c r="AP1730" s="1373"/>
      <c r="AQ1730" s="1649"/>
      <c r="AR1730" s="1373"/>
      <c r="AS1730" s="1373"/>
      <c r="AT1730" s="743"/>
      <c r="AU1730" s="1373"/>
      <c r="AV1730" s="1373"/>
      <c r="AW1730" s="1373"/>
      <c r="AX1730" s="1373"/>
      <c r="AY1730" s="1373"/>
      <c r="AZ1730" s="1639"/>
      <c r="BA1730" s="1639"/>
      <c r="BB1730" s="1639"/>
      <c r="BC1730" s="1639"/>
      <c r="BD1730" s="1639"/>
      <c r="BE1730" s="1642">
        <v>0</v>
      </c>
    </row>
    <row s="1854" customFormat="1" customHeight="1" ht="22.5">
      <c r="A1731" s="994"/>
      <c r="B1731" s="1373"/>
      <c r="C1731" s="1649"/>
      <c r="D1731" s="2158"/>
      <c r="E1731" s="553" t="s">
        <v>3629</v>
      </c>
      <c r="F1731" s="547" t="s">
        <v>3628</v>
      </c>
      <c r="G1731" s="2386" t="s">
        <v>738</v>
      </c>
      <c r="H1731" s="552"/>
      <c r="I1731" s="552">
        <v>209.996</v>
      </c>
      <c r="J1731" s="552"/>
      <c r="K1731" s="552"/>
      <c r="L1731" s="552"/>
      <c r="M1731" s="552"/>
      <c r="N1731" s="552"/>
      <c r="O1731" s="552"/>
      <c r="P1731" s="552"/>
      <c r="Q1731" s="552"/>
      <c r="R1731" s="552"/>
      <c r="S1731" s="552"/>
      <c r="T1731" s="552"/>
      <c r="U1731" s="552"/>
      <c r="V1731" s="552"/>
      <c r="W1731" s="552"/>
      <c r="X1731" s="552"/>
      <c r="Y1731" s="552"/>
      <c r="Z1731" s="552"/>
      <c r="AA1731" s="552"/>
      <c r="AB1731" s="552"/>
      <c r="AC1731" s="552"/>
      <c r="AD1731" s="552"/>
      <c r="AE1731" s="552"/>
      <c r="AF1731" s="552"/>
      <c r="AG1731" s="552"/>
      <c r="AH1731" s="552"/>
      <c r="AI1731" s="1532" t="s">
        <v>739</v>
      </c>
      <c r="AJ1731" s="741"/>
      <c r="AK1731" s="1649"/>
      <c r="AL1731" s="1649"/>
      <c r="AM1731" s="1373"/>
      <c r="AN1731" s="1373"/>
      <c r="AO1731" s="1373"/>
      <c r="AP1731" s="1373"/>
      <c r="AQ1731" s="1649"/>
      <c r="AR1731" s="1373"/>
      <c r="AS1731" s="1373"/>
      <c r="AT1731" s="743"/>
      <c r="AU1731" s="1373"/>
      <c r="AV1731" s="1373"/>
      <c r="AW1731" s="1373"/>
      <c r="AX1731" s="1373"/>
      <c r="AY1731" s="1373"/>
      <c r="AZ1731" s="1639"/>
      <c r="BA1731" s="1639"/>
      <c r="BB1731" s="1639"/>
      <c r="BC1731" s="1639"/>
      <c r="BD1731" s="1639"/>
      <c r="BE1731" s="1642">
        <v>0</v>
      </c>
    </row>
    <row s="1854" customFormat="1" customHeight="1" ht="22.5">
      <c r="A1732" s="994"/>
      <c r="B1732" s="1373"/>
      <c r="C1732" s="1649"/>
      <c r="D1732" s="2158"/>
      <c r="E1732" s="553" t="s">
        <v>3630</v>
      </c>
      <c r="F1732" s="547" t="s">
        <v>2378</v>
      </c>
      <c r="G1732" s="2386" t="s">
        <v>738</v>
      </c>
      <c r="H1732" s="552"/>
      <c r="I1732" s="552">
        <v>174.3</v>
      </c>
      <c r="J1732" s="552"/>
      <c r="K1732" s="552"/>
      <c r="L1732" s="552"/>
      <c r="M1732" s="552"/>
      <c r="N1732" s="552"/>
      <c r="O1732" s="552"/>
      <c r="P1732" s="552"/>
      <c r="Q1732" s="552"/>
      <c r="R1732" s="552"/>
      <c r="S1732" s="552"/>
      <c r="T1732" s="552"/>
      <c r="U1732" s="552"/>
      <c r="V1732" s="552"/>
      <c r="W1732" s="552"/>
      <c r="X1732" s="552"/>
      <c r="Y1732" s="552"/>
      <c r="Z1732" s="552"/>
      <c r="AA1732" s="552"/>
      <c r="AB1732" s="552"/>
      <c r="AC1732" s="552"/>
      <c r="AD1732" s="552"/>
      <c r="AE1732" s="552"/>
      <c r="AF1732" s="552"/>
      <c r="AG1732" s="552"/>
      <c r="AH1732" s="552"/>
      <c r="AI1732" s="1532" t="s">
        <v>739</v>
      </c>
      <c r="AJ1732" s="741"/>
      <c r="AK1732" s="1649"/>
      <c r="AL1732" s="1649"/>
      <c r="AM1732" s="1373"/>
      <c r="AN1732" s="1373"/>
      <c r="AO1732" s="1373"/>
      <c r="AP1732" s="1373"/>
      <c r="AQ1732" s="1649"/>
      <c r="AR1732" s="1373"/>
      <c r="AS1732" s="1373"/>
      <c r="AT1732" s="743"/>
      <c r="AU1732" s="1373"/>
      <c r="AV1732" s="1373"/>
      <c r="AW1732" s="1373"/>
      <c r="AX1732" s="1373"/>
      <c r="AY1732" s="1373"/>
      <c r="AZ1732" s="1639"/>
      <c r="BA1732" s="1639"/>
      <c r="BB1732" s="1639"/>
      <c r="BC1732" s="1639"/>
      <c r="BD1732" s="1639"/>
      <c r="BE1732" s="1642">
        <v>0</v>
      </c>
    </row>
    <row s="1854" customFormat="1" customHeight="1" ht="22.5">
      <c r="A1733" s="994"/>
      <c r="B1733" s="1373"/>
      <c r="C1733" s="1649"/>
      <c r="D1733" s="2158"/>
      <c r="E1733" s="553" t="s">
        <v>3631</v>
      </c>
      <c r="F1733" s="547" t="s">
        <v>1234</v>
      </c>
      <c r="G1733" s="2386" t="s">
        <v>738</v>
      </c>
      <c r="H1733" s="552"/>
      <c r="I1733" s="552">
        <v>210.51</v>
      </c>
      <c r="J1733" s="552"/>
      <c r="K1733" s="552"/>
      <c r="L1733" s="552"/>
      <c r="M1733" s="552"/>
      <c r="N1733" s="552"/>
      <c r="O1733" s="552"/>
      <c r="P1733" s="552"/>
      <c r="Q1733" s="552"/>
      <c r="R1733" s="552"/>
      <c r="S1733" s="552"/>
      <c r="T1733" s="552"/>
      <c r="U1733" s="552"/>
      <c r="V1733" s="552"/>
      <c r="W1733" s="552"/>
      <c r="X1733" s="552"/>
      <c r="Y1733" s="552"/>
      <c r="Z1733" s="552"/>
      <c r="AA1733" s="552"/>
      <c r="AB1733" s="552"/>
      <c r="AC1733" s="552"/>
      <c r="AD1733" s="552"/>
      <c r="AE1733" s="552"/>
      <c r="AF1733" s="552"/>
      <c r="AG1733" s="552"/>
      <c r="AH1733" s="552"/>
      <c r="AI1733" s="1532" t="s">
        <v>739</v>
      </c>
      <c r="AJ1733" s="741"/>
      <c r="AK1733" s="1649"/>
      <c r="AL1733" s="1649"/>
      <c r="AM1733" s="1373"/>
      <c r="AN1733" s="1373"/>
      <c r="AO1733" s="1373"/>
      <c r="AP1733" s="1373"/>
      <c r="AQ1733" s="1649"/>
      <c r="AR1733" s="1373"/>
      <c r="AS1733" s="1373"/>
      <c r="AT1733" s="743"/>
      <c r="AU1733" s="1373"/>
      <c r="AV1733" s="1373"/>
      <c r="AW1733" s="1373"/>
      <c r="AX1733" s="1373"/>
      <c r="AY1733" s="1373"/>
      <c r="AZ1733" s="1639"/>
      <c r="BA1733" s="1639"/>
      <c r="BB1733" s="1639"/>
      <c r="BC1733" s="1639"/>
      <c r="BD1733" s="1639"/>
      <c r="BE1733" s="1642">
        <v>0</v>
      </c>
    </row>
    <row s="1854" customFormat="1" customHeight="1" ht="22.5">
      <c r="A1734" s="994"/>
      <c r="B1734" s="1373"/>
      <c r="C1734" s="1649"/>
      <c r="D1734" s="2158"/>
      <c r="E1734" s="553" t="s">
        <v>3632</v>
      </c>
      <c r="F1734" s="547" t="s">
        <v>3633</v>
      </c>
      <c r="G1734" s="2386" t="s">
        <v>738</v>
      </c>
      <c r="H1734" s="552"/>
      <c r="I1734" s="552">
        <v>210</v>
      </c>
      <c r="J1734" s="552"/>
      <c r="K1734" s="552"/>
      <c r="L1734" s="552"/>
      <c r="M1734" s="552"/>
      <c r="N1734" s="552"/>
      <c r="O1734" s="552"/>
      <c r="P1734" s="552"/>
      <c r="Q1734" s="552"/>
      <c r="R1734" s="552"/>
      <c r="S1734" s="552"/>
      <c r="T1734" s="552"/>
      <c r="U1734" s="552"/>
      <c r="V1734" s="552"/>
      <c r="W1734" s="552"/>
      <c r="X1734" s="552"/>
      <c r="Y1734" s="552"/>
      <c r="Z1734" s="552"/>
      <c r="AA1734" s="552"/>
      <c r="AB1734" s="552"/>
      <c r="AC1734" s="552"/>
      <c r="AD1734" s="552"/>
      <c r="AE1734" s="552"/>
      <c r="AF1734" s="552"/>
      <c r="AG1734" s="552"/>
      <c r="AH1734" s="552"/>
      <c r="AI1734" s="1532" t="s">
        <v>739</v>
      </c>
      <c r="AJ1734" s="741"/>
      <c r="AK1734" s="1649"/>
      <c r="AL1734" s="1649"/>
      <c r="AM1734" s="1373"/>
      <c r="AN1734" s="1373"/>
      <c r="AO1734" s="1373"/>
      <c r="AP1734" s="1373"/>
      <c r="AQ1734" s="1649"/>
      <c r="AR1734" s="1373"/>
      <c r="AS1734" s="1373"/>
      <c r="AT1734" s="743"/>
      <c r="AU1734" s="1373"/>
      <c r="AV1734" s="1373"/>
      <c r="AW1734" s="1373"/>
      <c r="AX1734" s="1373"/>
      <c r="AY1734" s="1373"/>
      <c r="AZ1734" s="1639"/>
      <c r="BA1734" s="1639"/>
      <c r="BB1734" s="1639"/>
      <c r="BC1734" s="1639"/>
      <c r="BD1734" s="1639"/>
      <c r="BE1734" s="1642">
        <v>0</v>
      </c>
    </row>
    <row s="1854" customFormat="1" customHeight="1" ht="22.5">
      <c r="A1735" s="994"/>
      <c r="B1735" s="1373"/>
      <c r="C1735" s="1649"/>
      <c r="D1735" s="2158"/>
      <c r="E1735" s="553" t="s">
        <v>3634</v>
      </c>
      <c r="F1735" s="547" t="s">
        <v>1236</v>
      </c>
      <c r="G1735" s="2386" t="s">
        <v>738</v>
      </c>
      <c r="H1735" s="552"/>
      <c r="I1735" s="552">
        <v>210</v>
      </c>
      <c r="J1735" s="552"/>
      <c r="K1735" s="552"/>
      <c r="L1735" s="552"/>
      <c r="M1735" s="552"/>
      <c r="N1735" s="552"/>
      <c r="O1735" s="552"/>
      <c r="P1735" s="552"/>
      <c r="Q1735" s="552"/>
      <c r="R1735" s="552"/>
      <c r="S1735" s="552"/>
      <c r="T1735" s="552"/>
      <c r="U1735" s="552"/>
      <c r="V1735" s="552"/>
      <c r="W1735" s="552"/>
      <c r="X1735" s="552"/>
      <c r="Y1735" s="552"/>
      <c r="Z1735" s="552"/>
      <c r="AA1735" s="552"/>
      <c r="AB1735" s="552"/>
      <c r="AC1735" s="552"/>
      <c r="AD1735" s="552"/>
      <c r="AE1735" s="552"/>
      <c r="AF1735" s="552"/>
      <c r="AG1735" s="552"/>
      <c r="AH1735" s="552"/>
      <c r="AI1735" s="1532" t="s">
        <v>739</v>
      </c>
      <c r="AJ1735" s="741"/>
      <c r="AK1735" s="1649"/>
      <c r="AL1735" s="1649"/>
      <c r="AM1735" s="1373"/>
      <c r="AN1735" s="1373"/>
      <c r="AO1735" s="1373"/>
      <c r="AP1735" s="1373"/>
      <c r="AQ1735" s="1649"/>
      <c r="AR1735" s="1373"/>
      <c r="AS1735" s="1373"/>
      <c r="AT1735" s="743"/>
      <c r="AU1735" s="1373"/>
      <c r="AV1735" s="1373"/>
      <c r="AW1735" s="1373"/>
      <c r="AX1735" s="1373"/>
      <c r="AY1735" s="1373"/>
      <c r="AZ1735" s="1639"/>
      <c r="BA1735" s="1639"/>
      <c r="BB1735" s="1639"/>
      <c r="BC1735" s="1639"/>
      <c r="BD1735" s="1639"/>
      <c r="BE1735" s="1642">
        <v>0</v>
      </c>
    </row>
    <row s="1854" customFormat="1" customHeight="1" ht="22.5">
      <c r="A1736" s="994"/>
      <c r="B1736" s="1373"/>
      <c r="C1736" s="1649"/>
      <c r="D1736" s="2158"/>
      <c r="E1736" s="553" t="s">
        <v>3635</v>
      </c>
      <c r="F1736" s="547" t="s">
        <v>1238</v>
      </c>
      <c r="G1736" s="2386" t="s">
        <v>738</v>
      </c>
      <c r="H1736" s="552"/>
      <c r="I1736" s="552">
        <v>181.75</v>
      </c>
      <c r="J1736" s="552"/>
      <c r="K1736" s="552"/>
      <c r="L1736" s="552"/>
      <c r="M1736" s="552"/>
      <c r="N1736" s="552"/>
      <c r="O1736" s="552"/>
      <c r="P1736" s="552"/>
      <c r="Q1736" s="552"/>
      <c r="R1736" s="552"/>
      <c r="S1736" s="552"/>
      <c r="T1736" s="552"/>
      <c r="U1736" s="552"/>
      <c r="V1736" s="552"/>
      <c r="W1736" s="552"/>
      <c r="X1736" s="552"/>
      <c r="Y1736" s="552"/>
      <c r="Z1736" s="552"/>
      <c r="AA1736" s="552"/>
      <c r="AB1736" s="552"/>
      <c r="AC1736" s="552"/>
      <c r="AD1736" s="552"/>
      <c r="AE1736" s="552"/>
      <c r="AF1736" s="552"/>
      <c r="AG1736" s="552"/>
      <c r="AH1736" s="552"/>
      <c r="AI1736" s="1532" t="s">
        <v>739</v>
      </c>
      <c r="AJ1736" s="741"/>
      <c r="AK1736" s="1649"/>
      <c r="AL1736" s="1649"/>
      <c r="AM1736" s="1373"/>
      <c r="AN1736" s="1373"/>
      <c r="AO1736" s="1373"/>
      <c r="AP1736" s="1373"/>
      <c r="AQ1736" s="1649"/>
      <c r="AR1736" s="1373"/>
      <c r="AS1736" s="1373"/>
      <c r="AT1736" s="743"/>
      <c r="AU1736" s="1373"/>
      <c r="AV1736" s="1373"/>
      <c r="AW1736" s="1373"/>
      <c r="AX1736" s="1373"/>
      <c r="AY1736" s="1373"/>
      <c r="AZ1736" s="1639"/>
      <c r="BA1736" s="1639"/>
      <c r="BB1736" s="1639"/>
      <c r="BC1736" s="1639"/>
      <c r="BD1736" s="1639"/>
      <c r="BE1736" s="1642">
        <v>0</v>
      </c>
    </row>
    <row s="1854" customFormat="1" customHeight="1" ht="22.5">
      <c r="A1737" s="994"/>
      <c r="B1737" s="1373"/>
      <c r="C1737" s="1649"/>
      <c r="D1737" s="2158"/>
      <c r="E1737" s="553" t="s">
        <v>3636</v>
      </c>
      <c r="F1737" s="547" t="s">
        <v>3637</v>
      </c>
      <c r="G1737" s="2386" t="s">
        <v>738</v>
      </c>
      <c r="H1737" s="552"/>
      <c r="I1737" s="552">
        <v>210</v>
      </c>
      <c r="J1737" s="552"/>
      <c r="K1737" s="552"/>
      <c r="L1737" s="552"/>
      <c r="M1737" s="552"/>
      <c r="N1737" s="552"/>
      <c r="O1737" s="552"/>
      <c r="P1737" s="552"/>
      <c r="Q1737" s="552"/>
      <c r="R1737" s="552"/>
      <c r="S1737" s="552"/>
      <c r="T1737" s="552"/>
      <c r="U1737" s="552"/>
      <c r="V1737" s="552"/>
      <c r="W1737" s="552"/>
      <c r="X1737" s="552"/>
      <c r="Y1737" s="552"/>
      <c r="Z1737" s="552"/>
      <c r="AA1737" s="552"/>
      <c r="AB1737" s="552"/>
      <c r="AC1737" s="552"/>
      <c r="AD1737" s="552"/>
      <c r="AE1737" s="552"/>
      <c r="AF1737" s="552"/>
      <c r="AG1737" s="552"/>
      <c r="AH1737" s="552"/>
      <c r="AI1737" s="1532" t="s">
        <v>739</v>
      </c>
      <c r="AJ1737" s="741"/>
      <c r="AK1737" s="1649"/>
      <c r="AL1737" s="1649"/>
      <c r="AM1737" s="1373"/>
      <c r="AN1737" s="1373"/>
      <c r="AO1737" s="1373"/>
      <c r="AP1737" s="1373"/>
      <c r="AQ1737" s="1649"/>
      <c r="AR1737" s="1373"/>
      <c r="AS1737" s="1373"/>
      <c r="AT1737" s="743"/>
      <c r="AU1737" s="1373"/>
      <c r="AV1737" s="1373"/>
      <c r="AW1737" s="1373"/>
      <c r="AX1737" s="1373"/>
      <c r="AY1737" s="1373"/>
      <c r="AZ1737" s="1639"/>
      <c r="BA1737" s="1639"/>
      <c r="BB1737" s="1639"/>
      <c r="BC1737" s="1639"/>
      <c r="BD1737" s="1639"/>
      <c r="BE1737" s="1642">
        <v>0</v>
      </c>
    </row>
    <row s="1854" customFormat="1" customHeight="1" ht="22.5">
      <c r="A1738" s="994"/>
      <c r="B1738" s="1373"/>
      <c r="C1738" s="1649"/>
      <c r="D1738" s="2158"/>
      <c r="E1738" s="553" t="s">
        <v>3638</v>
      </c>
      <c r="F1738" s="547" t="s">
        <v>1240</v>
      </c>
      <c r="G1738" s="2386" t="s">
        <v>738</v>
      </c>
      <c r="H1738" s="552"/>
      <c r="I1738" s="552">
        <v>184.08</v>
      </c>
      <c r="J1738" s="552"/>
      <c r="K1738" s="552"/>
      <c r="L1738" s="552"/>
      <c r="M1738" s="552"/>
      <c r="N1738" s="552"/>
      <c r="O1738" s="552"/>
      <c r="P1738" s="552"/>
      <c r="Q1738" s="552"/>
      <c r="R1738" s="552"/>
      <c r="S1738" s="552"/>
      <c r="T1738" s="552"/>
      <c r="U1738" s="552"/>
      <c r="V1738" s="552"/>
      <c r="W1738" s="552"/>
      <c r="X1738" s="552"/>
      <c r="Y1738" s="552"/>
      <c r="Z1738" s="552"/>
      <c r="AA1738" s="552"/>
      <c r="AB1738" s="552"/>
      <c r="AC1738" s="552"/>
      <c r="AD1738" s="552"/>
      <c r="AE1738" s="552"/>
      <c r="AF1738" s="552"/>
      <c r="AG1738" s="552"/>
      <c r="AH1738" s="552"/>
      <c r="AI1738" s="1532" t="s">
        <v>739</v>
      </c>
      <c r="AJ1738" s="741"/>
      <c r="AK1738" s="1649"/>
      <c r="AL1738" s="1649"/>
      <c r="AM1738" s="1373"/>
      <c r="AN1738" s="1373"/>
      <c r="AO1738" s="1373"/>
      <c r="AP1738" s="1373"/>
      <c r="AQ1738" s="1649"/>
      <c r="AR1738" s="1373"/>
      <c r="AS1738" s="1373"/>
      <c r="AT1738" s="743"/>
      <c r="AU1738" s="1373"/>
      <c r="AV1738" s="1373"/>
      <c r="AW1738" s="1373"/>
      <c r="AX1738" s="1373"/>
      <c r="AY1738" s="1373"/>
      <c r="AZ1738" s="1639"/>
      <c r="BA1738" s="1639"/>
      <c r="BB1738" s="1639"/>
      <c r="BC1738" s="1639"/>
      <c r="BD1738" s="1639"/>
      <c r="BE1738" s="1642">
        <v>0</v>
      </c>
    </row>
    <row s="1854" customFormat="1" customHeight="1" ht="22.5">
      <c r="A1739" s="994"/>
      <c r="B1739" s="1373"/>
      <c r="C1739" s="1649"/>
      <c r="D1739" s="2158"/>
      <c r="E1739" s="553" t="s">
        <v>3639</v>
      </c>
      <c r="F1739" s="547" t="s">
        <v>1242</v>
      </c>
      <c r="G1739" s="2386" t="s">
        <v>738</v>
      </c>
      <c r="H1739" s="552"/>
      <c r="I1739" s="552">
        <v>189.04</v>
      </c>
      <c r="J1739" s="552"/>
      <c r="K1739" s="552"/>
      <c r="L1739" s="552"/>
      <c r="M1739" s="552"/>
      <c r="N1739" s="552"/>
      <c r="O1739" s="552"/>
      <c r="P1739" s="552"/>
      <c r="Q1739" s="552"/>
      <c r="R1739" s="552"/>
      <c r="S1739" s="552"/>
      <c r="T1739" s="552"/>
      <c r="U1739" s="552"/>
      <c r="V1739" s="552"/>
      <c r="W1739" s="552"/>
      <c r="X1739" s="552"/>
      <c r="Y1739" s="552"/>
      <c r="Z1739" s="552"/>
      <c r="AA1739" s="552"/>
      <c r="AB1739" s="552"/>
      <c r="AC1739" s="552"/>
      <c r="AD1739" s="552"/>
      <c r="AE1739" s="552"/>
      <c r="AF1739" s="552"/>
      <c r="AG1739" s="552"/>
      <c r="AH1739" s="552"/>
      <c r="AI1739" s="1532" t="s">
        <v>739</v>
      </c>
      <c r="AJ1739" s="741"/>
      <c r="AK1739" s="1649"/>
      <c r="AL1739" s="1649"/>
      <c r="AM1739" s="1373"/>
      <c r="AN1739" s="1373"/>
      <c r="AO1739" s="1373"/>
      <c r="AP1739" s="1373"/>
      <c r="AQ1739" s="1649"/>
      <c r="AR1739" s="1373"/>
      <c r="AS1739" s="1373"/>
      <c r="AT1739" s="743"/>
      <c r="AU1739" s="1373"/>
      <c r="AV1739" s="1373"/>
      <c r="AW1739" s="1373"/>
      <c r="AX1739" s="1373"/>
      <c r="AY1739" s="1373"/>
      <c r="AZ1739" s="1639"/>
      <c r="BA1739" s="1639"/>
      <c r="BB1739" s="1639"/>
      <c r="BC1739" s="1639"/>
      <c r="BD1739" s="1639"/>
      <c r="BE1739" s="1642">
        <v>0</v>
      </c>
    </row>
    <row s="1854" customFormat="1" customHeight="1" ht="22.5">
      <c r="A1740" s="994"/>
      <c r="B1740" s="1373"/>
      <c r="C1740" s="1649"/>
      <c r="D1740" s="2158"/>
      <c r="E1740" s="553" t="s">
        <v>3640</v>
      </c>
      <c r="F1740" s="547" t="s">
        <v>3641</v>
      </c>
      <c r="G1740" s="2386" t="s">
        <v>738</v>
      </c>
      <c r="H1740" s="552"/>
      <c r="I1740" s="552">
        <v>179.57</v>
      </c>
      <c r="J1740" s="552"/>
      <c r="K1740" s="552"/>
      <c r="L1740" s="552"/>
      <c r="M1740" s="552"/>
      <c r="N1740" s="552"/>
      <c r="O1740" s="552"/>
      <c r="P1740" s="552"/>
      <c r="Q1740" s="552"/>
      <c r="R1740" s="552"/>
      <c r="S1740" s="552"/>
      <c r="T1740" s="552"/>
      <c r="U1740" s="552"/>
      <c r="V1740" s="552"/>
      <c r="W1740" s="552"/>
      <c r="X1740" s="552"/>
      <c r="Y1740" s="552"/>
      <c r="Z1740" s="552"/>
      <c r="AA1740" s="552"/>
      <c r="AB1740" s="552"/>
      <c r="AC1740" s="552"/>
      <c r="AD1740" s="552"/>
      <c r="AE1740" s="552"/>
      <c r="AF1740" s="552"/>
      <c r="AG1740" s="552"/>
      <c r="AH1740" s="552"/>
      <c r="AI1740" s="1532" t="s">
        <v>739</v>
      </c>
      <c r="AJ1740" s="741"/>
      <c r="AK1740" s="1649"/>
      <c r="AL1740" s="1649"/>
      <c r="AM1740" s="1373"/>
      <c r="AN1740" s="1373"/>
      <c r="AO1740" s="1373"/>
      <c r="AP1740" s="1373"/>
      <c r="AQ1740" s="1649"/>
      <c r="AR1740" s="1373"/>
      <c r="AS1740" s="1373"/>
      <c r="AT1740" s="743"/>
      <c r="AU1740" s="1373"/>
      <c r="AV1740" s="1373"/>
      <c r="AW1740" s="1373"/>
      <c r="AX1740" s="1373"/>
      <c r="AY1740" s="1373"/>
      <c r="AZ1740" s="1639"/>
      <c r="BA1740" s="1639"/>
      <c r="BB1740" s="1639"/>
      <c r="BC1740" s="1639"/>
      <c r="BD1740" s="1639"/>
      <c r="BE1740" s="1642">
        <v>0</v>
      </c>
    </row>
    <row s="1854" customFormat="1" customHeight="1" ht="22.5">
      <c r="A1741" s="994"/>
      <c r="B1741" s="1373"/>
      <c r="C1741" s="1649"/>
      <c r="D1741" s="2158"/>
      <c r="E1741" s="553" t="s">
        <v>3642</v>
      </c>
      <c r="F1741" s="547" t="s">
        <v>2403</v>
      </c>
      <c r="G1741" s="2386" t="s">
        <v>738</v>
      </c>
      <c r="H1741" s="552"/>
      <c r="I1741" s="552">
        <v>181.11</v>
      </c>
      <c r="J1741" s="552"/>
      <c r="K1741" s="552"/>
      <c r="L1741" s="552"/>
      <c r="M1741" s="552"/>
      <c r="N1741" s="552"/>
      <c r="O1741" s="552"/>
      <c r="P1741" s="552"/>
      <c r="Q1741" s="552"/>
      <c r="R1741" s="552"/>
      <c r="S1741" s="552"/>
      <c r="T1741" s="552"/>
      <c r="U1741" s="552"/>
      <c r="V1741" s="552"/>
      <c r="W1741" s="552"/>
      <c r="X1741" s="552"/>
      <c r="Y1741" s="552"/>
      <c r="Z1741" s="552"/>
      <c r="AA1741" s="552"/>
      <c r="AB1741" s="552"/>
      <c r="AC1741" s="552"/>
      <c r="AD1741" s="552"/>
      <c r="AE1741" s="552"/>
      <c r="AF1741" s="552"/>
      <c r="AG1741" s="552"/>
      <c r="AH1741" s="552"/>
      <c r="AI1741" s="1532" t="s">
        <v>739</v>
      </c>
      <c r="AJ1741" s="741"/>
      <c r="AK1741" s="1649"/>
      <c r="AL1741" s="1649"/>
      <c r="AM1741" s="1373"/>
      <c r="AN1741" s="1373"/>
      <c r="AO1741" s="1373"/>
      <c r="AP1741" s="1373"/>
      <c r="AQ1741" s="1649"/>
      <c r="AR1741" s="1373"/>
      <c r="AS1741" s="1373"/>
      <c r="AT1741" s="743"/>
      <c r="AU1741" s="1373"/>
      <c r="AV1741" s="1373"/>
      <c r="AW1741" s="1373"/>
      <c r="AX1741" s="1373"/>
      <c r="AY1741" s="1373"/>
      <c r="AZ1741" s="1639"/>
      <c r="BA1741" s="1639"/>
      <c r="BB1741" s="1639"/>
      <c r="BC1741" s="1639"/>
      <c r="BD1741" s="1639"/>
      <c r="BE1741" s="1642">
        <v>0</v>
      </c>
    </row>
    <row s="1854" customFormat="1" customHeight="1" ht="22.5">
      <c r="A1742" s="994"/>
      <c r="B1742" s="1373"/>
      <c r="C1742" s="1649"/>
      <c r="D1742" s="2158"/>
      <c r="E1742" s="553" t="s">
        <v>3643</v>
      </c>
      <c r="F1742" s="547" t="s">
        <v>1272</v>
      </c>
      <c r="G1742" s="2386" t="s">
        <v>738</v>
      </c>
      <c r="H1742" s="552"/>
      <c r="I1742" s="552">
        <v>268</v>
      </c>
      <c r="J1742" s="552"/>
      <c r="K1742" s="552"/>
      <c r="L1742" s="552"/>
      <c r="M1742" s="552"/>
      <c r="N1742" s="552"/>
      <c r="O1742" s="552"/>
      <c r="P1742" s="552"/>
      <c r="Q1742" s="552"/>
      <c r="R1742" s="552"/>
      <c r="S1742" s="552"/>
      <c r="T1742" s="552"/>
      <c r="U1742" s="552"/>
      <c r="V1742" s="552"/>
      <c r="W1742" s="552"/>
      <c r="X1742" s="552"/>
      <c r="Y1742" s="552"/>
      <c r="Z1742" s="552"/>
      <c r="AA1742" s="552"/>
      <c r="AB1742" s="552"/>
      <c r="AC1742" s="552"/>
      <c r="AD1742" s="552"/>
      <c r="AE1742" s="552"/>
      <c r="AF1742" s="552"/>
      <c r="AG1742" s="552"/>
      <c r="AH1742" s="552"/>
      <c r="AI1742" s="1532" t="s">
        <v>739</v>
      </c>
      <c r="AJ1742" s="741"/>
      <c r="AK1742" s="1649"/>
      <c r="AL1742" s="1649"/>
      <c r="AM1742" s="1373"/>
      <c r="AN1742" s="1373"/>
      <c r="AO1742" s="1373"/>
      <c r="AP1742" s="1373"/>
      <c r="AQ1742" s="1649"/>
      <c r="AR1742" s="1373"/>
      <c r="AS1742" s="1373"/>
      <c r="AT1742" s="743"/>
      <c r="AU1742" s="1373"/>
      <c r="AV1742" s="1373"/>
      <c r="AW1742" s="1373"/>
      <c r="AX1742" s="1373"/>
      <c r="AY1742" s="1373"/>
      <c r="AZ1742" s="1639"/>
      <c r="BA1742" s="1639"/>
      <c r="BB1742" s="1639"/>
      <c r="BC1742" s="1639"/>
      <c r="BD1742" s="1639"/>
      <c r="BE1742" s="1642">
        <v>0</v>
      </c>
    </row>
    <row s="1854" customFormat="1" customHeight="1" ht="22.5">
      <c r="A1743" s="994"/>
      <c r="B1743" s="1373"/>
      <c r="C1743" s="1649"/>
      <c r="D1743" s="2158"/>
      <c r="E1743" s="553" t="s">
        <v>3644</v>
      </c>
      <c r="F1743" s="547" t="s">
        <v>2460</v>
      </c>
      <c r="G1743" s="2386" t="s">
        <v>738</v>
      </c>
      <c r="H1743" s="552"/>
      <c r="I1743" s="552">
        <v>210</v>
      </c>
      <c r="J1743" s="552"/>
      <c r="K1743" s="552"/>
      <c r="L1743" s="552"/>
      <c r="M1743" s="552"/>
      <c r="N1743" s="552"/>
      <c r="O1743" s="552"/>
      <c r="P1743" s="552"/>
      <c r="Q1743" s="552"/>
      <c r="R1743" s="552"/>
      <c r="S1743" s="552"/>
      <c r="T1743" s="552"/>
      <c r="U1743" s="552"/>
      <c r="V1743" s="552"/>
      <c r="W1743" s="552"/>
      <c r="X1743" s="552"/>
      <c r="Y1743" s="552"/>
      <c r="Z1743" s="552"/>
      <c r="AA1743" s="552"/>
      <c r="AB1743" s="552"/>
      <c r="AC1743" s="552"/>
      <c r="AD1743" s="552"/>
      <c r="AE1743" s="552"/>
      <c r="AF1743" s="552"/>
      <c r="AG1743" s="552"/>
      <c r="AH1743" s="552"/>
      <c r="AI1743" s="1532" t="s">
        <v>739</v>
      </c>
      <c r="AJ1743" s="741"/>
      <c r="AK1743" s="1649"/>
      <c r="AL1743" s="1649"/>
      <c r="AM1743" s="1373"/>
      <c r="AN1743" s="1373"/>
      <c r="AO1743" s="1373"/>
      <c r="AP1743" s="1373"/>
      <c r="AQ1743" s="1649"/>
      <c r="AR1743" s="1373"/>
      <c r="AS1743" s="1373"/>
      <c r="AT1743" s="743"/>
      <c r="AU1743" s="1373"/>
      <c r="AV1743" s="1373"/>
      <c r="AW1743" s="1373"/>
      <c r="AX1743" s="1373"/>
      <c r="AY1743" s="1373"/>
      <c r="AZ1743" s="1639"/>
      <c r="BA1743" s="1639"/>
      <c r="BB1743" s="1639"/>
      <c r="BC1743" s="1639"/>
      <c r="BD1743" s="1639"/>
      <c r="BE1743" s="1642">
        <v>0</v>
      </c>
    </row>
    <row s="1854" customFormat="1" customHeight="1" ht="22.5">
      <c r="A1744" s="994"/>
      <c r="B1744" s="1373"/>
      <c r="C1744" s="1649"/>
      <c r="D1744" s="2158"/>
      <c r="E1744" s="553" t="s">
        <v>3645</v>
      </c>
      <c r="F1744" s="547" t="s">
        <v>1246</v>
      </c>
      <c r="G1744" s="2386" t="s">
        <v>738</v>
      </c>
      <c r="H1744" s="552"/>
      <c r="I1744" s="552">
        <v>268</v>
      </c>
      <c r="J1744" s="552"/>
      <c r="K1744" s="552"/>
      <c r="L1744" s="552"/>
      <c r="M1744" s="552"/>
      <c r="N1744" s="552"/>
      <c r="O1744" s="552"/>
      <c r="P1744" s="552"/>
      <c r="Q1744" s="552"/>
      <c r="R1744" s="552"/>
      <c r="S1744" s="552"/>
      <c r="T1744" s="552"/>
      <c r="U1744" s="552"/>
      <c r="V1744" s="552"/>
      <c r="W1744" s="552"/>
      <c r="X1744" s="552"/>
      <c r="Y1744" s="552"/>
      <c r="Z1744" s="552"/>
      <c r="AA1744" s="552"/>
      <c r="AB1744" s="552"/>
      <c r="AC1744" s="552"/>
      <c r="AD1744" s="552"/>
      <c r="AE1744" s="552"/>
      <c r="AF1744" s="552"/>
      <c r="AG1744" s="552"/>
      <c r="AH1744" s="552"/>
      <c r="AI1744" s="1532" t="s">
        <v>739</v>
      </c>
      <c r="AJ1744" s="741"/>
      <c r="AK1744" s="1649"/>
      <c r="AL1744" s="1649"/>
      <c r="AM1744" s="1373"/>
      <c r="AN1744" s="1373"/>
      <c r="AO1744" s="1373"/>
      <c r="AP1744" s="1373"/>
      <c r="AQ1744" s="1649"/>
      <c r="AR1744" s="1373"/>
      <c r="AS1744" s="1373"/>
      <c r="AT1744" s="743"/>
      <c r="AU1744" s="1373"/>
      <c r="AV1744" s="1373"/>
      <c r="AW1744" s="1373"/>
      <c r="AX1744" s="1373"/>
      <c r="AY1744" s="1373"/>
      <c r="AZ1744" s="1639"/>
      <c r="BA1744" s="1639"/>
      <c r="BB1744" s="1639"/>
      <c r="BC1744" s="1639"/>
      <c r="BD1744" s="1639"/>
      <c r="BE1744" s="1642">
        <v>0</v>
      </c>
    </row>
    <row s="1854" customFormat="1" customHeight="1" ht="22.5">
      <c r="A1745" s="994"/>
      <c r="B1745" s="1373"/>
      <c r="C1745" s="1649"/>
      <c r="D1745" s="2158"/>
      <c r="E1745" s="553" t="s">
        <v>3646</v>
      </c>
      <c r="F1745" s="547" t="s">
        <v>2498</v>
      </c>
      <c r="G1745" s="2386" t="s">
        <v>738</v>
      </c>
      <c r="H1745" s="552"/>
      <c r="I1745" s="552">
        <v>268</v>
      </c>
      <c r="J1745" s="552"/>
      <c r="K1745" s="552"/>
      <c r="L1745" s="552"/>
      <c r="M1745" s="552"/>
      <c r="N1745" s="552"/>
      <c r="O1745" s="552"/>
      <c r="P1745" s="552"/>
      <c r="Q1745" s="552"/>
      <c r="R1745" s="552"/>
      <c r="S1745" s="552"/>
      <c r="T1745" s="552"/>
      <c r="U1745" s="552"/>
      <c r="V1745" s="552"/>
      <c r="W1745" s="552"/>
      <c r="X1745" s="552"/>
      <c r="Y1745" s="552"/>
      <c r="Z1745" s="552"/>
      <c r="AA1745" s="552"/>
      <c r="AB1745" s="552"/>
      <c r="AC1745" s="552"/>
      <c r="AD1745" s="552"/>
      <c r="AE1745" s="552"/>
      <c r="AF1745" s="552"/>
      <c r="AG1745" s="552"/>
      <c r="AH1745" s="552"/>
      <c r="AI1745" s="1532" t="s">
        <v>739</v>
      </c>
      <c r="AJ1745" s="741"/>
      <c r="AK1745" s="1649"/>
      <c r="AL1745" s="1649"/>
      <c r="AM1745" s="1373"/>
      <c r="AN1745" s="1373"/>
      <c r="AO1745" s="1373"/>
      <c r="AP1745" s="1373"/>
      <c r="AQ1745" s="1649"/>
      <c r="AR1745" s="1373"/>
      <c r="AS1745" s="1373"/>
      <c r="AT1745" s="743"/>
      <c r="AU1745" s="1373"/>
      <c r="AV1745" s="1373"/>
      <c r="AW1745" s="1373"/>
      <c r="AX1745" s="1373"/>
      <c r="AY1745" s="1373"/>
      <c r="AZ1745" s="1639"/>
      <c r="BA1745" s="1639"/>
      <c r="BB1745" s="1639"/>
      <c r="BC1745" s="1639"/>
      <c r="BD1745" s="1639"/>
      <c r="BE1745" s="1642">
        <v>0</v>
      </c>
    </row>
    <row s="1854" customFormat="1" customHeight="1" ht="22.5">
      <c r="A1746" s="994"/>
      <c r="B1746" s="1373"/>
      <c r="C1746" s="1649"/>
      <c r="D1746" s="2158"/>
      <c r="E1746" s="553" t="s">
        <v>3647</v>
      </c>
      <c r="F1746" s="547" t="s">
        <v>2386</v>
      </c>
      <c r="G1746" s="2386" t="s">
        <v>738</v>
      </c>
      <c r="H1746" s="552"/>
      <c r="I1746" s="552">
        <v>173.88</v>
      </c>
      <c r="J1746" s="552"/>
      <c r="K1746" s="552"/>
      <c r="L1746" s="552"/>
      <c r="M1746" s="552"/>
      <c r="N1746" s="552"/>
      <c r="O1746" s="552"/>
      <c r="P1746" s="552"/>
      <c r="Q1746" s="552"/>
      <c r="R1746" s="552"/>
      <c r="S1746" s="552"/>
      <c r="T1746" s="552"/>
      <c r="U1746" s="552"/>
      <c r="V1746" s="552"/>
      <c r="W1746" s="552"/>
      <c r="X1746" s="552"/>
      <c r="Y1746" s="552"/>
      <c r="Z1746" s="552"/>
      <c r="AA1746" s="552"/>
      <c r="AB1746" s="552"/>
      <c r="AC1746" s="552"/>
      <c r="AD1746" s="552"/>
      <c r="AE1746" s="552"/>
      <c r="AF1746" s="552"/>
      <c r="AG1746" s="552"/>
      <c r="AH1746" s="552"/>
      <c r="AI1746" s="1532" t="s">
        <v>739</v>
      </c>
      <c r="AJ1746" s="741"/>
      <c r="AK1746" s="1649"/>
      <c r="AL1746" s="1649"/>
      <c r="AM1746" s="1373"/>
      <c r="AN1746" s="1373"/>
      <c r="AO1746" s="1373"/>
      <c r="AP1746" s="1373"/>
      <c r="AQ1746" s="1649"/>
      <c r="AR1746" s="1373"/>
      <c r="AS1746" s="1373"/>
      <c r="AT1746" s="743"/>
      <c r="AU1746" s="1373"/>
      <c r="AV1746" s="1373"/>
      <c r="AW1746" s="1373"/>
      <c r="AX1746" s="1373"/>
      <c r="AY1746" s="1373"/>
      <c r="AZ1746" s="1639"/>
      <c r="BA1746" s="1639"/>
      <c r="BB1746" s="1639"/>
      <c r="BC1746" s="1639"/>
      <c r="BD1746" s="1639"/>
      <c r="BE1746" s="1642">
        <v>0</v>
      </c>
    </row>
    <row s="1854" customFormat="1" customHeight="1" ht="22.5">
      <c r="A1747" s="994"/>
      <c r="B1747" s="1373"/>
      <c r="C1747" s="1649"/>
      <c r="D1747" s="2158"/>
      <c r="E1747" s="553" t="s">
        <v>3648</v>
      </c>
      <c r="F1747" s="547" t="s">
        <v>3649</v>
      </c>
      <c r="G1747" s="2386" t="s">
        <v>738</v>
      </c>
      <c r="H1747" s="552"/>
      <c r="I1747" s="552">
        <v>210</v>
      </c>
      <c r="J1747" s="552"/>
      <c r="K1747" s="552"/>
      <c r="L1747" s="552"/>
      <c r="M1747" s="552"/>
      <c r="N1747" s="552"/>
      <c r="O1747" s="552"/>
      <c r="P1747" s="552"/>
      <c r="Q1747" s="552"/>
      <c r="R1747" s="552"/>
      <c r="S1747" s="552"/>
      <c r="T1747" s="552"/>
      <c r="U1747" s="552"/>
      <c r="V1747" s="552"/>
      <c r="W1747" s="552"/>
      <c r="X1747" s="552"/>
      <c r="Y1747" s="552"/>
      <c r="Z1747" s="552"/>
      <c r="AA1747" s="552"/>
      <c r="AB1747" s="552"/>
      <c r="AC1747" s="552"/>
      <c r="AD1747" s="552"/>
      <c r="AE1747" s="552"/>
      <c r="AF1747" s="552"/>
      <c r="AG1747" s="552"/>
      <c r="AH1747" s="552"/>
      <c r="AI1747" s="1532" t="s">
        <v>739</v>
      </c>
      <c r="AJ1747" s="741"/>
      <c r="AK1747" s="1649"/>
      <c r="AL1747" s="1649"/>
      <c r="AM1747" s="1373"/>
      <c r="AN1747" s="1373"/>
      <c r="AO1747" s="1373"/>
      <c r="AP1747" s="1373"/>
      <c r="AQ1747" s="1649"/>
      <c r="AR1747" s="1373"/>
      <c r="AS1747" s="1373"/>
      <c r="AT1747" s="743"/>
      <c r="AU1747" s="1373"/>
      <c r="AV1747" s="1373"/>
      <c r="AW1747" s="1373"/>
      <c r="AX1747" s="1373"/>
      <c r="AY1747" s="1373"/>
      <c r="AZ1747" s="1639"/>
      <c r="BA1747" s="1639"/>
      <c r="BB1747" s="1639"/>
      <c r="BC1747" s="1639"/>
      <c r="BD1747" s="1639"/>
      <c r="BE1747" s="1642">
        <v>0</v>
      </c>
    </row>
    <row s="1854" customFormat="1" customHeight="1" ht="22.5">
      <c r="A1748" s="994"/>
      <c r="B1748" s="1373"/>
      <c r="C1748" s="1649"/>
      <c r="D1748" s="2158"/>
      <c r="E1748" s="553" t="s">
        <v>3650</v>
      </c>
      <c r="F1748" s="547" t="s">
        <v>2447</v>
      </c>
      <c r="G1748" s="2386" t="s">
        <v>738</v>
      </c>
      <c r="H1748" s="552"/>
      <c r="I1748" s="552">
        <v>210</v>
      </c>
      <c r="J1748" s="552"/>
      <c r="K1748" s="552"/>
      <c r="L1748" s="552"/>
      <c r="M1748" s="552"/>
      <c r="N1748" s="552"/>
      <c r="O1748" s="552"/>
      <c r="P1748" s="552"/>
      <c r="Q1748" s="552"/>
      <c r="R1748" s="552"/>
      <c r="S1748" s="552"/>
      <c r="T1748" s="552"/>
      <c r="U1748" s="552"/>
      <c r="V1748" s="552"/>
      <c r="W1748" s="552"/>
      <c r="X1748" s="552"/>
      <c r="Y1748" s="552"/>
      <c r="Z1748" s="552"/>
      <c r="AA1748" s="552"/>
      <c r="AB1748" s="552"/>
      <c r="AC1748" s="552"/>
      <c r="AD1748" s="552"/>
      <c r="AE1748" s="552"/>
      <c r="AF1748" s="552"/>
      <c r="AG1748" s="552"/>
      <c r="AH1748" s="552"/>
      <c r="AI1748" s="1532" t="s">
        <v>739</v>
      </c>
      <c r="AJ1748" s="741"/>
      <c r="AK1748" s="1649"/>
      <c r="AL1748" s="1649"/>
      <c r="AM1748" s="1373"/>
      <c r="AN1748" s="1373"/>
      <c r="AO1748" s="1373"/>
      <c r="AP1748" s="1373"/>
      <c r="AQ1748" s="1649"/>
      <c r="AR1748" s="1373"/>
      <c r="AS1748" s="1373"/>
      <c r="AT1748" s="743"/>
      <c r="AU1748" s="1373"/>
      <c r="AV1748" s="1373"/>
      <c r="AW1748" s="1373"/>
      <c r="AX1748" s="1373"/>
      <c r="AY1748" s="1373"/>
      <c r="AZ1748" s="1639"/>
      <c r="BA1748" s="1639"/>
      <c r="BB1748" s="1639"/>
      <c r="BC1748" s="1639"/>
      <c r="BD1748" s="1639"/>
      <c r="BE1748" s="1642">
        <v>0</v>
      </c>
    </row>
    <row s="1854" customFormat="1" customHeight="1" ht="22.5">
      <c r="A1749" s="994"/>
      <c r="B1749" s="1373"/>
      <c r="C1749" s="1649"/>
      <c r="D1749" s="2158"/>
      <c r="E1749" s="553" t="s">
        <v>3651</v>
      </c>
      <c r="F1749" s="547" t="s">
        <v>1252</v>
      </c>
      <c r="G1749" s="2386" t="s">
        <v>738</v>
      </c>
      <c r="H1749" s="552"/>
      <c r="I1749" s="552">
        <v>210</v>
      </c>
      <c r="J1749" s="552"/>
      <c r="K1749" s="552"/>
      <c r="L1749" s="552"/>
      <c r="M1749" s="552"/>
      <c r="N1749" s="552"/>
      <c r="O1749" s="552"/>
      <c r="P1749" s="552"/>
      <c r="Q1749" s="552"/>
      <c r="R1749" s="552"/>
      <c r="S1749" s="552"/>
      <c r="T1749" s="552"/>
      <c r="U1749" s="552"/>
      <c r="V1749" s="552"/>
      <c r="W1749" s="552"/>
      <c r="X1749" s="552"/>
      <c r="Y1749" s="552"/>
      <c r="Z1749" s="552"/>
      <c r="AA1749" s="552"/>
      <c r="AB1749" s="552"/>
      <c r="AC1749" s="552"/>
      <c r="AD1749" s="552"/>
      <c r="AE1749" s="552"/>
      <c r="AF1749" s="552"/>
      <c r="AG1749" s="552"/>
      <c r="AH1749" s="552"/>
      <c r="AI1749" s="1532" t="s">
        <v>739</v>
      </c>
      <c r="AJ1749" s="741"/>
      <c r="AK1749" s="1649"/>
      <c r="AL1749" s="1649"/>
      <c r="AM1749" s="1373"/>
      <c r="AN1749" s="1373"/>
      <c r="AO1749" s="1373"/>
      <c r="AP1749" s="1373"/>
      <c r="AQ1749" s="1649"/>
      <c r="AR1749" s="1373"/>
      <c r="AS1749" s="1373"/>
      <c r="AT1749" s="743"/>
      <c r="AU1749" s="1373"/>
      <c r="AV1749" s="1373"/>
      <c r="AW1749" s="1373"/>
      <c r="AX1749" s="1373"/>
      <c r="AY1749" s="1373"/>
      <c r="AZ1749" s="1639"/>
      <c r="BA1749" s="1639"/>
      <c r="BB1749" s="1639"/>
      <c r="BC1749" s="1639"/>
      <c r="BD1749" s="1639"/>
      <c r="BE1749" s="1642">
        <v>0</v>
      </c>
    </row>
    <row s="1854" customFormat="1" customHeight="1" ht="22.5">
      <c r="A1750" s="994"/>
      <c r="B1750" s="1373"/>
      <c r="C1750" s="1649"/>
      <c r="D1750" s="2158"/>
      <c r="E1750" s="553" t="s">
        <v>3652</v>
      </c>
      <c r="F1750" s="547" t="s">
        <v>2466</v>
      </c>
      <c r="G1750" s="2386" t="s">
        <v>738</v>
      </c>
      <c r="H1750" s="552"/>
      <c r="I1750" s="552">
        <v>210</v>
      </c>
      <c r="J1750" s="552"/>
      <c r="K1750" s="552"/>
      <c r="L1750" s="552"/>
      <c r="M1750" s="552"/>
      <c r="N1750" s="552"/>
      <c r="O1750" s="552"/>
      <c r="P1750" s="552"/>
      <c r="Q1750" s="552"/>
      <c r="R1750" s="552"/>
      <c r="S1750" s="552"/>
      <c r="T1750" s="552"/>
      <c r="U1750" s="552"/>
      <c r="V1750" s="552"/>
      <c r="W1750" s="552"/>
      <c r="X1750" s="552"/>
      <c r="Y1750" s="552"/>
      <c r="Z1750" s="552"/>
      <c r="AA1750" s="552"/>
      <c r="AB1750" s="552"/>
      <c r="AC1750" s="552"/>
      <c r="AD1750" s="552"/>
      <c r="AE1750" s="552"/>
      <c r="AF1750" s="552"/>
      <c r="AG1750" s="552"/>
      <c r="AH1750" s="552"/>
      <c r="AI1750" s="1532" t="s">
        <v>739</v>
      </c>
      <c r="AJ1750" s="741"/>
      <c r="AK1750" s="1649"/>
      <c r="AL1750" s="1649"/>
      <c r="AM1750" s="1373"/>
      <c r="AN1750" s="1373"/>
      <c r="AO1750" s="1373"/>
      <c r="AP1750" s="1373"/>
      <c r="AQ1750" s="1649"/>
      <c r="AR1750" s="1373"/>
      <c r="AS1750" s="1373"/>
      <c r="AT1750" s="743"/>
      <c r="AU1750" s="1373"/>
      <c r="AV1750" s="1373"/>
      <c r="AW1750" s="1373"/>
      <c r="AX1750" s="1373"/>
      <c r="AY1750" s="1373"/>
      <c r="AZ1750" s="1639"/>
      <c r="BA1750" s="1639"/>
      <c r="BB1750" s="1639"/>
      <c r="BC1750" s="1639"/>
      <c r="BD1750" s="1639"/>
      <c r="BE1750" s="1642">
        <v>0</v>
      </c>
    </row>
    <row s="1854" customFormat="1" customHeight="1" ht="22.5">
      <c r="A1751" s="994"/>
      <c r="B1751" s="1373"/>
      <c r="C1751" s="1649"/>
      <c r="D1751" s="2158"/>
      <c r="E1751" s="553" t="s">
        <v>3653</v>
      </c>
      <c r="F1751" s="547" t="s">
        <v>3654</v>
      </c>
      <c r="G1751" s="2386" t="s">
        <v>738</v>
      </c>
      <c r="H1751" s="552"/>
      <c r="I1751" s="552">
        <v>210</v>
      </c>
      <c r="J1751" s="552"/>
      <c r="K1751" s="552"/>
      <c r="L1751" s="552"/>
      <c r="M1751" s="552"/>
      <c r="N1751" s="552"/>
      <c r="O1751" s="552"/>
      <c r="P1751" s="552"/>
      <c r="Q1751" s="552"/>
      <c r="R1751" s="552"/>
      <c r="S1751" s="552"/>
      <c r="T1751" s="552"/>
      <c r="U1751" s="552"/>
      <c r="V1751" s="552"/>
      <c r="W1751" s="552"/>
      <c r="X1751" s="552"/>
      <c r="Y1751" s="552"/>
      <c r="Z1751" s="552"/>
      <c r="AA1751" s="552"/>
      <c r="AB1751" s="552"/>
      <c r="AC1751" s="552"/>
      <c r="AD1751" s="552"/>
      <c r="AE1751" s="552"/>
      <c r="AF1751" s="552"/>
      <c r="AG1751" s="552"/>
      <c r="AH1751" s="552"/>
      <c r="AI1751" s="1532" t="s">
        <v>739</v>
      </c>
      <c r="AJ1751" s="741"/>
      <c r="AK1751" s="1649"/>
      <c r="AL1751" s="1649"/>
      <c r="AM1751" s="1373"/>
      <c r="AN1751" s="1373"/>
      <c r="AO1751" s="1373"/>
      <c r="AP1751" s="1373"/>
      <c r="AQ1751" s="1649"/>
      <c r="AR1751" s="1373"/>
      <c r="AS1751" s="1373"/>
      <c r="AT1751" s="743"/>
      <c r="AU1751" s="1373"/>
      <c r="AV1751" s="1373"/>
      <c r="AW1751" s="1373"/>
      <c r="AX1751" s="1373"/>
      <c r="AY1751" s="1373"/>
      <c r="AZ1751" s="1639"/>
      <c r="BA1751" s="1639"/>
      <c r="BB1751" s="1639"/>
      <c r="BC1751" s="1639"/>
      <c r="BD1751" s="1639"/>
      <c r="BE1751" s="1642">
        <v>0</v>
      </c>
    </row>
    <row s="1854" customFormat="1" customHeight="1" ht="22.5">
      <c r="A1752" s="994"/>
      <c r="B1752" s="1373"/>
      <c r="C1752" s="1649"/>
      <c r="D1752" s="2158"/>
      <c r="E1752" s="553" t="s">
        <v>3655</v>
      </c>
      <c r="F1752" s="547" t="s">
        <v>3656</v>
      </c>
      <c r="G1752" s="2386" t="s">
        <v>738</v>
      </c>
      <c r="H1752" s="552"/>
      <c r="I1752" s="552">
        <v>210</v>
      </c>
      <c r="J1752" s="552"/>
      <c r="K1752" s="552"/>
      <c r="L1752" s="552"/>
      <c r="M1752" s="552"/>
      <c r="N1752" s="552"/>
      <c r="O1752" s="552"/>
      <c r="P1752" s="552"/>
      <c r="Q1752" s="552"/>
      <c r="R1752" s="552"/>
      <c r="S1752" s="552"/>
      <c r="T1752" s="552"/>
      <c r="U1752" s="552"/>
      <c r="V1752" s="552"/>
      <c r="W1752" s="552"/>
      <c r="X1752" s="552"/>
      <c r="Y1752" s="552"/>
      <c r="Z1752" s="552"/>
      <c r="AA1752" s="552"/>
      <c r="AB1752" s="552"/>
      <c r="AC1752" s="552"/>
      <c r="AD1752" s="552"/>
      <c r="AE1752" s="552"/>
      <c r="AF1752" s="552"/>
      <c r="AG1752" s="552"/>
      <c r="AH1752" s="552"/>
      <c r="AI1752" s="1532" t="s">
        <v>739</v>
      </c>
      <c r="AJ1752" s="741"/>
      <c r="AK1752" s="1649"/>
      <c r="AL1752" s="1649"/>
      <c r="AM1752" s="1373"/>
      <c r="AN1752" s="1373"/>
      <c r="AO1752" s="1373"/>
      <c r="AP1752" s="1373"/>
      <c r="AQ1752" s="1649"/>
      <c r="AR1752" s="1373"/>
      <c r="AS1752" s="1373"/>
      <c r="AT1752" s="743"/>
      <c r="AU1752" s="1373"/>
      <c r="AV1752" s="1373"/>
      <c r="AW1752" s="1373"/>
      <c r="AX1752" s="1373"/>
      <c r="AY1752" s="1373"/>
      <c r="AZ1752" s="1639"/>
      <c r="BA1752" s="1639"/>
      <c r="BB1752" s="1639"/>
      <c r="BC1752" s="1639"/>
      <c r="BD1752" s="1639"/>
      <c r="BE1752" s="1642">
        <v>0</v>
      </c>
    </row>
    <row s="1854" customFormat="1" customHeight="1" ht="22.5">
      <c r="A1753" s="994"/>
      <c r="B1753" s="1373"/>
      <c r="C1753" s="1649"/>
      <c r="D1753" s="2158"/>
      <c r="E1753" s="553" t="s">
        <v>3657</v>
      </c>
      <c r="F1753" s="547" t="s">
        <v>1262</v>
      </c>
      <c r="G1753" s="2386" t="s">
        <v>738</v>
      </c>
      <c r="H1753" s="552"/>
      <c r="I1753" s="552">
        <v>268</v>
      </c>
      <c r="J1753" s="552"/>
      <c r="K1753" s="552"/>
      <c r="L1753" s="552"/>
      <c r="M1753" s="552"/>
      <c r="N1753" s="552"/>
      <c r="O1753" s="552"/>
      <c r="P1753" s="552"/>
      <c r="Q1753" s="552"/>
      <c r="R1753" s="552"/>
      <c r="S1753" s="552"/>
      <c r="T1753" s="552"/>
      <c r="U1753" s="552"/>
      <c r="V1753" s="552"/>
      <c r="W1753" s="552"/>
      <c r="X1753" s="552"/>
      <c r="Y1753" s="552"/>
      <c r="Z1753" s="552"/>
      <c r="AA1753" s="552"/>
      <c r="AB1753" s="552"/>
      <c r="AC1753" s="552"/>
      <c r="AD1753" s="552"/>
      <c r="AE1753" s="552"/>
      <c r="AF1753" s="552"/>
      <c r="AG1753" s="552"/>
      <c r="AH1753" s="552"/>
      <c r="AI1753" s="1532" t="s">
        <v>739</v>
      </c>
      <c r="AJ1753" s="741"/>
      <c r="AK1753" s="1649"/>
      <c r="AL1753" s="1649"/>
      <c r="AM1753" s="1373"/>
      <c r="AN1753" s="1373"/>
      <c r="AO1753" s="1373"/>
      <c r="AP1753" s="1373"/>
      <c r="AQ1753" s="1649"/>
      <c r="AR1753" s="1373"/>
      <c r="AS1753" s="1373"/>
      <c r="AT1753" s="743"/>
      <c r="AU1753" s="1373"/>
      <c r="AV1753" s="1373"/>
      <c r="AW1753" s="1373"/>
      <c r="AX1753" s="1373"/>
      <c r="AY1753" s="1373"/>
      <c r="AZ1753" s="1639"/>
      <c r="BA1753" s="1639"/>
      <c r="BB1753" s="1639"/>
      <c r="BC1753" s="1639"/>
      <c r="BD1753" s="1639"/>
      <c r="BE1753" s="1642">
        <v>0</v>
      </c>
    </row>
    <row s="1854" customFormat="1" customHeight="1" ht="22.5">
      <c r="A1754" s="994"/>
      <c r="B1754" s="1373"/>
      <c r="C1754" s="1649"/>
      <c r="D1754" s="2158"/>
      <c r="E1754" s="553" t="s">
        <v>3658</v>
      </c>
      <c r="F1754" s="547" t="s">
        <v>3659</v>
      </c>
      <c r="G1754" s="2386" t="s">
        <v>738</v>
      </c>
      <c r="H1754" s="552"/>
      <c r="I1754" s="552">
        <v>210</v>
      </c>
      <c r="J1754" s="552"/>
      <c r="K1754" s="552"/>
      <c r="L1754" s="552"/>
      <c r="M1754" s="552"/>
      <c r="N1754" s="552"/>
      <c r="O1754" s="552"/>
      <c r="P1754" s="552"/>
      <c r="Q1754" s="552"/>
      <c r="R1754" s="552"/>
      <c r="S1754" s="552"/>
      <c r="T1754" s="552"/>
      <c r="U1754" s="552"/>
      <c r="V1754" s="552"/>
      <c r="W1754" s="552"/>
      <c r="X1754" s="552"/>
      <c r="Y1754" s="552"/>
      <c r="Z1754" s="552"/>
      <c r="AA1754" s="552"/>
      <c r="AB1754" s="552"/>
      <c r="AC1754" s="552"/>
      <c r="AD1754" s="552"/>
      <c r="AE1754" s="552"/>
      <c r="AF1754" s="552"/>
      <c r="AG1754" s="552"/>
      <c r="AH1754" s="552"/>
      <c r="AI1754" s="1532" t="s">
        <v>739</v>
      </c>
      <c r="AJ1754" s="741"/>
      <c r="AK1754" s="1649"/>
      <c r="AL1754" s="1649"/>
      <c r="AM1754" s="1373"/>
      <c r="AN1754" s="1373"/>
      <c r="AO1754" s="1373"/>
      <c r="AP1754" s="1373"/>
      <c r="AQ1754" s="1649"/>
      <c r="AR1754" s="1373"/>
      <c r="AS1754" s="1373"/>
      <c r="AT1754" s="743"/>
      <c r="AU1754" s="1373"/>
      <c r="AV1754" s="1373"/>
      <c r="AW1754" s="1373"/>
      <c r="AX1754" s="1373"/>
      <c r="AY1754" s="1373"/>
      <c r="AZ1754" s="1639"/>
      <c r="BA1754" s="1639"/>
      <c r="BB1754" s="1639"/>
      <c r="BC1754" s="1639"/>
      <c r="BD1754" s="1639"/>
      <c r="BE1754" s="1642">
        <v>0</v>
      </c>
    </row>
    <row s="1854" customFormat="1" customHeight="1" ht="22.5">
      <c r="A1755" s="994"/>
      <c r="B1755" s="1373"/>
      <c r="C1755" s="1649"/>
      <c r="D1755" s="2158"/>
      <c r="E1755" s="553" t="s">
        <v>3660</v>
      </c>
      <c r="F1755" s="547" t="s">
        <v>1264</v>
      </c>
      <c r="G1755" s="2386" t="s">
        <v>738</v>
      </c>
      <c r="H1755" s="552"/>
      <c r="I1755" s="552">
        <v>268</v>
      </c>
      <c r="J1755" s="552"/>
      <c r="K1755" s="552"/>
      <c r="L1755" s="552"/>
      <c r="M1755" s="552"/>
      <c r="N1755" s="552"/>
      <c r="O1755" s="552"/>
      <c r="P1755" s="552"/>
      <c r="Q1755" s="552"/>
      <c r="R1755" s="552"/>
      <c r="S1755" s="552"/>
      <c r="T1755" s="552"/>
      <c r="U1755" s="552"/>
      <c r="V1755" s="552"/>
      <c r="W1755" s="552"/>
      <c r="X1755" s="552"/>
      <c r="Y1755" s="552"/>
      <c r="Z1755" s="552"/>
      <c r="AA1755" s="552"/>
      <c r="AB1755" s="552"/>
      <c r="AC1755" s="552"/>
      <c r="AD1755" s="552"/>
      <c r="AE1755" s="552"/>
      <c r="AF1755" s="552"/>
      <c r="AG1755" s="552"/>
      <c r="AH1755" s="552"/>
      <c r="AI1755" s="1532" t="s">
        <v>739</v>
      </c>
      <c r="AJ1755" s="741"/>
      <c r="AK1755" s="1649"/>
      <c r="AL1755" s="1649"/>
      <c r="AM1755" s="1373"/>
      <c r="AN1755" s="1373"/>
      <c r="AO1755" s="1373"/>
      <c r="AP1755" s="1373"/>
      <c r="AQ1755" s="1649"/>
      <c r="AR1755" s="1373"/>
      <c r="AS1755" s="1373"/>
      <c r="AT1755" s="743"/>
      <c r="AU1755" s="1373"/>
      <c r="AV1755" s="1373"/>
      <c r="AW1755" s="1373"/>
      <c r="AX1755" s="1373"/>
      <c r="AY1755" s="1373"/>
      <c r="AZ1755" s="1639"/>
      <c r="BA1755" s="1639"/>
      <c r="BB1755" s="1639"/>
      <c r="BC1755" s="1639"/>
      <c r="BD1755" s="1639"/>
      <c r="BE1755" s="1642">
        <v>0</v>
      </c>
    </row>
    <row s="1854" customFormat="1" customHeight="1" ht="22.5">
      <c r="A1756" s="994"/>
      <c r="B1756" s="1373"/>
      <c r="C1756" s="1649"/>
      <c r="D1756" s="2158"/>
      <c r="E1756" s="553" t="s">
        <v>3661</v>
      </c>
      <c r="F1756" s="547" t="s">
        <v>1260</v>
      </c>
      <c r="G1756" s="2386" t="s">
        <v>738</v>
      </c>
      <c r="H1756" s="552"/>
      <c r="I1756" s="552">
        <v>210</v>
      </c>
      <c r="J1756" s="552"/>
      <c r="K1756" s="552"/>
      <c r="L1756" s="552"/>
      <c r="M1756" s="552"/>
      <c r="N1756" s="552"/>
      <c r="O1756" s="552"/>
      <c r="P1756" s="552"/>
      <c r="Q1756" s="552"/>
      <c r="R1756" s="552"/>
      <c r="S1756" s="552"/>
      <c r="T1756" s="552"/>
      <c r="U1756" s="552"/>
      <c r="V1756" s="552"/>
      <c r="W1756" s="552"/>
      <c r="X1756" s="552"/>
      <c r="Y1756" s="552"/>
      <c r="Z1756" s="552"/>
      <c r="AA1756" s="552"/>
      <c r="AB1756" s="552"/>
      <c r="AC1756" s="552"/>
      <c r="AD1756" s="552"/>
      <c r="AE1756" s="552"/>
      <c r="AF1756" s="552"/>
      <c r="AG1756" s="552"/>
      <c r="AH1756" s="552"/>
      <c r="AI1756" s="1532" t="s">
        <v>739</v>
      </c>
      <c r="AJ1756" s="741"/>
      <c r="AK1756" s="1649"/>
      <c r="AL1756" s="1649"/>
      <c r="AM1756" s="1373"/>
      <c r="AN1756" s="1373"/>
      <c r="AO1756" s="1373"/>
      <c r="AP1756" s="1373"/>
      <c r="AQ1756" s="1649"/>
      <c r="AR1756" s="1373"/>
      <c r="AS1756" s="1373"/>
      <c r="AT1756" s="743"/>
      <c r="AU1756" s="1373"/>
      <c r="AV1756" s="1373"/>
      <c r="AW1756" s="1373"/>
      <c r="AX1756" s="1373"/>
      <c r="AY1756" s="1373"/>
      <c r="AZ1756" s="1639"/>
      <c r="BA1756" s="1639"/>
      <c r="BB1756" s="1639"/>
      <c r="BC1756" s="1639"/>
      <c r="BD1756" s="1639"/>
      <c r="BE1756" s="1642">
        <v>0</v>
      </c>
    </row>
    <row s="1854" customFormat="1" customHeight="1" ht="22.5">
      <c r="A1757" s="994"/>
      <c r="B1757" s="1373"/>
      <c r="C1757" s="1649"/>
      <c r="D1757" s="2158"/>
      <c r="E1757" s="553" t="s">
        <v>3662</v>
      </c>
      <c r="F1757" s="547" t="s">
        <v>2585</v>
      </c>
      <c r="G1757" s="2386" t="s">
        <v>738</v>
      </c>
      <c r="H1757" s="552"/>
      <c r="I1757" s="552">
        <v>268</v>
      </c>
      <c r="J1757" s="552"/>
      <c r="K1757" s="552"/>
      <c r="L1757" s="552"/>
      <c r="M1757" s="552"/>
      <c r="N1757" s="552"/>
      <c r="O1757" s="552"/>
      <c r="P1757" s="552"/>
      <c r="Q1757" s="552"/>
      <c r="R1757" s="552"/>
      <c r="S1757" s="552"/>
      <c r="T1757" s="552"/>
      <c r="U1757" s="552"/>
      <c r="V1757" s="552"/>
      <c r="W1757" s="552"/>
      <c r="X1757" s="552"/>
      <c r="Y1757" s="552"/>
      <c r="Z1757" s="552"/>
      <c r="AA1757" s="552"/>
      <c r="AB1757" s="552"/>
      <c r="AC1757" s="552"/>
      <c r="AD1757" s="552"/>
      <c r="AE1757" s="552"/>
      <c r="AF1757" s="552"/>
      <c r="AG1757" s="552"/>
      <c r="AH1757" s="552"/>
      <c r="AI1757" s="1532" t="s">
        <v>739</v>
      </c>
      <c r="AJ1757" s="741"/>
      <c r="AK1757" s="1649"/>
      <c r="AL1757" s="1649"/>
      <c r="AM1757" s="1373"/>
      <c r="AN1757" s="1373"/>
      <c r="AO1757" s="1373"/>
      <c r="AP1757" s="1373"/>
      <c r="AQ1757" s="1649"/>
      <c r="AR1757" s="1373"/>
      <c r="AS1757" s="1373"/>
      <c r="AT1757" s="743"/>
      <c r="AU1757" s="1373"/>
      <c r="AV1757" s="1373"/>
      <c r="AW1757" s="1373"/>
      <c r="AX1757" s="1373"/>
      <c r="AY1757" s="1373"/>
      <c r="AZ1757" s="1639"/>
      <c r="BA1757" s="1639"/>
      <c r="BB1757" s="1639"/>
      <c r="BC1757" s="1639"/>
      <c r="BD1757" s="1639"/>
      <c r="BE1757" s="1642">
        <v>0</v>
      </c>
    </row>
    <row s="1854" customFormat="1" customHeight="1" ht="22.5">
      <c r="A1758" s="994"/>
      <c r="B1758" s="1373"/>
      <c r="C1758" s="1649"/>
      <c r="D1758" s="2158"/>
      <c r="E1758" s="553" t="s">
        <v>3663</v>
      </c>
      <c r="F1758" s="547" t="s">
        <v>2512</v>
      </c>
      <c r="G1758" s="2386" t="s">
        <v>738</v>
      </c>
      <c r="H1758" s="552"/>
      <c r="I1758" s="552">
        <v>210</v>
      </c>
      <c r="J1758" s="552"/>
      <c r="K1758" s="552"/>
      <c r="L1758" s="552"/>
      <c r="M1758" s="552"/>
      <c r="N1758" s="552"/>
      <c r="O1758" s="552"/>
      <c r="P1758" s="552"/>
      <c r="Q1758" s="552"/>
      <c r="R1758" s="552"/>
      <c r="S1758" s="552"/>
      <c r="T1758" s="552"/>
      <c r="U1758" s="552"/>
      <c r="V1758" s="552"/>
      <c r="W1758" s="552"/>
      <c r="X1758" s="552"/>
      <c r="Y1758" s="552"/>
      <c r="Z1758" s="552"/>
      <c r="AA1758" s="552"/>
      <c r="AB1758" s="552"/>
      <c r="AC1758" s="552"/>
      <c r="AD1758" s="552"/>
      <c r="AE1758" s="552"/>
      <c r="AF1758" s="552"/>
      <c r="AG1758" s="552"/>
      <c r="AH1758" s="552"/>
      <c r="AI1758" s="1532" t="s">
        <v>739</v>
      </c>
      <c r="AJ1758" s="741"/>
      <c r="AK1758" s="1649"/>
      <c r="AL1758" s="1649"/>
      <c r="AM1758" s="1373"/>
      <c r="AN1758" s="1373"/>
      <c r="AO1758" s="1373"/>
      <c r="AP1758" s="1373"/>
      <c r="AQ1758" s="1649"/>
      <c r="AR1758" s="1373"/>
      <c r="AS1758" s="1373"/>
      <c r="AT1758" s="743"/>
      <c r="AU1758" s="1373"/>
      <c r="AV1758" s="1373"/>
      <c r="AW1758" s="1373"/>
      <c r="AX1758" s="1373"/>
      <c r="AY1758" s="1373"/>
      <c r="AZ1758" s="1639"/>
      <c r="BA1758" s="1639"/>
      <c r="BB1758" s="1639"/>
      <c r="BC1758" s="1639"/>
      <c r="BD1758" s="1639"/>
      <c r="BE1758" s="1642">
        <v>0</v>
      </c>
    </row>
    <row s="1854" customFormat="1" customHeight="1" ht="22.5">
      <c r="A1759" s="994"/>
      <c r="B1759" s="1373"/>
      <c r="C1759" s="1649"/>
      <c r="D1759" s="2158"/>
      <c r="E1759" s="553" t="s">
        <v>3664</v>
      </c>
      <c r="F1759" s="547" t="s">
        <v>2496</v>
      </c>
      <c r="G1759" s="2386" t="s">
        <v>738</v>
      </c>
      <c r="H1759" s="552"/>
      <c r="I1759" s="552">
        <v>210</v>
      </c>
      <c r="J1759" s="552"/>
      <c r="K1759" s="552"/>
      <c r="L1759" s="552"/>
      <c r="M1759" s="552"/>
      <c r="N1759" s="552"/>
      <c r="O1759" s="552"/>
      <c r="P1759" s="552"/>
      <c r="Q1759" s="552"/>
      <c r="R1759" s="552"/>
      <c r="S1759" s="552"/>
      <c r="T1759" s="552"/>
      <c r="U1759" s="552"/>
      <c r="V1759" s="552"/>
      <c r="W1759" s="552"/>
      <c r="X1759" s="552"/>
      <c r="Y1759" s="552"/>
      <c r="Z1759" s="552"/>
      <c r="AA1759" s="552"/>
      <c r="AB1759" s="552"/>
      <c r="AC1759" s="552"/>
      <c r="AD1759" s="552"/>
      <c r="AE1759" s="552"/>
      <c r="AF1759" s="552"/>
      <c r="AG1759" s="552"/>
      <c r="AH1759" s="552"/>
      <c r="AI1759" s="1532" t="s">
        <v>739</v>
      </c>
      <c r="AJ1759" s="741"/>
      <c r="AK1759" s="1649"/>
      <c r="AL1759" s="1649"/>
      <c r="AM1759" s="1373"/>
      <c r="AN1759" s="1373"/>
      <c r="AO1759" s="1373"/>
      <c r="AP1759" s="1373"/>
      <c r="AQ1759" s="1649"/>
      <c r="AR1759" s="1373"/>
      <c r="AS1759" s="1373"/>
      <c r="AT1759" s="743"/>
      <c r="AU1759" s="1373"/>
      <c r="AV1759" s="1373"/>
      <c r="AW1759" s="1373"/>
      <c r="AX1759" s="1373"/>
      <c r="AY1759" s="1373"/>
      <c r="AZ1759" s="1639"/>
      <c r="BA1759" s="1639"/>
      <c r="BB1759" s="1639"/>
      <c r="BC1759" s="1639"/>
      <c r="BD1759" s="1639"/>
      <c r="BE1759" s="1642">
        <v>0</v>
      </c>
    </row>
    <row s="1854" customFormat="1" customHeight="1" ht="22.5">
      <c r="A1760" s="994"/>
      <c r="B1760" s="1373"/>
      <c r="C1760" s="1649"/>
      <c r="D1760" s="2158"/>
      <c r="E1760" s="553" t="s">
        <v>3665</v>
      </c>
      <c r="F1760" s="547" t="s">
        <v>2417</v>
      </c>
      <c r="G1760" s="2386" t="s">
        <v>738</v>
      </c>
      <c r="H1760" s="552"/>
      <c r="I1760" s="552">
        <v>210</v>
      </c>
      <c r="J1760" s="552"/>
      <c r="K1760" s="552"/>
      <c r="L1760" s="552"/>
      <c r="M1760" s="552"/>
      <c r="N1760" s="552"/>
      <c r="O1760" s="552"/>
      <c r="P1760" s="552"/>
      <c r="Q1760" s="552"/>
      <c r="R1760" s="552"/>
      <c r="S1760" s="552"/>
      <c r="T1760" s="552"/>
      <c r="U1760" s="552"/>
      <c r="V1760" s="552"/>
      <c r="W1760" s="552"/>
      <c r="X1760" s="552"/>
      <c r="Y1760" s="552"/>
      <c r="Z1760" s="552"/>
      <c r="AA1760" s="552"/>
      <c r="AB1760" s="552"/>
      <c r="AC1760" s="552"/>
      <c r="AD1760" s="552"/>
      <c r="AE1760" s="552"/>
      <c r="AF1760" s="552"/>
      <c r="AG1760" s="552"/>
      <c r="AH1760" s="552"/>
      <c r="AI1760" s="1532" t="s">
        <v>739</v>
      </c>
      <c r="AJ1760" s="741"/>
      <c r="AK1760" s="1649"/>
      <c r="AL1760" s="1649"/>
      <c r="AM1760" s="1373"/>
      <c r="AN1760" s="1373"/>
      <c r="AO1760" s="1373"/>
      <c r="AP1760" s="1373"/>
      <c r="AQ1760" s="1649"/>
      <c r="AR1760" s="1373"/>
      <c r="AS1760" s="1373"/>
      <c r="AT1760" s="743"/>
      <c r="AU1760" s="1373"/>
      <c r="AV1760" s="1373"/>
      <c r="AW1760" s="1373"/>
      <c r="AX1760" s="1373"/>
      <c r="AY1760" s="1373"/>
      <c r="AZ1760" s="1639"/>
      <c r="BA1760" s="1639"/>
      <c r="BB1760" s="1639"/>
      <c r="BC1760" s="1639"/>
      <c r="BD1760" s="1639"/>
      <c r="BE1760" s="1642">
        <v>0</v>
      </c>
    </row>
    <row s="1854" customFormat="1" customHeight="1" ht="22.5">
      <c r="A1761" s="994"/>
      <c r="B1761" s="1373"/>
      <c r="C1761" s="1649"/>
      <c r="D1761" s="2158"/>
      <c r="E1761" s="553" t="s">
        <v>3666</v>
      </c>
      <c r="F1761" s="547" t="s">
        <v>2464</v>
      </c>
      <c r="G1761" s="2386" t="s">
        <v>738</v>
      </c>
      <c r="H1761" s="552"/>
      <c r="I1761" s="552">
        <v>268</v>
      </c>
      <c r="J1761" s="552"/>
      <c r="K1761" s="552"/>
      <c r="L1761" s="552"/>
      <c r="M1761" s="552"/>
      <c r="N1761" s="552"/>
      <c r="O1761" s="552"/>
      <c r="P1761" s="552"/>
      <c r="Q1761" s="552"/>
      <c r="R1761" s="552"/>
      <c r="S1761" s="552"/>
      <c r="T1761" s="552"/>
      <c r="U1761" s="552"/>
      <c r="V1761" s="552"/>
      <c r="W1761" s="552"/>
      <c r="X1761" s="552"/>
      <c r="Y1761" s="552"/>
      <c r="Z1761" s="552"/>
      <c r="AA1761" s="552"/>
      <c r="AB1761" s="552"/>
      <c r="AC1761" s="552"/>
      <c r="AD1761" s="552"/>
      <c r="AE1761" s="552"/>
      <c r="AF1761" s="552"/>
      <c r="AG1761" s="552"/>
      <c r="AH1761" s="552"/>
      <c r="AI1761" s="1532" t="s">
        <v>739</v>
      </c>
      <c r="AJ1761" s="741"/>
      <c r="AK1761" s="1649"/>
      <c r="AL1761" s="1649"/>
      <c r="AM1761" s="1373"/>
      <c r="AN1761" s="1373"/>
      <c r="AO1761" s="1373"/>
      <c r="AP1761" s="1373"/>
      <c r="AQ1761" s="1649"/>
      <c r="AR1761" s="1373"/>
      <c r="AS1761" s="1373"/>
      <c r="AT1761" s="743"/>
      <c r="AU1761" s="1373"/>
      <c r="AV1761" s="1373"/>
      <c r="AW1761" s="1373"/>
      <c r="AX1761" s="1373"/>
      <c r="AY1761" s="1373"/>
      <c r="AZ1761" s="1639"/>
      <c r="BA1761" s="1639"/>
      <c r="BB1761" s="1639"/>
      <c r="BC1761" s="1639"/>
      <c r="BD1761" s="1639"/>
      <c r="BE1761" s="1642">
        <v>0</v>
      </c>
    </row>
    <row s="1854" customFormat="1" customHeight="1" ht="22.5">
      <c r="A1762" s="994"/>
      <c r="B1762" s="1373"/>
      <c r="C1762" s="1649"/>
      <c r="D1762" s="2158"/>
      <c r="E1762" s="553" t="s">
        <v>3667</v>
      </c>
      <c r="F1762" s="547" t="s">
        <v>2502</v>
      </c>
      <c r="G1762" s="2386" t="s">
        <v>738</v>
      </c>
      <c r="H1762" s="552"/>
      <c r="I1762" s="552">
        <v>210</v>
      </c>
      <c r="J1762" s="552"/>
      <c r="K1762" s="552"/>
      <c r="L1762" s="552"/>
      <c r="M1762" s="552"/>
      <c r="N1762" s="552"/>
      <c r="O1762" s="552"/>
      <c r="P1762" s="552"/>
      <c r="Q1762" s="552"/>
      <c r="R1762" s="552"/>
      <c r="S1762" s="552"/>
      <c r="T1762" s="552"/>
      <c r="U1762" s="552"/>
      <c r="V1762" s="552"/>
      <c r="W1762" s="552"/>
      <c r="X1762" s="552"/>
      <c r="Y1762" s="552"/>
      <c r="Z1762" s="552"/>
      <c r="AA1762" s="552"/>
      <c r="AB1762" s="552"/>
      <c r="AC1762" s="552"/>
      <c r="AD1762" s="552"/>
      <c r="AE1762" s="552"/>
      <c r="AF1762" s="552"/>
      <c r="AG1762" s="552"/>
      <c r="AH1762" s="552"/>
      <c r="AI1762" s="1532" t="s">
        <v>739</v>
      </c>
      <c r="AJ1762" s="741"/>
      <c r="AK1762" s="1649"/>
      <c r="AL1762" s="1649"/>
      <c r="AM1762" s="1373"/>
      <c r="AN1762" s="1373"/>
      <c r="AO1762" s="1373"/>
      <c r="AP1762" s="1373"/>
      <c r="AQ1762" s="1649"/>
      <c r="AR1762" s="1373"/>
      <c r="AS1762" s="1373"/>
      <c r="AT1762" s="743"/>
      <c r="AU1762" s="1373"/>
      <c r="AV1762" s="1373"/>
      <c r="AW1762" s="1373"/>
      <c r="AX1762" s="1373"/>
      <c r="AY1762" s="1373"/>
      <c r="AZ1762" s="1639"/>
      <c r="BA1762" s="1639"/>
      <c r="BB1762" s="1639"/>
      <c r="BC1762" s="1639"/>
      <c r="BD1762" s="1639"/>
      <c r="BE1762" s="1642">
        <v>0</v>
      </c>
    </row>
    <row s="1854" customFormat="1" customHeight="1" ht="22.5">
      <c r="A1763" s="994"/>
      <c r="B1763" s="1373"/>
      <c r="C1763" s="1649"/>
      <c r="D1763" s="2158"/>
      <c r="E1763" s="553" t="s">
        <v>3668</v>
      </c>
      <c r="F1763" s="547" t="s">
        <v>2432</v>
      </c>
      <c r="G1763" s="2386" t="s">
        <v>738</v>
      </c>
      <c r="H1763" s="552"/>
      <c r="I1763" s="552">
        <v>210</v>
      </c>
      <c r="J1763" s="552"/>
      <c r="K1763" s="552"/>
      <c r="L1763" s="552"/>
      <c r="M1763" s="552"/>
      <c r="N1763" s="552"/>
      <c r="O1763" s="552"/>
      <c r="P1763" s="552"/>
      <c r="Q1763" s="552"/>
      <c r="R1763" s="552"/>
      <c r="S1763" s="552"/>
      <c r="T1763" s="552"/>
      <c r="U1763" s="552"/>
      <c r="V1763" s="552"/>
      <c r="W1763" s="552"/>
      <c r="X1763" s="552"/>
      <c r="Y1763" s="552"/>
      <c r="Z1763" s="552"/>
      <c r="AA1763" s="552"/>
      <c r="AB1763" s="552"/>
      <c r="AC1763" s="552"/>
      <c r="AD1763" s="552"/>
      <c r="AE1763" s="552"/>
      <c r="AF1763" s="552"/>
      <c r="AG1763" s="552"/>
      <c r="AH1763" s="552"/>
      <c r="AI1763" s="1532" t="s">
        <v>739</v>
      </c>
      <c r="AJ1763" s="741"/>
      <c r="AK1763" s="1649"/>
      <c r="AL1763" s="1649"/>
      <c r="AM1763" s="1373"/>
      <c r="AN1763" s="1373"/>
      <c r="AO1763" s="1373"/>
      <c r="AP1763" s="1373"/>
      <c r="AQ1763" s="1649"/>
      <c r="AR1763" s="1373"/>
      <c r="AS1763" s="1373"/>
      <c r="AT1763" s="743"/>
      <c r="AU1763" s="1373"/>
      <c r="AV1763" s="1373"/>
      <c r="AW1763" s="1373"/>
      <c r="AX1763" s="1373"/>
      <c r="AY1763" s="1373"/>
      <c r="AZ1763" s="1639"/>
      <c r="BA1763" s="1639"/>
      <c r="BB1763" s="1639"/>
      <c r="BC1763" s="1639"/>
      <c r="BD1763" s="1639"/>
      <c r="BE1763" s="1642">
        <v>0</v>
      </c>
    </row>
    <row s="1854" customFormat="1" customHeight="1" ht="22.5">
      <c r="A1764" s="994"/>
      <c r="B1764" s="1373"/>
      <c r="C1764" s="1649"/>
      <c r="D1764" s="2158"/>
      <c r="E1764" s="553" t="s">
        <v>3669</v>
      </c>
      <c r="F1764" s="547" t="s">
        <v>2390</v>
      </c>
      <c r="G1764" s="2386" t="s">
        <v>738</v>
      </c>
      <c r="H1764" s="552"/>
      <c r="I1764" s="552">
        <v>231.898</v>
      </c>
      <c r="J1764" s="552"/>
      <c r="K1764" s="552"/>
      <c r="L1764" s="552"/>
      <c r="M1764" s="552"/>
      <c r="N1764" s="552"/>
      <c r="O1764" s="552"/>
      <c r="P1764" s="552"/>
      <c r="Q1764" s="552"/>
      <c r="R1764" s="552"/>
      <c r="S1764" s="552"/>
      <c r="T1764" s="552"/>
      <c r="U1764" s="552"/>
      <c r="V1764" s="552"/>
      <c r="W1764" s="552"/>
      <c r="X1764" s="552"/>
      <c r="Y1764" s="552"/>
      <c r="Z1764" s="552"/>
      <c r="AA1764" s="552"/>
      <c r="AB1764" s="552"/>
      <c r="AC1764" s="552"/>
      <c r="AD1764" s="552"/>
      <c r="AE1764" s="552"/>
      <c r="AF1764" s="552"/>
      <c r="AG1764" s="552"/>
      <c r="AH1764" s="552"/>
      <c r="AI1764" s="1532" t="s">
        <v>739</v>
      </c>
      <c r="AJ1764" s="741"/>
      <c r="AK1764" s="1649"/>
      <c r="AL1764" s="1649"/>
      <c r="AM1764" s="1373"/>
      <c r="AN1764" s="1373"/>
      <c r="AO1764" s="1373"/>
      <c r="AP1764" s="1373"/>
      <c r="AQ1764" s="1649"/>
      <c r="AR1764" s="1373"/>
      <c r="AS1764" s="1373"/>
      <c r="AT1764" s="743"/>
      <c r="AU1764" s="1373"/>
      <c r="AV1764" s="1373"/>
      <c r="AW1764" s="1373"/>
      <c r="AX1764" s="1373"/>
      <c r="AY1764" s="1373"/>
      <c r="AZ1764" s="1639"/>
      <c r="BA1764" s="1639"/>
      <c r="BB1764" s="1639"/>
      <c r="BC1764" s="1639"/>
      <c r="BD1764" s="1639"/>
      <c r="BE1764" s="1642">
        <v>0</v>
      </c>
    </row>
    <row s="1854" customFormat="1" customHeight="1" ht="22.5">
      <c r="A1765" s="994"/>
      <c r="B1765" s="1373"/>
      <c r="C1765" s="1649"/>
      <c r="D1765" s="2158"/>
      <c r="E1765" s="553" t="s">
        <v>3670</v>
      </c>
      <c r="F1765" s="547" t="s">
        <v>2561</v>
      </c>
      <c r="G1765" s="2386" t="s">
        <v>738</v>
      </c>
      <c r="H1765" s="552"/>
      <c r="I1765" s="552">
        <v>214.462</v>
      </c>
      <c r="J1765" s="552"/>
      <c r="K1765" s="552"/>
      <c r="L1765" s="552"/>
      <c r="M1765" s="552"/>
      <c r="N1765" s="552"/>
      <c r="O1765" s="552"/>
      <c r="P1765" s="552"/>
      <c r="Q1765" s="552"/>
      <c r="R1765" s="552"/>
      <c r="S1765" s="552"/>
      <c r="T1765" s="552"/>
      <c r="U1765" s="552"/>
      <c r="V1765" s="552"/>
      <c r="W1765" s="552"/>
      <c r="X1765" s="552"/>
      <c r="Y1765" s="552"/>
      <c r="Z1765" s="552"/>
      <c r="AA1765" s="552"/>
      <c r="AB1765" s="552"/>
      <c r="AC1765" s="552"/>
      <c r="AD1765" s="552"/>
      <c r="AE1765" s="552"/>
      <c r="AF1765" s="552"/>
      <c r="AG1765" s="552"/>
      <c r="AH1765" s="552"/>
      <c r="AI1765" s="1532" t="s">
        <v>739</v>
      </c>
      <c r="AJ1765" s="741"/>
      <c r="AK1765" s="1649"/>
      <c r="AL1765" s="1649"/>
      <c r="AM1765" s="1373"/>
      <c r="AN1765" s="1373"/>
      <c r="AO1765" s="1373"/>
      <c r="AP1765" s="1373"/>
      <c r="AQ1765" s="1649"/>
      <c r="AR1765" s="1373"/>
      <c r="AS1765" s="1373"/>
      <c r="AT1765" s="743"/>
      <c r="AU1765" s="1373"/>
      <c r="AV1765" s="1373"/>
      <c r="AW1765" s="1373"/>
      <c r="AX1765" s="1373"/>
      <c r="AY1765" s="1373"/>
      <c r="AZ1765" s="1639"/>
      <c r="BA1765" s="1639"/>
      <c r="BB1765" s="1639"/>
      <c r="BC1765" s="1639"/>
      <c r="BD1765" s="1639"/>
      <c r="BE1765" s="1642">
        <v>0</v>
      </c>
    </row>
    <row s="1854" customFormat="1" customHeight="1" ht="22.5">
      <c r="A1766" s="994"/>
      <c r="B1766" s="1373"/>
      <c r="C1766" s="1649"/>
      <c r="D1766" s="2158"/>
      <c r="E1766" s="553" t="s">
        <v>3671</v>
      </c>
      <c r="F1766" s="547" t="s">
        <v>1294</v>
      </c>
      <c r="G1766" s="2386" t="s">
        <v>738</v>
      </c>
      <c r="H1766" s="552"/>
      <c r="I1766" s="552">
        <v>265.286</v>
      </c>
      <c r="J1766" s="552"/>
      <c r="K1766" s="552"/>
      <c r="L1766" s="552"/>
      <c r="M1766" s="552"/>
      <c r="N1766" s="552"/>
      <c r="O1766" s="552"/>
      <c r="P1766" s="552"/>
      <c r="Q1766" s="552"/>
      <c r="R1766" s="552"/>
      <c r="S1766" s="552"/>
      <c r="T1766" s="552"/>
      <c r="U1766" s="552"/>
      <c r="V1766" s="552"/>
      <c r="W1766" s="552"/>
      <c r="X1766" s="552"/>
      <c r="Y1766" s="552"/>
      <c r="Z1766" s="552"/>
      <c r="AA1766" s="552"/>
      <c r="AB1766" s="552"/>
      <c r="AC1766" s="552"/>
      <c r="AD1766" s="552"/>
      <c r="AE1766" s="552"/>
      <c r="AF1766" s="552"/>
      <c r="AG1766" s="552"/>
      <c r="AH1766" s="552"/>
      <c r="AI1766" s="1532" t="s">
        <v>739</v>
      </c>
      <c r="AJ1766" s="741"/>
      <c r="AK1766" s="1649"/>
      <c r="AL1766" s="1649"/>
      <c r="AM1766" s="1373"/>
      <c r="AN1766" s="1373"/>
      <c r="AO1766" s="1373"/>
      <c r="AP1766" s="1373"/>
      <c r="AQ1766" s="1649"/>
      <c r="AR1766" s="1373"/>
      <c r="AS1766" s="1373"/>
      <c r="AT1766" s="743"/>
      <c r="AU1766" s="1373"/>
      <c r="AV1766" s="1373"/>
      <c r="AW1766" s="1373"/>
      <c r="AX1766" s="1373"/>
      <c r="AY1766" s="1373"/>
      <c r="AZ1766" s="1639"/>
      <c r="BA1766" s="1639"/>
      <c r="BB1766" s="1639"/>
      <c r="BC1766" s="1639"/>
      <c r="BD1766" s="1639"/>
      <c r="BE1766" s="1642">
        <v>0</v>
      </c>
    </row>
    <row s="1854" customFormat="1" customHeight="1" ht="22.5">
      <c r="A1767" s="994"/>
      <c r="B1767" s="1373"/>
      <c r="C1767" s="1649"/>
      <c r="D1767" s="2158"/>
      <c r="E1767" s="553" t="s">
        <v>3672</v>
      </c>
      <c r="F1767" s="547" t="s">
        <v>1296</v>
      </c>
      <c r="G1767" s="2386" t="s">
        <v>738</v>
      </c>
      <c r="H1767" s="552"/>
      <c r="I1767" s="552">
        <v>320</v>
      </c>
      <c r="J1767" s="552"/>
      <c r="K1767" s="552"/>
      <c r="L1767" s="552"/>
      <c r="M1767" s="552"/>
      <c r="N1767" s="552"/>
      <c r="O1767" s="552"/>
      <c r="P1767" s="552"/>
      <c r="Q1767" s="552"/>
      <c r="R1767" s="552"/>
      <c r="S1767" s="552"/>
      <c r="T1767" s="552"/>
      <c r="U1767" s="552"/>
      <c r="V1767" s="552"/>
      <c r="W1767" s="552"/>
      <c r="X1767" s="552"/>
      <c r="Y1767" s="552"/>
      <c r="Z1767" s="552"/>
      <c r="AA1767" s="552"/>
      <c r="AB1767" s="552"/>
      <c r="AC1767" s="552"/>
      <c r="AD1767" s="552"/>
      <c r="AE1767" s="552"/>
      <c r="AF1767" s="552"/>
      <c r="AG1767" s="552"/>
      <c r="AH1767" s="552"/>
      <c r="AI1767" s="1532" t="s">
        <v>739</v>
      </c>
      <c r="AJ1767" s="741"/>
      <c r="AK1767" s="1649"/>
      <c r="AL1767" s="1649"/>
      <c r="AM1767" s="1373"/>
      <c r="AN1767" s="1373"/>
      <c r="AO1767" s="1373"/>
      <c r="AP1767" s="1373"/>
      <c r="AQ1767" s="1649"/>
      <c r="AR1767" s="1373"/>
      <c r="AS1767" s="1373"/>
      <c r="AT1767" s="743"/>
      <c r="AU1767" s="1373"/>
      <c r="AV1767" s="1373"/>
      <c r="AW1767" s="1373"/>
      <c r="AX1767" s="1373"/>
      <c r="AY1767" s="1373"/>
      <c r="AZ1767" s="1639"/>
      <c r="BA1767" s="1639"/>
      <c r="BB1767" s="1639"/>
      <c r="BC1767" s="1639"/>
      <c r="BD1767" s="1639"/>
      <c r="BE1767" s="1642">
        <v>0</v>
      </c>
    </row>
    <row s="1854" customFormat="1" customHeight="1" ht="22.5">
      <c r="A1768" s="994"/>
      <c r="B1768" s="1373"/>
      <c r="C1768" s="1649"/>
      <c r="D1768" s="2158"/>
      <c r="E1768" s="553" t="s">
        <v>3673</v>
      </c>
      <c r="F1768" s="547" t="s">
        <v>1300</v>
      </c>
      <c r="G1768" s="2386" t="s">
        <v>738</v>
      </c>
      <c r="H1768" s="552"/>
      <c r="I1768" s="552">
        <v>234.017</v>
      </c>
      <c r="J1768" s="552"/>
      <c r="K1768" s="552"/>
      <c r="L1768" s="552"/>
      <c r="M1768" s="552"/>
      <c r="N1768" s="552"/>
      <c r="O1768" s="552"/>
      <c r="P1768" s="552"/>
      <c r="Q1768" s="552"/>
      <c r="R1768" s="552"/>
      <c r="S1768" s="552"/>
      <c r="T1768" s="552"/>
      <c r="U1768" s="552"/>
      <c r="V1768" s="552"/>
      <c r="W1768" s="552"/>
      <c r="X1768" s="552"/>
      <c r="Y1768" s="552"/>
      <c r="Z1768" s="552"/>
      <c r="AA1768" s="552"/>
      <c r="AB1768" s="552"/>
      <c r="AC1768" s="552"/>
      <c r="AD1768" s="552"/>
      <c r="AE1768" s="552"/>
      <c r="AF1768" s="552"/>
      <c r="AG1768" s="552"/>
      <c r="AH1768" s="552"/>
      <c r="AI1768" s="1532" t="s">
        <v>739</v>
      </c>
      <c r="AJ1768" s="741"/>
      <c r="AK1768" s="1649"/>
      <c r="AL1768" s="1649"/>
      <c r="AM1768" s="1373"/>
      <c r="AN1768" s="1373"/>
      <c r="AO1768" s="1373"/>
      <c r="AP1768" s="1373"/>
      <c r="AQ1768" s="1649"/>
      <c r="AR1768" s="1373"/>
      <c r="AS1768" s="1373"/>
      <c r="AT1768" s="743"/>
      <c r="AU1768" s="1373"/>
      <c r="AV1768" s="1373"/>
      <c r="AW1768" s="1373"/>
      <c r="AX1768" s="1373"/>
      <c r="AY1768" s="1373"/>
      <c r="AZ1768" s="1639"/>
      <c r="BA1768" s="1639"/>
      <c r="BB1768" s="1639"/>
      <c r="BC1768" s="1639"/>
      <c r="BD1768" s="1639"/>
      <c r="BE1768" s="1642">
        <v>0</v>
      </c>
    </row>
    <row s="1854" customFormat="1" customHeight="1" ht="22.5">
      <c r="A1769" s="994"/>
      <c r="B1769" s="1373"/>
      <c r="C1769" s="1649"/>
      <c r="D1769" s="2158"/>
      <c r="E1769" s="553" t="s">
        <v>3674</v>
      </c>
      <c r="F1769" s="547" t="s">
        <v>2396</v>
      </c>
      <c r="G1769" s="2386" t="s">
        <v>738</v>
      </c>
      <c r="H1769" s="552"/>
      <c r="I1769" s="552">
        <v>251.66</v>
      </c>
      <c r="J1769" s="552"/>
      <c r="K1769" s="552"/>
      <c r="L1769" s="552"/>
      <c r="M1769" s="552"/>
      <c r="N1769" s="552"/>
      <c r="O1769" s="552"/>
      <c r="P1769" s="552"/>
      <c r="Q1769" s="552"/>
      <c r="R1769" s="552"/>
      <c r="S1769" s="552"/>
      <c r="T1769" s="552"/>
      <c r="U1769" s="552"/>
      <c r="V1769" s="552"/>
      <c r="W1769" s="552"/>
      <c r="X1769" s="552"/>
      <c r="Y1769" s="552"/>
      <c r="Z1769" s="552"/>
      <c r="AA1769" s="552"/>
      <c r="AB1769" s="552"/>
      <c r="AC1769" s="552"/>
      <c r="AD1769" s="552"/>
      <c r="AE1769" s="552"/>
      <c r="AF1769" s="552"/>
      <c r="AG1769" s="552"/>
      <c r="AH1769" s="552"/>
      <c r="AI1769" s="1532" t="s">
        <v>739</v>
      </c>
      <c r="AJ1769" s="741"/>
      <c r="AK1769" s="1649"/>
      <c r="AL1769" s="1649"/>
      <c r="AM1769" s="1373"/>
      <c r="AN1769" s="1373"/>
      <c r="AO1769" s="1373"/>
      <c r="AP1769" s="1373"/>
      <c r="AQ1769" s="1649"/>
      <c r="AR1769" s="1373"/>
      <c r="AS1769" s="1373"/>
      <c r="AT1769" s="743"/>
      <c r="AU1769" s="1373"/>
      <c r="AV1769" s="1373"/>
      <c r="AW1769" s="1373"/>
      <c r="AX1769" s="1373"/>
      <c r="AY1769" s="1373"/>
      <c r="AZ1769" s="1639"/>
      <c r="BA1769" s="1639"/>
      <c r="BB1769" s="1639"/>
      <c r="BC1769" s="1639"/>
      <c r="BD1769" s="1639"/>
      <c r="BE1769" s="1642">
        <v>0</v>
      </c>
    </row>
    <row s="1854" customFormat="1" customHeight="1" ht="22.5">
      <c r="A1770" s="994"/>
      <c r="B1770" s="1373"/>
      <c r="C1770" s="1649"/>
      <c r="D1770" s="2158"/>
      <c r="E1770" s="553" t="s">
        <v>3675</v>
      </c>
      <c r="F1770" s="547" t="s">
        <v>2450</v>
      </c>
      <c r="G1770" s="2386" t="s">
        <v>738</v>
      </c>
      <c r="H1770" s="552"/>
      <c r="I1770" s="552">
        <v>210</v>
      </c>
      <c r="J1770" s="552"/>
      <c r="K1770" s="552"/>
      <c r="L1770" s="552"/>
      <c r="M1770" s="552"/>
      <c r="N1770" s="552"/>
      <c r="O1770" s="552"/>
      <c r="P1770" s="552"/>
      <c r="Q1770" s="552"/>
      <c r="R1770" s="552"/>
      <c r="S1770" s="552"/>
      <c r="T1770" s="552"/>
      <c r="U1770" s="552"/>
      <c r="V1770" s="552"/>
      <c r="W1770" s="552"/>
      <c r="X1770" s="552"/>
      <c r="Y1770" s="552"/>
      <c r="Z1770" s="552"/>
      <c r="AA1770" s="552"/>
      <c r="AB1770" s="552"/>
      <c r="AC1770" s="552"/>
      <c r="AD1770" s="552"/>
      <c r="AE1770" s="552"/>
      <c r="AF1770" s="552"/>
      <c r="AG1770" s="552"/>
      <c r="AH1770" s="552"/>
      <c r="AI1770" s="1532" t="s">
        <v>739</v>
      </c>
      <c r="AJ1770" s="741"/>
      <c r="AK1770" s="1649"/>
      <c r="AL1770" s="1649"/>
      <c r="AM1770" s="1373"/>
      <c r="AN1770" s="1373"/>
      <c r="AO1770" s="1373"/>
      <c r="AP1770" s="1373"/>
      <c r="AQ1770" s="1649"/>
      <c r="AR1770" s="1373"/>
      <c r="AS1770" s="1373"/>
      <c r="AT1770" s="743"/>
      <c r="AU1770" s="1373"/>
      <c r="AV1770" s="1373"/>
      <c r="AW1770" s="1373"/>
      <c r="AX1770" s="1373"/>
      <c r="AY1770" s="1373"/>
      <c r="AZ1770" s="1639"/>
      <c r="BA1770" s="1639"/>
      <c r="BB1770" s="1639"/>
      <c r="BC1770" s="1639"/>
      <c r="BD1770" s="1639"/>
      <c r="BE1770" s="1642">
        <v>0</v>
      </c>
    </row>
    <row s="1854" customFormat="1" customHeight="1" ht="22.5">
      <c r="A1771" s="994"/>
      <c r="B1771" s="1373"/>
      <c r="C1771" s="1649"/>
      <c r="D1771" s="2158"/>
      <c r="E1771" s="553" t="s">
        <v>3676</v>
      </c>
      <c r="F1771" s="547" t="s">
        <v>2605</v>
      </c>
      <c r="G1771" s="2386" t="s">
        <v>738</v>
      </c>
      <c r="H1771" s="552"/>
      <c r="I1771" s="552">
        <v>161.86</v>
      </c>
      <c r="J1771" s="552"/>
      <c r="K1771" s="552"/>
      <c r="L1771" s="552"/>
      <c r="M1771" s="552"/>
      <c r="N1771" s="552"/>
      <c r="O1771" s="552"/>
      <c r="P1771" s="552"/>
      <c r="Q1771" s="552"/>
      <c r="R1771" s="552"/>
      <c r="S1771" s="552"/>
      <c r="T1771" s="552"/>
      <c r="U1771" s="552"/>
      <c r="V1771" s="552"/>
      <c r="W1771" s="552"/>
      <c r="X1771" s="552"/>
      <c r="Y1771" s="552"/>
      <c r="Z1771" s="552"/>
      <c r="AA1771" s="552"/>
      <c r="AB1771" s="552"/>
      <c r="AC1771" s="552"/>
      <c r="AD1771" s="552"/>
      <c r="AE1771" s="552"/>
      <c r="AF1771" s="552"/>
      <c r="AG1771" s="552"/>
      <c r="AH1771" s="552"/>
      <c r="AI1771" s="1532" t="s">
        <v>739</v>
      </c>
      <c r="AJ1771" s="741"/>
      <c r="AK1771" s="1649"/>
      <c r="AL1771" s="1649"/>
      <c r="AM1771" s="1373"/>
      <c r="AN1771" s="1373"/>
      <c r="AO1771" s="1373"/>
      <c r="AP1771" s="1373"/>
      <c r="AQ1771" s="1649"/>
      <c r="AR1771" s="1373"/>
      <c r="AS1771" s="1373"/>
      <c r="AT1771" s="743"/>
      <c r="AU1771" s="1373"/>
      <c r="AV1771" s="1373"/>
      <c r="AW1771" s="1373"/>
      <c r="AX1771" s="1373"/>
      <c r="AY1771" s="1373"/>
      <c r="AZ1771" s="1639"/>
      <c r="BA1771" s="1639"/>
      <c r="BB1771" s="1639"/>
      <c r="BC1771" s="1639"/>
      <c r="BD1771" s="1639"/>
      <c r="BE1771" s="1642">
        <v>0</v>
      </c>
    </row>
    <row s="1854" customFormat="1" customHeight="1" ht="22.5">
      <c r="A1772" s="994"/>
      <c r="B1772" s="1373"/>
      <c r="C1772" s="1649"/>
      <c r="D1772" s="2158"/>
      <c r="E1772" s="553" t="s">
        <v>3677</v>
      </c>
      <c r="F1772" s="547" t="s">
        <v>2631</v>
      </c>
      <c r="G1772" s="2386" t="s">
        <v>738</v>
      </c>
      <c r="H1772" s="552"/>
      <c r="I1772" s="552">
        <v>183.612</v>
      </c>
      <c r="J1772" s="552"/>
      <c r="K1772" s="552"/>
      <c r="L1772" s="552"/>
      <c r="M1772" s="552"/>
      <c r="N1772" s="552"/>
      <c r="O1772" s="552"/>
      <c r="P1772" s="552"/>
      <c r="Q1772" s="552"/>
      <c r="R1772" s="552"/>
      <c r="S1772" s="552"/>
      <c r="T1772" s="552"/>
      <c r="U1772" s="552"/>
      <c r="V1772" s="552"/>
      <c r="W1772" s="552"/>
      <c r="X1772" s="552"/>
      <c r="Y1772" s="552"/>
      <c r="Z1772" s="552"/>
      <c r="AA1772" s="552"/>
      <c r="AB1772" s="552"/>
      <c r="AC1772" s="552"/>
      <c r="AD1772" s="552"/>
      <c r="AE1772" s="552"/>
      <c r="AF1772" s="552"/>
      <c r="AG1772" s="552"/>
      <c r="AH1772" s="552"/>
      <c r="AI1772" s="1532" t="s">
        <v>739</v>
      </c>
      <c r="AJ1772" s="741"/>
      <c r="AK1772" s="1649"/>
      <c r="AL1772" s="1649"/>
      <c r="AM1772" s="1373"/>
      <c r="AN1772" s="1373"/>
      <c r="AO1772" s="1373"/>
      <c r="AP1772" s="1373"/>
      <c r="AQ1772" s="1649"/>
      <c r="AR1772" s="1373"/>
      <c r="AS1772" s="1373"/>
      <c r="AT1772" s="743"/>
      <c r="AU1772" s="1373"/>
      <c r="AV1772" s="1373"/>
      <c r="AW1772" s="1373"/>
      <c r="AX1772" s="1373"/>
      <c r="AY1772" s="1373"/>
      <c r="AZ1772" s="1639"/>
      <c r="BA1772" s="1639"/>
      <c r="BB1772" s="1639"/>
      <c r="BC1772" s="1639"/>
      <c r="BD1772" s="1639"/>
      <c r="BE1772" s="1642">
        <v>0</v>
      </c>
    </row>
    <row s="1854" customFormat="1" customHeight="1" ht="22.5">
      <c r="A1773" s="994"/>
      <c r="B1773" s="1373"/>
      <c r="C1773" s="1649"/>
      <c r="D1773" s="2158"/>
      <c r="E1773" s="553" t="s">
        <v>3678</v>
      </c>
      <c r="F1773" s="547" t="s">
        <v>2621</v>
      </c>
      <c r="G1773" s="2386" t="s">
        <v>738</v>
      </c>
      <c r="H1773" s="552"/>
      <c r="I1773" s="552">
        <v>200.121</v>
      </c>
      <c r="J1773" s="552"/>
      <c r="K1773" s="552"/>
      <c r="L1773" s="552"/>
      <c r="M1773" s="552"/>
      <c r="N1773" s="552"/>
      <c r="O1773" s="552"/>
      <c r="P1773" s="552"/>
      <c r="Q1773" s="552"/>
      <c r="R1773" s="552"/>
      <c r="S1773" s="552"/>
      <c r="T1773" s="552"/>
      <c r="U1773" s="552"/>
      <c r="V1773" s="552"/>
      <c r="W1773" s="552"/>
      <c r="X1773" s="552"/>
      <c r="Y1773" s="552"/>
      <c r="Z1773" s="552"/>
      <c r="AA1773" s="552"/>
      <c r="AB1773" s="552"/>
      <c r="AC1773" s="552"/>
      <c r="AD1773" s="552"/>
      <c r="AE1773" s="552"/>
      <c r="AF1773" s="552"/>
      <c r="AG1773" s="552"/>
      <c r="AH1773" s="552"/>
      <c r="AI1773" s="1532" t="s">
        <v>739</v>
      </c>
      <c r="AJ1773" s="741"/>
      <c r="AK1773" s="1649"/>
      <c r="AL1773" s="1649"/>
      <c r="AM1773" s="1373"/>
      <c r="AN1773" s="1373"/>
      <c r="AO1773" s="1373"/>
      <c r="AP1773" s="1373"/>
      <c r="AQ1773" s="1649"/>
      <c r="AR1773" s="1373"/>
      <c r="AS1773" s="1373"/>
      <c r="AT1773" s="743"/>
      <c r="AU1773" s="1373"/>
      <c r="AV1773" s="1373"/>
      <c r="AW1773" s="1373"/>
      <c r="AX1773" s="1373"/>
      <c r="AY1773" s="1373"/>
      <c r="AZ1773" s="1639"/>
      <c r="BA1773" s="1639"/>
      <c r="BB1773" s="1639"/>
      <c r="BC1773" s="1639"/>
      <c r="BD1773" s="1639"/>
      <c r="BE1773" s="1642">
        <v>0</v>
      </c>
    </row>
    <row s="1854" customFormat="1" customHeight="1" ht="22.5">
      <c r="A1774" s="994"/>
      <c r="B1774" s="1373"/>
      <c r="C1774" s="1649"/>
      <c r="D1774" s="2158"/>
      <c r="E1774" s="553" t="s">
        <v>3679</v>
      </c>
      <c r="F1774" s="547" t="s">
        <v>3680</v>
      </c>
      <c r="G1774" s="2386" t="s">
        <v>738</v>
      </c>
      <c r="H1774" s="552"/>
      <c r="I1774" s="552">
        <v>202.766</v>
      </c>
      <c r="J1774" s="552"/>
      <c r="K1774" s="552"/>
      <c r="L1774" s="552"/>
      <c r="M1774" s="552"/>
      <c r="N1774" s="552"/>
      <c r="O1774" s="552"/>
      <c r="P1774" s="552"/>
      <c r="Q1774" s="552"/>
      <c r="R1774" s="552"/>
      <c r="S1774" s="552"/>
      <c r="T1774" s="552"/>
      <c r="U1774" s="552"/>
      <c r="V1774" s="552"/>
      <c r="W1774" s="552"/>
      <c r="X1774" s="552"/>
      <c r="Y1774" s="552"/>
      <c r="Z1774" s="552"/>
      <c r="AA1774" s="552"/>
      <c r="AB1774" s="552"/>
      <c r="AC1774" s="552"/>
      <c r="AD1774" s="552"/>
      <c r="AE1774" s="552"/>
      <c r="AF1774" s="552"/>
      <c r="AG1774" s="552"/>
      <c r="AH1774" s="552"/>
      <c r="AI1774" s="1532" t="s">
        <v>739</v>
      </c>
      <c r="AJ1774" s="741"/>
      <c r="AK1774" s="1649"/>
      <c r="AL1774" s="1649"/>
      <c r="AM1774" s="1373"/>
      <c r="AN1774" s="1373"/>
      <c r="AO1774" s="1373"/>
      <c r="AP1774" s="1373"/>
      <c r="AQ1774" s="1649"/>
      <c r="AR1774" s="1373"/>
      <c r="AS1774" s="1373"/>
      <c r="AT1774" s="743"/>
      <c r="AU1774" s="1373"/>
      <c r="AV1774" s="1373"/>
      <c r="AW1774" s="1373"/>
      <c r="AX1774" s="1373"/>
      <c r="AY1774" s="1373"/>
      <c r="AZ1774" s="1639"/>
      <c r="BA1774" s="1639"/>
      <c r="BB1774" s="1639"/>
      <c r="BC1774" s="1639"/>
      <c r="BD1774" s="1639"/>
      <c r="BE1774" s="1642">
        <v>0</v>
      </c>
    </row>
    <row s="1854" customFormat="1" customHeight="1" ht="22.5">
      <c r="A1775" s="994"/>
      <c r="B1775" s="1373"/>
      <c r="C1775" s="1649"/>
      <c r="D1775" s="2158"/>
      <c r="E1775" s="553" t="s">
        <v>3681</v>
      </c>
      <c r="F1775" s="547" t="s">
        <v>3682</v>
      </c>
      <c r="G1775" s="2386" t="s">
        <v>738</v>
      </c>
      <c r="H1775" s="552"/>
      <c r="I1775" s="552">
        <v>158</v>
      </c>
      <c r="J1775" s="552"/>
      <c r="K1775" s="552"/>
      <c r="L1775" s="552"/>
      <c r="M1775" s="552"/>
      <c r="N1775" s="552"/>
      <c r="O1775" s="552"/>
      <c r="P1775" s="552"/>
      <c r="Q1775" s="552"/>
      <c r="R1775" s="552"/>
      <c r="S1775" s="552"/>
      <c r="T1775" s="552"/>
      <c r="U1775" s="552"/>
      <c r="V1775" s="552"/>
      <c r="W1775" s="552"/>
      <c r="X1775" s="552"/>
      <c r="Y1775" s="552"/>
      <c r="Z1775" s="552"/>
      <c r="AA1775" s="552"/>
      <c r="AB1775" s="552"/>
      <c r="AC1775" s="552"/>
      <c r="AD1775" s="552"/>
      <c r="AE1775" s="552"/>
      <c r="AF1775" s="552"/>
      <c r="AG1775" s="552"/>
      <c r="AH1775" s="552"/>
      <c r="AI1775" s="1532" t="s">
        <v>739</v>
      </c>
      <c r="AJ1775" s="741"/>
      <c r="AK1775" s="1649"/>
      <c r="AL1775" s="1649"/>
      <c r="AM1775" s="1373"/>
      <c r="AN1775" s="1373"/>
      <c r="AO1775" s="1373"/>
      <c r="AP1775" s="1373"/>
      <c r="AQ1775" s="1649"/>
      <c r="AR1775" s="1373"/>
      <c r="AS1775" s="1373"/>
      <c r="AT1775" s="743"/>
      <c r="AU1775" s="1373"/>
      <c r="AV1775" s="1373"/>
      <c r="AW1775" s="1373"/>
      <c r="AX1775" s="1373"/>
      <c r="AY1775" s="1373"/>
      <c r="AZ1775" s="1639"/>
      <c r="BA1775" s="1639"/>
      <c r="BB1775" s="1639"/>
      <c r="BC1775" s="1639"/>
      <c r="BD1775" s="1639"/>
      <c r="BE1775" s="1642">
        <v>0</v>
      </c>
    </row>
    <row s="1854" customFormat="1" customHeight="1" ht="22.5">
      <c r="A1776" s="994"/>
      <c r="B1776" s="1373"/>
      <c r="C1776" s="1649"/>
      <c r="D1776" s="2158"/>
      <c r="E1776" s="553" t="s">
        <v>3683</v>
      </c>
      <c r="F1776" s="547" t="s">
        <v>2633</v>
      </c>
      <c r="G1776" s="2386" t="s">
        <v>738</v>
      </c>
      <c r="H1776" s="552"/>
      <c r="I1776" s="552">
        <v>197.444</v>
      </c>
      <c r="J1776" s="552"/>
      <c r="K1776" s="552"/>
      <c r="L1776" s="552"/>
      <c r="M1776" s="552"/>
      <c r="N1776" s="552"/>
      <c r="O1776" s="552"/>
      <c r="P1776" s="552"/>
      <c r="Q1776" s="552"/>
      <c r="R1776" s="552"/>
      <c r="S1776" s="552"/>
      <c r="T1776" s="552"/>
      <c r="U1776" s="552"/>
      <c r="V1776" s="552"/>
      <c r="W1776" s="552"/>
      <c r="X1776" s="552"/>
      <c r="Y1776" s="552"/>
      <c r="Z1776" s="552"/>
      <c r="AA1776" s="552"/>
      <c r="AB1776" s="552"/>
      <c r="AC1776" s="552"/>
      <c r="AD1776" s="552"/>
      <c r="AE1776" s="552"/>
      <c r="AF1776" s="552"/>
      <c r="AG1776" s="552"/>
      <c r="AH1776" s="552"/>
      <c r="AI1776" s="1532" t="s">
        <v>739</v>
      </c>
      <c r="AJ1776" s="741"/>
      <c r="AK1776" s="1649"/>
      <c r="AL1776" s="1649"/>
      <c r="AM1776" s="1373"/>
      <c r="AN1776" s="1373"/>
      <c r="AO1776" s="1373"/>
      <c r="AP1776" s="1373"/>
      <c r="AQ1776" s="1649"/>
      <c r="AR1776" s="1373"/>
      <c r="AS1776" s="1373"/>
      <c r="AT1776" s="743"/>
      <c r="AU1776" s="1373"/>
      <c r="AV1776" s="1373"/>
      <c r="AW1776" s="1373"/>
      <c r="AX1776" s="1373"/>
      <c r="AY1776" s="1373"/>
      <c r="AZ1776" s="1639"/>
      <c r="BA1776" s="1639"/>
      <c r="BB1776" s="1639"/>
      <c r="BC1776" s="1639"/>
      <c r="BD1776" s="1639"/>
      <c r="BE1776" s="1642">
        <v>0</v>
      </c>
    </row>
    <row s="1854" customFormat="1" customHeight="1" ht="22.5">
      <c r="A1777" s="994"/>
      <c r="B1777" s="1373"/>
      <c r="C1777" s="1649"/>
      <c r="D1777" s="2158"/>
      <c r="E1777" s="553" t="s">
        <v>3684</v>
      </c>
      <c r="F1777" s="547" t="s">
        <v>2763</v>
      </c>
      <c r="G1777" s="2386" t="s">
        <v>738</v>
      </c>
      <c r="H1777" s="552"/>
      <c r="I1777" s="552">
        <v>174.918</v>
      </c>
      <c r="J1777" s="552"/>
      <c r="K1777" s="552"/>
      <c r="L1777" s="552"/>
      <c r="M1777" s="552"/>
      <c r="N1777" s="552"/>
      <c r="O1777" s="552"/>
      <c r="P1777" s="552"/>
      <c r="Q1777" s="552"/>
      <c r="R1777" s="552"/>
      <c r="S1777" s="552"/>
      <c r="T1777" s="552"/>
      <c r="U1777" s="552"/>
      <c r="V1777" s="552"/>
      <c r="W1777" s="552"/>
      <c r="X1777" s="552"/>
      <c r="Y1777" s="552"/>
      <c r="Z1777" s="552"/>
      <c r="AA1777" s="552"/>
      <c r="AB1777" s="552"/>
      <c r="AC1777" s="552"/>
      <c r="AD1777" s="552"/>
      <c r="AE1777" s="552"/>
      <c r="AF1777" s="552"/>
      <c r="AG1777" s="552"/>
      <c r="AH1777" s="552"/>
      <c r="AI1777" s="1532" t="s">
        <v>739</v>
      </c>
      <c r="AJ1777" s="741"/>
      <c r="AK1777" s="1649"/>
      <c r="AL1777" s="1649"/>
      <c r="AM1777" s="1373"/>
      <c r="AN1777" s="1373"/>
      <c r="AO1777" s="1373"/>
      <c r="AP1777" s="1373"/>
      <c r="AQ1777" s="1649"/>
      <c r="AR1777" s="1373"/>
      <c r="AS1777" s="1373"/>
      <c r="AT1777" s="743"/>
      <c r="AU1777" s="1373"/>
      <c r="AV1777" s="1373"/>
      <c r="AW1777" s="1373"/>
      <c r="AX1777" s="1373"/>
      <c r="AY1777" s="1373"/>
      <c r="AZ1777" s="1639"/>
      <c r="BA1777" s="1639"/>
      <c r="BB1777" s="1639"/>
      <c r="BC1777" s="1639"/>
      <c r="BD1777" s="1639"/>
      <c r="BE1777" s="1642">
        <v>0</v>
      </c>
    </row>
    <row s="1854" customFormat="1" customHeight="1" ht="22.5">
      <c r="A1778" s="994"/>
      <c r="B1778" s="1373"/>
      <c r="C1778" s="1649"/>
      <c r="D1778" s="2158"/>
      <c r="E1778" s="553" t="s">
        <v>3685</v>
      </c>
      <c r="F1778" s="547" t="s">
        <v>3686</v>
      </c>
      <c r="G1778" s="2386" t="s">
        <v>738</v>
      </c>
      <c r="H1778" s="552"/>
      <c r="I1778" s="552">
        <v>227.287</v>
      </c>
      <c r="J1778" s="552"/>
      <c r="K1778" s="552"/>
      <c r="L1778" s="552"/>
      <c r="M1778" s="552"/>
      <c r="N1778" s="552"/>
      <c r="O1778" s="552"/>
      <c r="P1778" s="552"/>
      <c r="Q1778" s="552"/>
      <c r="R1778" s="552"/>
      <c r="S1778" s="552"/>
      <c r="T1778" s="552"/>
      <c r="U1778" s="552"/>
      <c r="V1778" s="552"/>
      <c r="W1778" s="552"/>
      <c r="X1778" s="552"/>
      <c r="Y1778" s="552"/>
      <c r="Z1778" s="552"/>
      <c r="AA1778" s="552"/>
      <c r="AB1778" s="552"/>
      <c r="AC1778" s="552"/>
      <c r="AD1778" s="552"/>
      <c r="AE1778" s="552"/>
      <c r="AF1778" s="552"/>
      <c r="AG1778" s="552"/>
      <c r="AH1778" s="552"/>
      <c r="AI1778" s="1532" t="s">
        <v>739</v>
      </c>
      <c r="AJ1778" s="741"/>
      <c r="AK1778" s="1649"/>
      <c r="AL1778" s="1649"/>
      <c r="AM1778" s="1373"/>
      <c r="AN1778" s="1373"/>
      <c r="AO1778" s="1373"/>
      <c r="AP1778" s="1373"/>
      <c r="AQ1778" s="1649"/>
      <c r="AR1778" s="1373"/>
      <c r="AS1778" s="1373"/>
      <c r="AT1778" s="743"/>
      <c r="AU1778" s="1373"/>
      <c r="AV1778" s="1373"/>
      <c r="AW1778" s="1373"/>
      <c r="AX1778" s="1373"/>
      <c r="AY1778" s="1373"/>
      <c r="AZ1778" s="1639"/>
      <c r="BA1778" s="1639"/>
      <c r="BB1778" s="1639"/>
      <c r="BC1778" s="1639"/>
      <c r="BD1778" s="1639"/>
      <c r="BE1778" s="1642">
        <v>0</v>
      </c>
    </row>
    <row s="1854" customFormat="1" customHeight="1" ht="22.5">
      <c r="A1779" s="994"/>
      <c r="B1779" s="1373"/>
      <c r="C1779" s="1649"/>
      <c r="D1779" s="2158"/>
      <c r="E1779" s="553" t="s">
        <v>3687</v>
      </c>
      <c r="F1779" s="547" t="s">
        <v>2755</v>
      </c>
      <c r="G1779" s="2386" t="s">
        <v>738</v>
      </c>
      <c r="H1779" s="552"/>
      <c r="I1779" s="552">
        <v>215.95</v>
      </c>
      <c r="J1779" s="552"/>
      <c r="K1779" s="552"/>
      <c r="L1779" s="552"/>
      <c r="M1779" s="552"/>
      <c r="N1779" s="552"/>
      <c r="O1779" s="552"/>
      <c r="P1779" s="552"/>
      <c r="Q1779" s="552"/>
      <c r="R1779" s="552"/>
      <c r="S1779" s="552"/>
      <c r="T1779" s="552"/>
      <c r="U1779" s="552"/>
      <c r="V1779" s="552"/>
      <c r="W1779" s="552"/>
      <c r="X1779" s="552"/>
      <c r="Y1779" s="552"/>
      <c r="Z1779" s="552"/>
      <c r="AA1779" s="552"/>
      <c r="AB1779" s="552"/>
      <c r="AC1779" s="552"/>
      <c r="AD1779" s="552"/>
      <c r="AE1779" s="552"/>
      <c r="AF1779" s="552"/>
      <c r="AG1779" s="552"/>
      <c r="AH1779" s="552"/>
      <c r="AI1779" s="1532" t="s">
        <v>739</v>
      </c>
      <c r="AJ1779" s="741"/>
      <c r="AK1779" s="1649"/>
      <c r="AL1779" s="1649"/>
      <c r="AM1779" s="1373"/>
      <c r="AN1779" s="1373"/>
      <c r="AO1779" s="1373"/>
      <c r="AP1779" s="1373"/>
      <c r="AQ1779" s="1649"/>
      <c r="AR1779" s="1373"/>
      <c r="AS1779" s="1373"/>
      <c r="AT1779" s="743"/>
      <c r="AU1779" s="1373"/>
      <c r="AV1779" s="1373"/>
      <c r="AW1779" s="1373"/>
      <c r="AX1779" s="1373"/>
      <c r="AY1779" s="1373"/>
      <c r="AZ1779" s="1639"/>
      <c r="BA1779" s="1639"/>
      <c r="BB1779" s="1639"/>
      <c r="BC1779" s="1639"/>
      <c r="BD1779" s="1639"/>
      <c r="BE1779" s="1642">
        <v>0</v>
      </c>
    </row>
    <row s="1854" customFormat="1" customHeight="1" ht="22.5">
      <c r="A1780" s="994"/>
      <c r="B1780" s="1373"/>
      <c r="C1780" s="1649"/>
      <c r="D1780" s="2158"/>
      <c r="E1780" s="553" t="s">
        <v>3688</v>
      </c>
      <c r="F1780" s="547" t="s">
        <v>2749</v>
      </c>
      <c r="G1780" s="2386" t="s">
        <v>738</v>
      </c>
      <c r="H1780" s="552"/>
      <c r="I1780" s="552">
        <v>210.163</v>
      </c>
      <c r="J1780" s="552"/>
      <c r="K1780" s="552"/>
      <c r="L1780" s="552"/>
      <c r="M1780" s="552"/>
      <c r="N1780" s="552"/>
      <c r="O1780" s="552"/>
      <c r="P1780" s="552"/>
      <c r="Q1780" s="552"/>
      <c r="R1780" s="552"/>
      <c r="S1780" s="552"/>
      <c r="T1780" s="552"/>
      <c r="U1780" s="552"/>
      <c r="V1780" s="552"/>
      <c r="W1780" s="552"/>
      <c r="X1780" s="552"/>
      <c r="Y1780" s="552"/>
      <c r="Z1780" s="552"/>
      <c r="AA1780" s="552"/>
      <c r="AB1780" s="552"/>
      <c r="AC1780" s="552"/>
      <c r="AD1780" s="552"/>
      <c r="AE1780" s="552"/>
      <c r="AF1780" s="552"/>
      <c r="AG1780" s="552"/>
      <c r="AH1780" s="552"/>
      <c r="AI1780" s="1532" t="s">
        <v>739</v>
      </c>
      <c r="AJ1780" s="741"/>
      <c r="AK1780" s="1649"/>
      <c r="AL1780" s="1649"/>
      <c r="AM1780" s="1373"/>
      <c r="AN1780" s="1373"/>
      <c r="AO1780" s="1373"/>
      <c r="AP1780" s="1373"/>
      <c r="AQ1780" s="1649"/>
      <c r="AR1780" s="1373"/>
      <c r="AS1780" s="1373"/>
      <c r="AT1780" s="743"/>
      <c r="AU1780" s="1373"/>
      <c r="AV1780" s="1373"/>
      <c r="AW1780" s="1373"/>
      <c r="AX1780" s="1373"/>
      <c r="AY1780" s="1373"/>
      <c r="AZ1780" s="1639"/>
      <c r="BA1780" s="1639"/>
      <c r="BB1780" s="1639"/>
      <c r="BC1780" s="1639"/>
      <c r="BD1780" s="1639"/>
      <c r="BE1780" s="1642">
        <v>0</v>
      </c>
    </row>
    <row s="1854" customFormat="1" customHeight="1" ht="22.5">
      <c r="A1781" s="994"/>
      <c r="B1781" s="1373"/>
      <c r="C1781" s="1649"/>
      <c r="D1781" s="2158"/>
      <c r="E1781" s="553" t="s">
        <v>3689</v>
      </c>
      <c r="F1781" s="547" t="s">
        <v>2689</v>
      </c>
      <c r="G1781" s="2386" t="s">
        <v>738</v>
      </c>
      <c r="H1781" s="552"/>
      <c r="I1781" s="552">
        <v>192.776</v>
      </c>
      <c r="J1781" s="552"/>
      <c r="K1781" s="552"/>
      <c r="L1781" s="552"/>
      <c r="M1781" s="552"/>
      <c r="N1781" s="552"/>
      <c r="O1781" s="552"/>
      <c r="P1781" s="552"/>
      <c r="Q1781" s="552"/>
      <c r="R1781" s="552"/>
      <c r="S1781" s="552"/>
      <c r="T1781" s="552"/>
      <c r="U1781" s="552"/>
      <c r="V1781" s="552"/>
      <c r="W1781" s="552"/>
      <c r="X1781" s="552"/>
      <c r="Y1781" s="552"/>
      <c r="Z1781" s="552"/>
      <c r="AA1781" s="552"/>
      <c r="AB1781" s="552"/>
      <c r="AC1781" s="552"/>
      <c r="AD1781" s="552"/>
      <c r="AE1781" s="552"/>
      <c r="AF1781" s="552"/>
      <c r="AG1781" s="552"/>
      <c r="AH1781" s="552"/>
      <c r="AI1781" s="1532" t="s">
        <v>739</v>
      </c>
      <c r="AJ1781" s="741"/>
      <c r="AK1781" s="1649"/>
      <c r="AL1781" s="1649"/>
      <c r="AM1781" s="1373"/>
      <c r="AN1781" s="1373"/>
      <c r="AO1781" s="1373"/>
      <c r="AP1781" s="1373"/>
      <c r="AQ1781" s="1649"/>
      <c r="AR1781" s="1373"/>
      <c r="AS1781" s="1373"/>
      <c r="AT1781" s="743"/>
      <c r="AU1781" s="1373"/>
      <c r="AV1781" s="1373"/>
      <c r="AW1781" s="1373"/>
      <c r="AX1781" s="1373"/>
      <c r="AY1781" s="1373"/>
      <c r="AZ1781" s="1639"/>
      <c r="BA1781" s="1639"/>
      <c r="BB1781" s="1639"/>
      <c r="BC1781" s="1639"/>
      <c r="BD1781" s="1639"/>
      <c r="BE1781" s="1642">
        <v>0</v>
      </c>
    </row>
    <row s="1854" customFormat="1" customHeight="1" ht="22.5">
      <c r="A1782" s="994"/>
      <c r="B1782" s="1373"/>
      <c r="C1782" s="1649"/>
      <c r="D1782" s="2158"/>
      <c r="E1782" s="553" t="s">
        <v>3690</v>
      </c>
      <c r="F1782" s="547" t="s">
        <v>2693</v>
      </c>
      <c r="G1782" s="2386" t="s">
        <v>738</v>
      </c>
      <c r="H1782" s="552"/>
      <c r="I1782" s="552">
        <v>196.083</v>
      </c>
      <c r="J1782" s="552"/>
      <c r="K1782" s="552"/>
      <c r="L1782" s="552"/>
      <c r="M1782" s="552"/>
      <c r="N1782" s="552"/>
      <c r="O1782" s="552"/>
      <c r="P1782" s="552"/>
      <c r="Q1782" s="552"/>
      <c r="R1782" s="552"/>
      <c r="S1782" s="552"/>
      <c r="T1782" s="552"/>
      <c r="U1782" s="552"/>
      <c r="V1782" s="552"/>
      <c r="W1782" s="552"/>
      <c r="X1782" s="552"/>
      <c r="Y1782" s="552"/>
      <c r="Z1782" s="552"/>
      <c r="AA1782" s="552"/>
      <c r="AB1782" s="552"/>
      <c r="AC1782" s="552"/>
      <c r="AD1782" s="552"/>
      <c r="AE1782" s="552"/>
      <c r="AF1782" s="552"/>
      <c r="AG1782" s="552"/>
      <c r="AH1782" s="552"/>
      <c r="AI1782" s="1532" t="s">
        <v>739</v>
      </c>
      <c r="AJ1782" s="741"/>
      <c r="AK1782" s="1649"/>
      <c r="AL1782" s="1649"/>
      <c r="AM1782" s="1373"/>
      <c r="AN1782" s="1373"/>
      <c r="AO1782" s="1373"/>
      <c r="AP1782" s="1373"/>
      <c r="AQ1782" s="1649"/>
      <c r="AR1782" s="1373"/>
      <c r="AS1782" s="1373"/>
      <c r="AT1782" s="743"/>
      <c r="AU1782" s="1373"/>
      <c r="AV1782" s="1373"/>
      <c r="AW1782" s="1373"/>
      <c r="AX1782" s="1373"/>
      <c r="AY1782" s="1373"/>
      <c r="AZ1782" s="1639"/>
      <c r="BA1782" s="1639"/>
      <c r="BB1782" s="1639"/>
      <c r="BC1782" s="1639"/>
      <c r="BD1782" s="1639"/>
      <c r="BE1782" s="1642">
        <v>0</v>
      </c>
    </row>
    <row s="1854" customFormat="1" customHeight="1" ht="22.5">
      <c r="A1783" s="994"/>
      <c r="B1783" s="1373"/>
      <c r="C1783" s="1649"/>
      <c r="D1783" s="2158"/>
      <c r="E1783" s="553" t="s">
        <v>3691</v>
      </c>
      <c r="F1783" s="547" t="s">
        <v>2709</v>
      </c>
      <c r="G1783" s="2386" t="s">
        <v>738</v>
      </c>
      <c r="H1783" s="552"/>
      <c r="I1783" s="552">
        <v>213.178</v>
      </c>
      <c r="J1783" s="552"/>
      <c r="K1783" s="552"/>
      <c r="L1783" s="552"/>
      <c r="M1783" s="552"/>
      <c r="N1783" s="552"/>
      <c r="O1783" s="552"/>
      <c r="P1783" s="552"/>
      <c r="Q1783" s="552"/>
      <c r="R1783" s="552"/>
      <c r="S1783" s="552"/>
      <c r="T1783" s="552"/>
      <c r="U1783" s="552"/>
      <c r="V1783" s="552"/>
      <c r="W1783" s="552"/>
      <c r="X1783" s="552"/>
      <c r="Y1783" s="552"/>
      <c r="Z1783" s="552"/>
      <c r="AA1783" s="552"/>
      <c r="AB1783" s="552"/>
      <c r="AC1783" s="552"/>
      <c r="AD1783" s="552"/>
      <c r="AE1783" s="552"/>
      <c r="AF1783" s="552"/>
      <c r="AG1783" s="552"/>
      <c r="AH1783" s="552"/>
      <c r="AI1783" s="1532" t="s">
        <v>739</v>
      </c>
      <c r="AJ1783" s="741"/>
      <c r="AK1783" s="1649"/>
      <c r="AL1783" s="1649"/>
      <c r="AM1783" s="1373"/>
      <c r="AN1783" s="1373"/>
      <c r="AO1783" s="1373"/>
      <c r="AP1783" s="1373"/>
      <c r="AQ1783" s="1649"/>
      <c r="AR1783" s="1373"/>
      <c r="AS1783" s="1373"/>
      <c r="AT1783" s="743"/>
      <c r="AU1783" s="1373"/>
      <c r="AV1783" s="1373"/>
      <c r="AW1783" s="1373"/>
      <c r="AX1783" s="1373"/>
      <c r="AY1783" s="1373"/>
      <c r="AZ1783" s="1639"/>
      <c r="BA1783" s="1639"/>
      <c r="BB1783" s="1639"/>
      <c r="BC1783" s="1639"/>
      <c r="BD1783" s="1639"/>
      <c r="BE1783" s="1642">
        <v>0</v>
      </c>
    </row>
    <row s="1854" customFormat="1" customHeight="1" ht="22.5">
      <c r="A1784" s="994"/>
      <c r="B1784" s="1373"/>
      <c r="C1784" s="1649"/>
      <c r="D1784" s="2158"/>
      <c r="E1784" s="553" t="s">
        <v>3692</v>
      </c>
      <c r="F1784" s="547" t="s">
        <v>2635</v>
      </c>
      <c r="G1784" s="2386" t="s">
        <v>738</v>
      </c>
      <c r="H1784" s="552"/>
      <c r="I1784" s="552">
        <v>203.827</v>
      </c>
      <c r="J1784" s="552"/>
      <c r="K1784" s="552"/>
      <c r="L1784" s="552"/>
      <c r="M1784" s="552"/>
      <c r="N1784" s="552"/>
      <c r="O1784" s="552"/>
      <c r="P1784" s="552"/>
      <c r="Q1784" s="552"/>
      <c r="R1784" s="552"/>
      <c r="S1784" s="552"/>
      <c r="T1784" s="552"/>
      <c r="U1784" s="552"/>
      <c r="V1784" s="552"/>
      <c r="W1784" s="552"/>
      <c r="X1784" s="552"/>
      <c r="Y1784" s="552"/>
      <c r="Z1784" s="552"/>
      <c r="AA1784" s="552"/>
      <c r="AB1784" s="552"/>
      <c r="AC1784" s="552"/>
      <c r="AD1784" s="552"/>
      <c r="AE1784" s="552"/>
      <c r="AF1784" s="552"/>
      <c r="AG1784" s="552"/>
      <c r="AH1784" s="552"/>
      <c r="AI1784" s="1532" t="s">
        <v>739</v>
      </c>
      <c r="AJ1784" s="741"/>
      <c r="AK1784" s="1649"/>
      <c r="AL1784" s="1649"/>
      <c r="AM1784" s="1373"/>
      <c r="AN1784" s="1373"/>
      <c r="AO1784" s="1373"/>
      <c r="AP1784" s="1373"/>
      <c r="AQ1784" s="1649"/>
      <c r="AR1784" s="1373"/>
      <c r="AS1784" s="1373"/>
      <c r="AT1784" s="743"/>
      <c r="AU1784" s="1373"/>
      <c r="AV1784" s="1373"/>
      <c r="AW1784" s="1373"/>
      <c r="AX1784" s="1373"/>
      <c r="AY1784" s="1373"/>
      <c r="AZ1784" s="1639"/>
      <c r="BA1784" s="1639"/>
      <c r="BB1784" s="1639"/>
      <c r="BC1784" s="1639"/>
      <c r="BD1784" s="1639"/>
      <c r="BE1784" s="1642">
        <v>0</v>
      </c>
    </row>
    <row s="1854" customFormat="1" customHeight="1" ht="22.5">
      <c r="A1785" s="994"/>
      <c r="B1785" s="1373"/>
      <c r="C1785" s="1649"/>
      <c r="D1785" s="2158"/>
      <c r="E1785" s="553" t="s">
        <v>3693</v>
      </c>
      <c r="F1785" s="547" t="s">
        <v>2589</v>
      </c>
      <c r="G1785" s="2386" t="s">
        <v>738</v>
      </c>
      <c r="H1785" s="552"/>
      <c r="I1785" s="552">
        <v>191</v>
      </c>
      <c r="J1785" s="552"/>
      <c r="K1785" s="552"/>
      <c r="L1785" s="552"/>
      <c r="M1785" s="552"/>
      <c r="N1785" s="552"/>
      <c r="O1785" s="552"/>
      <c r="P1785" s="552"/>
      <c r="Q1785" s="552"/>
      <c r="R1785" s="552"/>
      <c r="S1785" s="552"/>
      <c r="T1785" s="552"/>
      <c r="U1785" s="552"/>
      <c r="V1785" s="552"/>
      <c r="W1785" s="552"/>
      <c r="X1785" s="552"/>
      <c r="Y1785" s="552"/>
      <c r="Z1785" s="552"/>
      <c r="AA1785" s="552"/>
      <c r="AB1785" s="552"/>
      <c r="AC1785" s="552"/>
      <c r="AD1785" s="552"/>
      <c r="AE1785" s="552"/>
      <c r="AF1785" s="552"/>
      <c r="AG1785" s="552"/>
      <c r="AH1785" s="552"/>
      <c r="AI1785" s="1532" t="s">
        <v>739</v>
      </c>
      <c r="AJ1785" s="741"/>
      <c r="AK1785" s="1649"/>
      <c r="AL1785" s="1649"/>
      <c r="AM1785" s="1373"/>
      <c r="AN1785" s="1373"/>
      <c r="AO1785" s="1373"/>
      <c r="AP1785" s="1373"/>
      <c r="AQ1785" s="1649"/>
      <c r="AR1785" s="1373"/>
      <c r="AS1785" s="1373"/>
      <c r="AT1785" s="743"/>
      <c r="AU1785" s="1373"/>
      <c r="AV1785" s="1373"/>
      <c r="AW1785" s="1373"/>
      <c r="AX1785" s="1373"/>
      <c r="AY1785" s="1373"/>
      <c r="AZ1785" s="1639"/>
      <c r="BA1785" s="1639"/>
      <c r="BB1785" s="1639"/>
      <c r="BC1785" s="1639"/>
      <c r="BD1785" s="1639"/>
      <c r="BE1785" s="1642">
        <v>0</v>
      </c>
    </row>
    <row s="1854" customFormat="1" customHeight="1" ht="22.5">
      <c r="A1786" s="994"/>
      <c r="B1786" s="1373"/>
      <c r="C1786" s="1649"/>
      <c r="D1786" s="2158"/>
      <c r="E1786" s="553" t="s">
        <v>3694</v>
      </c>
      <c r="F1786" s="547" t="s">
        <v>2589</v>
      </c>
      <c r="G1786" s="2386" t="s">
        <v>738</v>
      </c>
      <c r="H1786" s="552"/>
      <c r="I1786" s="552">
        <v>194.321</v>
      </c>
      <c r="J1786" s="552"/>
      <c r="K1786" s="552"/>
      <c r="L1786" s="552"/>
      <c r="M1786" s="552"/>
      <c r="N1786" s="552"/>
      <c r="O1786" s="552"/>
      <c r="P1786" s="552"/>
      <c r="Q1786" s="552"/>
      <c r="R1786" s="552"/>
      <c r="S1786" s="552"/>
      <c r="T1786" s="552"/>
      <c r="U1786" s="552"/>
      <c r="V1786" s="552"/>
      <c r="W1786" s="552"/>
      <c r="X1786" s="552"/>
      <c r="Y1786" s="552"/>
      <c r="Z1786" s="552"/>
      <c r="AA1786" s="552"/>
      <c r="AB1786" s="552"/>
      <c r="AC1786" s="552"/>
      <c r="AD1786" s="552"/>
      <c r="AE1786" s="552"/>
      <c r="AF1786" s="552"/>
      <c r="AG1786" s="552"/>
      <c r="AH1786" s="552"/>
      <c r="AI1786" s="1532" t="s">
        <v>739</v>
      </c>
      <c r="AJ1786" s="741"/>
      <c r="AK1786" s="1649"/>
      <c r="AL1786" s="1649"/>
      <c r="AM1786" s="1373"/>
      <c r="AN1786" s="1373"/>
      <c r="AO1786" s="1373"/>
      <c r="AP1786" s="1373"/>
      <c r="AQ1786" s="1649"/>
      <c r="AR1786" s="1373"/>
      <c r="AS1786" s="1373"/>
      <c r="AT1786" s="743"/>
      <c r="AU1786" s="1373"/>
      <c r="AV1786" s="1373"/>
      <c r="AW1786" s="1373"/>
      <c r="AX1786" s="1373"/>
      <c r="AY1786" s="1373"/>
      <c r="AZ1786" s="1639"/>
      <c r="BA1786" s="1639"/>
      <c r="BB1786" s="1639"/>
      <c r="BC1786" s="1639"/>
      <c r="BD1786" s="1639"/>
      <c r="BE1786" s="1642">
        <v>0</v>
      </c>
    </row>
    <row s="1854" customFormat="1" customHeight="1" ht="22.5">
      <c r="A1787" s="994"/>
      <c r="B1787" s="1373"/>
      <c r="C1787" s="1649"/>
      <c r="D1787" s="2158"/>
      <c r="E1787" s="553" t="s">
        <v>3695</v>
      </c>
      <c r="F1787" s="547" t="s">
        <v>3696</v>
      </c>
      <c r="G1787" s="2386" t="s">
        <v>738</v>
      </c>
      <c r="H1787" s="552"/>
      <c r="I1787" s="552">
        <v>192.293</v>
      </c>
      <c r="J1787" s="552"/>
      <c r="K1787" s="552"/>
      <c r="L1787" s="552"/>
      <c r="M1787" s="552"/>
      <c r="N1787" s="552"/>
      <c r="O1787" s="552"/>
      <c r="P1787" s="552"/>
      <c r="Q1787" s="552"/>
      <c r="R1787" s="552"/>
      <c r="S1787" s="552"/>
      <c r="T1787" s="552"/>
      <c r="U1787" s="552"/>
      <c r="V1787" s="552"/>
      <c r="W1787" s="552"/>
      <c r="X1787" s="552"/>
      <c r="Y1787" s="552"/>
      <c r="Z1787" s="552"/>
      <c r="AA1787" s="552"/>
      <c r="AB1787" s="552"/>
      <c r="AC1787" s="552"/>
      <c r="AD1787" s="552"/>
      <c r="AE1787" s="552"/>
      <c r="AF1787" s="552"/>
      <c r="AG1787" s="552"/>
      <c r="AH1787" s="552"/>
      <c r="AI1787" s="1532" t="s">
        <v>739</v>
      </c>
      <c r="AJ1787" s="741"/>
      <c r="AK1787" s="1649"/>
      <c r="AL1787" s="1649"/>
      <c r="AM1787" s="1373"/>
      <c r="AN1787" s="1373"/>
      <c r="AO1787" s="1373"/>
      <c r="AP1787" s="1373"/>
      <c r="AQ1787" s="1649"/>
      <c r="AR1787" s="1373"/>
      <c r="AS1787" s="1373"/>
      <c r="AT1787" s="743"/>
      <c r="AU1787" s="1373"/>
      <c r="AV1787" s="1373"/>
      <c r="AW1787" s="1373"/>
      <c r="AX1787" s="1373"/>
      <c r="AY1787" s="1373"/>
      <c r="AZ1787" s="1639"/>
      <c r="BA1787" s="1639"/>
      <c r="BB1787" s="1639"/>
      <c r="BC1787" s="1639"/>
      <c r="BD1787" s="1639"/>
      <c r="BE1787" s="1642">
        <v>0</v>
      </c>
    </row>
    <row s="1854" customFormat="1" customHeight="1" ht="22.5">
      <c r="A1788" s="994"/>
      <c r="B1788" s="1373"/>
      <c r="C1788" s="1649"/>
      <c r="D1788" s="2158"/>
      <c r="E1788" s="553" t="s">
        <v>3697</v>
      </c>
      <c r="F1788" s="547" t="s">
        <v>2735</v>
      </c>
      <c r="G1788" s="2386" t="s">
        <v>738</v>
      </c>
      <c r="H1788" s="552"/>
      <c r="I1788" s="552">
        <v>190.866</v>
      </c>
      <c r="J1788" s="552"/>
      <c r="K1788" s="552"/>
      <c r="L1788" s="552"/>
      <c r="M1788" s="552"/>
      <c r="N1788" s="552"/>
      <c r="O1788" s="552"/>
      <c r="P1788" s="552"/>
      <c r="Q1788" s="552"/>
      <c r="R1788" s="552"/>
      <c r="S1788" s="552"/>
      <c r="T1788" s="552"/>
      <c r="U1788" s="552"/>
      <c r="V1788" s="552"/>
      <c r="W1788" s="552"/>
      <c r="X1788" s="552"/>
      <c r="Y1788" s="552"/>
      <c r="Z1788" s="552"/>
      <c r="AA1788" s="552"/>
      <c r="AB1788" s="552"/>
      <c r="AC1788" s="552"/>
      <c r="AD1788" s="552"/>
      <c r="AE1788" s="552"/>
      <c r="AF1788" s="552"/>
      <c r="AG1788" s="552"/>
      <c r="AH1788" s="552"/>
      <c r="AI1788" s="1532" t="s">
        <v>739</v>
      </c>
      <c r="AJ1788" s="741"/>
      <c r="AK1788" s="1649"/>
      <c r="AL1788" s="1649"/>
      <c r="AM1788" s="1373"/>
      <c r="AN1788" s="1373"/>
      <c r="AO1788" s="1373"/>
      <c r="AP1788" s="1373"/>
      <c r="AQ1788" s="1649"/>
      <c r="AR1788" s="1373"/>
      <c r="AS1788" s="1373"/>
      <c r="AT1788" s="743"/>
      <c r="AU1788" s="1373"/>
      <c r="AV1788" s="1373"/>
      <c r="AW1788" s="1373"/>
      <c r="AX1788" s="1373"/>
      <c r="AY1788" s="1373"/>
      <c r="AZ1788" s="1639"/>
      <c r="BA1788" s="1639"/>
      <c r="BB1788" s="1639"/>
      <c r="BC1788" s="1639"/>
      <c r="BD1788" s="1639"/>
      <c r="BE1788" s="1642">
        <v>0</v>
      </c>
    </row>
    <row s="1854" customFormat="1" customHeight="1" ht="22.5">
      <c r="A1789" s="994"/>
      <c r="B1789" s="1373"/>
      <c r="C1789" s="1649"/>
      <c r="D1789" s="2158"/>
      <c r="E1789" s="553" t="s">
        <v>3698</v>
      </c>
      <c r="F1789" s="547" t="s">
        <v>3699</v>
      </c>
      <c r="G1789" s="2386" t="s">
        <v>738</v>
      </c>
      <c r="H1789" s="552"/>
      <c r="I1789" s="552">
        <v>248.259</v>
      </c>
      <c r="J1789" s="552"/>
      <c r="K1789" s="552"/>
      <c r="L1789" s="552"/>
      <c r="M1789" s="552"/>
      <c r="N1789" s="552"/>
      <c r="O1789" s="552"/>
      <c r="P1789" s="552"/>
      <c r="Q1789" s="552"/>
      <c r="R1789" s="552"/>
      <c r="S1789" s="552"/>
      <c r="T1789" s="552"/>
      <c r="U1789" s="552"/>
      <c r="V1789" s="552"/>
      <c r="W1789" s="552"/>
      <c r="X1789" s="552"/>
      <c r="Y1789" s="552"/>
      <c r="Z1789" s="552"/>
      <c r="AA1789" s="552"/>
      <c r="AB1789" s="552"/>
      <c r="AC1789" s="552"/>
      <c r="AD1789" s="552"/>
      <c r="AE1789" s="552"/>
      <c r="AF1789" s="552"/>
      <c r="AG1789" s="552"/>
      <c r="AH1789" s="552"/>
      <c r="AI1789" s="1532" t="s">
        <v>739</v>
      </c>
      <c r="AJ1789" s="741"/>
      <c r="AK1789" s="1649"/>
      <c r="AL1789" s="1649"/>
      <c r="AM1789" s="1373"/>
      <c r="AN1789" s="1373"/>
      <c r="AO1789" s="1373"/>
      <c r="AP1789" s="1373"/>
      <c r="AQ1789" s="1649"/>
      <c r="AR1789" s="1373"/>
      <c r="AS1789" s="1373"/>
      <c r="AT1789" s="743"/>
      <c r="AU1789" s="1373"/>
      <c r="AV1789" s="1373"/>
      <c r="AW1789" s="1373"/>
      <c r="AX1789" s="1373"/>
      <c r="AY1789" s="1373"/>
      <c r="AZ1789" s="1639"/>
      <c r="BA1789" s="1639"/>
      <c r="BB1789" s="1639"/>
      <c r="BC1789" s="1639"/>
      <c r="BD1789" s="1639"/>
      <c r="BE1789" s="1642">
        <v>0</v>
      </c>
    </row>
    <row s="1854" customFormat="1" customHeight="1" ht="22.5">
      <c r="A1790" s="994"/>
      <c r="B1790" s="1373"/>
      <c r="C1790" s="1649"/>
      <c r="D1790" s="2158"/>
      <c r="E1790" s="553" t="s">
        <v>3700</v>
      </c>
      <c r="F1790" s="547" t="s">
        <v>2695</v>
      </c>
      <c r="G1790" s="2386" t="s">
        <v>738</v>
      </c>
      <c r="H1790" s="552"/>
      <c r="I1790" s="552">
        <v>215.127</v>
      </c>
      <c r="J1790" s="552"/>
      <c r="K1790" s="552"/>
      <c r="L1790" s="552"/>
      <c r="M1790" s="552"/>
      <c r="N1790" s="552"/>
      <c r="O1790" s="552"/>
      <c r="P1790" s="552"/>
      <c r="Q1790" s="552"/>
      <c r="R1790" s="552"/>
      <c r="S1790" s="552"/>
      <c r="T1790" s="552"/>
      <c r="U1790" s="552"/>
      <c r="V1790" s="552"/>
      <c r="W1790" s="552"/>
      <c r="X1790" s="552"/>
      <c r="Y1790" s="552"/>
      <c r="Z1790" s="552"/>
      <c r="AA1790" s="552"/>
      <c r="AB1790" s="552"/>
      <c r="AC1790" s="552"/>
      <c r="AD1790" s="552"/>
      <c r="AE1790" s="552"/>
      <c r="AF1790" s="552"/>
      <c r="AG1790" s="552"/>
      <c r="AH1790" s="552"/>
      <c r="AI1790" s="1532" t="s">
        <v>739</v>
      </c>
      <c r="AJ1790" s="741"/>
      <c r="AK1790" s="1649"/>
      <c r="AL1790" s="1649"/>
      <c r="AM1790" s="1373"/>
      <c r="AN1790" s="1373"/>
      <c r="AO1790" s="1373"/>
      <c r="AP1790" s="1373"/>
      <c r="AQ1790" s="1649"/>
      <c r="AR1790" s="1373"/>
      <c r="AS1790" s="1373"/>
      <c r="AT1790" s="743"/>
      <c r="AU1790" s="1373"/>
      <c r="AV1790" s="1373"/>
      <c r="AW1790" s="1373"/>
      <c r="AX1790" s="1373"/>
      <c r="AY1790" s="1373"/>
      <c r="AZ1790" s="1639"/>
      <c r="BA1790" s="1639"/>
      <c r="BB1790" s="1639"/>
      <c r="BC1790" s="1639"/>
      <c r="BD1790" s="1639"/>
      <c r="BE1790" s="1642">
        <v>0</v>
      </c>
    </row>
    <row s="1854" customFormat="1" customHeight="1" ht="22.5">
      <c r="A1791" s="994"/>
      <c r="B1791" s="1373"/>
      <c r="C1791" s="1649"/>
      <c r="D1791" s="2158"/>
      <c r="E1791" s="553" t="s">
        <v>3701</v>
      </c>
      <c r="F1791" s="547" t="s">
        <v>2703</v>
      </c>
      <c r="G1791" s="2386" t="s">
        <v>738</v>
      </c>
      <c r="H1791" s="552"/>
      <c r="I1791" s="552">
        <v>174.31</v>
      </c>
      <c r="J1791" s="552"/>
      <c r="K1791" s="552"/>
      <c r="L1791" s="552"/>
      <c r="M1791" s="552"/>
      <c r="N1791" s="552"/>
      <c r="O1791" s="552"/>
      <c r="P1791" s="552"/>
      <c r="Q1791" s="552"/>
      <c r="R1791" s="552"/>
      <c r="S1791" s="552"/>
      <c r="T1791" s="552"/>
      <c r="U1791" s="552"/>
      <c r="V1791" s="552"/>
      <c r="W1791" s="552"/>
      <c r="X1791" s="552"/>
      <c r="Y1791" s="552"/>
      <c r="Z1791" s="552"/>
      <c r="AA1791" s="552"/>
      <c r="AB1791" s="552"/>
      <c r="AC1791" s="552"/>
      <c r="AD1791" s="552"/>
      <c r="AE1791" s="552"/>
      <c r="AF1791" s="552"/>
      <c r="AG1791" s="552"/>
      <c r="AH1791" s="552"/>
      <c r="AI1791" s="1532" t="s">
        <v>739</v>
      </c>
      <c r="AJ1791" s="741"/>
      <c r="AK1791" s="1649"/>
      <c r="AL1791" s="1649"/>
      <c r="AM1791" s="1373"/>
      <c r="AN1791" s="1373"/>
      <c r="AO1791" s="1373"/>
      <c r="AP1791" s="1373"/>
      <c r="AQ1791" s="1649"/>
      <c r="AR1791" s="1373"/>
      <c r="AS1791" s="1373"/>
      <c r="AT1791" s="743"/>
      <c r="AU1791" s="1373"/>
      <c r="AV1791" s="1373"/>
      <c r="AW1791" s="1373"/>
      <c r="AX1791" s="1373"/>
      <c r="AY1791" s="1373"/>
      <c r="AZ1791" s="1639"/>
      <c r="BA1791" s="1639"/>
      <c r="BB1791" s="1639"/>
      <c r="BC1791" s="1639"/>
      <c r="BD1791" s="1639"/>
      <c r="BE1791" s="1642">
        <v>0</v>
      </c>
    </row>
    <row s="1854" customFormat="1" customHeight="1" ht="22.5">
      <c r="A1792" s="994"/>
      <c r="B1792" s="1373"/>
      <c r="C1792" s="1649"/>
      <c r="D1792" s="2158"/>
      <c r="E1792" s="553" t="s">
        <v>3702</v>
      </c>
      <c r="F1792" s="547" t="s">
        <v>2681</v>
      </c>
      <c r="G1792" s="2386" t="s">
        <v>738</v>
      </c>
      <c r="H1792" s="552"/>
      <c r="I1792" s="552">
        <v>181.887</v>
      </c>
      <c r="J1792" s="552"/>
      <c r="K1792" s="552"/>
      <c r="L1792" s="552"/>
      <c r="M1792" s="552"/>
      <c r="N1792" s="552"/>
      <c r="O1792" s="552"/>
      <c r="P1792" s="552"/>
      <c r="Q1792" s="552"/>
      <c r="R1792" s="552"/>
      <c r="S1792" s="552"/>
      <c r="T1792" s="552"/>
      <c r="U1792" s="552"/>
      <c r="V1792" s="552"/>
      <c r="W1792" s="552"/>
      <c r="X1792" s="552"/>
      <c r="Y1792" s="552"/>
      <c r="Z1792" s="552"/>
      <c r="AA1792" s="552"/>
      <c r="AB1792" s="552"/>
      <c r="AC1792" s="552"/>
      <c r="AD1792" s="552"/>
      <c r="AE1792" s="552"/>
      <c r="AF1792" s="552"/>
      <c r="AG1792" s="552"/>
      <c r="AH1792" s="552"/>
      <c r="AI1792" s="1532" t="s">
        <v>739</v>
      </c>
      <c r="AJ1792" s="741"/>
      <c r="AK1792" s="1649"/>
      <c r="AL1792" s="1649"/>
      <c r="AM1792" s="1373"/>
      <c r="AN1792" s="1373"/>
      <c r="AO1792" s="1373"/>
      <c r="AP1792" s="1373"/>
      <c r="AQ1792" s="1649"/>
      <c r="AR1792" s="1373"/>
      <c r="AS1792" s="1373"/>
      <c r="AT1792" s="743"/>
      <c r="AU1792" s="1373"/>
      <c r="AV1792" s="1373"/>
      <c r="AW1792" s="1373"/>
      <c r="AX1792" s="1373"/>
      <c r="AY1792" s="1373"/>
      <c r="AZ1792" s="1639"/>
      <c r="BA1792" s="1639"/>
      <c r="BB1792" s="1639"/>
      <c r="BC1792" s="1639"/>
      <c r="BD1792" s="1639"/>
      <c r="BE1792" s="1642">
        <v>0</v>
      </c>
    </row>
    <row s="1854" customFormat="1" customHeight="1" ht="22.5">
      <c r="A1793" s="994"/>
      <c r="B1793" s="1373"/>
      <c r="C1793" s="1649"/>
      <c r="D1793" s="2158"/>
      <c r="E1793" s="553" t="s">
        <v>3703</v>
      </c>
      <c r="F1793" s="547" t="s">
        <v>3704</v>
      </c>
      <c r="G1793" s="2386" t="s">
        <v>738</v>
      </c>
      <c r="H1793" s="552"/>
      <c r="I1793" s="552">
        <v>172.984</v>
      </c>
      <c r="J1793" s="552"/>
      <c r="K1793" s="552"/>
      <c r="L1793" s="552"/>
      <c r="M1793" s="552"/>
      <c r="N1793" s="552"/>
      <c r="O1793" s="552"/>
      <c r="P1793" s="552"/>
      <c r="Q1793" s="552"/>
      <c r="R1793" s="552"/>
      <c r="S1793" s="552"/>
      <c r="T1793" s="552"/>
      <c r="U1793" s="552"/>
      <c r="V1793" s="552"/>
      <c r="W1793" s="552"/>
      <c r="X1793" s="552"/>
      <c r="Y1793" s="552"/>
      <c r="Z1793" s="552"/>
      <c r="AA1793" s="552"/>
      <c r="AB1793" s="552"/>
      <c r="AC1793" s="552"/>
      <c r="AD1793" s="552"/>
      <c r="AE1793" s="552"/>
      <c r="AF1793" s="552"/>
      <c r="AG1793" s="552"/>
      <c r="AH1793" s="552"/>
      <c r="AI1793" s="1532" t="s">
        <v>739</v>
      </c>
      <c r="AJ1793" s="741"/>
      <c r="AK1793" s="1649"/>
      <c r="AL1793" s="1649"/>
      <c r="AM1793" s="1373"/>
      <c r="AN1793" s="1373"/>
      <c r="AO1793" s="1373"/>
      <c r="AP1793" s="1373"/>
      <c r="AQ1793" s="1649"/>
      <c r="AR1793" s="1373"/>
      <c r="AS1793" s="1373"/>
      <c r="AT1793" s="743"/>
      <c r="AU1793" s="1373"/>
      <c r="AV1793" s="1373"/>
      <c r="AW1793" s="1373"/>
      <c r="AX1793" s="1373"/>
      <c r="AY1793" s="1373"/>
      <c r="AZ1793" s="1639"/>
      <c r="BA1793" s="1639"/>
      <c r="BB1793" s="1639"/>
      <c r="BC1793" s="1639"/>
      <c r="BD1793" s="1639"/>
      <c r="BE1793" s="1642">
        <v>0</v>
      </c>
    </row>
    <row s="1854" customFormat="1" customHeight="1" ht="22.5">
      <c r="A1794" s="994"/>
      <c r="B1794" s="1373"/>
      <c r="C1794" s="1649"/>
      <c r="D1794" s="2158"/>
      <c r="E1794" s="553" t="s">
        <v>3705</v>
      </c>
      <c r="F1794" s="547" t="s">
        <v>3706</v>
      </c>
      <c r="G1794" s="2386" t="s">
        <v>738</v>
      </c>
      <c r="H1794" s="552"/>
      <c r="I1794" s="552">
        <v>158.549</v>
      </c>
      <c r="J1794" s="552"/>
      <c r="K1794" s="552"/>
      <c r="L1794" s="552"/>
      <c r="M1794" s="552"/>
      <c r="N1794" s="552"/>
      <c r="O1794" s="552"/>
      <c r="P1794" s="552"/>
      <c r="Q1794" s="552"/>
      <c r="R1794" s="552"/>
      <c r="S1794" s="552"/>
      <c r="T1794" s="552"/>
      <c r="U1794" s="552"/>
      <c r="V1794" s="552"/>
      <c r="W1794" s="552"/>
      <c r="X1794" s="552"/>
      <c r="Y1794" s="552"/>
      <c r="Z1794" s="552"/>
      <c r="AA1794" s="552"/>
      <c r="AB1794" s="552"/>
      <c r="AC1794" s="552"/>
      <c r="AD1794" s="552"/>
      <c r="AE1794" s="552"/>
      <c r="AF1794" s="552"/>
      <c r="AG1794" s="552"/>
      <c r="AH1794" s="552"/>
      <c r="AI1794" s="1532" t="s">
        <v>739</v>
      </c>
      <c r="AJ1794" s="741"/>
      <c r="AK1794" s="1649"/>
      <c r="AL1794" s="1649"/>
      <c r="AM1794" s="1373"/>
      <c r="AN1794" s="1373"/>
      <c r="AO1794" s="1373"/>
      <c r="AP1794" s="1373"/>
      <c r="AQ1794" s="1649"/>
      <c r="AR1794" s="1373"/>
      <c r="AS1794" s="1373"/>
      <c r="AT1794" s="743"/>
      <c r="AU1794" s="1373"/>
      <c r="AV1794" s="1373"/>
      <c r="AW1794" s="1373"/>
      <c r="AX1794" s="1373"/>
      <c r="AY1794" s="1373"/>
      <c r="AZ1794" s="1639"/>
      <c r="BA1794" s="1639"/>
      <c r="BB1794" s="1639"/>
      <c r="BC1794" s="1639"/>
      <c r="BD1794" s="1639"/>
      <c r="BE1794" s="1642">
        <v>0</v>
      </c>
    </row>
    <row s="1854" customFormat="1" customHeight="1" ht="22.5">
      <c r="A1795" s="994"/>
      <c r="B1795" s="1373"/>
      <c r="C1795" s="1649"/>
      <c r="D1795" s="2158"/>
      <c r="E1795" s="553" t="s">
        <v>3707</v>
      </c>
      <c r="F1795" s="547" t="s">
        <v>2639</v>
      </c>
      <c r="G1795" s="2386" t="s">
        <v>738</v>
      </c>
      <c r="H1795" s="552"/>
      <c r="I1795" s="552">
        <v>185.506</v>
      </c>
      <c r="J1795" s="552"/>
      <c r="K1795" s="552"/>
      <c r="L1795" s="552"/>
      <c r="M1795" s="552"/>
      <c r="N1795" s="552"/>
      <c r="O1795" s="552"/>
      <c r="P1795" s="552"/>
      <c r="Q1795" s="552"/>
      <c r="R1795" s="552"/>
      <c r="S1795" s="552"/>
      <c r="T1795" s="552"/>
      <c r="U1795" s="552"/>
      <c r="V1795" s="552"/>
      <c r="W1795" s="552"/>
      <c r="X1795" s="552"/>
      <c r="Y1795" s="552"/>
      <c r="Z1795" s="552"/>
      <c r="AA1795" s="552"/>
      <c r="AB1795" s="552"/>
      <c r="AC1795" s="552"/>
      <c r="AD1795" s="552"/>
      <c r="AE1795" s="552"/>
      <c r="AF1795" s="552"/>
      <c r="AG1795" s="552"/>
      <c r="AH1795" s="552"/>
      <c r="AI1795" s="1532" t="s">
        <v>739</v>
      </c>
      <c r="AJ1795" s="741"/>
      <c r="AK1795" s="1649"/>
      <c r="AL1795" s="1649"/>
      <c r="AM1795" s="1373"/>
      <c r="AN1795" s="1373"/>
      <c r="AO1795" s="1373"/>
      <c r="AP1795" s="1373"/>
      <c r="AQ1795" s="1649"/>
      <c r="AR1795" s="1373"/>
      <c r="AS1795" s="1373"/>
      <c r="AT1795" s="743"/>
      <c r="AU1795" s="1373"/>
      <c r="AV1795" s="1373"/>
      <c r="AW1795" s="1373"/>
      <c r="AX1795" s="1373"/>
      <c r="AY1795" s="1373"/>
      <c r="AZ1795" s="1639"/>
      <c r="BA1795" s="1639"/>
      <c r="BB1795" s="1639"/>
      <c r="BC1795" s="1639"/>
      <c r="BD1795" s="1639"/>
      <c r="BE1795" s="1642">
        <v>0</v>
      </c>
    </row>
    <row s="1854" customFormat="1" customHeight="1" ht="22.5">
      <c r="A1796" s="994"/>
      <c r="B1796" s="1373"/>
      <c r="C1796" s="1649"/>
      <c r="D1796" s="2158"/>
      <c r="E1796" s="553" t="s">
        <v>3708</v>
      </c>
      <c r="F1796" s="547" t="s">
        <v>3709</v>
      </c>
      <c r="G1796" s="2386" t="s">
        <v>738</v>
      </c>
      <c r="H1796" s="552"/>
      <c r="I1796" s="552">
        <v>193.982</v>
      </c>
      <c r="J1796" s="552"/>
      <c r="K1796" s="552"/>
      <c r="L1796" s="552"/>
      <c r="M1796" s="552"/>
      <c r="N1796" s="552"/>
      <c r="O1796" s="552"/>
      <c r="P1796" s="552"/>
      <c r="Q1796" s="552"/>
      <c r="R1796" s="552"/>
      <c r="S1796" s="552"/>
      <c r="T1796" s="552"/>
      <c r="U1796" s="552"/>
      <c r="V1796" s="552"/>
      <c r="W1796" s="552"/>
      <c r="X1796" s="552"/>
      <c r="Y1796" s="552"/>
      <c r="Z1796" s="552"/>
      <c r="AA1796" s="552"/>
      <c r="AB1796" s="552"/>
      <c r="AC1796" s="552"/>
      <c r="AD1796" s="552"/>
      <c r="AE1796" s="552"/>
      <c r="AF1796" s="552"/>
      <c r="AG1796" s="552"/>
      <c r="AH1796" s="552"/>
      <c r="AI1796" s="1532" t="s">
        <v>739</v>
      </c>
      <c r="AJ1796" s="741"/>
      <c r="AK1796" s="1649"/>
      <c r="AL1796" s="1649"/>
      <c r="AM1796" s="1373"/>
      <c r="AN1796" s="1373"/>
      <c r="AO1796" s="1373"/>
      <c r="AP1796" s="1373"/>
      <c r="AQ1796" s="1649"/>
      <c r="AR1796" s="1373"/>
      <c r="AS1796" s="1373"/>
      <c r="AT1796" s="743"/>
      <c r="AU1796" s="1373"/>
      <c r="AV1796" s="1373"/>
      <c r="AW1796" s="1373"/>
      <c r="AX1796" s="1373"/>
      <c r="AY1796" s="1373"/>
      <c r="AZ1796" s="1639"/>
      <c r="BA1796" s="1639"/>
      <c r="BB1796" s="1639"/>
      <c r="BC1796" s="1639"/>
      <c r="BD1796" s="1639"/>
      <c r="BE1796" s="1642">
        <v>0</v>
      </c>
    </row>
    <row s="1854" customFormat="1" customHeight="1" ht="22.5">
      <c r="A1797" s="994"/>
      <c r="B1797" s="1373"/>
      <c r="C1797" s="1649"/>
      <c r="D1797" s="2158"/>
      <c r="E1797" s="553" t="s">
        <v>3710</v>
      </c>
      <c r="F1797" s="547" t="s">
        <v>3711</v>
      </c>
      <c r="G1797" s="2386" t="s">
        <v>738</v>
      </c>
      <c r="H1797" s="552"/>
      <c r="I1797" s="552">
        <v>209.847</v>
      </c>
      <c r="J1797" s="552"/>
      <c r="K1797" s="552"/>
      <c r="L1797" s="552"/>
      <c r="M1797" s="552"/>
      <c r="N1797" s="552"/>
      <c r="O1797" s="552"/>
      <c r="P1797" s="552"/>
      <c r="Q1797" s="552"/>
      <c r="R1797" s="552"/>
      <c r="S1797" s="552"/>
      <c r="T1797" s="552"/>
      <c r="U1797" s="552"/>
      <c r="V1797" s="552"/>
      <c r="W1797" s="552"/>
      <c r="X1797" s="552"/>
      <c r="Y1797" s="552"/>
      <c r="Z1797" s="552"/>
      <c r="AA1797" s="552"/>
      <c r="AB1797" s="552"/>
      <c r="AC1797" s="552"/>
      <c r="AD1797" s="552"/>
      <c r="AE1797" s="552"/>
      <c r="AF1797" s="552"/>
      <c r="AG1797" s="552"/>
      <c r="AH1797" s="552"/>
      <c r="AI1797" s="1532" t="s">
        <v>739</v>
      </c>
      <c r="AJ1797" s="741"/>
      <c r="AK1797" s="1649"/>
      <c r="AL1797" s="1649"/>
      <c r="AM1797" s="1373"/>
      <c r="AN1797" s="1373"/>
      <c r="AO1797" s="1373"/>
      <c r="AP1797" s="1373"/>
      <c r="AQ1797" s="1649"/>
      <c r="AR1797" s="1373"/>
      <c r="AS1797" s="1373"/>
      <c r="AT1797" s="743"/>
      <c r="AU1797" s="1373"/>
      <c r="AV1797" s="1373"/>
      <c r="AW1797" s="1373"/>
      <c r="AX1797" s="1373"/>
      <c r="AY1797" s="1373"/>
      <c r="AZ1797" s="1639"/>
      <c r="BA1797" s="1639"/>
      <c r="BB1797" s="1639"/>
      <c r="BC1797" s="1639"/>
      <c r="BD1797" s="1639"/>
      <c r="BE1797" s="1642">
        <v>0</v>
      </c>
    </row>
    <row s="1854" customFormat="1" customHeight="1" ht="22.5">
      <c r="A1798" s="994"/>
      <c r="B1798" s="1373"/>
      <c r="C1798" s="1649"/>
      <c r="D1798" s="2158"/>
      <c r="E1798" s="553" t="s">
        <v>3712</v>
      </c>
      <c r="F1798" s="547" t="s">
        <v>2595</v>
      </c>
      <c r="G1798" s="2386" t="s">
        <v>738</v>
      </c>
      <c r="H1798" s="552"/>
      <c r="I1798" s="552">
        <v>214</v>
      </c>
      <c r="J1798" s="552"/>
      <c r="K1798" s="552"/>
      <c r="L1798" s="552"/>
      <c r="M1798" s="552"/>
      <c r="N1798" s="552"/>
      <c r="O1798" s="552"/>
      <c r="P1798" s="552"/>
      <c r="Q1798" s="552"/>
      <c r="R1798" s="552"/>
      <c r="S1798" s="552"/>
      <c r="T1798" s="552"/>
      <c r="U1798" s="552"/>
      <c r="V1798" s="552"/>
      <c r="W1798" s="552"/>
      <c r="X1798" s="552"/>
      <c r="Y1798" s="552"/>
      <c r="Z1798" s="552"/>
      <c r="AA1798" s="552"/>
      <c r="AB1798" s="552"/>
      <c r="AC1798" s="552"/>
      <c r="AD1798" s="552"/>
      <c r="AE1798" s="552"/>
      <c r="AF1798" s="552"/>
      <c r="AG1798" s="552"/>
      <c r="AH1798" s="552"/>
      <c r="AI1798" s="1532" t="s">
        <v>739</v>
      </c>
      <c r="AJ1798" s="741"/>
      <c r="AK1798" s="1649"/>
      <c r="AL1798" s="1649"/>
      <c r="AM1798" s="1373"/>
      <c r="AN1798" s="1373"/>
      <c r="AO1798" s="1373"/>
      <c r="AP1798" s="1373"/>
      <c r="AQ1798" s="1649"/>
      <c r="AR1798" s="1373"/>
      <c r="AS1798" s="1373"/>
      <c r="AT1798" s="743"/>
      <c r="AU1798" s="1373"/>
      <c r="AV1798" s="1373"/>
      <c r="AW1798" s="1373"/>
      <c r="AX1798" s="1373"/>
      <c r="AY1798" s="1373"/>
      <c r="AZ1798" s="1639"/>
      <c r="BA1798" s="1639"/>
      <c r="BB1798" s="1639"/>
      <c r="BC1798" s="1639"/>
      <c r="BD1798" s="1639"/>
      <c r="BE1798" s="1642">
        <v>0</v>
      </c>
    </row>
    <row s="1854" customFormat="1" customHeight="1" ht="22.5">
      <c r="A1799" s="994"/>
      <c r="B1799" s="1373"/>
      <c r="C1799" s="1649"/>
      <c r="D1799" s="2158"/>
      <c r="E1799" s="553" t="s">
        <v>3713</v>
      </c>
      <c r="F1799" s="547" t="s">
        <v>3714</v>
      </c>
      <c r="G1799" s="2386" t="s">
        <v>738</v>
      </c>
      <c r="H1799" s="552"/>
      <c r="I1799" s="552">
        <v>241.004</v>
      </c>
      <c r="J1799" s="552"/>
      <c r="K1799" s="552"/>
      <c r="L1799" s="552"/>
      <c r="M1799" s="552"/>
      <c r="N1799" s="552"/>
      <c r="O1799" s="552"/>
      <c r="P1799" s="552"/>
      <c r="Q1799" s="552"/>
      <c r="R1799" s="552"/>
      <c r="S1799" s="552"/>
      <c r="T1799" s="552"/>
      <c r="U1799" s="552"/>
      <c r="V1799" s="552"/>
      <c r="W1799" s="552"/>
      <c r="X1799" s="552"/>
      <c r="Y1799" s="552"/>
      <c r="Z1799" s="552"/>
      <c r="AA1799" s="552"/>
      <c r="AB1799" s="552"/>
      <c r="AC1799" s="552"/>
      <c r="AD1799" s="552"/>
      <c r="AE1799" s="552"/>
      <c r="AF1799" s="552"/>
      <c r="AG1799" s="552"/>
      <c r="AH1799" s="552"/>
      <c r="AI1799" s="1532" t="s">
        <v>739</v>
      </c>
      <c r="AJ1799" s="741"/>
      <c r="AK1799" s="1649"/>
      <c r="AL1799" s="1649"/>
      <c r="AM1799" s="1373"/>
      <c r="AN1799" s="1373"/>
      <c r="AO1799" s="1373"/>
      <c r="AP1799" s="1373"/>
      <c r="AQ1799" s="1649"/>
      <c r="AR1799" s="1373"/>
      <c r="AS1799" s="1373"/>
      <c r="AT1799" s="743"/>
      <c r="AU1799" s="1373"/>
      <c r="AV1799" s="1373"/>
      <c r="AW1799" s="1373"/>
      <c r="AX1799" s="1373"/>
      <c r="AY1799" s="1373"/>
      <c r="AZ1799" s="1639"/>
      <c r="BA1799" s="1639"/>
      <c r="BB1799" s="1639"/>
      <c r="BC1799" s="1639"/>
      <c r="BD1799" s="1639"/>
      <c r="BE1799" s="1642">
        <v>0</v>
      </c>
    </row>
    <row s="1854" customFormat="1" customHeight="1" ht="22.5">
      <c r="A1800" s="994"/>
      <c r="B1800" s="1373"/>
      <c r="C1800" s="1649"/>
      <c r="D1800" s="2158"/>
      <c r="E1800" s="553" t="s">
        <v>3715</v>
      </c>
      <c r="F1800" s="547" t="s">
        <v>2711</v>
      </c>
      <c r="G1800" s="2386" t="s">
        <v>738</v>
      </c>
      <c r="H1800" s="552"/>
      <c r="I1800" s="552">
        <v>222.723</v>
      </c>
      <c r="J1800" s="552"/>
      <c r="K1800" s="552"/>
      <c r="L1800" s="552"/>
      <c r="M1800" s="552"/>
      <c r="N1800" s="552"/>
      <c r="O1800" s="552"/>
      <c r="P1800" s="552"/>
      <c r="Q1800" s="552"/>
      <c r="R1800" s="552"/>
      <c r="S1800" s="552"/>
      <c r="T1800" s="552"/>
      <c r="U1800" s="552"/>
      <c r="V1800" s="552"/>
      <c r="W1800" s="552"/>
      <c r="X1800" s="552"/>
      <c r="Y1800" s="552"/>
      <c r="Z1800" s="552"/>
      <c r="AA1800" s="552"/>
      <c r="AB1800" s="552"/>
      <c r="AC1800" s="552"/>
      <c r="AD1800" s="552"/>
      <c r="AE1800" s="552"/>
      <c r="AF1800" s="552"/>
      <c r="AG1800" s="552"/>
      <c r="AH1800" s="552"/>
      <c r="AI1800" s="1532" t="s">
        <v>739</v>
      </c>
      <c r="AJ1800" s="741"/>
      <c r="AK1800" s="1649"/>
      <c r="AL1800" s="1649"/>
      <c r="AM1800" s="1373"/>
      <c r="AN1800" s="1373"/>
      <c r="AO1800" s="1373"/>
      <c r="AP1800" s="1373"/>
      <c r="AQ1800" s="1649"/>
      <c r="AR1800" s="1373"/>
      <c r="AS1800" s="1373"/>
      <c r="AT1800" s="743"/>
      <c r="AU1800" s="1373"/>
      <c r="AV1800" s="1373"/>
      <c r="AW1800" s="1373"/>
      <c r="AX1800" s="1373"/>
      <c r="AY1800" s="1373"/>
      <c r="AZ1800" s="1639"/>
      <c r="BA1800" s="1639"/>
      <c r="BB1800" s="1639"/>
      <c r="BC1800" s="1639"/>
      <c r="BD1800" s="1639"/>
      <c r="BE1800" s="1642">
        <v>0</v>
      </c>
    </row>
    <row s="1854" customFormat="1" customHeight="1" ht="22.5">
      <c r="A1801" s="994"/>
      <c r="B1801" s="1373"/>
      <c r="C1801" s="1649"/>
      <c r="D1801" s="2158"/>
      <c r="E1801" s="553" t="s">
        <v>3716</v>
      </c>
      <c r="F1801" s="547" t="s">
        <v>2715</v>
      </c>
      <c r="G1801" s="2386" t="s">
        <v>738</v>
      </c>
      <c r="H1801" s="552"/>
      <c r="I1801" s="552">
        <v>206.335</v>
      </c>
      <c r="J1801" s="552"/>
      <c r="K1801" s="552"/>
      <c r="L1801" s="552"/>
      <c r="M1801" s="552"/>
      <c r="N1801" s="552"/>
      <c r="O1801" s="552"/>
      <c r="P1801" s="552"/>
      <c r="Q1801" s="552"/>
      <c r="R1801" s="552"/>
      <c r="S1801" s="552"/>
      <c r="T1801" s="552"/>
      <c r="U1801" s="552"/>
      <c r="V1801" s="552"/>
      <c r="W1801" s="552"/>
      <c r="X1801" s="552"/>
      <c r="Y1801" s="552"/>
      <c r="Z1801" s="552"/>
      <c r="AA1801" s="552"/>
      <c r="AB1801" s="552"/>
      <c r="AC1801" s="552"/>
      <c r="AD1801" s="552"/>
      <c r="AE1801" s="552"/>
      <c r="AF1801" s="552"/>
      <c r="AG1801" s="552"/>
      <c r="AH1801" s="552"/>
      <c r="AI1801" s="1532" t="s">
        <v>739</v>
      </c>
      <c r="AJ1801" s="741"/>
      <c r="AK1801" s="1649"/>
      <c r="AL1801" s="1649"/>
      <c r="AM1801" s="1373"/>
      <c r="AN1801" s="1373"/>
      <c r="AO1801" s="1373"/>
      <c r="AP1801" s="1373"/>
      <c r="AQ1801" s="1649"/>
      <c r="AR1801" s="1373"/>
      <c r="AS1801" s="1373"/>
      <c r="AT1801" s="743"/>
      <c r="AU1801" s="1373"/>
      <c r="AV1801" s="1373"/>
      <c r="AW1801" s="1373"/>
      <c r="AX1801" s="1373"/>
      <c r="AY1801" s="1373"/>
      <c r="AZ1801" s="1639"/>
      <c r="BA1801" s="1639"/>
      <c r="BB1801" s="1639"/>
      <c r="BC1801" s="1639"/>
      <c r="BD1801" s="1639"/>
      <c r="BE1801" s="1642">
        <v>0</v>
      </c>
    </row>
    <row s="1854" customFormat="1" customHeight="1" ht="22.5">
      <c r="A1802" s="994"/>
      <c r="B1802" s="1373"/>
      <c r="C1802" s="1649"/>
      <c r="D1802" s="2158"/>
      <c r="E1802" s="553" t="s">
        <v>3717</v>
      </c>
      <c r="F1802" s="547" t="s">
        <v>2667</v>
      </c>
      <c r="G1802" s="2386" t="s">
        <v>738</v>
      </c>
      <c r="H1802" s="552"/>
      <c r="I1802" s="552">
        <v>240.992</v>
      </c>
      <c r="J1802" s="552"/>
      <c r="K1802" s="552"/>
      <c r="L1802" s="552"/>
      <c r="M1802" s="552"/>
      <c r="N1802" s="552"/>
      <c r="O1802" s="552"/>
      <c r="P1802" s="552"/>
      <c r="Q1802" s="552"/>
      <c r="R1802" s="552"/>
      <c r="S1802" s="552"/>
      <c r="T1802" s="552"/>
      <c r="U1802" s="552"/>
      <c r="V1802" s="552"/>
      <c r="W1802" s="552"/>
      <c r="X1802" s="552"/>
      <c r="Y1802" s="552"/>
      <c r="Z1802" s="552"/>
      <c r="AA1802" s="552"/>
      <c r="AB1802" s="552"/>
      <c r="AC1802" s="552"/>
      <c r="AD1802" s="552"/>
      <c r="AE1802" s="552"/>
      <c r="AF1802" s="552"/>
      <c r="AG1802" s="552"/>
      <c r="AH1802" s="552"/>
      <c r="AI1802" s="1532" t="s">
        <v>739</v>
      </c>
      <c r="AJ1802" s="741"/>
      <c r="AK1802" s="1649"/>
      <c r="AL1802" s="1649"/>
      <c r="AM1802" s="1373"/>
      <c r="AN1802" s="1373"/>
      <c r="AO1802" s="1373"/>
      <c r="AP1802" s="1373"/>
      <c r="AQ1802" s="1649"/>
      <c r="AR1802" s="1373"/>
      <c r="AS1802" s="1373"/>
      <c r="AT1802" s="743"/>
      <c r="AU1802" s="1373"/>
      <c r="AV1802" s="1373"/>
      <c r="AW1802" s="1373"/>
      <c r="AX1802" s="1373"/>
      <c r="AY1802" s="1373"/>
      <c r="AZ1802" s="1639"/>
      <c r="BA1802" s="1639"/>
      <c r="BB1802" s="1639"/>
      <c r="BC1802" s="1639"/>
      <c r="BD1802" s="1639"/>
      <c r="BE1802" s="1642">
        <v>0</v>
      </c>
    </row>
    <row s="1854" customFormat="1" customHeight="1" ht="22.5">
      <c r="A1803" s="994"/>
      <c r="B1803" s="1373"/>
      <c r="C1803" s="1649"/>
      <c r="D1803" s="2158"/>
      <c r="E1803" s="553" t="s">
        <v>3718</v>
      </c>
      <c r="F1803" s="547" t="s">
        <v>2743</v>
      </c>
      <c r="G1803" s="2386" t="s">
        <v>738</v>
      </c>
      <c r="H1803" s="552"/>
      <c r="I1803" s="552">
        <v>199.457</v>
      </c>
      <c r="J1803" s="552"/>
      <c r="K1803" s="552"/>
      <c r="L1803" s="552"/>
      <c r="M1803" s="552"/>
      <c r="N1803" s="552"/>
      <c r="O1803" s="552"/>
      <c r="P1803" s="552"/>
      <c r="Q1803" s="552"/>
      <c r="R1803" s="552"/>
      <c r="S1803" s="552"/>
      <c r="T1803" s="552"/>
      <c r="U1803" s="552"/>
      <c r="V1803" s="552"/>
      <c r="W1803" s="552"/>
      <c r="X1803" s="552"/>
      <c r="Y1803" s="552"/>
      <c r="Z1803" s="552"/>
      <c r="AA1803" s="552"/>
      <c r="AB1803" s="552"/>
      <c r="AC1803" s="552"/>
      <c r="AD1803" s="552"/>
      <c r="AE1803" s="552"/>
      <c r="AF1803" s="552"/>
      <c r="AG1803" s="552"/>
      <c r="AH1803" s="552"/>
      <c r="AI1803" s="1532" t="s">
        <v>739</v>
      </c>
      <c r="AJ1803" s="741"/>
      <c r="AK1803" s="1649"/>
      <c r="AL1803" s="1649"/>
      <c r="AM1803" s="1373"/>
      <c r="AN1803" s="1373"/>
      <c r="AO1803" s="1373"/>
      <c r="AP1803" s="1373"/>
      <c r="AQ1803" s="1649"/>
      <c r="AR1803" s="1373"/>
      <c r="AS1803" s="1373"/>
      <c r="AT1803" s="743"/>
      <c r="AU1803" s="1373"/>
      <c r="AV1803" s="1373"/>
      <c r="AW1803" s="1373"/>
      <c r="AX1803" s="1373"/>
      <c r="AY1803" s="1373"/>
      <c r="AZ1803" s="1639"/>
      <c r="BA1803" s="1639"/>
      <c r="BB1803" s="1639"/>
      <c r="BC1803" s="1639"/>
      <c r="BD1803" s="1639"/>
      <c r="BE1803" s="1642">
        <v>0</v>
      </c>
    </row>
    <row s="1854" customFormat="1" customHeight="1" ht="22.5">
      <c r="A1804" s="994"/>
      <c r="B1804" s="1373"/>
      <c r="C1804" s="1649"/>
      <c r="D1804" s="2158"/>
      <c r="E1804" s="553" t="s">
        <v>3719</v>
      </c>
      <c r="F1804" s="547" t="s">
        <v>2705</v>
      </c>
      <c r="G1804" s="2386" t="s">
        <v>738</v>
      </c>
      <c r="H1804" s="552"/>
      <c r="I1804" s="552">
        <v>202.902</v>
      </c>
      <c r="J1804" s="552"/>
      <c r="K1804" s="552"/>
      <c r="L1804" s="552"/>
      <c r="M1804" s="552"/>
      <c r="N1804" s="552"/>
      <c r="O1804" s="552"/>
      <c r="P1804" s="552"/>
      <c r="Q1804" s="552"/>
      <c r="R1804" s="552"/>
      <c r="S1804" s="552"/>
      <c r="T1804" s="552"/>
      <c r="U1804" s="552"/>
      <c r="V1804" s="552"/>
      <c r="W1804" s="552"/>
      <c r="X1804" s="552"/>
      <c r="Y1804" s="552"/>
      <c r="Z1804" s="552"/>
      <c r="AA1804" s="552"/>
      <c r="AB1804" s="552"/>
      <c r="AC1804" s="552"/>
      <c r="AD1804" s="552"/>
      <c r="AE1804" s="552"/>
      <c r="AF1804" s="552"/>
      <c r="AG1804" s="552"/>
      <c r="AH1804" s="552"/>
      <c r="AI1804" s="1532" t="s">
        <v>739</v>
      </c>
      <c r="AJ1804" s="741"/>
      <c r="AK1804" s="1649"/>
      <c r="AL1804" s="1649"/>
      <c r="AM1804" s="1373"/>
      <c r="AN1804" s="1373"/>
      <c r="AO1804" s="1373"/>
      <c r="AP1804" s="1373"/>
      <c r="AQ1804" s="1649"/>
      <c r="AR1804" s="1373"/>
      <c r="AS1804" s="1373"/>
      <c r="AT1804" s="743"/>
      <c r="AU1804" s="1373"/>
      <c r="AV1804" s="1373"/>
      <c r="AW1804" s="1373"/>
      <c r="AX1804" s="1373"/>
      <c r="AY1804" s="1373"/>
      <c r="AZ1804" s="1639"/>
      <c r="BA1804" s="1639"/>
      <c r="BB1804" s="1639"/>
      <c r="BC1804" s="1639"/>
      <c r="BD1804" s="1639"/>
      <c r="BE1804" s="1642">
        <v>0</v>
      </c>
    </row>
    <row s="1854" customFormat="1" customHeight="1" ht="22.5">
      <c r="A1805" s="994"/>
      <c r="B1805" s="1373"/>
      <c r="C1805" s="1649"/>
      <c r="D1805" s="2158"/>
      <c r="E1805" s="553" t="s">
        <v>3720</v>
      </c>
      <c r="F1805" s="547" t="s">
        <v>3721</v>
      </c>
      <c r="G1805" s="2386" t="s">
        <v>738</v>
      </c>
      <c r="H1805" s="552"/>
      <c r="I1805" s="552">
        <v>207.211</v>
      </c>
      <c r="J1805" s="552"/>
      <c r="K1805" s="552"/>
      <c r="L1805" s="552"/>
      <c r="M1805" s="552"/>
      <c r="N1805" s="552"/>
      <c r="O1805" s="552"/>
      <c r="P1805" s="552"/>
      <c r="Q1805" s="552"/>
      <c r="R1805" s="552"/>
      <c r="S1805" s="552"/>
      <c r="T1805" s="552"/>
      <c r="U1805" s="552"/>
      <c r="V1805" s="552"/>
      <c r="W1805" s="552"/>
      <c r="X1805" s="552"/>
      <c r="Y1805" s="552"/>
      <c r="Z1805" s="552"/>
      <c r="AA1805" s="552"/>
      <c r="AB1805" s="552"/>
      <c r="AC1805" s="552"/>
      <c r="AD1805" s="552"/>
      <c r="AE1805" s="552"/>
      <c r="AF1805" s="552"/>
      <c r="AG1805" s="552"/>
      <c r="AH1805" s="552"/>
      <c r="AI1805" s="1532" t="s">
        <v>739</v>
      </c>
      <c r="AJ1805" s="741"/>
      <c r="AK1805" s="1649"/>
      <c r="AL1805" s="1649"/>
      <c r="AM1805" s="1373"/>
      <c r="AN1805" s="1373"/>
      <c r="AO1805" s="1373"/>
      <c r="AP1805" s="1373"/>
      <c r="AQ1805" s="1649"/>
      <c r="AR1805" s="1373"/>
      <c r="AS1805" s="1373"/>
      <c r="AT1805" s="743"/>
      <c r="AU1805" s="1373"/>
      <c r="AV1805" s="1373"/>
      <c r="AW1805" s="1373"/>
      <c r="AX1805" s="1373"/>
      <c r="AY1805" s="1373"/>
      <c r="AZ1805" s="1639"/>
      <c r="BA1805" s="1639"/>
      <c r="BB1805" s="1639"/>
      <c r="BC1805" s="1639"/>
      <c r="BD1805" s="1639"/>
      <c r="BE1805" s="1642">
        <v>0</v>
      </c>
    </row>
    <row s="1854" customFormat="1" customHeight="1" ht="22.5">
      <c r="A1806" s="994"/>
      <c r="B1806" s="1373"/>
      <c r="C1806" s="1649"/>
      <c r="D1806" s="2158"/>
      <c r="E1806" s="553" t="s">
        <v>3722</v>
      </c>
      <c r="F1806" s="547" t="s">
        <v>2727</v>
      </c>
      <c r="G1806" s="2386" t="s">
        <v>738</v>
      </c>
      <c r="H1806" s="552"/>
      <c r="I1806" s="552">
        <v>221.367</v>
      </c>
      <c r="J1806" s="552"/>
      <c r="K1806" s="552"/>
      <c r="L1806" s="552"/>
      <c r="M1806" s="552"/>
      <c r="N1806" s="552"/>
      <c r="O1806" s="552"/>
      <c r="P1806" s="552"/>
      <c r="Q1806" s="552"/>
      <c r="R1806" s="552"/>
      <c r="S1806" s="552"/>
      <c r="T1806" s="552"/>
      <c r="U1806" s="552"/>
      <c r="V1806" s="552"/>
      <c r="W1806" s="552"/>
      <c r="X1806" s="552"/>
      <c r="Y1806" s="552"/>
      <c r="Z1806" s="552"/>
      <c r="AA1806" s="552"/>
      <c r="AB1806" s="552"/>
      <c r="AC1806" s="552"/>
      <c r="AD1806" s="552"/>
      <c r="AE1806" s="552"/>
      <c r="AF1806" s="552"/>
      <c r="AG1806" s="552"/>
      <c r="AH1806" s="552"/>
      <c r="AI1806" s="1532" t="s">
        <v>739</v>
      </c>
      <c r="AJ1806" s="741"/>
      <c r="AK1806" s="1649"/>
      <c r="AL1806" s="1649"/>
      <c r="AM1806" s="1373"/>
      <c r="AN1806" s="1373"/>
      <c r="AO1806" s="1373"/>
      <c r="AP1806" s="1373"/>
      <c r="AQ1806" s="1649"/>
      <c r="AR1806" s="1373"/>
      <c r="AS1806" s="1373"/>
      <c r="AT1806" s="743"/>
      <c r="AU1806" s="1373"/>
      <c r="AV1806" s="1373"/>
      <c r="AW1806" s="1373"/>
      <c r="AX1806" s="1373"/>
      <c r="AY1806" s="1373"/>
      <c r="AZ1806" s="1639"/>
      <c r="BA1806" s="1639"/>
      <c r="BB1806" s="1639"/>
      <c r="BC1806" s="1639"/>
      <c r="BD1806" s="1639"/>
      <c r="BE1806" s="1642">
        <v>0</v>
      </c>
    </row>
    <row s="1854" customFormat="1" customHeight="1" ht="22.5">
      <c r="A1807" s="994"/>
      <c r="B1807" s="1373"/>
      <c r="C1807" s="1649"/>
      <c r="D1807" s="2158"/>
      <c r="E1807" s="553" t="s">
        <v>3723</v>
      </c>
      <c r="F1807" s="547" t="s">
        <v>2643</v>
      </c>
      <c r="G1807" s="2386" t="s">
        <v>738</v>
      </c>
      <c r="H1807" s="552"/>
      <c r="I1807" s="552">
        <v>217.578</v>
      </c>
      <c r="J1807" s="552"/>
      <c r="K1807" s="552"/>
      <c r="L1807" s="552"/>
      <c r="M1807" s="552"/>
      <c r="N1807" s="552"/>
      <c r="O1807" s="552"/>
      <c r="P1807" s="552"/>
      <c r="Q1807" s="552"/>
      <c r="R1807" s="552"/>
      <c r="S1807" s="552"/>
      <c r="T1807" s="552"/>
      <c r="U1807" s="552"/>
      <c r="V1807" s="552"/>
      <c r="W1807" s="552"/>
      <c r="X1807" s="552"/>
      <c r="Y1807" s="552"/>
      <c r="Z1807" s="552"/>
      <c r="AA1807" s="552"/>
      <c r="AB1807" s="552"/>
      <c r="AC1807" s="552"/>
      <c r="AD1807" s="552"/>
      <c r="AE1807" s="552"/>
      <c r="AF1807" s="552"/>
      <c r="AG1807" s="552"/>
      <c r="AH1807" s="552"/>
      <c r="AI1807" s="1532" t="s">
        <v>739</v>
      </c>
      <c r="AJ1807" s="741"/>
      <c r="AK1807" s="1649"/>
      <c r="AL1807" s="1649"/>
      <c r="AM1807" s="1373"/>
      <c r="AN1807" s="1373"/>
      <c r="AO1807" s="1373"/>
      <c r="AP1807" s="1373"/>
      <c r="AQ1807" s="1649"/>
      <c r="AR1807" s="1373"/>
      <c r="AS1807" s="1373"/>
      <c r="AT1807" s="743"/>
      <c r="AU1807" s="1373"/>
      <c r="AV1807" s="1373"/>
      <c r="AW1807" s="1373"/>
      <c r="AX1807" s="1373"/>
      <c r="AY1807" s="1373"/>
      <c r="AZ1807" s="1639"/>
      <c r="BA1807" s="1639"/>
      <c r="BB1807" s="1639"/>
      <c r="BC1807" s="1639"/>
      <c r="BD1807" s="1639"/>
      <c r="BE1807" s="1642">
        <v>0</v>
      </c>
    </row>
    <row s="1854" customFormat="1" customHeight="1" ht="22.5">
      <c r="A1808" s="994"/>
      <c r="B1808" s="1373"/>
      <c r="C1808" s="1649"/>
      <c r="D1808" s="2158"/>
      <c r="E1808" s="553" t="s">
        <v>3724</v>
      </c>
      <c r="F1808" s="547" t="s">
        <v>2701</v>
      </c>
      <c r="G1808" s="2386" t="s">
        <v>738</v>
      </c>
      <c r="H1808" s="552"/>
      <c r="I1808" s="552">
        <v>202.932</v>
      </c>
      <c r="J1808" s="552"/>
      <c r="K1808" s="552"/>
      <c r="L1808" s="552"/>
      <c r="M1808" s="552"/>
      <c r="N1808" s="552"/>
      <c r="O1808" s="552"/>
      <c r="P1808" s="552"/>
      <c r="Q1808" s="552"/>
      <c r="R1808" s="552"/>
      <c r="S1808" s="552"/>
      <c r="T1808" s="552"/>
      <c r="U1808" s="552"/>
      <c r="V1808" s="552"/>
      <c r="W1808" s="552"/>
      <c r="X1808" s="552"/>
      <c r="Y1808" s="552"/>
      <c r="Z1808" s="552"/>
      <c r="AA1808" s="552"/>
      <c r="AB1808" s="552"/>
      <c r="AC1808" s="552"/>
      <c r="AD1808" s="552"/>
      <c r="AE1808" s="552"/>
      <c r="AF1808" s="552"/>
      <c r="AG1808" s="552"/>
      <c r="AH1808" s="552"/>
      <c r="AI1808" s="1532" t="s">
        <v>739</v>
      </c>
      <c r="AJ1808" s="741"/>
      <c r="AK1808" s="1649"/>
      <c r="AL1808" s="1649"/>
      <c r="AM1808" s="1373"/>
      <c r="AN1808" s="1373"/>
      <c r="AO1808" s="1373"/>
      <c r="AP1808" s="1373"/>
      <c r="AQ1808" s="1649"/>
      <c r="AR1808" s="1373"/>
      <c r="AS1808" s="1373"/>
      <c r="AT1808" s="743"/>
      <c r="AU1808" s="1373"/>
      <c r="AV1808" s="1373"/>
      <c r="AW1808" s="1373"/>
      <c r="AX1808" s="1373"/>
      <c r="AY1808" s="1373"/>
      <c r="AZ1808" s="1639"/>
      <c r="BA1808" s="1639"/>
      <c r="BB1808" s="1639"/>
      <c r="BC1808" s="1639"/>
      <c r="BD1808" s="1639"/>
      <c r="BE1808" s="1642">
        <v>0</v>
      </c>
    </row>
    <row s="1854" customFormat="1" customHeight="1" ht="22.5">
      <c r="A1809" s="994"/>
      <c r="B1809" s="1373"/>
      <c r="C1809" s="1649"/>
      <c r="D1809" s="2158"/>
      <c r="E1809" s="553" t="s">
        <v>3725</v>
      </c>
      <c r="F1809" s="547" t="s">
        <v>3726</v>
      </c>
      <c r="G1809" s="2386" t="s">
        <v>738</v>
      </c>
      <c r="H1809" s="552"/>
      <c r="I1809" s="552">
        <v>264.922</v>
      </c>
      <c r="J1809" s="552"/>
      <c r="K1809" s="552"/>
      <c r="L1809" s="552"/>
      <c r="M1809" s="552"/>
      <c r="N1809" s="552"/>
      <c r="O1809" s="552"/>
      <c r="P1809" s="552"/>
      <c r="Q1809" s="552"/>
      <c r="R1809" s="552"/>
      <c r="S1809" s="552"/>
      <c r="T1809" s="552"/>
      <c r="U1809" s="552"/>
      <c r="V1809" s="552"/>
      <c r="W1809" s="552"/>
      <c r="X1809" s="552"/>
      <c r="Y1809" s="552"/>
      <c r="Z1809" s="552"/>
      <c r="AA1809" s="552"/>
      <c r="AB1809" s="552"/>
      <c r="AC1809" s="552"/>
      <c r="AD1809" s="552"/>
      <c r="AE1809" s="552"/>
      <c r="AF1809" s="552"/>
      <c r="AG1809" s="552"/>
      <c r="AH1809" s="552"/>
      <c r="AI1809" s="1532" t="s">
        <v>739</v>
      </c>
      <c r="AJ1809" s="741"/>
      <c r="AK1809" s="1649"/>
      <c r="AL1809" s="1649"/>
      <c r="AM1809" s="1373"/>
      <c r="AN1809" s="1373"/>
      <c r="AO1809" s="1373"/>
      <c r="AP1809" s="1373"/>
      <c r="AQ1809" s="1649"/>
      <c r="AR1809" s="1373"/>
      <c r="AS1809" s="1373"/>
      <c r="AT1809" s="743"/>
      <c r="AU1809" s="1373"/>
      <c r="AV1809" s="1373"/>
      <c r="AW1809" s="1373"/>
      <c r="AX1809" s="1373"/>
      <c r="AY1809" s="1373"/>
      <c r="AZ1809" s="1639"/>
      <c r="BA1809" s="1639"/>
      <c r="BB1809" s="1639"/>
      <c r="BC1809" s="1639"/>
      <c r="BD1809" s="1639"/>
      <c r="BE1809" s="1642">
        <v>0</v>
      </c>
    </row>
    <row s="1854" customFormat="1" customHeight="1" ht="22.5">
      <c r="A1810" s="994"/>
      <c r="B1810" s="1373"/>
      <c r="C1810" s="1649"/>
      <c r="D1810" s="2158"/>
      <c r="E1810" s="553" t="s">
        <v>3727</v>
      </c>
      <c r="F1810" s="547" t="s">
        <v>2725</v>
      </c>
      <c r="G1810" s="2386" t="s">
        <v>738</v>
      </c>
      <c r="H1810" s="552"/>
      <c r="I1810" s="552">
        <v>217.91</v>
      </c>
      <c r="J1810" s="552"/>
      <c r="K1810" s="552"/>
      <c r="L1810" s="552"/>
      <c r="M1810" s="552"/>
      <c r="N1810" s="552"/>
      <c r="O1810" s="552"/>
      <c r="P1810" s="552"/>
      <c r="Q1810" s="552"/>
      <c r="R1810" s="552"/>
      <c r="S1810" s="552"/>
      <c r="T1810" s="552"/>
      <c r="U1810" s="552"/>
      <c r="V1810" s="552"/>
      <c r="W1810" s="552"/>
      <c r="X1810" s="552"/>
      <c r="Y1810" s="552"/>
      <c r="Z1810" s="552"/>
      <c r="AA1810" s="552"/>
      <c r="AB1810" s="552"/>
      <c r="AC1810" s="552"/>
      <c r="AD1810" s="552"/>
      <c r="AE1810" s="552"/>
      <c r="AF1810" s="552"/>
      <c r="AG1810" s="552"/>
      <c r="AH1810" s="552"/>
      <c r="AI1810" s="1532" t="s">
        <v>739</v>
      </c>
      <c r="AJ1810" s="741"/>
      <c r="AK1810" s="1649"/>
      <c r="AL1810" s="1649"/>
      <c r="AM1810" s="1373"/>
      <c r="AN1810" s="1373"/>
      <c r="AO1810" s="1373"/>
      <c r="AP1810" s="1373"/>
      <c r="AQ1810" s="1649"/>
      <c r="AR1810" s="1373"/>
      <c r="AS1810" s="1373"/>
      <c r="AT1810" s="743"/>
      <c r="AU1810" s="1373"/>
      <c r="AV1810" s="1373"/>
      <c r="AW1810" s="1373"/>
      <c r="AX1810" s="1373"/>
      <c r="AY1810" s="1373"/>
      <c r="AZ1810" s="1639"/>
      <c r="BA1810" s="1639"/>
      <c r="BB1810" s="1639"/>
      <c r="BC1810" s="1639"/>
      <c r="BD1810" s="1639"/>
      <c r="BE1810" s="1642">
        <v>0</v>
      </c>
    </row>
    <row s="1854" customFormat="1" customHeight="1" ht="22.5">
      <c r="A1811" s="994"/>
      <c r="B1811" s="1373"/>
      <c r="C1811" s="1649"/>
      <c r="D1811" s="2158"/>
      <c r="E1811" s="553" t="s">
        <v>3728</v>
      </c>
      <c r="F1811" s="547" t="s">
        <v>3729</v>
      </c>
      <c r="G1811" s="2386" t="s">
        <v>738</v>
      </c>
      <c r="H1811" s="552"/>
      <c r="I1811" s="552">
        <v>204.93</v>
      </c>
      <c r="J1811" s="552"/>
      <c r="K1811" s="552"/>
      <c r="L1811" s="552"/>
      <c r="M1811" s="552"/>
      <c r="N1811" s="552"/>
      <c r="O1811" s="552"/>
      <c r="P1811" s="552"/>
      <c r="Q1811" s="552"/>
      <c r="R1811" s="552"/>
      <c r="S1811" s="552"/>
      <c r="T1811" s="552"/>
      <c r="U1811" s="552"/>
      <c r="V1811" s="552"/>
      <c r="W1811" s="552"/>
      <c r="X1811" s="552"/>
      <c r="Y1811" s="552"/>
      <c r="Z1811" s="552"/>
      <c r="AA1811" s="552"/>
      <c r="AB1811" s="552"/>
      <c r="AC1811" s="552"/>
      <c r="AD1811" s="552"/>
      <c r="AE1811" s="552"/>
      <c r="AF1811" s="552"/>
      <c r="AG1811" s="552"/>
      <c r="AH1811" s="552"/>
      <c r="AI1811" s="1532" t="s">
        <v>739</v>
      </c>
      <c r="AJ1811" s="741"/>
      <c r="AK1811" s="1649"/>
      <c r="AL1811" s="1649"/>
      <c r="AM1811" s="1373"/>
      <c r="AN1811" s="1373"/>
      <c r="AO1811" s="1373"/>
      <c r="AP1811" s="1373"/>
      <c r="AQ1811" s="1649"/>
      <c r="AR1811" s="1373"/>
      <c r="AS1811" s="1373"/>
      <c r="AT1811" s="743"/>
      <c r="AU1811" s="1373"/>
      <c r="AV1811" s="1373"/>
      <c r="AW1811" s="1373"/>
      <c r="AX1811" s="1373"/>
      <c r="AY1811" s="1373"/>
      <c r="AZ1811" s="1639"/>
      <c r="BA1811" s="1639"/>
      <c r="BB1811" s="1639"/>
      <c r="BC1811" s="1639"/>
      <c r="BD1811" s="1639"/>
      <c r="BE1811" s="1642">
        <v>0</v>
      </c>
    </row>
    <row s="1854" customFormat="1" customHeight="1" ht="22.5">
      <c r="A1812" s="994"/>
      <c r="B1812" s="1373"/>
      <c r="C1812" s="1649"/>
      <c r="D1812" s="2158"/>
      <c r="E1812" s="553" t="s">
        <v>3730</v>
      </c>
      <c r="F1812" s="547" t="s">
        <v>2651</v>
      </c>
      <c r="G1812" s="2386" t="s">
        <v>738</v>
      </c>
      <c r="H1812" s="552"/>
      <c r="I1812" s="552">
        <v>214.019</v>
      </c>
      <c r="J1812" s="552"/>
      <c r="K1812" s="552"/>
      <c r="L1812" s="552"/>
      <c r="M1812" s="552"/>
      <c r="N1812" s="552"/>
      <c r="O1812" s="552"/>
      <c r="P1812" s="552"/>
      <c r="Q1812" s="552"/>
      <c r="R1812" s="552"/>
      <c r="S1812" s="552"/>
      <c r="T1812" s="552"/>
      <c r="U1812" s="552"/>
      <c r="V1812" s="552"/>
      <c r="W1812" s="552"/>
      <c r="X1812" s="552"/>
      <c r="Y1812" s="552"/>
      <c r="Z1812" s="552"/>
      <c r="AA1812" s="552"/>
      <c r="AB1812" s="552"/>
      <c r="AC1812" s="552"/>
      <c r="AD1812" s="552"/>
      <c r="AE1812" s="552"/>
      <c r="AF1812" s="552"/>
      <c r="AG1812" s="552"/>
      <c r="AH1812" s="552"/>
      <c r="AI1812" s="1532" t="s">
        <v>739</v>
      </c>
      <c r="AJ1812" s="741"/>
      <c r="AK1812" s="1649"/>
      <c r="AL1812" s="1649"/>
      <c r="AM1812" s="1373"/>
      <c r="AN1812" s="1373"/>
      <c r="AO1812" s="1373"/>
      <c r="AP1812" s="1373"/>
      <c r="AQ1812" s="1649"/>
      <c r="AR1812" s="1373"/>
      <c r="AS1812" s="1373"/>
      <c r="AT1812" s="743"/>
      <c r="AU1812" s="1373"/>
      <c r="AV1812" s="1373"/>
      <c r="AW1812" s="1373"/>
      <c r="AX1812" s="1373"/>
      <c r="AY1812" s="1373"/>
      <c r="AZ1812" s="1639"/>
      <c r="BA1812" s="1639"/>
      <c r="BB1812" s="1639"/>
      <c r="BC1812" s="1639"/>
      <c r="BD1812" s="1639"/>
      <c r="BE1812" s="1642">
        <v>0</v>
      </c>
    </row>
    <row s="1854" customFormat="1" customHeight="1" ht="22.5">
      <c r="A1813" s="994"/>
      <c r="B1813" s="1373"/>
      <c r="C1813" s="1649"/>
      <c r="D1813" s="2158"/>
      <c r="E1813" s="553" t="s">
        <v>3731</v>
      </c>
      <c r="F1813" s="547" t="s">
        <v>2659</v>
      </c>
      <c r="G1813" s="2386" t="s">
        <v>738</v>
      </c>
      <c r="H1813" s="552"/>
      <c r="I1813" s="552">
        <v>229.912</v>
      </c>
      <c r="J1813" s="552"/>
      <c r="K1813" s="552"/>
      <c r="L1813" s="552"/>
      <c r="M1813" s="552"/>
      <c r="N1813" s="552"/>
      <c r="O1813" s="552"/>
      <c r="P1813" s="552"/>
      <c r="Q1813" s="552"/>
      <c r="R1813" s="552"/>
      <c r="S1813" s="552"/>
      <c r="T1813" s="552"/>
      <c r="U1813" s="552"/>
      <c r="V1813" s="552"/>
      <c r="W1813" s="552"/>
      <c r="X1813" s="552"/>
      <c r="Y1813" s="552"/>
      <c r="Z1813" s="552"/>
      <c r="AA1813" s="552"/>
      <c r="AB1813" s="552"/>
      <c r="AC1813" s="552"/>
      <c r="AD1813" s="552"/>
      <c r="AE1813" s="552"/>
      <c r="AF1813" s="552"/>
      <c r="AG1813" s="552"/>
      <c r="AH1813" s="552"/>
      <c r="AI1813" s="1532" t="s">
        <v>739</v>
      </c>
      <c r="AJ1813" s="741"/>
      <c r="AK1813" s="1649"/>
      <c r="AL1813" s="1649"/>
      <c r="AM1813" s="1373"/>
      <c r="AN1813" s="1373"/>
      <c r="AO1813" s="1373"/>
      <c r="AP1813" s="1373"/>
      <c r="AQ1813" s="1649"/>
      <c r="AR1813" s="1373"/>
      <c r="AS1813" s="1373"/>
      <c r="AT1813" s="743"/>
      <c r="AU1813" s="1373"/>
      <c r="AV1813" s="1373"/>
      <c r="AW1813" s="1373"/>
      <c r="AX1813" s="1373"/>
      <c r="AY1813" s="1373"/>
      <c r="AZ1813" s="1639"/>
      <c r="BA1813" s="1639"/>
      <c r="BB1813" s="1639"/>
      <c r="BC1813" s="1639"/>
      <c r="BD1813" s="1639"/>
      <c r="BE1813" s="1642">
        <v>0</v>
      </c>
    </row>
    <row s="1854" customFormat="1" customHeight="1" ht="22.5">
      <c r="A1814" s="994"/>
      <c r="B1814" s="1373"/>
      <c r="C1814" s="1649"/>
      <c r="D1814" s="2158"/>
      <c r="E1814" s="553" t="s">
        <v>3732</v>
      </c>
      <c r="F1814" s="547" t="s">
        <v>2629</v>
      </c>
      <c r="G1814" s="2386" t="s">
        <v>738</v>
      </c>
      <c r="H1814" s="552"/>
      <c r="I1814" s="552">
        <v>238</v>
      </c>
      <c r="J1814" s="552"/>
      <c r="K1814" s="552"/>
      <c r="L1814" s="552"/>
      <c r="M1814" s="552"/>
      <c r="N1814" s="552"/>
      <c r="O1814" s="552"/>
      <c r="P1814" s="552"/>
      <c r="Q1814" s="552"/>
      <c r="R1814" s="552"/>
      <c r="S1814" s="552"/>
      <c r="T1814" s="552"/>
      <c r="U1814" s="552"/>
      <c r="V1814" s="552"/>
      <c r="W1814" s="552"/>
      <c r="X1814" s="552"/>
      <c r="Y1814" s="552"/>
      <c r="Z1814" s="552"/>
      <c r="AA1814" s="552"/>
      <c r="AB1814" s="552"/>
      <c r="AC1814" s="552"/>
      <c r="AD1814" s="552"/>
      <c r="AE1814" s="552"/>
      <c r="AF1814" s="552"/>
      <c r="AG1814" s="552"/>
      <c r="AH1814" s="552"/>
      <c r="AI1814" s="1532" t="s">
        <v>739</v>
      </c>
      <c r="AJ1814" s="741"/>
      <c r="AK1814" s="1649"/>
      <c r="AL1814" s="1649"/>
      <c r="AM1814" s="1373"/>
      <c r="AN1814" s="1373"/>
      <c r="AO1814" s="1373"/>
      <c r="AP1814" s="1373"/>
      <c r="AQ1814" s="1649"/>
      <c r="AR1814" s="1373"/>
      <c r="AS1814" s="1373"/>
      <c r="AT1814" s="743"/>
      <c r="AU1814" s="1373"/>
      <c r="AV1814" s="1373"/>
      <c r="AW1814" s="1373"/>
      <c r="AX1814" s="1373"/>
      <c r="AY1814" s="1373"/>
      <c r="AZ1814" s="1639"/>
      <c r="BA1814" s="1639"/>
      <c r="BB1814" s="1639"/>
      <c r="BC1814" s="1639"/>
      <c r="BD1814" s="1639"/>
      <c r="BE1814" s="1642">
        <v>0</v>
      </c>
    </row>
    <row s="1854" customFormat="1" customHeight="1" ht="22.5">
      <c r="A1815" s="994"/>
      <c r="B1815" s="1373"/>
      <c r="C1815" s="1649"/>
      <c r="D1815" s="2158"/>
      <c r="E1815" s="553" t="s">
        <v>3733</v>
      </c>
      <c r="F1815" s="547" t="s">
        <v>3734</v>
      </c>
      <c r="G1815" s="2386" t="s">
        <v>738</v>
      </c>
      <c r="H1815" s="552"/>
      <c r="I1815" s="552">
        <v>209.442</v>
      </c>
      <c r="J1815" s="552"/>
      <c r="K1815" s="552"/>
      <c r="L1815" s="552"/>
      <c r="M1815" s="552"/>
      <c r="N1815" s="552"/>
      <c r="O1815" s="552"/>
      <c r="P1815" s="552"/>
      <c r="Q1815" s="552"/>
      <c r="R1815" s="552"/>
      <c r="S1815" s="552"/>
      <c r="T1815" s="552"/>
      <c r="U1815" s="552"/>
      <c r="V1815" s="552"/>
      <c r="W1815" s="552"/>
      <c r="X1815" s="552"/>
      <c r="Y1815" s="552"/>
      <c r="Z1815" s="552"/>
      <c r="AA1815" s="552"/>
      <c r="AB1815" s="552"/>
      <c r="AC1815" s="552"/>
      <c r="AD1815" s="552"/>
      <c r="AE1815" s="552"/>
      <c r="AF1815" s="552"/>
      <c r="AG1815" s="552"/>
      <c r="AH1815" s="552"/>
      <c r="AI1815" s="1532" t="s">
        <v>739</v>
      </c>
      <c r="AJ1815" s="741"/>
      <c r="AK1815" s="1649"/>
      <c r="AL1815" s="1649"/>
      <c r="AM1815" s="1373"/>
      <c r="AN1815" s="1373"/>
      <c r="AO1815" s="1373"/>
      <c r="AP1815" s="1373"/>
      <c r="AQ1815" s="1649"/>
      <c r="AR1815" s="1373"/>
      <c r="AS1815" s="1373"/>
      <c r="AT1815" s="743"/>
      <c r="AU1815" s="1373"/>
      <c r="AV1815" s="1373"/>
      <c r="AW1815" s="1373"/>
      <c r="AX1815" s="1373"/>
      <c r="AY1815" s="1373"/>
      <c r="AZ1815" s="1639"/>
      <c r="BA1815" s="1639"/>
      <c r="BB1815" s="1639"/>
      <c r="BC1815" s="1639"/>
      <c r="BD1815" s="1639"/>
      <c r="BE1815" s="1642">
        <v>0</v>
      </c>
    </row>
    <row s="1854" customFormat="1" customHeight="1" ht="22.5">
      <c r="A1816" s="994"/>
      <c r="B1816" s="1373"/>
      <c r="C1816" s="1649"/>
      <c r="D1816" s="2158"/>
      <c r="E1816" s="553" t="s">
        <v>3735</v>
      </c>
      <c r="F1816" s="547" t="s">
        <v>2745</v>
      </c>
      <c r="G1816" s="2386" t="s">
        <v>738</v>
      </c>
      <c r="H1816" s="552"/>
      <c r="I1816" s="552">
        <v>251.277</v>
      </c>
      <c r="J1816" s="552"/>
      <c r="K1816" s="552"/>
      <c r="L1816" s="552"/>
      <c r="M1816" s="552"/>
      <c r="N1816" s="552"/>
      <c r="O1816" s="552"/>
      <c r="P1816" s="552"/>
      <c r="Q1816" s="552"/>
      <c r="R1816" s="552"/>
      <c r="S1816" s="552"/>
      <c r="T1816" s="552"/>
      <c r="U1816" s="552"/>
      <c r="V1816" s="552"/>
      <c r="W1816" s="552"/>
      <c r="X1816" s="552"/>
      <c r="Y1816" s="552"/>
      <c r="Z1816" s="552"/>
      <c r="AA1816" s="552"/>
      <c r="AB1816" s="552"/>
      <c r="AC1816" s="552"/>
      <c r="AD1816" s="552"/>
      <c r="AE1816" s="552"/>
      <c r="AF1816" s="552"/>
      <c r="AG1816" s="552"/>
      <c r="AH1816" s="552"/>
      <c r="AI1816" s="1532" t="s">
        <v>739</v>
      </c>
      <c r="AJ1816" s="741"/>
      <c r="AK1816" s="1649"/>
      <c r="AL1816" s="1649"/>
      <c r="AM1816" s="1373"/>
      <c r="AN1816" s="1373"/>
      <c r="AO1816" s="1373"/>
      <c r="AP1816" s="1373"/>
      <c r="AQ1816" s="1649"/>
      <c r="AR1816" s="1373"/>
      <c r="AS1816" s="1373"/>
      <c r="AT1816" s="743"/>
      <c r="AU1816" s="1373"/>
      <c r="AV1816" s="1373"/>
      <c r="AW1816" s="1373"/>
      <c r="AX1816" s="1373"/>
      <c r="AY1816" s="1373"/>
      <c r="AZ1816" s="1639"/>
      <c r="BA1816" s="1639"/>
      <c r="BB1816" s="1639"/>
      <c r="BC1816" s="1639"/>
      <c r="BD1816" s="1639"/>
      <c r="BE1816" s="1642">
        <v>0</v>
      </c>
    </row>
    <row s="1854" customFormat="1" customHeight="1" ht="22.5">
      <c r="A1817" s="994"/>
      <c r="B1817" s="1373"/>
      <c r="C1817" s="1649"/>
      <c r="D1817" s="2158"/>
      <c r="E1817" s="553" t="s">
        <v>3736</v>
      </c>
      <c r="F1817" s="547" t="s">
        <v>2663</v>
      </c>
      <c r="G1817" s="2386" t="s">
        <v>738</v>
      </c>
      <c r="H1817" s="552"/>
      <c r="I1817" s="552">
        <v>210.312</v>
      </c>
      <c r="J1817" s="552"/>
      <c r="K1817" s="552"/>
      <c r="L1817" s="552"/>
      <c r="M1817" s="552"/>
      <c r="N1817" s="552"/>
      <c r="O1817" s="552"/>
      <c r="P1817" s="552"/>
      <c r="Q1817" s="552"/>
      <c r="R1817" s="552"/>
      <c r="S1817" s="552"/>
      <c r="T1817" s="552"/>
      <c r="U1817" s="552"/>
      <c r="V1817" s="552"/>
      <c r="W1817" s="552"/>
      <c r="X1817" s="552"/>
      <c r="Y1817" s="552"/>
      <c r="Z1817" s="552"/>
      <c r="AA1817" s="552"/>
      <c r="AB1817" s="552"/>
      <c r="AC1817" s="552"/>
      <c r="AD1817" s="552"/>
      <c r="AE1817" s="552"/>
      <c r="AF1817" s="552"/>
      <c r="AG1817" s="552"/>
      <c r="AH1817" s="552"/>
      <c r="AI1817" s="1532" t="s">
        <v>739</v>
      </c>
      <c r="AJ1817" s="741"/>
      <c r="AK1817" s="1649"/>
      <c r="AL1817" s="1649"/>
      <c r="AM1817" s="1373"/>
      <c r="AN1817" s="1373"/>
      <c r="AO1817" s="1373"/>
      <c r="AP1817" s="1373"/>
      <c r="AQ1817" s="1649"/>
      <c r="AR1817" s="1373"/>
      <c r="AS1817" s="1373"/>
      <c r="AT1817" s="743"/>
      <c r="AU1817" s="1373"/>
      <c r="AV1817" s="1373"/>
      <c r="AW1817" s="1373"/>
      <c r="AX1817" s="1373"/>
      <c r="AY1817" s="1373"/>
      <c r="AZ1817" s="1639"/>
      <c r="BA1817" s="1639"/>
      <c r="BB1817" s="1639"/>
      <c r="BC1817" s="1639"/>
      <c r="BD1817" s="1639"/>
      <c r="BE1817" s="1642">
        <v>0</v>
      </c>
    </row>
    <row s="1854" customFormat="1" customHeight="1" ht="22.5">
      <c r="A1818" s="994"/>
      <c r="B1818" s="1373"/>
      <c r="C1818" s="1649"/>
      <c r="D1818" s="2158"/>
      <c r="E1818" s="553" t="s">
        <v>3737</v>
      </c>
      <c r="F1818" s="547" t="s">
        <v>3738</v>
      </c>
      <c r="G1818" s="2386" t="s">
        <v>738</v>
      </c>
      <c r="H1818" s="552"/>
      <c r="I1818" s="552">
        <v>188.714</v>
      </c>
      <c r="J1818" s="552"/>
      <c r="K1818" s="552"/>
      <c r="L1818" s="552"/>
      <c r="M1818" s="552"/>
      <c r="N1818" s="552"/>
      <c r="O1818" s="552"/>
      <c r="P1818" s="552"/>
      <c r="Q1818" s="552"/>
      <c r="R1818" s="552"/>
      <c r="S1818" s="552"/>
      <c r="T1818" s="552"/>
      <c r="U1818" s="552"/>
      <c r="V1818" s="552"/>
      <c r="W1818" s="552"/>
      <c r="X1818" s="552"/>
      <c r="Y1818" s="552"/>
      <c r="Z1818" s="552"/>
      <c r="AA1818" s="552"/>
      <c r="AB1818" s="552"/>
      <c r="AC1818" s="552"/>
      <c r="AD1818" s="552"/>
      <c r="AE1818" s="552"/>
      <c r="AF1818" s="552"/>
      <c r="AG1818" s="552"/>
      <c r="AH1818" s="552"/>
      <c r="AI1818" s="1532" t="s">
        <v>739</v>
      </c>
      <c r="AJ1818" s="741"/>
      <c r="AK1818" s="1649"/>
      <c r="AL1818" s="1649"/>
      <c r="AM1818" s="1373"/>
      <c r="AN1818" s="1373"/>
      <c r="AO1818" s="1373"/>
      <c r="AP1818" s="1373"/>
      <c r="AQ1818" s="1649"/>
      <c r="AR1818" s="1373"/>
      <c r="AS1818" s="1373"/>
      <c r="AT1818" s="743"/>
      <c r="AU1818" s="1373"/>
      <c r="AV1818" s="1373"/>
      <c r="AW1818" s="1373"/>
      <c r="AX1818" s="1373"/>
      <c r="AY1818" s="1373"/>
      <c r="AZ1818" s="1639"/>
      <c r="BA1818" s="1639"/>
      <c r="BB1818" s="1639"/>
      <c r="BC1818" s="1639"/>
      <c r="BD1818" s="1639"/>
      <c r="BE1818" s="1642">
        <v>0</v>
      </c>
    </row>
    <row s="1854" customFormat="1" customHeight="1" ht="22.5">
      <c r="A1819" s="994"/>
      <c r="B1819" s="1373"/>
      <c r="C1819" s="1649"/>
      <c r="D1819" s="2158"/>
      <c r="E1819" s="553" t="s">
        <v>3739</v>
      </c>
      <c r="F1819" s="547" t="s">
        <v>2601</v>
      </c>
      <c r="G1819" s="2386" t="s">
        <v>738</v>
      </c>
      <c r="H1819" s="552"/>
      <c r="I1819" s="552">
        <v>172.403</v>
      </c>
      <c r="J1819" s="552"/>
      <c r="K1819" s="552"/>
      <c r="L1819" s="552"/>
      <c r="M1819" s="552"/>
      <c r="N1819" s="552"/>
      <c r="O1819" s="552"/>
      <c r="P1819" s="552"/>
      <c r="Q1819" s="552"/>
      <c r="R1819" s="552"/>
      <c r="S1819" s="552"/>
      <c r="T1819" s="552"/>
      <c r="U1819" s="552"/>
      <c r="V1819" s="552"/>
      <c r="W1819" s="552"/>
      <c r="X1819" s="552"/>
      <c r="Y1819" s="552"/>
      <c r="Z1819" s="552"/>
      <c r="AA1819" s="552"/>
      <c r="AB1819" s="552"/>
      <c r="AC1819" s="552"/>
      <c r="AD1819" s="552"/>
      <c r="AE1819" s="552"/>
      <c r="AF1819" s="552"/>
      <c r="AG1819" s="552"/>
      <c r="AH1819" s="552"/>
      <c r="AI1819" s="1532" t="s">
        <v>739</v>
      </c>
      <c r="AJ1819" s="741"/>
      <c r="AK1819" s="1649"/>
      <c r="AL1819" s="1649"/>
      <c r="AM1819" s="1373"/>
      <c r="AN1819" s="1373"/>
      <c r="AO1819" s="1373"/>
      <c r="AP1819" s="1373"/>
      <c r="AQ1819" s="1649"/>
      <c r="AR1819" s="1373"/>
      <c r="AS1819" s="1373"/>
      <c r="AT1819" s="743"/>
      <c r="AU1819" s="1373"/>
      <c r="AV1819" s="1373"/>
      <c r="AW1819" s="1373"/>
      <c r="AX1819" s="1373"/>
      <c r="AY1819" s="1373"/>
      <c r="AZ1819" s="1639"/>
      <c r="BA1819" s="1639"/>
      <c r="BB1819" s="1639"/>
      <c r="BC1819" s="1639"/>
      <c r="BD1819" s="1639"/>
      <c r="BE1819" s="1642">
        <v>0</v>
      </c>
    </row>
    <row s="1854" customFormat="1" customHeight="1" ht="22.5">
      <c r="A1820" s="994"/>
      <c r="B1820" s="1373"/>
      <c r="C1820" s="1649"/>
      <c r="D1820" s="2158"/>
      <c r="E1820" s="553" t="s">
        <v>3740</v>
      </c>
      <c r="F1820" s="547" t="s">
        <v>3741</v>
      </c>
      <c r="G1820" s="2386" t="s">
        <v>738</v>
      </c>
      <c r="H1820" s="552"/>
      <c r="I1820" s="552">
        <v>169.329</v>
      </c>
      <c r="J1820" s="552"/>
      <c r="K1820" s="552"/>
      <c r="L1820" s="552"/>
      <c r="M1820" s="552"/>
      <c r="N1820" s="552"/>
      <c r="O1820" s="552"/>
      <c r="P1820" s="552"/>
      <c r="Q1820" s="552"/>
      <c r="R1820" s="552"/>
      <c r="S1820" s="552"/>
      <c r="T1820" s="552"/>
      <c r="U1820" s="552"/>
      <c r="V1820" s="552"/>
      <c r="W1820" s="552"/>
      <c r="X1820" s="552"/>
      <c r="Y1820" s="552"/>
      <c r="Z1820" s="552"/>
      <c r="AA1820" s="552"/>
      <c r="AB1820" s="552"/>
      <c r="AC1820" s="552"/>
      <c r="AD1820" s="552"/>
      <c r="AE1820" s="552"/>
      <c r="AF1820" s="552"/>
      <c r="AG1820" s="552"/>
      <c r="AH1820" s="552"/>
      <c r="AI1820" s="1532" t="s">
        <v>739</v>
      </c>
      <c r="AJ1820" s="741"/>
      <c r="AK1820" s="1649"/>
      <c r="AL1820" s="1649"/>
      <c r="AM1820" s="1373"/>
      <c r="AN1820" s="1373"/>
      <c r="AO1820" s="1373"/>
      <c r="AP1820" s="1373"/>
      <c r="AQ1820" s="1649"/>
      <c r="AR1820" s="1373"/>
      <c r="AS1820" s="1373"/>
      <c r="AT1820" s="743"/>
      <c r="AU1820" s="1373"/>
      <c r="AV1820" s="1373"/>
      <c r="AW1820" s="1373"/>
      <c r="AX1820" s="1373"/>
      <c r="AY1820" s="1373"/>
      <c r="AZ1820" s="1639"/>
      <c r="BA1820" s="1639"/>
      <c r="BB1820" s="1639"/>
      <c r="BC1820" s="1639"/>
      <c r="BD1820" s="1639"/>
      <c r="BE1820" s="1642">
        <v>0</v>
      </c>
    </row>
    <row s="1854" customFormat="1" customHeight="1" ht="22.5">
      <c r="A1821" s="994"/>
      <c r="B1821" s="1373"/>
      <c r="C1821" s="1649"/>
      <c r="D1821" s="2158"/>
      <c r="E1821" s="553" t="s">
        <v>3742</v>
      </c>
      <c r="F1821" s="547" t="s">
        <v>2679</v>
      </c>
      <c r="G1821" s="2386" t="s">
        <v>738</v>
      </c>
      <c r="H1821" s="552"/>
      <c r="I1821" s="552">
        <v>274.23</v>
      </c>
      <c r="J1821" s="552"/>
      <c r="K1821" s="552"/>
      <c r="L1821" s="552"/>
      <c r="M1821" s="552"/>
      <c r="N1821" s="552"/>
      <c r="O1821" s="552"/>
      <c r="P1821" s="552"/>
      <c r="Q1821" s="552"/>
      <c r="R1821" s="552"/>
      <c r="S1821" s="552"/>
      <c r="T1821" s="552"/>
      <c r="U1821" s="552"/>
      <c r="V1821" s="552"/>
      <c r="W1821" s="552"/>
      <c r="X1821" s="552"/>
      <c r="Y1821" s="552"/>
      <c r="Z1821" s="552"/>
      <c r="AA1821" s="552"/>
      <c r="AB1821" s="552"/>
      <c r="AC1821" s="552"/>
      <c r="AD1821" s="552"/>
      <c r="AE1821" s="552"/>
      <c r="AF1821" s="552"/>
      <c r="AG1821" s="552"/>
      <c r="AH1821" s="552"/>
      <c r="AI1821" s="1532" t="s">
        <v>739</v>
      </c>
      <c r="AJ1821" s="741"/>
      <c r="AK1821" s="1649"/>
      <c r="AL1821" s="1649"/>
      <c r="AM1821" s="1373"/>
      <c r="AN1821" s="1373"/>
      <c r="AO1821" s="1373"/>
      <c r="AP1821" s="1373"/>
      <c r="AQ1821" s="1649"/>
      <c r="AR1821" s="1373"/>
      <c r="AS1821" s="1373"/>
      <c r="AT1821" s="743"/>
      <c r="AU1821" s="1373"/>
      <c r="AV1821" s="1373"/>
      <c r="AW1821" s="1373"/>
      <c r="AX1821" s="1373"/>
      <c r="AY1821" s="1373"/>
      <c r="AZ1821" s="1639"/>
      <c r="BA1821" s="1639"/>
      <c r="BB1821" s="1639"/>
      <c r="BC1821" s="1639"/>
      <c r="BD1821" s="1639"/>
      <c r="BE1821" s="1642">
        <v>0</v>
      </c>
    </row>
    <row s="1854" customFormat="1" customHeight="1" ht="22.5">
      <c r="A1822" s="994"/>
      <c r="B1822" s="1373"/>
      <c r="C1822" s="1649"/>
      <c r="D1822" s="2158"/>
      <c r="E1822" s="553" t="s">
        <v>3743</v>
      </c>
      <c r="F1822" s="547" t="s">
        <v>3744</v>
      </c>
      <c r="G1822" s="2386" t="s">
        <v>738</v>
      </c>
      <c r="H1822" s="552"/>
      <c r="I1822" s="552">
        <v>195.661</v>
      </c>
      <c r="J1822" s="552"/>
      <c r="K1822" s="552"/>
      <c r="L1822" s="552"/>
      <c r="M1822" s="552"/>
      <c r="N1822" s="552"/>
      <c r="O1822" s="552"/>
      <c r="P1822" s="552"/>
      <c r="Q1822" s="552"/>
      <c r="R1822" s="552"/>
      <c r="S1822" s="552"/>
      <c r="T1822" s="552"/>
      <c r="U1822" s="552"/>
      <c r="V1822" s="552"/>
      <c r="W1822" s="552"/>
      <c r="X1822" s="552"/>
      <c r="Y1822" s="552"/>
      <c r="Z1822" s="552"/>
      <c r="AA1822" s="552"/>
      <c r="AB1822" s="552"/>
      <c r="AC1822" s="552"/>
      <c r="AD1822" s="552"/>
      <c r="AE1822" s="552"/>
      <c r="AF1822" s="552"/>
      <c r="AG1822" s="552"/>
      <c r="AH1822" s="552"/>
      <c r="AI1822" s="1532" t="s">
        <v>739</v>
      </c>
      <c r="AJ1822" s="741"/>
      <c r="AK1822" s="1649"/>
      <c r="AL1822" s="1649"/>
      <c r="AM1822" s="1373"/>
      <c r="AN1822" s="1373"/>
      <c r="AO1822" s="1373"/>
      <c r="AP1822" s="1373"/>
      <c r="AQ1822" s="1649"/>
      <c r="AR1822" s="1373"/>
      <c r="AS1822" s="1373"/>
      <c r="AT1822" s="743"/>
      <c r="AU1822" s="1373"/>
      <c r="AV1822" s="1373"/>
      <c r="AW1822" s="1373"/>
      <c r="AX1822" s="1373"/>
      <c r="AY1822" s="1373"/>
      <c r="AZ1822" s="1639"/>
      <c r="BA1822" s="1639"/>
      <c r="BB1822" s="1639"/>
      <c r="BC1822" s="1639"/>
      <c r="BD1822" s="1639"/>
      <c r="BE1822" s="1642">
        <v>0</v>
      </c>
    </row>
    <row s="1854" customFormat="1" customHeight="1" ht="22.5">
      <c r="A1823" s="994"/>
      <c r="B1823" s="1373"/>
      <c r="C1823" s="1649"/>
      <c r="D1823" s="2158"/>
      <c r="E1823" s="553" t="s">
        <v>3745</v>
      </c>
      <c r="F1823" s="547" t="s">
        <v>2759</v>
      </c>
      <c r="G1823" s="2386" t="s">
        <v>738</v>
      </c>
      <c r="H1823" s="552"/>
      <c r="I1823" s="552">
        <v>211.131</v>
      </c>
      <c r="J1823" s="552"/>
      <c r="K1823" s="552"/>
      <c r="L1823" s="552"/>
      <c r="M1823" s="552"/>
      <c r="N1823" s="552"/>
      <c r="O1823" s="552"/>
      <c r="P1823" s="552"/>
      <c r="Q1823" s="552"/>
      <c r="R1823" s="552"/>
      <c r="S1823" s="552"/>
      <c r="T1823" s="552"/>
      <c r="U1823" s="552"/>
      <c r="V1823" s="552"/>
      <c r="W1823" s="552"/>
      <c r="X1823" s="552"/>
      <c r="Y1823" s="552"/>
      <c r="Z1823" s="552"/>
      <c r="AA1823" s="552"/>
      <c r="AB1823" s="552"/>
      <c r="AC1823" s="552"/>
      <c r="AD1823" s="552"/>
      <c r="AE1823" s="552"/>
      <c r="AF1823" s="552"/>
      <c r="AG1823" s="552"/>
      <c r="AH1823" s="552"/>
      <c r="AI1823" s="1532" t="s">
        <v>739</v>
      </c>
      <c r="AJ1823" s="741"/>
      <c r="AK1823" s="1649"/>
      <c r="AL1823" s="1649"/>
      <c r="AM1823" s="1373"/>
      <c r="AN1823" s="1373"/>
      <c r="AO1823" s="1373"/>
      <c r="AP1823" s="1373"/>
      <c r="AQ1823" s="1649"/>
      <c r="AR1823" s="1373"/>
      <c r="AS1823" s="1373"/>
      <c r="AT1823" s="743"/>
      <c r="AU1823" s="1373"/>
      <c r="AV1823" s="1373"/>
      <c r="AW1823" s="1373"/>
      <c r="AX1823" s="1373"/>
      <c r="AY1823" s="1373"/>
      <c r="AZ1823" s="1639"/>
      <c r="BA1823" s="1639"/>
      <c r="BB1823" s="1639"/>
      <c r="BC1823" s="1639"/>
      <c r="BD1823" s="1639"/>
      <c r="BE1823" s="1642">
        <v>0</v>
      </c>
    </row>
    <row s="1854" customFormat="1" customHeight="1" ht="22.5">
      <c r="A1824" s="994"/>
      <c r="B1824" s="1373"/>
      <c r="C1824" s="1649"/>
      <c r="D1824" s="2158"/>
      <c r="E1824" s="553" t="s">
        <v>3746</v>
      </c>
      <c r="F1824" s="547" t="s">
        <v>2751</v>
      </c>
      <c r="G1824" s="2386" t="s">
        <v>738</v>
      </c>
      <c r="H1824" s="552"/>
      <c r="I1824" s="552">
        <v>181.409</v>
      </c>
      <c r="J1824" s="552"/>
      <c r="K1824" s="552"/>
      <c r="L1824" s="552"/>
      <c r="M1824" s="552"/>
      <c r="N1824" s="552"/>
      <c r="O1824" s="552"/>
      <c r="P1824" s="552"/>
      <c r="Q1824" s="552"/>
      <c r="R1824" s="552"/>
      <c r="S1824" s="552"/>
      <c r="T1824" s="552"/>
      <c r="U1824" s="552"/>
      <c r="V1824" s="552"/>
      <c r="W1824" s="552"/>
      <c r="X1824" s="552"/>
      <c r="Y1824" s="552"/>
      <c r="Z1824" s="552"/>
      <c r="AA1824" s="552"/>
      <c r="AB1824" s="552"/>
      <c r="AC1824" s="552"/>
      <c r="AD1824" s="552"/>
      <c r="AE1824" s="552"/>
      <c r="AF1824" s="552"/>
      <c r="AG1824" s="552"/>
      <c r="AH1824" s="552"/>
      <c r="AI1824" s="1532" t="s">
        <v>739</v>
      </c>
      <c r="AJ1824" s="741"/>
      <c r="AK1824" s="1649"/>
      <c r="AL1824" s="1649"/>
      <c r="AM1824" s="1373"/>
      <c r="AN1824" s="1373"/>
      <c r="AO1824" s="1373"/>
      <c r="AP1824" s="1373"/>
      <c r="AQ1824" s="1649"/>
      <c r="AR1824" s="1373"/>
      <c r="AS1824" s="1373"/>
      <c r="AT1824" s="743"/>
      <c r="AU1824" s="1373"/>
      <c r="AV1824" s="1373"/>
      <c r="AW1824" s="1373"/>
      <c r="AX1824" s="1373"/>
      <c r="AY1824" s="1373"/>
      <c r="AZ1824" s="1639"/>
      <c r="BA1824" s="1639"/>
      <c r="BB1824" s="1639"/>
      <c r="BC1824" s="1639"/>
      <c r="BD1824" s="1639"/>
      <c r="BE1824" s="1642">
        <v>0</v>
      </c>
    </row>
    <row s="1854" customFormat="1" customHeight="1" ht="22.5">
      <c r="A1825" s="994"/>
      <c r="B1825" s="1373"/>
      <c r="C1825" s="1649"/>
      <c r="D1825" s="2158"/>
      <c r="E1825" s="553" t="s">
        <v>3747</v>
      </c>
      <c r="F1825" s="547" t="s">
        <v>2771</v>
      </c>
      <c r="G1825" s="2386" t="s">
        <v>738</v>
      </c>
      <c r="H1825" s="552"/>
      <c r="I1825" s="552">
        <v>234.999</v>
      </c>
      <c r="J1825" s="552"/>
      <c r="K1825" s="552"/>
      <c r="L1825" s="552"/>
      <c r="M1825" s="552"/>
      <c r="N1825" s="552"/>
      <c r="O1825" s="552"/>
      <c r="P1825" s="552"/>
      <c r="Q1825" s="552"/>
      <c r="R1825" s="552"/>
      <c r="S1825" s="552"/>
      <c r="T1825" s="552"/>
      <c r="U1825" s="552"/>
      <c r="V1825" s="552"/>
      <c r="W1825" s="552"/>
      <c r="X1825" s="552"/>
      <c r="Y1825" s="552"/>
      <c r="Z1825" s="552"/>
      <c r="AA1825" s="552"/>
      <c r="AB1825" s="552"/>
      <c r="AC1825" s="552"/>
      <c r="AD1825" s="552"/>
      <c r="AE1825" s="552"/>
      <c r="AF1825" s="552"/>
      <c r="AG1825" s="552"/>
      <c r="AH1825" s="552"/>
      <c r="AI1825" s="1532" t="s">
        <v>739</v>
      </c>
      <c r="AJ1825" s="741"/>
      <c r="AK1825" s="1649"/>
      <c r="AL1825" s="1649"/>
      <c r="AM1825" s="1373"/>
      <c r="AN1825" s="1373"/>
      <c r="AO1825" s="1373"/>
      <c r="AP1825" s="1373"/>
      <c r="AQ1825" s="1649"/>
      <c r="AR1825" s="1373"/>
      <c r="AS1825" s="1373"/>
      <c r="AT1825" s="743"/>
      <c r="AU1825" s="1373"/>
      <c r="AV1825" s="1373"/>
      <c r="AW1825" s="1373"/>
      <c r="AX1825" s="1373"/>
      <c r="AY1825" s="1373"/>
      <c r="AZ1825" s="1639"/>
      <c r="BA1825" s="1639"/>
      <c r="BB1825" s="1639"/>
      <c r="BC1825" s="1639"/>
      <c r="BD1825" s="1639"/>
      <c r="BE1825" s="1642">
        <v>0</v>
      </c>
    </row>
    <row s="1854" customFormat="1" customHeight="1" ht="22.5">
      <c r="A1826" s="994"/>
      <c r="B1826" s="1373"/>
      <c r="C1826" s="1649"/>
      <c r="D1826" s="2158"/>
      <c r="E1826" s="553" t="s">
        <v>3748</v>
      </c>
      <c r="F1826" s="547" t="s">
        <v>2757</v>
      </c>
      <c r="G1826" s="2386" t="s">
        <v>738</v>
      </c>
      <c r="H1826" s="552"/>
      <c r="I1826" s="552">
        <v>205.149</v>
      </c>
      <c r="J1826" s="552"/>
      <c r="K1826" s="552"/>
      <c r="L1826" s="552"/>
      <c r="M1826" s="552"/>
      <c r="N1826" s="552"/>
      <c r="O1826" s="552"/>
      <c r="P1826" s="552"/>
      <c r="Q1826" s="552"/>
      <c r="R1826" s="552"/>
      <c r="S1826" s="552"/>
      <c r="T1826" s="552"/>
      <c r="U1826" s="552"/>
      <c r="V1826" s="552"/>
      <c r="W1826" s="552"/>
      <c r="X1826" s="552"/>
      <c r="Y1826" s="552"/>
      <c r="Z1826" s="552"/>
      <c r="AA1826" s="552"/>
      <c r="AB1826" s="552"/>
      <c r="AC1826" s="552"/>
      <c r="AD1826" s="552"/>
      <c r="AE1826" s="552"/>
      <c r="AF1826" s="552"/>
      <c r="AG1826" s="552"/>
      <c r="AH1826" s="552"/>
      <c r="AI1826" s="1532" t="s">
        <v>739</v>
      </c>
      <c r="AJ1826" s="741"/>
      <c r="AK1826" s="1649"/>
      <c r="AL1826" s="1649"/>
      <c r="AM1826" s="1373"/>
      <c r="AN1826" s="1373"/>
      <c r="AO1826" s="1373"/>
      <c r="AP1826" s="1373"/>
      <c r="AQ1826" s="1649"/>
      <c r="AR1826" s="1373"/>
      <c r="AS1826" s="1373"/>
      <c r="AT1826" s="743"/>
      <c r="AU1826" s="1373"/>
      <c r="AV1826" s="1373"/>
      <c r="AW1826" s="1373"/>
      <c r="AX1826" s="1373"/>
      <c r="AY1826" s="1373"/>
      <c r="AZ1826" s="1639"/>
      <c r="BA1826" s="1639"/>
      <c r="BB1826" s="1639"/>
      <c r="BC1826" s="1639"/>
      <c r="BD1826" s="1639"/>
      <c r="BE1826" s="1642">
        <v>0</v>
      </c>
    </row>
    <row s="1854" customFormat="1" customHeight="1" ht="22.5">
      <c r="A1827" s="994"/>
      <c r="B1827" s="1373"/>
      <c r="C1827" s="1649"/>
      <c r="D1827" s="2158"/>
      <c r="E1827" s="553" t="s">
        <v>3749</v>
      </c>
      <c r="F1827" s="547" t="s">
        <v>2769</v>
      </c>
      <c r="G1827" s="2386" t="s">
        <v>738</v>
      </c>
      <c r="H1827" s="552"/>
      <c r="I1827" s="552">
        <v>218.452</v>
      </c>
      <c r="J1827" s="552"/>
      <c r="K1827" s="552"/>
      <c r="L1827" s="552"/>
      <c r="M1827" s="552"/>
      <c r="N1827" s="552"/>
      <c r="O1827" s="552"/>
      <c r="P1827" s="552"/>
      <c r="Q1827" s="552"/>
      <c r="R1827" s="552"/>
      <c r="S1827" s="552"/>
      <c r="T1827" s="552"/>
      <c r="U1827" s="552"/>
      <c r="V1827" s="552"/>
      <c r="W1827" s="552"/>
      <c r="X1827" s="552"/>
      <c r="Y1827" s="552"/>
      <c r="Z1827" s="552"/>
      <c r="AA1827" s="552"/>
      <c r="AB1827" s="552"/>
      <c r="AC1827" s="552"/>
      <c r="AD1827" s="552"/>
      <c r="AE1827" s="552"/>
      <c r="AF1827" s="552"/>
      <c r="AG1827" s="552"/>
      <c r="AH1827" s="552"/>
      <c r="AI1827" s="1532" t="s">
        <v>739</v>
      </c>
      <c r="AJ1827" s="741"/>
      <c r="AK1827" s="1649"/>
      <c r="AL1827" s="1649"/>
      <c r="AM1827" s="1373"/>
      <c r="AN1827" s="1373"/>
      <c r="AO1827" s="1373"/>
      <c r="AP1827" s="1373"/>
      <c r="AQ1827" s="1649"/>
      <c r="AR1827" s="1373"/>
      <c r="AS1827" s="1373"/>
      <c r="AT1827" s="743"/>
      <c r="AU1827" s="1373"/>
      <c r="AV1827" s="1373"/>
      <c r="AW1827" s="1373"/>
      <c r="AX1827" s="1373"/>
      <c r="AY1827" s="1373"/>
      <c r="AZ1827" s="1639"/>
      <c r="BA1827" s="1639"/>
      <c r="BB1827" s="1639"/>
      <c r="BC1827" s="1639"/>
      <c r="BD1827" s="1639"/>
      <c r="BE1827" s="1642">
        <v>0</v>
      </c>
    </row>
    <row s="1854" customFormat="1" customHeight="1" ht="22.5">
      <c r="A1828" s="994"/>
      <c r="B1828" s="1373"/>
      <c r="C1828" s="1649"/>
      <c r="D1828" s="2158"/>
      <c r="E1828" s="553" t="s">
        <v>3750</v>
      </c>
      <c r="F1828" s="547" t="s">
        <v>2773</v>
      </c>
      <c r="G1828" s="2386" t="s">
        <v>738</v>
      </c>
      <c r="H1828" s="552"/>
      <c r="I1828" s="552">
        <v>210.551</v>
      </c>
      <c r="J1828" s="552"/>
      <c r="K1828" s="552"/>
      <c r="L1828" s="552"/>
      <c r="M1828" s="552"/>
      <c r="N1828" s="552"/>
      <c r="O1828" s="552"/>
      <c r="P1828" s="552"/>
      <c r="Q1828" s="552"/>
      <c r="R1828" s="552"/>
      <c r="S1828" s="552"/>
      <c r="T1828" s="552"/>
      <c r="U1828" s="552"/>
      <c r="V1828" s="552"/>
      <c r="W1828" s="552"/>
      <c r="X1828" s="552"/>
      <c r="Y1828" s="552"/>
      <c r="Z1828" s="552"/>
      <c r="AA1828" s="552"/>
      <c r="AB1828" s="552"/>
      <c r="AC1828" s="552"/>
      <c r="AD1828" s="552"/>
      <c r="AE1828" s="552"/>
      <c r="AF1828" s="552"/>
      <c r="AG1828" s="552"/>
      <c r="AH1828" s="552"/>
      <c r="AI1828" s="1532" t="s">
        <v>739</v>
      </c>
      <c r="AJ1828" s="741"/>
      <c r="AK1828" s="1649"/>
      <c r="AL1828" s="1649"/>
      <c r="AM1828" s="1373"/>
      <c r="AN1828" s="1373"/>
      <c r="AO1828" s="1373"/>
      <c r="AP1828" s="1373"/>
      <c r="AQ1828" s="1649"/>
      <c r="AR1828" s="1373"/>
      <c r="AS1828" s="1373"/>
      <c r="AT1828" s="743"/>
      <c r="AU1828" s="1373"/>
      <c r="AV1828" s="1373"/>
      <c r="AW1828" s="1373"/>
      <c r="AX1828" s="1373"/>
      <c r="AY1828" s="1373"/>
      <c r="AZ1828" s="1639"/>
      <c r="BA1828" s="1639"/>
      <c r="BB1828" s="1639"/>
      <c r="BC1828" s="1639"/>
      <c r="BD1828" s="1639"/>
      <c r="BE1828" s="1642">
        <v>0</v>
      </c>
    </row>
    <row s="1854" customFormat="1" customHeight="1" ht="22.5">
      <c r="A1829" s="994"/>
      <c r="B1829" s="1373"/>
      <c r="C1829" s="1649"/>
      <c r="D1829" s="2158"/>
      <c r="E1829" s="553" t="s">
        <v>3751</v>
      </c>
      <c r="F1829" s="547" t="s">
        <v>3752</v>
      </c>
      <c r="G1829" s="2386" t="s">
        <v>738</v>
      </c>
      <c r="H1829" s="552"/>
      <c r="I1829" s="552">
        <v>230.517</v>
      </c>
      <c r="J1829" s="552"/>
      <c r="K1829" s="552"/>
      <c r="L1829" s="552"/>
      <c r="M1829" s="552"/>
      <c r="N1829" s="552"/>
      <c r="O1829" s="552"/>
      <c r="P1829" s="552"/>
      <c r="Q1829" s="552"/>
      <c r="R1829" s="552"/>
      <c r="S1829" s="552"/>
      <c r="T1829" s="552"/>
      <c r="U1829" s="552"/>
      <c r="V1829" s="552"/>
      <c r="W1829" s="552"/>
      <c r="X1829" s="552"/>
      <c r="Y1829" s="552"/>
      <c r="Z1829" s="552"/>
      <c r="AA1829" s="552"/>
      <c r="AB1829" s="552"/>
      <c r="AC1829" s="552"/>
      <c r="AD1829" s="552"/>
      <c r="AE1829" s="552"/>
      <c r="AF1829" s="552"/>
      <c r="AG1829" s="552"/>
      <c r="AH1829" s="552"/>
      <c r="AI1829" s="1532" t="s">
        <v>739</v>
      </c>
      <c r="AJ1829" s="741"/>
      <c r="AK1829" s="1649"/>
      <c r="AL1829" s="1649"/>
      <c r="AM1829" s="1373"/>
      <c r="AN1829" s="1373"/>
      <c r="AO1829" s="1373"/>
      <c r="AP1829" s="1373"/>
      <c r="AQ1829" s="1649"/>
      <c r="AR1829" s="1373"/>
      <c r="AS1829" s="1373"/>
      <c r="AT1829" s="743"/>
      <c r="AU1829" s="1373"/>
      <c r="AV1829" s="1373"/>
      <c r="AW1829" s="1373"/>
      <c r="AX1829" s="1373"/>
      <c r="AY1829" s="1373"/>
      <c r="AZ1829" s="1639"/>
      <c r="BA1829" s="1639"/>
      <c r="BB1829" s="1639"/>
      <c r="BC1829" s="1639"/>
      <c r="BD1829" s="1639"/>
      <c r="BE1829" s="1642">
        <v>0</v>
      </c>
    </row>
    <row s="1854" customFormat="1" customHeight="1" ht="22.5">
      <c r="A1830" s="994"/>
      <c r="B1830" s="1373"/>
      <c r="C1830" s="1649"/>
      <c r="D1830" s="2158"/>
      <c r="E1830" s="553" t="s">
        <v>3753</v>
      </c>
      <c r="F1830" s="547" t="s">
        <v>2761</v>
      </c>
      <c r="G1830" s="2386" t="s">
        <v>738</v>
      </c>
      <c r="H1830" s="552"/>
      <c r="I1830" s="552">
        <v>210</v>
      </c>
      <c r="J1830" s="552"/>
      <c r="K1830" s="552"/>
      <c r="L1830" s="552"/>
      <c r="M1830" s="552"/>
      <c r="N1830" s="552"/>
      <c r="O1830" s="552"/>
      <c r="P1830" s="552"/>
      <c r="Q1830" s="552"/>
      <c r="R1830" s="552"/>
      <c r="S1830" s="552"/>
      <c r="T1830" s="552"/>
      <c r="U1830" s="552"/>
      <c r="V1830" s="552"/>
      <c r="W1830" s="552"/>
      <c r="X1830" s="552"/>
      <c r="Y1830" s="552"/>
      <c r="Z1830" s="552"/>
      <c r="AA1830" s="552"/>
      <c r="AB1830" s="552"/>
      <c r="AC1830" s="552"/>
      <c r="AD1830" s="552"/>
      <c r="AE1830" s="552"/>
      <c r="AF1830" s="552"/>
      <c r="AG1830" s="552"/>
      <c r="AH1830" s="552"/>
      <c r="AI1830" s="1532" t="s">
        <v>739</v>
      </c>
      <c r="AJ1830" s="741"/>
      <c r="AK1830" s="1649"/>
      <c r="AL1830" s="1649"/>
      <c r="AM1830" s="1373"/>
      <c r="AN1830" s="1373"/>
      <c r="AO1830" s="1373"/>
      <c r="AP1830" s="1373"/>
      <c r="AQ1830" s="1649"/>
      <c r="AR1830" s="1373"/>
      <c r="AS1830" s="1373"/>
      <c r="AT1830" s="743"/>
      <c r="AU1830" s="1373"/>
      <c r="AV1830" s="1373"/>
      <c r="AW1830" s="1373"/>
      <c r="AX1830" s="1373"/>
      <c r="AY1830" s="1373"/>
      <c r="AZ1830" s="1639"/>
      <c r="BA1830" s="1639"/>
      <c r="BB1830" s="1639"/>
      <c r="BC1830" s="1639"/>
      <c r="BD1830" s="1639"/>
      <c r="BE1830" s="1642">
        <v>0</v>
      </c>
    </row>
    <row s="1854" customFormat="1" customHeight="1" ht="22.5">
      <c r="A1831" s="994"/>
      <c r="B1831" s="1373"/>
      <c r="C1831" s="1649"/>
      <c r="D1831" s="2158"/>
      <c r="E1831" s="553" t="s">
        <v>3754</v>
      </c>
      <c r="F1831" s="547" t="s">
        <v>2767</v>
      </c>
      <c r="G1831" s="2386" t="s">
        <v>738</v>
      </c>
      <c r="H1831" s="552"/>
      <c r="I1831" s="552">
        <v>210.001</v>
      </c>
      <c r="J1831" s="552"/>
      <c r="K1831" s="552"/>
      <c r="L1831" s="552"/>
      <c r="M1831" s="552"/>
      <c r="N1831" s="552"/>
      <c r="O1831" s="552"/>
      <c r="P1831" s="552"/>
      <c r="Q1831" s="552"/>
      <c r="R1831" s="552"/>
      <c r="S1831" s="552"/>
      <c r="T1831" s="552"/>
      <c r="U1831" s="552"/>
      <c r="V1831" s="552"/>
      <c r="W1831" s="552"/>
      <c r="X1831" s="552"/>
      <c r="Y1831" s="552"/>
      <c r="Z1831" s="552"/>
      <c r="AA1831" s="552"/>
      <c r="AB1831" s="552"/>
      <c r="AC1831" s="552"/>
      <c r="AD1831" s="552"/>
      <c r="AE1831" s="552"/>
      <c r="AF1831" s="552"/>
      <c r="AG1831" s="552"/>
      <c r="AH1831" s="552"/>
      <c r="AI1831" s="1532" t="s">
        <v>739</v>
      </c>
      <c r="AJ1831" s="741"/>
      <c r="AK1831" s="1649"/>
      <c r="AL1831" s="1649"/>
      <c r="AM1831" s="1373"/>
      <c r="AN1831" s="1373"/>
      <c r="AO1831" s="1373"/>
      <c r="AP1831" s="1373"/>
      <c r="AQ1831" s="1649"/>
      <c r="AR1831" s="1373"/>
      <c r="AS1831" s="1373"/>
      <c r="AT1831" s="743"/>
      <c r="AU1831" s="1373"/>
      <c r="AV1831" s="1373"/>
      <c r="AW1831" s="1373"/>
      <c r="AX1831" s="1373"/>
      <c r="AY1831" s="1373"/>
      <c r="AZ1831" s="1639"/>
      <c r="BA1831" s="1639"/>
      <c r="BB1831" s="1639"/>
      <c r="BC1831" s="1639"/>
      <c r="BD1831" s="1639"/>
      <c r="BE1831" s="1642">
        <v>0</v>
      </c>
    </row>
    <row s="1854" customFormat="1" customHeight="1" ht="22.5">
      <c r="A1832" s="994"/>
      <c r="B1832" s="1373"/>
      <c r="C1832" s="1649"/>
      <c r="D1832" s="2158"/>
      <c r="E1832" s="553" t="s">
        <v>3755</v>
      </c>
      <c r="F1832" s="547" t="s">
        <v>2657</v>
      </c>
      <c r="G1832" s="2386" t="s">
        <v>738</v>
      </c>
      <c r="H1832" s="552"/>
      <c r="I1832" s="552">
        <v>218.77</v>
      </c>
      <c r="J1832" s="552"/>
      <c r="K1832" s="552"/>
      <c r="L1832" s="552"/>
      <c r="M1832" s="552"/>
      <c r="N1832" s="552"/>
      <c r="O1832" s="552"/>
      <c r="P1832" s="552"/>
      <c r="Q1832" s="552"/>
      <c r="R1832" s="552"/>
      <c r="S1832" s="552"/>
      <c r="T1832" s="552"/>
      <c r="U1832" s="552"/>
      <c r="V1832" s="552"/>
      <c r="W1832" s="552"/>
      <c r="X1832" s="552"/>
      <c r="Y1832" s="552"/>
      <c r="Z1832" s="552"/>
      <c r="AA1832" s="552"/>
      <c r="AB1832" s="552"/>
      <c r="AC1832" s="552"/>
      <c r="AD1832" s="552"/>
      <c r="AE1832" s="552"/>
      <c r="AF1832" s="552"/>
      <c r="AG1832" s="552"/>
      <c r="AH1832" s="552"/>
      <c r="AI1832" s="1532" t="s">
        <v>739</v>
      </c>
      <c r="AJ1832" s="741"/>
      <c r="AK1832" s="1649"/>
      <c r="AL1832" s="1649"/>
      <c r="AM1832" s="1373"/>
      <c r="AN1832" s="1373"/>
      <c r="AO1832" s="1373"/>
      <c r="AP1832" s="1373"/>
      <c r="AQ1832" s="1649"/>
      <c r="AR1832" s="1373"/>
      <c r="AS1832" s="1373"/>
      <c r="AT1832" s="743"/>
      <c r="AU1832" s="1373"/>
      <c r="AV1832" s="1373"/>
      <c r="AW1832" s="1373"/>
      <c r="AX1832" s="1373"/>
      <c r="AY1832" s="1373"/>
      <c r="AZ1832" s="1639"/>
      <c r="BA1832" s="1639"/>
      <c r="BB1832" s="1639"/>
      <c r="BC1832" s="1639"/>
      <c r="BD1832" s="1639"/>
      <c r="BE1832" s="1642">
        <v>0</v>
      </c>
    </row>
    <row s="1854" customFormat="1" customHeight="1" ht="22.5">
      <c r="A1833" s="994"/>
      <c r="B1833" s="1373"/>
      <c r="C1833" s="1649"/>
      <c r="D1833" s="2158"/>
      <c r="E1833" s="553" t="s">
        <v>3756</v>
      </c>
      <c r="F1833" s="547" t="s">
        <v>2707</v>
      </c>
      <c r="G1833" s="2386" t="s">
        <v>738</v>
      </c>
      <c r="H1833" s="552"/>
      <c r="I1833" s="552">
        <v>209.352</v>
      </c>
      <c r="J1833" s="552"/>
      <c r="K1833" s="552"/>
      <c r="L1833" s="552"/>
      <c r="M1833" s="552"/>
      <c r="N1833" s="552"/>
      <c r="O1833" s="552"/>
      <c r="P1833" s="552"/>
      <c r="Q1833" s="552"/>
      <c r="R1833" s="552"/>
      <c r="S1833" s="552"/>
      <c r="T1833" s="552"/>
      <c r="U1833" s="552"/>
      <c r="V1833" s="552"/>
      <c r="W1833" s="552"/>
      <c r="X1833" s="552"/>
      <c r="Y1833" s="552"/>
      <c r="Z1833" s="552"/>
      <c r="AA1833" s="552"/>
      <c r="AB1833" s="552"/>
      <c r="AC1833" s="552"/>
      <c r="AD1833" s="552"/>
      <c r="AE1833" s="552"/>
      <c r="AF1833" s="552"/>
      <c r="AG1833" s="552"/>
      <c r="AH1833" s="552"/>
      <c r="AI1833" s="1532" t="s">
        <v>739</v>
      </c>
      <c r="AJ1833" s="741"/>
      <c r="AK1833" s="1649"/>
      <c r="AL1833" s="1649"/>
      <c r="AM1833" s="1373"/>
      <c r="AN1833" s="1373"/>
      <c r="AO1833" s="1373"/>
      <c r="AP1833" s="1373"/>
      <c r="AQ1833" s="1649"/>
      <c r="AR1833" s="1373"/>
      <c r="AS1833" s="1373"/>
      <c r="AT1833" s="743"/>
      <c r="AU1833" s="1373"/>
      <c r="AV1833" s="1373"/>
      <c r="AW1833" s="1373"/>
      <c r="AX1833" s="1373"/>
      <c r="AY1833" s="1373"/>
      <c r="AZ1833" s="1639"/>
      <c r="BA1833" s="1639"/>
      <c r="BB1833" s="1639"/>
      <c r="BC1833" s="1639"/>
      <c r="BD1833" s="1639"/>
      <c r="BE1833" s="1642">
        <v>0</v>
      </c>
    </row>
    <row s="1854" customFormat="1" customHeight="1" ht="22.5">
      <c r="A1834" s="994"/>
      <c r="B1834" s="1373"/>
      <c r="C1834" s="1649"/>
      <c r="D1834" s="2158"/>
      <c r="E1834" s="553" t="s">
        <v>3757</v>
      </c>
      <c r="F1834" s="547" t="s">
        <v>2721</v>
      </c>
      <c r="G1834" s="2386" t="s">
        <v>738</v>
      </c>
      <c r="H1834" s="552"/>
      <c r="I1834" s="552">
        <v>254.201</v>
      </c>
      <c r="J1834" s="552"/>
      <c r="K1834" s="552"/>
      <c r="L1834" s="552"/>
      <c r="M1834" s="552"/>
      <c r="N1834" s="552"/>
      <c r="O1834" s="552"/>
      <c r="P1834" s="552"/>
      <c r="Q1834" s="552"/>
      <c r="R1834" s="552"/>
      <c r="S1834" s="552"/>
      <c r="T1834" s="552"/>
      <c r="U1834" s="552"/>
      <c r="V1834" s="552"/>
      <c r="W1834" s="552"/>
      <c r="X1834" s="552"/>
      <c r="Y1834" s="552"/>
      <c r="Z1834" s="552"/>
      <c r="AA1834" s="552"/>
      <c r="AB1834" s="552"/>
      <c r="AC1834" s="552"/>
      <c r="AD1834" s="552"/>
      <c r="AE1834" s="552"/>
      <c r="AF1834" s="552"/>
      <c r="AG1834" s="552"/>
      <c r="AH1834" s="552"/>
      <c r="AI1834" s="1532" t="s">
        <v>739</v>
      </c>
      <c r="AJ1834" s="741"/>
      <c r="AK1834" s="1649"/>
      <c r="AL1834" s="1649"/>
      <c r="AM1834" s="1373"/>
      <c r="AN1834" s="1373"/>
      <c r="AO1834" s="1373"/>
      <c r="AP1834" s="1373"/>
      <c r="AQ1834" s="1649"/>
      <c r="AR1834" s="1373"/>
      <c r="AS1834" s="1373"/>
      <c r="AT1834" s="743"/>
      <c r="AU1834" s="1373"/>
      <c r="AV1834" s="1373"/>
      <c r="AW1834" s="1373"/>
      <c r="AX1834" s="1373"/>
      <c r="AY1834" s="1373"/>
      <c r="AZ1834" s="1639"/>
      <c r="BA1834" s="1639"/>
      <c r="BB1834" s="1639"/>
      <c r="BC1834" s="1639"/>
      <c r="BD1834" s="1639"/>
      <c r="BE1834" s="1642">
        <v>0</v>
      </c>
    </row>
    <row s="1854" customFormat="1" customHeight="1" ht="22.5">
      <c r="A1835" s="994"/>
      <c r="B1835" s="1373"/>
      <c r="C1835" s="1649"/>
      <c r="D1835" s="2158"/>
      <c r="E1835" s="553" t="s">
        <v>3758</v>
      </c>
      <c r="F1835" s="547" t="s">
        <v>3759</v>
      </c>
      <c r="G1835" s="2386" t="s">
        <v>738</v>
      </c>
      <c r="H1835" s="552"/>
      <c r="I1835" s="552">
        <v>191.373</v>
      </c>
      <c r="J1835" s="552"/>
      <c r="K1835" s="552"/>
      <c r="L1835" s="552"/>
      <c r="M1835" s="552"/>
      <c r="N1835" s="552"/>
      <c r="O1835" s="552"/>
      <c r="P1835" s="552"/>
      <c r="Q1835" s="552"/>
      <c r="R1835" s="552"/>
      <c r="S1835" s="552"/>
      <c r="T1835" s="552"/>
      <c r="U1835" s="552"/>
      <c r="V1835" s="552"/>
      <c r="W1835" s="552"/>
      <c r="X1835" s="552"/>
      <c r="Y1835" s="552"/>
      <c r="Z1835" s="552"/>
      <c r="AA1835" s="552"/>
      <c r="AB1835" s="552"/>
      <c r="AC1835" s="552"/>
      <c r="AD1835" s="552"/>
      <c r="AE1835" s="552"/>
      <c r="AF1835" s="552"/>
      <c r="AG1835" s="552"/>
      <c r="AH1835" s="552"/>
      <c r="AI1835" s="1532" t="s">
        <v>739</v>
      </c>
      <c r="AJ1835" s="741"/>
      <c r="AK1835" s="1649"/>
      <c r="AL1835" s="1649"/>
      <c r="AM1835" s="1373"/>
      <c r="AN1835" s="1373"/>
      <c r="AO1835" s="1373"/>
      <c r="AP1835" s="1373"/>
      <c r="AQ1835" s="1649"/>
      <c r="AR1835" s="1373"/>
      <c r="AS1835" s="1373"/>
      <c r="AT1835" s="743"/>
      <c r="AU1835" s="1373"/>
      <c r="AV1835" s="1373"/>
      <c r="AW1835" s="1373"/>
      <c r="AX1835" s="1373"/>
      <c r="AY1835" s="1373"/>
      <c r="AZ1835" s="1639"/>
      <c r="BA1835" s="1639"/>
      <c r="BB1835" s="1639"/>
      <c r="BC1835" s="1639"/>
      <c r="BD1835" s="1639"/>
      <c r="BE1835" s="1642">
        <v>0</v>
      </c>
    </row>
    <row s="1854" customFormat="1" customHeight="1" ht="22.5">
      <c r="A1836" s="994"/>
      <c r="B1836" s="1373"/>
      <c r="C1836" s="1649"/>
      <c r="D1836" s="2158"/>
      <c r="E1836" s="553" t="s">
        <v>3760</v>
      </c>
      <c r="F1836" s="547" t="s">
        <v>2627</v>
      </c>
      <c r="G1836" s="2386" t="s">
        <v>738</v>
      </c>
      <c r="H1836" s="552"/>
      <c r="I1836" s="552">
        <v>201.861</v>
      </c>
      <c r="J1836" s="552"/>
      <c r="K1836" s="552"/>
      <c r="L1836" s="552"/>
      <c r="M1836" s="552"/>
      <c r="N1836" s="552"/>
      <c r="O1836" s="552"/>
      <c r="P1836" s="552"/>
      <c r="Q1836" s="552"/>
      <c r="R1836" s="552"/>
      <c r="S1836" s="552"/>
      <c r="T1836" s="552"/>
      <c r="U1836" s="552"/>
      <c r="V1836" s="552"/>
      <c r="W1836" s="552"/>
      <c r="X1836" s="552"/>
      <c r="Y1836" s="552"/>
      <c r="Z1836" s="552"/>
      <c r="AA1836" s="552"/>
      <c r="AB1836" s="552"/>
      <c r="AC1836" s="552"/>
      <c r="AD1836" s="552"/>
      <c r="AE1836" s="552"/>
      <c r="AF1836" s="552"/>
      <c r="AG1836" s="552"/>
      <c r="AH1836" s="552"/>
      <c r="AI1836" s="1532" t="s">
        <v>739</v>
      </c>
      <c r="AJ1836" s="741"/>
      <c r="AK1836" s="1649"/>
      <c r="AL1836" s="1649"/>
      <c r="AM1836" s="1373"/>
      <c r="AN1836" s="1373"/>
      <c r="AO1836" s="1373"/>
      <c r="AP1836" s="1373"/>
      <c r="AQ1836" s="1649"/>
      <c r="AR1836" s="1373"/>
      <c r="AS1836" s="1373"/>
      <c r="AT1836" s="743"/>
      <c r="AU1836" s="1373"/>
      <c r="AV1836" s="1373"/>
      <c r="AW1836" s="1373"/>
      <c r="AX1836" s="1373"/>
      <c r="AY1836" s="1373"/>
      <c r="AZ1836" s="1639"/>
      <c r="BA1836" s="1639"/>
      <c r="BB1836" s="1639"/>
      <c r="BC1836" s="1639"/>
      <c r="BD1836" s="1639"/>
      <c r="BE1836" s="1642">
        <v>0</v>
      </c>
    </row>
    <row s="1854" customFormat="1" customHeight="1" ht="22.5">
      <c r="A1837" s="994"/>
      <c r="B1837" s="1373"/>
      <c r="C1837" s="1649"/>
      <c r="D1837" s="2158"/>
      <c r="E1837" s="553" t="s">
        <v>3761</v>
      </c>
      <c r="F1837" s="547" t="s">
        <v>2593</v>
      </c>
      <c r="G1837" s="2386" t="s">
        <v>738</v>
      </c>
      <c r="H1837" s="552"/>
      <c r="I1837" s="552">
        <v>191</v>
      </c>
      <c r="J1837" s="552"/>
      <c r="K1837" s="552"/>
      <c r="L1837" s="552"/>
      <c r="M1837" s="552"/>
      <c r="N1837" s="552"/>
      <c r="O1837" s="552"/>
      <c r="P1837" s="552"/>
      <c r="Q1837" s="552"/>
      <c r="R1837" s="552"/>
      <c r="S1837" s="552"/>
      <c r="T1837" s="552"/>
      <c r="U1837" s="552"/>
      <c r="V1837" s="552"/>
      <c r="W1837" s="552"/>
      <c r="X1837" s="552"/>
      <c r="Y1837" s="552"/>
      <c r="Z1837" s="552"/>
      <c r="AA1837" s="552"/>
      <c r="AB1837" s="552"/>
      <c r="AC1837" s="552"/>
      <c r="AD1837" s="552"/>
      <c r="AE1837" s="552"/>
      <c r="AF1837" s="552"/>
      <c r="AG1837" s="552"/>
      <c r="AH1837" s="552"/>
      <c r="AI1837" s="1532" t="s">
        <v>739</v>
      </c>
      <c r="AJ1837" s="741"/>
      <c r="AK1837" s="1649"/>
      <c r="AL1837" s="1649"/>
      <c r="AM1837" s="1373"/>
      <c r="AN1837" s="1373"/>
      <c r="AO1837" s="1373"/>
      <c r="AP1837" s="1373"/>
      <c r="AQ1837" s="1649"/>
      <c r="AR1837" s="1373"/>
      <c r="AS1837" s="1373"/>
      <c r="AT1837" s="743"/>
      <c r="AU1837" s="1373"/>
      <c r="AV1837" s="1373"/>
      <c r="AW1837" s="1373"/>
      <c r="AX1837" s="1373"/>
      <c r="AY1837" s="1373"/>
      <c r="AZ1837" s="1639"/>
      <c r="BA1837" s="1639"/>
      <c r="BB1837" s="1639"/>
      <c r="BC1837" s="1639"/>
      <c r="BD1837" s="1639"/>
      <c r="BE1837" s="1642">
        <v>0</v>
      </c>
    </row>
    <row s="1854" customFormat="1" customHeight="1" ht="22.5">
      <c r="A1838" s="994"/>
      <c r="B1838" s="1373"/>
      <c r="C1838" s="1649"/>
      <c r="D1838" s="2158"/>
      <c r="E1838" s="553" t="s">
        <v>3762</v>
      </c>
      <c r="F1838" s="547" t="s">
        <v>2593</v>
      </c>
      <c r="G1838" s="2386" t="s">
        <v>738</v>
      </c>
      <c r="H1838" s="552"/>
      <c r="I1838" s="552">
        <v>210.52</v>
      </c>
      <c r="J1838" s="552"/>
      <c r="K1838" s="552"/>
      <c r="L1838" s="552"/>
      <c r="M1838" s="552"/>
      <c r="N1838" s="552"/>
      <c r="O1838" s="552"/>
      <c r="P1838" s="552"/>
      <c r="Q1838" s="552"/>
      <c r="R1838" s="552"/>
      <c r="S1838" s="552"/>
      <c r="T1838" s="552"/>
      <c r="U1838" s="552"/>
      <c r="V1838" s="552"/>
      <c r="W1838" s="552"/>
      <c r="X1838" s="552"/>
      <c r="Y1838" s="552"/>
      <c r="Z1838" s="552"/>
      <c r="AA1838" s="552"/>
      <c r="AB1838" s="552"/>
      <c r="AC1838" s="552"/>
      <c r="AD1838" s="552"/>
      <c r="AE1838" s="552"/>
      <c r="AF1838" s="552"/>
      <c r="AG1838" s="552"/>
      <c r="AH1838" s="552"/>
      <c r="AI1838" s="1532" t="s">
        <v>739</v>
      </c>
      <c r="AJ1838" s="741"/>
      <c r="AK1838" s="1649"/>
      <c r="AL1838" s="1649"/>
      <c r="AM1838" s="1373"/>
      <c r="AN1838" s="1373"/>
      <c r="AO1838" s="1373"/>
      <c r="AP1838" s="1373"/>
      <c r="AQ1838" s="1649"/>
      <c r="AR1838" s="1373"/>
      <c r="AS1838" s="1373"/>
      <c r="AT1838" s="743"/>
      <c r="AU1838" s="1373"/>
      <c r="AV1838" s="1373"/>
      <c r="AW1838" s="1373"/>
      <c r="AX1838" s="1373"/>
      <c r="AY1838" s="1373"/>
      <c r="AZ1838" s="1639"/>
      <c r="BA1838" s="1639"/>
      <c r="BB1838" s="1639"/>
      <c r="BC1838" s="1639"/>
      <c r="BD1838" s="1639"/>
      <c r="BE1838" s="1642">
        <v>0</v>
      </c>
    </row>
    <row s="1854" customFormat="1" customHeight="1" ht="22.5">
      <c r="A1839" s="994"/>
      <c r="B1839" s="1373"/>
      <c r="C1839" s="1649"/>
      <c r="D1839" s="2158"/>
      <c r="E1839" s="553" t="s">
        <v>3763</v>
      </c>
      <c r="F1839" s="547" t="s">
        <v>2645</v>
      </c>
      <c r="G1839" s="2386" t="s">
        <v>738</v>
      </c>
      <c r="H1839" s="552"/>
      <c r="I1839" s="552">
        <v>236.084</v>
      </c>
      <c r="J1839" s="552"/>
      <c r="K1839" s="552"/>
      <c r="L1839" s="552"/>
      <c r="M1839" s="552"/>
      <c r="N1839" s="552"/>
      <c r="O1839" s="552"/>
      <c r="P1839" s="552"/>
      <c r="Q1839" s="552"/>
      <c r="R1839" s="552"/>
      <c r="S1839" s="552"/>
      <c r="T1839" s="552"/>
      <c r="U1839" s="552"/>
      <c r="V1839" s="552"/>
      <c r="W1839" s="552"/>
      <c r="X1839" s="552"/>
      <c r="Y1839" s="552"/>
      <c r="Z1839" s="552"/>
      <c r="AA1839" s="552"/>
      <c r="AB1839" s="552"/>
      <c r="AC1839" s="552"/>
      <c r="AD1839" s="552"/>
      <c r="AE1839" s="552"/>
      <c r="AF1839" s="552"/>
      <c r="AG1839" s="552"/>
      <c r="AH1839" s="552"/>
      <c r="AI1839" s="1532" t="s">
        <v>739</v>
      </c>
      <c r="AJ1839" s="741"/>
      <c r="AK1839" s="1649"/>
      <c r="AL1839" s="1649"/>
      <c r="AM1839" s="1373"/>
      <c r="AN1839" s="1373"/>
      <c r="AO1839" s="1373"/>
      <c r="AP1839" s="1373"/>
      <c r="AQ1839" s="1649"/>
      <c r="AR1839" s="1373"/>
      <c r="AS1839" s="1373"/>
      <c r="AT1839" s="743"/>
      <c r="AU1839" s="1373"/>
      <c r="AV1839" s="1373"/>
      <c r="AW1839" s="1373"/>
      <c r="AX1839" s="1373"/>
      <c r="AY1839" s="1373"/>
      <c r="AZ1839" s="1639"/>
      <c r="BA1839" s="1639"/>
      <c r="BB1839" s="1639"/>
      <c r="BC1839" s="1639"/>
      <c r="BD1839" s="1639"/>
      <c r="BE1839" s="1642">
        <v>0</v>
      </c>
    </row>
    <row s="1854" customFormat="1" customHeight="1" ht="22.5">
      <c r="A1840" s="994"/>
      <c r="B1840" s="1373"/>
      <c r="C1840" s="1649"/>
      <c r="D1840" s="2158"/>
      <c r="E1840" s="553" t="s">
        <v>3764</v>
      </c>
      <c r="F1840" s="547" t="s">
        <v>2623</v>
      </c>
      <c r="G1840" s="2386" t="s">
        <v>738</v>
      </c>
      <c r="H1840" s="552"/>
      <c r="I1840" s="552">
        <v>215.972</v>
      </c>
      <c r="J1840" s="552"/>
      <c r="K1840" s="552"/>
      <c r="L1840" s="552"/>
      <c r="M1840" s="552"/>
      <c r="N1840" s="552"/>
      <c r="O1840" s="552"/>
      <c r="P1840" s="552"/>
      <c r="Q1840" s="552"/>
      <c r="R1840" s="552"/>
      <c r="S1840" s="552"/>
      <c r="T1840" s="552"/>
      <c r="U1840" s="552"/>
      <c r="V1840" s="552"/>
      <c r="W1840" s="552"/>
      <c r="X1840" s="552"/>
      <c r="Y1840" s="552"/>
      <c r="Z1840" s="552"/>
      <c r="AA1840" s="552"/>
      <c r="AB1840" s="552"/>
      <c r="AC1840" s="552"/>
      <c r="AD1840" s="552"/>
      <c r="AE1840" s="552"/>
      <c r="AF1840" s="552"/>
      <c r="AG1840" s="552"/>
      <c r="AH1840" s="552"/>
      <c r="AI1840" s="1532" t="s">
        <v>739</v>
      </c>
      <c r="AJ1840" s="741"/>
      <c r="AK1840" s="1649"/>
      <c r="AL1840" s="1649"/>
      <c r="AM1840" s="1373"/>
      <c r="AN1840" s="1373"/>
      <c r="AO1840" s="1373"/>
      <c r="AP1840" s="1373"/>
      <c r="AQ1840" s="1649"/>
      <c r="AR1840" s="1373"/>
      <c r="AS1840" s="1373"/>
      <c r="AT1840" s="743"/>
      <c r="AU1840" s="1373"/>
      <c r="AV1840" s="1373"/>
      <c r="AW1840" s="1373"/>
      <c r="AX1840" s="1373"/>
      <c r="AY1840" s="1373"/>
      <c r="AZ1840" s="1639"/>
      <c r="BA1840" s="1639"/>
      <c r="BB1840" s="1639"/>
      <c r="BC1840" s="1639"/>
      <c r="BD1840" s="1639"/>
      <c r="BE1840" s="1642">
        <v>0</v>
      </c>
    </row>
    <row s="1854" customFormat="1" customHeight="1" ht="22.5">
      <c r="A1841" s="994"/>
      <c r="B1841" s="1373"/>
      <c r="C1841" s="1649"/>
      <c r="D1841" s="2158"/>
      <c r="E1841" s="553" t="s">
        <v>3765</v>
      </c>
      <c r="F1841" s="547" t="s">
        <v>3766</v>
      </c>
      <c r="G1841" s="2386" t="s">
        <v>738</v>
      </c>
      <c r="H1841" s="552"/>
      <c r="I1841" s="552">
        <v>210</v>
      </c>
      <c r="J1841" s="552"/>
      <c r="K1841" s="552"/>
      <c r="L1841" s="552"/>
      <c r="M1841" s="552"/>
      <c r="N1841" s="552"/>
      <c r="O1841" s="552"/>
      <c r="P1841" s="552"/>
      <c r="Q1841" s="552"/>
      <c r="R1841" s="552"/>
      <c r="S1841" s="552"/>
      <c r="T1841" s="552"/>
      <c r="U1841" s="552"/>
      <c r="V1841" s="552"/>
      <c r="W1841" s="552"/>
      <c r="X1841" s="552"/>
      <c r="Y1841" s="552"/>
      <c r="Z1841" s="552"/>
      <c r="AA1841" s="552"/>
      <c r="AB1841" s="552"/>
      <c r="AC1841" s="552"/>
      <c r="AD1841" s="552"/>
      <c r="AE1841" s="552"/>
      <c r="AF1841" s="552"/>
      <c r="AG1841" s="552"/>
      <c r="AH1841" s="552"/>
      <c r="AI1841" s="1532" t="s">
        <v>739</v>
      </c>
      <c r="AJ1841" s="741"/>
      <c r="AK1841" s="1649"/>
      <c r="AL1841" s="1649"/>
      <c r="AM1841" s="1373"/>
      <c r="AN1841" s="1373"/>
      <c r="AO1841" s="1373"/>
      <c r="AP1841" s="1373"/>
      <c r="AQ1841" s="1649"/>
      <c r="AR1841" s="1373"/>
      <c r="AS1841" s="1373"/>
      <c r="AT1841" s="743"/>
      <c r="AU1841" s="1373"/>
      <c r="AV1841" s="1373"/>
      <c r="AW1841" s="1373"/>
      <c r="AX1841" s="1373"/>
      <c r="AY1841" s="1373"/>
      <c r="AZ1841" s="1639"/>
      <c r="BA1841" s="1639"/>
      <c r="BB1841" s="1639"/>
      <c r="BC1841" s="1639"/>
      <c r="BD1841" s="1639"/>
      <c r="BE1841" s="1642">
        <v>0</v>
      </c>
    </row>
    <row s="1854" customFormat="1" customHeight="1" ht="22.5">
      <c r="A1842" s="994"/>
      <c r="B1842" s="1373"/>
      <c r="C1842" s="1649"/>
      <c r="D1842" s="2158"/>
      <c r="E1842" s="553" t="s">
        <v>3767</v>
      </c>
      <c r="F1842" s="547" t="s">
        <v>2615</v>
      </c>
      <c r="G1842" s="2386" t="s">
        <v>738</v>
      </c>
      <c r="H1842" s="552"/>
      <c r="I1842" s="552">
        <v>220.492</v>
      </c>
      <c r="J1842" s="552"/>
      <c r="K1842" s="552"/>
      <c r="L1842" s="552"/>
      <c r="M1842" s="552"/>
      <c r="N1842" s="552"/>
      <c r="O1842" s="552"/>
      <c r="P1842" s="552"/>
      <c r="Q1842" s="552"/>
      <c r="R1842" s="552"/>
      <c r="S1842" s="552"/>
      <c r="T1842" s="552"/>
      <c r="U1842" s="552"/>
      <c r="V1842" s="552"/>
      <c r="W1842" s="552"/>
      <c r="X1842" s="552"/>
      <c r="Y1842" s="552"/>
      <c r="Z1842" s="552"/>
      <c r="AA1842" s="552"/>
      <c r="AB1842" s="552"/>
      <c r="AC1842" s="552"/>
      <c r="AD1842" s="552"/>
      <c r="AE1842" s="552"/>
      <c r="AF1842" s="552"/>
      <c r="AG1842" s="552"/>
      <c r="AH1842" s="552"/>
      <c r="AI1842" s="1532" t="s">
        <v>739</v>
      </c>
      <c r="AJ1842" s="741"/>
      <c r="AK1842" s="1649"/>
      <c r="AL1842" s="1649"/>
      <c r="AM1842" s="1373"/>
      <c r="AN1842" s="1373"/>
      <c r="AO1842" s="1373"/>
      <c r="AP1842" s="1373"/>
      <c r="AQ1842" s="1649"/>
      <c r="AR1842" s="1373"/>
      <c r="AS1842" s="1373"/>
      <c r="AT1842" s="743"/>
      <c r="AU1842" s="1373"/>
      <c r="AV1842" s="1373"/>
      <c r="AW1842" s="1373"/>
      <c r="AX1842" s="1373"/>
      <c r="AY1842" s="1373"/>
      <c r="AZ1842" s="1639"/>
      <c r="BA1842" s="1639"/>
      <c r="BB1842" s="1639"/>
      <c r="BC1842" s="1639"/>
      <c r="BD1842" s="1639"/>
      <c r="BE1842" s="1642">
        <v>0</v>
      </c>
    </row>
    <row s="1854" customFormat="1" customHeight="1" ht="22.5">
      <c r="A1843" s="994"/>
      <c r="B1843" s="1373"/>
      <c r="C1843" s="1649"/>
      <c r="D1843" s="2158"/>
      <c r="E1843" s="553" t="s">
        <v>3768</v>
      </c>
      <c r="F1843" s="547" t="s">
        <v>2665</v>
      </c>
      <c r="G1843" s="2386" t="s">
        <v>738</v>
      </c>
      <c r="H1843" s="552"/>
      <c r="I1843" s="552">
        <v>235</v>
      </c>
      <c r="J1843" s="552"/>
      <c r="K1843" s="552"/>
      <c r="L1843" s="552"/>
      <c r="M1843" s="552"/>
      <c r="N1843" s="552"/>
      <c r="O1843" s="552"/>
      <c r="P1843" s="552"/>
      <c r="Q1843" s="552"/>
      <c r="R1843" s="552"/>
      <c r="S1843" s="552"/>
      <c r="T1843" s="552"/>
      <c r="U1843" s="552"/>
      <c r="V1843" s="552"/>
      <c r="W1843" s="552"/>
      <c r="X1843" s="552"/>
      <c r="Y1843" s="552"/>
      <c r="Z1843" s="552"/>
      <c r="AA1843" s="552"/>
      <c r="AB1843" s="552"/>
      <c r="AC1843" s="552"/>
      <c r="AD1843" s="552"/>
      <c r="AE1843" s="552"/>
      <c r="AF1843" s="552"/>
      <c r="AG1843" s="552"/>
      <c r="AH1843" s="552"/>
      <c r="AI1843" s="1532" t="s">
        <v>739</v>
      </c>
      <c r="AJ1843" s="741"/>
      <c r="AK1843" s="1649"/>
      <c r="AL1843" s="1649"/>
      <c r="AM1843" s="1373"/>
      <c r="AN1843" s="1373"/>
      <c r="AO1843" s="1373"/>
      <c r="AP1843" s="1373"/>
      <c r="AQ1843" s="1649"/>
      <c r="AR1843" s="1373"/>
      <c r="AS1843" s="1373"/>
      <c r="AT1843" s="743"/>
      <c r="AU1843" s="1373"/>
      <c r="AV1843" s="1373"/>
      <c r="AW1843" s="1373"/>
      <c r="AX1843" s="1373"/>
      <c r="AY1843" s="1373"/>
      <c r="AZ1843" s="1639"/>
      <c r="BA1843" s="1639"/>
      <c r="BB1843" s="1639"/>
      <c r="BC1843" s="1639"/>
      <c r="BD1843" s="1639"/>
      <c r="BE1843" s="1642">
        <v>0</v>
      </c>
    </row>
    <row s="1854" customFormat="1" customHeight="1" ht="22.5">
      <c r="A1844" s="994"/>
      <c r="B1844" s="1373"/>
      <c r="C1844" s="1649"/>
      <c r="D1844" s="2158"/>
      <c r="E1844" s="553" t="s">
        <v>3769</v>
      </c>
      <c r="F1844" s="547" t="s">
        <v>2691</v>
      </c>
      <c r="G1844" s="2386" t="s">
        <v>738</v>
      </c>
      <c r="H1844" s="552"/>
      <c r="I1844" s="552">
        <v>210</v>
      </c>
      <c r="J1844" s="552"/>
      <c r="K1844" s="552"/>
      <c r="L1844" s="552"/>
      <c r="M1844" s="552"/>
      <c r="N1844" s="552"/>
      <c r="O1844" s="552"/>
      <c r="P1844" s="552"/>
      <c r="Q1844" s="552"/>
      <c r="R1844" s="552"/>
      <c r="S1844" s="552"/>
      <c r="T1844" s="552"/>
      <c r="U1844" s="552"/>
      <c r="V1844" s="552"/>
      <c r="W1844" s="552"/>
      <c r="X1844" s="552"/>
      <c r="Y1844" s="552"/>
      <c r="Z1844" s="552"/>
      <c r="AA1844" s="552"/>
      <c r="AB1844" s="552"/>
      <c r="AC1844" s="552"/>
      <c r="AD1844" s="552"/>
      <c r="AE1844" s="552"/>
      <c r="AF1844" s="552"/>
      <c r="AG1844" s="552"/>
      <c r="AH1844" s="552"/>
      <c r="AI1844" s="1532" t="s">
        <v>739</v>
      </c>
      <c r="AJ1844" s="741"/>
      <c r="AK1844" s="1649"/>
      <c r="AL1844" s="1649"/>
      <c r="AM1844" s="1373"/>
      <c r="AN1844" s="1373"/>
      <c r="AO1844" s="1373"/>
      <c r="AP1844" s="1373"/>
      <c r="AQ1844" s="1649"/>
      <c r="AR1844" s="1373"/>
      <c r="AS1844" s="1373"/>
      <c r="AT1844" s="743"/>
      <c r="AU1844" s="1373"/>
      <c r="AV1844" s="1373"/>
      <c r="AW1844" s="1373"/>
      <c r="AX1844" s="1373"/>
      <c r="AY1844" s="1373"/>
      <c r="AZ1844" s="1639"/>
      <c r="BA1844" s="1639"/>
      <c r="BB1844" s="1639"/>
      <c r="BC1844" s="1639"/>
      <c r="BD1844" s="1639"/>
      <c r="BE1844" s="1642">
        <v>0</v>
      </c>
    </row>
    <row s="1854" customFormat="1" customHeight="1" ht="22.5">
      <c r="A1845" s="994"/>
      <c r="B1845" s="1373"/>
      <c r="C1845" s="1649"/>
      <c r="D1845" s="2158"/>
      <c r="E1845" s="553" t="s">
        <v>3770</v>
      </c>
      <c r="F1845" s="547" t="s">
        <v>2649</v>
      </c>
      <c r="G1845" s="2386" t="s">
        <v>738</v>
      </c>
      <c r="H1845" s="552"/>
      <c r="I1845" s="552">
        <v>210</v>
      </c>
      <c r="J1845" s="552"/>
      <c r="K1845" s="552"/>
      <c r="L1845" s="552"/>
      <c r="M1845" s="552"/>
      <c r="N1845" s="552"/>
      <c r="O1845" s="552"/>
      <c r="P1845" s="552"/>
      <c r="Q1845" s="552"/>
      <c r="R1845" s="552"/>
      <c r="S1845" s="552"/>
      <c r="T1845" s="552"/>
      <c r="U1845" s="552"/>
      <c r="V1845" s="552"/>
      <c r="W1845" s="552"/>
      <c r="X1845" s="552"/>
      <c r="Y1845" s="552"/>
      <c r="Z1845" s="552"/>
      <c r="AA1845" s="552"/>
      <c r="AB1845" s="552"/>
      <c r="AC1845" s="552"/>
      <c r="AD1845" s="552"/>
      <c r="AE1845" s="552"/>
      <c r="AF1845" s="552"/>
      <c r="AG1845" s="552"/>
      <c r="AH1845" s="552"/>
      <c r="AI1845" s="1532" t="s">
        <v>739</v>
      </c>
      <c r="AJ1845" s="741"/>
      <c r="AK1845" s="1649"/>
      <c r="AL1845" s="1649"/>
      <c r="AM1845" s="1373"/>
      <c r="AN1845" s="1373"/>
      <c r="AO1845" s="1373"/>
      <c r="AP1845" s="1373"/>
      <c r="AQ1845" s="1649"/>
      <c r="AR1845" s="1373"/>
      <c r="AS1845" s="1373"/>
      <c r="AT1845" s="743"/>
      <c r="AU1845" s="1373"/>
      <c r="AV1845" s="1373"/>
      <c r="AW1845" s="1373"/>
      <c r="AX1845" s="1373"/>
      <c r="AY1845" s="1373"/>
      <c r="AZ1845" s="1639"/>
      <c r="BA1845" s="1639"/>
      <c r="BB1845" s="1639"/>
      <c r="BC1845" s="1639"/>
      <c r="BD1845" s="1639"/>
      <c r="BE1845" s="1642">
        <v>0</v>
      </c>
    </row>
    <row s="1854" customFormat="1" customHeight="1" ht="22.5">
      <c r="A1846" s="994"/>
      <c r="B1846" s="1373"/>
      <c r="C1846" s="1649"/>
      <c r="D1846" s="2158"/>
      <c r="E1846" s="553" t="s">
        <v>3771</v>
      </c>
      <c r="F1846" s="547" t="s">
        <v>2655</v>
      </c>
      <c r="G1846" s="2386" t="s">
        <v>738</v>
      </c>
      <c r="H1846" s="552"/>
      <c r="I1846" s="552">
        <v>235</v>
      </c>
      <c r="J1846" s="552"/>
      <c r="K1846" s="552"/>
      <c r="L1846" s="552"/>
      <c r="M1846" s="552"/>
      <c r="N1846" s="552"/>
      <c r="O1846" s="552"/>
      <c r="P1846" s="552"/>
      <c r="Q1846" s="552"/>
      <c r="R1846" s="552"/>
      <c r="S1846" s="552"/>
      <c r="T1846" s="552"/>
      <c r="U1846" s="552"/>
      <c r="V1846" s="552"/>
      <c r="W1846" s="552"/>
      <c r="X1846" s="552"/>
      <c r="Y1846" s="552"/>
      <c r="Z1846" s="552"/>
      <c r="AA1846" s="552"/>
      <c r="AB1846" s="552"/>
      <c r="AC1846" s="552"/>
      <c r="AD1846" s="552"/>
      <c r="AE1846" s="552"/>
      <c r="AF1846" s="552"/>
      <c r="AG1846" s="552"/>
      <c r="AH1846" s="552"/>
      <c r="AI1846" s="1532" t="s">
        <v>739</v>
      </c>
      <c r="AJ1846" s="741"/>
      <c r="AK1846" s="1649"/>
      <c r="AL1846" s="1649"/>
      <c r="AM1846" s="1373"/>
      <c r="AN1846" s="1373"/>
      <c r="AO1846" s="1373"/>
      <c r="AP1846" s="1373"/>
      <c r="AQ1846" s="1649"/>
      <c r="AR1846" s="1373"/>
      <c r="AS1846" s="1373"/>
      <c r="AT1846" s="743"/>
      <c r="AU1846" s="1373"/>
      <c r="AV1846" s="1373"/>
      <c r="AW1846" s="1373"/>
      <c r="AX1846" s="1373"/>
      <c r="AY1846" s="1373"/>
      <c r="AZ1846" s="1639"/>
      <c r="BA1846" s="1639"/>
      <c r="BB1846" s="1639"/>
      <c r="BC1846" s="1639"/>
      <c r="BD1846" s="1639"/>
      <c r="BE1846" s="1642">
        <v>0</v>
      </c>
    </row>
    <row s="1854" customFormat="1" customHeight="1" ht="22.5">
      <c r="A1847" s="994"/>
      <c r="B1847" s="1373"/>
      <c r="C1847" s="1649"/>
      <c r="D1847" s="2158"/>
      <c r="E1847" s="553" t="s">
        <v>3772</v>
      </c>
      <c r="F1847" s="547" t="s">
        <v>2625</v>
      </c>
      <c r="G1847" s="2386" t="s">
        <v>738</v>
      </c>
      <c r="H1847" s="552"/>
      <c r="I1847" s="552">
        <v>209.015</v>
      </c>
      <c r="J1847" s="552"/>
      <c r="K1847" s="552"/>
      <c r="L1847" s="552"/>
      <c r="M1847" s="552"/>
      <c r="N1847" s="552"/>
      <c r="O1847" s="552"/>
      <c r="P1847" s="552"/>
      <c r="Q1847" s="552"/>
      <c r="R1847" s="552"/>
      <c r="S1847" s="552"/>
      <c r="T1847" s="552"/>
      <c r="U1847" s="552"/>
      <c r="V1847" s="552"/>
      <c r="W1847" s="552"/>
      <c r="X1847" s="552"/>
      <c r="Y1847" s="552"/>
      <c r="Z1847" s="552"/>
      <c r="AA1847" s="552"/>
      <c r="AB1847" s="552"/>
      <c r="AC1847" s="552"/>
      <c r="AD1847" s="552"/>
      <c r="AE1847" s="552"/>
      <c r="AF1847" s="552"/>
      <c r="AG1847" s="552"/>
      <c r="AH1847" s="552"/>
      <c r="AI1847" s="1532" t="s">
        <v>739</v>
      </c>
      <c r="AJ1847" s="741"/>
      <c r="AK1847" s="1649"/>
      <c r="AL1847" s="1649"/>
      <c r="AM1847" s="1373"/>
      <c r="AN1847" s="1373"/>
      <c r="AO1847" s="1373"/>
      <c r="AP1847" s="1373"/>
      <c r="AQ1847" s="1649"/>
      <c r="AR1847" s="1373"/>
      <c r="AS1847" s="1373"/>
      <c r="AT1847" s="743"/>
      <c r="AU1847" s="1373"/>
      <c r="AV1847" s="1373"/>
      <c r="AW1847" s="1373"/>
      <c r="AX1847" s="1373"/>
      <c r="AY1847" s="1373"/>
      <c r="AZ1847" s="1639"/>
      <c r="BA1847" s="1639"/>
      <c r="BB1847" s="1639"/>
      <c r="BC1847" s="1639"/>
      <c r="BD1847" s="1639"/>
      <c r="BE1847" s="1642">
        <v>0</v>
      </c>
    </row>
    <row s="1854" customFormat="1" customHeight="1" ht="22.5">
      <c r="A1848" s="994"/>
      <c r="B1848" s="1373"/>
      <c r="C1848" s="1649"/>
      <c r="D1848" s="2158"/>
      <c r="E1848" s="553" t="s">
        <v>3773</v>
      </c>
      <c r="F1848" s="547" t="s">
        <v>2683</v>
      </c>
      <c r="G1848" s="2386" t="s">
        <v>738</v>
      </c>
      <c r="H1848" s="552"/>
      <c r="I1848" s="552">
        <v>210</v>
      </c>
      <c r="J1848" s="552"/>
      <c r="K1848" s="552"/>
      <c r="L1848" s="552"/>
      <c r="M1848" s="552"/>
      <c r="N1848" s="552"/>
      <c r="O1848" s="552"/>
      <c r="P1848" s="552"/>
      <c r="Q1848" s="552"/>
      <c r="R1848" s="552"/>
      <c r="S1848" s="552"/>
      <c r="T1848" s="552"/>
      <c r="U1848" s="552"/>
      <c r="V1848" s="552"/>
      <c r="W1848" s="552"/>
      <c r="X1848" s="552"/>
      <c r="Y1848" s="552"/>
      <c r="Z1848" s="552"/>
      <c r="AA1848" s="552"/>
      <c r="AB1848" s="552"/>
      <c r="AC1848" s="552"/>
      <c r="AD1848" s="552"/>
      <c r="AE1848" s="552"/>
      <c r="AF1848" s="552"/>
      <c r="AG1848" s="552"/>
      <c r="AH1848" s="552"/>
      <c r="AI1848" s="1532" t="s">
        <v>739</v>
      </c>
      <c r="AJ1848" s="741"/>
      <c r="AK1848" s="1649"/>
      <c r="AL1848" s="1649"/>
      <c r="AM1848" s="1373"/>
      <c r="AN1848" s="1373"/>
      <c r="AO1848" s="1373"/>
      <c r="AP1848" s="1373"/>
      <c r="AQ1848" s="1649"/>
      <c r="AR1848" s="1373"/>
      <c r="AS1848" s="1373"/>
      <c r="AT1848" s="743"/>
      <c r="AU1848" s="1373"/>
      <c r="AV1848" s="1373"/>
      <c r="AW1848" s="1373"/>
      <c r="AX1848" s="1373"/>
      <c r="AY1848" s="1373"/>
      <c r="AZ1848" s="1639"/>
      <c r="BA1848" s="1639"/>
      <c r="BB1848" s="1639"/>
      <c r="BC1848" s="1639"/>
      <c r="BD1848" s="1639"/>
      <c r="BE1848" s="1642">
        <v>0</v>
      </c>
    </row>
    <row s="1854" customFormat="1" customHeight="1" ht="22.5">
      <c r="A1849" s="994"/>
      <c r="B1849" s="1373"/>
      <c r="C1849" s="1649"/>
      <c r="D1849" s="2158"/>
      <c r="E1849" s="553" t="s">
        <v>3774</v>
      </c>
      <c r="F1849" s="547" t="s">
        <v>2675</v>
      </c>
      <c r="G1849" s="2386" t="s">
        <v>738</v>
      </c>
      <c r="H1849" s="552"/>
      <c r="I1849" s="552">
        <v>210</v>
      </c>
      <c r="J1849" s="552"/>
      <c r="K1849" s="552"/>
      <c r="L1849" s="552"/>
      <c r="M1849" s="552"/>
      <c r="N1849" s="552"/>
      <c r="O1849" s="552"/>
      <c r="P1849" s="552"/>
      <c r="Q1849" s="552"/>
      <c r="R1849" s="552"/>
      <c r="S1849" s="552"/>
      <c r="T1849" s="552"/>
      <c r="U1849" s="552"/>
      <c r="V1849" s="552"/>
      <c r="W1849" s="552"/>
      <c r="X1849" s="552"/>
      <c r="Y1849" s="552"/>
      <c r="Z1849" s="552"/>
      <c r="AA1849" s="552"/>
      <c r="AB1849" s="552"/>
      <c r="AC1849" s="552"/>
      <c r="AD1849" s="552"/>
      <c r="AE1849" s="552"/>
      <c r="AF1849" s="552"/>
      <c r="AG1849" s="552"/>
      <c r="AH1849" s="552"/>
      <c r="AI1849" s="1532" t="s">
        <v>739</v>
      </c>
      <c r="AJ1849" s="741"/>
      <c r="AK1849" s="1649"/>
      <c r="AL1849" s="1649"/>
      <c r="AM1849" s="1373"/>
      <c r="AN1849" s="1373"/>
      <c r="AO1849" s="1373"/>
      <c r="AP1849" s="1373"/>
      <c r="AQ1849" s="1649"/>
      <c r="AR1849" s="1373"/>
      <c r="AS1849" s="1373"/>
      <c r="AT1849" s="743"/>
      <c r="AU1849" s="1373"/>
      <c r="AV1849" s="1373"/>
      <c r="AW1849" s="1373"/>
      <c r="AX1849" s="1373"/>
      <c r="AY1849" s="1373"/>
      <c r="AZ1849" s="1639"/>
      <c r="BA1849" s="1639"/>
      <c r="BB1849" s="1639"/>
      <c r="BC1849" s="1639"/>
      <c r="BD1849" s="1639"/>
      <c r="BE1849" s="1642">
        <v>0</v>
      </c>
    </row>
    <row s="1854" customFormat="1" customHeight="1" ht="22.5">
      <c r="A1850" s="994"/>
      <c r="B1850" s="1373"/>
      <c r="C1850" s="1649"/>
      <c r="D1850" s="2158"/>
      <c r="E1850" s="553" t="s">
        <v>3775</v>
      </c>
      <c r="F1850" s="547" t="s">
        <v>2619</v>
      </c>
      <c r="G1850" s="2386" t="s">
        <v>738</v>
      </c>
      <c r="H1850" s="552"/>
      <c r="I1850" s="552">
        <v>225.99</v>
      </c>
      <c r="J1850" s="552"/>
      <c r="K1850" s="552"/>
      <c r="L1850" s="552"/>
      <c r="M1850" s="552"/>
      <c r="N1850" s="552"/>
      <c r="O1850" s="552"/>
      <c r="P1850" s="552"/>
      <c r="Q1850" s="552"/>
      <c r="R1850" s="552"/>
      <c r="S1850" s="552"/>
      <c r="T1850" s="552"/>
      <c r="U1850" s="552"/>
      <c r="V1850" s="552"/>
      <c r="W1850" s="552"/>
      <c r="X1850" s="552"/>
      <c r="Y1850" s="552"/>
      <c r="Z1850" s="552"/>
      <c r="AA1850" s="552"/>
      <c r="AB1850" s="552"/>
      <c r="AC1850" s="552"/>
      <c r="AD1850" s="552"/>
      <c r="AE1850" s="552"/>
      <c r="AF1850" s="552"/>
      <c r="AG1850" s="552"/>
      <c r="AH1850" s="552"/>
      <c r="AI1850" s="1532" t="s">
        <v>739</v>
      </c>
      <c r="AJ1850" s="741"/>
      <c r="AK1850" s="1649"/>
      <c r="AL1850" s="1649"/>
      <c r="AM1850" s="1373"/>
      <c r="AN1850" s="1373"/>
      <c r="AO1850" s="1373"/>
      <c r="AP1850" s="1373"/>
      <c r="AQ1850" s="1649"/>
      <c r="AR1850" s="1373"/>
      <c r="AS1850" s="1373"/>
      <c r="AT1850" s="743"/>
      <c r="AU1850" s="1373"/>
      <c r="AV1850" s="1373"/>
      <c r="AW1850" s="1373"/>
      <c r="AX1850" s="1373"/>
      <c r="AY1850" s="1373"/>
      <c r="AZ1850" s="1639"/>
      <c r="BA1850" s="1639"/>
      <c r="BB1850" s="1639"/>
      <c r="BC1850" s="1639"/>
      <c r="BD1850" s="1639"/>
      <c r="BE1850" s="1642">
        <v>0</v>
      </c>
    </row>
    <row s="1854" customFormat="1" customHeight="1" ht="22.5">
      <c r="A1851" s="994"/>
      <c r="B1851" s="1373"/>
      <c r="C1851" s="1649"/>
      <c r="D1851" s="2158"/>
      <c r="E1851" s="553" t="s">
        <v>3776</v>
      </c>
      <c r="F1851" s="547" t="s">
        <v>2687</v>
      </c>
      <c r="G1851" s="2386" t="s">
        <v>738</v>
      </c>
      <c r="H1851" s="552"/>
      <c r="I1851" s="552">
        <v>210</v>
      </c>
      <c r="J1851" s="552"/>
      <c r="K1851" s="552"/>
      <c r="L1851" s="552"/>
      <c r="M1851" s="552"/>
      <c r="N1851" s="552"/>
      <c r="O1851" s="552"/>
      <c r="P1851" s="552"/>
      <c r="Q1851" s="552"/>
      <c r="R1851" s="552"/>
      <c r="S1851" s="552"/>
      <c r="T1851" s="552"/>
      <c r="U1851" s="552"/>
      <c r="V1851" s="552"/>
      <c r="W1851" s="552"/>
      <c r="X1851" s="552"/>
      <c r="Y1851" s="552"/>
      <c r="Z1851" s="552"/>
      <c r="AA1851" s="552"/>
      <c r="AB1851" s="552"/>
      <c r="AC1851" s="552"/>
      <c r="AD1851" s="552"/>
      <c r="AE1851" s="552"/>
      <c r="AF1851" s="552"/>
      <c r="AG1851" s="552"/>
      <c r="AH1851" s="552"/>
      <c r="AI1851" s="1532" t="s">
        <v>739</v>
      </c>
      <c r="AJ1851" s="741"/>
      <c r="AK1851" s="1649"/>
      <c r="AL1851" s="1649"/>
      <c r="AM1851" s="1373"/>
      <c r="AN1851" s="1373"/>
      <c r="AO1851" s="1373"/>
      <c r="AP1851" s="1373"/>
      <c r="AQ1851" s="1649"/>
      <c r="AR1851" s="1373"/>
      <c r="AS1851" s="1373"/>
      <c r="AT1851" s="743"/>
      <c r="AU1851" s="1373"/>
      <c r="AV1851" s="1373"/>
      <c r="AW1851" s="1373"/>
      <c r="AX1851" s="1373"/>
      <c r="AY1851" s="1373"/>
      <c r="AZ1851" s="1639"/>
      <c r="BA1851" s="1639"/>
      <c r="BB1851" s="1639"/>
      <c r="BC1851" s="1639"/>
      <c r="BD1851" s="1639"/>
      <c r="BE1851" s="1642">
        <v>0</v>
      </c>
    </row>
    <row s="1854" customFormat="1" customHeight="1" ht="22.5">
      <c r="A1852" s="994"/>
      <c r="B1852" s="1373"/>
      <c r="C1852" s="1649"/>
      <c r="D1852" s="2158"/>
      <c r="E1852" s="553" t="s">
        <v>3777</v>
      </c>
      <c r="F1852" s="547" t="s">
        <v>2597</v>
      </c>
      <c r="G1852" s="2386" t="s">
        <v>738</v>
      </c>
      <c r="H1852" s="552"/>
      <c r="I1852" s="552">
        <v>203.456</v>
      </c>
      <c r="J1852" s="552"/>
      <c r="K1852" s="552"/>
      <c r="L1852" s="552"/>
      <c r="M1852" s="552"/>
      <c r="N1852" s="552"/>
      <c r="O1852" s="552"/>
      <c r="P1852" s="552"/>
      <c r="Q1852" s="552"/>
      <c r="R1852" s="552"/>
      <c r="S1852" s="552"/>
      <c r="T1852" s="552"/>
      <c r="U1852" s="552"/>
      <c r="V1852" s="552"/>
      <c r="W1852" s="552"/>
      <c r="X1852" s="552"/>
      <c r="Y1852" s="552"/>
      <c r="Z1852" s="552"/>
      <c r="AA1852" s="552"/>
      <c r="AB1852" s="552"/>
      <c r="AC1852" s="552"/>
      <c r="AD1852" s="552"/>
      <c r="AE1852" s="552"/>
      <c r="AF1852" s="552"/>
      <c r="AG1852" s="552"/>
      <c r="AH1852" s="552"/>
      <c r="AI1852" s="1532" t="s">
        <v>739</v>
      </c>
      <c r="AJ1852" s="741"/>
      <c r="AK1852" s="1649"/>
      <c r="AL1852" s="1649"/>
      <c r="AM1852" s="1373"/>
      <c r="AN1852" s="1373"/>
      <c r="AO1852" s="1373"/>
      <c r="AP1852" s="1373"/>
      <c r="AQ1852" s="1649"/>
      <c r="AR1852" s="1373"/>
      <c r="AS1852" s="1373"/>
      <c r="AT1852" s="743"/>
      <c r="AU1852" s="1373"/>
      <c r="AV1852" s="1373"/>
      <c r="AW1852" s="1373"/>
      <c r="AX1852" s="1373"/>
      <c r="AY1852" s="1373"/>
      <c r="AZ1852" s="1639"/>
      <c r="BA1852" s="1639"/>
      <c r="BB1852" s="1639"/>
      <c r="BC1852" s="1639"/>
      <c r="BD1852" s="1639"/>
      <c r="BE1852" s="1642">
        <v>0</v>
      </c>
    </row>
    <row s="1854" customFormat="1" customHeight="1" ht="22.5">
      <c r="A1853" s="994"/>
      <c r="B1853" s="1373"/>
      <c r="C1853" s="1649"/>
      <c r="D1853" s="2158"/>
      <c r="E1853" s="553" t="s">
        <v>3778</v>
      </c>
      <c r="F1853" s="547" t="s">
        <v>2607</v>
      </c>
      <c r="G1853" s="2386" t="s">
        <v>738</v>
      </c>
      <c r="H1853" s="552"/>
      <c r="I1853" s="552">
        <v>220.989</v>
      </c>
      <c r="J1853" s="552"/>
      <c r="K1853" s="552"/>
      <c r="L1853" s="552"/>
      <c r="M1853" s="552"/>
      <c r="N1853" s="552"/>
      <c r="O1853" s="552"/>
      <c r="P1853" s="552"/>
      <c r="Q1853" s="552"/>
      <c r="R1853" s="552"/>
      <c r="S1853" s="552"/>
      <c r="T1853" s="552"/>
      <c r="U1853" s="552"/>
      <c r="V1853" s="552"/>
      <c r="W1853" s="552"/>
      <c r="X1853" s="552"/>
      <c r="Y1853" s="552"/>
      <c r="Z1853" s="552"/>
      <c r="AA1853" s="552"/>
      <c r="AB1853" s="552"/>
      <c r="AC1853" s="552"/>
      <c r="AD1853" s="552"/>
      <c r="AE1853" s="552"/>
      <c r="AF1853" s="552"/>
      <c r="AG1853" s="552"/>
      <c r="AH1853" s="552"/>
      <c r="AI1853" s="1532" t="s">
        <v>739</v>
      </c>
      <c r="AJ1853" s="741"/>
      <c r="AK1853" s="1649"/>
      <c r="AL1853" s="1649"/>
      <c r="AM1853" s="1373"/>
      <c r="AN1853" s="1373"/>
      <c r="AO1853" s="1373"/>
      <c r="AP1853" s="1373"/>
      <c r="AQ1853" s="1649"/>
      <c r="AR1853" s="1373"/>
      <c r="AS1853" s="1373"/>
      <c r="AT1853" s="743"/>
      <c r="AU1853" s="1373"/>
      <c r="AV1853" s="1373"/>
      <c r="AW1853" s="1373"/>
      <c r="AX1853" s="1373"/>
      <c r="AY1853" s="1373"/>
      <c r="AZ1853" s="1639"/>
      <c r="BA1853" s="1639"/>
      <c r="BB1853" s="1639"/>
      <c r="BC1853" s="1639"/>
      <c r="BD1853" s="1639"/>
      <c r="BE1853" s="1642">
        <v>0</v>
      </c>
    </row>
    <row s="1854" customFormat="1" customHeight="1" ht="22.5">
      <c r="A1854" s="994"/>
      <c r="B1854" s="1373"/>
      <c r="C1854" s="1649"/>
      <c r="D1854" s="2158"/>
      <c r="E1854" s="553" t="s">
        <v>3779</v>
      </c>
      <c r="F1854" s="547" t="s">
        <v>2609</v>
      </c>
      <c r="G1854" s="2386" t="s">
        <v>738</v>
      </c>
      <c r="H1854" s="552"/>
      <c r="I1854" s="552">
        <v>207.139</v>
      </c>
      <c r="J1854" s="552"/>
      <c r="K1854" s="552"/>
      <c r="L1854" s="552"/>
      <c r="M1854" s="552"/>
      <c r="N1854" s="552"/>
      <c r="O1854" s="552"/>
      <c r="P1854" s="552"/>
      <c r="Q1854" s="552"/>
      <c r="R1854" s="552"/>
      <c r="S1854" s="552"/>
      <c r="T1854" s="552"/>
      <c r="U1854" s="552"/>
      <c r="V1854" s="552"/>
      <c r="W1854" s="552"/>
      <c r="X1854" s="552"/>
      <c r="Y1854" s="552"/>
      <c r="Z1854" s="552"/>
      <c r="AA1854" s="552"/>
      <c r="AB1854" s="552"/>
      <c r="AC1854" s="552"/>
      <c r="AD1854" s="552"/>
      <c r="AE1854" s="552"/>
      <c r="AF1854" s="552"/>
      <c r="AG1854" s="552"/>
      <c r="AH1854" s="552"/>
      <c r="AI1854" s="1532" t="s">
        <v>739</v>
      </c>
      <c r="AJ1854" s="741"/>
      <c r="AK1854" s="1649"/>
      <c r="AL1854" s="1649"/>
      <c r="AM1854" s="1373"/>
      <c r="AN1854" s="1373"/>
      <c r="AO1854" s="1373"/>
      <c r="AP1854" s="1373"/>
      <c r="AQ1854" s="1649"/>
      <c r="AR1854" s="1373"/>
      <c r="AS1854" s="1373"/>
      <c r="AT1854" s="743"/>
      <c r="AU1854" s="1373"/>
      <c r="AV1854" s="1373"/>
      <c r="AW1854" s="1373"/>
      <c r="AX1854" s="1373"/>
      <c r="AY1854" s="1373"/>
      <c r="AZ1854" s="1639"/>
      <c r="BA1854" s="1639"/>
      <c r="BB1854" s="1639"/>
      <c r="BC1854" s="1639"/>
      <c r="BD1854" s="1639"/>
      <c r="BE1854" s="1642">
        <v>0</v>
      </c>
    </row>
    <row s="1854" customFormat="1" customHeight="1" ht="22.5">
      <c r="A1855" s="994"/>
      <c r="B1855" s="1373"/>
      <c r="C1855" s="1649"/>
      <c r="D1855" s="2158"/>
      <c r="E1855" s="553" t="s">
        <v>3780</v>
      </c>
      <c r="F1855" s="547" t="s">
        <v>2637</v>
      </c>
      <c r="G1855" s="2386" t="s">
        <v>738</v>
      </c>
      <c r="H1855" s="552"/>
      <c r="I1855" s="552">
        <v>230</v>
      </c>
      <c r="J1855" s="552"/>
      <c r="K1855" s="552"/>
      <c r="L1855" s="552"/>
      <c r="M1855" s="552"/>
      <c r="N1855" s="552"/>
      <c r="O1855" s="552"/>
      <c r="P1855" s="552"/>
      <c r="Q1855" s="552"/>
      <c r="R1855" s="552"/>
      <c r="S1855" s="552"/>
      <c r="T1855" s="552"/>
      <c r="U1855" s="552"/>
      <c r="V1855" s="552"/>
      <c r="W1855" s="552"/>
      <c r="X1855" s="552"/>
      <c r="Y1855" s="552"/>
      <c r="Z1855" s="552"/>
      <c r="AA1855" s="552"/>
      <c r="AB1855" s="552"/>
      <c r="AC1855" s="552"/>
      <c r="AD1855" s="552"/>
      <c r="AE1855" s="552"/>
      <c r="AF1855" s="552"/>
      <c r="AG1855" s="552"/>
      <c r="AH1855" s="552"/>
      <c r="AI1855" s="1532" t="s">
        <v>739</v>
      </c>
      <c r="AJ1855" s="741"/>
      <c r="AK1855" s="1649"/>
      <c r="AL1855" s="1649"/>
      <c r="AM1855" s="1373"/>
      <c r="AN1855" s="1373"/>
      <c r="AO1855" s="1373"/>
      <c r="AP1855" s="1373"/>
      <c r="AQ1855" s="1649"/>
      <c r="AR1855" s="1373"/>
      <c r="AS1855" s="1373"/>
      <c r="AT1855" s="743"/>
      <c r="AU1855" s="1373"/>
      <c r="AV1855" s="1373"/>
      <c r="AW1855" s="1373"/>
      <c r="AX1855" s="1373"/>
      <c r="AY1855" s="1373"/>
      <c r="AZ1855" s="1639"/>
      <c r="BA1855" s="1639"/>
      <c r="BB1855" s="1639"/>
      <c r="BC1855" s="1639"/>
      <c r="BD1855" s="1639"/>
      <c r="BE1855" s="1642">
        <v>0</v>
      </c>
    </row>
    <row s="1854" customFormat="1" customHeight="1" ht="22.5">
      <c r="A1856" s="994"/>
      <c r="B1856" s="1373"/>
      <c r="C1856" s="1649"/>
      <c r="D1856" s="2158"/>
      <c r="E1856" s="553" t="s">
        <v>3781</v>
      </c>
      <c r="F1856" s="547" t="s">
        <v>2699</v>
      </c>
      <c r="G1856" s="2386" t="s">
        <v>738</v>
      </c>
      <c r="H1856" s="552"/>
      <c r="I1856" s="552">
        <v>202.956</v>
      </c>
      <c r="J1856" s="552"/>
      <c r="K1856" s="552"/>
      <c r="L1856" s="552"/>
      <c r="M1856" s="552"/>
      <c r="N1856" s="552"/>
      <c r="O1856" s="552"/>
      <c r="P1856" s="552"/>
      <c r="Q1856" s="552"/>
      <c r="R1856" s="552"/>
      <c r="S1856" s="552"/>
      <c r="T1856" s="552"/>
      <c r="U1856" s="552"/>
      <c r="V1856" s="552"/>
      <c r="W1856" s="552"/>
      <c r="X1856" s="552"/>
      <c r="Y1856" s="552"/>
      <c r="Z1856" s="552"/>
      <c r="AA1856" s="552"/>
      <c r="AB1856" s="552"/>
      <c r="AC1856" s="552"/>
      <c r="AD1856" s="552"/>
      <c r="AE1856" s="552"/>
      <c r="AF1856" s="552"/>
      <c r="AG1856" s="552"/>
      <c r="AH1856" s="552"/>
      <c r="AI1856" s="1532" t="s">
        <v>739</v>
      </c>
      <c r="AJ1856" s="741"/>
      <c r="AK1856" s="1649"/>
      <c r="AL1856" s="1649"/>
      <c r="AM1856" s="1373"/>
      <c r="AN1856" s="1373"/>
      <c r="AO1856" s="1373"/>
      <c r="AP1856" s="1373"/>
      <c r="AQ1856" s="1649"/>
      <c r="AR1856" s="1373"/>
      <c r="AS1856" s="1373"/>
      <c r="AT1856" s="743"/>
      <c r="AU1856" s="1373"/>
      <c r="AV1856" s="1373"/>
      <c r="AW1856" s="1373"/>
      <c r="AX1856" s="1373"/>
      <c r="AY1856" s="1373"/>
      <c r="AZ1856" s="1639"/>
      <c r="BA1856" s="1639"/>
      <c r="BB1856" s="1639"/>
      <c r="BC1856" s="1639"/>
      <c r="BD1856" s="1639"/>
      <c r="BE1856" s="1642">
        <v>0</v>
      </c>
    </row>
    <row s="1854" customFormat="1" customHeight="1" ht="22.5">
      <c r="A1857" s="994"/>
      <c r="B1857" s="1373"/>
      <c r="C1857" s="1649"/>
      <c r="D1857" s="2158"/>
      <c r="E1857" s="553" t="s">
        <v>3782</v>
      </c>
      <c r="F1857" s="547" t="s">
        <v>2653</v>
      </c>
      <c r="G1857" s="2386" t="s">
        <v>738</v>
      </c>
      <c r="H1857" s="552"/>
      <c r="I1857" s="552">
        <v>205.471</v>
      </c>
      <c r="J1857" s="552"/>
      <c r="K1857" s="552"/>
      <c r="L1857" s="552"/>
      <c r="M1857" s="552"/>
      <c r="N1857" s="552"/>
      <c r="O1857" s="552"/>
      <c r="P1857" s="552"/>
      <c r="Q1857" s="552"/>
      <c r="R1857" s="552"/>
      <c r="S1857" s="552"/>
      <c r="T1857" s="552"/>
      <c r="U1857" s="552"/>
      <c r="V1857" s="552"/>
      <c r="W1857" s="552"/>
      <c r="X1857" s="552"/>
      <c r="Y1857" s="552"/>
      <c r="Z1857" s="552"/>
      <c r="AA1857" s="552"/>
      <c r="AB1857" s="552"/>
      <c r="AC1857" s="552"/>
      <c r="AD1857" s="552"/>
      <c r="AE1857" s="552"/>
      <c r="AF1857" s="552"/>
      <c r="AG1857" s="552"/>
      <c r="AH1857" s="552"/>
      <c r="AI1857" s="1532" t="s">
        <v>739</v>
      </c>
      <c r="AJ1857" s="741"/>
      <c r="AK1857" s="1649"/>
      <c r="AL1857" s="1649"/>
      <c r="AM1857" s="1373"/>
      <c r="AN1857" s="1373"/>
      <c r="AO1857" s="1373"/>
      <c r="AP1857" s="1373"/>
      <c r="AQ1857" s="1649"/>
      <c r="AR1857" s="1373"/>
      <c r="AS1857" s="1373"/>
      <c r="AT1857" s="743"/>
      <c r="AU1857" s="1373"/>
      <c r="AV1857" s="1373"/>
      <c r="AW1857" s="1373"/>
      <c r="AX1857" s="1373"/>
      <c r="AY1857" s="1373"/>
      <c r="AZ1857" s="1639"/>
      <c r="BA1857" s="1639"/>
      <c r="BB1857" s="1639"/>
      <c r="BC1857" s="1639"/>
      <c r="BD1857" s="1639"/>
      <c r="BE1857" s="1642">
        <v>0</v>
      </c>
    </row>
    <row s="1854" customFormat="1" customHeight="1" ht="22.5">
      <c r="A1858" s="994"/>
      <c r="B1858" s="1373"/>
      <c r="C1858" s="1649"/>
      <c r="D1858" s="2158"/>
      <c r="E1858" s="553" t="s">
        <v>3783</v>
      </c>
      <c r="F1858" s="547" t="s">
        <v>2697</v>
      </c>
      <c r="G1858" s="2386" t="s">
        <v>738</v>
      </c>
      <c r="H1858" s="552"/>
      <c r="I1858" s="552">
        <v>203.062</v>
      </c>
      <c r="J1858" s="552"/>
      <c r="K1858" s="552"/>
      <c r="L1858" s="552"/>
      <c r="M1858" s="552"/>
      <c r="N1858" s="552"/>
      <c r="O1858" s="552"/>
      <c r="P1858" s="552"/>
      <c r="Q1858" s="552"/>
      <c r="R1858" s="552"/>
      <c r="S1858" s="552"/>
      <c r="T1858" s="552"/>
      <c r="U1858" s="552"/>
      <c r="V1858" s="552"/>
      <c r="W1858" s="552"/>
      <c r="X1858" s="552"/>
      <c r="Y1858" s="552"/>
      <c r="Z1858" s="552"/>
      <c r="AA1858" s="552"/>
      <c r="AB1858" s="552"/>
      <c r="AC1858" s="552"/>
      <c r="AD1858" s="552"/>
      <c r="AE1858" s="552"/>
      <c r="AF1858" s="552"/>
      <c r="AG1858" s="552"/>
      <c r="AH1858" s="552"/>
      <c r="AI1858" s="1532" t="s">
        <v>739</v>
      </c>
      <c r="AJ1858" s="741"/>
      <c r="AK1858" s="1649"/>
      <c r="AL1858" s="1649"/>
      <c r="AM1858" s="1373"/>
      <c r="AN1858" s="1373"/>
      <c r="AO1858" s="1373"/>
      <c r="AP1858" s="1373"/>
      <c r="AQ1858" s="1649"/>
      <c r="AR1858" s="1373"/>
      <c r="AS1858" s="1373"/>
      <c r="AT1858" s="743"/>
      <c r="AU1858" s="1373"/>
      <c r="AV1858" s="1373"/>
      <c r="AW1858" s="1373"/>
      <c r="AX1858" s="1373"/>
      <c r="AY1858" s="1373"/>
      <c r="AZ1858" s="1639"/>
      <c r="BA1858" s="1639"/>
      <c r="BB1858" s="1639"/>
      <c r="BC1858" s="1639"/>
      <c r="BD1858" s="1639"/>
      <c r="BE1858" s="1642">
        <v>0</v>
      </c>
    </row>
    <row s="1854" customFormat="1" customHeight="1" ht="22.5">
      <c r="A1859" s="994"/>
      <c r="B1859" s="1373"/>
      <c r="C1859" s="1649"/>
      <c r="D1859" s="2158"/>
      <c r="E1859" s="553" t="s">
        <v>3784</v>
      </c>
      <c r="F1859" s="547" t="s">
        <v>2741</v>
      </c>
      <c r="G1859" s="2386" t="s">
        <v>738</v>
      </c>
      <c r="H1859" s="552"/>
      <c r="I1859" s="552">
        <v>192.135</v>
      </c>
      <c r="J1859" s="552"/>
      <c r="K1859" s="552"/>
      <c r="L1859" s="552"/>
      <c r="M1859" s="552"/>
      <c r="N1859" s="552"/>
      <c r="O1859" s="552"/>
      <c r="P1859" s="552"/>
      <c r="Q1859" s="552"/>
      <c r="R1859" s="552"/>
      <c r="S1859" s="552"/>
      <c r="T1859" s="552"/>
      <c r="U1859" s="552"/>
      <c r="V1859" s="552"/>
      <c r="W1859" s="552"/>
      <c r="X1859" s="552"/>
      <c r="Y1859" s="552"/>
      <c r="Z1859" s="552"/>
      <c r="AA1859" s="552"/>
      <c r="AB1859" s="552"/>
      <c r="AC1859" s="552"/>
      <c r="AD1859" s="552"/>
      <c r="AE1859" s="552"/>
      <c r="AF1859" s="552"/>
      <c r="AG1859" s="552"/>
      <c r="AH1859" s="552"/>
      <c r="AI1859" s="1532" t="s">
        <v>739</v>
      </c>
      <c r="AJ1859" s="741"/>
      <c r="AK1859" s="1649"/>
      <c r="AL1859" s="1649"/>
      <c r="AM1859" s="1373"/>
      <c r="AN1859" s="1373"/>
      <c r="AO1859" s="1373"/>
      <c r="AP1859" s="1373"/>
      <c r="AQ1859" s="1649"/>
      <c r="AR1859" s="1373"/>
      <c r="AS1859" s="1373"/>
      <c r="AT1859" s="743"/>
      <c r="AU1859" s="1373"/>
      <c r="AV1859" s="1373"/>
      <c r="AW1859" s="1373"/>
      <c r="AX1859" s="1373"/>
      <c r="AY1859" s="1373"/>
      <c r="AZ1859" s="1639"/>
      <c r="BA1859" s="1639"/>
      <c r="BB1859" s="1639"/>
      <c r="BC1859" s="1639"/>
      <c r="BD1859" s="1639"/>
      <c r="BE1859" s="1642">
        <v>0</v>
      </c>
    </row>
    <row s="1854" customFormat="1" customHeight="1" ht="22.5">
      <c r="A1860" s="994"/>
      <c r="B1860" s="1373"/>
      <c r="C1860" s="1649"/>
      <c r="D1860" s="2158"/>
      <c r="E1860" s="553" t="s">
        <v>3785</v>
      </c>
      <c r="F1860" s="547" t="s">
        <v>2669</v>
      </c>
      <c r="G1860" s="2386" t="s">
        <v>738</v>
      </c>
      <c r="H1860" s="552"/>
      <c r="I1860" s="552">
        <v>209.358</v>
      </c>
      <c r="J1860" s="552"/>
      <c r="K1860" s="552"/>
      <c r="L1860" s="552"/>
      <c r="M1860" s="552"/>
      <c r="N1860" s="552"/>
      <c r="O1860" s="552"/>
      <c r="P1860" s="552"/>
      <c r="Q1860" s="552"/>
      <c r="R1860" s="552"/>
      <c r="S1860" s="552"/>
      <c r="T1860" s="552"/>
      <c r="U1860" s="552"/>
      <c r="V1860" s="552"/>
      <c r="W1860" s="552"/>
      <c r="X1860" s="552"/>
      <c r="Y1860" s="552"/>
      <c r="Z1860" s="552"/>
      <c r="AA1860" s="552"/>
      <c r="AB1860" s="552"/>
      <c r="AC1860" s="552"/>
      <c r="AD1860" s="552"/>
      <c r="AE1860" s="552"/>
      <c r="AF1860" s="552"/>
      <c r="AG1860" s="552"/>
      <c r="AH1860" s="552"/>
      <c r="AI1860" s="1532" t="s">
        <v>739</v>
      </c>
      <c r="AJ1860" s="741"/>
      <c r="AK1860" s="1649"/>
      <c r="AL1860" s="1649"/>
      <c r="AM1860" s="1373"/>
      <c r="AN1860" s="1373"/>
      <c r="AO1860" s="1373"/>
      <c r="AP1860" s="1373"/>
      <c r="AQ1860" s="1649"/>
      <c r="AR1860" s="1373"/>
      <c r="AS1860" s="1373"/>
      <c r="AT1860" s="743"/>
      <c r="AU1860" s="1373"/>
      <c r="AV1860" s="1373"/>
      <c r="AW1860" s="1373"/>
      <c r="AX1860" s="1373"/>
      <c r="AY1860" s="1373"/>
      <c r="AZ1860" s="1639"/>
      <c r="BA1860" s="1639"/>
      <c r="BB1860" s="1639"/>
      <c r="BC1860" s="1639"/>
      <c r="BD1860" s="1639"/>
      <c r="BE1860" s="1642">
        <v>0</v>
      </c>
    </row>
    <row s="1854" customFormat="1" customHeight="1" ht="22.5">
      <c r="A1861" s="994"/>
      <c r="B1861" s="1373"/>
      <c r="C1861" s="1649"/>
      <c r="D1861" s="2158"/>
      <c r="E1861" s="553" t="s">
        <v>3786</v>
      </c>
      <c r="F1861" s="547" t="s">
        <v>2685</v>
      </c>
      <c r="G1861" s="2386" t="s">
        <v>738</v>
      </c>
      <c r="H1861" s="552"/>
      <c r="I1861" s="552">
        <v>259.979</v>
      </c>
      <c r="J1861" s="552"/>
      <c r="K1861" s="552"/>
      <c r="L1861" s="552"/>
      <c r="M1861" s="552"/>
      <c r="N1861" s="552"/>
      <c r="O1861" s="552"/>
      <c r="P1861" s="552"/>
      <c r="Q1861" s="552"/>
      <c r="R1861" s="552"/>
      <c r="S1861" s="552"/>
      <c r="T1861" s="552"/>
      <c r="U1861" s="552"/>
      <c r="V1861" s="552"/>
      <c r="W1861" s="552"/>
      <c r="X1861" s="552"/>
      <c r="Y1861" s="552"/>
      <c r="Z1861" s="552"/>
      <c r="AA1861" s="552"/>
      <c r="AB1861" s="552"/>
      <c r="AC1861" s="552"/>
      <c r="AD1861" s="552"/>
      <c r="AE1861" s="552"/>
      <c r="AF1861" s="552"/>
      <c r="AG1861" s="552"/>
      <c r="AH1861" s="552"/>
      <c r="AI1861" s="1532" t="s">
        <v>739</v>
      </c>
      <c r="AJ1861" s="741"/>
      <c r="AK1861" s="1649"/>
      <c r="AL1861" s="1649"/>
      <c r="AM1861" s="1373"/>
      <c r="AN1861" s="1373"/>
      <c r="AO1861" s="1373"/>
      <c r="AP1861" s="1373"/>
      <c r="AQ1861" s="1649"/>
      <c r="AR1861" s="1373"/>
      <c r="AS1861" s="1373"/>
      <c r="AT1861" s="743"/>
      <c r="AU1861" s="1373"/>
      <c r="AV1861" s="1373"/>
      <c r="AW1861" s="1373"/>
      <c r="AX1861" s="1373"/>
      <c r="AY1861" s="1373"/>
      <c r="AZ1861" s="1639"/>
      <c r="BA1861" s="1639"/>
      <c r="BB1861" s="1639"/>
      <c r="BC1861" s="1639"/>
      <c r="BD1861" s="1639"/>
      <c r="BE1861" s="1642">
        <v>0</v>
      </c>
    </row>
    <row s="1854" customFormat="1" customHeight="1" ht="22.5">
      <c r="A1862" s="994"/>
      <c r="B1862" s="1373"/>
      <c r="C1862" s="1649"/>
      <c r="D1862" s="2158"/>
      <c r="E1862" s="553" t="s">
        <v>3787</v>
      </c>
      <c r="F1862" s="547" t="s">
        <v>2729</v>
      </c>
      <c r="G1862" s="2386" t="s">
        <v>738</v>
      </c>
      <c r="H1862" s="552"/>
      <c r="I1862" s="552">
        <v>195.812</v>
      </c>
      <c r="J1862" s="552"/>
      <c r="K1862" s="552"/>
      <c r="L1862" s="552"/>
      <c r="M1862" s="552"/>
      <c r="N1862" s="552"/>
      <c r="O1862" s="552"/>
      <c r="P1862" s="552"/>
      <c r="Q1862" s="552"/>
      <c r="R1862" s="552"/>
      <c r="S1862" s="552"/>
      <c r="T1862" s="552"/>
      <c r="U1862" s="552"/>
      <c r="V1862" s="552"/>
      <c r="W1862" s="552"/>
      <c r="X1862" s="552"/>
      <c r="Y1862" s="552"/>
      <c r="Z1862" s="552"/>
      <c r="AA1862" s="552"/>
      <c r="AB1862" s="552"/>
      <c r="AC1862" s="552"/>
      <c r="AD1862" s="552"/>
      <c r="AE1862" s="552"/>
      <c r="AF1862" s="552"/>
      <c r="AG1862" s="552"/>
      <c r="AH1862" s="552"/>
      <c r="AI1862" s="1532" t="s">
        <v>739</v>
      </c>
      <c r="AJ1862" s="741"/>
      <c r="AK1862" s="1649"/>
      <c r="AL1862" s="1649"/>
      <c r="AM1862" s="1373"/>
      <c r="AN1862" s="1373"/>
      <c r="AO1862" s="1373"/>
      <c r="AP1862" s="1373"/>
      <c r="AQ1862" s="1649"/>
      <c r="AR1862" s="1373"/>
      <c r="AS1862" s="1373"/>
      <c r="AT1862" s="743"/>
      <c r="AU1862" s="1373"/>
      <c r="AV1862" s="1373"/>
      <c r="AW1862" s="1373"/>
      <c r="AX1862" s="1373"/>
      <c r="AY1862" s="1373"/>
      <c r="AZ1862" s="1639"/>
      <c r="BA1862" s="1639"/>
      <c r="BB1862" s="1639"/>
      <c r="BC1862" s="1639"/>
      <c r="BD1862" s="1639"/>
      <c r="BE1862" s="1642">
        <v>0</v>
      </c>
    </row>
    <row s="1854" customFormat="1" customHeight="1" ht="22.5">
      <c r="A1863" s="994"/>
      <c r="B1863" s="1373"/>
      <c r="C1863" s="1649"/>
      <c r="D1863" s="2158"/>
      <c r="E1863" s="553" t="s">
        <v>3788</v>
      </c>
      <c r="F1863" s="547" t="s">
        <v>2753</v>
      </c>
      <c r="G1863" s="2386" t="s">
        <v>738</v>
      </c>
      <c r="H1863" s="552"/>
      <c r="I1863" s="552">
        <v>197.063</v>
      </c>
      <c r="J1863" s="552"/>
      <c r="K1863" s="552"/>
      <c r="L1863" s="552"/>
      <c r="M1863" s="552"/>
      <c r="N1863" s="552"/>
      <c r="O1863" s="552"/>
      <c r="P1863" s="552"/>
      <c r="Q1863" s="552"/>
      <c r="R1863" s="552"/>
      <c r="S1863" s="552"/>
      <c r="T1863" s="552"/>
      <c r="U1863" s="552"/>
      <c r="V1863" s="552"/>
      <c r="W1863" s="552"/>
      <c r="X1863" s="552"/>
      <c r="Y1863" s="552"/>
      <c r="Z1863" s="552"/>
      <c r="AA1863" s="552"/>
      <c r="AB1863" s="552"/>
      <c r="AC1863" s="552"/>
      <c r="AD1863" s="552"/>
      <c r="AE1863" s="552"/>
      <c r="AF1863" s="552"/>
      <c r="AG1863" s="552"/>
      <c r="AH1863" s="552"/>
      <c r="AI1863" s="1532" t="s">
        <v>739</v>
      </c>
      <c r="AJ1863" s="741"/>
      <c r="AK1863" s="1649"/>
      <c r="AL1863" s="1649"/>
      <c r="AM1863" s="1373"/>
      <c r="AN1863" s="1373"/>
      <c r="AO1863" s="1373"/>
      <c r="AP1863" s="1373"/>
      <c r="AQ1863" s="1649"/>
      <c r="AR1863" s="1373"/>
      <c r="AS1863" s="1373"/>
      <c r="AT1863" s="743"/>
      <c r="AU1863" s="1373"/>
      <c r="AV1863" s="1373"/>
      <c r="AW1863" s="1373"/>
      <c r="AX1863" s="1373"/>
      <c r="AY1863" s="1373"/>
      <c r="AZ1863" s="1639"/>
      <c r="BA1863" s="1639"/>
      <c r="BB1863" s="1639"/>
      <c r="BC1863" s="1639"/>
      <c r="BD1863" s="1639"/>
      <c r="BE1863" s="1642">
        <v>0</v>
      </c>
    </row>
    <row s="1854" customFormat="1" customHeight="1" ht="22.5">
      <c r="A1864" s="994"/>
      <c r="B1864" s="1373"/>
      <c r="C1864" s="1649"/>
      <c r="D1864" s="2158"/>
      <c r="E1864" s="553" t="s">
        <v>3789</v>
      </c>
      <c r="F1864" s="547" t="s">
        <v>2747</v>
      </c>
      <c r="G1864" s="2386" t="s">
        <v>738</v>
      </c>
      <c r="H1864" s="552"/>
      <c r="I1864" s="552">
        <v>196.023</v>
      </c>
      <c r="J1864" s="552"/>
      <c r="K1864" s="552"/>
      <c r="L1864" s="552"/>
      <c r="M1864" s="552"/>
      <c r="N1864" s="552"/>
      <c r="O1864" s="552"/>
      <c r="P1864" s="552"/>
      <c r="Q1864" s="552"/>
      <c r="R1864" s="552"/>
      <c r="S1864" s="552"/>
      <c r="T1864" s="552"/>
      <c r="U1864" s="552"/>
      <c r="V1864" s="552"/>
      <c r="W1864" s="552"/>
      <c r="X1864" s="552"/>
      <c r="Y1864" s="552"/>
      <c r="Z1864" s="552"/>
      <c r="AA1864" s="552"/>
      <c r="AB1864" s="552"/>
      <c r="AC1864" s="552"/>
      <c r="AD1864" s="552"/>
      <c r="AE1864" s="552"/>
      <c r="AF1864" s="552"/>
      <c r="AG1864" s="552"/>
      <c r="AH1864" s="552"/>
      <c r="AI1864" s="1532" t="s">
        <v>739</v>
      </c>
      <c r="AJ1864" s="741"/>
      <c r="AK1864" s="1649"/>
      <c r="AL1864" s="1649"/>
      <c r="AM1864" s="1373"/>
      <c r="AN1864" s="1373"/>
      <c r="AO1864" s="1373"/>
      <c r="AP1864" s="1373"/>
      <c r="AQ1864" s="1649"/>
      <c r="AR1864" s="1373"/>
      <c r="AS1864" s="1373"/>
      <c r="AT1864" s="743"/>
      <c r="AU1864" s="1373"/>
      <c r="AV1864" s="1373"/>
      <c r="AW1864" s="1373"/>
      <c r="AX1864" s="1373"/>
      <c r="AY1864" s="1373"/>
      <c r="AZ1864" s="1639"/>
      <c r="BA1864" s="1639"/>
      <c r="BB1864" s="1639"/>
      <c r="BC1864" s="1639"/>
      <c r="BD1864" s="1639"/>
      <c r="BE1864" s="1642">
        <v>0</v>
      </c>
    </row>
    <row s="1854" customFormat="1" customHeight="1" ht="22.5">
      <c r="A1865" s="994"/>
      <c r="B1865" s="1373"/>
      <c r="C1865" s="1649"/>
      <c r="D1865" s="2158"/>
      <c r="E1865" s="553" t="s">
        <v>3790</v>
      </c>
      <c r="F1865" s="547" t="s">
        <v>2591</v>
      </c>
      <c r="G1865" s="2386" t="s">
        <v>738</v>
      </c>
      <c r="H1865" s="552"/>
      <c r="I1865" s="552">
        <v>204.896</v>
      </c>
      <c r="J1865" s="552"/>
      <c r="K1865" s="552"/>
      <c r="L1865" s="552"/>
      <c r="M1865" s="552"/>
      <c r="N1865" s="552"/>
      <c r="O1865" s="552"/>
      <c r="P1865" s="552"/>
      <c r="Q1865" s="552"/>
      <c r="R1865" s="552"/>
      <c r="S1865" s="552"/>
      <c r="T1865" s="552"/>
      <c r="U1865" s="552"/>
      <c r="V1865" s="552"/>
      <c r="W1865" s="552"/>
      <c r="X1865" s="552"/>
      <c r="Y1865" s="552"/>
      <c r="Z1865" s="552"/>
      <c r="AA1865" s="552"/>
      <c r="AB1865" s="552"/>
      <c r="AC1865" s="552"/>
      <c r="AD1865" s="552"/>
      <c r="AE1865" s="552"/>
      <c r="AF1865" s="552"/>
      <c r="AG1865" s="552"/>
      <c r="AH1865" s="552"/>
      <c r="AI1865" s="1532" t="s">
        <v>739</v>
      </c>
      <c r="AJ1865" s="741"/>
      <c r="AK1865" s="1649"/>
      <c r="AL1865" s="1649"/>
      <c r="AM1865" s="1373"/>
      <c r="AN1865" s="1373"/>
      <c r="AO1865" s="1373"/>
      <c r="AP1865" s="1373"/>
      <c r="AQ1865" s="1649"/>
      <c r="AR1865" s="1373"/>
      <c r="AS1865" s="1373"/>
      <c r="AT1865" s="743"/>
      <c r="AU1865" s="1373"/>
      <c r="AV1865" s="1373"/>
      <c r="AW1865" s="1373"/>
      <c r="AX1865" s="1373"/>
      <c r="AY1865" s="1373"/>
      <c r="AZ1865" s="1639"/>
      <c r="BA1865" s="1639"/>
      <c r="BB1865" s="1639"/>
      <c r="BC1865" s="1639"/>
      <c r="BD1865" s="1639"/>
      <c r="BE1865" s="1642">
        <v>0</v>
      </c>
    </row>
    <row s="1854" customFormat="1" customHeight="1" ht="22.5">
      <c r="A1866" s="994"/>
      <c r="B1866" s="1373"/>
      <c r="C1866" s="1649"/>
      <c r="D1866" s="2158"/>
      <c r="E1866" s="553" t="s">
        <v>3791</v>
      </c>
      <c r="F1866" s="547" t="s">
        <v>2723</v>
      </c>
      <c r="G1866" s="2386" t="s">
        <v>738</v>
      </c>
      <c r="H1866" s="552"/>
      <c r="I1866" s="552">
        <v>208.022</v>
      </c>
      <c r="J1866" s="552"/>
      <c r="K1866" s="552"/>
      <c r="L1866" s="552"/>
      <c r="M1866" s="552"/>
      <c r="N1866" s="552"/>
      <c r="O1866" s="552"/>
      <c r="P1866" s="552"/>
      <c r="Q1866" s="552"/>
      <c r="R1866" s="552"/>
      <c r="S1866" s="552"/>
      <c r="T1866" s="552"/>
      <c r="U1866" s="552"/>
      <c r="V1866" s="552"/>
      <c r="W1866" s="552"/>
      <c r="X1866" s="552"/>
      <c r="Y1866" s="552"/>
      <c r="Z1866" s="552"/>
      <c r="AA1866" s="552"/>
      <c r="AB1866" s="552"/>
      <c r="AC1866" s="552"/>
      <c r="AD1866" s="552"/>
      <c r="AE1866" s="552"/>
      <c r="AF1866" s="552"/>
      <c r="AG1866" s="552"/>
      <c r="AH1866" s="552"/>
      <c r="AI1866" s="1532" t="s">
        <v>739</v>
      </c>
      <c r="AJ1866" s="741"/>
      <c r="AK1866" s="1649"/>
      <c r="AL1866" s="1649"/>
      <c r="AM1866" s="1373"/>
      <c r="AN1866" s="1373"/>
      <c r="AO1866" s="1373"/>
      <c r="AP1866" s="1373"/>
      <c r="AQ1866" s="1649"/>
      <c r="AR1866" s="1373"/>
      <c r="AS1866" s="1373"/>
      <c r="AT1866" s="743"/>
      <c r="AU1866" s="1373"/>
      <c r="AV1866" s="1373"/>
      <c r="AW1866" s="1373"/>
      <c r="AX1866" s="1373"/>
      <c r="AY1866" s="1373"/>
      <c r="AZ1866" s="1639"/>
      <c r="BA1866" s="1639"/>
      <c r="BB1866" s="1639"/>
      <c r="BC1866" s="1639"/>
      <c r="BD1866" s="1639"/>
      <c r="BE1866" s="1642">
        <v>0</v>
      </c>
    </row>
    <row s="1854" customFormat="1" customHeight="1" ht="22.5">
      <c r="A1867" s="994"/>
      <c r="B1867" s="1373"/>
      <c r="C1867" s="1649"/>
      <c r="D1867" s="2158"/>
      <c r="E1867" s="553" t="s">
        <v>3792</v>
      </c>
      <c r="F1867" s="547" t="s">
        <v>3793</v>
      </c>
      <c r="G1867" s="2386" t="s">
        <v>738</v>
      </c>
      <c r="H1867" s="552"/>
      <c r="I1867" s="552">
        <v>162</v>
      </c>
      <c r="J1867" s="552"/>
      <c r="K1867" s="552"/>
      <c r="L1867" s="552"/>
      <c r="M1867" s="552"/>
      <c r="N1867" s="552"/>
      <c r="O1867" s="552"/>
      <c r="P1867" s="552"/>
      <c r="Q1867" s="552"/>
      <c r="R1867" s="552"/>
      <c r="S1867" s="552"/>
      <c r="T1867" s="552"/>
      <c r="U1867" s="552"/>
      <c r="V1867" s="552"/>
      <c r="W1867" s="552"/>
      <c r="X1867" s="552"/>
      <c r="Y1867" s="552"/>
      <c r="Z1867" s="552"/>
      <c r="AA1867" s="552"/>
      <c r="AB1867" s="552"/>
      <c r="AC1867" s="552"/>
      <c r="AD1867" s="552"/>
      <c r="AE1867" s="552"/>
      <c r="AF1867" s="552"/>
      <c r="AG1867" s="552"/>
      <c r="AH1867" s="552"/>
      <c r="AI1867" s="1532" t="s">
        <v>739</v>
      </c>
      <c r="AJ1867" s="741"/>
      <c r="AK1867" s="1649"/>
      <c r="AL1867" s="1649"/>
      <c r="AM1867" s="1373"/>
      <c r="AN1867" s="1373"/>
      <c r="AO1867" s="1373"/>
      <c r="AP1867" s="1373"/>
      <c r="AQ1867" s="1649"/>
      <c r="AR1867" s="1373"/>
      <c r="AS1867" s="1373"/>
      <c r="AT1867" s="743"/>
      <c r="AU1867" s="1373"/>
      <c r="AV1867" s="1373"/>
      <c r="AW1867" s="1373"/>
      <c r="AX1867" s="1373"/>
      <c r="AY1867" s="1373"/>
      <c r="AZ1867" s="1639"/>
      <c r="BA1867" s="1639"/>
      <c r="BB1867" s="1639"/>
      <c r="BC1867" s="1639"/>
      <c r="BD1867" s="1639"/>
      <c r="BE1867" s="1642">
        <v>0</v>
      </c>
    </row>
    <row s="1854" customFormat="1" customHeight="1" ht="22.5">
      <c r="A1868" s="994"/>
      <c r="B1868" s="1373"/>
      <c r="C1868" s="1649"/>
      <c r="D1868" s="2158"/>
      <c r="E1868" s="553" t="s">
        <v>3794</v>
      </c>
      <c r="F1868" s="547" t="s">
        <v>3795</v>
      </c>
      <c r="G1868" s="2386" t="s">
        <v>738</v>
      </c>
      <c r="H1868" s="552"/>
      <c r="I1868" s="552">
        <v>166.58</v>
      </c>
      <c r="J1868" s="552"/>
      <c r="K1868" s="552"/>
      <c r="L1868" s="552"/>
      <c r="M1868" s="552"/>
      <c r="N1868" s="552"/>
      <c r="O1868" s="552"/>
      <c r="P1868" s="552"/>
      <c r="Q1868" s="552"/>
      <c r="R1868" s="552"/>
      <c r="S1868" s="552"/>
      <c r="T1868" s="552"/>
      <c r="U1868" s="552"/>
      <c r="V1868" s="552"/>
      <c r="W1868" s="552"/>
      <c r="X1868" s="552"/>
      <c r="Y1868" s="552"/>
      <c r="Z1868" s="552"/>
      <c r="AA1868" s="552"/>
      <c r="AB1868" s="552"/>
      <c r="AC1868" s="552"/>
      <c r="AD1868" s="552"/>
      <c r="AE1868" s="552"/>
      <c r="AF1868" s="552"/>
      <c r="AG1868" s="552"/>
      <c r="AH1868" s="552"/>
      <c r="AI1868" s="1532" t="s">
        <v>739</v>
      </c>
      <c r="AJ1868" s="741"/>
      <c r="AK1868" s="1649"/>
      <c r="AL1868" s="1649"/>
      <c r="AM1868" s="1373"/>
      <c r="AN1868" s="1373"/>
      <c r="AO1868" s="1373"/>
      <c r="AP1868" s="1373"/>
      <c r="AQ1868" s="1649"/>
      <c r="AR1868" s="1373"/>
      <c r="AS1868" s="1373"/>
      <c r="AT1868" s="743"/>
      <c r="AU1868" s="1373"/>
      <c r="AV1868" s="1373"/>
      <c r="AW1868" s="1373"/>
      <c r="AX1868" s="1373"/>
      <c r="AY1868" s="1373"/>
      <c r="AZ1868" s="1639"/>
      <c r="BA1868" s="1639"/>
      <c r="BB1868" s="1639"/>
      <c r="BC1868" s="1639"/>
      <c r="BD1868" s="1639"/>
      <c r="BE1868" s="1642">
        <v>0</v>
      </c>
    </row>
    <row s="1854" customFormat="1" customHeight="1" ht="22.5">
      <c r="A1869" s="994"/>
      <c r="B1869" s="1373"/>
      <c r="C1869" s="1649"/>
      <c r="D1869" s="2158"/>
      <c r="E1869" s="553" t="s">
        <v>3796</v>
      </c>
      <c r="F1869" s="547" t="s">
        <v>3797</v>
      </c>
      <c r="G1869" s="2386" t="s">
        <v>738</v>
      </c>
      <c r="H1869" s="552"/>
      <c r="I1869" s="552">
        <v>202.919</v>
      </c>
      <c r="J1869" s="552"/>
      <c r="K1869" s="552"/>
      <c r="L1869" s="552"/>
      <c r="M1869" s="552"/>
      <c r="N1869" s="552"/>
      <c r="O1869" s="552"/>
      <c r="P1869" s="552"/>
      <c r="Q1869" s="552"/>
      <c r="R1869" s="552"/>
      <c r="S1869" s="552"/>
      <c r="T1869" s="552"/>
      <c r="U1869" s="552"/>
      <c r="V1869" s="552"/>
      <c r="W1869" s="552"/>
      <c r="X1869" s="552"/>
      <c r="Y1869" s="552"/>
      <c r="Z1869" s="552"/>
      <c r="AA1869" s="552"/>
      <c r="AB1869" s="552"/>
      <c r="AC1869" s="552"/>
      <c r="AD1869" s="552"/>
      <c r="AE1869" s="552"/>
      <c r="AF1869" s="552"/>
      <c r="AG1869" s="552"/>
      <c r="AH1869" s="552"/>
      <c r="AI1869" s="1532" t="s">
        <v>739</v>
      </c>
      <c r="AJ1869" s="741"/>
      <c r="AK1869" s="1649"/>
      <c r="AL1869" s="1649"/>
      <c r="AM1869" s="1373"/>
      <c r="AN1869" s="1373"/>
      <c r="AO1869" s="1373"/>
      <c r="AP1869" s="1373"/>
      <c r="AQ1869" s="1649"/>
      <c r="AR1869" s="1373"/>
      <c r="AS1869" s="1373"/>
      <c r="AT1869" s="743"/>
      <c r="AU1869" s="1373"/>
      <c r="AV1869" s="1373"/>
      <c r="AW1869" s="1373"/>
      <c r="AX1869" s="1373"/>
      <c r="AY1869" s="1373"/>
      <c r="AZ1869" s="1639"/>
      <c r="BA1869" s="1639"/>
      <c r="BB1869" s="1639"/>
      <c r="BC1869" s="1639"/>
      <c r="BD1869" s="1639"/>
      <c r="BE1869" s="1642">
        <v>0</v>
      </c>
    </row>
    <row s="1854" customFormat="1" customHeight="1" ht="22.5">
      <c r="A1870" s="994"/>
      <c r="B1870" s="1373"/>
      <c r="C1870" s="1649"/>
      <c r="D1870" s="2158"/>
      <c r="E1870" s="553" t="s">
        <v>3798</v>
      </c>
      <c r="F1870" s="547" t="s">
        <v>3799</v>
      </c>
      <c r="G1870" s="2386" t="s">
        <v>738</v>
      </c>
      <c r="H1870" s="552"/>
      <c r="I1870" s="552">
        <v>184</v>
      </c>
      <c r="J1870" s="552"/>
      <c r="K1870" s="552"/>
      <c r="L1870" s="552"/>
      <c r="M1870" s="552"/>
      <c r="N1870" s="552"/>
      <c r="O1870" s="552"/>
      <c r="P1870" s="552"/>
      <c r="Q1870" s="552"/>
      <c r="R1870" s="552"/>
      <c r="S1870" s="552"/>
      <c r="T1870" s="552"/>
      <c r="U1870" s="552"/>
      <c r="V1870" s="552"/>
      <c r="W1870" s="552"/>
      <c r="X1870" s="552"/>
      <c r="Y1870" s="552"/>
      <c r="Z1870" s="552"/>
      <c r="AA1870" s="552"/>
      <c r="AB1870" s="552"/>
      <c r="AC1870" s="552"/>
      <c r="AD1870" s="552"/>
      <c r="AE1870" s="552"/>
      <c r="AF1870" s="552"/>
      <c r="AG1870" s="552"/>
      <c r="AH1870" s="552"/>
      <c r="AI1870" s="1532" t="s">
        <v>739</v>
      </c>
      <c r="AJ1870" s="741"/>
      <c r="AK1870" s="1649"/>
      <c r="AL1870" s="1649"/>
      <c r="AM1870" s="1373"/>
      <c r="AN1870" s="1373"/>
      <c r="AO1870" s="1373"/>
      <c r="AP1870" s="1373"/>
      <c r="AQ1870" s="1649"/>
      <c r="AR1870" s="1373"/>
      <c r="AS1870" s="1373"/>
      <c r="AT1870" s="743"/>
      <c r="AU1870" s="1373"/>
      <c r="AV1870" s="1373"/>
      <c r="AW1870" s="1373"/>
      <c r="AX1870" s="1373"/>
      <c r="AY1870" s="1373"/>
      <c r="AZ1870" s="1639"/>
      <c r="BA1870" s="1639"/>
      <c r="BB1870" s="1639"/>
      <c r="BC1870" s="1639"/>
      <c r="BD1870" s="1639"/>
      <c r="BE1870" s="1642">
        <v>0</v>
      </c>
    </row>
    <row s="1854" customFormat="1" customHeight="1" ht="22.5">
      <c r="A1871" s="994"/>
      <c r="B1871" s="1373"/>
      <c r="C1871" s="1649"/>
      <c r="D1871" s="2158"/>
      <c r="E1871" s="553" t="s">
        <v>3800</v>
      </c>
      <c r="F1871" s="547" t="s">
        <v>3799</v>
      </c>
      <c r="G1871" s="2386" t="s">
        <v>738</v>
      </c>
      <c r="H1871" s="552"/>
      <c r="I1871" s="552">
        <v>184</v>
      </c>
      <c r="J1871" s="552"/>
      <c r="K1871" s="552"/>
      <c r="L1871" s="552"/>
      <c r="M1871" s="552"/>
      <c r="N1871" s="552"/>
      <c r="O1871" s="552"/>
      <c r="P1871" s="552"/>
      <c r="Q1871" s="552"/>
      <c r="R1871" s="552"/>
      <c r="S1871" s="552"/>
      <c r="T1871" s="552"/>
      <c r="U1871" s="552"/>
      <c r="V1871" s="552"/>
      <c r="W1871" s="552"/>
      <c r="X1871" s="552"/>
      <c r="Y1871" s="552"/>
      <c r="Z1871" s="552"/>
      <c r="AA1871" s="552"/>
      <c r="AB1871" s="552"/>
      <c r="AC1871" s="552"/>
      <c r="AD1871" s="552"/>
      <c r="AE1871" s="552"/>
      <c r="AF1871" s="552"/>
      <c r="AG1871" s="552"/>
      <c r="AH1871" s="552"/>
      <c r="AI1871" s="1532" t="s">
        <v>739</v>
      </c>
      <c r="AJ1871" s="741"/>
      <c r="AK1871" s="1649"/>
      <c r="AL1871" s="1649"/>
      <c r="AM1871" s="1373"/>
      <c r="AN1871" s="1373"/>
      <c r="AO1871" s="1373"/>
      <c r="AP1871" s="1373"/>
      <c r="AQ1871" s="1649"/>
      <c r="AR1871" s="1373"/>
      <c r="AS1871" s="1373"/>
      <c r="AT1871" s="743"/>
      <c r="AU1871" s="1373"/>
      <c r="AV1871" s="1373"/>
      <c r="AW1871" s="1373"/>
      <c r="AX1871" s="1373"/>
      <c r="AY1871" s="1373"/>
      <c r="AZ1871" s="1639"/>
      <c r="BA1871" s="1639"/>
      <c r="BB1871" s="1639"/>
      <c r="BC1871" s="1639"/>
      <c r="BD1871" s="1639"/>
      <c r="BE1871" s="1642">
        <v>0</v>
      </c>
    </row>
    <row s="1854" customFormat="1" customHeight="1" ht="22.5">
      <c r="A1872" s="994"/>
      <c r="B1872" s="1373"/>
      <c r="C1872" s="1649"/>
      <c r="D1872" s="2158"/>
      <c r="E1872" s="553" t="s">
        <v>3801</v>
      </c>
      <c r="F1872" s="547" t="s">
        <v>3802</v>
      </c>
      <c r="G1872" s="2386" t="s">
        <v>738</v>
      </c>
      <c r="H1872" s="552"/>
      <c r="I1872" s="552">
        <v>223.715</v>
      </c>
      <c r="J1872" s="552"/>
      <c r="K1872" s="552"/>
      <c r="L1872" s="552"/>
      <c r="M1872" s="552"/>
      <c r="N1872" s="552"/>
      <c r="O1872" s="552"/>
      <c r="P1872" s="552"/>
      <c r="Q1872" s="552"/>
      <c r="R1872" s="552"/>
      <c r="S1872" s="552"/>
      <c r="T1872" s="552"/>
      <c r="U1872" s="552"/>
      <c r="V1872" s="552"/>
      <c r="W1872" s="552"/>
      <c r="X1872" s="552"/>
      <c r="Y1872" s="552"/>
      <c r="Z1872" s="552"/>
      <c r="AA1872" s="552"/>
      <c r="AB1872" s="552"/>
      <c r="AC1872" s="552"/>
      <c r="AD1872" s="552"/>
      <c r="AE1872" s="552"/>
      <c r="AF1872" s="552"/>
      <c r="AG1872" s="552"/>
      <c r="AH1872" s="552"/>
      <c r="AI1872" s="1532" t="s">
        <v>739</v>
      </c>
      <c r="AJ1872" s="741"/>
      <c r="AK1872" s="1649"/>
      <c r="AL1872" s="1649"/>
      <c r="AM1872" s="1373"/>
      <c r="AN1872" s="1373"/>
      <c r="AO1872" s="1373"/>
      <c r="AP1872" s="1373"/>
      <c r="AQ1872" s="1649"/>
      <c r="AR1872" s="1373"/>
      <c r="AS1872" s="1373"/>
      <c r="AT1872" s="743"/>
      <c r="AU1872" s="1373"/>
      <c r="AV1872" s="1373"/>
      <c r="AW1872" s="1373"/>
      <c r="AX1872" s="1373"/>
      <c r="AY1872" s="1373"/>
      <c r="AZ1872" s="1639"/>
      <c r="BA1872" s="1639"/>
      <c r="BB1872" s="1639"/>
      <c r="BC1872" s="1639"/>
      <c r="BD1872" s="1639"/>
      <c r="BE1872" s="1642">
        <v>0</v>
      </c>
    </row>
    <row s="1854" customFormat="1" customHeight="1" ht="22.5">
      <c r="A1873" s="994"/>
      <c r="B1873" s="1373"/>
      <c r="C1873" s="1649"/>
      <c r="D1873" s="2158"/>
      <c r="E1873" s="553" t="s">
        <v>3803</v>
      </c>
      <c r="F1873" s="547" t="s">
        <v>3804</v>
      </c>
      <c r="G1873" s="2386" t="s">
        <v>738</v>
      </c>
      <c r="H1873" s="552"/>
      <c r="I1873" s="552">
        <v>172</v>
      </c>
      <c r="J1873" s="552"/>
      <c r="K1873" s="552"/>
      <c r="L1873" s="552"/>
      <c r="M1873" s="552"/>
      <c r="N1873" s="552"/>
      <c r="O1873" s="552"/>
      <c r="P1873" s="552"/>
      <c r="Q1873" s="552"/>
      <c r="R1873" s="552"/>
      <c r="S1873" s="552"/>
      <c r="T1873" s="552"/>
      <c r="U1873" s="552"/>
      <c r="V1873" s="552"/>
      <c r="W1873" s="552"/>
      <c r="X1873" s="552"/>
      <c r="Y1873" s="552"/>
      <c r="Z1873" s="552"/>
      <c r="AA1873" s="552"/>
      <c r="AB1873" s="552"/>
      <c r="AC1873" s="552"/>
      <c r="AD1873" s="552"/>
      <c r="AE1873" s="552"/>
      <c r="AF1873" s="552"/>
      <c r="AG1873" s="552"/>
      <c r="AH1873" s="552"/>
      <c r="AI1873" s="1532" t="s">
        <v>739</v>
      </c>
      <c r="AJ1873" s="741"/>
      <c r="AK1873" s="1649"/>
      <c r="AL1873" s="1649"/>
      <c r="AM1873" s="1373"/>
      <c r="AN1873" s="1373"/>
      <c r="AO1873" s="1373"/>
      <c r="AP1873" s="1373"/>
      <c r="AQ1873" s="1649"/>
      <c r="AR1873" s="1373"/>
      <c r="AS1873" s="1373"/>
      <c r="AT1873" s="743"/>
      <c r="AU1873" s="1373"/>
      <c r="AV1873" s="1373"/>
      <c r="AW1873" s="1373"/>
      <c r="AX1873" s="1373"/>
      <c r="AY1873" s="1373"/>
      <c r="AZ1873" s="1639"/>
      <c r="BA1873" s="1639"/>
      <c r="BB1873" s="1639"/>
      <c r="BC1873" s="1639"/>
      <c r="BD1873" s="1639"/>
      <c r="BE1873" s="1642">
        <v>0</v>
      </c>
    </row>
    <row s="1854" customFormat="1" customHeight="1" ht="22.5">
      <c r="A1874" s="994"/>
      <c r="B1874" s="1373"/>
      <c r="C1874" s="1649"/>
      <c r="D1874" s="2158"/>
      <c r="E1874" s="553" t="s">
        <v>3805</v>
      </c>
      <c r="F1874" s="547" t="s">
        <v>3804</v>
      </c>
      <c r="G1874" s="2386" t="s">
        <v>738</v>
      </c>
      <c r="H1874" s="552"/>
      <c r="I1874" s="552">
        <v>173.435</v>
      </c>
      <c r="J1874" s="552"/>
      <c r="K1874" s="552"/>
      <c r="L1874" s="552"/>
      <c r="M1874" s="552"/>
      <c r="N1874" s="552"/>
      <c r="O1874" s="552"/>
      <c r="P1874" s="552"/>
      <c r="Q1874" s="552"/>
      <c r="R1874" s="552"/>
      <c r="S1874" s="552"/>
      <c r="T1874" s="552"/>
      <c r="U1874" s="552"/>
      <c r="V1874" s="552"/>
      <c r="W1874" s="552"/>
      <c r="X1874" s="552"/>
      <c r="Y1874" s="552"/>
      <c r="Z1874" s="552"/>
      <c r="AA1874" s="552"/>
      <c r="AB1874" s="552"/>
      <c r="AC1874" s="552"/>
      <c r="AD1874" s="552"/>
      <c r="AE1874" s="552"/>
      <c r="AF1874" s="552"/>
      <c r="AG1874" s="552"/>
      <c r="AH1874" s="552"/>
      <c r="AI1874" s="1532" t="s">
        <v>739</v>
      </c>
      <c r="AJ1874" s="741"/>
      <c r="AK1874" s="1649"/>
      <c r="AL1874" s="1649"/>
      <c r="AM1874" s="1373"/>
      <c r="AN1874" s="1373"/>
      <c r="AO1874" s="1373"/>
      <c r="AP1874" s="1373"/>
      <c r="AQ1874" s="1649"/>
      <c r="AR1874" s="1373"/>
      <c r="AS1874" s="1373"/>
      <c r="AT1874" s="743"/>
      <c r="AU1874" s="1373"/>
      <c r="AV1874" s="1373"/>
      <c r="AW1874" s="1373"/>
      <c r="AX1874" s="1373"/>
      <c r="AY1874" s="1373"/>
      <c r="AZ1874" s="1639"/>
      <c r="BA1874" s="1639"/>
      <c r="BB1874" s="1639"/>
      <c r="BC1874" s="1639"/>
      <c r="BD1874" s="1639"/>
      <c r="BE1874" s="1642">
        <v>0</v>
      </c>
    </row>
    <row s="1854" customFormat="1" customHeight="1" ht="22.5">
      <c r="A1875" s="994"/>
      <c r="B1875" s="1373"/>
      <c r="C1875" s="1649"/>
      <c r="D1875" s="2158"/>
      <c r="E1875" s="553" t="s">
        <v>3806</v>
      </c>
      <c r="F1875" s="547" t="s">
        <v>3807</v>
      </c>
      <c r="G1875" s="2386" t="s">
        <v>738</v>
      </c>
      <c r="H1875" s="552"/>
      <c r="I1875" s="552">
        <v>174.7</v>
      </c>
      <c r="J1875" s="552"/>
      <c r="K1875" s="552"/>
      <c r="L1875" s="552"/>
      <c r="M1875" s="552"/>
      <c r="N1875" s="552"/>
      <c r="O1875" s="552"/>
      <c r="P1875" s="552"/>
      <c r="Q1875" s="552"/>
      <c r="R1875" s="552"/>
      <c r="S1875" s="552"/>
      <c r="T1875" s="552"/>
      <c r="U1875" s="552"/>
      <c r="V1875" s="552"/>
      <c r="W1875" s="552"/>
      <c r="X1875" s="552"/>
      <c r="Y1875" s="552"/>
      <c r="Z1875" s="552"/>
      <c r="AA1875" s="552"/>
      <c r="AB1875" s="552"/>
      <c r="AC1875" s="552"/>
      <c r="AD1875" s="552"/>
      <c r="AE1875" s="552"/>
      <c r="AF1875" s="552"/>
      <c r="AG1875" s="552"/>
      <c r="AH1875" s="552"/>
      <c r="AI1875" s="1532" t="s">
        <v>739</v>
      </c>
      <c r="AJ1875" s="741"/>
      <c r="AK1875" s="1649"/>
      <c r="AL1875" s="1649"/>
      <c r="AM1875" s="1373"/>
      <c r="AN1875" s="1373"/>
      <c r="AO1875" s="1373"/>
      <c r="AP1875" s="1373"/>
      <c r="AQ1875" s="1649"/>
      <c r="AR1875" s="1373"/>
      <c r="AS1875" s="1373"/>
      <c r="AT1875" s="743"/>
      <c r="AU1875" s="1373"/>
      <c r="AV1875" s="1373"/>
      <c r="AW1875" s="1373"/>
      <c r="AX1875" s="1373"/>
      <c r="AY1875" s="1373"/>
      <c r="AZ1875" s="1639"/>
      <c r="BA1875" s="1639"/>
      <c r="BB1875" s="1639"/>
      <c r="BC1875" s="1639"/>
      <c r="BD1875" s="1639"/>
      <c r="BE1875" s="1642">
        <v>0</v>
      </c>
    </row>
    <row s="1854" customFormat="1" customHeight="1" ht="22.5">
      <c r="A1876" s="994"/>
      <c r="B1876" s="1373"/>
      <c r="C1876" s="1649"/>
      <c r="D1876" s="2158"/>
      <c r="E1876" s="553" t="s">
        <v>3808</v>
      </c>
      <c r="F1876" s="547" t="s">
        <v>3809</v>
      </c>
      <c r="G1876" s="2386" t="s">
        <v>738</v>
      </c>
      <c r="H1876" s="552"/>
      <c r="I1876" s="552">
        <v>198</v>
      </c>
      <c r="J1876" s="552"/>
      <c r="K1876" s="552"/>
      <c r="L1876" s="552"/>
      <c r="M1876" s="552"/>
      <c r="N1876" s="552"/>
      <c r="O1876" s="552"/>
      <c r="P1876" s="552"/>
      <c r="Q1876" s="552"/>
      <c r="R1876" s="552"/>
      <c r="S1876" s="552"/>
      <c r="T1876" s="552"/>
      <c r="U1876" s="552"/>
      <c r="V1876" s="552"/>
      <c r="W1876" s="552"/>
      <c r="X1876" s="552"/>
      <c r="Y1876" s="552"/>
      <c r="Z1876" s="552"/>
      <c r="AA1876" s="552"/>
      <c r="AB1876" s="552"/>
      <c r="AC1876" s="552"/>
      <c r="AD1876" s="552"/>
      <c r="AE1876" s="552"/>
      <c r="AF1876" s="552"/>
      <c r="AG1876" s="552"/>
      <c r="AH1876" s="552"/>
      <c r="AI1876" s="1532" t="s">
        <v>739</v>
      </c>
      <c r="AJ1876" s="741"/>
      <c r="AK1876" s="1649"/>
      <c r="AL1876" s="1649"/>
      <c r="AM1876" s="1373"/>
      <c r="AN1876" s="1373"/>
      <c r="AO1876" s="1373"/>
      <c r="AP1876" s="1373"/>
      <c r="AQ1876" s="1649"/>
      <c r="AR1876" s="1373"/>
      <c r="AS1876" s="1373"/>
      <c r="AT1876" s="743"/>
      <c r="AU1876" s="1373"/>
      <c r="AV1876" s="1373"/>
      <c r="AW1876" s="1373"/>
      <c r="AX1876" s="1373"/>
      <c r="AY1876" s="1373"/>
      <c r="AZ1876" s="1639"/>
      <c r="BA1876" s="1639"/>
      <c r="BB1876" s="1639"/>
      <c r="BC1876" s="1639"/>
      <c r="BD1876" s="1639"/>
      <c r="BE1876" s="1642">
        <v>0</v>
      </c>
    </row>
    <row s="1854" customFormat="1" customHeight="1" ht="22.5">
      <c r="A1877" s="994"/>
      <c r="B1877" s="1373"/>
      <c r="C1877" s="1649"/>
      <c r="D1877" s="2158"/>
      <c r="E1877" s="553" t="s">
        <v>3810</v>
      </c>
      <c r="F1877" s="547" t="s">
        <v>3809</v>
      </c>
      <c r="G1877" s="2386" t="s">
        <v>738</v>
      </c>
      <c r="H1877" s="552"/>
      <c r="I1877" s="552">
        <v>198</v>
      </c>
      <c r="J1877" s="552"/>
      <c r="K1877" s="552"/>
      <c r="L1877" s="552"/>
      <c r="M1877" s="552"/>
      <c r="N1877" s="552"/>
      <c r="O1877" s="552"/>
      <c r="P1877" s="552"/>
      <c r="Q1877" s="552"/>
      <c r="R1877" s="552"/>
      <c r="S1877" s="552"/>
      <c r="T1877" s="552"/>
      <c r="U1877" s="552"/>
      <c r="V1877" s="552"/>
      <c r="W1877" s="552"/>
      <c r="X1877" s="552"/>
      <c r="Y1877" s="552"/>
      <c r="Z1877" s="552"/>
      <c r="AA1877" s="552"/>
      <c r="AB1877" s="552"/>
      <c r="AC1877" s="552"/>
      <c r="AD1877" s="552"/>
      <c r="AE1877" s="552"/>
      <c r="AF1877" s="552"/>
      <c r="AG1877" s="552"/>
      <c r="AH1877" s="552"/>
      <c r="AI1877" s="1532" t="s">
        <v>739</v>
      </c>
      <c r="AJ1877" s="741"/>
      <c r="AK1877" s="1649"/>
      <c r="AL1877" s="1649"/>
      <c r="AM1877" s="1373"/>
      <c r="AN1877" s="1373"/>
      <c r="AO1877" s="1373"/>
      <c r="AP1877" s="1373"/>
      <c r="AQ1877" s="1649"/>
      <c r="AR1877" s="1373"/>
      <c r="AS1877" s="1373"/>
      <c r="AT1877" s="743"/>
      <c r="AU1877" s="1373"/>
      <c r="AV1877" s="1373"/>
      <c r="AW1877" s="1373"/>
      <c r="AX1877" s="1373"/>
      <c r="AY1877" s="1373"/>
      <c r="AZ1877" s="1639"/>
      <c r="BA1877" s="1639"/>
      <c r="BB1877" s="1639"/>
      <c r="BC1877" s="1639"/>
      <c r="BD1877" s="1639"/>
      <c r="BE1877" s="1642">
        <v>0</v>
      </c>
    </row>
    <row s="1854" customFormat="1" customHeight="1" ht="22.5">
      <c r="A1878" s="994"/>
      <c r="B1878" s="1373"/>
      <c r="C1878" s="1649"/>
      <c r="D1878" s="2158"/>
      <c r="E1878" s="553" t="s">
        <v>3811</v>
      </c>
      <c r="F1878" s="547" t="s">
        <v>3812</v>
      </c>
      <c r="G1878" s="2386" t="s">
        <v>738</v>
      </c>
      <c r="H1878" s="552"/>
      <c r="I1878" s="552">
        <v>167.5</v>
      </c>
      <c r="J1878" s="552"/>
      <c r="K1878" s="552"/>
      <c r="L1878" s="552"/>
      <c r="M1878" s="552"/>
      <c r="N1878" s="552"/>
      <c r="O1878" s="552"/>
      <c r="P1878" s="552"/>
      <c r="Q1878" s="552"/>
      <c r="R1878" s="552"/>
      <c r="S1878" s="552"/>
      <c r="T1878" s="552"/>
      <c r="U1878" s="552"/>
      <c r="V1878" s="552"/>
      <c r="W1878" s="552"/>
      <c r="X1878" s="552"/>
      <c r="Y1878" s="552"/>
      <c r="Z1878" s="552"/>
      <c r="AA1878" s="552"/>
      <c r="AB1878" s="552"/>
      <c r="AC1878" s="552"/>
      <c r="AD1878" s="552"/>
      <c r="AE1878" s="552"/>
      <c r="AF1878" s="552"/>
      <c r="AG1878" s="552"/>
      <c r="AH1878" s="552"/>
      <c r="AI1878" s="1532" t="s">
        <v>739</v>
      </c>
      <c r="AJ1878" s="741"/>
      <c r="AK1878" s="1649"/>
      <c r="AL1878" s="1649"/>
      <c r="AM1878" s="1373"/>
      <c r="AN1878" s="1373"/>
      <c r="AO1878" s="1373"/>
      <c r="AP1878" s="1373"/>
      <c r="AQ1878" s="1649"/>
      <c r="AR1878" s="1373"/>
      <c r="AS1878" s="1373"/>
      <c r="AT1878" s="743"/>
      <c r="AU1878" s="1373"/>
      <c r="AV1878" s="1373"/>
      <c r="AW1878" s="1373"/>
      <c r="AX1878" s="1373"/>
      <c r="AY1878" s="1373"/>
      <c r="AZ1878" s="1639"/>
      <c r="BA1878" s="1639"/>
      <c r="BB1878" s="1639"/>
      <c r="BC1878" s="1639"/>
      <c r="BD1878" s="1639"/>
      <c r="BE1878" s="1642">
        <v>0</v>
      </c>
    </row>
    <row s="1854" customFormat="1" customHeight="1" ht="22.5">
      <c r="A1879" s="994"/>
      <c r="B1879" s="1373"/>
      <c r="C1879" s="1649"/>
      <c r="D1879" s="2158"/>
      <c r="E1879" s="553" t="s">
        <v>3813</v>
      </c>
      <c r="F1879" s="547" t="s">
        <v>3814</v>
      </c>
      <c r="G1879" s="2386" t="s">
        <v>738</v>
      </c>
      <c r="H1879" s="552"/>
      <c r="I1879" s="552">
        <v>200</v>
      </c>
      <c r="J1879" s="552"/>
      <c r="K1879" s="552"/>
      <c r="L1879" s="552"/>
      <c r="M1879" s="552"/>
      <c r="N1879" s="552"/>
      <c r="O1879" s="552"/>
      <c r="P1879" s="552"/>
      <c r="Q1879" s="552"/>
      <c r="R1879" s="552"/>
      <c r="S1879" s="552"/>
      <c r="T1879" s="552"/>
      <c r="U1879" s="552"/>
      <c r="V1879" s="552"/>
      <c r="W1879" s="552"/>
      <c r="X1879" s="552"/>
      <c r="Y1879" s="552"/>
      <c r="Z1879" s="552"/>
      <c r="AA1879" s="552"/>
      <c r="AB1879" s="552"/>
      <c r="AC1879" s="552"/>
      <c r="AD1879" s="552"/>
      <c r="AE1879" s="552"/>
      <c r="AF1879" s="552"/>
      <c r="AG1879" s="552"/>
      <c r="AH1879" s="552"/>
      <c r="AI1879" s="1532" t="s">
        <v>739</v>
      </c>
      <c r="AJ1879" s="741"/>
      <c r="AK1879" s="1649"/>
      <c r="AL1879" s="1649"/>
      <c r="AM1879" s="1373"/>
      <c r="AN1879" s="1373"/>
      <c r="AO1879" s="1373"/>
      <c r="AP1879" s="1373"/>
      <c r="AQ1879" s="1649"/>
      <c r="AR1879" s="1373"/>
      <c r="AS1879" s="1373"/>
      <c r="AT1879" s="743"/>
      <c r="AU1879" s="1373"/>
      <c r="AV1879" s="1373"/>
      <c r="AW1879" s="1373"/>
      <c r="AX1879" s="1373"/>
      <c r="AY1879" s="1373"/>
      <c r="AZ1879" s="1639"/>
      <c r="BA1879" s="1639"/>
      <c r="BB1879" s="1639"/>
      <c r="BC1879" s="1639"/>
      <c r="BD1879" s="1639"/>
      <c r="BE1879" s="1642">
        <v>0</v>
      </c>
    </row>
    <row s="1854" customFormat="1" customHeight="1" ht="22.5">
      <c r="A1880" s="994"/>
      <c r="B1880" s="1373"/>
      <c r="C1880" s="1649"/>
      <c r="D1880" s="2158"/>
      <c r="E1880" s="553" t="s">
        <v>3815</v>
      </c>
      <c r="F1880" s="547" t="s">
        <v>3816</v>
      </c>
      <c r="G1880" s="2386" t="s">
        <v>738</v>
      </c>
      <c r="H1880" s="552"/>
      <c r="I1880" s="552">
        <v>170</v>
      </c>
      <c r="J1880" s="552"/>
      <c r="K1880" s="552"/>
      <c r="L1880" s="552"/>
      <c r="M1880" s="552"/>
      <c r="N1880" s="552"/>
      <c r="O1880" s="552"/>
      <c r="P1880" s="552"/>
      <c r="Q1880" s="552"/>
      <c r="R1880" s="552"/>
      <c r="S1880" s="552"/>
      <c r="T1880" s="552"/>
      <c r="U1880" s="552"/>
      <c r="V1880" s="552"/>
      <c r="W1880" s="552"/>
      <c r="X1880" s="552"/>
      <c r="Y1880" s="552"/>
      <c r="Z1880" s="552"/>
      <c r="AA1880" s="552"/>
      <c r="AB1880" s="552"/>
      <c r="AC1880" s="552"/>
      <c r="AD1880" s="552"/>
      <c r="AE1880" s="552"/>
      <c r="AF1880" s="552"/>
      <c r="AG1880" s="552"/>
      <c r="AH1880" s="552"/>
      <c r="AI1880" s="1532" t="s">
        <v>739</v>
      </c>
      <c r="AJ1880" s="741"/>
      <c r="AK1880" s="1649"/>
      <c r="AL1880" s="1649"/>
      <c r="AM1880" s="1373"/>
      <c r="AN1880" s="1373"/>
      <c r="AO1880" s="1373"/>
      <c r="AP1880" s="1373"/>
      <c r="AQ1880" s="1649"/>
      <c r="AR1880" s="1373"/>
      <c r="AS1880" s="1373"/>
      <c r="AT1880" s="743"/>
      <c r="AU1880" s="1373"/>
      <c r="AV1880" s="1373"/>
      <c r="AW1880" s="1373"/>
      <c r="AX1880" s="1373"/>
      <c r="AY1880" s="1373"/>
      <c r="AZ1880" s="1639"/>
      <c r="BA1880" s="1639"/>
      <c r="BB1880" s="1639"/>
      <c r="BC1880" s="1639"/>
      <c r="BD1880" s="1639"/>
      <c r="BE1880" s="1642">
        <v>0</v>
      </c>
    </row>
    <row s="1854" customFormat="1" customHeight="1" ht="22.5">
      <c r="A1881" s="994"/>
      <c r="B1881" s="1373"/>
      <c r="C1881" s="1649"/>
      <c r="D1881" s="2158"/>
      <c r="E1881" s="553" t="s">
        <v>3817</v>
      </c>
      <c r="F1881" s="547" t="s">
        <v>3816</v>
      </c>
      <c r="G1881" s="2386" t="s">
        <v>738</v>
      </c>
      <c r="H1881" s="552"/>
      <c r="I1881" s="552">
        <v>168.436</v>
      </c>
      <c r="J1881" s="552"/>
      <c r="K1881" s="552"/>
      <c r="L1881" s="552"/>
      <c r="M1881" s="552"/>
      <c r="N1881" s="552"/>
      <c r="O1881" s="552"/>
      <c r="P1881" s="552"/>
      <c r="Q1881" s="552"/>
      <c r="R1881" s="552"/>
      <c r="S1881" s="552"/>
      <c r="T1881" s="552"/>
      <c r="U1881" s="552"/>
      <c r="V1881" s="552"/>
      <c r="W1881" s="552"/>
      <c r="X1881" s="552"/>
      <c r="Y1881" s="552"/>
      <c r="Z1881" s="552"/>
      <c r="AA1881" s="552"/>
      <c r="AB1881" s="552"/>
      <c r="AC1881" s="552"/>
      <c r="AD1881" s="552"/>
      <c r="AE1881" s="552"/>
      <c r="AF1881" s="552"/>
      <c r="AG1881" s="552"/>
      <c r="AH1881" s="552"/>
      <c r="AI1881" s="1532" t="s">
        <v>739</v>
      </c>
      <c r="AJ1881" s="741"/>
      <c r="AK1881" s="1649"/>
      <c r="AL1881" s="1649"/>
      <c r="AM1881" s="1373"/>
      <c r="AN1881" s="1373"/>
      <c r="AO1881" s="1373"/>
      <c r="AP1881" s="1373"/>
      <c r="AQ1881" s="1649"/>
      <c r="AR1881" s="1373"/>
      <c r="AS1881" s="1373"/>
      <c r="AT1881" s="743"/>
      <c r="AU1881" s="1373"/>
      <c r="AV1881" s="1373"/>
      <c r="AW1881" s="1373"/>
      <c r="AX1881" s="1373"/>
      <c r="AY1881" s="1373"/>
      <c r="AZ1881" s="1639"/>
      <c r="BA1881" s="1639"/>
      <c r="BB1881" s="1639"/>
      <c r="BC1881" s="1639"/>
      <c r="BD1881" s="1639"/>
      <c r="BE1881" s="1642">
        <v>0</v>
      </c>
    </row>
    <row s="1854" customFormat="1" customHeight="1" ht="22.5">
      <c r="A1882" s="994"/>
      <c r="B1882" s="1373"/>
      <c r="C1882" s="1649"/>
      <c r="D1882" s="2158"/>
      <c r="E1882" s="553" t="s">
        <v>3818</v>
      </c>
      <c r="F1882" s="547" t="s">
        <v>2787</v>
      </c>
      <c r="G1882" s="2386" t="s">
        <v>738</v>
      </c>
      <c r="H1882" s="552"/>
      <c r="I1882" s="552">
        <v>160</v>
      </c>
      <c r="J1882" s="552"/>
      <c r="K1882" s="552"/>
      <c r="L1882" s="552"/>
      <c r="M1882" s="552"/>
      <c r="N1882" s="552"/>
      <c r="O1882" s="552"/>
      <c r="P1882" s="552"/>
      <c r="Q1882" s="552"/>
      <c r="R1882" s="552"/>
      <c r="S1882" s="552"/>
      <c r="T1882" s="552"/>
      <c r="U1882" s="552"/>
      <c r="V1882" s="552"/>
      <c r="W1882" s="552"/>
      <c r="X1882" s="552"/>
      <c r="Y1882" s="552"/>
      <c r="Z1882" s="552"/>
      <c r="AA1882" s="552"/>
      <c r="AB1882" s="552"/>
      <c r="AC1882" s="552"/>
      <c r="AD1882" s="552"/>
      <c r="AE1882" s="552"/>
      <c r="AF1882" s="552"/>
      <c r="AG1882" s="552"/>
      <c r="AH1882" s="552"/>
      <c r="AI1882" s="1532" t="s">
        <v>739</v>
      </c>
      <c r="AJ1882" s="741"/>
      <c r="AK1882" s="1649"/>
      <c r="AL1882" s="1649"/>
      <c r="AM1882" s="1373"/>
      <c r="AN1882" s="1373"/>
      <c r="AO1882" s="1373"/>
      <c r="AP1882" s="1373"/>
      <c r="AQ1882" s="1649"/>
      <c r="AR1882" s="1373"/>
      <c r="AS1882" s="1373"/>
      <c r="AT1882" s="743"/>
      <c r="AU1882" s="1373"/>
      <c r="AV1882" s="1373"/>
      <c r="AW1882" s="1373"/>
      <c r="AX1882" s="1373"/>
      <c r="AY1882" s="1373"/>
      <c r="AZ1882" s="1639"/>
      <c r="BA1882" s="1639"/>
      <c r="BB1882" s="1639"/>
      <c r="BC1882" s="1639"/>
      <c r="BD1882" s="1639"/>
      <c r="BE1882" s="1642">
        <v>0</v>
      </c>
    </row>
    <row s="1854" customFormat="1" customHeight="1" ht="22.5">
      <c r="A1883" s="994"/>
      <c r="B1883" s="1373"/>
      <c r="C1883" s="1649"/>
      <c r="D1883" s="2158"/>
      <c r="E1883" s="553" t="s">
        <v>3819</v>
      </c>
      <c r="F1883" s="547" t="s">
        <v>2787</v>
      </c>
      <c r="G1883" s="2386" t="s">
        <v>738</v>
      </c>
      <c r="H1883" s="552"/>
      <c r="I1883" s="552">
        <v>155.775</v>
      </c>
      <c r="J1883" s="552"/>
      <c r="K1883" s="552"/>
      <c r="L1883" s="552"/>
      <c r="M1883" s="552"/>
      <c r="N1883" s="552"/>
      <c r="O1883" s="552"/>
      <c r="P1883" s="552"/>
      <c r="Q1883" s="552"/>
      <c r="R1883" s="552"/>
      <c r="S1883" s="552"/>
      <c r="T1883" s="552"/>
      <c r="U1883" s="552"/>
      <c r="V1883" s="552"/>
      <c r="W1883" s="552"/>
      <c r="X1883" s="552"/>
      <c r="Y1883" s="552"/>
      <c r="Z1883" s="552"/>
      <c r="AA1883" s="552"/>
      <c r="AB1883" s="552"/>
      <c r="AC1883" s="552"/>
      <c r="AD1883" s="552"/>
      <c r="AE1883" s="552"/>
      <c r="AF1883" s="552"/>
      <c r="AG1883" s="552"/>
      <c r="AH1883" s="552"/>
      <c r="AI1883" s="1532" t="s">
        <v>739</v>
      </c>
      <c r="AJ1883" s="741"/>
      <c r="AK1883" s="1649"/>
      <c r="AL1883" s="1649"/>
      <c r="AM1883" s="1373"/>
      <c r="AN1883" s="1373"/>
      <c r="AO1883" s="1373"/>
      <c r="AP1883" s="1373"/>
      <c r="AQ1883" s="1649"/>
      <c r="AR1883" s="1373"/>
      <c r="AS1883" s="1373"/>
      <c r="AT1883" s="743"/>
      <c r="AU1883" s="1373"/>
      <c r="AV1883" s="1373"/>
      <c r="AW1883" s="1373"/>
      <c r="AX1883" s="1373"/>
      <c r="AY1883" s="1373"/>
      <c r="AZ1883" s="1639"/>
      <c r="BA1883" s="1639"/>
      <c r="BB1883" s="1639"/>
      <c r="BC1883" s="1639"/>
      <c r="BD1883" s="1639"/>
      <c r="BE1883" s="1642">
        <v>0</v>
      </c>
    </row>
    <row s="1854" customFormat="1" customHeight="1" ht="22.5">
      <c r="A1884" s="994"/>
      <c r="B1884" s="1373"/>
      <c r="C1884" s="1649"/>
      <c r="D1884" s="2158"/>
      <c r="E1884" s="553" t="s">
        <v>3820</v>
      </c>
      <c r="F1884" s="547" t="s">
        <v>3821</v>
      </c>
      <c r="G1884" s="2386" t="s">
        <v>738</v>
      </c>
      <c r="H1884" s="552"/>
      <c r="I1884" s="552">
        <v>170</v>
      </c>
      <c r="J1884" s="552"/>
      <c r="K1884" s="552"/>
      <c r="L1884" s="552"/>
      <c r="M1884" s="552"/>
      <c r="N1884" s="552"/>
      <c r="O1884" s="552"/>
      <c r="P1884" s="552"/>
      <c r="Q1884" s="552"/>
      <c r="R1884" s="552"/>
      <c r="S1884" s="552"/>
      <c r="T1884" s="552"/>
      <c r="U1884" s="552"/>
      <c r="V1884" s="552"/>
      <c r="W1884" s="552"/>
      <c r="X1884" s="552"/>
      <c r="Y1884" s="552"/>
      <c r="Z1884" s="552"/>
      <c r="AA1884" s="552"/>
      <c r="AB1884" s="552"/>
      <c r="AC1884" s="552"/>
      <c r="AD1884" s="552"/>
      <c r="AE1884" s="552"/>
      <c r="AF1884" s="552"/>
      <c r="AG1884" s="552"/>
      <c r="AH1884" s="552"/>
      <c r="AI1884" s="1532" t="s">
        <v>739</v>
      </c>
      <c r="AJ1884" s="741"/>
      <c r="AK1884" s="1649"/>
      <c r="AL1884" s="1649"/>
      <c r="AM1884" s="1373"/>
      <c r="AN1884" s="1373"/>
      <c r="AO1884" s="1373"/>
      <c r="AP1884" s="1373"/>
      <c r="AQ1884" s="1649"/>
      <c r="AR1884" s="1373"/>
      <c r="AS1884" s="1373"/>
      <c r="AT1884" s="743"/>
      <c r="AU1884" s="1373"/>
      <c r="AV1884" s="1373"/>
      <c r="AW1884" s="1373"/>
      <c r="AX1884" s="1373"/>
      <c r="AY1884" s="1373"/>
      <c r="AZ1884" s="1639"/>
      <c r="BA1884" s="1639"/>
      <c r="BB1884" s="1639"/>
      <c r="BC1884" s="1639"/>
      <c r="BD1884" s="1639"/>
      <c r="BE1884" s="1642">
        <v>0</v>
      </c>
    </row>
    <row s="1854" customFormat="1" customHeight="1" ht="22.5">
      <c r="A1885" s="994"/>
      <c r="B1885" s="1373"/>
      <c r="C1885" s="1649"/>
      <c r="D1885" s="2158"/>
      <c r="E1885" s="553" t="s">
        <v>3822</v>
      </c>
      <c r="F1885" s="547" t="s">
        <v>3821</v>
      </c>
      <c r="G1885" s="2386" t="s">
        <v>738</v>
      </c>
      <c r="H1885" s="552"/>
      <c r="I1885" s="552">
        <v>167.021</v>
      </c>
      <c r="J1885" s="552"/>
      <c r="K1885" s="552"/>
      <c r="L1885" s="552"/>
      <c r="M1885" s="552"/>
      <c r="N1885" s="552"/>
      <c r="O1885" s="552"/>
      <c r="P1885" s="552"/>
      <c r="Q1885" s="552"/>
      <c r="R1885" s="552"/>
      <c r="S1885" s="552"/>
      <c r="T1885" s="552"/>
      <c r="U1885" s="552"/>
      <c r="V1885" s="552"/>
      <c r="W1885" s="552"/>
      <c r="X1885" s="552"/>
      <c r="Y1885" s="552"/>
      <c r="Z1885" s="552"/>
      <c r="AA1885" s="552"/>
      <c r="AB1885" s="552"/>
      <c r="AC1885" s="552"/>
      <c r="AD1885" s="552"/>
      <c r="AE1885" s="552"/>
      <c r="AF1885" s="552"/>
      <c r="AG1885" s="552"/>
      <c r="AH1885" s="552"/>
      <c r="AI1885" s="1532" t="s">
        <v>739</v>
      </c>
      <c r="AJ1885" s="741"/>
      <c r="AK1885" s="1649"/>
      <c r="AL1885" s="1649"/>
      <c r="AM1885" s="1373"/>
      <c r="AN1885" s="1373"/>
      <c r="AO1885" s="1373"/>
      <c r="AP1885" s="1373"/>
      <c r="AQ1885" s="1649"/>
      <c r="AR1885" s="1373"/>
      <c r="AS1885" s="1373"/>
      <c r="AT1885" s="743"/>
      <c r="AU1885" s="1373"/>
      <c r="AV1885" s="1373"/>
      <c r="AW1885" s="1373"/>
      <c r="AX1885" s="1373"/>
      <c r="AY1885" s="1373"/>
      <c r="AZ1885" s="1639"/>
      <c r="BA1885" s="1639"/>
      <c r="BB1885" s="1639"/>
      <c r="BC1885" s="1639"/>
      <c r="BD1885" s="1639"/>
      <c r="BE1885" s="1642">
        <v>0</v>
      </c>
    </row>
    <row s="1854" customFormat="1" customHeight="1" ht="22.5">
      <c r="A1886" s="994"/>
      <c r="B1886" s="1373"/>
      <c r="C1886" s="1649"/>
      <c r="D1886" s="2158"/>
      <c r="E1886" s="553" t="s">
        <v>3823</v>
      </c>
      <c r="F1886" s="547" t="s">
        <v>3824</v>
      </c>
      <c r="G1886" s="2386" t="s">
        <v>738</v>
      </c>
      <c r="H1886" s="552"/>
      <c r="I1886" s="552">
        <v>162</v>
      </c>
      <c r="J1886" s="552"/>
      <c r="K1886" s="552"/>
      <c r="L1886" s="552"/>
      <c r="M1886" s="552"/>
      <c r="N1886" s="552"/>
      <c r="O1886" s="552"/>
      <c r="P1886" s="552"/>
      <c r="Q1886" s="552"/>
      <c r="R1886" s="552"/>
      <c r="S1886" s="552"/>
      <c r="T1886" s="552"/>
      <c r="U1886" s="552"/>
      <c r="V1886" s="552"/>
      <c r="W1886" s="552"/>
      <c r="X1886" s="552"/>
      <c r="Y1886" s="552"/>
      <c r="Z1886" s="552"/>
      <c r="AA1886" s="552"/>
      <c r="AB1886" s="552"/>
      <c r="AC1886" s="552"/>
      <c r="AD1886" s="552"/>
      <c r="AE1886" s="552"/>
      <c r="AF1886" s="552"/>
      <c r="AG1886" s="552"/>
      <c r="AH1886" s="552"/>
      <c r="AI1886" s="1532" t="s">
        <v>739</v>
      </c>
      <c r="AJ1886" s="741"/>
      <c r="AK1886" s="1649"/>
      <c r="AL1886" s="1649"/>
      <c r="AM1886" s="1373"/>
      <c r="AN1886" s="1373"/>
      <c r="AO1886" s="1373"/>
      <c r="AP1886" s="1373"/>
      <c r="AQ1886" s="1649"/>
      <c r="AR1886" s="1373"/>
      <c r="AS1886" s="1373"/>
      <c r="AT1886" s="743"/>
      <c r="AU1886" s="1373"/>
      <c r="AV1886" s="1373"/>
      <c r="AW1886" s="1373"/>
      <c r="AX1886" s="1373"/>
      <c r="AY1886" s="1373"/>
      <c r="AZ1886" s="1639"/>
      <c r="BA1886" s="1639"/>
      <c r="BB1886" s="1639"/>
      <c r="BC1886" s="1639"/>
      <c r="BD1886" s="1639"/>
      <c r="BE1886" s="1642">
        <v>0</v>
      </c>
    </row>
    <row s="1854" customFormat="1" customHeight="1" ht="22.5">
      <c r="A1887" s="994"/>
      <c r="B1887" s="1373"/>
      <c r="C1887" s="1649"/>
      <c r="D1887" s="2158"/>
      <c r="E1887" s="553" t="s">
        <v>3825</v>
      </c>
      <c r="F1887" s="547" t="s">
        <v>3824</v>
      </c>
      <c r="G1887" s="2386" t="s">
        <v>738</v>
      </c>
      <c r="H1887" s="552"/>
      <c r="I1887" s="552">
        <v>162</v>
      </c>
      <c r="J1887" s="552"/>
      <c r="K1887" s="552"/>
      <c r="L1887" s="552"/>
      <c r="M1887" s="552"/>
      <c r="N1887" s="552"/>
      <c r="O1887" s="552"/>
      <c r="P1887" s="552"/>
      <c r="Q1887" s="552"/>
      <c r="R1887" s="552"/>
      <c r="S1887" s="552"/>
      <c r="T1887" s="552"/>
      <c r="U1887" s="552"/>
      <c r="V1887" s="552"/>
      <c r="W1887" s="552"/>
      <c r="X1887" s="552"/>
      <c r="Y1887" s="552"/>
      <c r="Z1887" s="552"/>
      <c r="AA1887" s="552"/>
      <c r="AB1887" s="552"/>
      <c r="AC1887" s="552"/>
      <c r="AD1887" s="552"/>
      <c r="AE1887" s="552"/>
      <c r="AF1887" s="552"/>
      <c r="AG1887" s="552"/>
      <c r="AH1887" s="552"/>
      <c r="AI1887" s="1532" t="s">
        <v>739</v>
      </c>
      <c r="AJ1887" s="741"/>
      <c r="AK1887" s="1649"/>
      <c r="AL1887" s="1649"/>
      <c r="AM1887" s="1373"/>
      <c r="AN1887" s="1373"/>
      <c r="AO1887" s="1373"/>
      <c r="AP1887" s="1373"/>
      <c r="AQ1887" s="1649"/>
      <c r="AR1887" s="1373"/>
      <c r="AS1887" s="1373"/>
      <c r="AT1887" s="743"/>
      <c r="AU1887" s="1373"/>
      <c r="AV1887" s="1373"/>
      <c r="AW1887" s="1373"/>
      <c r="AX1887" s="1373"/>
      <c r="AY1887" s="1373"/>
      <c r="AZ1887" s="1639"/>
      <c r="BA1887" s="1639"/>
      <c r="BB1887" s="1639"/>
      <c r="BC1887" s="1639"/>
      <c r="BD1887" s="1639"/>
      <c r="BE1887" s="1642">
        <v>0</v>
      </c>
    </row>
    <row s="1854" customFormat="1" customHeight="1" ht="22.5">
      <c r="A1888" s="994"/>
      <c r="B1888" s="1373"/>
      <c r="C1888" s="1649"/>
      <c r="D1888" s="2158"/>
      <c r="E1888" s="553" t="s">
        <v>3826</v>
      </c>
      <c r="F1888" s="547" t="s">
        <v>3827</v>
      </c>
      <c r="G1888" s="2386" t="s">
        <v>738</v>
      </c>
      <c r="H1888" s="552"/>
      <c r="I1888" s="552">
        <v>195.522</v>
      </c>
      <c r="J1888" s="552"/>
      <c r="K1888" s="552"/>
      <c r="L1888" s="552"/>
      <c r="M1888" s="552"/>
      <c r="N1888" s="552"/>
      <c r="O1888" s="552"/>
      <c r="P1888" s="552"/>
      <c r="Q1888" s="552"/>
      <c r="R1888" s="552"/>
      <c r="S1888" s="552"/>
      <c r="T1888" s="552"/>
      <c r="U1888" s="552"/>
      <c r="V1888" s="552"/>
      <c r="W1888" s="552"/>
      <c r="X1888" s="552"/>
      <c r="Y1888" s="552"/>
      <c r="Z1888" s="552"/>
      <c r="AA1888" s="552"/>
      <c r="AB1888" s="552"/>
      <c r="AC1888" s="552"/>
      <c r="AD1888" s="552"/>
      <c r="AE1888" s="552"/>
      <c r="AF1888" s="552"/>
      <c r="AG1888" s="552"/>
      <c r="AH1888" s="552"/>
      <c r="AI1888" s="1532" t="s">
        <v>739</v>
      </c>
      <c r="AJ1888" s="741"/>
      <c r="AK1888" s="1649"/>
      <c r="AL1888" s="1649"/>
      <c r="AM1888" s="1373"/>
      <c r="AN1888" s="1373"/>
      <c r="AO1888" s="1373"/>
      <c r="AP1888" s="1373"/>
      <c r="AQ1888" s="1649"/>
      <c r="AR1888" s="1373"/>
      <c r="AS1888" s="1373"/>
      <c r="AT1888" s="743"/>
      <c r="AU1888" s="1373"/>
      <c r="AV1888" s="1373"/>
      <c r="AW1888" s="1373"/>
      <c r="AX1888" s="1373"/>
      <c r="AY1888" s="1373"/>
      <c r="AZ1888" s="1639"/>
      <c r="BA1888" s="1639"/>
      <c r="BB1888" s="1639"/>
      <c r="BC1888" s="1639"/>
      <c r="BD1888" s="1639"/>
      <c r="BE1888" s="1642">
        <v>0</v>
      </c>
    </row>
    <row s="1854" customFormat="1" customHeight="1" ht="22.5">
      <c r="A1889" s="994"/>
      <c r="B1889" s="1373"/>
      <c r="C1889" s="1649"/>
      <c r="D1889" s="2158"/>
      <c r="E1889" s="553" t="s">
        <v>3828</v>
      </c>
      <c r="F1889" s="547" t="s">
        <v>2841</v>
      </c>
      <c r="G1889" s="2386" t="s">
        <v>738</v>
      </c>
      <c r="H1889" s="552"/>
      <c r="I1889" s="552">
        <v>219.02</v>
      </c>
      <c r="J1889" s="552"/>
      <c r="K1889" s="552"/>
      <c r="L1889" s="552"/>
      <c r="M1889" s="552"/>
      <c r="N1889" s="552"/>
      <c r="O1889" s="552"/>
      <c r="P1889" s="552"/>
      <c r="Q1889" s="552"/>
      <c r="R1889" s="552"/>
      <c r="S1889" s="552"/>
      <c r="T1889" s="552"/>
      <c r="U1889" s="552"/>
      <c r="V1889" s="552"/>
      <c r="W1889" s="552"/>
      <c r="X1889" s="552"/>
      <c r="Y1889" s="552"/>
      <c r="Z1889" s="552"/>
      <c r="AA1889" s="552"/>
      <c r="AB1889" s="552"/>
      <c r="AC1889" s="552"/>
      <c r="AD1889" s="552"/>
      <c r="AE1889" s="552"/>
      <c r="AF1889" s="552"/>
      <c r="AG1889" s="552"/>
      <c r="AH1889" s="552"/>
      <c r="AI1889" s="1532" t="s">
        <v>739</v>
      </c>
      <c r="AJ1889" s="741"/>
      <c r="AK1889" s="1649"/>
      <c r="AL1889" s="1649"/>
      <c r="AM1889" s="1373"/>
      <c r="AN1889" s="1373"/>
      <c r="AO1889" s="1373"/>
      <c r="AP1889" s="1373"/>
      <c r="AQ1889" s="1649"/>
      <c r="AR1889" s="1373"/>
      <c r="AS1889" s="1373"/>
      <c r="AT1889" s="743"/>
      <c r="AU1889" s="1373"/>
      <c r="AV1889" s="1373"/>
      <c r="AW1889" s="1373"/>
      <c r="AX1889" s="1373"/>
      <c r="AY1889" s="1373"/>
      <c r="AZ1889" s="1639"/>
      <c r="BA1889" s="1639"/>
      <c r="BB1889" s="1639"/>
      <c r="BC1889" s="1639"/>
      <c r="BD1889" s="1639"/>
      <c r="BE1889" s="1642">
        <v>0</v>
      </c>
    </row>
    <row s="1854" customFormat="1" customHeight="1" ht="22.5">
      <c r="A1890" s="994"/>
      <c r="B1890" s="1373"/>
      <c r="C1890" s="1649"/>
      <c r="D1890" s="2158"/>
      <c r="E1890" s="553" t="s">
        <v>3829</v>
      </c>
      <c r="F1890" s="547" t="s">
        <v>2837</v>
      </c>
      <c r="G1890" s="2386" t="s">
        <v>738</v>
      </c>
      <c r="H1890" s="552"/>
      <c r="I1890" s="552">
        <v>210</v>
      </c>
      <c r="J1890" s="552"/>
      <c r="K1890" s="552"/>
      <c r="L1890" s="552"/>
      <c r="M1890" s="552"/>
      <c r="N1890" s="552"/>
      <c r="O1890" s="552"/>
      <c r="P1890" s="552"/>
      <c r="Q1890" s="552"/>
      <c r="R1890" s="552"/>
      <c r="S1890" s="552"/>
      <c r="T1890" s="552"/>
      <c r="U1890" s="552"/>
      <c r="V1890" s="552"/>
      <c r="W1890" s="552"/>
      <c r="X1890" s="552"/>
      <c r="Y1890" s="552"/>
      <c r="Z1890" s="552"/>
      <c r="AA1890" s="552"/>
      <c r="AB1890" s="552"/>
      <c r="AC1890" s="552"/>
      <c r="AD1890" s="552"/>
      <c r="AE1890" s="552"/>
      <c r="AF1890" s="552"/>
      <c r="AG1890" s="552"/>
      <c r="AH1890" s="552"/>
      <c r="AI1890" s="1532" t="s">
        <v>739</v>
      </c>
      <c r="AJ1890" s="741"/>
      <c r="AK1890" s="1649"/>
      <c r="AL1890" s="1649"/>
      <c r="AM1890" s="1373"/>
      <c r="AN1890" s="1373"/>
      <c r="AO1890" s="1373"/>
      <c r="AP1890" s="1373"/>
      <c r="AQ1890" s="1649"/>
      <c r="AR1890" s="1373"/>
      <c r="AS1890" s="1373"/>
      <c r="AT1890" s="743"/>
      <c r="AU1890" s="1373"/>
      <c r="AV1890" s="1373"/>
      <c r="AW1890" s="1373"/>
      <c r="AX1890" s="1373"/>
      <c r="AY1890" s="1373"/>
      <c r="AZ1890" s="1639"/>
      <c r="BA1890" s="1639"/>
      <c r="BB1890" s="1639"/>
      <c r="BC1890" s="1639"/>
      <c r="BD1890" s="1639"/>
      <c r="BE1890" s="1642">
        <v>0</v>
      </c>
    </row>
    <row s="1854" customFormat="1" customHeight="1" ht="22.5">
      <c r="A1891" s="994"/>
      <c r="B1891" s="1373"/>
      <c r="C1891" s="1649"/>
      <c r="D1891" s="2158"/>
      <c r="E1891" s="553" t="s">
        <v>3830</v>
      </c>
      <c r="F1891" s="547" t="s">
        <v>2831</v>
      </c>
      <c r="G1891" s="2386" t="s">
        <v>738</v>
      </c>
      <c r="H1891" s="552"/>
      <c r="I1891" s="552">
        <v>272.586</v>
      </c>
      <c r="J1891" s="552"/>
      <c r="K1891" s="552"/>
      <c r="L1891" s="552"/>
      <c r="M1891" s="552"/>
      <c r="N1891" s="552"/>
      <c r="O1891" s="552"/>
      <c r="P1891" s="552"/>
      <c r="Q1891" s="552"/>
      <c r="R1891" s="552"/>
      <c r="S1891" s="552"/>
      <c r="T1891" s="552"/>
      <c r="U1891" s="552"/>
      <c r="V1891" s="552"/>
      <c r="W1891" s="552"/>
      <c r="X1891" s="552"/>
      <c r="Y1891" s="552"/>
      <c r="Z1891" s="552"/>
      <c r="AA1891" s="552"/>
      <c r="AB1891" s="552"/>
      <c r="AC1891" s="552"/>
      <c r="AD1891" s="552"/>
      <c r="AE1891" s="552"/>
      <c r="AF1891" s="552"/>
      <c r="AG1891" s="552"/>
      <c r="AH1891" s="552"/>
      <c r="AI1891" s="1532" t="s">
        <v>739</v>
      </c>
      <c r="AJ1891" s="741"/>
      <c r="AK1891" s="1649"/>
      <c r="AL1891" s="1649"/>
      <c r="AM1891" s="1373"/>
      <c r="AN1891" s="1373"/>
      <c r="AO1891" s="1373"/>
      <c r="AP1891" s="1373"/>
      <c r="AQ1891" s="1649"/>
      <c r="AR1891" s="1373"/>
      <c r="AS1891" s="1373"/>
      <c r="AT1891" s="743"/>
      <c r="AU1891" s="1373"/>
      <c r="AV1891" s="1373"/>
      <c r="AW1891" s="1373"/>
      <c r="AX1891" s="1373"/>
      <c r="AY1891" s="1373"/>
      <c r="AZ1891" s="1639"/>
      <c r="BA1891" s="1639"/>
      <c r="BB1891" s="1639"/>
      <c r="BC1891" s="1639"/>
      <c r="BD1891" s="1639"/>
      <c r="BE1891" s="1642">
        <v>0</v>
      </c>
    </row>
    <row s="1854" customFormat="1" customHeight="1" ht="22.5">
      <c r="A1892" s="994"/>
      <c r="B1892" s="1373"/>
      <c r="C1892" s="1649"/>
      <c r="D1892" s="2158"/>
      <c r="E1892" s="553" t="s">
        <v>3831</v>
      </c>
      <c r="F1892" s="547" t="s">
        <v>3832</v>
      </c>
      <c r="G1892" s="2386" t="s">
        <v>738</v>
      </c>
      <c r="H1892" s="552"/>
      <c r="I1892" s="552">
        <v>176.354</v>
      </c>
      <c r="J1892" s="552"/>
      <c r="K1892" s="552"/>
      <c r="L1892" s="552"/>
      <c r="M1892" s="552"/>
      <c r="N1892" s="552"/>
      <c r="O1892" s="552"/>
      <c r="P1892" s="552"/>
      <c r="Q1892" s="552"/>
      <c r="R1892" s="552"/>
      <c r="S1892" s="552"/>
      <c r="T1892" s="552"/>
      <c r="U1892" s="552"/>
      <c r="V1892" s="552"/>
      <c r="W1892" s="552"/>
      <c r="X1892" s="552"/>
      <c r="Y1892" s="552"/>
      <c r="Z1892" s="552"/>
      <c r="AA1892" s="552"/>
      <c r="AB1892" s="552"/>
      <c r="AC1892" s="552"/>
      <c r="AD1892" s="552"/>
      <c r="AE1892" s="552"/>
      <c r="AF1892" s="552"/>
      <c r="AG1892" s="552"/>
      <c r="AH1892" s="552"/>
      <c r="AI1892" s="1532" t="s">
        <v>739</v>
      </c>
      <c r="AJ1892" s="741"/>
      <c r="AK1892" s="1649"/>
      <c r="AL1892" s="1649"/>
      <c r="AM1892" s="1373"/>
      <c r="AN1892" s="1373"/>
      <c r="AO1892" s="1373"/>
      <c r="AP1892" s="1373"/>
      <c r="AQ1892" s="1649"/>
      <c r="AR1892" s="1373"/>
      <c r="AS1892" s="1373"/>
      <c r="AT1892" s="743"/>
      <c r="AU1892" s="1373"/>
      <c r="AV1892" s="1373"/>
      <c r="AW1892" s="1373"/>
      <c r="AX1892" s="1373"/>
      <c r="AY1892" s="1373"/>
      <c r="AZ1892" s="1639"/>
      <c r="BA1892" s="1639"/>
      <c r="BB1892" s="1639"/>
      <c r="BC1892" s="1639"/>
      <c r="BD1892" s="1639"/>
      <c r="BE1892" s="1642">
        <v>0</v>
      </c>
    </row>
    <row s="1854" customFormat="1" customHeight="1" ht="22.5">
      <c r="A1893" s="994"/>
      <c r="B1893" s="1373"/>
      <c r="C1893" s="1649"/>
      <c r="D1893" s="2158"/>
      <c r="E1893" s="553" t="s">
        <v>3833</v>
      </c>
      <c r="F1893" s="547" t="s">
        <v>3834</v>
      </c>
      <c r="G1893" s="2386" t="s">
        <v>738</v>
      </c>
      <c r="H1893" s="552"/>
      <c r="I1893" s="552">
        <v>210</v>
      </c>
      <c r="J1893" s="552"/>
      <c r="K1893" s="552"/>
      <c r="L1893" s="552"/>
      <c r="M1893" s="552"/>
      <c r="N1893" s="552"/>
      <c r="O1893" s="552"/>
      <c r="P1893" s="552"/>
      <c r="Q1893" s="552"/>
      <c r="R1893" s="552"/>
      <c r="S1893" s="552"/>
      <c r="T1893" s="552"/>
      <c r="U1893" s="552"/>
      <c r="V1893" s="552"/>
      <c r="W1893" s="552"/>
      <c r="X1893" s="552"/>
      <c r="Y1893" s="552"/>
      <c r="Z1893" s="552"/>
      <c r="AA1893" s="552"/>
      <c r="AB1893" s="552"/>
      <c r="AC1893" s="552"/>
      <c r="AD1893" s="552"/>
      <c r="AE1893" s="552"/>
      <c r="AF1893" s="552"/>
      <c r="AG1893" s="552"/>
      <c r="AH1893" s="552"/>
      <c r="AI1893" s="1532" t="s">
        <v>739</v>
      </c>
      <c r="AJ1893" s="741"/>
      <c r="AK1893" s="1649"/>
      <c r="AL1893" s="1649"/>
      <c r="AM1893" s="1373"/>
      <c r="AN1893" s="1373"/>
      <c r="AO1893" s="1373"/>
      <c r="AP1893" s="1373"/>
      <c r="AQ1893" s="1649"/>
      <c r="AR1893" s="1373"/>
      <c r="AS1893" s="1373"/>
      <c r="AT1893" s="743"/>
      <c r="AU1893" s="1373"/>
      <c r="AV1893" s="1373"/>
      <c r="AW1893" s="1373"/>
      <c r="AX1893" s="1373"/>
      <c r="AY1893" s="1373"/>
      <c r="AZ1893" s="1639"/>
      <c r="BA1893" s="1639"/>
      <c r="BB1893" s="1639"/>
      <c r="BC1893" s="1639"/>
      <c r="BD1893" s="1639"/>
      <c r="BE1893" s="1642">
        <v>0</v>
      </c>
    </row>
    <row s="1854" customFormat="1" customHeight="1" ht="22.5">
      <c r="A1894" s="994"/>
      <c r="B1894" s="1373"/>
      <c r="C1894" s="1649"/>
      <c r="D1894" s="2158"/>
      <c r="E1894" s="553" t="s">
        <v>3835</v>
      </c>
      <c r="F1894" s="547" t="s">
        <v>3836</v>
      </c>
      <c r="G1894" s="2386" t="s">
        <v>738</v>
      </c>
      <c r="H1894" s="552"/>
      <c r="I1894" s="552">
        <v>198</v>
      </c>
      <c r="J1894" s="552"/>
      <c r="K1894" s="552"/>
      <c r="L1894" s="552"/>
      <c r="M1894" s="552"/>
      <c r="N1894" s="552"/>
      <c r="O1894" s="552"/>
      <c r="P1894" s="552"/>
      <c r="Q1894" s="552"/>
      <c r="R1894" s="552"/>
      <c r="S1894" s="552"/>
      <c r="T1894" s="552"/>
      <c r="U1894" s="552"/>
      <c r="V1894" s="552"/>
      <c r="W1894" s="552"/>
      <c r="X1894" s="552"/>
      <c r="Y1894" s="552"/>
      <c r="Z1894" s="552"/>
      <c r="AA1894" s="552"/>
      <c r="AB1894" s="552"/>
      <c r="AC1894" s="552"/>
      <c r="AD1894" s="552"/>
      <c r="AE1894" s="552"/>
      <c r="AF1894" s="552"/>
      <c r="AG1894" s="552"/>
      <c r="AH1894" s="552"/>
      <c r="AI1894" s="1532" t="s">
        <v>739</v>
      </c>
      <c r="AJ1894" s="741"/>
      <c r="AK1894" s="1649"/>
      <c r="AL1894" s="1649"/>
      <c r="AM1894" s="1373"/>
      <c r="AN1894" s="1373"/>
      <c r="AO1894" s="1373"/>
      <c r="AP1894" s="1373"/>
      <c r="AQ1894" s="1649"/>
      <c r="AR1894" s="1373"/>
      <c r="AS1894" s="1373"/>
      <c r="AT1894" s="743"/>
      <c r="AU1894" s="1373"/>
      <c r="AV1894" s="1373"/>
      <c r="AW1894" s="1373"/>
      <c r="AX1894" s="1373"/>
      <c r="AY1894" s="1373"/>
      <c r="AZ1894" s="1639"/>
      <c r="BA1894" s="1639"/>
      <c r="BB1894" s="1639"/>
      <c r="BC1894" s="1639"/>
      <c r="BD1894" s="1639"/>
      <c r="BE1894" s="1642">
        <v>0</v>
      </c>
    </row>
    <row s="1854" customFormat="1" customHeight="1" ht="22.5">
      <c r="A1895" s="994"/>
      <c r="B1895" s="1373"/>
      <c r="C1895" s="1649"/>
      <c r="D1895" s="2158"/>
      <c r="E1895" s="553" t="s">
        <v>3837</v>
      </c>
      <c r="F1895" s="547" t="s">
        <v>3836</v>
      </c>
      <c r="G1895" s="2386" t="s">
        <v>738</v>
      </c>
      <c r="H1895" s="552"/>
      <c r="I1895" s="552">
        <v>198</v>
      </c>
      <c r="J1895" s="552"/>
      <c r="K1895" s="552"/>
      <c r="L1895" s="552"/>
      <c r="M1895" s="552"/>
      <c r="N1895" s="552"/>
      <c r="O1895" s="552"/>
      <c r="P1895" s="552"/>
      <c r="Q1895" s="552"/>
      <c r="R1895" s="552"/>
      <c r="S1895" s="552"/>
      <c r="T1895" s="552"/>
      <c r="U1895" s="552"/>
      <c r="V1895" s="552"/>
      <c r="W1895" s="552"/>
      <c r="X1895" s="552"/>
      <c r="Y1895" s="552"/>
      <c r="Z1895" s="552"/>
      <c r="AA1895" s="552"/>
      <c r="AB1895" s="552"/>
      <c r="AC1895" s="552"/>
      <c r="AD1895" s="552"/>
      <c r="AE1895" s="552"/>
      <c r="AF1895" s="552"/>
      <c r="AG1895" s="552"/>
      <c r="AH1895" s="552"/>
      <c r="AI1895" s="1532" t="s">
        <v>739</v>
      </c>
      <c r="AJ1895" s="741"/>
      <c r="AK1895" s="1649"/>
      <c r="AL1895" s="1649"/>
      <c r="AM1895" s="1373"/>
      <c r="AN1895" s="1373"/>
      <c r="AO1895" s="1373"/>
      <c r="AP1895" s="1373"/>
      <c r="AQ1895" s="1649"/>
      <c r="AR1895" s="1373"/>
      <c r="AS1895" s="1373"/>
      <c r="AT1895" s="743"/>
      <c r="AU1895" s="1373"/>
      <c r="AV1895" s="1373"/>
      <c r="AW1895" s="1373"/>
      <c r="AX1895" s="1373"/>
      <c r="AY1895" s="1373"/>
      <c r="AZ1895" s="1639"/>
      <c r="BA1895" s="1639"/>
      <c r="BB1895" s="1639"/>
      <c r="BC1895" s="1639"/>
      <c r="BD1895" s="1639"/>
      <c r="BE1895" s="1642">
        <v>0</v>
      </c>
    </row>
    <row s="1854" customFormat="1" customHeight="1" ht="22.5">
      <c r="A1896" s="994"/>
      <c r="B1896" s="1373"/>
      <c r="C1896" s="1649"/>
      <c r="D1896" s="2158"/>
      <c r="E1896" s="553" t="s">
        <v>3838</v>
      </c>
      <c r="F1896" s="547" t="s">
        <v>3839</v>
      </c>
      <c r="G1896" s="2386" t="s">
        <v>738</v>
      </c>
      <c r="H1896" s="552"/>
      <c r="I1896" s="552">
        <v>230</v>
      </c>
      <c r="J1896" s="552"/>
      <c r="K1896" s="552"/>
      <c r="L1896" s="552"/>
      <c r="M1896" s="552"/>
      <c r="N1896" s="552"/>
      <c r="O1896" s="552"/>
      <c r="P1896" s="552"/>
      <c r="Q1896" s="552"/>
      <c r="R1896" s="552"/>
      <c r="S1896" s="552"/>
      <c r="T1896" s="552"/>
      <c r="U1896" s="552"/>
      <c r="V1896" s="552"/>
      <c r="W1896" s="552"/>
      <c r="X1896" s="552"/>
      <c r="Y1896" s="552"/>
      <c r="Z1896" s="552"/>
      <c r="AA1896" s="552"/>
      <c r="AB1896" s="552"/>
      <c r="AC1896" s="552"/>
      <c r="AD1896" s="552"/>
      <c r="AE1896" s="552"/>
      <c r="AF1896" s="552"/>
      <c r="AG1896" s="552"/>
      <c r="AH1896" s="552"/>
      <c r="AI1896" s="1532" t="s">
        <v>739</v>
      </c>
      <c r="AJ1896" s="741"/>
      <c r="AK1896" s="1649"/>
      <c r="AL1896" s="1649"/>
      <c r="AM1896" s="1373"/>
      <c r="AN1896" s="1373"/>
      <c r="AO1896" s="1373"/>
      <c r="AP1896" s="1373"/>
      <c r="AQ1896" s="1649"/>
      <c r="AR1896" s="1373"/>
      <c r="AS1896" s="1373"/>
      <c r="AT1896" s="743"/>
      <c r="AU1896" s="1373"/>
      <c r="AV1896" s="1373"/>
      <c r="AW1896" s="1373"/>
      <c r="AX1896" s="1373"/>
      <c r="AY1896" s="1373"/>
      <c r="AZ1896" s="1639"/>
      <c r="BA1896" s="1639"/>
      <c r="BB1896" s="1639"/>
      <c r="BC1896" s="1639"/>
      <c r="BD1896" s="1639"/>
      <c r="BE1896" s="1642">
        <v>0</v>
      </c>
    </row>
    <row s="1854" customFormat="1" customHeight="1" ht="22.5">
      <c r="A1897" s="994"/>
      <c r="B1897" s="1373"/>
      <c r="C1897" s="1649"/>
      <c r="D1897" s="2158"/>
      <c r="E1897" s="553" t="s">
        <v>3840</v>
      </c>
      <c r="F1897" s="547" t="s">
        <v>3841</v>
      </c>
      <c r="G1897" s="2386" t="s">
        <v>738</v>
      </c>
      <c r="H1897" s="552"/>
      <c r="I1897" s="552">
        <v>172</v>
      </c>
      <c r="J1897" s="552"/>
      <c r="K1897" s="552"/>
      <c r="L1897" s="552"/>
      <c r="M1897" s="552"/>
      <c r="N1897" s="552"/>
      <c r="O1897" s="552"/>
      <c r="P1897" s="552"/>
      <c r="Q1897" s="552"/>
      <c r="R1897" s="552"/>
      <c r="S1897" s="552"/>
      <c r="T1897" s="552"/>
      <c r="U1897" s="552"/>
      <c r="V1897" s="552"/>
      <c r="W1897" s="552"/>
      <c r="X1897" s="552"/>
      <c r="Y1897" s="552"/>
      <c r="Z1897" s="552"/>
      <c r="AA1897" s="552"/>
      <c r="AB1897" s="552"/>
      <c r="AC1897" s="552"/>
      <c r="AD1897" s="552"/>
      <c r="AE1897" s="552"/>
      <c r="AF1897" s="552"/>
      <c r="AG1897" s="552"/>
      <c r="AH1897" s="552"/>
      <c r="AI1897" s="1532" t="s">
        <v>739</v>
      </c>
      <c r="AJ1897" s="741"/>
      <c r="AK1897" s="1649"/>
      <c r="AL1897" s="1649"/>
      <c r="AM1897" s="1373"/>
      <c r="AN1897" s="1373"/>
      <c r="AO1897" s="1373"/>
      <c r="AP1897" s="1373"/>
      <c r="AQ1897" s="1649"/>
      <c r="AR1897" s="1373"/>
      <c r="AS1897" s="1373"/>
      <c r="AT1897" s="743"/>
      <c r="AU1897" s="1373"/>
      <c r="AV1897" s="1373"/>
      <c r="AW1897" s="1373"/>
      <c r="AX1897" s="1373"/>
      <c r="AY1897" s="1373"/>
      <c r="AZ1897" s="1639"/>
      <c r="BA1897" s="1639"/>
      <c r="BB1897" s="1639"/>
      <c r="BC1897" s="1639"/>
      <c r="BD1897" s="1639"/>
      <c r="BE1897" s="1642">
        <v>0</v>
      </c>
    </row>
    <row s="1854" customFormat="1" customHeight="1" ht="22.5">
      <c r="A1898" s="994"/>
      <c r="B1898" s="1373"/>
      <c r="C1898" s="1649"/>
      <c r="D1898" s="2158"/>
      <c r="E1898" s="553" t="s">
        <v>3842</v>
      </c>
      <c r="F1898" s="547" t="s">
        <v>3841</v>
      </c>
      <c r="G1898" s="2386" t="s">
        <v>738</v>
      </c>
      <c r="H1898" s="552"/>
      <c r="I1898" s="552">
        <v>172</v>
      </c>
      <c r="J1898" s="552"/>
      <c r="K1898" s="552"/>
      <c r="L1898" s="552"/>
      <c r="M1898" s="552"/>
      <c r="N1898" s="552"/>
      <c r="O1898" s="552"/>
      <c r="P1898" s="552"/>
      <c r="Q1898" s="552"/>
      <c r="R1898" s="552"/>
      <c r="S1898" s="552"/>
      <c r="T1898" s="552"/>
      <c r="U1898" s="552"/>
      <c r="V1898" s="552"/>
      <c r="W1898" s="552"/>
      <c r="X1898" s="552"/>
      <c r="Y1898" s="552"/>
      <c r="Z1898" s="552"/>
      <c r="AA1898" s="552"/>
      <c r="AB1898" s="552"/>
      <c r="AC1898" s="552"/>
      <c r="AD1898" s="552"/>
      <c r="AE1898" s="552"/>
      <c r="AF1898" s="552"/>
      <c r="AG1898" s="552"/>
      <c r="AH1898" s="552"/>
      <c r="AI1898" s="1532" t="s">
        <v>739</v>
      </c>
      <c r="AJ1898" s="741"/>
      <c r="AK1898" s="1649"/>
      <c r="AL1898" s="1649"/>
      <c r="AM1898" s="1373"/>
      <c r="AN1898" s="1373"/>
      <c r="AO1898" s="1373"/>
      <c r="AP1898" s="1373"/>
      <c r="AQ1898" s="1649"/>
      <c r="AR1898" s="1373"/>
      <c r="AS1898" s="1373"/>
      <c r="AT1898" s="743"/>
      <c r="AU1898" s="1373"/>
      <c r="AV1898" s="1373"/>
      <c r="AW1898" s="1373"/>
      <c r="AX1898" s="1373"/>
      <c r="AY1898" s="1373"/>
      <c r="AZ1898" s="1639"/>
      <c r="BA1898" s="1639"/>
      <c r="BB1898" s="1639"/>
      <c r="BC1898" s="1639"/>
      <c r="BD1898" s="1639"/>
      <c r="BE1898" s="1642">
        <v>0</v>
      </c>
    </row>
    <row s="1854" customFormat="1" customHeight="1" ht="22.5">
      <c r="A1899" s="994"/>
      <c r="B1899" s="1373"/>
      <c r="C1899" s="1649"/>
      <c r="D1899" s="2158"/>
      <c r="E1899" s="553" t="s">
        <v>3843</v>
      </c>
      <c r="F1899" s="547" t="s">
        <v>3844</v>
      </c>
      <c r="G1899" s="2386" t="s">
        <v>738</v>
      </c>
      <c r="H1899" s="552"/>
      <c r="I1899" s="552">
        <v>175.304</v>
      </c>
      <c r="J1899" s="552"/>
      <c r="K1899" s="552"/>
      <c r="L1899" s="552"/>
      <c r="M1899" s="552"/>
      <c r="N1899" s="552"/>
      <c r="O1899" s="552"/>
      <c r="P1899" s="552"/>
      <c r="Q1899" s="552"/>
      <c r="R1899" s="552"/>
      <c r="S1899" s="552"/>
      <c r="T1899" s="552"/>
      <c r="U1899" s="552"/>
      <c r="V1899" s="552"/>
      <c r="W1899" s="552"/>
      <c r="X1899" s="552"/>
      <c r="Y1899" s="552"/>
      <c r="Z1899" s="552"/>
      <c r="AA1899" s="552"/>
      <c r="AB1899" s="552"/>
      <c r="AC1899" s="552"/>
      <c r="AD1899" s="552"/>
      <c r="AE1899" s="552"/>
      <c r="AF1899" s="552"/>
      <c r="AG1899" s="552"/>
      <c r="AH1899" s="552"/>
      <c r="AI1899" s="1532" t="s">
        <v>739</v>
      </c>
      <c r="AJ1899" s="741"/>
      <c r="AK1899" s="1649"/>
      <c r="AL1899" s="1649"/>
      <c r="AM1899" s="1373"/>
      <c r="AN1899" s="1373"/>
      <c r="AO1899" s="1373"/>
      <c r="AP1899" s="1373"/>
      <c r="AQ1899" s="1649"/>
      <c r="AR1899" s="1373"/>
      <c r="AS1899" s="1373"/>
      <c r="AT1899" s="743"/>
      <c r="AU1899" s="1373"/>
      <c r="AV1899" s="1373"/>
      <c r="AW1899" s="1373"/>
      <c r="AX1899" s="1373"/>
      <c r="AY1899" s="1373"/>
      <c r="AZ1899" s="1639"/>
      <c r="BA1899" s="1639"/>
      <c r="BB1899" s="1639"/>
      <c r="BC1899" s="1639"/>
      <c r="BD1899" s="1639"/>
      <c r="BE1899" s="1642">
        <v>0</v>
      </c>
    </row>
    <row s="1854" customFormat="1" customHeight="1" ht="22.5">
      <c r="A1900" s="994"/>
      <c r="B1900" s="1373"/>
      <c r="C1900" s="1649"/>
      <c r="D1900" s="2158"/>
      <c r="E1900" s="553" t="s">
        <v>3845</v>
      </c>
      <c r="F1900" s="547" t="s">
        <v>3846</v>
      </c>
      <c r="G1900" s="2386" t="s">
        <v>738</v>
      </c>
      <c r="H1900" s="552"/>
      <c r="I1900" s="552">
        <v>171</v>
      </c>
      <c r="J1900" s="552"/>
      <c r="K1900" s="552"/>
      <c r="L1900" s="552"/>
      <c r="M1900" s="552"/>
      <c r="N1900" s="552"/>
      <c r="O1900" s="552"/>
      <c r="P1900" s="552"/>
      <c r="Q1900" s="552"/>
      <c r="R1900" s="552"/>
      <c r="S1900" s="552"/>
      <c r="T1900" s="552"/>
      <c r="U1900" s="552"/>
      <c r="V1900" s="552"/>
      <c r="W1900" s="552"/>
      <c r="X1900" s="552"/>
      <c r="Y1900" s="552"/>
      <c r="Z1900" s="552"/>
      <c r="AA1900" s="552"/>
      <c r="AB1900" s="552"/>
      <c r="AC1900" s="552"/>
      <c r="AD1900" s="552"/>
      <c r="AE1900" s="552"/>
      <c r="AF1900" s="552"/>
      <c r="AG1900" s="552"/>
      <c r="AH1900" s="552"/>
      <c r="AI1900" s="1532" t="s">
        <v>739</v>
      </c>
      <c r="AJ1900" s="741"/>
      <c r="AK1900" s="1649"/>
      <c r="AL1900" s="1649"/>
      <c r="AM1900" s="1373"/>
      <c r="AN1900" s="1373"/>
      <c r="AO1900" s="1373"/>
      <c r="AP1900" s="1373"/>
      <c r="AQ1900" s="1649"/>
      <c r="AR1900" s="1373"/>
      <c r="AS1900" s="1373"/>
      <c r="AT1900" s="743"/>
      <c r="AU1900" s="1373"/>
      <c r="AV1900" s="1373"/>
      <c r="AW1900" s="1373"/>
      <c r="AX1900" s="1373"/>
      <c r="AY1900" s="1373"/>
      <c r="AZ1900" s="1639"/>
      <c r="BA1900" s="1639"/>
      <c r="BB1900" s="1639"/>
      <c r="BC1900" s="1639"/>
      <c r="BD1900" s="1639"/>
      <c r="BE1900" s="1642">
        <v>0</v>
      </c>
    </row>
    <row s="1854" customFormat="1" customHeight="1" ht="22.5">
      <c r="A1901" s="994"/>
      <c r="B1901" s="1373"/>
      <c r="C1901" s="1649"/>
      <c r="D1901" s="2158"/>
      <c r="E1901" s="553" t="s">
        <v>3847</v>
      </c>
      <c r="F1901" s="547" t="s">
        <v>3846</v>
      </c>
      <c r="G1901" s="2386" t="s">
        <v>738</v>
      </c>
      <c r="H1901" s="552"/>
      <c r="I1901" s="552">
        <v>173.911</v>
      </c>
      <c r="J1901" s="552"/>
      <c r="K1901" s="552"/>
      <c r="L1901" s="552"/>
      <c r="M1901" s="552"/>
      <c r="N1901" s="552"/>
      <c r="O1901" s="552"/>
      <c r="P1901" s="552"/>
      <c r="Q1901" s="552"/>
      <c r="R1901" s="552"/>
      <c r="S1901" s="552"/>
      <c r="T1901" s="552"/>
      <c r="U1901" s="552"/>
      <c r="V1901" s="552"/>
      <c r="W1901" s="552"/>
      <c r="X1901" s="552"/>
      <c r="Y1901" s="552"/>
      <c r="Z1901" s="552"/>
      <c r="AA1901" s="552"/>
      <c r="AB1901" s="552"/>
      <c r="AC1901" s="552"/>
      <c r="AD1901" s="552"/>
      <c r="AE1901" s="552"/>
      <c r="AF1901" s="552"/>
      <c r="AG1901" s="552"/>
      <c r="AH1901" s="552"/>
      <c r="AI1901" s="1532" t="s">
        <v>739</v>
      </c>
      <c r="AJ1901" s="741"/>
      <c r="AK1901" s="1649"/>
      <c r="AL1901" s="1649"/>
      <c r="AM1901" s="1373"/>
      <c r="AN1901" s="1373"/>
      <c r="AO1901" s="1373"/>
      <c r="AP1901" s="1373"/>
      <c r="AQ1901" s="1649"/>
      <c r="AR1901" s="1373"/>
      <c r="AS1901" s="1373"/>
      <c r="AT1901" s="743"/>
      <c r="AU1901" s="1373"/>
      <c r="AV1901" s="1373"/>
      <c r="AW1901" s="1373"/>
      <c r="AX1901" s="1373"/>
      <c r="AY1901" s="1373"/>
      <c r="AZ1901" s="1639"/>
      <c r="BA1901" s="1639"/>
      <c r="BB1901" s="1639"/>
      <c r="BC1901" s="1639"/>
      <c r="BD1901" s="1639"/>
      <c r="BE1901" s="1642">
        <v>0</v>
      </c>
    </row>
    <row s="1854" customFormat="1" customHeight="1" ht="22.5">
      <c r="A1902" s="994"/>
      <c r="B1902" s="1373"/>
      <c r="C1902" s="1649"/>
      <c r="D1902" s="2158"/>
      <c r="E1902" s="553" t="s">
        <v>3848</v>
      </c>
      <c r="F1902" s="547" t="s">
        <v>2809</v>
      </c>
      <c r="G1902" s="2386" t="s">
        <v>738</v>
      </c>
      <c r="H1902" s="552"/>
      <c r="I1902" s="552">
        <v>210</v>
      </c>
      <c r="J1902" s="552"/>
      <c r="K1902" s="552"/>
      <c r="L1902" s="552"/>
      <c r="M1902" s="552"/>
      <c r="N1902" s="552"/>
      <c r="O1902" s="552"/>
      <c r="P1902" s="552"/>
      <c r="Q1902" s="552"/>
      <c r="R1902" s="552"/>
      <c r="S1902" s="552"/>
      <c r="T1902" s="552"/>
      <c r="U1902" s="552"/>
      <c r="V1902" s="552"/>
      <c r="W1902" s="552"/>
      <c r="X1902" s="552"/>
      <c r="Y1902" s="552"/>
      <c r="Z1902" s="552"/>
      <c r="AA1902" s="552"/>
      <c r="AB1902" s="552"/>
      <c r="AC1902" s="552"/>
      <c r="AD1902" s="552"/>
      <c r="AE1902" s="552"/>
      <c r="AF1902" s="552"/>
      <c r="AG1902" s="552"/>
      <c r="AH1902" s="552"/>
      <c r="AI1902" s="1532" t="s">
        <v>739</v>
      </c>
      <c r="AJ1902" s="741"/>
      <c r="AK1902" s="1649"/>
      <c r="AL1902" s="1649"/>
      <c r="AM1902" s="1373"/>
      <c r="AN1902" s="1373"/>
      <c r="AO1902" s="1373"/>
      <c r="AP1902" s="1373"/>
      <c r="AQ1902" s="1649"/>
      <c r="AR1902" s="1373"/>
      <c r="AS1902" s="1373"/>
      <c r="AT1902" s="743"/>
      <c r="AU1902" s="1373"/>
      <c r="AV1902" s="1373"/>
      <c r="AW1902" s="1373"/>
      <c r="AX1902" s="1373"/>
      <c r="AY1902" s="1373"/>
      <c r="AZ1902" s="1639"/>
      <c r="BA1902" s="1639"/>
      <c r="BB1902" s="1639"/>
      <c r="BC1902" s="1639"/>
      <c r="BD1902" s="1639"/>
      <c r="BE1902" s="1642">
        <v>0</v>
      </c>
    </row>
    <row s="1854" customFormat="1" customHeight="1" ht="22.5">
      <c r="A1903" s="994"/>
      <c r="B1903" s="1373"/>
      <c r="C1903" s="1649"/>
      <c r="D1903" s="2158"/>
      <c r="E1903" s="553" t="s">
        <v>3849</v>
      </c>
      <c r="F1903" s="547" t="s">
        <v>3850</v>
      </c>
      <c r="G1903" s="2386" t="s">
        <v>738</v>
      </c>
      <c r="H1903" s="552"/>
      <c r="I1903" s="552">
        <v>240</v>
      </c>
      <c r="J1903" s="552"/>
      <c r="K1903" s="552"/>
      <c r="L1903" s="552"/>
      <c r="M1903" s="552"/>
      <c r="N1903" s="552"/>
      <c r="O1903" s="552"/>
      <c r="P1903" s="552"/>
      <c r="Q1903" s="552"/>
      <c r="R1903" s="552"/>
      <c r="S1903" s="552"/>
      <c r="T1903" s="552"/>
      <c r="U1903" s="552"/>
      <c r="V1903" s="552"/>
      <c r="W1903" s="552"/>
      <c r="X1903" s="552"/>
      <c r="Y1903" s="552"/>
      <c r="Z1903" s="552"/>
      <c r="AA1903" s="552"/>
      <c r="AB1903" s="552"/>
      <c r="AC1903" s="552"/>
      <c r="AD1903" s="552"/>
      <c r="AE1903" s="552"/>
      <c r="AF1903" s="552"/>
      <c r="AG1903" s="552"/>
      <c r="AH1903" s="552"/>
      <c r="AI1903" s="1532" t="s">
        <v>739</v>
      </c>
      <c r="AJ1903" s="741"/>
      <c r="AK1903" s="1649"/>
      <c r="AL1903" s="1649"/>
      <c r="AM1903" s="1373"/>
      <c r="AN1903" s="1373"/>
      <c r="AO1903" s="1373"/>
      <c r="AP1903" s="1373"/>
      <c r="AQ1903" s="1649"/>
      <c r="AR1903" s="1373"/>
      <c r="AS1903" s="1373"/>
      <c r="AT1903" s="743"/>
      <c r="AU1903" s="1373"/>
      <c r="AV1903" s="1373"/>
      <c r="AW1903" s="1373"/>
      <c r="AX1903" s="1373"/>
      <c r="AY1903" s="1373"/>
      <c r="AZ1903" s="1639"/>
      <c r="BA1903" s="1639"/>
      <c r="BB1903" s="1639"/>
      <c r="BC1903" s="1639"/>
      <c r="BD1903" s="1639"/>
      <c r="BE1903" s="1642">
        <v>0</v>
      </c>
    </row>
    <row s="1854" customFormat="1" customHeight="1" ht="22.5">
      <c r="A1904" s="994"/>
      <c r="B1904" s="1373"/>
      <c r="C1904" s="1649"/>
      <c r="D1904" s="2158"/>
      <c r="E1904" s="553" t="s">
        <v>3851</v>
      </c>
      <c r="F1904" s="547" t="s">
        <v>3852</v>
      </c>
      <c r="G1904" s="2386" t="s">
        <v>738</v>
      </c>
      <c r="H1904" s="552"/>
      <c r="I1904" s="552">
        <v>178</v>
      </c>
      <c r="J1904" s="552"/>
      <c r="K1904" s="552"/>
      <c r="L1904" s="552"/>
      <c r="M1904" s="552"/>
      <c r="N1904" s="552"/>
      <c r="O1904" s="552"/>
      <c r="P1904" s="552"/>
      <c r="Q1904" s="552"/>
      <c r="R1904" s="552"/>
      <c r="S1904" s="552"/>
      <c r="T1904" s="552"/>
      <c r="U1904" s="552"/>
      <c r="V1904" s="552"/>
      <c r="W1904" s="552"/>
      <c r="X1904" s="552"/>
      <c r="Y1904" s="552"/>
      <c r="Z1904" s="552"/>
      <c r="AA1904" s="552"/>
      <c r="AB1904" s="552"/>
      <c r="AC1904" s="552"/>
      <c r="AD1904" s="552"/>
      <c r="AE1904" s="552"/>
      <c r="AF1904" s="552"/>
      <c r="AG1904" s="552"/>
      <c r="AH1904" s="552"/>
      <c r="AI1904" s="1532" t="s">
        <v>739</v>
      </c>
      <c r="AJ1904" s="741"/>
      <c r="AK1904" s="1649"/>
      <c r="AL1904" s="1649"/>
      <c r="AM1904" s="1373"/>
      <c r="AN1904" s="1373"/>
      <c r="AO1904" s="1373"/>
      <c r="AP1904" s="1373"/>
      <c r="AQ1904" s="1649"/>
      <c r="AR1904" s="1373"/>
      <c r="AS1904" s="1373"/>
      <c r="AT1904" s="743"/>
      <c r="AU1904" s="1373"/>
      <c r="AV1904" s="1373"/>
      <c r="AW1904" s="1373"/>
      <c r="AX1904" s="1373"/>
      <c r="AY1904" s="1373"/>
      <c r="AZ1904" s="1639"/>
      <c r="BA1904" s="1639"/>
      <c r="BB1904" s="1639"/>
      <c r="BC1904" s="1639"/>
      <c r="BD1904" s="1639"/>
      <c r="BE1904" s="1642">
        <v>0</v>
      </c>
    </row>
    <row s="1854" customFormat="1" customHeight="1" ht="22.5">
      <c r="A1905" s="994"/>
      <c r="B1905" s="1373"/>
      <c r="C1905" s="1649"/>
      <c r="D1905" s="2158"/>
      <c r="E1905" s="553" t="s">
        <v>3853</v>
      </c>
      <c r="F1905" s="547" t="s">
        <v>3852</v>
      </c>
      <c r="G1905" s="2386" t="s">
        <v>738</v>
      </c>
      <c r="H1905" s="552"/>
      <c r="I1905" s="552">
        <v>164.506</v>
      </c>
      <c r="J1905" s="552"/>
      <c r="K1905" s="552"/>
      <c r="L1905" s="552"/>
      <c r="M1905" s="552"/>
      <c r="N1905" s="552"/>
      <c r="O1905" s="552"/>
      <c r="P1905" s="552"/>
      <c r="Q1905" s="552"/>
      <c r="R1905" s="552"/>
      <c r="S1905" s="552"/>
      <c r="T1905" s="552"/>
      <c r="U1905" s="552"/>
      <c r="V1905" s="552"/>
      <c r="W1905" s="552"/>
      <c r="X1905" s="552"/>
      <c r="Y1905" s="552"/>
      <c r="Z1905" s="552"/>
      <c r="AA1905" s="552"/>
      <c r="AB1905" s="552"/>
      <c r="AC1905" s="552"/>
      <c r="AD1905" s="552"/>
      <c r="AE1905" s="552"/>
      <c r="AF1905" s="552"/>
      <c r="AG1905" s="552"/>
      <c r="AH1905" s="552"/>
      <c r="AI1905" s="1532" t="s">
        <v>739</v>
      </c>
      <c r="AJ1905" s="741"/>
      <c r="AK1905" s="1649"/>
      <c r="AL1905" s="1649"/>
      <c r="AM1905" s="1373"/>
      <c r="AN1905" s="1373"/>
      <c r="AO1905" s="1373"/>
      <c r="AP1905" s="1373"/>
      <c r="AQ1905" s="1649"/>
      <c r="AR1905" s="1373"/>
      <c r="AS1905" s="1373"/>
      <c r="AT1905" s="743"/>
      <c r="AU1905" s="1373"/>
      <c r="AV1905" s="1373"/>
      <c r="AW1905" s="1373"/>
      <c r="AX1905" s="1373"/>
      <c r="AY1905" s="1373"/>
      <c r="AZ1905" s="1639"/>
      <c r="BA1905" s="1639"/>
      <c r="BB1905" s="1639"/>
      <c r="BC1905" s="1639"/>
      <c r="BD1905" s="1639"/>
      <c r="BE1905" s="1642">
        <v>0</v>
      </c>
    </row>
    <row s="1854" customFormat="1" customHeight="1" ht="22.5">
      <c r="A1906" s="994"/>
      <c r="B1906" s="1373"/>
      <c r="C1906" s="1649"/>
      <c r="D1906" s="2158"/>
      <c r="E1906" s="553" t="s">
        <v>3854</v>
      </c>
      <c r="F1906" s="547" t="s">
        <v>3855</v>
      </c>
      <c r="G1906" s="2386" t="s">
        <v>738</v>
      </c>
      <c r="H1906" s="552"/>
      <c r="I1906" s="552">
        <v>266.281</v>
      </c>
      <c r="J1906" s="552"/>
      <c r="K1906" s="552"/>
      <c r="L1906" s="552"/>
      <c r="M1906" s="552"/>
      <c r="N1906" s="552"/>
      <c r="O1906" s="552"/>
      <c r="P1906" s="552"/>
      <c r="Q1906" s="552"/>
      <c r="R1906" s="552"/>
      <c r="S1906" s="552"/>
      <c r="T1906" s="552"/>
      <c r="U1906" s="552"/>
      <c r="V1906" s="552"/>
      <c r="W1906" s="552"/>
      <c r="X1906" s="552"/>
      <c r="Y1906" s="552"/>
      <c r="Z1906" s="552"/>
      <c r="AA1906" s="552"/>
      <c r="AB1906" s="552"/>
      <c r="AC1906" s="552"/>
      <c r="AD1906" s="552"/>
      <c r="AE1906" s="552"/>
      <c r="AF1906" s="552"/>
      <c r="AG1906" s="552"/>
      <c r="AH1906" s="552"/>
      <c r="AI1906" s="1532" t="s">
        <v>739</v>
      </c>
      <c r="AJ1906" s="741"/>
      <c r="AK1906" s="1649"/>
      <c r="AL1906" s="1649"/>
      <c r="AM1906" s="1373"/>
      <c r="AN1906" s="1373"/>
      <c r="AO1906" s="1373"/>
      <c r="AP1906" s="1373"/>
      <c r="AQ1906" s="1649"/>
      <c r="AR1906" s="1373"/>
      <c r="AS1906" s="1373"/>
      <c r="AT1906" s="743"/>
      <c r="AU1906" s="1373"/>
      <c r="AV1906" s="1373"/>
      <c r="AW1906" s="1373"/>
      <c r="AX1906" s="1373"/>
      <c r="AY1906" s="1373"/>
      <c r="AZ1906" s="1639"/>
      <c r="BA1906" s="1639"/>
      <c r="BB1906" s="1639"/>
      <c r="BC1906" s="1639"/>
      <c r="BD1906" s="1639"/>
      <c r="BE1906" s="1642">
        <v>0</v>
      </c>
    </row>
    <row s="1854" customFormat="1" customHeight="1" ht="22.5">
      <c r="A1907" s="994"/>
      <c r="B1907" s="1373"/>
      <c r="C1907" s="1649"/>
      <c r="D1907" s="2158"/>
      <c r="E1907" s="553" t="s">
        <v>3856</v>
      </c>
      <c r="F1907" s="547" t="s">
        <v>3857</v>
      </c>
      <c r="G1907" s="2386" t="s">
        <v>738</v>
      </c>
      <c r="H1907" s="552"/>
      <c r="I1907" s="552">
        <v>199</v>
      </c>
      <c r="J1907" s="552"/>
      <c r="K1907" s="552"/>
      <c r="L1907" s="552"/>
      <c r="M1907" s="552"/>
      <c r="N1907" s="552"/>
      <c r="O1907" s="552"/>
      <c r="P1907" s="552"/>
      <c r="Q1907" s="552"/>
      <c r="R1907" s="552"/>
      <c r="S1907" s="552"/>
      <c r="T1907" s="552"/>
      <c r="U1907" s="552"/>
      <c r="V1907" s="552"/>
      <c r="W1907" s="552"/>
      <c r="X1907" s="552"/>
      <c r="Y1907" s="552"/>
      <c r="Z1907" s="552"/>
      <c r="AA1907" s="552"/>
      <c r="AB1907" s="552"/>
      <c r="AC1907" s="552"/>
      <c r="AD1907" s="552"/>
      <c r="AE1907" s="552"/>
      <c r="AF1907" s="552"/>
      <c r="AG1907" s="552"/>
      <c r="AH1907" s="552"/>
      <c r="AI1907" s="1532" t="s">
        <v>739</v>
      </c>
      <c r="AJ1907" s="741"/>
      <c r="AK1907" s="1649"/>
      <c r="AL1907" s="1649"/>
      <c r="AM1907" s="1373"/>
      <c r="AN1907" s="1373"/>
      <c r="AO1907" s="1373"/>
      <c r="AP1907" s="1373"/>
      <c r="AQ1907" s="1649"/>
      <c r="AR1907" s="1373"/>
      <c r="AS1907" s="1373"/>
      <c r="AT1907" s="743"/>
      <c r="AU1907" s="1373"/>
      <c r="AV1907" s="1373"/>
      <c r="AW1907" s="1373"/>
      <c r="AX1907" s="1373"/>
      <c r="AY1907" s="1373"/>
      <c r="AZ1907" s="1639"/>
      <c r="BA1907" s="1639"/>
      <c r="BB1907" s="1639"/>
      <c r="BC1907" s="1639"/>
      <c r="BD1907" s="1639"/>
      <c r="BE1907" s="1642">
        <v>0</v>
      </c>
    </row>
    <row s="1854" customFormat="1" customHeight="1" ht="22.5">
      <c r="A1908" s="994"/>
      <c r="B1908" s="1373"/>
      <c r="C1908" s="1649"/>
      <c r="D1908" s="2158"/>
      <c r="E1908" s="553" t="s">
        <v>3858</v>
      </c>
      <c r="F1908" s="547" t="s">
        <v>3859</v>
      </c>
      <c r="G1908" s="2386" t="s">
        <v>738</v>
      </c>
      <c r="H1908" s="552"/>
      <c r="I1908" s="552">
        <v>219.559</v>
      </c>
      <c r="J1908" s="552"/>
      <c r="K1908" s="552"/>
      <c r="L1908" s="552"/>
      <c r="M1908" s="552"/>
      <c r="N1908" s="552"/>
      <c r="O1908" s="552"/>
      <c r="P1908" s="552"/>
      <c r="Q1908" s="552"/>
      <c r="R1908" s="552"/>
      <c r="S1908" s="552"/>
      <c r="T1908" s="552"/>
      <c r="U1908" s="552"/>
      <c r="V1908" s="552"/>
      <c r="W1908" s="552"/>
      <c r="X1908" s="552"/>
      <c r="Y1908" s="552"/>
      <c r="Z1908" s="552"/>
      <c r="AA1908" s="552"/>
      <c r="AB1908" s="552"/>
      <c r="AC1908" s="552"/>
      <c r="AD1908" s="552"/>
      <c r="AE1908" s="552"/>
      <c r="AF1908" s="552"/>
      <c r="AG1908" s="552"/>
      <c r="AH1908" s="552"/>
      <c r="AI1908" s="1532" t="s">
        <v>739</v>
      </c>
      <c r="AJ1908" s="741"/>
      <c r="AK1908" s="1649"/>
      <c r="AL1908" s="1649"/>
      <c r="AM1908" s="1373"/>
      <c r="AN1908" s="1373"/>
      <c r="AO1908" s="1373"/>
      <c r="AP1908" s="1373"/>
      <c r="AQ1908" s="1649"/>
      <c r="AR1908" s="1373"/>
      <c r="AS1908" s="1373"/>
      <c r="AT1908" s="743"/>
      <c r="AU1908" s="1373"/>
      <c r="AV1908" s="1373"/>
      <c r="AW1908" s="1373"/>
      <c r="AX1908" s="1373"/>
      <c r="AY1908" s="1373"/>
      <c r="AZ1908" s="1639"/>
      <c r="BA1908" s="1639"/>
      <c r="BB1908" s="1639"/>
      <c r="BC1908" s="1639"/>
      <c r="BD1908" s="1639"/>
      <c r="BE1908" s="1642">
        <v>0</v>
      </c>
    </row>
    <row s="1854" customFormat="1" customHeight="1" ht="22.5">
      <c r="A1909" s="994"/>
      <c r="B1909" s="1373"/>
      <c r="C1909" s="1649"/>
      <c r="D1909" s="2158"/>
      <c r="E1909" s="553" t="s">
        <v>3860</v>
      </c>
      <c r="F1909" s="547" t="s">
        <v>3861</v>
      </c>
      <c r="G1909" s="2386" t="s">
        <v>738</v>
      </c>
      <c r="H1909" s="552"/>
      <c r="I1909" s="552">
        <v>240</v>
      </c>
      <c r="J1909" s="552"/>
      <c r="K1909" s="552"/>
      <c r="L1909" s="552"/>
      <c r="M1909" s="552"/>
      <c r="N1909" s="552"/>
      <c r="O1909" s="552"/>
      <c r="P1909" s="552"/>
      <c r="Q1909" s="552"/>
      <c r="R1909" s="552"/>
      <c r="S1909" s="552"/>
      <c r="T1909" s="552"/>
      <c r="U1909" s="552"/>
      <c r="V1909" s="552"/>
      <c r="W1909" s="552"/>
      <c r="X1909" s="552"/>
      <c r="Y1909" s="552"/>
      <c r="Z1909" s="552"/>
      <c r="AA1909" s="552"/>
      <c r="AB1909" s="552"/>
      <c r="AC1909" s="552"/>
      <c r="AD1909" s="552"/>
      <c r="AE1909" s="552"/>
      <c r="AF1909" s="552"/>
      <c r="AG1909" s="552"/>
      <c r="AH1909" s="552"/>
      <c r="AI1909" s="1532" t="s">
        <v>739</v>
      </c>
      <c r="AJ1909" s="741"/>
      <c r="AK1909" s="1649"/>
      <c r="AL1909" s="1649"/>
      <c r="AM1909" s="1373"/>
      <c r="AN1909" s="1373"/>
      <c r="AO1909" s="1373"/>
      <c r="AP1909" s="1373"/>
      <c r="AQ1909" s="1649"/>
      <c r="AR1909" s="1373"/>
      <c r="AS1909" s="1373"/>
      <c r="AT1909" s="743"/>
      <c r="AU1909" s="1373"/>
      <c r="AV1909" s="1373"/>
      <c r="AW1909" s="1373"/>
      <c r="AX1909" s="1373"/>
      <c r="AY1909" s="1373"/>
      <c r="AZ1909" s="1639"/>
      <c r="BA1909" s="1639"/>
      <c r="BB1909" s="1639"/>
      <c r="BC1909" s="1639"/>
      <c r="BD1909" s="1639"/>
      <c r="BE1909" s="1642">
        <v>0</v>
      </c>
    </row>
    <row s="1854" customFormat="1" customHeight="1" ht="22.5">
      <c r="A1910" s="994"/>
      <c r="B1910" s="1373"/>
      <c r="C1910" s="1649"/>
      <c r="D1910" s="2158"/>
      <c r="E1910" s="553" t="s">
        <v>3862</v>
      </c>
      <c r="F1910" s="547" t="s">
        <v>3863</v>
      </c>
      <c r="G1910" s="2386" t="s">
        <v>738</v>
      </c>
      <c r="H1910" s="552"/>
      <c r="I1910" s="552">
        <v>240</v>
      </c>
      <c r="J1910" s="552"/>
      <c r="K1910" s="552"/>
      <c r="L1910" s="552"/>
      <c r="M1910" s="552"/>
      <c r="N1910" s="552"/>
      <c r="O1910" s="552"/>
      <c r="P1910" s="552"/>
      <c r="Q1910" s="552"/>
      <c r="R1910" s="552"/>
      <c r="S1910" s="552"/>
      <c r="T1910" s="552"/>
      <c r="U1910" s="552"/>
      <c r="V1910" s="552"/>
      <c r="W1910" s="552"/>
      <c r="X1910" s="552"/>
      <c r="Y1910" s="552"/>
      <c r="Z1910" s="552"/>
      <c r="AA1910" s="552"/>
      <c r="AB1910" s="552"/>
      <c r="AC1910" s="552"/>
      <c r="AD1910" s="552"/>
      <c r="AE1910" s="552"/>
      <c r="AF1910" s="552"/>
      <c r="AG1910" s="552"/>
      <c r="AH1910" s="552"/>
      <c r="AI1910" s="1532" t="s">
        <v>739</v>
      </c>
      <c r="AJ1910" s="741"/>
      <c r="AK1910" s="1649"/>
      <c r="AL1910" s="1649"/>
      <c r="AM1910" s="1373"/>
      <c r="AN1910" s="1373"/>
      <c r="AO1910" s="1373"/>
      <c r="AP1910" s="1373"/>
      <c r="AQ1910" s="1649"/>
      <c r="AR1910" s="1373"/>
      <c r="AS1910" s="1373"/>
      <c r="AT1910" s="743"/>
      <c r="AU1910" s="1373"/>
      <c r="AV1910" s="1373"/>
      <c r="AW1910" s="1373"/>
      <c r="AX1910" s="1373"/>
      <c r="AY1910" s="1373"/>
      <c r="AZ1910" s="1639"/>
      <c r="BA1910" s="1639"/>
      <c r="BB1910" s="1639"/>
      <c r="BC1910" s="1639"/>
      <c r="BD1910" s="1639"/>
      <c r="BE1910" s="1642">
        <v>0</v>
      </c>
    </row>
    <row s="1854" customFormat="1" customHeight="1" ht="22.5">
      <c r="A1911" s="994"/>
      <c r="B1911" s="1373"/>
      <c r="C1911" s="1649"/>
      <c r="D1911" s="2158"/>
      <c r="E1911" s="553" t="s">
        <v>3864</v>
      </c>
      <c r="F1911" s="547" t="s">
        <v>3865</v>
      </c>
      <c r="G1911" s="2386" t="s">
        <v>738</v>
      </c>
      <c r="H1911" s="552"/>
      <c r="I1911" s="552">
        <v>198</v>
      </c>
      <c r="J1911" s="552"/>
      <c r="K1911" s="552"/>
      <c r="L1911" s="552"/>
      <c r="M1911" s="552"/>
      <c r="N1911" s="552"/>
      <c r="O1911" s="552"/>
      <c r="P1911" s="552"/>
      <c r="Q1911" s="552"/>
      <c r="R1911" s="552"/>
      <c r="S1911" s="552"/>
      <c r="T1911" s="552"/>
      <c r="U1911" s="552"/>
      <c r="V1911" s="552"/>
      <c r="W1911" s="552"/>
      <c r="X1911" s="552"/>
      <c r="Y1911" s="552"/>
      <c r="Z1911" s="552"/>
      <c r="AA1911" s="552"/>
      <c r="AB1911" s="552"/>
      <c r="AC1911" s="552"/>
      <c r="AD1911" s="552"/>
      <c r="AE1911" s="552"/>
      <c r="AF1911" s="552"/>
      <c r="AG1911" s="552"/>
      <c r="AH1911" s="552"/>
      <c r="AI1911" s="1532" t="s">
        <v>739</v>
      </c>
      <c r="AJ1911" s="741"/>
      <c r="AK1911" s="1649"/>
      <c r="AL1911" s="1649"/>
      <c r="AM1911" s="1373"/>
      <c r="AN1911" s="1373"/>
      <c r="AO1911" s="1373"/>
      <c r="AP1911" s="1373"/>
      <c r="AQ1911" s="1649"/>
      <c r="AR1911" s="1373"/>
      <c r="AS1911" s="1373"/>
      <c r="AT1911" s="743"/>
      <c r="AU1911" s="1373"/>
      <c r="AV1911" s="1373"/>
      <c r="AW1911" s="1373"/>
      <c r="AX1911" s="1373"/>
      <c r="AY1911" s="1373"/>
      <c r="AZ1911" s="1639"/>
      <c r="BA1911" s="1639"/>
      <c r="BB1911" s="1639"/>
      <c r="BC1911" s="1639"/>
      <c r="BD1911" s="1639"/>
      <c r="BE1911" s="1642">
        <v>0</v>
      </c>
    </row>
    <row s="1854" customFormat="1" customHeight="1" ht="22.5">
      <c r="A1912" s="994"/>
      <c r="B1912" s="1373"/>
      <c r="C1912" s="1649"/>
      <c r="D1912" s="2158"/>
      <c r="E1912" s="553" t="s">
        <v>3866</v>
      </c>
      <c r="F1912" s="547" t="s">
        <v>3867</v>
      </c>
      <c r="G1912" s="2386" t="s">
        <v>738</v>
      </c>
      <c r="H1912" s="552"/>
      <c r="I1912" s="552">
        <v>180</v>
      </c>
      <c r="J1912" s="552"/>
      <c r="K1912" s="552"/>
      <c r="L1912" s="552"/>
      <c r="M1912" s="552"/>
      <c r="N1912" s="552"/>
      <c r="O1912" s="552"/>
      <c r="P1912" s="552"/>
      <c r="Q1912" s="552"/>
      <c r="R1912" s="552"/>
      <c r="S1912" s="552"/>
      <c r="T1912" s="552"/>
      <c r="U1912" s="552"/>
      <c r="V1912" s="552"/>
      <c r="W1912" s="552"/>
      <c r="X1912" s="552"/>
      <c r="Y1912" s="552"/>
      <c r="Z1912" s="552"/>
      <c r="AA1912" s="552"/>
      <c r="AB1912" s="552"/>
      <c r="AC1912" s="552"/>
      <c r="AD1912" s="552"/>
      <c r="AE1912" s="552"/>
      <c r="AF1912" s="552"/>
      <c r="AG1912" s="552"/>
      <c r="AH1912" s="552"/>
      <c r="AI1912" s="1532" t="s">
        <v>739</v>
      </c>
      <c r="AJ1912" s="741"/>
      <c r="AK1912" s="1649"/>
      <c r="AL1912" s="1649"/>
      <c r="AM1912" s="1373"/>
      <c r="AN1912" s="1373"/>
      <c r="AO1912" s="1373"/>
      <c r="AP1912" s="1373"/>
      <c r="AQ1912" s="1649"/>
      <c r="AR1912" s="1373"/>
      <c r="AS1912" s="1373"/>
      <c r="AT1912" s="743"/>
      <c r="AU1912" s="1373"/>
      <c r="AV1912" s="1373"/>
      <c r="AW1912" s="1373"/>
      <c r="AX1912" s="1373"/>
      <c r="AY1912" s="1373"/>
      <c r="AZ1912" s="1639"/>
      <c r="BA1912" s="1639"/>
      <c r="BB1912" s="1639"/>
      <c r="BC1912" s="1639"/>
      <c r="BD1912" s="1639"/>
      <c r="BE1912" s="1642">
        <v>0</v>
      </c>
    </row>
    <row s="1854" customFormat="1" customHeight="1" ht="22.5">
      <c r="A1913" s="994"/>
      <c r="B1913" s="1373"/>
      <c r="C1913" s="1649"/>
      <c r="D1913" s="2158"/>
      <c r="E1913" s="553" t="s">
        <v>3868</v>
      </c>
      <c r="F1913" s="547" t="s">
        <v>3869</v>
      </c>
      <c r="G1913" s="2386" t="s">
        <v>738</v>
      </c>
      <c r="H1913" s="552"/>
      <c r="I1913" s="552">
        <v>210</v>
      </c>
      <c r="J1913" s="552"/>
      <c r="K1913" s="552"/>
      <c r="L1913" s="552"/>
      <c r="M1913" s="552"/>
      <c r="N1913" s="552"/>
      <c r="O1913" s="552"/>
      <c r="P1913" s="552"/>
      <c r="Q1913" s="552"/>
      <c r="R1913" s="552"/>
      <c r="S1913" s="552"/>
      <c r="T1913" s="552"/>
      <c r="U1913" s="552"/>
      <c r="V1913" s="552"/>
      <c r="W1913" s="552"/>
      <c r="X1913" s="552"/>
      <c r="Y1913" s="552"/>
      <c r="Z1913" s="552"/>
      <c r="AA1913" s="552"/>
      <c r="AB1913" s="552"/>
      <c r="AC1913" s="552"/>
      <c r="AD1913" s="552"/>
      <c r="AE1913" s="552"/>
      <c r="AF1913" s="552"/>
      <c r="AG1913" s="552"/>
      <c r="AH1913" s="552"/>
      <c r="AI1913" s="1532" t="s">
        <v>739</v>
      </c>
      <c r="AJ1913" s="741"/>
      <c r="AK1913" s="1649"/>
      <c r="AL1913" s="1649"/>
      <c r="AM1913" s="1373"/>
      <c r="AN1913" s="1373"/>
      <c r="AO1913" s="1373"/>
      <c r="AP1913" s="1373"/>
      <c r="AQ1913" s="1649"/>
      <c r="AR1913" s="1373"/>
      <c r="AS1913" s="1373"/>
      <c r="AT1913" s="743"/>
      <c r="AU1913" s="1373"/>
      <c r="AV1913" s="1373"/>
      <c r="AW1913" s="1373"/>
      <c r="AX1913" s="1373"/>
      <c r="AY1913" s="1373"/>
      <c r="AZ1913" s="1639"/>
      <c r="BA1913" s="1639"/>
      <c r="BB1913" s="1639"/>
      <c r="BC1913" s="1639"/>
      <c r="BD1913" s="1639"/>
      <c r="BE1913" s="1642">
        <v>0</v>
      </c>
    </row>
    <row s="1854" customFormat="1" customHeight="1" ht="22.5">
      <c r="A1914" s="994"/>
      <c r="B1914" s="1373"/>
      <c r="C1914" s="1649"/>
      <c r="D1914" s="2158"/>
      <c r="E1914" s="553" t="s">
        <v>3870</v>
      </c>
      <c r="F1914" s="547" t="s">
        <v>3871</v>
      </c>
      <c r="G1914" s="2386" t="s">
        <v>738</v>
      </c>
      <c r="H1914" s="552"/>
      <c r="I1914" s="552">
        <v>171.7</v>
      </c>
      <c r="J1914" s="552"/>
      <c r="K1914" s="552"/>
      <c r="L1914" s="552"/>
      <c r="M1914" s="552"/>
      <c r="N1914" s="552"/>
      <c r="O1914" s="552"/>
      <c r="P1914" s="552"/>
      <c r="Q1914" s="552"/>
      <c r="R1914" s="552"/>
      <c r="S1914" s="552"/>
      <c r="T1914" s="552"/>
      <c r="U1914" s="552"/>
      <c r="V1914" s="552"/>
      <c r="W1914" s="552"/>
      <c r="X1914" s="552"/>
      <c r="Y1914" s="552"/>
      <c r="Z1914" s="552"/>
      <c r="AA1914" s="552"/>
      <c r="AB1914" s="552"/>
      <c r="AC1914" s="552"/>
      <c r="AD1914" s="552"/>
      <c r="AE1914" s="552"/>
      <c r="AF1914" s="552"/>
      <c r="AG1914" s="552"/>
      <c r="AH1914" s="552"/>
      <c r="AI1914" s="1532" t="s">
        <v>739</v>
      </c>
      <c r="AJ1914" s="741"/>
      <c r="AK1914" s="1649"/>
      <c r="AL1914" s="1649"/>
      <c r="AM1914" s="1373"/>
      <c r="AN1914" s="1373"/>
      <c r="AO1914" s="1373"/>
      <c r="AP1914" s="1373"/>
      <c r="AQ1914" s="1649"/>
      <c r="AR1914" s="1373"/>
      <c r="AS1914" s="1373"/>
      <c r="AT1914" s="743"/>
      <c r="AU1914" s="1373"/>
      <c r="AV1914" s="1373"/>
      <c r="AW1914" s="1373"/>
      <c r="AX1914" s="1373"/>
      <c r="AY1914" s="1373"/>
      <c r="AZ1914" s="1639"/>
      <c r="BA1914" s="1639"/>
      <c r="BB1914" s="1639"/>
      <c r="BC1914" s="1639"/>
      <c r="BD1914" s="1639"/>
      <c r="BE1914" s="1642">
        <v>0</v>
      </c>
    </row>
    <row s="1854" customFormat="1" customHeight="1" ht="22.5">
      <c r="A1915" s="994"/>
      <c r="B1915" s="1373"/>
      <c r="C1915" s="1649"/>
      <c r="D1915" s="2158"/>
      <c r="E1915" s="553" t="s">
        <v>3872</v>
      </c>
      <c r="F1915" s="547" t="s">
        <v>3873</v>
      </c>
      <c r="G1915" s="2386" t="s">
        <v>738</v>
      </c>
      <c r="H1915" s="552"/>
      <c r="I1915" s="552">
        <v>180.97</v>
      </c>
      <c r="J1915" s="552"/>
      <c r="K1915" s="552"/>
      <c r="L1915" s="552"/>
      <c r="M1915" s="552"/>
      <c r="N1915" s="552"/>
      <c r="O1915" s="552"/>
      <c r="P1915" s="552"/>
      <c r="Q1915" s="552"/>
      <c r="R1915" s="552"/>
      <c r="S1915" s="552"/>
      <c r="T1915" s="552"/>
      <c r="U1915" s="552"/>
      <c r="V1915" s="552"/>
      <c r="W1915" s="552"/>
      <c r="X1915" s="552"/>
      <c r="Y1915" s="552"/>
      <c r="Z1915" s="552"/>
      <c r="AA1915" s="552"/>
      <c r="AB1915" s="552"/>
      <c r="AC1915" s="552"/>
      <c r="AD1915" s="552"/>
      <c r="AE1915" s="552"/>
      <c r="AF1915" s="552"/>
      <c r="AG1915" s="552"/>
      <c r="AH1915" s="552"/>
      <c r="AI1915" s="1532" t="s">
        <v>739</v>
      </c>
      <c r="AJ1915" s="741"/>
      <c r="AK1915" s="1649"/>
      <c r="AL1915" s="1649"/>
      <c r="AM1915" s="1373"/>
      <c r="AN1915" s="1373"/>
      <c r="AO1915" s="1373"/>
      <c r="AP1915" s="1373"/>
      <c r="AQ1915" s="1649"/>
      <c r="AR1915" s="1373"/>
      <c r="AS1915" s="1373"/>
      <c r="AT1915" s="743"/>
      <c r="AU1915" s="1373"/>
      <c r="AV1915" s="1373"/>
      <c r="AW1915" s="1373"/>
      <c r="AX1915" s="1373"/>
      <c r="AY1915" s="1373"/>
      <c r="AZ1915" s="1639"/>
      <c r="BA1915" s="1639"/>
      <c r="BB1915" s="1639"/>
      <c r="BC1915" s="1639"/>
      <c r="BD1915" s="1639"/>
      <c r="BE1915" s="1642">
        <v>0</v>
      </c>
    </row>
    <row s="1854" customFormat="1" customHeight="1" ht="22.5">
      <c r="A1916" s="994"/>
      <c r="B1916" s="1373"/>
      <c r="C1916" s="1649"/>
      <c r="D1916" s="2158"/>
      <c r="E1916" s="553" t="s">
        <v>3874</v>
      </c>
      <c r="F1916" s="547" t="s">
        <v>3875</v>
      </c>
      <c r="G1916" s="2386" t="s">
        <v>738</v>
      </c>
      <c r="H1916" s="552"/>
      <c r="I1916" s="552">
        <v>188.44</v>
      </c>
      <c r="J1916" s="552"/>
      <c r="K1916" s="552"/>
      <c r="L1916" s="552"/>
      <c r="M1916" s="552"/>
      <c r="N1916" s="552"/>
      <c r="O1916" s="552"/>
      <c r="P1916" s="552"/>
      <c r="Q1916" s="552"/>
      <c r="R1916" s="552"/>
      <c r="S1916" s="552"/>
      <c r="T1916" s="552"/>
      <c r="U1916" s="552"/>
      <c r="V1916" s="552"/>
      <c r="W1916" s="552"/>
      <c r="X1916" s="552"/>
      <c r="Y1916" s="552"/>
      <c r="Z1916" s="552"/>
      <c r="AA1916" s="552"/>
      <c r="AB1916" s="552"/>
      <c r="AC1916" s="552"/>
      <c r="AD1916" s="552"/>
      <c r="AE1916" s="552"/>
      <c r="AF1916" s="552"/>
      <c r="AG1916" s="552"/>
      <c r="AH1916" s="552"/>
      <c r="AI1916" s="1532" t="s">
        <v>739</v>
      </c>
      <c r="AJ1916" s="741"/>
      <c r="AK1916" s="1649"/>
      <c r="AL1916" s="1649"/>
      <c r="AM1916" s="1373"/>
      <c r="AN1916" s="1373"/>
      <c r="AO1916" s="1373"/>
      <c r="AP1916" s="1373"/>
      <c r="AQ1916" s="1649"/>
      <c r="AR1916" s="1373"/>
      <c r="AS1916" s="1373"/>
      <c r="AT1916" s="743"/>
      <c r="AU1916" s="1373"/>
      <c r="AV1916" s="1373"/>
      <c r="AW1916" s="1373"/>
      <c r="AX1916" s="1373"/>
      <c r="AY1916" s="1373"/>
      <c r="AZ1916" s="1639"/>
      <c r="BA1916" s="1639"/>
      <c r="BB1916" s="1639"/>
      <c r="BC1916" s="1639"/>
      <c r="BD1916" s="1639"/>
      <c r="BE1916" s="1642">
        <v>0</v>
      </c>
    </row>
    <row s="1854" customFormat="1" customHeight="1" ht="22.5">
      <c r="A1917" s="994"/>
      <c r="B1917" s="1373"/>
      <c r="C1917" s="1649"/>
      <c r="D1917" s="2158"/>
      <c r="E1917" s="553" t="s">
        <v>3876</v>
      </c>
      <c r="F1917" s="547" t="s">
        <v>3877</v>
      </c>
      <c r="G1917" s="2386" t="s">
        <v>738</v>
      </c>
      <c r="H1917" s="552"/>
      <c r="I1917" s="552">
        <v>251.761</v>
      </c>
      <c r="J1917" s="552"/>
      <c r="K1917" s="552"/>
      <c r="L1917" s="552"/>
      <c r="M1917" s="552"/>
      <c r="N1917" s="552"/>
      <c r="O1917" s="552"/>
      <c r="P1917" s="552"/>
      <c r="Q1917" s="552"/>
      <c r="R1917" s="552"/>
      <c r="S1917" s="552"/>
      <c r="T1917" s="552"/>
      <c r="U1917" s="552"/>
      <c r="V1917" s="552"/>
      <c r="W1917" s="552"/>
      <c r="X1917" s="552"/>
      <c r="Y1917" s="552"/>
      <c r="Z1917" s="552"/>
      <c r="AA1917" s="552"/>
      <c r="AB1917" s="552"/>
      <c r="AC1917" s="552"/>
      <c r="AD1917" s="552"/>
      <c r="AE1917" s="552"/>
      <c r="AF1917" s="552"/>
      <c r="AG1917" s="552"/>
      <c r="AH1917" s="552"/>
      <c r="AI1917" s="1532" t="s">
        <v>739</v>
      </c>
      <c r="AJ1917" s="741"/>
      <c r="AK1917" s="1649"/>
      <c r="AL1917" s="1649"/>
      <c r="AM1917" s="1373"/>
      <c r="AN1917" s="1373"/>
      <c r="AO1917" s="1373"/>
      <c r="AP1917" s="1373"/>
      <c r="AQ1917" s="1649"/>
      <c r="AR1917" s="1373"/>
      <c r="AS1917" s="1373"/>
      <c r="AT1917" s="743"/>
      <c r="AU1917" s="1373"/>
      <c r="AV1917" s="1373"/>
      <c r="AW1917" s="1373"/>
      <c r="AX1917" s="1373"/>
      <c r="AY1917" s="1373"/>
      <c r="AZ1917" s="1639"/>
      <c r="BA1917" s="1639"/>
      <c r="BB1917" s="1639"/>
      <c r="BC1917" s="1639"/>
      <c r="BD1917" s="1639"/>
      <c r="BE1917" s="1642">
        <v>0</v>
      </c>
    </row>
    <row s="1854" customFormat="1" customHeight="1" ht="22.5">
      <c r="A1918" s="994"/>
      <c r="B1918" s="1373"/>
      <c r="C1918" s="1649"/>
      <c r="D1918" s="2158"/>
      <c r="E1918" s="553" t="s">
        <v>3878</v>
      </c>
      <c r="F1918" s="547" t="s">
        <v>3879</v>
      </c>
      <c r="G1918" s="2386" t="s">
        <v>738</v>
      </c>
      <c r="H1918" s="552"/>
      <c r="I1918" s="552">
        <v>190.857</v>
      </c>
      <c r="J1918" s="552"/>
      <c r="K1918" s="552"/>
      <c r="L1918" s="552"/>
      <c r="M1918" s="552"/>
      <c r="N1918" s="552"/>
      <c r="O1918" s="552"/>
      <c r="P1918" s="552"/>
      <c r="Q1918" s="552"/>
      <c r="R1918" s="552"/>
      <c r="S1918" s="552"/>
      <c r="T1918" s="552"/>
      <c r="U1918" s="552"/>
      <c r="V1918" s="552"/>
      <c r="W1918" s="552"/>
      <c r="X1918" s="552"/>
      <c r="Y1918" s="552"/>
      <c r="Z1918" s="552"/>
      <c r="AA1918" s="552"/>
      <c r="AB1918" s="552"/>
      <c r="AC1918" s="552"/>
      <c r="AD1918" s="552"/>
      <c r="AE1918" s="552"/>
      <c r="AF1918" s="552"/>
      <c r="AG1918" s="552"/>
      <c r="AH1918" s="552"/>
      <c r="AI1918" s="1532" t="s">
        <v>739</v>
      </c>
      <c r="AJ1918" s="741"/>
      <c r="AK1918" s="1649"/>
      <c r="AL1918" s="1649"/>
      <c r="AM1918" s="1373"/>
      <c r="AN1918" s="1373"/>
      <c r="AO1918" s="1373"/>
      <c r="AP1918" s="1373"/>
      <c r="AQ1918" s="1649"/>
      <c r="AR1918" s="1373"/>
      <c r="AS1918" s="1373"/>
      <c r="AT1918" s="743"/>
      <c r="AU1918" s="1373"/>
      <c r="AV1918" s="1373"/>
      <c r="AW1918" s="1373"/>
      <c r="AX1918" s="1373"/>
      <c r="AY1918" s="1373"/>
      <c r="AZ1918" s="1639"/>
      <c r="BA1918" s="1639"/>
      <c r="BB1918" s="1639"/>
      <c r="BC1918" s="1639"/>
      <c r="BD1918" s="1639"/>
      <c r="BE1918" s="1642">
        <v>0</v>
      </c>
    </row>
    <row s="1854" customFormat="1" customHeight="1" ht="22.5">
      <c r="A1919" s="994"/>
      <c r="B1919" s="1373"/>
      <c r="C1919" s="1649"/>
      <c r="D1919" s="2158"/>
      <c r="E1919" s="553" t="s">
        <v>3880</v>
      </c>
      <c r="F1919" s="547" t="s">
        <v>3881</v>
      </c>
      <c r="G1919" s="2386" t="s">
        <v>738</v>
      </c>
      <c r="H1919" s="552"/>
      <c r="I1919" s="552">
        <v>245</v>
      </c>
      <c r="J1919" s="552"/>
      <c r="K1919" s="552"/>
      <c r="L1919" s="552"/>
      <c r="M1919" s="552"/>
      <c r="N1919" s="552"/>
      <c r="O1919" s="552"/>
      <c r="P1919" s="552"/>
      <c r="Q1919" s="552"/>
      <c r="R1919" s="552"/>
      <c r="S1919" s="552"/>
      <c r="T1919" s="552"/>
      <c r="U1919" s="552"/>
      <c r="V1919" s="552"/>
      <c r="W1919" s="552"/>
      <c r="X1919" s="552"/>
      <c r="Y1919" s="552"/>
      <c r="Z1919" s="552"/>
      <c r="AA1919" s="552"/>
      <c r="AB1919" s="552"/>
      <c r="AC1919" s="552"/>
      <c r="AD1919" s="552"/>
      <c r="AE1919" s="552"/>
      <c r="AF1919" s="552"/>
      <c r="AG1919" s="552"/>
      <c r="AH1919" s="552"/>
      <c r="AI1919" s="1532" t="s">
        <v>739</v>
      </c>
      <c r="AJ1919" s="741"/>
      <c r="AK1919" s="1649"/>
      <c r="AL1919" s="1649"/>
      <c r="AM1919" s="1373"/>
      <c r="AN1919" s="1373"/>
      <c r="AO1919" s="1373"/>
      <c r="AP1919" s="1373"/>
      <c r="AQ1919" s="1649"/>
      <c r="AR1919" s="1373"/>
      <c r="AS1919" s="1373"/>
      <c r="AT1919" s="743"/>
      <c r="AU1919" s="1373"/>
      <c r="AV1919" s="1373"/>
      <c r="AW1919" s="1373"/>
      <c r="AX1919" s="1373"/>
      <c r="AY1919" s="1373"/>
      <c r="AZ1919" s="1639"/>
      <c r="BA1919" s="1639"/>
      <c r="BB1919" s="1639"/>
      <c r="BC1919" s="1639"/>
      <c r="BD1919" s="1639"/>
      <c r="BE1919" s="1642">
        <v>0</v>
      </c>
    </row>
    <row s="1854" customFormat="1" customHeight="1" ht="22.5">
      <c r="A1920" s="994"/>
      <c r="B1920" s="1373"/>
      <c r="C1920" s="1649"/>
      <c r="D1920" s="2158"/>
      <c r="E1920" s="553" t="s">
        <v>3882</v>
      </c>
      <c r="F1920" s="547" t="s">
        <v>3883</v>
      </c>
      <c r="G1920" s="2386" t="s">
        <v>738</v>
      </c>
      <c r="H1920" s="552"/>
      <c r="I1920" s="552">
        <v>221.897</v>
      </c>
      <c r="J1920" s="552"/>
      <c r="K1920" s="552"/>
      <c r="L1920" s="552"/>
      <c r="M1920" s="552"/>
      <c r="N1920" s="552"/>
      <c r="O1920" s="552"/>
      <c r="P1920" s="552"/>
      <c r="Q1920" s="552"/>
      <c r="R1920" s="552"/>
      <c r="S1920" s="552"/>
      <c r="T1920" s="552"/>
      <c r="U1920" s="552"/>
      <c r="V1920" s="552"/>
      <c r="W1920" s="552"/>
      <c r="X1920" s="552"/>
      <c r="Y1920" s="552"/>
      <c r="Z1920" s="552"/>
      <c r="AA1920" s="552"/>
      <c r="AB1920" s="552"/>
      <c r="AC1920" s="552"/>
      <c r="AD1920" s="552"/>
      <c r="AE1920" s="552"/>
      <c r="AF1920" s="552"/>
      <c r="AG1920" s="552"/>
      <c r="AH1920" s="552"/>
      <c r="AI1920" s="1532" t="s">
        <v>739</v>
      </c>
      <c r="AJ1920" s="741"/>
      <c r="AK1920" s="1649"/>
      <c r="AL1920" s="1649"/>
      <c r="AM1920" s="1373"/>
      <c r="AN1920" s="1373"/>
      <c r="AO1920" s="1373"/>
      <c r="AP1920" s="1373"/>
      <c r="AQ1920" s="1649"/>
      <c r="AR1920" s="1373"/>
      <c r="AS1920" s="1373"/>
      <c r="AT1920" s="743"/>
      <c r="AU1920" s="1373"/>
      <c r="AV1920" s="1373"/>
      <c r="AW1920" s="1373"/>
      <c r="AX1920" s="1373"/>
      <c r="AY1920" s="1373"/>
      <c r="AZ1920" s="1639"/>
      <c r="BA1920" s="1639"/>
      <c r="BB1920" s="1639"/>
      <c r="BC1920" s="1639"/>
      <c r="BD1920" s="1639"/>
      <c r="BE1920" s="1642">
        <v>0</v>
      </c>
    </row>
    <row s="1854" customFormat="1" customHeight="1" ht="22.5">
      <c r="A1921" s="994"/>
      <c r="B1921" s="1373"/>
      <c r="C1921" s="1649"/>
      <c r="D1921" s="2158"/>
      <c r="E1921" s="553" t="s">
        <v>3884</v>
      </c>
      <c r="F1921" s="547" t="s">
        <v>3885</v>
      </c>
      <c r="G1921" s="2386" t="s">
        <v>738</v>
      </c>
      <c r="H1921" s="552"/>
      <c r="I1921" s="552">
        <v>214.846</v>
      </c>
      <c r="J1921" s="552"/>
      <c r="K1921" s="552"/>
      <c r="L1921" s="552"/>
      <c r="M1921" s="552"/>
      <c r="N1921" s="552"/>
      <c r="O1921" s="552"/>
      <c r="P1921" s="552"/>
      <c r="Q1921" s="552"/>
      <c r="R1921" s="552"/>
      <c r="S1921" s="552"/>
      <c r="T1921" s="552"/>
      <c r="U1921" s="552"/>
      <c r="V1921" s="552"/>
      <c r="W1921" s="552"/>
      <c r="X1921" s="552"/>
      <c r="Y1921" s="552"/>
      <c r="Z1921" s="552"/>
      <c r="AA1921" s="552"/>
      <c r="AB1921" s="552"/>
      <c r="AC1921" s="552"/>
      <c r="AD1921" s="552"/>
      <c r="AE1921" s="552"/>
      <c r="AF1921" s="552"/>
      <c r="AG1921" s="552"/>
      <c r="AH1921" s="552"/>
      <c r="AI1921" s="1532" t="s">
        <v>739</v>
      </c>
      <c r="AJ1921" s="741"/>
      <c r="AK1921" s="1649"/>
      <c r="AL1921" s="1649"/>
      <c r="AM1921" s="1373"/>
      <c r="AN1921" s="1373"/>
      <c r="AO1921" s="1373"/>
      <c r="AP1921" s="1373"/>
      <c r="AQ1921" s="1649"/>
      <c r="AR1921" s="1373"/>
      <c r="AS1921" s="1373"/>
      <c r="AT1921" s="743"/>
      <c r="AU1921" s="1373"/>
      <c r="AV1921" s="1373"/>
      <c r="AW1921" s="1373"/>
      <c r="AX1921" s="1373"/>
      <c r="AY1921" s="1373"/>
      <c r="AZ1921" s="1639"/>
      <c r="BA1921" s="1639"/>
      <c r="BB1921" s="1639"/>
      <c r="BC1921" s="1639"/>
      <c r="BD1921" s="1639"/>
      <c r="BE1921" s="1642">
        <v>0</v>
      </c>
    </row>
    <row s="1854" customFormat="1" customHeight="1" ht="22.5">
      <c r="A1922" s="994"/>
      <c r="B1922" s="1373"/>
      <c r="C1922" s="1649"/>
      <c r="D1922" s="2158"/>
      <c r="E1922" s="553" t="s">
        <v>3886</v>
      </c>
      <c r="F1922" s="547" t="s">
        <v>3887</v>
      </c>
      <c r="G1922" s="2386" t="s">
        <v>738</v>
      </c>
      <c r="H1922" s="552"/>
      <c r="I1922" s="552">
        <v>250</v>
      </c>
      <c r="J1922" s="552"/>
      <c r="K1922" s="552"/>
      <c r="L1922" s="552"/>
      <c r="M1922" s="552"/>
      <c r="N1922" s="552"/>
      <c r="O1922" s="552"/>
      <c r="P1922" s="552"/>
      <c r="Q1922" s="552"/>
      <c r="R1922" s="552"/>
      <c r="S1922" s="552"/>
      <c r="T1922" s="552"/>
      <c r="U1922" s="552"/>
      <c r="V1922" s="552"/>
      <c r="W1922" s="552"/>
      <c r="X1922" s="552"/>
      <c r="Y1922" s="552"/>
      <c r="Z1922" s="552"/>
      <c r="AA1922" s="552"/>
      <c r="AB1922" s="552"/>
      <c r="AC1922" s="552"/>
      <c r="AD1922" s="552"/>
      <c r="AE1922" s="552"/>
      <c r="AF1922" s="552"/>
      <c r="AG1922" s="552"/>
      <c r="AH1922" s="552"/>
      <c r="AI1922" s="1532" t="s">
        <v>739</v>
      </c>
      <c r="AJ1922" s="741"/>
      <c r="AK1922" s="1649"/>
      <c r="AL1922" s="1649"/>
      <c r="AM1922" s="1373"/>
      <c r="AN1922" s="1373"/>
      <c r="AO1922" s="1373"/>
      <c r="AP1922" s="1373"/>
      <c r="AQ1922" s="1649"/>
      <c r="AR1922" s="1373"/>
      <c r="AS1922" s="1373"/>
      <c r="AT1922" s="743"/>
      <c r="AU1922" s="1373"/>
      <c r="AV1922" s="1373"/>
      <c r="AW1922" s="1373"/>
      <c r="AX1922" s="1373"/>
      <c r="AY1922" s="1373"/>
      <c r="AZ1922" s="1639"/>
      <c r="BA1922" s="1639"/>
      <c r="BB1922" s="1639"/>
      <c r="BC1922" s="1639"/>
      <c r="BD1922" s="1639"/>
      <c r="BE1922" s="1642">
        <v>0</v>
      </c>
    </row>
    <row s="1854" customFormat="1" customHeight="1" ht="22.5">
      <c r="A1923" s="994"/>
      <c r="B1923" s="1373"/>
      <c r="C1923" s="1649"/>
      <c r="D1923" s="2158"/>
      <c r="E1923" s="553" t="s">
        <v>3888</v>
      </c>
      <c r="F1923" s="547" t="s">
        <v>3889</v>
      </c>
      <c r="G1923" s="2386" t="s">
        <v>738</v>
      </c>
      <c r="H1923" s="552"/>
      <c r="I1923" s="552">
        <v>240.428</v>
      </c>
      <c r="J1923" s="552"/>
      <c r="K1923" s="552"/>
      <c r="L1923" s="552"/>
      <c r="M1923" s="552"/>
      <c r="N1923" s="552"/>
      <c r="O1923" s="552"/>
      <c r="P1923" s="552"/>
      <c r="Q1923" s="552"/>
      <c r="R1923" s="552"/>
      <c r="S1923" s="552"/>
      <c r="T1923" s="552"/>
      <c r="U1923" s="552"/>
      <c r="V1923" s="552"/>
      <c r="W1923" s="552"/>
      <c r="X1923" s="552"/>
      <c r="Y1923" s="552"/>
      <c r="Z1923" s="552"/>
      <c r="AA1923" s="552"/>
      <c r="AB1923" s="552"/>
      <c r="AC1923" s="552"/>
      <c r="AD1923" s="552"/>
      <c r="AE1923" s="552"/>
      <c r="AF1923" s="552"/>
      <c r="AG1923" s="552"/>
      <c r="AH1923" s="552"/>
      <c r="AI1923" s="1532" t="s">
        <v>739</v>
      </c>
      <c r="AJ1923" s="741"/>
      <c r="AK1923" s="1649"/>
      <c r="AL1923" s="1649"/>
      <c r="AM1923" s="1373"/>
      <c r="AN1923" s="1373"/>
      <c r="AO1923" s="1373"/>
      <c r="AP1923" s="1373"/>
      <c r="AQ1923" s="1649"/>
      <c r="AR1923" s="1373"/>
      <c r="AS1923" s="1373"/>
      <c r="AT1923" s="743"/>
      <c r="AU1923" s="1373"/>
      <c r="AV1923" s="1373"/>
      <c r="AW1923" s="1373"/>
      <c r="AX1923" s="1373"/>
      <c r="AY1923" s="1373"/>
      <c r="AZ1923" s="1639"/>
      <c r="BA1923" s="1639"/>
      <c r="BB1923" s="1639"/>
      <c r="BC1923" s="1639"/>
      <c r="BD1923" s="1639"/>
      <c r="BE1923" s="1642">
        <v>0</v>
      </c>
    </row>
    <row s="1854" customFormat="1" customHeight="1" ht="22.5">
      <c r="A1924" s="994"/>
      <c r="B1924" s="1373"/>
      <c r="C1924" s="1649"/>
      <c r="D1924" s="2158"/>
      <c r="E1924" s="553" t="s">
        <v>3890</v>
      </c>
      <c r="F1924" s="547" t="s">
        <v>3891</v>
      </c>
      <c r="G1924" s="2386" t="s">
        <v>738</v>
      </c>
      <c r="H1924" s="552"/>
      <c r="I1924" s="552">
        <v>221.987</v>
      </c>
      <c r="J1924" s="552"/>
      <c r="K1924" s="552"/>
      <c r="L1924" s="552"/>
      <c r="M1924" s="552"/>
      <c r="N1924" s="552"/>
      <c r="O1924" s="552"/>
      <c r="P1924" s="552"/>
      <c r="Q1924" s="552"/>
      <c r="R1924" s="552"/>
      <c r="S1924" s="552"/>
      <c r="T1924" s="552"/>
      <c r="U1924" s="552"/>
      <c r="V1924" s="552"/>
      <c r="W1924" s="552"/>
      <c r="X1924" s="552"/>
      <c r="Y1924" s="552"/>
      <c r="Z1924" s="552"/>
      <c r="AA1924" s="552"/>
      <c r="AB1924" s="552"/>
      <c r="AC1924" s="552"/>
      <c r="AD1924" s="552"/>
      <c r="AE1924" s="552"/>
      <c r="AF1924" s="552"/>
      <c r="AG1924" s="552"/>
      <c r="AH1924" s="552"/>
      <c r="AI1924" s="1532" t="s">
        <v>739</v>
      </c>
      <c r="AJ1924" s="741"/>
      <c r="AK1924" s="1649"/>
      <c r="AL1924" s="1649"/>
      <c r="AM1924" s="1373"/>
      <c r="AN1924" s="1373"/>
      <c r="AO1924" s="1373"/>
      <c r="AP1924" s="1373"/>
      <c r="AQ1924" s="1649"/>
      <c r="AR1924" s="1373"/>
      <c r="AS1924" s="1373"/>
      <c r="AT1924" s="743"/>
      <c r="AU1924" s="1373"/>
      <c r="AV1924" s="1373"/>
      <c r="AW1924" s="1373"/>
      <c r="AX1924" s="1373"/>
      <c r="AY1924" s="1373"/>
      <c r="AZ1924" s="1639"/>
      <c r="BA1924" s="1639"/>
      <c r="BB1924" s="1639"/>
      <c r="BC1924" s="1639"/>
      <c r="BD1924" s="1639"/>
      <c r="BE1924" s="1642">
        <v>0</v>
      </c>
    </row>
    <row s="1854" customFormat="1" customHeight="1" ht="22.5">
      <c r="A1925" s="994"/>
      <c r="B1925" s="1373"/>
      <c r="C1925" s="1649"/>
      <c r="D1925" s="2158"/>
      <c r="E1925" s="553" t="s">
        <v>3892</v>
      </c>
      <c r="F1925" s="547" t="s">
        <v>3893</v>
      </c>
      <c r="G1925" s="2386" t="s">
        <v>738</v>
      </c>
      <c r="H1925" s="552"/>
      <c r="I1925" s="552">
        <v>245</v>
      </c>
      <c r="J1925" s="552"/>
      <c r="K1925" s="552"/>
      <c r="L1925" s="552"/>
      <c r="M1925" s="552"/>
      <c r="N1925" s="552"/>
      <c r="O1925" s="552"/>
      <c r="P1925" s="552"/>
      <c r="Q1925" s="552"/>
      <c r="R1925" s="552"/>
      <c r="S1925" s="552"/>
      <c r="T1925" s="552"/>
      <c r="U1925" s="552"/>
      <c r="V1925" s="552"/>
      <c r="W1925" s="552"/>
      <c r="X1925" s="552"/>
      <c r="Y1925" s="552"/>
      <c r="Z1925" s="552"/>
      <c r="AA1925" s="552"/>
      <c r="AB1925" s="552"/>
      <c r="AC1925" s="552"/>
      <c r="AD1925" s="552"/>
      <c r="AE1925" s="552"/>
      <c r="AF1925" s="552"/>
      <c r="AG1925" s="552"/>
      <c r="AH1925" s="552"/>
      <c r="AI1925" s="1532" t="s">
        <v>739</v>
      </c>
      <c r="AJ1925" s="741"/>
      <c r="AK1925" s="1649"/>
      <c r="AL1925" s="1649"/>
      <c r="AM1925" s="1373"/>
      <c r="AN1925" s="1373"/>
      <c r="AO1925" s="1373"/>
      <c r="AP1925" s="1373"/>
      <c r="AQ1925" s="1649"/>
      <c r="AR1925" s="1373"/>
      <c r="AS1925" s="1373"/>
      <c r="AT1925" s="743"/>
      <c r="AU1925" s="1373"/>
      <c r="AV1925" s="1373"/>
      <c r="AW1925" s="1373"/>
      <c r="AX1925" s="1373"/>
      <c r="AY1925" s="1373"/>
      <c r="AZ1925" s="1639"/>
      <c r="BA1925" s="1639"/>
      <c r="BB1925" s="1639"/>
      <c r="BC1925" s="1639"/>
      <c r="BD1925" s="1639"/>
      <c r="BE1925" s="1642">
        <v>0</v>
      </c>
    </row>
    <row s="1854" customFormat="1" customHeight="1" ht="22.5">
      <c r="A1926" s="994"/>
      <c r="B1926" s="1373"/>
      <c r="C1926" s="1649"/>
      <c r="D1926" s="2158"/>
      <c r="E1926" s="553" t="s">
        <v>3894</v>
      </c>
      <c r="F1926" s="547" t="s">
        <v>3895</v>
      </c>
      <c r="G1926" s="2386" t="s">
        <v>738</v>
      </c>
      <c r="H1926" s="552"/>
      <c r="I1926" s="552">
        <v>250</v>
      </c>
      <c r="J1926" s="552"/>
      <c r="K1926" s="552"/>
      <c r="L1926" s="552"/>
      <c r="M1926" s="552"/>
      <c r="N1926" s="552"/>
      <c r="O1926" s="552"/>
      <c r="P1926" s="552"/>
      <c r="Q1926" s="552"/>
      <c r="R1926" s="552"/>
      <c r="S1926" s="552"/>
      <c r="T1926" s="552"/>
      <c r="U1926" s="552"/>
      <c r="V1926" s="552"/>
      <c r="W1926" s="552"/>
      <c r="X1926" s="552"/>
      <c r="Y1926" s="552"/>
      <c r="Z1926" s="552"/>
      <c r="AA1926" s="552"/>
      <c r="AB1926" s="552"/>
      <c r="AC1926" s="552"/>
      <c r="AD1926" s="552"/>
      <c r="AE1926" s="552"/>
      <c r="AF1926" s="552"/>
      <c r="AG1926" s="552"/>
      <c r="AH1926" s="552"/>
      <c r="AI1926" s="1532" t="s">
        <v>739</v>
      </c>
      <c r="AJ1926" s="741"/>
      <c r="AK1926" s="1649"/>
      <c r="AL1926" s="1649"/>
      <c r="AM1926" s="1373"/>
      <c r="AN1926" s="1373"/>
      <c r="AO1926" s="1373"/>
      <c r="AP1926" s="1373"/>
      <c r="AQ1926" s="1649"/>
      <c r="AR1926" s="1373"/>
      <c r="AS1926" s="1373"/>
      <c r="AT1926" s="743"/>
      <c r="AU1926" s="1373"/>
      <c r="AV1926" s="1373"/>
      <c r="AW1926" s="1373"/>
      <c r="AX1926" s="1373"/>
      <c r="AY1926" s="1373"/>
      <c r="AZ1926" s="1639"/>
      <c r="BA1926" s="1639"/>
      <c r="BB1926" s="1639"/>
      <c r="BC1926" s="1639"/>
      <c r="BD1926" s="1639"/>
      <c r="BE1926" s="1642">
        <v>0</v>
      </c>
    </row>
    <row s="1854" customFormat="1" customHeight="1" ht="22.5">
      <c r="A1927" s="994"/>
      <c r="B1927" s="1373"/>
      <c r="C1927" s="1649"/>
      <c r="D1927" s="2158"/>
      <c r="E1927" s="553" t="s">
        <v>3896</v>
      </c>
      <c r="F1927" s="547" t="s">
        <v>3897</v>
      </c>
      <c r="G1927" s="2386" t="s">
        <v>738</v>
      </c>
      <c r="H1927" s="552"/>
      <c r="I1927" s="552">
        <v>245</v>
      </c>
      <c r="J1927" s="552"/>
      <c r="K1927" s="552"/>
      <c r="L1927" s="552"/>
      <c r="M1927" s="552"/>
      <c r="N1927" s="552"/>
      <c r="O1927" s="552"/>
      <c r="P1927" s="552"/>
      <c r="Q1927" s="552"/>
      <c r="R1927" s="552"/>
      <c r="S1927" s="552"/>
      <c r="T1927" s="552"/>
      <c r="U1927" s="552"/>
      <c r="V1927" s="552"/>
      <c r="W1927" s="552"/>
      <c r="X1927" s="552"/>
      <c r="Y1927" s="552"/>
      <c r="Z1927" s="552"/>
      <c r="AA1927" s="552"/>
      <c r="AB1927" s="552"/>
      <c r="AC1927" s="552"/>
      <c r="AD1927" s="552"/>
      <c r="AE1927" s="552"/>
      <c r="AF1927" s="552"/>
      <c r="AG1927" s="552"/>
      <c r="AH1927" s="552"/>
      <c r="AI1927" s="1532" t="s">
        <v>739</v>
      </c>
      <c r="AJ1927" s="741"/>
      <c r="AK1927" s="1649"/>
      <c r="AL1927" s="1649"/>
      <c r="AM1927" s="1373"/>
      <c r="AN1927" s="1373"/>
      <c r="AO1927" s="1373"/>
      <c r="AP1927" s="1373"/>
      <c r="AQ1927" s="1649"/>
      <c r="AR1927" s="1373"/>
      <c r="AS1927" s="1373"/>
      <c r="AT1927" s="743"/>
      <c r="AU1927" s="1373"/>
      <c r="AV1927" s="1373"/>
      <c r="AW1927" s="1373"/>
      <c r="AX1927" s="1373"/>
      <c r="AY1927" s="1373"/>
      <c r="AZ1927" s="1639"/>
      <c r="BA1927" s="1639"/>
      <c r="BB1927" s="1639"/>
      <c r="BC1927" s="1639"/>
      <c r="BD1927" s="1639"/>
      <c r="BE1927" s="1642">
        <v>0</v>
      </c>
    </row>
    <row s="1854" customFormat="1" customHeight="1" ht="22.5">
      <c r="A1928" s="994"/>
      <c r="B1928" s="1373"/>
      <c r="C1928" s="1649"/>
      <c r="D1928" s="2158"/>
      <c r="E1928" s="553" t="s">
        <v>3898</v>
      </c>
      <c r="F1928" s="547" t="s">
        <v>3899</v>
      </c>
      <c r="G1928" s="2386" t="s">
        <v>738</v>
      </c>
      <c r="H1928" s="552"/>
      <c r="I1928" s="552">
        <v>238</v>
      </c>
      <c r="J1928" s="552"/>
      <c r="K1928" s="552"/>
      <c r="L1928" s="552"/>
      <c r="M1928" s="552"/>
      <c r="N1928" s="552"/>
      <c r="O1928" s="552"/>
      <c r="P1928" s="552"/>
      <c r="Q1928" s="552"/>
      <c r="R1928" s="552"/>
      <c r="S1928" s="552"/>
      <c r="T1928" s="552"/>
      <c r="U1928" s="552"/>
      <c r="V1928" s="552"/>
      <c r="W1928" s="552"/>
      <c r="X1928" s="552"/>
      <c r="Y1928" s="552"/>
      <c r="Z1928" s="552"/>
      <c r="AA1928" s="552"/>
      <c r="AB1928" s="552"/>
      <c r="AC1928" s="552"/>
      <c r="AD1928" s="552"/>
      <c r="AE1928" s="552"/>
      <c r="AF1928" s="552"/>
      <c r="AG1928" s="552"/>
      <c r="AH1928" s="552"/>
      <c r="AI1928" s="1532" t="s">
        <v>739</v>
      </c>
      <c r="AJ1928" s="741"/>
      <c r="AK1928" s="1649"/>
      <c r="AL1928" s="1649"/>
      <c r="AM1928" s="1373"/>
      <c r="AN1928" s="1373"/>
      <c r="AO1928" s="1373"/>
      <c r="AP1928" s="1373"/>
      <c r="AQ1928" s="1649"/>
      <c r="AR1928" s="1373"/>
      <c r="AS1928" s="1373"/>
      <c r="AT1928" s="743"/>
      <c r="AU1928" s="1373"/>
      <c r="AV1928" s="1373"/>
      <c r="AW1928" s="1373"/>
      <c r="AX1928" s="1373"/>
      <c r="AY1928" s="1373"/>
      <c r="AZ1928" s="1639"/>
      <c r="BA1928" s="1639"/>
      <c r="BB1928" s="1639"/>
      <c r="BC1928" s="1639"/>
      <c r="BD1928" s="1639"/>
      <c r="BE1928" s="1642">
        <v>0</v>
      </c>
    </row>
    <row s="1854" customFormat="1" customHeight="1" ht="22.5">
      <c r="A1929" s="994"/>
      <c r="B1929" s="1373"/>
      <c r="C1929" s="1649"/>
      <c r="D1929" s="2158"/>
      <c r="E1929" s="553" t="s">
        <v>3900</v>
      </c>
      <c r="F1929" s="547" t="s">
        <v>3901</v>
      </c>
      <c r="G1929" s="2386" t="s">
        <v>738</v>
      </c>
      <c r="H1929" s="552"/>
      <c r="I1929" s="552">
        <v>250</v>
      </c>
      <c r="J1929" s="552"/>
      <c r="K1929" s="552"/>
      <c r="L1929" s="552"/>
      <c r="M1929" s="552"/>
      <c r="N1929" s="552"/>
      <c r="O1929" s="552"/>
      <c r="P1929" s="552"/>
      <c r="Q1929" s="552"/>
      <c r="R1929" s="552"/>
      <c r="S1929" s="552"/>
      <c r="T1929" s="552"/>
      <c r="U1929" s="552"/>
      <c r="V1929" s="552"/>
      <c r="W1929" s="552"/>
      <c r="X1929" s="552"/>
      <c r="Y1929" s="552"/>
      <c r="Z1929" s="552"/>
      <c r="AA1929" s="552"/>
      <c r="AB1929" s="552"/>
      <c r="AC1929" s="552"/>
      <c r="AD1929" s="552"/>
      <c r="AE1929" s="552"/>
      <c r="AF1929" s="552"/>
      <c r="AG1929" s="552"/>
      <c r="AH1929" s="552"/>
      <c r="AI1929" s="1532" t="s">
        <v>739</v>
      </c>
      <c r="AJ1929" s="741"/>
      <c r="AK1929" s="1649"/>
      <c r="AL1929" s="1649"/>
      <c r="AM1929" s="1373"/>
      <c r="AN1929" s="1373"/>
      <c r="AO1929" s="1373"/>
      <c r="AP1929" s="1373"/>
      <c r="AQ1929" s="1649"/>
      <c r="AR1929" s="1373"/>
      <c r="AS1929" s="1373"/>
      <c r="AT1929" s="743"/>
      <c r="AU1929" s="1373"/>
      <c r="AV1929" s="1373"/>
      <c r="AW1929" s="1373"/>
      <c r="AX1929" s="1373"/>
      <c r="AY1929" s="1373"/>
      <c r="AZ1929" s="1639"/>
      <c r="BA1929" s="1639"/>
      <c r="BB1929" s="1639"/>
      <c r="BC1929" s="1639"/>
      <c r="BD1929" s="1639"/>
      <c r="BE1929" s="1642">
        <v>0</v>
      </c>
    </row>
    <row s="1854" customFormat="1" customHeight="1" ht="22.5">
      <c r="A1930" s="994"/>
      <c r="B1930" s="1373"/>
      <c r="C1930" s="1649"/>
      <c r="D1930" s="2158"/>
      <c r="E1930" s="553" t="s">
        <v>3902</v>
      </c>
      <c r="F1930" s="547" t="s">
        <v>3903</v>
      </c>
      <c r="G1930" s="2386" t="s">
        <v>738</v>
      </c>
      <c r="H1930" s="552"/>
      <c r="I1930" s="552">
        <v>248.462</v>
      </c>
      <c r="J1930" s="552"/>
      <c r="K1930" s="552"/>
      <c r="L1930" s="552"/>
      <c r="M1930" s="552"/>
      <c r="N1930" s="552"/>
      <c r="O1930" s="552"/>
      <c r="P1930" s="552"/>
      <c r="Q1930" s="552"/>
      <c r="R1930" s="552"/>
      <c r="S1930" s="552"/>
      <c r="T1930" s="552"/>
      <c r="U1930" s="552"/>
      <c r="V1930" s="552"/>
      <c r="W1930" s="552"/>
      <c r="X1930" s="552"/>
      <c r="Y1930" s="552"/>
      <c r="Z1930" s="552"/>
      <c r="AA1930" s="552"/>
      <c r="AB1930" s="552"/>
      <c r="AC1930" s="552"/>
      <c r="AD1930" s="552"/>
      <c r="AE1930" s="552"/>
      <c r="AF1930" s="552"/>
      <c r="AG1930" s="552"/>
      <c r="AH1930" s="552"/>
      <c r="AI1930" s="1532" t="s">
        <v>739</v>
      </c>
      <c r="AJ1930" s="741"/>
      <c r="AK1930" s="1649"/>
      <c r="AL1930" s="1649"/>
      <c r="AM1930" s="1373"/>
      <c r="AN1930" s="1373"/>
      <c r="AO1930" s="1373"/>
      <c r="AP1930" s="1373"/>
      <c r="AQ1930" s="1649"/>
      <c r="AR1930" s="1373"/>
      <c r="AS1930" s="1373"/>
      <c r="AT1930" s="743"/>
      <c r="AU1930" s="1373"/>
      <c r="AV1930" s="1373"/>
      <c r="AW1930" s="1373"/>
      <c r="AX1930" s="1373"/>
      <c r="AY1930" s="1373"/>
      <c r="AZ1930" s="1639"/>
      <c r="BA1930" s="1639"/>
      <c r="BB1930" s="1639"/>
      <c r="BC1930" s="1639"/>
      <c r="BD1930" s="1639"/>
      <c r="BE1930" s="1642">
        <v>0</v>
      </c>
    </row>
    <row s="1854" customFormat="1" customHeight="1" ht="22.5">
      <c r="A1931" s="994"/>
      <c r="B1931" s="1373"/>
      <c r="C1931" s="1649"/>
      <c r="D1931" s="2158"/>
      <c r="E1931" s="553" t="s">
        <v>3904</v>
      </c>
      <c r="F1931" s="547" t="s">
        <v>3905</v>
      </c>
      <c r="G1931" s="2386" t="s">
        <v>738</v>
      </c>
      <c r="H1931" s="552"/>
      <c r="I1931" s="552">
        <v>230.647</v>
      </c>
      <c r="J1931" s="552"/>
      <c r="K1931" s="552"/>
      <c r="L1931" s="552"/>
      <c r="M1931" s="552"/>
      <c r="N1931" s="552"/>
      <c r="O1931" s="552"/>
      <c r="P1931" s="552"/>
      <c r="Q1931" s="552"/>
      <c r="R1931" s="552"/>
      <c r="S1931" s="552"/>
      <c r="T1931" s="552"/>
      <c r="U1931" s="552"/>
      <c r="V1931" s="552"/>
      <c r="W1931" s="552"/>
      <c r="X1931" s="552"/>
      <c r="Y1931" s="552"/>
      <c r="Z1931" s="552"/>
      <c r="AA1931" s="552"/>
      <c r="AB1931" s="552"/>
      <c r="AC1931" s="552"/>
      <c r="AD1931" s="552"/>
      <c r="AE1931" s="552"/>
      <c r="AF1931" s="552"/>
      <c r="AG1931" s="552"/>
      <c r="AH1931" s="552"/>
      <c r="AI1931" s="1532" t="s">
        <v>739</v>
      </c>
      <c r="AJ1931" s="741"/>
      <c r="AK1931" s="1649"/>
      <c r="AL1931" s="1649"/>
      <c r="AM1931" s="1373"/>
      <c r="AN1931" s="1373"/>
      <c r="AO1931" s="1373"/>
      <c r="AP1931" s="1373"/>
      <c r="AQ1931" s="1649"/>
      <c r="AR1931" s="1373"/>
      <c r="AS1931" s="1373"/>
      <c r="AT1931" s="743"/>
      <c r="AU1931" s="1373"/>
      <c r="AV1931" s="1373"/>
      <c r="AW1931" s="1373"/>
      <c r="AX1931" s="1373"/>
      <c r="AY1931" s="1373"/>
      <c r="AZ1931" s="1639"/>
      <c r="BA1931" s="1639"/>
      <c r="BB1931" s="1639"/>
      <c r="BC1931" s="1639"/>
      <c r="BD1931" s="1639"/>
      <c r="BE1931" s="1642">
        <v>0</v>
      </c>
    </row>
    <row s="1854" customFormat="1" customHeight="1" ht="22.5">
      <c r="A1932" s="994"/>
      <c r="B1932" s="1373"/>
      <c r="C1932" s="1649"/>
      <c r="D1932" s="2158"/>
      <c r="E1932" s="553" t="s">
        <v>3906</v>
      </c>
      <c r="F1932" s="547" t="s">
        <v>3907</v>
      </c>
      <c r="G1932" s="2386" t="s">
        <v>738</v>
      </c>
      <c r="H1932" s="552"/>
      <c r="I1932" s="552">
        <v>245</v>
      </c>
      <c r="J1932" s="552"/>
      <c r="K1932" s="552"/>
      <c r="L1932" s="552"/>
      <c r="M1932" s="552"/>
      <c r="N1932" s="552"/>
      <c r="O1932" s="552"/>
      <c r="P1932" s="552"/>
      <c r="Q1932" s="552"/>
      <c r="R1932" s="552"/>
      <c r="S1932" s="552"/>
      <c r="T1932" s="552"/>
      <c r="U1932" s="552"/>
      <c r="V1932" s="552"/>
      <c r="W1932" s="552"/>
      <c r="X1932" s="552"/>
      <c r="Y1932" s="552"/>
      <c r="Z1932" s="552"/>
      <c r="AA1932" s="552"/>
      <c r="AB1932" s="552"/>
      <c r="AC1932" s="552"/>
      <c r="AD1932" s="552"/>
      <c r="AE1932" s="552"/>
      <c r="AF1932" s="552"/>
      <c r="AG1932" s="552"/>
      <c r="AH1932" s="552"/>
      <c r="AI1932" s="1532" t="s">
        <v>739</v>
      </c>
      <c r="AJ1932" s="741"/>
      <c r="AK1932" s="1649"/>
      <c r="AL1932" s="1649"/>
      <c r="AM1932" s="1373"/>
      <c r="AN1932" s="1373"/>
      <c r="AO1932" s="1373"/>
      <c r="AP1932" s="1373"/>
      <c r="AQ1932" s="1649"/>
      <c r="AR1932" s="1373"/>
      <c r="AS1932" s="1373"/>
      <c r="AT1932" s="743"/>
      <c r="AU1932" s="1373"/>
      <c r="AV1932" s="1373"/>
      <c r="AW1932" s="1373"/>
      <c r="AX1932" s="1373"/>
      <c r="AY1932" s="1373"/>
      <c r="AZ1932" s="1639"/>
      <c r="BA1932" s="1639"/>
      <c r="BB1932" s="1639"/>
      <c r="BC1932" s="1639"/>
      <c r="BD1932" s="1639"/>
      <c r="BE1932" s="1642">
        <v>0</v>
      </c>
    </row>
    <row s="1854" customFormat="1" customHeight="1" ht="22.5">
      <c r="A1933" s="994"/>
      <c r="B1933" s="1373"/>
      <c r="C1933" s="1649"/>
      <c r="D1933" s="2158"/>
      <c r="E1933" s="553" t="s">
        <v>3908</v>
      </c>
      <c r="F1933" s="547" t="s">
        <v>3909</v>
      </c>
      <c r="G1933" s="2386" t="s">
        <v>738</v>
      </c>
      <c r="H1933" s="552"/>
      <c r="I1933" s="552">
        <v>206.358</v>
      </c>
      <c r="J1933" s="552"/>
      <c r="K1933" s="552"/>
      <c r="L1933" s="552"/>
      <c r="M1933" s="552"/>
      <c r="N1933" s="552"/>
      <c r="O1933" s="552"/>
      <c r="P1933" s="552"/>
      <c r="Q1933" s="552"/>
      <c r="R1933" s="552"/>
      <c r="S1933" s="552"/>
      <c r="T1933" s="552"/>
      <c r="U1933" s="552"/>
      <c r="V1933" s="552"/>
      <c r="W1933" s="552"/>
      <c r="X1933" s="552"/>
      <c r="Y1933" s="552"/>
      <c r="Z1933" s="552"/>
      <c r="AA1933" s="552"/>
      <c r="AB1933" s="552"/>
      <c r="AC1933" s="552"/>
      <c r="AD1933" s="552"/>
      <c r="AE1933" s="552"/>
      <c r="AF1933" s="552"/>
      <c r="AG1933" s="552"/>
      <c r="AH1933" s="552"/>
      <c r="AI1933" s="1532" t="s">
        <v>739</v>
      </c>
      <c r="AJ1933" s="741"/>
      <c r="AK1933" s="1649"/>
      <c r="AL1933" s="1649"/>
      <c r="AM1933" s="1373"/>
      <c r="AN1933" s="1373"/>
      <c r="AO1933" s="1373"/>
      <c r="AP1933" s="1373"/>
      <c r="AQ1933" s="1649"/>
      <c r="AR1933" s="1373"/>
      <c r="AS1933" s="1373"/>
      <c r="AT1933" s="743"/>
      <c r="AU1933" s="1373"/>
      <c r="AV1933" s="1373"/>
      <c r="AW1933" s="1373"/>
      <c r="AX1933" s="1373"/>
      <c r="AY1933" s="1373"/>
      <c r="AZ1933" s="1639"/>
      <c r="BA1933" s="1639"/>
      <c r="BB1933" s="1639"/>
      <c r="BC1933" s="1639"/>
      <c r="BD1933" s="1639"/>
      <c r="BE1933" s="1642">
        <v>0</v>
      </c>
    </row>
    <row s="1854" customFormat="1" customHeight="1" ht="22.5">
      <c r="A1934" s="994"/>
      <c r="B1934" s="1373"/>
      <c r="C1934" s="1649"/>
      <c r="D1934" s="2158"/>
      <c r="E1934" s="553" t="s">
        <v>3910</v>
      </c>
      <c r="F1934" s="547" t="s">
        <v>3911</v>
      </c>
      <c r="G1934" s="2386" t="s">
        <v>738</v>
      </c>
      <c r="H1934" s="552"/>
      <c r="I1934" s="552">
        <v>286.237</v>
      </c>
      <c r="J1934" s="552"/>
      <c r="K1934" s="552"/>
      <c r="L1934" s="552"/>
      <c r="M1934" s="552"/>
      <c r="N1934" s="552"/>
      <c r="O1934" s="552"/>
      <c r="P1934" s="552"/>
      <c r="Q1934" s="552"/>
      <c r="R1934" s="552"/>
      <c r="S1934" s="552"/>
      <c r="T1934" s="552"/>
      <c r="U1934" s="552"/>
      <c r="V1934" s="552"/>
      <c r="W1934" s="552"/>
      <c r="X1934" s="552"/>
      <c r="Y1934" s="552"/>
      <c r="Z1934" s="552"/>
      <c r="AA1934" s="552"/>
      <c r="AB1934" s="552"/>
      <c r="AC1934" s="552"/>
      <c r="AD1934" s="552"/>
      <c r="AE1934" s="552"/>
      <c r="AF1934" s="552"/>
      <c r="AG1934" s="552"/>
      <c r="AH1934" s="552"/>
      <c r="AI1934" s="1532" t="s">
        <v>739</v>
      </c>
      <c r="AJ1934" s="741"/>
      <c r="AK1934" s="1649"/>
      <c r="AL1934" s="1649"/>
      <c r="AM1934" s="1373"/>
      <c r="AN1934" s="1373"/>
      <c r="AO1934" s="1373"/>
      <c r="AP1934" s="1373"/>
      <c r="AQ1934" s="1649"/>
      <c r="AR1934" s="1373"/>
      <c r="AS1934" s="1373"/>
      <c r="AT1934" s="743"/>
      <c r="AU1934" s="1373"/>
      <c r="AV1934" s="1373"/>
      <c r="AW1934" s="1373"/>
      <c r="AX1934" s="1373"/>
      <c r="AY1934" s="1373"/>
      <c r="AZ1934" s="1639"/>
      <c r="BA1934" s="1639"/>
      <c r="BB1934" s="1639"/>
      <c r="BC1934" s="1639"/>
      <c r="BD1934" s="1639"/>
      <c r="BE1934" s="1642">
        <v>0</v>
      </c>
    </row>
    <row s="1854" customFormat="1" customHeight="1" ht="22.5">
      <c r="A1935" s="994"/>
      <c r="B1935" s="1373"/>
      <c r="C1935" s="1649"/>
      <c r="D1935" s="2158"/>
      <c r="E1935" s="553" t="s">
        <v>3912</v>
      </c>
      <c r="F1935" s="547" t="s">
        <v>3913</v>
      </c>
      <c r="G1935" s="2386" t="s">
        <v>738</v>
      </c>
      <c r="H1935" s="552"/>
      <c r="I1935" s="552">
        <v>163.861</v>
      </c>
      <c r="J1935" s="552"/>
      <c r="K1935" s="552"/>
      <c r="L1935" s="552"/>
      <c r="M1935" s="552"/>
      <c r="N1935" s="552"/>
      <c r="O1935" s="552"/>
      <c r="P1935" s="552"/>
      <c r="Q1935" s="552"/>
      <c r="R1935" s="552"/>
      <c r="S1935" s="552"/>
      <c r="T1935" s="552"/>
      <c r="U1935" s="552"/>
      <c r="V1935" s="552"/>
      <c r="W1935" s="552"/>
      <c r="X1935" s="552"/>
      <c r="Y1935" s="552"/>
      <c r="Z1935" s="552"/>
      <c r="AA1935" s="552"/>
      <c r="AB1935" s="552"/>
      <c r="AC1935" s="552"/>
      <c r="AD1935" s="552"/>
      <c r="AE1935" s="552"/>
      <c r="AF1935" s="552"/>
      <c r="AG1935" s="552"/>
      <c r="AH1935" s="552"/>
      <c r="AI1935" s="1532" t="s">
        <v>739</v>
      </c>
      <c r="AJ1935" s="741"/>
      <c r="AK1935" s="1649"/>
      <c r="AL1935" s="1649"/>
      <c r="AM1935" s="1373"/>
      <c r="AN1935" s="1373"/>
      <c r="AO1935" s="1373"/>
      <c r="AP1935" s="1373"/>
      <c r="AQ1935" s="1649"/>
      <c r="AR1935" s="1373"/>
      <c r="AS1935" s="1373"/>
      <c r="AT1935" s="743"/>
      <c r="AU1935" s="1373"/>
      <c r="AV1935" s="1373"/>
      <c r="AW1935" s="1373"/>
      <c r="AX1935" s="1373"/>
      <c r="AY1935" s="1373"/>
      <c r="AZ1935" s="1639"/>
      <c r="BA1935" s="1639"/>
      <c r="BB1935" s="1639"/>
      <c r="BC1935" s="1639"/>
      <c r="BD1935" s="1639"/>
      <c r="BE1935" s="1642">
        <v>0</v>
      </c>
    </row>
    <row s="1854" customFormat="1" customHeight="1" ht="22.5">
      <c r="A1936" s="994"/>
      <c r="B1936" s="1373"/>
      <c r="C1936" s="1649"/>
      <c r="D1936" s="2158"/>
      <c r="E1936" s="553" t="s">
        <v>3914</v>
      </c>
      <c r="F1936" s="547" t="s">
        <v>3915</v>
      </c>
      <c r="G1936" s="2386" t="s">
        <v>738</v>
      </c>
      <c r="H1936" s="552"/>
      <c r="I1936" s="552">
        <v>245</v>
      </c>
      <c r="J1936" s="552"/>
      <c r="K1936" s="552"/>
      <c r="L1936" s="552"/>
      <c r="M1936" s="552"/>
      <c r="N1936" s="552"/>
      <c r="O1936" s="552"/>
      <c r="P1936" s="552"/>
      <c r="Q1936" s="552"/>
      <c r="R1936" s="552"/>
      <c r="S1936" s="552"/>
      <c r="T1936" s="552"/>
      <c r="U1936" s="552"/>
      <c r="V1936" s="552"/>
      <c r="W1936" s="552"/>
      <c r="X1936" s="552"/>
      <c r="Y1936" s="552"/>
      <c r="Z1936" s="552"/>
      <c r="AA1936" s="552"/>
      <c r="AB1936" s="552"/>
      <c r="AC1936" s="552"/>
      <c r="AD1936" s="552"/>
      <c r="AE1936" s="552"/>
      <c r="AF1936" s="552"/>
      <c r="AG1936" s="552"/>
      <c r="AH1936" s="552"/>
      <c r="AI1936" s="1532" t="s">
        <v>739</v>
      </c>
      <c r="AJ1936" s="741"/>
      <c r="AK1936" s="1649"/>
      <c r="AL1936" s="1649"/>
      <c r="AM1936" s="1373"/>
      <c r="AN1936" s="1373"/>
      <c r="AO1936" s="1373"/>
      <c r="AP1936" s="1373"/>
      <c r="AQ1936" s="1649"/>
      <c r="AR1936" s="1373"/>
      <c r="AS1936" s="1373"/>
      <c r="AT1936" s="743"/>
      <c r="AU1936" s="1373"/>
      <c r="AV1936" s="1373"/>
      <c r="AW1936" s="1373"/>
      <c r="AX1936" s="1373"/>
      <c r="AY1936" s="1373"/>
      <c r="AZ1936" s="1639"/>
      <c r="BA1936" s="1639"/>
      <c r="BB1936" s="1639"/>
      <c r="BC1936" s="1639"/>
      <c r="BD1936" s="1639"/>
      <c r="BE1936" s="1642">
        <v>0</v>
      </c>
    </row>
    <row s="1854" customFormat="1" customHeight="1" ht="22.5">
      <c r="A1937" s="994"/>
      <c r="B1937" s="1373"/>
      <c r="C1937" s="1649"/>
      <c r="D1937" s="2158"/>
      <c r="E1937" s="553" t="s">
        <v>3916</v>
      </c>
      <c r="F1937" s="547" t="s">
        <v>3917</v>
      </c>
      <c r="G1937" s="2386" t="s">
        <v>738</v>
      </c>
      <c r="H1937" s="552"/>
      <c r="I1937" s="552">
        <v>250</v>
      </c>
      <c r="J1937" s="552"/>
      <c r="K1937" s="552"/>
      <c r="L1937" s="552"/>
      <c r="M1937" s="552"/>
      <c r="N1937" s="552"/>
      <c r="O1937" s="552"/>
      <c r="P1937" s="552"/>
      <c r="Q1937" s="552"/>
      <c r="R1937" s="552"/>
      <c r="S1937" s="552"/>
      <c r="T1937" s="552"/>
      <c r="U1937" s="552"/>
      <c r="V1937" s="552"/>
      <c r="W1937" s="552"/>
      <c r="X1937" s="552"/>
      <c r="Y1937" s="552"/>
      <c r="Z1937" s="552"/>
      <c r="AA1937" s="552"/>
      <c r="AB1937" s="552"/>
      <c r="AC1937" s="552"/>
      <c r="AD1937" s="552"/>
      <c r="AE1937" s="552"/>
      <c r="AF1937" s="552"/>
      <c r="AG1937" s="552"/>
      <c r="AH1937" s="552"/>
      <c r="AI1937" s="1532" t="s">
        <v>739</v>
      </c>
      <c r="AJ1937" s="741"/>
      <c r="AK1937" s="1649"/>
      <c r="AL1937" s="1649"/>
      <c r="AM1937" s="1373"/>
      <c r="AN1937" s="1373"/>
      <c r="AO1937" s="1373"/>
      <c r="AP1937" s="1373"/>
      <c r="AQ1937" s="1649"/>
      <c r="AR1937" s="1373"/>
      <c r="AS1937" s="1373"/>
      <c r="AT1937" s="743"/>
      <c r="AU1937" s="1373"/>
      <c r="AV1937" s="1373"/>
      <c r="AW1937" s="1373"/>
      <c r="AX1937" s="1373"/>
      <c r="AY1937" s="1373"/>
      <c r="AZ1937" s="1639"/>
      <c r="BA1937" s="1639"/>
      <c r="BB1937" s="1639"/>
      <c r="BC1937" s="1639"/>
      <c r="BD1937" s="1639"/>
      <c r="BE1937" s="1642">
        <v>0</v>
      </c>
    </row>
    <row s="1854" customFormat="1" customHeight="1" ht="22.5">
      <c r="A1938" s="994"/>
      <c r="B1938" s="1373"/>
      <c r="C1938" s="1649"/>
      <c r="D1938" s="2158"/>
      <c r="E1938" s="553" t="s">
        <v>3918</v>
      </c>
      <c r="F1938" s="547" t="s">
        <v>3919</v>
      </c>
      <c r="G1938" s="2386" t="s">
        <v>738</v>
      </c>
      <c r="H1938" s="552"/>
      <c r="I1938" s="552">
        <v>250</v>
      </c>
      <c r="J1938" s="552"/>
      <c r="K1938" s="552"/>
      <c r="L1938" s="552"/>
      <c r="M1938" s="552"/>
      <c r="N1938" s="552"/>
      <c r="O1938" s="552"/>
      <c r="P1938" s="552"/>
      <c r="Q1938" s="552"/>
      <c r="R1938" s="552"/>
      <c r="S1938" s="552"/>
      <c r="T1938" s="552"/>
      <c r="U1938" s="552"/>
      <c r="V1938" s="552"/>
      <c r="W1938" s="552"/>
      <c r="X1938" s="552"/>
      <c r="Y1938" s="552"/>
      <c r="Z1938" s="552"/>
      <c r="AA1938" s="552"/>
      <c r="AB1938" s="552"/>
      <c r="AC1938" s="552"/>
      <c r="AD1938" s="552"/>
      <c r="AE1938" s="552"/>
      <c r="AF1938" s="552"/>
      <c r="AG1938" s="552"/>
      <c r="AH1938" s="552"/>
      <c r="AI1938" s="1532" t="s">
        <v>739</v>
      </c>
      <c r="AJ1938" s="741"/>
      <c r="AK1938" s="1649"/>
      <c r="AL1938" s="1649"/>
      <c r="AM1938" s="1373"/>
      <c r="AN1938" s="1373"/>
      <c r="AO1938" s="1373"/>
      <c r="AP1938" s="1373"/>
      <c r="AQ1938" s="1649"/>
      <c r="AR1938" s="1373"/>
      <c r="AS1938" s="1373"/>
      <c r="AT1938" s="743"/>
      <c r="AU1938" s="1373"/>
      <c r="AV1938" s="1373"/>
      <c r="AW1938" s="1373"/>
      <c r="AX1938" s="1373"/>
      <c r="AY1938" s="1373"/>
      <c r="AZ1938" s="1639"/>
      <c r="BA1938" s="1639"/>
      <c r="BB1938" s="1639"/>
      <c r="BC1938" s="1639"/>
      <c r="BD1938" s="1639"/>
      <c r="BE1938" s="1642">
        <v>0</v>
      </c>
    </row>
    <row s="1854" customFormat="1" customHeight="1" ht="22.5">
      <c r="A1939" s="994"/>
      <c r="B1939" s="1373"/>
      <c r="C1939" s="1649"/>
      <c r="D1939" s="2158"/>
      <c r="E1939" s="553" t="s">
        <v>3920</v>
      </c>
      <c r="F1939" s="547" t="s">
        <v>3921</v>
      </c>
      <c r="G1939" s="2386" t="s">
        <v>738</v>
      </c>
      <c r="H1939" s="552"/>
      <c r="I1939" s="552">
        <v>273.215</v>
      </c>
      <c r="J1939" s="552"/>
      <c r="K1939" s="552"/>
      <c r="L1939" s="552"/>
      <c r="M1939" s="552"/>
      <c r="N1939" s="552"/>
      <c r="O1939" s="552"/>
      <c r="P1939" s="552"/>
      <c r="Q1939" s="552"/>
      <c r="R1939" s="552"/>
      <c r="S1939" s="552"/>
      <c r="T1939" s="552"/>
      <c r="U1939" s="552"/>
      <c r="V1939" s="552"/>
      <c r="W1939" s="552"/>
      <c r="X1939" s="552"/>
      <c r="Y1939" s="552"/>
      <c r="Z1939" s="552"/>
      <c r="AA1939" s="552"/>
      <c r="AB1939" s="552"/>
      <c r="AC1939" s="552"/>
      <c r="AD1939" s="552"/>
      <c r="AE1939" s="552"/>
      <c r="AF1939" s="552"/>
      <c r="AG1939" s="552"/>
      <c r="AH1939" s="552"/>
      <c r="AI1939" s="1532" t="s">
        <v>739</v>
      </c>
      <c r="AJ1939" s="741"/>
      <c r="AK1939" s="1649"/>
      <c r="AL1939" s="1649"/>
      <c r="AM1939" s="1373"/>
      <c r="AN1939" s="1373"/>
      <c r="AO1939" s="1373"/>
      <c r="AP1939" s="1373"/>
      <c r="AQ1939" s="1649"/>
      <c r="AR1939" s="1373"/>
      <c r="AS1939" s="1373"/>
      <c r="AT1939" s="743"/>
      <c r="AU1939" s="1373"/>
      <c r="AV1939" s="1373"/>
      <c r="AW1939" s="1373"/>
      <c r="AX1939" s="1373"/>
      <c r="AY1939" s="1373"/>
      <c r="AZ1939" s="1639"/>
      <c r="BA1939" s="1639"/>
      <c r="BB1939" s="1639"/>
      <c r="BC1939" s="1639"/>
      <c r="BD1939" s="1639"/>
      <c r="BE1939" s="1642">
        <v>0</v>
      </c>
    </row>
    <row s="1854" customFormat="1" customHeight="1" ht="22.5">
      <c r="A1940" s="994"/>
      <c r="B1940" s="1373"/>
      <c r="C1940" s="1649"/>
      <c r="D1940" s="2158"/>
      <c r="E1940" s="553" t="s">
        <v>3922</v>
      </c>
      <c r="F1940" s="547" t="s">
        <v>3923</v>
      </c>
      <c r="G1940" s="2386" t="s">
        <v>738</v>
      </c>
      <c r="H1940" s="552"/>
      <c r="I1940" s="552">
        <v>245</v>
      </c>
      <c r="J1940" s="552"/>
      <c r="K1940" s="552"/>
      <c r="L1940" s="552"/>
      <c r="M1940" s="552"/>
      <c r="N1940" s="552"/>
      <c r="O1940" s="552"/>
      <c r="P1940" s="552"/>
      <c r="Q1940" s="552"/>
      <c r="R1940" s="552"/>
      <c r="S1940" s="552"/>
      <c r="T1940" s="552"/>
      <c r="U1940" s="552"/>
      <c r="V1940" s="552"/>
      <c r="W1940" s="552"/>
      <c r="X1940" s="552"/>
      <c r="Y1940" s="552"/>
      <c r="Z1940" s="552"/>
      <c r="AA1940" s="552"/>
      <c r="AB1940" s="552"/>
      <c r="AC1940" s="552"/>
      <c r="AD1940" s="552"/>
      <c r="AE1940" s="552"/>
      <c r="AF1940" s="552"/>
      <c r="AG1940" s="552"/>
      <c r="AH1940" s="552"/>
      <c r="AI1940" s="1532" t="s">
        <v>739</v>
      </c>
      <c r="AJ1940" s="741"/>
      <c r="AK1940" s="1649"/>
      <c r="AL1940" s="1649"/>
      <c r="AM1940" s="1373"/>
      <c r="AN1940" s="1373"/>
      <c r="AO1940" s="1373"/>
      <c r="AP1940" s="1373"/>
      <c r="AQ1940" s="1649"/>
      <c r="AR1940" s="1373"/>
      <c r="AS1940" s="1373"/>
      <c r="AT1940" s="743"/>
      <c r="AU1940" s="1373"/>
      <c r="AV1940" s="1373"/>
      <c r="AW1940" s="1373"/>
      <c r="AX1940" s="1373"/>
      <c r="AY1940" s="1373"/>
      <c r="AZ1940" s="1639"/>
      <c r="BA1940" s="1639"/>
      <c r="BB1940" s="1639"/>
      <c r="BC1940" s="1639"/>
      <c r="BD1940" s="1639"/>
      <c r="BE1940" s="1642">
        <v>0</v>
      </c>
    </row>
    <row s="1854" customFormat="1" customHeight="1" ht="22.5">
      <c r="A1941" s="994"/>
      <c r="B1941" s="1373"/>
      <c r="C1941" s="1649"/>
      <c r="D1941" s="2158"/>
      <c r="E1941" s="553" t="s">
        <v>3924</v>
      </c>
      <c r="F1941" s="547" t="s">
        <v>3925</v>
      </c>
      <c r="G1941" s="2386" t="s">
        <v>738</v>
      </c>
      <c r="H1941" s="552"/>
      <c r="I1941" s="552">
        <v>245</v>
      </c>
      <c r="J1941" s="552"/>
      <c r="K1941" s="552"/>
      <c r="L1941" s="552"/>
      <c r="M1941" s="552"/>
      <c r="N1941" s="552"/>
      <c r="O1941" s="552"/>
      <c r="P1941" s="552"/>
      <c r="Q1941" s="552"/>
      <c r="R1941" s="552"/>
      <c r="S1941" s="552"/>
      <c r="T1941" s="552"/>
      <c r="U1941" s="552"/>
      <c r="V1941" s="552"/>
      <c r="W1941" s="552"/>
      <c r="X1941" s="552"/>
      <c r="Y1941" s="552"/>
      <c r="Z1941" s="552"/>
      <c r="AA1941" s="552"/>
      <c r="AB1941" s="552"/>
      <c r="AC1941" s="552"/>
      <c r="AD1941" s="552"/>
      <c r="AE1941" s="552"/>
      <c r="AF1941" s="552"/>
      <c r="AG1941" s="552"/>
      <c r="AH1941" s="552"/>
      <c r="AI1941" s="1532" t="s">
        <v>739</v>
      </c>
      <c r="AJ1941" s="741"/>
      <c r="AK1941" s="1649"/>
      <c r="AL1941" s="1649"/>
      <c r="AM1941" s="1373"/>
      <c r="AN1941" s="1373"/>
      <c r="AO1941" s="1373"/>
      <c r="AP1941" s="1373"/>
      <c r="AQ1941" s="1649"/>
      <c r="AR1941" s="1373"/>
      <c r="AS1941" s="1373"/>
      <c r="AT1941" s="743"/>
      <c r="AU1941" s="1373"/>
      <c r="AV1941" s="1373"/>
      <c r="AW1941" s="1373"/>
      <c r="AX1941" s="1373"/>
      <c r="AY1941" s="1373"/>
      <c r="AZ1941" s="1639"/>
      <c r="BA1941" s="1639"/>
      <c r="BB1941" s="1639"/>
      <c r="BC1941" s="1639"/>
      <c r="BD1941" s="1639"/>
      <c r="BE1941" s="1642">
        <v>0</v>
      </c>
    </row>
    <row s="1854" customFormat="1" customHeight="1" ht="22.5">
      <c r="A1942" s="994"/>
      <c r="B1942" s="1373"/>
      <c r="C1942" s="1649"/>
      <c r="D1942" s="2158"/>
      <c r="E1942" s="553" t="s">
        <v>3926</v>
      </c>
      <c r="F1942" s="547" t="s">
        <v>3927</v>
      </c>
      <c r="G1942" s="2386" t="s">
        <v>738</v>
      </c>
      <c r="H1942" s="552"/>
      <c r="I1942" s="552">
        <v>245</v>
      </c>
      <c r="J1942" s="552"/>
      <c r="K1942" s="552"/>
      <c r="L1942" s="552"/>
      <c r="M1942" s="552"/>
      <c r="N1942" s="552"/>
      <c r="O1942" s="552"/>
      <c r="P1942" s="552"/>
      <c r="Q1942" s="552"/>
      <c r="R1942" s="552"/>
      <c r="S1942" s="552"/>
      <c r="T1942" s="552"/>
      <c r="U1942" s="552"/>
      <c r="V1942" s="552"/>
      <c r="W1942" s="552"/>
      <c r="X1942" s="552"/>
      <c r="Y1942" s="552"/>
      <c r="Z1942" s="552"/>
      <c r="AA1942" s="552"/>
      <c r="AB1942" s="552"/>
      <c r="AC1942" s="552"/>
      <c r="AD1942" s="552"/>
      <c r="AE1942" s="552"/>
      <c r="AF1942" s="552"/>
      <c r="AG1942" s="552"/>
      <c r="AH1942" s="552"/>
      <c r="AI1942" s="1532" t="s">
        <v>739</v>
      </c>
      <c r="AJ1942" s="741"/>
      <c r="AK1942" s="1649"/>
      <c r="AL1942" s="1649"/>
      <c r="AM1942" s="1373"/>
      <c r="AN1942" s="1373"/>
      <c r="AO1942" s="1373"/>
      <c r="AP1942" s="1373"/>
      <c r="AQ1942" s="1649"/>
      <c r="AR1942" s="1373"/>
      <c r="AS1942" s="1373"/>
      <c r="AT1942" s="743"/>
      <c r="AU1942" s="1373"/>
      <c r="AV1942" s="1373"/>
      <c r="AW1942" s="1373"/>
      <c r="AX1942" s="1373"/>
      <c r="AY1942" s="1373"/>
      <c r="AZ1942" s="1639"/>
      <c r="BA1942" s="1639"/>
      <c r="BB1942" s="1639"/>
      <c r="BC1942" s="1639"/>
      <c r="BD1942" s="1639"/>
      <c r="BE1942" s="1642">
        <v>0</v>
      </c>
    </row>
    <row s="1854" customFormat="1" customHeight="1" ht="22.5">
      <c r="A1943" s="994"/>
      <c r="B1943" s="1373"/>
      <c r="C1943" s="1649"/>
      <c r="D1943" s="2158"/>
      <c r="E1943" s="553" t="s">
        <v>3928</v>
      </c>
      <c r="F1943" s="547" t="s">
        <v>3929</v>
      </c>
      <c r="G1943" s="2386" t="s">
        <v>738</v>
      </c>
      <c r="H1943" s="552"/>
      <c r="I1943" s="552">
        <v>193.313</v>
      </c>
      <c r="J1943" s="552"/>
      <c r="K1943" s="552"/>
      <c r="L1943" s="552"/>
      <c r="M1943" s="552"/>
      <c r="N1943" s="552"/>
      <c r="O1943" s="552"/>
      <c r="P1943" s="552"/>
      <c r="Q1943" s="552"/>
      <c r="R1943" s="552"/>
      <c r="S1943" s="552"/>
      <c r="T1943" s="552"/>
      <c r="U1943" s="552"/>
      <c r="V1943" s="552"/>
      <c r="W1943" s="552"/>
      <c r="X1943" s="552"/>
      <c r="Y1943" s="552"/>
      <c r="Z1943" s="552"/>
      <c r="AA1943" s="552"/>
      <c r="AB1943" s="552"/>
      <c r="AC1943" s="552"/>
      <c r="AD1943" s="552"/>
      <c r="AE1943" s="552"/>
      <c r="AF1943" s="552"/>
      <c r="AG1943" s="552"/>
      <c r="AH1943" s="552"/>
      <c r="AI1943" s="1532" t="s">
        <v>739</v>
      </c>
      <c r="AJ1943" s="741"/>
      <c r="AK1943" s="1649"/>
      <c r="AL1943" s="1649"/>
      <c r="AM1943" s="1373"/>
      <c r="AN1943" s="1373"/>
      <c r="AO1943" s="1373"/>
      <c r="AP1943" s="1373"/>
      <c r="AQ1943" s="1649"/>
      <c r="AR1943" s="1373"/>
      <c r="AS1943" s="1373"/>
      <c r="AT1943" s="743"/>
      <c r="AU1943" s="1373"/>
      <c r="AV1943" s="1373"/>
      <c r="AW1943" s="1373"/>
      <c r="AX1943" s="1373"/>
      <c r="AY1943" s="1373"/>
      <c r="AZ1943" s="1639"/>
      <c r="BA1943" s="1639"/>
      <c r="BB1943" s="1639"/>
      <c r="BC1943" s="1639"/>
      <c r="BD1943" s="1639"/>
      <c r="BE1943" s="1642">
        <v>0</v>
      </c>
    </row>
    <row s="1854" customFormat="1" customHeight="1" ht="22.5">
      <c r="A1944" s="994"/>
      <c r="B1944" s="1373"/>
      <c r="C1944" s="1649"/>
      <c r="D1944" s="2158"/>
      <c r="E1944" s="553" t="s">
        <v>3930</v>
      </c>
      <c r="F1944" s="547" t="s">
        <v>3931</v>
      </c>
      <c r="G1944" s="2386" t="s">
        <v>738</v>
      </c>
      <c r="H1944" s="552"/>
      <c r="I1944" s="552">
        <v>275.969</v>
      </c>
      <c r="J1944" s="552"/>
      <c r="K1944" s="552"/>
      <c r="L1944" s="552"/>
      <c r="M1944" s="552"/>
      <c r="N1944" s="552"/>
      <c r="O1944" s="552"/>
      <c r="P1944" s="552"/>
      <c r="Q1944" s="552"/>
      <c r="R1944" s="552"/>
      <c r="S1944" s="552"/>
      <c r="T1944" s="552"/>
      <c r="U1944" s="552"/>
      <c r="V1944" s="552"/>
      <c r="W1944" s="552"/>
      <c r="X1944" s="552"/>
      <c r="Y1944" s="552"/>
      <c r="Z1944" s="552"/>
      <c r="AA1944" s="552"/>
      <c r="AB1944" s="552"/>
      <c r="AC1944" s="552"/>
      <c r="AD1944" s="552"/>
      <c r="AE1944" s="552"/>
      <c r="AF1944" s="552"/>
      <c r="AG1944" s="552"/>
      <c r="AH1944" s="552"/>
      <c r="AI1944" s="1532" t="s">
        <v>739</v>
      </c>
      <c r="AJ1944" s="741"/>
      <c r="AK1944" s="1649"/>
      <c r="AL1944" s="1649"/>
      <c r="AM1944" s="1373"/>
      <c r="AN1944" s="1373"/>
      <c r="AO1944" s="1373"/>
      <c r="AP1944" s="1373"/>
      <c r="AQ1944" s="1649"/>
      <c r="AR1944" s="1373"/>
      <c r="AS1944" s="1373"/>
      <c r="AT1944" s="743"/>
      <c r="AU1944" s="1373"/>
      <c r="AV1944" s="1373"/>
      <c r="AW1944" s="1373"/>
      <c r="AX1944" s="1373"/>
      <c r="AY1944" s="1373"/>
      <c r="AZ1944" s="1639"/>
      <c r="BA1944" s="1639"/>
      <c r="BB1944" s="1639"/>
      <c r="BC1944" s="1639"/>
      <c r="BD1944" s="1639"/>
      <c r="BE1944" s="1642">
        <v>0</v>
      </c>
    </row>
    <row s="1854" customFormat="1" customHeight="1" ht="22.5">
      <c r="A1945" s="994"/>
      <c r="B1945" s="1373"/>
      <c r="C1945" s="1649"/>
      <c r="D1945" s="2158"/>
      <c r="E1945" s="553" t="s">
        <v>3932</v>
      </c>
      <c r="F1945" s="547" t="s">
        <v>3933</v>
      </c>
      <c r="G1945" s="2386" t="s">
        <v>738</v>
      </c>
      <c r="H1945" s="552"/>
      <c r="I1945" s="552">
        <v>168</v>
      </c>
      <c r="J1945" s="552"/>
      <c r="K1945" s="552"/>
      <c r="L1945" s="552"/>
      <c r="M1945" s="552"/>
      <c r="N1945" s="552"/>
      <c r="O1945" s="552"/>
      <c r="P1945" s="552"/>
      <c r="Q1945" s="552"/>
      <c r="R1945" s="552"/>
      <c r="S1945" s="552"/>
      <c r="T1945" s="552"/>
      <c r="U1945" s="552"/>
      <c r="V1945" s="552"/>
      <c r="W1945" s="552"/>
      <c r="X1945" s="552"/>
      <c r="Y1945" s="552"/>
      <c r="Z1945" s="552"/>
      <c r="AA1945" s="552"/>
      <c r="AB1945" s="552"/>
      <c r="AC1945" s="552"/>
      <c r="AD1945" s="552"/>
      <c r="AE1945" s="552"/>
      <c r="AF1945" s="552"/>
      <c r="AG1945" s="552"/>
      <c r="AH1945" s="552"/>
      <c r="AI1945" s="1532" t="s">
        <v>739</v>
      </c>
      <c r="AJ1945" s="741"/>
      <c r="AK1945" s="1649"/>
      <c r="AL1945" s="1649"/>
      <c r="AM1945" s="1373"/>
      <c r="AN1945" s="1373"/>
      <c r="AO1945" s="1373"/>
      <c r="AP1945" s="1373"/>
      <c r="AQ1945" s="1649"/>
      <c r="AR1945" s="1373"/>
      <c r="AS1945" s="1373"/>
      <c r="AT1945" s="743"/>
      <c r="AU1945" s="1373"/>
      <c r="AV1945" s="1373"/>
      <c r="AW1945" s="1373"/>
      <c r="AX1945" s="1373"/>
      <c r="AY1945" s="1373"/>
      <c r="AZ1945" s="1639"/>
      <c r="BA1945" s="1639"/>
      <c r="BB1945" s="1639"/>
      <c r="BC1945" s="1639"/>
      <c r="BD1945" s="1639"/>
      <c r="BE1945" s="1642">
        <v>0</v>
      </c>
    </row>
    <row s="1854" customFormat="1" customHeight="1" ht="22.5">
      <c r="A1946" s="994"/>
      <c r="B1946" s="1373"/>
      <c r="C1946" s="1649"/>
      <c r="D1946" s="2158"/>
      <c r="E1946" s="553" t="s">
        <v>3934</v>
      </c>
      <c r="F1946" s="547" t="s">
        <v>3933</v>
      </c>
      <c r="G1946" s="2386" t="s">
        <v>738</v>
      </c>
      <c r="H1946" s="552"/>
      <c r="I1946" s="552">
        <v>157.997</v>
      </c>
      <c r="J1946" s="552"/>
      <c r="K1946" s="552"/>
      <c r="L1946" s="552"/>
      <c r="M1946" s="552"/>
      <c r="N1946" s="552"/>
      <c r="O1946" s="552"/>
      <c r="P1946" s="552"/>
      <c r="Q1946" s="552"/>
      <c r="R1946" s="552"/>
      <c r="S1946" s="552"/>
      <c r="T1946" s="552"/>
      <c r="U1946" s="552"/>
      <c r="V1946" s="552"/>
      <c r="W1946" s="552"/>
      <c r="X1946" s="552"/>
      <c r="Y1946" s="552"/>
      <c r="Z1946" s="552"/>
      <c r="AA1946" s="552"/>
      <c r="AB1946" s="552"/>
      <c r="AC1946" s="552"/>
      <c r="AD1946" s="552"/>
      <c r="AE1946" s="552"/>
      <c r="AF1946" s="552"/>
      <c r="AG1946" s="552"/>
      <c r="AH1946" s="552"/>
      <c r="AI1946" s="1532" t="s">
        <v>739</v>
      </c>
      <c r="AJ1946" s="741"/>
      <c r="AK1946" s="1649"/>
      <c r="AL1946" s="1649"/>
      <c r="AM1946" s="1373"/>
      <c r="AN1946" s="1373"/>
      <c r="AO1946" s="1373"/>
      <c r="AP1946" s="1373"/>
      <c r="AQ1946" s="1649"/>
      <c r="AR1946" s="1373"/>
      <c r="AS1946" s="1373"/>
      <c r="AT1946" s="743"/>
      <c r="AU1946" s="1373"/>
      <c r="AV1946" s="1373"/>
      <c r="AW1946" s="1373"/>
      <c r="AX1946" s="1373"/>
      <c r="AY1946" s="1373"/>
      <c r="AZ1946" s="1639"/>
      <c r="BA1946" s="1639"/>
      <c r="BB1946" s="1639"/>
      <c r="BC1946" s="1639"/>
      <c r="BD1946" s="1639"/>
      <c r="BE1946" s="1642">
        <v>0</v>
      </c>
    </row>
    <row s="1854" customFormat="1" customHeight="1" ht="22.5">
      <c r="A1947" s="994"/>
      <c r="B1947" s="1373"/>
      <c r="C1947" s="1649"/>
      <c r="D1947" s="2158"/>
      <c r="E1947" s="553" t="s">
        <v>3935</v>
      </c>
      <c r="F1947" s="547" t="s">
        <v>2849</v>
      </c>
      <c r="G1947" s="2386" t="s">
        <v>738</v>
      </c>
      <c r="H1947" s="552"/>
      <c r="I1947" s="552">
        <v>168</v>
      </c>
      <c r="J1947" s="552"/>
      <c r="K1947" s="552"/>
      <c r="L1947" s="552"/>
      <c r="M1947" s="552"/>
      <c r="N1947" s="552"/>
      <c r="O1947" s="552"/>
      <c r="P1947" s="552"/>
      <c r="Q1947" s="552"/>
      <c r="R1947" s="552"/>
      <c r="S1947" s="552"/>
      <c r="T1947" s="552"/>
      <c r="U1947" s="552"/>
      <c r="V1947" s="552"/>
      <c r="W1947" s="552"/>
      <c r="X1947" s="552"/>
      <c r="Y1947" s="552"/>
      <c r="Z1947" s="552"/>
      <c r="AA1947" s="552"/>
      <c r="AB1947" s="552"/>
      <c r="AC1947" s="552"/>
      <c r="AD1947" s="552"/>
      <c r="AE1947" s="552"/>
      <c r="AF1947" s="552"/>
      <c r="AG1947" s="552"/>
      <c r="AH1947" s="552"/>
      <c r="AI1947" s="1532" t="s">
        <v>739</v>
      </c>
      <c r="AJ1947" s="741"/>
      <c r="AK1947" s="1649"/>
      <c r="AL1947" s="1649"/>
      <c r="AM1947" s="1373"/>
      <c r="AN1947" s="1373"/>
      <c r="AO1947" s="1373"/>
      <c r="AP1947" s="1373"/>
      <c r="AQ1947" s="1649"/>
      <c r="AR1947" s="1373"/>
      <c r="AS1947" s="1373"/>
      <c r="AT1947" s="743"/>
      <c r="AU1947" s="1373"/>
      <c r="AV1947" s="1373"/>
      <c r="AW1947" s="1373"/>
      <c r="AX1947" s="1373"/>
      <c r="AY1947" s="1373"/>
      <c r="AZ1947" s="1639"/>
      <c r="BA1947" s="1639"/>
      <c r="BB1947" s="1639"/>
      <c r="BC1947" s="1639"/>
      <c r="BD1947" s="1639"/>
      <c r="BE1947" s="1642">
        <v>0</v>
      </c>
    </row>
    <row s="1854" customFormat="1" customHeight="1" ht="22.5">
      <c r="A1948" s="994"/>
      <c r="B1948" s="1373"/>
      <c r="C1948" s="1649"/>
      <c r="D1948" s="2158"/>
      <c r="E1948" s="553" t="s">
        <v>3936</v>
      </c>
      <c r="F1948" s="547" t="s">
        <v>2849</v>
      </c>
      <c r="G1948" s="2386" t="s">
        <v>738</v>
      </c>
      <c r="H1948" s="552"/>
      <c r="I1948" s="552">
        <v>158.714</v>
      </c>
      <c r="J1948" s="552"/>
      <c r="K1948" s="552"/>
      <c r="L1948" s="552"/>
      <c r="M1948" s="552"/>
      <c r="N1948" s="552"/>
      <c r="O1948" s="552"/>
      <c r="P1948" s="552"/>
      <c r="Q1948" s="552"/>
      <c r="R1948" s="552"/>
      <c r="S1948" s="552"/>
      <c r="T1948" s="552"/>
      <c r="U1948" s="552"/>
      <c r="V1948" s="552"/>
      <c r="W1948" s="552"/>
      <c r="X1948" s="552"/>
      <c r="Y1948" s="552"/>
      <c r="Z1948" s="552"/>
      <c r="AA1948" s="552"/>
      <c r="AB1948" s="552"/>
      <c r="AC1948" s="552"/>
      <c r="AD1948" s="552"/>
      <c r="AE1948" s="552"/>
      <c r="AF1948" s="552"/>
      <c r="AG1948" s="552"/>
      <c r="AH1948" s="552"/>
      <c r="AI1948" s="1532" t="s">
        <v>739</v>
      </c>
      <c r="AJ1948" s="741"/>
      <c r="AK1948" s="1649"/>
      <c r="AL1948" s="1649"/>
      <c r="AM1948" s="1373"/>
      <c r="AN1948" s="1373"/>
      <c r="AO1948" s="1373"/>
      <c r="AP1948" s="1373"/>
      <c r="AQ1948" s="1649"/>
      <c r="AR1948" s="1373"/>
      <c r="AS1948" s="1373"/>
      <c r="AT1948" s="743"/>
      <c r="AU1948" s="1373"/>
      <c r="AV1948" s="1373"/>
      <c r="AW1948" s="1373"/>
      <c r="AX1948" s="1373"/>
      <c r="AY1948" s="1373"/>
      <c r="AZ1948" s="1639"/>
      <c r="BA1948" s="1639"/>
      <c r="BB1948" s="1639"/>
      <c r="BC1948" s="1639"/>
      <c r="BD1948" s="1639"/>
      <c r="BE1948" s="1642">
        <v>0</v>
      </c>
    </row>
    <row s="1854" customFormat="1" customHeight="1" ht="22.5">
      <c r="A1949" s="994"/>
      <c r="B1949" s="1373"/>
      <c r="C1949" s="1649"/>
      <c r="D1949" s="2158"/>
      <c r="E1949" s="553" t="s">
        <v>3937</v>
      </c>
      <c r="F1949" s="547" t="s">
        <v>2891</v>
      </c>
      <c r="G1949" s="2386" t="s">
        <v>738</v>
      </c>
      <c r="H1949" s="552"/>
      <c r="I1949" s="552">
        <v>221.2</v>
      </c>
      <c r="J1949" s="552"/>
      <c r="K1949" s="552"/>
      <c r="L1949" s="552"/>
      <c r="M1949" s="552"/>
      <c r="N1949" s="552"/>
      <c r="O1949" s="552"/>
      <c r="P1949" s="552"/>
      <c r="Q1949" s="552"/>
      <c r="R1949" s="552"/>
      <c r="S1949" s="552"/>
      <c r="T1949" s="552"/>
      <c r="U1949" s="552"/>
      <c r="V1949" s="552"/>
      <c r="W1949" s="552"/>
      <c r="X1949" s="552"/>
      <c r="Y1949" s="552"/>
      <c r="Z1949" s="552"/>
      <c r="AA1949" s="552"/>
      <c r="AB1949" s="552"/>
      <c r="AC1949" s="552"/>
      <c r="AD1949" s="552"/>
      <c r="AE1949" s="552"/>
      <c r="AF1949" s="552"/>
      <c r="AG1949" s="552"/>
      <c r="AH1949" s="552"/>
      <c r="AI1949" s="1532" t="s">
        <v>739</v>
      </c>
      <c r="AJ1949" s="741"/>
      <c r="AK1949" s="1649"/>
      <c r="AL1949" s="1649"/>
      <c r="AM1949" s="1373"/>
      <c r="AN1949" s="1373"/>
      <c r="AO1949" s="1373"/>
      <c r="AP1949" s="1373"/>
      <c r="AQ1949" s="1649"/>
      <c r="AR1949" s="1373"/>
      <c r="AS1949" s="1373"/>
      <c r="AT1949" s="743"/>
      <c r="AU1949" s="1373"/>
      <c r="AV1949" s="1373"/>
      <c r="AW1949" s="1373"/>
      <c r="AX1949" s="1373"/>
      <c r="AY1949" s="1373"/>
      <c r="AZ1949" s="1639"/>
      <c r="BA1949" s="1639"/>
      <c r="BB1949" s="1639"/>
      <c r="BC1949" s="1639"/>
      <c r="BD1949" s="1639"/>
      <c r="BE1949" s="1642">
        <v>0</v>
      </c>
    </row>
    <row s="1854" customFormat="1" customHeight="1" ht="22.5">
      <c r="A1950" s="994"/>
      <c r="B1950" s="1373"/>
      <c r="C1950" s="1649"/>
      <c r="D1950" s="2158"/>
      <c r="E1950" s="553" t="s">
        <v>3938</v>
      </c>
      <c r="F1950" s="547" t="s">
        <v>2913</v>
      </c>
      <c r="G1950" s="2386" t="s">
        <v>738</v>
      </c>
      <c r="H1950" s="552"/>
      <c r="I1950" s="552">
        <v>220.8</v>
      </c>
      <c r="J1950" s="552"/>
      <c r="K1950" s="552"/>
      <c r="L1950" s="552"/>
      <c r="M1950" s="552"/>
      <c r="N1950" s="552"/>
      <c r="O1950" s="552"/>
      <c r="P1950" s="552"/>
      <c r="Q1950" s="552"/>
      <c r="R1950" s="552"/>
      <c r="S1950" s="552"/>
      <c r="T1950" s="552"/>
      <c r="U1950" s="552"/>
      <c r="V1950" s="552"/>
      <c r="W1950" s="552"/>
      <c r="X1950" s="552"/>
      <c r="Y1950" s="552"/>
      <c r="Z1950" s="552"/>
      <c r="AA1950" s="552"/>
      <c r="AB1950" s="552"/>
      <c r="AC1950" s="552"/>
      <c r="AD1950" s="552"/>
      <c r="AE1950" s="552"/>
      <c r="AF1950" s="552"/>
      <c r="AG1950" s="552"/>
      <c r="AH1950" s="552"/>
      <c r="AI1950" s="1532" t="s">
        <v>739</v>
      </c>
      <c r="AJ1950" s="741"/>
      <c r="AK1950" s="1649"/>
      <c r="AL1950" s="1649"/>
      <c r="AM1950" s="1373"/>
      <c r="AN1950" s="1373"/>
      <c r="AO1950" s="1373"/>
      <c r="AP1950" s="1373"/>
      <c r="AQ1950" s="1649"/>
      <c r="AR1950" s="1373"/>
      <c r="AS1950" s="1373"/>
      <c r="AT1950" s="743"/>
      <c r="AU1950" s="1373"/>
      <c r="AV1950" s="1373"/>
      <c r="AW1950" s="1373"/>
      <c r="AX1950" s="1373"/>
      <c r="AY1950" s="1373"/>
      <c r="AZ1950" s="1639"/>
      <c r="BA1950" s="1639"/>
      <c r="BB1950" s="1639"/>
      <c r="BC1950" s="1639"/>
      <c r="BD1950" s="1639"/>
      <c r="BE1950" s="1642">
        <v>0</v>
      </c>
    </row>
    <row s="1854" customFormat="1" customHeight="1" ht="22.5">
      <c r="A1951" s="994"/>
      <c r="B1951" s="1373"/>
      <c r="C1951" s="1649"/>
      <c r="D1951" s="2158"/>
      <c r="E1951" s="553" t="s">
        <v>3939</v>
      </c>
      <c r="F1951" s="547" t="s">
        <v>2939</v>
      </c>
      <c r="G1951" s="2386" t="s">
        <v>738</v>
      </c>
      <c r="H1951" s="552"/>
      <c r="I1951" s="552">
        <v>215</v>
      </c>
      <c r="J1951" s="552"/>
      <c r="K1951" s="552"/>
      <c r="L1951" s="552"/>
      <c r="M1951" s="552"/>
      <c r="N1951" s="552"/>
      <c r="O1951" s="552"/>
      <c r="P1951" s="552"/>
      <c r="Q1951" s="552"/>
      <c r="R1951" s="552"/>
      <c r="S1951" s="552"/>
      <c r="T1951" s="552"/>
      <c r="U1951" s="552"/>
      <c r="V1951" s="552"/>
      <c r="W1951" s="552"/>
      <c r="X1951" s="552"/>
      <c r="Y1951" s="552"/>
      <c r="Z1951" s="552"/>
      <c r="AA1951" s="552"/>
      <c r="AB1951" s="552"/>
      <c r="AC1951" s="552"/>
      <c r="AD1951" s="552"/>
      <c r="AE1951" s="552"/>
      <c r="AF1951" s="552"/>
      <c r="AG1951" s="552"/>
      <c r="AH1951" s="552"/>
      <c r="AI1951" s="1532" t="s">
        <v>739</v>
      </c>
      <c r="AJ1951" s="741"/>
      <c r="AK1951" s="1649"/>
      <c r="AL1951" s="1649"/>
      <c r="AM1951" s="1373"/>
      <c r="AN1951" s="1373"/>
      <c r="AO1951" s="1373"/>
      <c r="AP1951" s="1373"/>
      <c r="AQ1951" s="1649"/>
      <c r="AR1951" s="1373"/>
      <c r="AS1951" s="1373"/>
      <c r="AT1951" s="743"/>
      <c r="AU1951" s="1373"/>
      <c r="AV1951" s="1373"/>
      <c r="AW1951" s="1373"/>
      <c r="AX1951" s="1373"/>
      <c r="AY1951" s="1373"/>
      <c r="AZ1951" s="1639"/>
      <c r="BA1951" s="1639"/>
      <c r="BB1951" s="1639"/>
      <c r="BC1951" s="1639"/>
      <c r="BD1951" s="1639"/>
      <c r="BE1951" s="1642">
        <v>0</v>
      </c>
    </row>
    <row s="1854" customFormat="1" customHeight="1" ht="22.5">
      <c r="A1952" s="994"/>
      <c r="B1952" s="1373"/>
      <c r="C1952" s="1649"/>
      <c r="D1952" s="2158"/>
      <c r="E1952" s="553" t="s">
        <v>3940</v>
      </c>
      <c r="F1952" s="547" t="s">
        <v>2863</v>
      </c>
      <c r="G1952" s="2386" t="s">
        <v>738</v>
      </c>
      <c r="H1952" s="552"/>
      <c r="I1952" s="552">
        <v>236.726</v>
      </c>
      <c r="J1952" s="552"/>
      <c r="K1952" s="552"/>
      <c r="L1952" s="552"/>
      <c r="M1952" s="552"/>
      <c r="N1952" s="552"/>
      <c r="O1952" s="552"/>
      <c r="P1952" s="552"/>
      <c r="Q1952" s="552"/>
      <c r="R1952" s="552"/>
      <c r="S1952" s="552"/>
      <c r="T1952" s="552"/>
      <c r="U1952" s="552"/>
      <c r="V1952" s="552"/>
      <c r="W1952" s="552"/>
      <c r="X1952" s="552"/>
      <c r="Y1952" s="552"/>
      <c r="Z1952" s="552"/>
      <c r="AA1952" s="552"/>
      <c r="AB1952" s="552"/>
      <c r="AC1952" s="552"/>
      <c r="AD1952" s="552"/>
      <c r="AE1952" s="552"/>
      <c r="AF1952" s="552"/>
      <c r="AG1952" s="552"/>
      <c r="AH1952" s="552"/>
      <c r="AI1952" s="1532" t="s">
        <v>739</v>
      </c>
      <c r="AJ1952" s="741"/>
      <c r="AK1952" s="1649"/>
      <c r="AL1952" s="1649"/>
      <c r="AM1952" s="1373"/>
      <c r="AN1952" s="1373"/>
      <c r="AO1952" s="1373"/>
      <c r="AP1952" s="1373"/>
      <c r="AQ1952" s="1649"/>
      <c r="AR1952" s="1373"/>
      <c r="AS1952" s="1373"/>
      <c r="AT1952" s="743"/>
      <c r="AU1952" s="1373"/>
      <c r="AV1952" s="1373"/>
      <c r="AW1952" s="1373"/>
      <c r="AX1952" s="1373"/>
      <c r="AY1952" s="1373"/>
      <c r="AZ1952" s="1639"/>
      <c r="BA1952" s="1639"/>
      <c r="BB1952" s="1639"/>
      <c r="BC1952" s="1639"/>
      <c r="BD1952" s="1639"/>
      <c r="BE1952" s="1642">
        <v>0</v>
      </c>
    </row>
    <row s="1854" customFormat="1" customHeight="1" ht="22.5">
      <c r="A1953" s="994"/>
      <c r="B1953" s="1373"/>
      <c r="C1953" s="1649"/>
      <c r="D1953" s="2158"/>
      <c r="E1953" s="553" t="s">
        <v>3941</v>
      </c>
      <c r="F1953" s="547" t="s">
        <v>3942</v>
      </c>
      <c r="G1953" s="2386" t="s">
        <v>738</v>
      </c>
      <c r="H1953" s="552"/>
      <c r="I1953" s="552">
        <v>165.694</v>
      </c>
      <c r="J1953" s="552"/>
      <c r="K1953" s="552"/>
      <c r="L1953" s="552"/>
      <c r="M1953" s="552"/>
      <c r="N1953" s="552"/>
      <c r="O1953" s="552"/>
      <c r="P1953" s="552"/>
      <c r="Q1953" s="552"/>
      <c r="R1953" s="552"/>
      <c r="S1953" s="552"/>
      <c r="T1953" s="552"/>
      <c r="U1953" s="552"/>
      <c r="V1953" s="552"/>
      <c r="W1953" s="552"/>
      <c r="X1953" s="552"/>
      <c r="Y1953" s="552"/>
      <c r="Z1953" s="552"/>
      <c r="AA1953" s="552"/>
      <c r="AB1953" s="552"/>
      <c r="AC1953" s="552"/>
      <c r="AD1953" s="552"/>
      <c r="AE1953" s="552"/>
      <c r="AF1953" s="552"/>
      <c r="AG1953" s="552"/>
      <c r="AH1953" s="552"/>
      <c r="AI1953" s="1532" t="s">
        <v>739</v>
      </c>
      <c r="AJ1953" s="741"/>
      <c r="AK1953" s="1649"/>
      <c r="AL1953" s="1649"/>
      <c r="AM1953" s="1373"/>
      <c r="AN1953" s="1373"/>
      <c r="AO1953" s="1373"/>
      <c r="AP1953" s="1373"/>
      <c r="AQ1953" s="1649"/>
      <c r="AR1953" s="1373"/>
      <c r="AS1953" s="1373"/>
      <c r="AT1953" s="743"/>
      <c r="AU1953" s="1373"/>
      <c r="AV1953" s="1373"/>
      <c r="AW1953" s="1373"/>
      <c r="AX1953" s="1373"/>
      <c r="AY1953" s="1373"/>
      <c r="AZ1953" s="1639"/>
      <c r="BA1953" s="1639"/>
      <c r="BB1953" s="1639"/>
      <c r="BC1953" s="1639"/>
      <c r="BD1953" s="1639"/>
      <c r="BE1953" s="1642">
        <v>0</v>
      </c>
    </row>
    <row s="1854" customFormat="1" customHeight="1" ht="22.5">
      <c r="A1954" s="994"/>
      <c r="B1954" s="1373"/>
      <c r="C1954" s="1649"/>
      <c r="D1954" s="2158"/>
      <c r="E1954" s="553" t="s">
        <v>3943</v>
      </c>
      <c r="F1954" s="547" t="s">
        <v>2879</v>
      </c>
      <c r="G1954" s="2386" t="s">
        <v>738</v>
      </c>
      <c r="H1954" s="552"/>
      <c r="I1954" s="552">
        <v>234.548</v>
      </c>
      <c r="J1954" s="552"/>
      <c r="K1954" s="552"/>
      <c r="L1954" s="552"/>
      <c r="M1954" s="552"/>
      <c r="N1954" s="552"/>
      <c r="O1954" s="552"/>
      <c r="P1954" s="552"/>
      <c r="Q1954" s="552"/>
      <c r="R1954" s="552"/>
      <c r="S1954" s="552"/>
      <c r="T1954" s="552"/>
      <c r="U1954" s="552"/>
      <c r="V1954" s="552"/>
      <c r="W1954" s="552"/>
      <c r="X1954" s="552"/>
      <c r="Y1954" s="552"/>
      <c r="Z1954" s="552"/>
      <c r="AA1954" s="552"/>
      <c r="AB1954" s="552"/>
      <c r="AC1954" s="552"/>
      <c r="AD1954" s="552"/>
      <c r="AE1954" s="552"/>
      <c r="AF1954" s="552"/>
      <c r="AG1954" s="552"/>
      <c r="AH1954" s="552"/>
      <c r="AI1954" s="1532" t="s">
        <v>739</v>
      </c>
      <c r="AJ1954" s="741"/>
      <c r="AK1954" s="1649"/>
      <c r="AL1954" s="1649"/>
      <c r="AM1954" s="1373"/>
      <c r="AN1954" s="1373"/>
      <c r="AO1954" s="1373"/>
      <c r="AP1954" s="1373"/>
      <c r="AQ1954" s="1649"/>
      <c r="AR1954" s="1373"/>
      <c r="AS1954" s="1373"/>
      <c r="AT1954" s="743"/>
      <c r="AU1954" s="1373"/>
      <c r="AV1954" s="1373"/>
      <c r="AW1954" s="1373"/>
      <c r="AX1954" s="1373"/>
      <c r="AY1954" s="1373"/>
      <c r="AZ1954" s="1639"/>
      <c r="BA1954" s="1639"/>
      <c r="BB1954" s="1639"/>
      <c r="BC1954" s="1639"/>
      <c r="BD1954" s="1639"/>
      <c r="BE1954" s="1642">
        <v>0</v>
      </c>
    </row>
    <row s="1854" customFormat="1" customHeight="1" ht="22.5">
      <c r="A1955" s="994"/>
      <c r="B1955" s="1373"/>
      <c r="C1955" s="1649"/>
      <c r="D1955" s="2158"/>
      <c r="E1955" s="553" t="s">
        <v>3944</v>
      </c>
      <c r="F1955" s="547" t="s">
        <v>2899</v>
      </c>
      <c r="G1955" s="2386" t="s">
        <v>738</v>
      </c>
      <c r="H1955" s="552"/>
      <c r="I1955" s="552">
        <v>220</v>
      </c>
      <c r="J1955" s="552"/>
      <c r="K1955" s="552"/>
      <c r="L1955" s="552"/>
      <c r="M1955" s="552"/>
      <c r="N1955" s="552"/>
      <c r="O1955" s="552"/>
      <c r="P1955" s="552"/>
      <c r="Q1955" s="552"/>
      <c r="R1955" s="552"/>
      <c r="S1955" s="552"/>
      <c r="T1955" s="552"/>
      <c r="U1955" s="552"/>
      <c r="V1955" s="552"/>
      <c r="W1955" s="552"/>
      <c r="X1955" s="552"/>
      <c r="Y1955" s="552"/>
      <c r="Z1955" s="552"/>
      <c r="AA1955" s="552"/>
      <c r="AB1955" s="552"/>
      <c r="AC1955" s="552"/>
      <c r="AD1955" s="552"/>
      <c r="AE1955" s="552"/>
      <c r="AF1955" s="552"/>
      <c r="AG1955" s="552"/>
      <c r="AH1955" s="552"/>
      <c r="AI1955" s="1532" t="s">
        <v>739</v>
      </c>
      <c r="AJ1955" s="741"/>
      <c r="AK1955" s="1649"/>
      <c r="AL1955" s="1649"/>
      <c r="AM1955" s="1373"/>
      <c r="AN1955" s="1373"/>
      <c r="AO1955" s="1373"/>
      <c r="AP1955" s="1373"/>
      <c r="AQ1955" s="1649"/>
      <c r="AR1955" s="1373"/>
      <c r="AS1955" s="1373"/>
      <c r="AT1955" s="743"/>
      <c r="AU1955" s="1373"/>
      <c r="AV1955" s="1373"/>
      <c r="AW1955" s="1373"/>
      <c r="AX1955" s="1373"/>
      <c r="AY1955" s="1373"/>
      <c r="AZ1955" s="1639"/>
      <c r="BA1955" s="1639"/>
      <c r="BB1955" s="1639"/>
      <c r="BC1955" s="1639"/>
      <c r="BD1955" s="1639"/>
      <c r="BE1955" s="1642">
        <v>0</v>
      </c>
    </row>
    <row s="1854" customFormat="1" customHeight="1" ht="22.5">
      <c r="A1956" s="994"/>
      <c r="B1956" s="1373"/>
      <c r="C1956" s="1649"/>
      <c r="D1956" s="2158"/>
      <c r="E1956" s="553" t="s">
        <v>3945</v>
      </c>
      <c r="F1956" s="547" t="s">
        <v>2895</v>
      </c>
      <c r="G1956" s="2386" t="s">
        <v>738</v>
      </c>
      <c r="H1956" s="552"/>
      <c r="I1956" s="552">
        <v>226.8</v>
      </c>
      <c r="J1956" s="552"/>
      <c r="K1956" s="552"/>
      <c r="L1956" s="552"/>
      <c r="M1956" s="552"/>
      <c r="N1956" s="552"/>
      <c r="O1956" s="552"/>
      <c r="P1956" s="552"/>
      <c r="Q1956" s="552"/>
      <c r="R1956" s="552"/>
      <c r="S1956" s="552"/>
      <c r="T1956" s="552"/>
      <c r="U1956" s="552"/>
      <c r="V1956" s="552"/>
      <c r="W1956" s="552"/>
      <c r="X1956" s="552"/>
      <c r="Y1956" s="552"/>
      <c r="Z1956" s="552"/>
      <c r="AA1956" s="552"/>
      <c r="AB1956" s="552"/>
      <c r="AC1956" s="552"/>
      <c r="AD1956" s="552"/>
      <c r="AE1956" s="552"/>
      <c r="AF1956" s="552"/>
      <c r="AG1956" s="552"/>
      <c r="AH1956" s="552"/>
      <c r="AI1956" s="1532" t="s">
        <v>739</v>
      </c>
      <c r="AJ1956" s="741"/>
      <c r="AK1956" s="1649"/>
      <c r="AL1956" s="1649"/>
      <c r="AM1956" s="1373"/>
      <c r="AN1956" s="1373"/>
      <c r="AO1956" s="1373"/>
      <c r="AP1956" s="1373"/>
      <c r="AQ1956" s="1649"/>
      <c r="AR1956" s="1373"/>
      <c r="AS1956" s="1373"/>
      <c r="AT1956" s="743"/>
      <c r="AU1956" s="1373"/>
      <c r="AV1956" s="1373"/>
      <c r="AW1956" s="1373"/>
      <c r="AX1956" s="1373"/>
      <c r="AY1956" s="1373"/>
      <c r="AZ1956" s="1639"/>
      <c r="BA1956" s="1639"/>
      <c r="BB1956" s="1639"/>
      <c r="BC1956" s="1639"/>
      <c r="BD1956" s="1639"/>
      <c r="BE1956" s="1642">
        <v>0</v>
      </c>
    </row>
    <row s="1854" customFormat="1" customHeight="1" ht="22.5">
      <c r="A1957" s="994"/>
      <c r="B1957" s="1373"/>
      <c r="C1957" s="1649"/>
      <c r="D1957" s="2158"/>
      <c r="E1957" s="553" t="s">
        <v>3946</v>
      </c>
      <c r="F1957" s="547" t="s">
        <v>2929</v>
      </c>
      <c r="G1957" s="2386" t="s">
        <v>738</v>
      </c>
      <c r="H1957" s="552"/>
      <c r="I1957" s="552">
        <v>232.854</v>
      </c>
      <c r="J1957" s="552"/>
      <c r="K1957" s="552"/>
      <c r="L1957" s="552"/>
      <c r="M1957" s="552"/>
      <c r="N1957" s="552"/>
      <c r="O1957" s="552"/>
      <c r="P1957" s="552"/>
      <c r="Q1957" s="552"/>
      <c r="R1957" s="552"/>
      <c r="S1957" s="552"/>
      <c r="T1957" s="552"/>
      <c r="U1957" s="552"/>
      <c r="V1957" s="552"/>
      <c r="W1957" s="552"/>
      <c r="X1957" s="552"/>
      <c r="Y1957" s="552"/>
      <c r="Z1957" s="552"/>
      <c r="AA1957" s="552"/>
      <c r="AB1957" s="552"/>
      <c r="AC1957" s="552"/>
      <c r="AD1957" s="552"/>
      <c r="AE1957" s="552"/>
      <c r="AF1957" s="552"/>
      <c r="AG1957" s="552"/>
      <c r="AH1957" s="552"/>
      <c r="AI1957" s="1532" t="s">
        <v>739</v>
      </c>
      <c r="AJ1957" s="741"/>
      <c r="AK1957" s="1649"/>
      <c r="AL1957" s="1649"/>
      <c r="AM1957" s="1373"/>
      <c r="AN1957" s="1373"/>
      <c r="AO1957" s="1373"/>
      <c r="AP1957" s="1373"/>
      <c r="AQ1957" s="1649"/>
      <c r="AR1957" s="1373"/>
      <c r="AS1957" s="1373"/>
      <c r="AT1957" s="743"/>
      <c r="AU1957" s="1373"/>
      <c r="AV1957" s="1373"/>
      <c r="AW1957" s="1373"/>
      <c r="AX1957" s="1373"/>
      <c r="AY1957" s="1373"/>
      <c r="AZ1957" s="1639"/>
      <c r="BA1957" s="1639"/>
      <c r="BB1957" s="1639"/>
      <c r="BC1957" s="1639"/>
      <c r="BD1957" s="1639"/>
      <c r="BE1957" s="1642">
        <v>0</v>
      </c>
    </row>
    <row s="1854" customFormat="1" customHeight="1" ht="22.5">
      <c r="A1958" s="994"/>
      <c r="B1958" s="1373"/>
      <c r="C1958" s="1649"/>
      <c r="D1958" s="2158"/>
      <c r="E1958" s="553" t="s">
        <v>3947</v>
      </c>
      <c r="F1958" s="547" t="s">
        <v>2941</v>
      </c>
      <c r="G1958" s="2386" t="s">
        <v>738</v>
      </c>
      <c r="H1958" s="552"/>
      <c r="I1958" s="552">
        <v>270.577</v>
      </c>
      <c r="J1958" s="552"/>
      <c r="K1958" s="552"/>
      <c r="L1958" s="552"/>
      <c r="M1958" s="552"/>
      <c r="N1958" s="552"/>
      <c r="O1958" s="552"/>
      <c r="P1958" s="552"/>
      <c r="Q1958" s="552"/>
      <c r="R1958" s="552"/>
      <c r="S1958" s="552"/>
      <c r="T1958" s="552"/>
      <c r="U1958" s="552"/>
      <c r="V1958" s="552"/>
      <c r="W1958" s="552"/>
      <c r="X1958" s="552"/>
      <c r="Y1958" s="552"/>
      <c r="Z1958" s="552"/>
      <c r="AA1958" s="552"/>
      <c r="AB1958" s="552"/>
      <c r="AC1958" s="552"/>
      <c r="AD1958" s="552"/>
      <c r="AE1958" s="552"/>
      <c r="AF1958" s="552"/>
      <c r="AG1958" s="552"/>
      <c r="AH1958" s="552"/>
      <c r="AI1958" s="1532" t="s">
        <v>739</v>
      </c>
      <c r="AJ1958" s="741"/>
      <c r="AK1958" s="1649"/>
      <c r="AL1958" s="1649"/>
      <c r="AM1958" s="1373"/>
      <c r="AN1958" s="1373"/>
      <c r="AO1958" s="1373"/>
      <c r="AP1958" s="1373"/>
      <c r="AQ1958" s="1649"/>
      <c r="AR1958" s="1373"/>
      <c r="AS1958" s="1373"/>
      <c r="AT1958" s="743"/>
      <c r="AU1958" s="1373"/>
      <c r="AV1958" s="1373"/>
      <c r="AW1958" s="1373"/>
      <c r="AX1958" s="1373"/>
      <c r="AY1958" s="1373"/>
      <c r="AZ1958" s="1639"/>
      <c r="BA1958" s="1639"/>
      <c r="BB1958" s="1639"/>
      <c r="BC1958" s="1639"/>
      <c r="BD1958" s="1639"/>
      <c r="BE1958" s="1642">
        <v>0</v>
      </c>
    </row>
    <row s="1854" customFormat="1" customHeight="1" ht="22.5">
      <c r="A1959" s="994"/>
      <c r="B1959" s="1373"/>
      <c r="C1959" s="1649"/>
      <c r="D1959" s="2158"/>
      <c r="E1959" s="553" t="s">
        <v>3948</v>
      </c>
      <c r="F1959" s="547" t="s">
        <v>2927</v>
      </c>
      <c r="G1959" s="2386" t="s">
        <v>738</v>
      </c>
      <c r="H1959" s="552"/>
      <c r="I1959" s="552">
        <v>228.1</v>
      </c>
      <c r="J1959" s="552"/>
      <c r="K1959" s="552"/>
      <c r="L1959" s="552"/>
      <c r="M1959" s="552"/>
      <c r="N1959" s="552"/>
      <c r="O1959" s="552"/>
      <c r="P1959" s="552"/>
      <c r="Q1959" s="552"/>
      <c r="R1959" s="552"/>
      <c r="S1959" s="552"/>
      <c r="T1959" s="552"/>
      <c r="U1959" s="552"/>
      <c r="V1959" s="552"/>
      <c r="W1959" s="552"/>
      <c r="X1959" s="552"/>
      <c r="Y1959" s="552"/>
      <c r="Z1959" s="552"/>
      <c r="AA1959" s="552"/>
      <c r="AB1959" s="552"/>
      <c r="AC1959" s="552"/>
      <c r="AD1959" s="552"/>
      <c r="AE1959" s="552"/>
      <c r="AF1959" s="552"/>
      <c r="AG1959" s="552"/>
      <c r="AH1959" s="552"/>
      <c r="AI1959" s="1532" t="s">
        <v>739</v>
      </c>
      <c r="AJ1959" s="741"/>
      <c r="AK1959" s="1649"/>
      <c r="AL1959" s="1649"/>
      <c r="AM1959" s="1373"/>
      <c r="AN1959" s="1373"/>
      <c r="AO1959" s="1373"/>
      <c r="AP1959" s="1373"/>
      <c r="AQ1959" s="1649"/>
      <c r="AR1959" s="1373"/>
      <c r="AS1959" s="1373"/>
      <c r="AT1959" s="743"/>
      <c r="AU1959" s="1373"/>
      <c r="AV1959" s="1373"/>
      <c r="AW1959" s="1373"/>
      <c r="AX1959" s="1373"/>
      <c r="AY1959" s="1373"/>
      <c r="AZ1959" s="1639"/>
      <c r="BA1959" s="1639"/>
      <c r="BB1959" s="1639"/>
      <c r="BC1959" s="1639"/>
      <c r="BD1959" s="1639"/>
      <c r="BE1959" s="1642">
        <v>0</v>
      </c>
    </row>
    <row s="1854" customFormat="1" customHeight="1" ht="22.5">
      <c r="A1960" s="994"/>
      <c r="B1960" s="1373"/>
      <c r="C1960" s="1649"/>
      <c r="D1960" s="2158"/>
      <c r="E1960" s="553" t="s">
        <v>3949</v>
      </c>
      <c r="F1960" s="547" t="s">
        <v>2953</v>
      </c>
      <c r="G1960" s="2386" t="s">
        <v>738</v>
      </c>
      <c r="H1960" s="552"/>
      <c r="I1960" s="552">
        <v>269.61</v>
      </c>
      <c r="J1960" s="552"/>
      <c r="K1960" s="552"/>
      <c r="L1960" s="552"/>
      <c r="M1960" s="552"/>
      <c r="N1960" s="552"/>
      <c r="O1960" s="552"/>
      <c r="P1960" s="552"/>
      <c r="Q1960" s="552"/>
      <c r="R1960" s="552"/>
      <c r="S1960" s="552"/>
      <c r="T1960" s="552"/>
      <c r="U1960" s="552"/>
      <c r="V1960" s="552"/>
      <c r="W1960" s="552"/>
      <c r="X1960" s="552"/>
      <c r="Y1960" s="552"/>
      <c r="Z1960" s="552"/>
      <c r="AA1960" s="552"/>
      <c r="AB1960" s="552"/>
      <c r="AC1960" s="552"/>
      <c r="AD1960" s="552"/>
      <c r="AE1960" s="552"/>
      <c r="AF1960" s="552"/>
      <c r="AG1960" s="552"/>
      <c r="AH1960" s="552"/>
      <c r="AI1960" s="1532" t="s">
        <v>739</v>
      </c>
      <c r="AJ1960" s="741"/>
      <c r="AK1960" s="1649"/>
      <c r="AL1960" s="1649"/>
      <c r="AM1960" s="1373"/>
      <c r="AN1960" s="1373"/>
      <c r="AO1960" s="1373"/>
      <c r="AP1960" s="1373"/>
      <c r="AQ1960" s="1649"/>
      <c r="AR1960" s="1373"/>
      <c r="AS1960" s="1373"/>
      <c r="AT1960" s="743"/>
      <c r="AU1960" s="1373"/>
      <c r="AV1960" s="1373"/>
      <c r="AW1960" s="1373"/>
      <c r="AX1960" s="1373"/>
      <c r="AY1960" s="1373"/>
      <c r="AZ1960" s="1639"/>
      <c r="BA1960" s="1639"/>
      <c r="BB1960" s="1639"/>
      <c r="BC1960" s="1639"/>
      <c r="BD1960" s="1639"/>
      <c r="BE1960" s="1642">
        <v>0</v>
      </c>
    </row>
    <row s="1854" customFormat="1" customHeight="1" ht="22.5">
      <c r="A1961" s="994"/>
      <c r="B1961" s="1373"/>
      <c r="C1961" s="1649"/>
      <c r="D1961" s="2158"/>
      <c r="E1961" s="553" t="s">
        <v>3950</v>
      </c>
      <c r="F1961" s="547" t="s">
        <v>3951</v>
      </c>
      <c r="G1961" s="2386" t="s">
        <v>738</v>
      </c>
      <c r="H1961" s="552"/>
      <c r="I1961" s="552">
        <v>237.8</v>
      </c>
      <c r="J1961" s="552"/>
      <c r="K1961" s="552"/>
      <c r="L1961" s="552"/>
      <c r="M1961" s="552"/>
      <c r="N1961" s="552"/>
      <c r="O1961" s="552"/>
      <c r="P1961" s="552"/>
      <c r="Q1961" s="552"/>
      <c r="R1961" s="552"/>
      <c r="S1961" s="552"/>
      <c r="T1961" s="552"/>
      <c r="U1961" s="552"/>
      <c r="V1961" s="552"/>
      <c r="W1961" s="552"/>
      <c r="X1961" s="552"/>
      <c r="Y1961" s="552"/>
      <c r="Z1961" s="552"/>
      <c r="AA1961" s="552"/>
      <c r="AB1961" s="552"/>
      <c r="AC1961" s="552"/>
      <c r="AD1961" s="552"/>
      <c r="AE1961" s="552"/>
      <c r="AF1961" s="552"/>
      <c r="AG1961" s="552"/>
      <c r="AH1961" s="552"/>
      <c r="AI1961" s="1532" t="s">
        <v>739</v>
      </c>
      <c r="AJ1961" s="741"/>
      <c r="AK1961" s="1649"/>
      <c r="AL1961" s="1649"/>
      <c r="AM1961" s="1373"/>
      <c r="AN1961" s="1373"/>
      <c r="AO1961" s="1373"/>
      <c r="AP1961" s="1373"/>
      <c r="AQ1961" s="1649"/>
      <c r="AR1961" s="1373"/>
      <c r="AS1961" s="1373"/>
      <c r="AT1961" s="743"/>
      <c r="AU1961" s="1373"/>
      <c r="AV1961" s="1373"/>
      <c r="AW1961" s="1373"/>
      <c r="AX1961" s="1373"/>
      <c r="AY1961" s="1373"/>
      <c r="AZ1961" s="1639"/>
      <c r="BA1961" s="1639"/>
      <c r="BB1961" s="1639"/>
      <c r="BC1961" s="1639"/>
      <c r="BD1961" s="1639"/>
      <c r="BE1961" s="1642">
        <v>0</v>
      </c>
    </row>
    <row s="1854" customFormat="1" customHeight="1" ht="22.5">
      <c r="A1962" s="994"/>
      <c r="B1962" s="1373"/>
      <c r="C1962" s="1649"/>
      <c r="D1962" s="2158"/>
      <c r="E1962" s="553" t="s">
        <v>3952</v>
      </c>
      <c r="F1962" s="547" t="s">
        <v>2877</v>
      </c>
      <c r="G1962" s="2386" t="s">
        <v>738</v>
      </c>
      <c r="H1962" s="552"/>
      <c r="I1962" s="552">
        <v>199.4</v>
      </c>
      <c r="J1962" s="552"/>
      <c r="K1962" s="552"/>
      <c r="L1962" s="552"/>
      <c r="M1962" s="552"/>
      <c r="N1962" s="552"/>
      <c r="O1962" s="552"/>
      <c r="P1962" s="552"/>
      <c r="Q1962" s="552"/>
      <c r="R1962" s="552"/>
      <c r="S1962" s="552"/>
      <c r="T1962" s="552"/>
      <c r="U1962" s="552"/>
      <c r="V1962" s="552"/>
      <c r="W1962" s="552"/>
      <c r="X1962" s="552"/>
      <c r="Y1962" s="552"/>
      <c r="Z1962" s="552"/>
      <c r="AA1962" s="552"/>
      <c r="AB1962" s="552"/>
      <c r="AC1962" s="552"/>
      <c r="AD1962" s="552"/>
      <c r="AE1962" s="552"/>
      <c r="AF1962" s="552"/>
      <c r="AG1962" s="552"/>
      <c r="AH1962" s="552"/>
      <c r="AI1962" s="1532" t="s">
        <v>739</v>
      </c>
      <c r="AJ1962" s="741"/>
      <c r="AK1962" s="1649"/>
      <c r="AL1962" s="1649"/>
      <c r="AM1962" s="1373"/>
      <c r="AN1962" s="1373"/>
      <c r="AO1962" s="1373"/>
      <c r="AP1962" s="1373"/>
      <c r="AQ1962" s="1649"/>
      <c r="AR1962" s="1373"/>
      <c r="AS1962" s="1373"/>
      <c r="AT1962" s="743"/>
      <c r="AU1962" s="1373"/>
      <c r="AV1962" s="1373"/>
      <c r="AW1962" s="1373"/>
      <c r="AX1962" s="1373"/>
      <c r="AY1962" s="1373"/>
      <c r="AZ1962" s="1639"/>
      <c r="BA1962" s="1639"/>
      <c r="BB1962" s="1639"/>
      <c r="BC1962" s="1639"/>
      <c r="BD1962" s="1639"/>
      <c r="BE1962" s="1642">
        <v>0</v>
      </c>
    </row>
    <row s="1854" customFormat="1" customHeight="1" ht="22.5">
      <c r="A1963" s="994"/>
      <c r="B1963" s="1373"/>
      <c r="C1963" s="1649"/>
      <c r="D1963" s="2158"/>
      <c r="E1963" s="553" t="s">
        <v>3953</v>
      </c>
      <c r="F1963" s="547" t="s">
        <v>2853</v>
      </c>
      <c r="G1963" s="2386" t="s">
        <v>738</v>
      </c>
      <c r="H1963" s="552"/>
      <c r="I1963" s="552">
        <v>204.263</v>
      </c>
      <c r="J1963" s="552"/>
      <c r="K1963" s="552"/>
      <c r="L1963" s="552"/>
      <c r="M1963" s="552"/>
      <c r="N1963" s="552"/>
      <c r="O1963" s="552"/>
      <c r="P1963" s="552"/>
      <c r="Q1963" s="552"/>
      <c r="R1963" s="552"/>
      <c r="S1963" s="552"/>
      <c r="T1963" s="552"/>
      <c r="U1963" s="552"/>
      <c r="V1963" s="552"/>
      <c r="W1963" s="552"/>
      <c r="X1963" s="552"/>
      <c r="Y1963" s="552"/>
      <c r="Z1963" s="552"/>
      <c r="AA1963" s="552"/>
      <c r="AB1963" s="552"/>
      <c r="AC1963" s="552"/>
      <c r="AD1963" s="552"/>
      <c r="AE1963" s="552"/>
      <c r="AF1963" s="552"/>
      <c r="AG1963" s="552"/>
      <c r="AH1963" s="552"/>
      <c r="AI1963" s="1532" t="s">
        <v>739</v>
      </c>
      <c r="AJ1963" s="741"/>
      <c r="AK1963" s="1649"/>
      <c r="AL1963" s="1649"/>
      <c r="AM1963" s="1373"/>
      <c r="AN1963" s="1373"/>
      <c r="AO1963" s="1373"/>
      <c r="AP1963" s="1373"/>
      <c r="AQ1963" s="1649"/>
      <c r="AR1963" s="1373"/>
      <c r="AS1963" s="1373"/>
      <c r="AT1963" s="743"/>
      <c r="AU1963" s="1373"/>
      <c r="AV1963" s="1373"/>
      <c r="AW1963" s="1373"/>
      <c r="AX1963" s="1373"/>
      <c r="AY1963" s="1373"/>
      <c r="AZ1963" s="1639"/>
      <c r="BA1963" s="1639"/>
      <c r="BB1963" s="1639"/>
      <c r="BC1963" s="1639"/>
      <c r="BD1963" s="1639"/>
      <c r="BE1963" s="1642">
        <v>0</v>
      </c>
    </row>
    <row s="1854" customFormat="1" customHeight="1" ht="22.5">
      <c r="A1964" s="994"/>
      <c r="B1964" s="1373"/>
      <c r="C1964" s="1649"/>
      <c r="D1964" s="2158"/>
      <c r="E1964" s="553" t="s">
        <v>3954</v>
      </c>
      <c r="F1964" s="547" t="s">
        <v>2861</v>
      </c>
      <c r="G1964" s="2386" t="s">
        <v>738</v>
      </c>
      <c r="H1964" s="552"/>
      <c r="I1964" s="552">
        <v>196.296</v>
      </c>
      <c r="J1964" s="552"/>
      <c r="K1964" s="552"/>
      <c r="L1964" s="552"/>
      <c r="M1964" s="552"/>
      <c r="N1964" s="552"/>
      <c r="O1964" s="552"/>
      <c r="P1964" s="552"/>
      <c r="Q1964" s="552"/>
      <c r="R1964" s="552"/>
      <c r="S1964" s="552"/>
      <c r="T1964" s="552"/>
      <c r="U1964" s="552"/>
      <c r="V1964" s="552"/>
      <c r="W1964" s="552"/>
      <c r="X1964" s="552"/>
      <c r="Y1964" s="552"/>
      <c r="Z1964" s="552"/>
      <c r="AA1964" s="552"/>
      <c r="AB1964" s="552"/>
      <c r="AC1964" s="552"/>
      <c r="AD1964" s="552"/>
      <c r="AE1964" s="552"/>
      <c r="AF1964" s="552"/>
      <c r="AG1964" s="552"/>
      <c r="AH1964" s="552"/>
      <c r="AI1964" s="1532" t="s">
        <v>739</v>
      </c>
      <c r="AJ1964" s="741"/>
      <c r="AK1964" s="1649"/>
      <c r="AL1964" s="1649"/>
      <c r="AM1964" s="1373"/>
      <c r="AN1964" s="1373"/>
      <c r="AO1964" s="1373"/>
      <c r="AP1964" s="1373"/>
      <c r="AQ1964" s="1649"/>
      <c r="AR1964" s="1373"/>
      <c r="AS1964" s="1373"/>
      <c r="AT1964" s="743"/>
      <c r="AU1964" s="1373"/>
      <c r="AV1964" s="1373"/>
      <c r="AW1964" s="1373"/>
      <c r="AX1964" s="1373"/>
      <c r="AY1964" s="1373"/>
      <c r="AZ1964" s="1639"/>
      <c r="BA1964" s="1639"/>
      <c r="BB1964" s="1639"/>
      <c r="BC1964" s="1639"/>
      <c r="BD1964" s="1639"/>
      <c r="BE1964" s="1642">
        <v>0</v>
      </c>
    </row>
    <row s="1854" customFormat="1" customHeight="1" ht="22.5">
      <c r="A1965" s="994"/>
      <c r="B1965" s="1373"/>
      <c r="C1965" s="1649"/>
      <c r="D1965" s="2158"/>
      <c r="E1965" s="553" t="s">
        <v>3955</v>
      </c>
      <c r="F1965" s="547" t="s">
        <v>2845</v>
      </c>
      <c r="G1965" s="2386" t="s">
        <v>738</v>
      </c>
      <c r="H1965" s="552"/>
      <c r="I1965" s="552">
        <v>171.3</v>
      </c>
      <c r="J1965" s="552"/>
      <c r="K1965" s="552"/>
      <c r="L1965" s="552"/>
      <c r="M1965" s="552"/>
      <c r="N1965" s="552"/>
      <c r="O1965" s="552"/>
      <c r="P1965" s="552"/>
      <c r="Q1965" s="552"/>
      <c r="R1965" s="552"/>
      <c r="S1965" s="552"/>
      <c r="T1965" s="552"/>
      <c r="U1965" s="552"/>
      <c r="V1965" s="552"/>
      <c r="W1965" s="552"/>
      <c r="X1965" s="552"/>
      <c r="Y1965" s="552"/>
      <c r="Z1965" s="552"/>
      <c r="AA1965" s="552"/>
      <c r="AB1965" s="552"/>
      <c r="AC1965" s="552"/>
      <c r="AD1965" s="552"/>
      <c r="AE1965" s="552"/>
      <c r="AF1965" s="552"/>
      <c r="AG1965" s="552"/>
      <c r="AH1965" s="552"/>
      <c r="AI1965" s="1532" t="s">
        <v>739</v>
      </c>
      <c r="AJ1965" s="741"/>
      <c r="AK1965" s="1649"/>
      <c r="AL1965" s="1649"/>
      <c r="AM1965" s="1373"/>
      <c r="AN1965" s="1373"/>
      <c r="AO1965" s="1373"/>
      <c r="AP1965" s="1373"/>
      <c r="AQ1965" s="1649"/>
      <c r="AR1965" s="1373"/>
      <c r="AS1965" s="1373"/>
      <c r="AT1965" s="743"/>
      <c r="AU1965" s="1373"/>
      <c r="AV1965" s="1373"/>
      <c r="AW1965" s="1373"/>
      <c r="AX1965" s="1373"/>
      <c r="AY1965" s="1373"/>
      <c r="AZ1965" s="1639"/>
      <c r="BA1965" s="1639"/>
      <c r="BB1965" s="1639"/>
      <c r="BC1965" s="1639"/>
      <c r="BD1965" s="1639"/>
      <c r="BE1965" s="1642">
        <v>0</v>
      </c>
    </row>
    <row s="1854" customFormat="1" customHeight="1" ht="22.5">
      <c r="A1966" s="994"/>
      <c r="B1966" s="1373"/>
      <c r="C1966" s="1649"/>
      <c r="D1966" s="2158"/>
      <c r="E1966" s="553" t="s">
        <v>3956</v>
      </c>
      <c r="F1966" s="547" t="s">
        <v>2845</v>
      </c>
      <c r="G1966" s="2386" t="s">
        <v>738</v>
      </c>
      <c r="H1966" s="552"/>
      <c r="I1966" s="552">
        <v>182.211</v>
      </c>
      <c r="J1966" s="552"/>
      <c r="K1966" s="552"/>
      <c r="L1966" s="552"/>
      <c r="M1966" s="552"/>
      <c r="N1966" s="552"/>
      <c r="O1966" s="552"/>
      <c r="P1966" s="552"/>
      <c r="Q1966" s="552"/>
      <c r="R1966" s="552"/>
      <c r="S1966" s="552"/>
      <c r="T1966" s="552"/>
      <c r="U1966" s="552"/>
      <c r="V1966" s="552"/>
      <c r="W1966" s="552"/>
      <c r="X1966" s="552"/>
      <c r="Y1966" s="552"/>
      <c r="Z1966" s="552"/>
      <c r="AA1966" s="552"/>
      <c r="AB1966" s="552"/>
      <c r="AC1966" s="552"/>
      <c r="AD1966" s="552"/>
      <c r="AE1966" s="552"/>
      <c r="AF1966" s="552"/>
      <c r="AG1966" s="552"/>
      <c r="AH1966" s="552"/>
      <c r="AI1966" s="1532" t="s">
        <v>739</v>
      </c>
      <c r="AJ1966" s="741"/>
      <c r="AK1966" s="1649"/>
      <c r="AL1966" s="1649"/>
      <c r="AM1966" s="1373"/>
      <c r="AN1966" s="1373"/>
      <c r="AO1966" s="1373"/>
      <c r="AP1966" s="1373"/>
      <c r="AQ1966" s="1649"/>
      <c r="AR1966" s="1373"/>
      <c r="AS1966" s="1373"/>
      <c r="AT1966" s="743"/>
      <c r="AU1966" s="1373"/>
      <c r="AV1966" s="1373"/>
      <c r="AW1966" s="1373"/>
      <c r="AX1966" s="1373"/>
      <c r="AY1966" s="1373"/>
      <c r="AZ1966" s="1639"/>
      <c r="BA1966" s="1639"/>
      <c r="BB1966" s="1639"/>
      <c r="BC1966" s="1639"/>
      <c r="BD1966" s="1639"/>
      <c r="BE1966" s="1642">
        <v>0</v>
      </c>
    </row>
    <row s="1854" customFormat="1" customHeight="1" ht="22.5">
      <c r="A1967" s="994"/>
      <c r="B1967" s="1373"/>
      <c r="C1967" s="1649"/>
      <c r="D1967" s="2158"/>
      <c r="E1967" s="553" t="s">
        <v>3957</v>
      </c>
      <c r="F1967" s="547" t="s">
        <v>2907</v>
      </c>
      <c r="G1967" s="2386" t="s">
        <v>738</v>
      </c>
      <c r="H1967" s="552"/>
      <c r="I1967" s="552">
        <v>250.787</v>
      </c>
      <c r="J1967" s="552"/>
      <c r="K1967" s="552"/>
      <c r="L1967" s="552"/>
      <c r="M1967" s="552"/>
      <c r="N1967" s="552"/>
      <c r="O1967" s="552"/>
      <c r="P1967" s="552"/>
      <c r="Q1967" s="552"/>
      <c r="R1967" s="552"/>
      <c r="S1967" s="552"/>
      <c r="T1967" s="552"/>
      <c r="U1967" s="552"/>
      <c r="V1967" s="552"/>
      <c r="W1967" s="552"/>
      <c r="X1967" s="552"/>
      <c r="Y1967" s="552"/>
      <c r="Z1967" s="552"/>
      <c r="AA1967" s="552"/>
      <c r="AB1967" s="552"/>
      <c r="AC1967" s="552"/>
      <c r="AD1967" s="552"/>
      <c r="AE1967" s="552"/>
      <c r="AF1967" s="552"/>
      <c r="AG1967" s="552"/>
      <c r="AH1967" s="552"/>
      <c r="AI1967" s="1532" t="s">
        <v>739</v>
      </c>
      <c r="AJ1967" s="741"/>
      <c r="AK1967" s="1649"/>
      <c r="AL1967" s="1649"/>
      <c r="AM1967" s="1373"/>
      <c r="AN1967" s="1373"/>
      <c r="AO1967" s="1373"/>
      <c r="AP1967" s="1373"/>
      <c r="AQ1967" s="1649"/>
      <c r="AR1967" s="1373"/>
      <c r="AS1967" s="1373"/>
      <c r="AT1967" s="743"/>
      <c r="AU1967" s="1373"/>
      <c r="AV1967" s="1373"/>
      <c r="AW1967" s="1373"/>
      <c r="AX1967" s="1373"/>
      <c r="AY1967" s="1373"/>
      <c r="AZ1967" s="1639"/>
      <c r="BA1967" s="1639"/>
      <c r="BB1967" s="1639"/>
      <c r="BC1967" s="1639"/>
      <c r="BD1967" s="1639"/>
      <c r="BE1967" s="1642">
        <v>0</v>
      </c>
    </row>
    <row s="1854" customFormat="1" customHeight="1" ht="22.5">
      <c r="A1968" s="994"/>
      <c r="B1968" s="1373"/>
      <c r="C1968" s="1649"/>
      <c r="D1968" s="2158"/>
      <c r="E1968" s="553" t="s">
        <v>3958</v>
      </c>
      <c r="F1968" s="547" t="s">
        <v>3959</v>
      </c>
      <c r="G1968" s="2386" t="s">
        <v>738</v>
      </c>
      <c r="H1968" s="552"/>
      <c r="I1968" s="552">
        <v>177.277</v>
      </c>
      <c r="J1968" s="552"/>
      <c r="K1968" s="552"/>
      <c r="L1968" s="552"/>
      <c r="M1968" s="552"/>
      <c r="N1968" s="552"/>
      <c r="O1968" s="552"/>
      <c r="P1968" s="552"/>
      <c r="Q1968" s="552"/>
      <c r="R1968" s="552"/>
      <c r="S1968" s="552"/>
      <c r="T1968" s="552"/>
      <c r="U1968" s="552"/>
      <c r="V1968" s="552"/>
      <c r="W1968" s="552"/>
      <c r="X1968" s="552"/>
      <c r="Y1968" s="552"/>
      <c r="Z1968" s="552"/>
      <c r="AA1968" s="552"/>
      <c r="AB1968" s="552"/>
      <c r="AC1968" s="552"/>
      <c r="AD1968" s="552"/>
      <c r="AE1968" s="552"/>
      <c r="AF1968" s="552"/>
      <c r="AG1968" s="552"/>
      <c r="AH1968" s="552"/>
      <c r="AI1968" s="1532" t="s">
        <v>739</v>
      </c>
      <c r="AJ1968" s="741"/>
      <c r="AK1968" s="1649"/>
      <c r="AL1968" s="1649"/>
      <c r="AM1968" s="1373"/>
      <c r="AN1968" s="1373"/>
      <c r="AO1968" s="1373"/>
      <c r="AP1968" s="1373"/>
      <c r="AQ1968" s="1649"/>
      <c r="AR1968" s="1373"/>
      <c r="AS1968" s="1373"/>
      <c r="AT1968" s="743"/>
      <c r="AU1968" s="1373"/>
      <c r="AV1968" s="1373"/>
      <c r="AW1968" s="1373"/>
      <c r="AX1968" s="1373"/>
      <c r="AY1968" s="1373"/>
      <c r="AZ1968" s="1639"/>
      <c r="BA1968" s="1639"/>
      <c r="BB1968" s="1639"/>
      <c r="BC1968" s="1639"/>
      <c r="BD1968" s="1639"/>
      <c r="BE1968" s="1642">
        <v>0</v>
      </c>
    </row>
    <row s="1854" customFormat="1" customHeight="1" ht="22.5">
      <c r="A1969" s="994"/>
      <c r="B1969" s="1373"/>
      <c r="C1969" s="1649"/>
      <c r="D1969" s="2158"/>
      <c r="E1969" s="553" t="s">
        <v>3960</v>
      </c>
      <c r="F1969" s="547" t="s">
        <v>2851</v>
      </c>
      <c r="G1969" s="2386" t="s">
        <v>738</v>
      </c>
      <c r="H1969" s="552"/>
      <c r="I1969" s="552">
        <v>187.077</v>
      </c>
      <c r="J1969" s="552"/>
      <c r="K1969" s="552"/>
      <c r="L1969" s="552"/>
      <c r="M1969" s="552"/>
      <c r="N1969" s="552"/>
      <c r="O1969" s="552"/>
      <c r="P1969" s="552"/>
      <c r="Q1969" s="552"/>
      <c r="R1969" s="552"/>
      <c r="S1969" s="552"/>
      <c r="T1969" s="552"/>
      <c r="U1969" s="552"/>
      <c r="V1969" s="552"/>
      <c r="W1969" s="552"/>
      <c r="X1969" s="552"/>
      <c r="Y1969" s="552"/>
      <c r="Z1969" s="552"/>
      <c r="AA1969" s="552"/>
      <c r="AB1969" s="552"/>
      <c r="AC1969" s="552"/>
      <c r="AD1969" s="552"/>
      <c r="AE1969" s="552"/>
      <c r="AF1969" s="552"/>
      <c r="AG1969" s="552"/>
      <c r="AH1969" s="552"/>
      <c r="AI1969" s="1532" t="s">
        <v>739</v>
      </c>
      <c r="AJ1969" s="741"/>
      <c r="AK1969" s="1649"/>
      <c r="AL1969" s="1649"/>
      <c r="AM1969" s="1373"/>
      <c r="AN1969" s="1373"/>
      <c r="AO1969" s="1373"/>
      <c r="AP1969" s="1373"/>
      <c r="AQ1969" s="1649"/>
      <c r="AR1969" s="1373"/>
      <c r="AS1969" s="1373"/>
      <c r="AT1969" s="743"/>
      <c r="AU1969" s="1373"/>
      <c r="AV1969" s="1373"/>
      <c r="AW1969" s="1373"/>
      <c r="AX1969" s="1373"/>
      <c r="AY1969" s="1373"/>
      <c r="AZ1969" s="1639"/>
      <c r="BA1969" s="1639"/>
      <c r="BB1969" s="1639"/>
      <c r="BC1969" s="1639"/>
      <c r="BD1969" s="1639"/>
      <c r="BE1969" s="1642">
        <v>0</v>
      </c>
    </row>
    <row s="1854" customFormat="1" customHeight="1" ht="22.5">
      <c r="A1970" s="994"/>
      <c r="B1970" s="1373"/>
      <c r="C1970" s="1649"/>
      <c r="D1970" s="2158"/>
      <c r="E1970" s="553" t="s">
        <v>3961</v>
      </c>
      <c r="F1970" s="547" t="s">
        <v>2901</v>
      </c>
      <c r="G1970" s="2386" t="s">
        <v>738</v>
      </c>
      <c r="H1970" s="552"/>
      <c r="I1970" s="552">
        <v>211.286</v>
      </c>
      <c r="J1970" s="552"/>
      <c r="K1970" s="552"/>
      <c r="L1970" s="552"/>
      <c r="M1970" s="552"/>
      <c r="N1970" s="552"/>
      <c r="O1970" s="552"/>
      <c r="P1970" s="552"/>
      <c r="Q1970" s="552"/>
      <c r="R1970" s="552"/>
      <c r="S1970" s="552"/>
      <c r="T1970" s="552"/>
      <c r="U1970" s="552"/>
      <c r="V1970" s="552"/>
      <c r="W1970" s="552"/>
      <c r="X1970" s="552"/>
      <c r="Y1970" s="552"/>
      <c r="Z1970" s="552"/>
      <c r="AA1970" s="552"/>
      <c r="AB1970" s="552"/>
      <c r="AC1970" s="552"/>
      <c r="AD1970" s="552"/>
      <c r="AE1970" s="552"/>
      <c r="AF1970" s="552"/>
      <c r="AG1970" s="552"/>
      <c r="AH1970" s="552"/>
      <c r="AI1970" s="1532" t="s">
        <v>739</v>
      </c>
      <c r="AJ1970" s="741"/>
      <c r="AK1970" s="1649"/>
      <c r="AL1970" s="1649"/>
      <c r="AM1970" s="1373"/>
      <c r="AN1970" s="1373"/>
      <c r="AO1970" s="1373"/>
      <c r="AP1970" s="1373"/>
      <c r="AQ1970" s="1649"/>
      <c r="AR1970" s="1373"/>
      <c r="AS1970" s="1373"/>
      <c r="AT1970" s="743"/>
      <c r="AU1970" s="1373"/>
      <c r="AV1970" s="1373"/>
      <c r="AW1970" s="1373"/>
      <c r="AX1970" s="1373"/>
      <c r="AY1970" s="1373"/>
      <c r="AZ1970" s="1639"/>
      <c r="BA1970" s="1639"/>
      <c r="BB1970" s="1639"/>
      <c r="BC1970" s="1639"/>
      <c r="BD1970" s="1639"/>
      <c r="BE1970" s="1642">
        <v>0</v>
      </c>
    </row>
    <row s="1854" customFormat="1" customHeight="1" ht="22.5">
      <c r="A1971" s="994"/>
      <c r="B1971" s="1373"/>
      <c r="C1971" s="1649"/>
      <c r="D1971" s="2158"/>
      <c r="E1971" s="553" t="s">
        <v>3962</v>
      </c>
      <c r="F1971" s="547" t="s">
        <v>2949</v>
      </c>
      <c r="G1971" s="2386" t="s">
        <v>738</v>
      </c>
      <c r="H1971" s="552"/>
      <c r="I1971" s="552">
        <v>206.003</v>
      </c>
      <c r="J1971" s="552"/>
      <c r="K1971" s="552"/>
      <c r="L1971" s="552"/>
      <c r="M1971" s="552"/>
      <c r="N1971" s="552"/>
      <c r="O1971" s="552"/>
      <c r="P1971" s="552"/>
      <c r="Q1971" s="552"/>
      <c r="R1971" s="552"/>
      <c r="S1971" s="552"/>
      <c r="T1971" s="552"/>
      <c r="U1971" s="552"/>
      <c r="V1971" s="552"/>
      <c r="W1971" s="552"/>
      <c r="X1971" s="552"/>
      <c r="Y1971" s="552"/>
      <c r="Z1971" s="552"/>
      <c r="AA1971" s="552"/>
      <c r="AB1971" s="552"/>
      <c r="AC1971" s="552"/>
      <c r="AD1971" s="552"/>
      <c r="AE1971" s="552"/>
      <c r="AF1971" s="552"/>
      <c r="AG1971" s="552"/>
      <c r="AH1971" s="552"/>
      <c r="AI1971" s="1532" t="s">
        <v>739</v>
      </c>
      <c r="AJ1971" s="741"/>
      <c r="AK1971" s="1649"/>
      <c r="AL1971" s="1649"/>
      <c r="AM1971" s="1373"/>
      <c r="AN1971" s="1373"/>
      <c r="AO1971" s="1373"/>
      <c r="AP1971" s="1373"/>
      <c r="AQ1971" s="1649"/>
      <c r="AR1971" s="1373"/>
      <c r="AS1971" s="1373"/>
      <c r="AT1971" s="743"/>
      <c r="AU1971" s="1373"/>
      <c r="AV1971" s="1373"/>
      <c r="AW1971" s="1373"/>
      <c r="AX1971" s="1373"/>
      <c r="AY1971" s="1373"/>
      <c r="AZ1971" s="1639"/>
      <c r="BA1971" s="1639"/>
      <c r="BB1971" s="1639"/>
      <c r="BC1971" s="1639"/>
      <c r="BD1971" s="1639"/>
      <c r="BE1971" s="1642">
        <v>0</v>
      </c>
    </row>
    <row s="1854" customFormat="1" customHeight="1" ht="22.5">
      <c r="A1972" s="994"/>
      <c r="B1972" s="1373"/>
      <c r="C1972" s="1649"/>
      <c r="D1972" s="2158"/>
      <c r="E1972" s="553" t="s">
        <v>3963</v>
      </c>
      <c r="F1972" s="547" t="s">
        <v>2911</v>
      </c>
      <c r="G1972" s="2386" t="s">
        <v>738</v>
      </c>
      <c r="H1972" s="552"/>
      <c r="I1972" s="552">
        <v>189.92</v>
      </c>
      <c r="J1972" s="552"/>
      <c r="K1972" s="552"/>
      <c r="L1972" s="552"/>
      <c r="M1972" s="552"/>
      <c r="N1972" s="552"/>
      <c r="O1972" s="552"/>
      <c r="P1972" s="552"/>
      <c r="Q1972" s="552"/>
      <c r="R1972" s="552"/>
      <c r="S1972" s="552"/>
      <c r="T1972" s="552"/>
      <c r="U1972" s="552"/>
      <c r="V1972" s="552"/>
      <c r="W1972" s="552"/>
      <c r="X1972" s="552"/>
      <c r="Y1972" s="552"/>
      <c r="Z1972" s="552"/>
      <c r="AA1972" s="552"/>
      <c r="AB1972" s="552"/>
      <c r="AC1972" s="552"/>
      <c r="AD1972" s="552"/>
      <c r="AE1972" s="552"/>
      <c r="AF1972" s="552"/>
      <c r="AG1972" s="552"/>
      <c r="AH1972" s="552"/>
      <c r="AI1972" s="1532" t="s">
        <v>739</v>
      </c>
      <c r="AJ1972" s="741"/>
      <c r="AK1972" s="1649"/>
      <c r="AL1972" s="1649"/>
      <c r="AM1972" s="1373"/>
      <c r="AN1972" s="1373"/>
      <c r="AO1972" s="1373"/>
      <c r="AP1972" s="1373"/>
      <c r="AQ1972" s="1649"/>
      <c r="AR1972" s="1373"/>
      <c r="AS1972" s="1373"/>
      <c r="AT1972" s="743"/>
      <c r="AU1972" s="1373"/>
      <c r="AV1972" s="1373"/>
      <c r="AW1972" s="1373"/>
      <c r="AX1972" s="1373"/>
      <c r="AY1972" s="1373"/>
      <c r="AZ1972" s="1639"/>
      <c r="BA1972" s="1639"/>
      <c r="BB1972" s="1639"/>
      <c r="BC1972" s="1639"/>
      <c r="BD1972" s="1639"/>
      <c r="BE1972" s="1642">
        <v>0</v>
      </c>
    </row>
    <row s="1854" customFormat="1" customHeight="1" ht="22.5">
      <c r="A1973" s="994"/>
      <c r="B1973" s="1373"/>
      <c r="C1973" s="1649"/>
      <c r="D1973" s="2158"/>
      <c r="E1973" s="553" t="s">
        <v>3964</v>
      </c>
      <c r="F1973" s="547" t="s">
        <v>2865</v>
      </c>
      <c r="G1973" s="2386" t="s">
        <v>738</v>
      </c>
      <c r="H1973" s="552"/>
      <c r="I1973" s="552">
        <v>244.097</v>
      </c>
      <c r="J1973" s="552"/>
      <c r="K1973" s="552"/>
      <c r="L1973" s="552"/>
      <c r="M1973" s="552"/>
      <c r="N1973" s="552"/>
      <c r="O1973" s="552"/>
      <c r="P1973" s="552"/>
      <c r="Q1973" s="552"/>
      <c r="R1973" s="552"/>
      <c r="S1973" s="552"/>
      <c r="T1973" s="552"/>
      <c r="U1973" s="552"/>
      <c r="V1973" s="552"/>
      <c r="W1973" s="552"/>
      <c r="X1973" s="552"/>
      <c r="Y1973" s="552"/>
      <c r="Z1973" s="552"/>
      <c r="AA1973" s="552"/>
      <c r="AB1973" s="552"/>
      <c r="AC1973" s="552"/>
      <c r="AD1973" s="552"/>
      <c r="AE1973" s="552"/>
      <c r="AF1973" s="552"/>
      <c r="AG1973" s="552"/>
      <c r="AH1973" s="552"/>
      <c r="AI1973" s="1532" t="s">
        <v>739</v>
      </c>
      <c r="AJ1973" s="741"/>
      <c r="AK1973" s="1649"/>
      <c r="AL1973" s="1649"/>
      <c r="AM1973" s="1373"/>
      <c r="AN1973" s="1373"/>
      <c r="AO1973" s="1373"/>
      <c r="AP1973" s="1373"/>
      <c r="AQ1973" s="1649"/>
      <c r="AR1973" s="1373"/>
      <c r="AS1973" s="1373"/>
      <c r="AT1973" s="743"/>
      <c r="AU1973" s="1373"/>
      <c r="AV1973" s="1373"/>
      <c r="AW1973" s="1373"/>
      <c r="AX1973" s="1373"/>
      <c r="AY1973" s="1373"/>
      <c r="AZ1973" s="1639"/>
      <c r="BA1973" s="1639"/>
      <c r="BB1973" s="1639"/>
      <c r="BC1973" s="1639"/>
      <c r="BD1973" s="1639"/>
      <c r="BE1973" s="1642">
        <v>0</v>
      </c>
    </row>
    <row s="1854" customFormat="1" customHeight="1" ht="22.5">
      <c r="A1974" s="994"/>
      <c r="B1974" s="1373"/>
      <c r="C1974" s="1649"/>
      <c r="D1974" s="2158"/>
      <c r="E1974" s="553" t="s">
        <v>3965</v>
      </c>
      <c r="F1974" s="547" t="s">
        <v>2867</v>
      </c>
      <c r="G1974" s="2386" t="s">
        <v>738</v>
      </c>
      <c r="H1974" s="552"/>
      <c r="I1974" s="552">
        <v>259.496</v>
      </c>
      <c r="J1974" s="552"/>
      <c r="K1974" s="552"/>
      <c r="L1974" s="552"/>
      <c r="M1974" s="552"/>
      <c r="N1974" s="552"/>
      <c r="O1974" s="552"/>
      <c r="P1974" s="552"/>
      <c r="Q1974" s="552"/>
      <c r="R1974" s="552"/>
      <c r="S1974" s="552"/>
      <c r="T1974" s="552"/>
      <c r="U1974" s="552"/>
      <c r="V1974" s="552"/>
      <c r="W1974" s="552"/>
      <c r="X1974" s="552"/>
      <c r="Y1974" s="552"/>
      <c r="Z1974" s="552"/>
      <c r="AA1974" s="552"/>
      <c r="AB1974" s="552"/>
      <c r="AC1974" s="552"/>
      <c r="AD1974" s="552"/>
      <c r="AE1974" s="552"/>
      <c r="AF1974" s="552"/>
      <c r="AG1974" s="552"/>
      <c r="AH1974" s="552"/>
      <c r="AI1974" s="1532" t="s">
        <v>739</v>
      </c>
      <c r="AJ1974" s="741"/>
      <c r="AK1974" s="1649"/>
      <c r="AL1974" s="1649"/>
      <c r="AM1974" s="1373"/>
      <c r="AN1974" s="1373"/>
      <c r="AO1974" s="1373"/>
      <c r="AP1974" s="1373"/>
      <c r="AQ1974" s="1649"/>
      <c r="AR1974" s="1373"/>
      <c r="AS1974" s="1373"/>
      <c r="AT1974" s="743"/>
      <c r="AU1974" s="1373"/>
      <c r="AV1974" s="1373"/>
      <c r="AW1974" s="1373"/>
      <c r="AX1974" s="1373"/>
      <c r="AY1974" s="1373"/>
      <c r="AZ1974" s="1639"/>
      <c r="BA1974" s="1639"/>
      <c r="BB1974" s="1639"/>
      <c r="BC1974" s="1639"/>
      <c r="BD1974" s="1639"/>
      <c r="BE1974" s="1642">
        <v>0</v>
      </c>
    </row>
    <row s="1854" customFormat="1" customHeight="1" ht="22.5">
      <c r="A1975" s="994"/>
      <c r="B1975" s="1373"/>
      <c r="C1975" s="1649"/>
      <c r="D1975" s="2158"/>
      <c r="E1975" s="553" t="s">
        <v>3966</v>
      </c>
      <c r="F1975" s="547" t="s">
        <v>2859</v>
      </c>
      <c r="G1975" s="2386" t="s">
        <v>738</v>
      </c>
      <c r="H1975" s="552"/>
      <c r="I1975" s="552">
        <v>256.06</v>
      </c>
      <c r="J1975" s="552"/>
      <c r="K1975" s="552"/>
      <c r="L1975" s="552"/>
      <c r="M1975" s="552"/>
      <c r="N1975" s="552"/>
      <c r="O1975" s="552"/>
      <c r="P1975" s="552"/>
      <c r="Q1975" s="552"/>
      <c r="R1975" s="552"/>
      <c r="S1975" s="552"/>
      <c r="T1975" s="552"/>
      <c r="U1975" s="552"/>
      <c r="V1975" s="552"/>
      <c r="W1975" s="552"/>
      <c r="X1975" s="552"/>
      <c r="Y1975" s="552"/>
      <c r="Z1975" s="552"/>
      <c r="AA1975" s="552"/>
      <c r="AB1975" s="552"/>
      <c r="AC1975" s="552"/>
      <c r="AD1975" s="552"/>
      <c r="AE1975" s="552"/>
      <c r="AF1975" s="552"/>
      <c r="AG1975" s="552"/>
      <c r="AH1975" s="552"/>
      <c r="AI1975" s="1532" t="s">
        <v>739</v>
      </c>
      <c r="AJ1975" s="741"/>
      <c r="AK1975" s="1649"/>
      <c r="AL1975" s="1649"/>
      <c r="AM1975" s="1373"/>
      <c r="AN1975" s="1373"/>
      <c r="AO1975" s="1373"/>
      <c r="AP1975" s="1373"/>
      <c r="AQ1975" s="1649"/>
      <c r="AR1975" s="1373"/>
      <c r="AS1975" s="1373"/>
      <c r="AT1975" s="743"/>
      <c r="AU1975" s="1373"/>
      <c r="AV1975" s="1373"/>
      <c r="AW1975" s="1373"/>
      <c r="AX1975" s="1373"/>
      <c r="AY1975" s="1373"/>
      <c r="AZ1975" s="1639"/>
      <c r="BA1975" s="1639"/>
      <c r="BB1975" s="1639"/>
      <c r="BC1975" s="1639"/>
      <c r="BD1975" s="1639"/>
      <c r="BE1975" s="1642">
        <v>0</v>
      </c>
    </row>
    <row s="1854" customFormat="1" customHeight="1" ht="22.5">
      <c r="A1976" s="994"/>
      <c r="B1976" s="1373"/>
      <c r="C1976" s="1649"/>
      <c r="D1976" s="2158"/>
      <c r="E1976" s="553" t="s">
        <v>3967</v>
      </c>
      <c r="F1976" s="547" t="s">
        <v>3968</v>
      </c>
      <c r="G1976" s="2386" t="s">
        <v>738</v>
      </c>
      <c r="H1976" s="552"/>
      <c r="I1976" s="552">
        <v>244.15</v>
      </c>
      <c r="J1976" s="552"/>
      <c r="K1976" s="552"/>
      <c r="L1976" s="552"/>
      <c r="M1976" s="552"/>
      <c r="N1976" s="552"/>
      <c r="O1976" s="552"/>
      <c r="P1976" s="552"/>
      <c r="Q1976" s="552"/>
      <c r="R1976" s="552"/>
      <c r="S1976" s="552"/>
      <c r="T1976" s="552"/>
      <c r="U1976" s="552"/>
      <c r="V1976" s="552"/>
      <c r="W1976" s="552"/>
      <c r="X1976" s="552"/>
      <c r="Y1976" s="552"/>
      <c r="Z1976" s="552"/>
      <c r="AA1976" s="552"/>
      <c r="AB1976" s="552"/>
      <c r="AC1976" s="552"/>
      <c r="AD1976" s="552"/>
      <c r="AE1976" s="552"/>
      <c r="AF1976" s="552"/>
      <c r="AG1976" s="552"/>
      <c r="AH1976" s="552"/>
      <c r="AI1976" s="1532" t="s">
        <v>739</v>
      </c>
      <c r="AJ1976" s="741"/>
      <c r="AK1976" s="1649"/>
      <c r="AL1976" s="1649"/>
      <c r="AM1976" s="1373"/>
      <c r="AN1976" s="1373"/>
      <c r="AO1976" s="1373"/>
      <c r="AP1976" s="1373"/>
      <c r="AQ1976" s="1649"/>
      <c r="AR1976" s="1373"/>
      <c r="AS1976" s="1373"/>
      <c r="AT1976" s="743"/>
      <c r="AU1976" s="1373"/>
      <c r="AV1976" s="1373"/>
      <c r="AW1976" s="1373"/>
      <c r="AX1976" s="1373"/>
      <c r="AY1976" s="1373"/>
      <c r="AZ1976" s="1639"/>
      <c r="BA1976" s="1639"/>
      <c r="BB1976" s="1639"/>
      <c r="BC1976" s="1639"/>
      <c r="BD1976" s="1639"/>
      <c r="BE1976" s="1642">
        <v>0</v>
      </c>
    </row>
    <row s="1854" customFormat="1" customHeight="1" ht="22.5">
      <c r="A1977" s="994"/>
      <c r="B1977" s="1373"/>
      <c r="C1977" s="1649"/>
      <c r="D1977" s="2158"/>
      <c r="E1977" s="553" t="s">
        <v>3969</v>
      </c>
      <c r="F1977" s="547" t="s">
        <v>3970</v>
      </c>
      <c r="G1977" s="2386" t="s">
        <v>738</v>
      </c>
      <c r="H1977" s="552"/>
      <c r="I1977" s="552">
        <v>251.471</v>
      </c>
      <c r="J1977" s="552"/>
      <c r="K1977" s="552"/>
      <c r="L1977" s="552"/>
      <c r="M1977" s="552"/>
      <c r="N1977" s="552"/>
      <c r="O1977" s="552"/>
      <c r="P1977" s="552"/>
      <c r="Q1977" s="552"/>
      <c r="R1977" s="552"/>
      <c r="S1977" s="552"/>
      <c r="T1977" s="552"/>
      <c r="U1977" s="552"/>
      <c r="V1977" s="552"/>
      <c r="W1977" s="552"/>
      <c r="X1977" s="552"/>
      <c r="Y1977" s="552"/>
      <c r="Z1977" s="552"/>
      <c r="AA1977" s="552"/>
      <c r="AB1977" s="552"/>
      <c r="AC1977" s="552"/>
      <c r="AD1977" s="552"/>
      <c r="AE1977" s="552"/>
      <c r="AF1977" s="552"/>
      <c r="AG1977" s="552"/>
      <c r="AH1977" s="552"/>
      <c r="AI1977" s="1532" t="s">
        <v>739</v>
      </c>
      <c r="AJ1977" s="741"/>
      <c r="AK1977" s="1649"/>
      <c r="AL1977" s="1649"/>
      <c r="AM1977" s="1373"/>
      <c r="AN1977" s="1373"/>
      <c r="AO1977" s="1373"/>
      <c r="AP1977" s="1373"/>
      <c r="AQ1977" s="1649"/>
      <c r="AR1977" s="1373"/>
      <c r="AS1977" s="1373"/>
      <c r="AT1977" s="743"/>
      <c r="AU1977" s="1373"/>
      <c r="AV1977" s="1373"/>
      <c r="AW1977" s="1373"/>
      <c r="AX1977" s="1373"/>
      <c r="AY1977" s="1373"/>
      <c r="AZ1977" s="1639"/>
      <c r="BA1977" s="1639"/>
      <c r="BB1977" s="1639"/>
      <c r="BC1977" s="1639"/>
      <c r="BD1977" s="1639"/>
      <c r="BE1977" s="1642">
        <v>0</v>
      </c>
    </row>
    <row s="1854" customFormat="1" customHeight="1" ht="22.5">
      <c r="A1978" s="994"/>
      <c r="B1978" s="1373"/>
      <c r="C1978" s="1649"/>
      <c r="D1978" s="2158"/>
      <c r="E1978" s="553" t="s">
        <v>3971</v>
      </c>
      <c r="F1978" s="547" t="s">
        <v>3972</v>
      </c>
      <c r="G1978" s="2386" t="s">
        <v>738</v>
      </c>
      <c r="H1978" s="552"/>
      <c r="I1978" s="552">
        <v>249.059</v>
      </c>
      <c r="J1978" s="552"/>
      <c r="K1978" s="552"/>
      <c r="L1978" s="552"/>
      <c r="M1978" s="552"/>
      <c r="N1978" s="552"/>
      <c r="O1978" s="552"/>
      <c r="P1978" s="552"/>
      <c r="Q1978" s="552"/>
      <c r="R1978" s="552"/>
      <c r="S1978" s="552"/>
      <c r="T1978" s="552"/>
      <c r="U1978" s="552"/>
      <c r="V1978" s="552"/>
      <c r="W1978" s="552"/>
      <c r="X1978" s="552"/>
      <c r="Y1978" s="552"/>
      <c r="Z1978" s="552"/>
      <c r="AA1978" s="552"/>
      <c r="AB1978" s="552"/>
      <c r="AC1978" s="552"/>
      <c r="AD1978" s="552"/>
      <c r="AE1978" s="552"/>
      <c r="AF1978" s="552"/>
      <c r="AG1978" s="552"/>
      <c r="AH1978" s="552"/>
      <c r="AI1978" s="1532" t="s">
        <v>739</v>
      </c>
      <c r="AJ1978" s="741"/>
      <c r="AK1978" s="1649"/>
      <c r="AL1978" s="1649"/>
      <c r="AM1978" s="1373"/>
      <c r="AN1978" s="1373"/>
      <c r="AO1978" s="1373"/>
      <c r="AP1978" s="1373"/>
      <c r="AQ1978" s="1649"/>
      <c r="AR1978" s="1373"/>
      <c r="AS1978" s="1373"/>
      <c r="AT1978" s="743"/>
      <c r="AU1978" s="1373"/>
      <c r="AV1978" s="1373"/>
      <c r="AW1978" s="1373"/>
      <c r="AX1978" s="1373"/>
      <c r="AY1978" s="1373"/>
      <c r="AZ1978" s="1639"/>
      <c r="BA1978" s="1639"/>
      <c r="BB1978" s="1639"/>
      <c r="BC1978" s="1639"/>
      <c r="BD1978" s="1639"/>
      <c r="BE1978" s="1642">
        <v>0</v>
      </c>
    </row>
    <row s="1854" customFormat="1" customHeight="1" ht="22.5">
      <c r="A1979" s="994"/>
      <c r="B1979" s="1373"/>
      <c r="C1979" s="1649"/>
      <c r="D1979" s="2158"/>
      <c r="E1979" s="553" t="s">
        <v>3973</v>
      </c>
      <c r="F1979" s="547" t="s">
        <v>3974</v>
      </c>
      <c r="G1979" s="2386" t="s">
        <v>738</v>
      </c>
      <c r="H1979" s="552"/>
      <c r="I1979" s="552">
        <v>247.824</v>
      </c>
      <c r="J1979" s="552"/>
      <c r="K1979" s="552"/>
      <c r="L1979" s="552"/>
      <c r="M1979" s="552"/>
      <c r="N1979" s="552"/>
      <c r="O1979" s="552"/>
      <c r="P1979" s="552"/>
      <c r="Q1979" s="552"/>
      <c r="R1979" s="552"/>
      <c r="S1979" s="552"/>
      <c r="T1979" s="552"/>
      <c r="U1979" s="552"/>
      <c r="V1979" s="552"/>
      <c r="W1979" s="552"/>
      <c r="X1979" s="552"/>
      <c r="Y1979" s="552"/>
      <c r="Z1979" s="552"/>
      <c r="AA1979" s="552"/>
      <c r="AB1979" s="552"/>
      <c r="AC1979" s="552"/>
      <c r="AD1979" s="552"/>
      <c r="AE1979" s="552"/>
      <c r="AF1979" s="552"/>
      <c r="AG1979" s="552"/>
      <c r="AH1979" s="552"/>
      <c r="AI1979" s="1532" t="s">
        <v>739</v>
      </c>
      <c r="AJ1979" s="741"/>
      <c r="AK1979" s="1649"/>
      <c r="AL1979" s="1649"/>
      <c r="AM1979" s="1373"/>
      <c r="AN1979" s="1373"/>
      <c r="AO1979" s="1373"/>
      <c r="AP1979" s="1373"/>
      <c r="AQ1979" s="1649"/>
      <c r="AR1979" s="1373"/>
      <c r="AS1979" s="1373"/>
      <c r="AT1979" s="743"/>
      <c r="AU1979" s="1373"/>
      <c r="AV1979" s="1373"/>
      <c r="AW1979" s="1373"/>
      <c r="AX1979" s="1373"/>
      <c r="AY1979" s="1373"/>
      <c r="AZ1979" s="1639"/>
      <c r="BA1979" s="1639"/>
      <c r="BB1979" s="1639"/>
      <c r="BC1979" s="1639"/>
      <c r="BD1979" s="1639"/>
      <c r="BE1979" s="1642">
        <v>0</v>
      </c>
    </row>
    <row s="1854" customFormat="1" customHeight="1" ht="22.5">
      <c r="A1980" s="994"/>
      <c r="B1980" s="1373"/>
      <c r="C1980" s="1649"/>
      <c r="D1980" s="2158"/>
      <c r="E1980" s="553" t="s">
        <v>3975</v>
      </c>
      <c r="F1980" s="547" t="s">
        <v>3976</v>
      </c>
      <c r="G1980" s="2386" t="s">
        <v>738</v>
      </c>
      <c r="H1980" s="552"/>
      <c r="I1980" s="552">
        <v>247.184</v>
      </c>
      <c r="J1980" s="552"/>
      <c r="K1980" s="552"/>
      <c r="L1980" s="552"/>
      <c r="M1980" s="552"/>
      <c r="N1980" s="552"/>
      <c r="O1980" s="552"/>
      <c r="P1980" s="552"/>
      <c r="Q1980" s="552"/>
      <c r="R1980" s="552"/>
      <c r="S1980" s="552"/>
      <c r="T1980" s="552"/>
      <c r="U1980" s="552"/>
      <c r="V1980" s="552"/>
      <c r="W1980" s="552"/>
      <c r="X1980" s="552"/>
      <c r="Y1980" s="552"/>
      <c r="Z1980" s="552"/>
      <c r="AA1980" s="552"/>
      <c r="AB1980" s="552"/>
      <c r="AC1980" s="552"/>
      <c r="AD1980" s="552"/>
      <c r="AE1980" s="552"/>
      <c r="AF1980" s="552"/>
      <c r="AG1980" s="552"/>
      <c r="AH1980" s="552"/>
      <c r="AI1980" s="1532" t="s">
        <v>739</v>
      </c>
      <c r="AJ1980" s="741"/>
      <c r="AK1980" s="1649"/>
      <c r="AL1980" s="1649"/>
      <c r="AM1980" s="1373"/>
      <c r="AN1980" s="1373"/>
      <c r="AO1980" s="1373"/>
      <c r="AP1980" s="1373"/>
      <c r="AQ1980" s="1649"/>
      <c r="AR1980" s="1373"/>
      <c r="AS1980" s="1373"/>
      <c r="AT1980" s="743"/>
      <c r="AU1980" s="1373"/>
      <c r="AV1980" s="1373"/>
      <c r="AW1980" s="1373"/>
      <c r="AX1980" s="1373"/>
      <c r="AY1980" s="1373"/>
      <c r="AZ1980" s="1639"/>
      <c r="BA1980" s="1639"/>
      <c r="BB1980" s="1639"/>
      <c r="BC1980" s="1639"/>
      <c r="BD1980" s="1639"/>
      <c r="BE1980" s="1642">
        <v>0</v>
      </c>
    </row>
    <row s="1854" customFormat="1" customHeight="1" ht="22.5">
      <c r="A1981" s="994"/>
      <c r="B1981" s="1373"/>
      <c r="C1981" s="1649"/>
      <c r="D1981" s="2158"/>
      <c r="E1981" s="553" t="s">
        <v>3977</v>
      </c>
      <c r="F1981" s="547" t="s">
        <v>3978</v>
      </c>
      <c r="G1981" s="2386" t="s">
        <v>738</v>
      </c>
      <c r="H1981" s="552"/>
      <c r="I1981" s="552">
        <v>248.184</v>
      </c>
      <c r="J1981" s="552"/>
      <c r="K1981" s="552"/>
      <c r="L1981" s="552"/>
      <c r="M1981" s="552"/>
      <c r="N1981" s="552"/>
      <c r="O1981" s="552"/>
      <c r="P1981" s="552"/>
      <c r="Q1981" s="552"/>
      <c r="R1981" s="552"/>
      <c r="S1981" s="552"/>
      <c r="T1981" s="552"/>
      <c r="U1981" s="552"/>
      <c r="V1981" s="552"/>
      <c r="W1981" s="552"/>
      <c r="X1981" s="552"/>
      <c r="Y1981" s="552"/>
      <c r="Z1981" s="552"/>
      <c r="AA1981" s="552"/>
      <c r="AB1981" s="552"/>
      <c r="AC1981" s="552"/>
      <c r="AD1981" s="552"/>
      <c r="AE1981" s="552"/>
      <c r="AF1981" s="552"/>
      <c r="AG1981" s="552"/>
      <c r="AH1981" s="552"/>
      <c r="AI1981" s="1532" t="s">
        <v>739</v>
      </c>
      <c r="AJ1981" s="741"/>
      <c r="AK1981" s="1649"/>
      <c r="AL1981" s="1649"/>
      <c r="AM1981" s="1373"/>
      <c r="AN1981" s="1373"/>
      <c r="AO1981" s="1373"/>
      <c r="AP1981" s="1373"/>
      <c r="AQ1981" s="1649"/>
      <c r="AR1981" s="1373"/>
      <c r="AS1981" s="1373"/>
      <c r="AT1981" s="743"/>
      <c r="AU1981" s="1373"/>
      <c r="AV1981" s="1373"/>
      <c r="AW1981" s="1373"/>
      <c r="AX1981" s="1373"/>
      <c r="AY1981" s="1373"/>
      <c r="AZ1981" s="1639"/>
      <c r="BA1981" s="1639"/>
      <c r="BB1981" s="1639"/>
      <c r="BC1981" s="1639"/>
      <c r="BD1981" s="1639"/>
      <c r="BE1981" s="1642">
        <v>0</v>
      </c>
    </row>
    <row s="1854" customFormat="1" customHeight="1" ht="22.5">
      <c r="A1982" s="994"/>
      <c r="B1982" s="1373"/>
      <c r="C1982" s="1649"/>
      <c r="D1982" s="2158"/>
      <c r="E1982" s="553" t="s">
        <v>3979</v>
      </c>
      <c r="F1982" s="547" t="s">
        <v>3980</v>
      </c>
      <c r="G1982" s="2386" t="s">
        <v>738</v>
      </c>
      <c r="H1982" s="552"/>
      <c r="I1982" s="552">
        <v>251.446</v>
      </c>
      <c r="J1982" s="552"/>
      <c r="K1982" s="552"/>
      <c r="L1982" s="552"/>
      <c r="M1982" s="552"/>
      <c r="N1982" s="552"/>
      <c r="O1982" s="552"/>
      <c r="P1982" s="552"/>
      <c r="Q1982" s="552"/>
      <c r="R1982" s="552"/>
      <c r="S1982" s="552"/>
      <c r="T1982" s="552"/>
      <c r="U1982" s="552"/>
      <c r="V1982" s="552"/>
      <c r="W1982" s="552"/>
      <c r="X1982" s="552"/>
      <c r="Y1982" s="552"/>
      <c r="Z1982" s="552"/>
      <c r="AA1982" s="552"/>
      <c r="AB1982" s="552"/>
      <c r="AC1982" s="552"/>
      <c r="AD1982" s="552"/>
      <c r="AE1982" s="552"/>
      <c r="AF1982" s="552"/>
      <c r="AG1982" s="552"/>
      <c r="AH1982" s="552"/>
      <c r="AI1982" s="1532" t="s">
        <v>739</v>
      </c>
      <c r="AJ1982" s="741"/>
      <c r="AK1982" s="1649"/>
      <c r="AL1982" s="1649"/>
      <c r="AM1982" s="1373"/>
      <c r="AN1982" s="1373"/>
      <c r="AO1982" s="1373"/>
      <c r="AP1982" s="1373"/>
      <c r="AQ1982" s="1649"/>
      <c r="AR1982" s="1373"/>
      <c r="AS1982" s="1373"/>
      <c r="AT1982" s="743"/>
      <c r="AU1982" s="1373"/>
      <c r="AV1982" s="1373"/>
      <c r="AW1982" s="1373"/>
      <c r="AX1982" s="1373"/>
      <c r="AY1982" s="1373"/>
      <c r="AZ1982" s="1639"/>
      <c r="BA1982" s="1639"/>
      <c r="BB1982" s="1639"/>
      <c r="BC1982" s="1639"/>
      <c r="BD1982" s="1639"/>
      <c r="BE1982" s="1642">
        <v>0</v>
      </c>
    </row>
    <row s="1854" customFormat="1" customHeight="1" ht="22.5">
      <c r="A1983" s="994"/>
      <c r="B1983" s="1373"/>
      <c r="C1983" s="1649"/>
      <c r="D1983" s="2158"/>
      <c r="E1983" s="553" t="s">
        <v>3981</v>
      </c>
      <c r="F1983" s="547" t="s">
        <v>3982</v>
      </c>
      <c r="G1983" s="2386" t="s">
        <v>738</v>
      </c>
      <c r="H1983" s="552"/>
      <c r="I1983" s="552">
        <v>252.435</v>
      </c>
      <c r="J1983" s="552"/>
      <c r="K1983" s="552"/>
      <c r="L1983" s="552"/>
      <c r="M1983" s="552"/>
      <c r="N1983" s="552"/>
      <c r="O1983" s="552"/>
      <c r="P1983" s="552"/>
      <c r="Q1983" s="552"/>
      <c r="R1983" s="552"/>
      <c r="S1983" s="552"/>
      <c r="T1983" s="552"/>
      <c r="U1983" s="552"/>
      <c r="V1983" s="552"/>
      <c r="W1983" s="552"/>
      <c r="X1983" s="552"/>
      <c r="Y1983" s="552"/>
      <c r="Z1983" s="552"/>
      <c r="AA1983" s="552"/>
      <c r="AB1983" s="552"/>
      <c r="AC1983" s="552"/>
      <c r="AD1983" s="552"/>
      <c r="AE1983" s="552"/>
      <c r="AF1983" s="552"/>
      <c r="AG1983" s="552"/>
      <c r="AH1983" s="552"/>
      <c r="AI1983" s="1532" t="s">
        <v>739</v>
      </c>
      <c r="AJ1983" s="741"/>
      <c r="AK1983" s="1649"/>
      <c r="AL1983" s="1649"/>
      <c r="AM1983" s="1373"/>
      <c r="AN1983" s="1373"/>
      <c r="AO1983" s="1373"/>
      <c r="AP1983" s="1373"/>
      <c r="AQ1983" s="1649"/>
      <c r="AR1983" s="1373"/>
      <c r="AS1983" s="1373"/>
      <c r="AT1983" s="743"/>
      <c r="AU1983" s="1373"/>
      <c r="AV1983" s="1373"/>
      <c r="AW1983" s="1373"/>
      <c r="AX1983" s="1373"/>
      <c r="AY1983" s="1373"/>
      <c r="AZ1983" s="1639"/>
      <c r="BA1983" s="1639"/>
      <c r="BB1983" s="1639"/>
      <c r="BC1983" s="1639"/>
      <c r="BD1983" s="1639"/>
      <c r="BE1983" s="1642">
        <v>0</v>
      </c>
    </row>
    <row s="1854" customFormat="1" customHeight="1" ht="22.5">
      <c r="A1984" s="994"/>
      <c r="B1984" s="1373"/>
      <c r="C1984" s="1649"/>
      <c r="D1984" s="2158"/>
      <c r="E1984" s="553" t="s">
        <v>3983</v>
      </c>
      <c r="F1984" s="547" t="s">
        <v>3984</v>
      </c>
      <c r="G1984" s="2386" t="s">
        <v>738</v>
      </c>
      <c r="H1984" s="552"/>
      <c r="I1984" s="552">
        <v>252.709</v>
      </c>
      <c r="J1984" s="552"/>
      <c r="K1984" s="552"/>
      <c r="L1984" s="552"/>
      <c r="M1984" s="552"/>
      <c r="N1984" s="552"/>
      <c r="O1984" s="552"/>
      <c r="P1984" s="552"/>
      <c r="Q1984" s="552"/>
      <c r="R1984" s="552"/>
      <c r="S1984" s="552"/>
      <c r="T1984" s="552"/>
      <c r="U1984" s="552"/>
      <c r="V1984" s="552"/>
      <c r="W1984" s="552"/>
      <c r="X1984" s="552"/>
      <c r="Y1984" s="552"/>
      <c r="Z1984" s="552"/>
      <c r="AA1984" s="552"/>
      <c r="AB1984" s="552"/>
      <c r="AC1984" s="552"/>
      <c r="AD1984" s="552"/>
      <c r="AE1984" s="552"/>
      <c r="AF1984" s="552"/>
      <c r="AG1984" s="552"/>
      <c r="AH1984" s="552"/>
      <c r="AI1984" s="1532" t="s">
        <v>739</v>
      </c>
      <c r="AJ1984" s="741"/>
      <c r="AK1984" s="1649"/>
      <c r="AL1984" s="1649"/>
      <c r="AM1984" s="1373"/>
      <c r="AN1984" s="1373"/>
      <c r="AO1984" s="1373"/>
      <c r="AP1984" s="1373"/>
      <c r="AQ1984" s="1649"/>
      <c r="AR1984" s="1373"/>
      <c r="AS1984" s="1373"/>
      <c r="AT1984" s="743"/>
      <c r="AU1984" s="1373"/>
      <c r="AV1984" s="1373"/>
      <c r="AW1984" s="1373"/>
      <c r="AX1984" s="1373"/>
      <c r="AY1984" s="1373"/>
      <c r="AZ1984" s="1639"/>
      <c r="BA1984" s="1639"/>
      <c r="BB1984" s="1639"/>
      <c r="BC1984" s="1639"/>
      <c r="BD1984" s="1639"/>
      <c r="BE1984" s="1642">
        <v>0</v>
      </c>
    </row>
    <row s="1854" customFormat="1" customHeight="1" ht="22.5">
      <c r="A1985" s="994"/>
      <c r="B1985" s="1373"/>
      <c r="C1985" s="1649"/>
      <c r="D1985" s="2158"/>
      <c r="E1985" s="553" t="s">
        <v>3985</v>
      </c>
      <c r="F1985" s="547" t="s">
        <v>3986</v>
      </c>
      <c r="G1985" s="2386" t="s">
        <v>738</v>
      </c>
      <c r="H1985" s="552"/>
      <c r="I1985" s="552">
        <v>261.655</v>
      </c>
      <c r="J1985" s="552"/>
      <c r="K1985" s="552"/>
      <c r="L1985" s="552"/>
      <c r="M1985" s="552"/>
      <c r="N1985" s="552"/>
      <c r="O1985" s="552"/>
      <c r="P1985" s="552"/>
      <c r="Q1985" s="552"/>
      <c r="R1985" s="552"/>
      <c r="S1985" s="552"/>
      <c r="T1985" s="552"/>
      <c r="U1985" s="552"/>
      <c r="V1985" s="552"/>
      <c r="W1985" s="552"/>
      <c r="X1985" s="552"/>
      <c r="Y1985" s="552"/>
      <c r="Z1985" s="552"/>
      <c r="AA1985" s="552"/>
      <c r="AB1985" s="552"/>
      <c r="AC1985" s="552"/>
      <c r="AD1985" s="552"/>
      <c r="AE1985" s="552"/>
      <c r="AF1985" s="552"/>
      <c r="AG1985" s="552"/>
      <c r="AH1985" s="552"/>
      <c r="AI1985" s="1532" t="s">
        <v>739</v>
      </c>
      <c r="AJ1985" s="741"/>
      <c r="AK1985" s="1649"/>
      <c r="AL1985" s="1649"/>
      <c r="AM1985" s="1373"/>
      <c r="AN1985" s="1373"/>
      <c r="AO1985" s="1373"/>
      <c r="AP1985" s="1373"/>
      <c r="AQ1985" s="1649"/>
      <c r="AR1985" s="1373"/>
      <c r="AS1985" s="1373"/>
      <c r="AT1985" s="743"/>
      <c r="AU1985" s="1373"/>
      <c r="AV1985" s="1373"/>
      <c r="AW1985" s="1373"/>
      <c r="AX1985" s="1373"/>
      <c r="AY1985" s="1373"/>
      <c r="AZ1985" s="1639"/>
      <c r="BA1985" s="1639"/>
      <c r="BB1985" s="1639"/>
      <c r="BC1985" s="1639"/>
      <c r="BD1985" s="1639"/>
      <c r="BE1985" s="1642">
        <v>0</v>
      </c>
    </row>
    <row s="1854" customFormat="1" customHeight="1" ht="22.5">
      <c r="A1986" s="994"/>
      <c r="B1986" s="1373"/>
      <c r="C1986" s="1649"/>
      <c r="D1986" s="2158"/>
      <c r="E1986" s="553" t="s">
        <v>3987</v>
      </c>
      <c r="F1986" s="547" t="s">
        <v>3988</v>
      </c>
      <c r="G1986" s="2386" t="s">
        <v>738</v>
      </c>
      <c r="H1986" s="552"/>
      <c r="I1986" s="552">
        <v>243.16</v>
      </c>
      <c r="J1986" s="552"/>
      <c r="K1986" s="552"/>
      <c r="L1986" s="552"/>
      <c r="M1986" s="552"/>
      <c r="N1986" s="552"/>
      <c r="O1986" s="552"/>
      <c r="P1986" s="552"/>
      <c r="Q1986" s="552"/>
      <c r="R1986" s="552"/>
      <c r="S1986" s="552"/>
      <c r="T1986" s="552"/>
      <c r="U1986" s="552"/>
      <c r="V1986" s="552"/>
      <c r="W1986" s="552"/>
      <c r="X1986" s="552"/>
      <c r="Y1986" s="552"/>
      <c r="Z1986" s="552"/>
      <c r="AA1986" s="552"/>
      <c r="AB1986" s="552"/>
      <c r="AC1986" s="552"/>
      <c r="AD1986" s="552"/>
      <c r="AE1986" s="552"/>
      <c r="AF1986" s="552"/>
      <c r="AG1986" s="552"/>
      <c r="AH1986" s="552"/>
      <c r="AI1986" s="1532" t="s">
        <v>739</v>
      </c>
      <c r="AJ1986" s="741"/>
      <c r="AK1986" s="1649"/>
      <c r="AL1986" s="1649"/>
      <c r="AM1986" s="1373"/>
      <c r="AN1986" s="1373"/>
      <c r="AO1986" s="1373"/>
      <c r="AP1986" s="1373"/>
      <c r="AQ1986" s="1649"/>
      <c r="AR1986" s="1373"/>
      <c r="AS1986" s="1373"/>
      <c r="AT1986" s="743"/>
      <c r="AU1986" s="1373"/>
      <c r="AV1986" s="1373"/>
      <c r="AW1986" s="1373"/>
      <c r="AX1986" s="1373"/>
      <c r="AY1986" s="1373"/>
      <c r="AZ1986" s="1639"/>
      <c r="BA1986" s="1639"/>
      <c r="BB1986" s="1639"/>
      <c r="BC1986" s="1639"/>
      <c r="BD1986" s="1639"/>
      <c r="BE1986" s="1642">
        <v>0</v>
      </c>
    </row>
    <row s="1854" customFormat="1" customHeight="1" ht="22.5">
      <c r="A1987" s="994"/>
      <c r="B1987" s="1373"/>
      <c r="C1987" s="1649"/>
      <c r="D1987" s="2158"/>
      <c r="E1987" s="553" t="s">
        <v>3989</v>
      </c>
      <c r="F1987" s="547" t="s">
        <v>3990</v>
      </c>
      <c r="G1987" s="2386" t="s">
        <v>738</v>
      </c>
      <c r="H1987" s="552"/>
      <c r="I1987" s="552">
        <v>246.754</v>
      </c>
      <c r="J1987" s="552"/>
      <c r="K1987" s="552"/>
      <c r="L1987" s="552"/>
      <c r="M1987" s="552"/>
      <c r="N1987" s="552"/>
      <c r="O1987" s="552"/>
      <c r="P1987" s="552"/>
      <c r="Q1987" s="552"/>
      <c r="R1987" s="552"/>
      <c r="S1987" s="552"/>
      <c r="T1987" s="552"/>
      <c r="U1987" s="552"/>
      <c r="V1987" s="552"/>
      <c r="W1987" s="552"/>
      <c r="X1987" s="552"/>
      <c r="Y1987" s="552"/>
      <c r="Z1987" s="552"/>
      <c r="AA1987" s="552"/>
      <c r="AB1987" s="552"/>
      <c r="AC1987" s="552"/>
      <c r="AD1987" s="552"/>
      <c r="AE1987" s="552"/>
      <c r="AF1987" s="552"/>
      <c r="AG1987" s="552"/>
      <c r="AH1987" s="552"/>
      <c r="AI1987" s="1532" t="s">
        <v>739</v>
      </c>
      <c r="AJ1987" s="741"/>
      <c r="AK1987" s="1649"/>
      <c r="AL1987" s="1649"/>
      <c r="AM1987" s="1373"/>
      <c r="AN1987" s="1373"/>
      <c r="AO1987" s="1373"/>
      <c r="AP1987" s="1373"/>
      <c r="AQ1987" s="1649"/>
      <c r="AR1987" s="1373"/>
      <c r="AS1987" s="1373"/>
      <c r="AT1987" s="743"/>
      <c r="AU1987" s="1373"/>
      <c r="AV1987" s="1373"/>
      <c r="AW1987" s="1373"/>
      <c r="AX1987" s="1373"/>
      <c r="AY1987" s="1373"/>
      <c r="AZ1987" s="1639"/>
      <c r="BA1987" s="1639"/>
      <c r="BB1987" s="1639"/>
      <c r="BC1987" s="1639"/>
      <c r="BD1987" s="1639"/>
      <c r="BE1987" s="1642">
        <v>0</v>
      </c>
    </row>
    <row s="1854" customFormat="1" customHeight="1" ht="22.5">
      <c r="A1988" s="994"/>
      <c r="B1988" s="1373"/>
      <c r="C1988" s="1649"/>
      <c r="D1988" s="2158"/>
      <c r="E1988" s="553" t="s">
        <v>3991</v>
      </c>
      <c r="F1988" s="547" t="s">
        <v>3992</v>
      </c>
      <c r="G1988" s="2386" t="s">
        <v>738</v>
      </c>
      <c r="H1988" s="552"/>
      <c r="I1988" s="552">
        <v>228.528</v>
      </c>
      <c r="J1988" s="552"/>
      <c r="K1988" s="552"/>
      <c r="L1988" s="552"/>
      <c r="M1988" s="552"/>
      <c r="N1988" s="552"/>
      <c r="O1988" s="552"/>
      <c r="P1988" s="552"/>
      <c r="Q1988" s="552"/>
      <c r="R1988" s="552"/>
      <c r="S1988" s="552"/>
      <c r="T1988" s="552"/>
      <c r="U1988" s="552"/>
      <c r="V1988" s="552"/>
      <c r="W1988" s="552"/>
      <c r="X1988" s="552"/>
      <c r="Y1988" s="552"/>
      <c r="Z1988" s="552"/>
      <c r="AA1988" s="552"/>
      <c r="AB1988" s="552"/>
      <c r="AC1988" s="552"/>
      <c r="AD1988" s="552"/>
      <c r="AE1988" s="552"/>
      <c r="AF1988" s="552"/>
      <c r="AG1988" s="552"/>
      <c r="AH1988" s="552"/>
      <c r="AI1988" s="1532" t="s">
        <v>739</v>
      </c>
      <c r="AJ1988" s="741"/>
      <c r="AK1988" s="1649"/>
      <c r="AL1988" s="1649"/>
      <c r="AM1988" s="1373"/>
      <c r="AN1988" s="1373"/>
      <c r="AO1988" s="1373"/>
      <c r="AP1988" s="1373"/>
      <c r="AQ1988" s="1649"/>
      <c r="AR1988" s="1373"/>
      <c r="AS1988" s="1373"/>
      <c r="AT1988" s="743"/>
      <c r="AU1988" s="1373"/>
      <c r="AV1988" s="1373"/>
      <c r="AW1988" s="1373"/>
      <c r="AX1988" s="1373"/>
      <c r="AY1988" s="1373"/>
      <c r="AZ1988" s="1639"/>
      <c r="BA1988" s="1639"/>
      <c r="BB1988" s="1639"/>
      <c r="BC1988" s="1639"/>
      <c r="BD1988" s="1639"/>
      <c r="BE1988" s="1642">
        <v>0</v>
      </c>
    </row>
    <row s="1854" customFormat="1" customHeight="1" ht="22.5">
      <c r="A1989" s="994"/>
      <c r="B1989" s="1373"/>
      <c r="C1989" s="1649"/>
      <c r="D1989" s="2158"/>
      <c r="E1989" s="553" t="s">
        <v>3993</v>
      </c>
      <c r="F1989" s="547" t="s">
        <v>3994</v>
      </c>
      <c r="G1989" s="2386" t="s">
        <v>738</v>
      </c>
      <c r="H1989" s="552"/>
      <c r="I1989" s="552">
        <v>245.014</v>
      </c>
      <c r="J1989" s="552"/>
      <c r="K1989" s="552"/>
      <c r="L1989" s="552"/>
      <c r="M1989" s="552"/>
      <c r="N1989" s="552"/>
      <c r="O1989" s="552"/>
      <c r="P1989" s="552"/>
      <c r="Q1989" s="552"/>
      <c r="R1989" s="552"/>
      <c r="S1989" s="552"/>
      <c r="T1989" s="552"/>
      <c r="U1989" s="552"/>
      <c r="V1989" s="552"/>
      <c r="W1989" s="552"/>
      <c r="X1989" s="552"/>
      <c r="Y1989" s="552"/>
      <c r="Z1989" s="552"/>
      <c r="AA1989" s="552"/>
      <c r="AB1989" s="552"/>
      <c r="AC1989" s="552"/>
      <c r="AD1989" s="552"/>
      <c r="AE1989" s="552"/>
      <c r="AF1989" s="552"/>
      <c r="AG1989" s="552"/>
      <c r="AH1989" s="552"/>
      <c r="AI1989" s="1532" t="s">
        <v>739</v>
      </c>
      <c r="AJ1989" s="741"/>
      <c r="AK1989" s="1649"/>
      <c r="AL1989" s="1649"/>
      <c r="AM1989" s="1373"/>
      <c r="AN1989" s="1373"/>
      <c r="AO1989" s="1373"/>
      <c r="AP1989" s="1373"/>
      <c r="AQ1989" s="1649"/>
      <c r="AR1989" s="1373"/>
      <c r="AS1989" s="1373"/>
      <c r="AT1989" s="743"/>
      <c r="AU1989" s="1373"/>
      <c r="AV1989" s="1373"/>
      <c r="AW1989" s="1373"/>
      <c r="AX1989" s="1373"/>
      <c r="AY1989" s="1373"/>
      <c r="AZ1989" s="1639"/>
      <c r="BA1989" s="1639"/>
      <c r="BB1989" s="1639"/>
      <c r="BC1989" s="1639"/>
      <c r="BD1989" s="1639"/>
      <c r="BE1989" s="1642">
        <v>0</v>
      </c>
    </row>
    <row s="1854" customFormat="1" customHeight="1" ht="22.5">
      <c r="A1990" s="994"/>
      <c r="B1990" s="1373"/>
      <c r="C1990" s="1649"/>
      <c r="D1990" s="2158"/>
      <c r="E1990" s="553" t="s">
        <v>3995</v>
      </c>
      <c r="F1990" s="547" t="s">
        <v>3996</v>
      </c>
      <c r="G1990" s="2386" t="s">
        <v>738</v>
      </c>
      <c r="H1990" s="552"/>
      <c r="I1990" s="552">
        <v>250.43</v>
      </c>
      <c r="J1990" s="552"/>
      <c r="K1990" s="552"/>
      <c r="L1990" s="552"/>
      <c r="M1990" s="552"/>
      <c r="N1990" s="552"/>
      <c r="O1990" s="552"/>
      <c r="P1990" s="552"/>
      <c r="Q1990" s="552"/>
      <c r="R1990" s="552"/>
      <c r="S1990" s="552"/>
      <c r="T1990" s="552"/>
      <c r="U1990" s="552"/>
      <c r="V1990" s="552"/>
      <c r="W1990" s="552"/>
      <c r="X1990" s="552"/>
      <c r="Y1990" s="552"/>
      <c r="Z1990" s="552"/>
      <c r="AA1990" s="552"/>
      <c r="AB1990" s="552"/>
      <c r="AC1990" s="552"/>
      <c r="AD1990" s="552"/>
      <c r="AE1990" s="552"/>
      <c r="AF1990" s="552"/>
      <c r="AG1990" s="552"/>
      <c r="AH1990" s="552"/>
      <c r="AI1990" s="1532" t="s">
        <v>739</v>
      </c>
      <c r="AJ1990" s="741"/>
      <c r="AK1990" s="1649"/>
      <c r="AL1990" s="1649"/>
      <c r="AM1990" s="1373"/>
      <c r="AN1990" s="1373"/>
      <c r="AO1990" s="1373"/>
      <c r="AP1990" s="1373"/>
      <c r="AQ1990" s="1649"/>
      <c r="AR1990" s="1373"/>
      <c r="AS1990" s="1373"/>
      <c r="AT1990" s="743"/>
      <c r="AU1990" s="1373"/>
      <c r="AV1990" s="1373"/>
      <c r="AW1990" s="1373"/>
      <c r="AX1990" s="1373"/>
      <c r="AY1990" s="1373"/>
      <c r="AZ1990" s="1639"/>
      <c r="BA1990" s="1639"/>
      <c r="BB1990" s="1639"/>
      <c r="BC1990" s="1639"/>
      <c r="BD1990" s="1639"/>
      <c r="BE1990" s="1642">
        <v>0</v>
      </c>
    </row>
    <row s="1854" customFormat="1" customHeight="1" ht="22.5">
      <c r="A1991" s="994"/>
      <c r="B1991" s="1373"/>
      <c r="C1991" s="1649"/>
      <c r="D1991" s="2158"/>
      <c r="E1991" s="553" t="s">
        <v>3997</v>
      </c>
      <c r="F1991" s="547" t="s">
        <v>3998</v>
      </c>
      <c r="G1991" s="2386" t="s">
        <v>738</v>
      </c>
      <c r="H1991" s="552"/>
      <c r="I1991" s="552">
        <v>250.43</v>
      </c>
      <c r="J1991" s="552"/>
      <c r="K1991" s="552"/>
      <c r="L1991" s="552"/>
      <c r="M1991" s="552"/>
      <c r="N1991" s="552"/>
      <c r="O1991" s="552"/>
      <c r="P1991" s="552"/>
      <c r="Q1991" s="552"/>
      <c r="R1991" s="552"/>
      <c r="S1991" s="552"/>
      <c r="T1991" s="552"/>
      <c r="U1991" s="552"/>
      <c r="V1991" s="552"/>
      <c r="W1991" s="552"/>
      <c r="X1991" s="552"/>
      <c r="Y1991" s="552"/>
      <c r="Z1991" s="552"/>
      <c r="AA1991" s="552"/>
      <c r="AB1991" s="552"/>
      <c r="AC1991" s="552"/>
      <c r="AD1991" s="552"/>
      <c r="AE1991" s="552"/>
      <c r="AF1991" s="552"/>
      <c r="AG1991" s="552"/>
      <c r="AH1991" s="552"/>
      <c r="AI1991" s="1532" t="s">
        <v>739</v>
      </c>
      <c r="AJ1991" s="741"/>
      <c r="AK1991" s="1649"/>
      <c r="AL1991" s="1649"/>
      <c r="AM1991" s="1373"/>
      <c r="AN1991" s="1373"/>
      <c r="AO1991" s="1373"/>
      <c r="AP1991" s="1373"/>
      <c r="AQ1991" s="1649"/>
      <c r="AR1991" s="1373"/>
      <c r="AS1991" s="1373"/>
      <c r="AT1991" s="743"/>
      <c r="AU1991" s="1373"/>
      <c r="AV1991" s="1373"/>
      <c r="AW1991" s="1373"/>
      <c r="AX1991" s="1373"/>
      <c r="AY1991" s="1373"/>
      <c r="AZ1991" s="1639"/>
      <c r="BA1991" s="1639"/>
      <c r="BB1991" s="1639"/>
      <c r="BC1991" s="1639"/>
      <c r="BD1991" s="1639"/>
      <c r="BE1991" s="1642">
        <v>0</v>
      </c>
    </row>
    <row s="1854" customFormat="1" customHeight="1" ht="22.5">
      <c r="A1992" s="994"/>
      <c r="B1992" s="1373"/>
      <c r="C1992" s="1649"/>
      <c r="D1992" s="2158"/>
      <c r="E1992" s="553" t="s">
        <v>3999</v>
      </c>
      <c r="F1992" s="547" t="s">
        <v>4000</v>
      </c>
      <c r="G1992" s="2386" t="s">
        <v>738</v>
      </c>
      <c r="H1992" s="552"/>
      <c r="I1992" s="552">
        <v>178.6</v>
      </c>
      <c r="J1992" s="552"/>
      <c r="K1992" s="552"/>
      <c r="L1992" s="552"/>
      <c r="M1992" s="552"/>
      <c r="N1992" s="552"/>
      <c r="O1992" s="552"/>
      <c r="P1992" s="552"/>
      <c r="Q1992" s="552"/>
      <c r="R1992" s="552"/>
      <c r="S1992" s="552"/>
      <c r="T1992" s="552"/>
      <c r="U1992" s="552"/>
      <c r="V1992" s="552"/>
      <c r="W1992" s="552"/>
      <c r="X1992" s="552"/>
      <c r="Y1992" s="552"/>
      <c r="Z1992" s="552"/>
      <c r="AA1992" s="552"/>
      <c r="AB1992" s="552"/>
      <c r="AC1992" s="552"/>
      <c r="AD1992" s="552"/>
      <c r="AE1992" s="552"/>
      <c r="AF1992" s="552"/>
      <c r="AG1992" s="552"/>
      <c r="AH1992" s="552"/>
      <c r="AI1992" s="1532" t="s">
        <v>739</v>
      </c>
      <c r="AJ1992" s="741"/>
      <c r="AK1992" s="1649"/>
      <c r="AL1992" s="1649"/>
      <c r="AM1992" s="1373"/>
      <c r="AN1992" s="1373"/>
      <c r="AO1992" s="1373"/>
      <c r="AP1992" s="1373"/>
      <c r="AQ1992" s="1649"/>
      <c r="AR1992" s="1373"/>
      <c r="AS1992" s="1373"/>
      <c r="AT1992" s="743"/>
      <c r="AU1992" s="1373"/>
      <c r="AV1992" s="1373"/>
      <c r="AW1992" s="1373"/>
      <c r="AX1992" s="1373"/>
      <c r="AY1992" s="1373"/>
      <c r="AZ1992" s="1639"/>
      <c r="BA1992" s="1639"/>
      <c r="BB1992" s="1639"/>
      <c r="BC1992" s="1639"/>
      <c r="BD1992" s="1639"/>
      <c r="BE1992" s="1642">
        <v>0</v>
      </c>
    </row>
    <row s="1854" customFormat="1" customHeight="1" ht="22.5">
      <c r="A1993" s="994"/>
      <c r="B1993" s="1373"/>
      <c r="C1993" s="1649"/>
      <c r="D1993" s="2158"/>
      <c r="E1993" s="553" t="s">
        <v>4001</v>
      </c>
      <c r="F1993" s="547" t="s">
        <v>4002</v>
      </c>
      <c r="G1993" s="2386" t="s">
        <v>738</v>
      </c>
      <c r="H1993" s="552"/>
      <c r="I1993" s="552">
        <v>249</v>
      </c>
      <c r="J1993" s="552"/>
      <c r="K1993" s="552"/>
      <c r="L1993" s="552"/>
      <c r="M1993" s="552"/>
      <c r="N1993" s="552"/>
      <c r="O1993" s="552"/>
      <c r="P1993" s="552"/>
      <c r="Q1993" s="552"/>
      <c r="R1993" s="552"/>
      <c r="S1993" s="552"/>
      <c r="T1993" s="552"/>
      <c r="U1993" s="552"/>
      <c r="V1993" s="552"/>
      <c r="W1993" s="552"/>
      <c r="X1993" s="552"/>
      <c r="Y1993" s="552"/>
      <c r="Z1993" s="552"/>
      <c r="AA1993" s="552"/>
      <c r="AB1993" s="552"/>
      <c r="AC1993" s="552"/>
      <c r="AD1993" s="552"/>
      <c r="AE1993" s="552"/>
      <c r="AF1993" s="552"/>
      <c r="AG1993" s="552"/>
      <c r="AH1993" s="552"/>
      <c r="AI1993" s="1532" t="s">
        <v>739</v>
      </c>
      <c r="AJ1993" s="741"/>
      <c r="AK1993" s="1649"/>
      <c r="AL1993" s="1649"/>
      <c r="AM1993" s="1373"/>
      <c r="AN1993" s="1373"/>
      <c r="AO1993" s="1373"/>
      <c r="AP1993" s="1373"/>
      <c r="AQ1993" s="1649"/>
      <c r="AR1993" s="1373"/>
      <c r="AS1993" s="1373"/>
      <c r="AT1993" s="743"/>
      <c r="AU1993" s="1373"/>
      <c r="AV1993" s="1373"/>
      <c r="AW1993" s="1373"/>
      <c r="AX1993" s="1373"/>
      <c r="AY1993" s="1373"/>
      <c r="AZ1993" s="1639"/>
      <c r="BA1993" s="1639"/>
      <c r="BB1993" s="1639"/>
      <c r="BC1993" s="1639"/>
      <c r="BD1993" s="1639"/>
      <c r="BE1993" s="1642">
        <v>0</v>
      </c>
    </row>
    <row s="1854" customFormat="1" customHeight="1" ht="22.5">
      <c r="A1994" s="994"/>
      <c r="B1994" s="1373"/>
      <c r="C1994" s="1649"/>
      <c r="D1994" s="2158"/>
      <c r="E1994" s="553" t="s">
        <v>4003</v>
      </c>
      <c r="F1994" s="547" t="s">
        <v>4004</v>
      </c>
      <c r="G1994" s="2386" t="s">
        <v>738</v>
      </c>
      <c r="H1994" s="552"/>
      <c r="I1994" s="552">
        <v>248.829</v>
      </c>
      <c r="J1994" s="552"/>
      <c r="K1994" s="552"/>
      <c r="L1994" s="552"/>
      <c r="M1994" s="552"/>
      <c r="N1994" s="552"/>
      <c r="O1994" s="552"/>
      <c r="P1994" s="552"/>
      <c r="Q1994" s="552"/>
      <c r="R1994" s="552"/>
      <c r="S1994" s="552"/>
      <c r="T1994" s="552"/>
      <c r="U1994" s="552"/>
      <c r="V1994" s="552"/>
      <c r="W1994" s="552"/>
      <c r="X1994" s="552"/>
      <c r="Y1994" s="552"/>
      <c r="Z1994" s="552"/>
      <c r="AA1994" s="552"/>
      <c r="AB1994" s="552"/>
      <c r="AC1994" s="552"/>
      <c r="AD1994" s="552"/>
      <c r="AE1994" s="552"/>
      <c r="AF1994" s="552"/>
      <c r="AG1994" s="552"/>
      <c r="AH1994" s="552"/>
      <c r="AI1994" s="1532" t="s">
        <v>739</v>
      </c>
      <c r="AJ1994" s="741"/>
      <c r="AK1994" s="1649"/>
      <c r="AL1994" s="1649"/>
      <c r="AM1994" s="1373"/>
      <c r="AN1994" s="1373"/>
      <c r="AO1994" s="1373"/>
      <c r="AP1994" s="1373"/>
      <c r="AQ1994" s="1649"/>
      <c r="AR1994" s="1373"/>
      <c r="AS1994" s="1373"/>
      <c r="AT1994" s="743"/>
      <c r="AU1994" s="1373"/>
      <c r="AV1994" s="1373"/>
      <c r="AW1994" s="1373"/>
      <c r="AX1994" s="1373"/>
      <c r="AY1994" s="1373"/>
      <c r="AZ1994" s="1639"/>
      <c r="BA1994" s="1639"/>
      <c r="BB1994" s="1639"/>
      <c r="BC1994" s="1639"/>
      <c r="BD1994" s="1639"/>
      <c r="BE1994" s="1642">
        <v>0</v>
      </c>
    </row>
    <row s="1854" customFormat="1" customHeight="1" ht="22.5">
      <c r="A1995" s="994"/>
      <c r="B1995" s="1373"/>
      <c r="C1995" s="1649"/>
      <c r="D1995" s="2158"/>
      <c r="E1995" s="553" t="s">
        <v>4005</v>
      </c>
      <c r="F1995" s="547" t="s">
        <v>4006</v>
      </c>
      <c r="G1995" s="2386" t="s">
        <v>738</v>
      </c>
      <c r="H1995" s="552"/>
      <c r="I1995" s="552">
        <v>227.719</v>
      </c>
      <c r="J1995" s="552"/>
      <c r="K1995" s="552"/>
      <c r="L1995" s="552"/>
      <c r="M1995" s="552"/>
      <c r="N1995" s="552"/>
      <c r="O1995" s="552"/>
      <c r="P1995" s="552"/>
      <c r="Q1995" s="552"/>
      <c r="R1995" s="552"/>
      <c r="S1995" s="552"/>
      <c r="T1995" s="552"/>
      <c r="U1995" s="552"/>
      <c r="V1995" s="552"/>
      <c r="W1995" s="552"/>
      <c r="X1995" s="552"/>
      <c r="Y1995" s="552"/>
      <c r="Z1995" s="552"/>
      <c r="AA1995" s="552"/>
      <c r="AB1995" s="552"/>
      <c r="AC1995" s="552"/>
      <c r="AD1995" s="552"/>
      <c r="AE1995" s="552"/>
      <c r="AF1995" s="552"/>
      <c r="AG1995" s="552"/>
      <c r="AH1995" s="552"/>
      <c r="AI1995" s="1532" t="s">
        <v>739</v>
      </c>
      <c r="AJ1995" s="741"/>
      <c r="AK1995" s="1649"/>
      <c r="AL1995" s="1649"/>
      <c r="AM1995" s="1373"/>
      <c r="AN1995" s="1373"/>
      <c r="AO1995" s="1373"/>
      <c r="AP1995" s="1373"/>
      <c r="AQ1995" s="1649"/>
      <c r="AR1995" s="1373"/>
      <c r="AS1995" s="1373"/>
      <c r="AT1995" s="743"/>
      <c r="AU1995" s="1373"/>
      <c r="AV1995" s="1373"/>
      <c r="AW1995" s="1373"/>
      <c r="AX1995" s="1373"/>
      <c r="AY1995" s="1373"/>
      <c r="AZ1995" s="1639"/>
      <c r="BA1995" s="1639"/>
      <c r="BB1995" s="1639"/>
      <c r="BC1995" s="1639"/>
      <c r="BD1995" s="1639"/>
      <c r="BE1995" s="1642">
        <v>0</v>
      </c>
    </row>
    <row s="1854" customFormat="1" customHeight="1" ht="22.5">
      <c r="A1996" s="994"/>
      <c r="B1996" s="1373"/>
      <c r="C1996" s="1649"/>
      <c r="D1996" s="2158"/>
      <c r="E1996" s="553" t="s">
        <v>4007</v>
      </c>
      <c r="F1996" s="547" t="s">
        <v>4008</v>
      </c>
      <c r="G1996" s="2386" t="s">
        <v>738</v>
      </c>
      <c r="H1996" s="552"/>
      <c r="I1996" s="552">
        <v>242.811</v>
      </c>
      <c r="J1996" s="552"/>
      <c r="K1996" s="552"/>
      <c r="L1996" s="552"/>
      <c r="M1996" s="552"/>
      <c r="N1996" s="552"/>
      <c r="O1996" s="552"/>
      <c r="P1996" s="552"/>
      <c r="Q1996" s="552"/>
      <c r="R1996" s="552"/>
      <c r="S1996" s="552"/>
      <c r="T1996" s="552"/>
      <c r="U1996" s="552"/>
      <c r="V1996" s="552"/>
      <c r="W1996" s="552"/>
      <c r="X1996" s="552"/>
      <c r="Y1996" s="552"/>
      <c r="Z1996" s="552"/>
      <c r="AA1996" s="552"/>
      <c r="AB1996" s="552"/>
      <c r="AC1996" s="552"/>
      <c r="AD1996" s="552"/>
      <c r="AE1996" s="552"/>
      <c r="AF1996" s="552"/>
      <c r="AG1996" s="552"/>
      <c r="AH1996" s="552"/>
      <c r="AI1996" s="1532" t="s">
        <v>739</v>
      </c>
      <c r="AJ1996" s="741"/>
      <c r="AK1996" s="1649"/>
      <c r="AL1996" s="1649"/>
      <c r="AM1996" s="1373"/>
      <c r="AN1996" s="1373"/>
      <c r="AO1996" s="1373"/>
      <c r="AP1996" s="1373"/>
      <c r="AQ1996" s="1649"/>
      <c r="AR1996" s="1373"/>
      <c r="AS1996" s="1373"/>
      <c r="AT1996" s="743"/>
      <c r="AU1996" s="1373"/>
      <c r="AV1996" s="1373"/>
      <c r="AW1996" s="1373"/>
      <c r="AX1996" s="1373"/>
      <c r="AY1996" s="1373"/>
      <c r="AZ1996" s="1639"/>
      <c r="BA1996" s="1639"/>
      <c r="BB1996" s="1639"/>
      <c r="BC1996" s="1639"/>
      <c r="BD1996" s="1639"/>
      <c r="BE1996" s="1642">
        <v>0</v>
      </c>
    </row>
    <row s="1854" customFormat="1" customHeight="1" ht="22.5">
      <c r="A1997" s="994"/>
      <c r="B1997" s="1373"/>
      <c r="C1997" s="1649"/>
      <c r="D1997" s="2158"/>
      <c r="E1997" s="553" t="s">
        <v>4009</v>
      </c>
      <c r="F1997" s="547" t="s">
        <v>4010</v>
      </c>
      <c r="G1997" s="2386" t="s">
        <v>738</v>
      </c>
      <c r="H1997" s="552"/>
      <c r="I1997" s="552">
        <v>242.8</v>
      </c>
      <c r="J1997" s="552"/>
      <c r="K1997" s="552"/>
      <c r="L1997" s="552"/>
      <c r="M1997" s="552"/>
      <c r="N1997" s="552"/>
      <c r="O1997" s="552"/>
      <c r="P1997" s="552"/>
      <c r="Q1997" s="552"/>
      <c r="R1997" s="552"/>
      <c r="S1997" s="552"/>
      <c r="T1997" s="552"/>
      <c r="U1997" s="552"/>
      <c r="V1997" s="552"/>
      <c r="W1997" s="552"/>
      <c r="X1997" s="552"/>
      <c r="Y1997" s="552"/>
      <c r="Z1997" s="552"/>
      <c r="AA1997" s="552"/>
      <c r="AB1997" s="552"/>
      <c r="AC1997" s="552"/>
      <c r="AD1997" s="552"/>
      <c r="AE1997" s="552"/>
      <c r="AF1997" s="552"/>
      <c r="AG1997" s="552"/>
      <c r="AH1997" s="552"/>
      <c r="AI1997" s="1532" t="s">
        <v>739</v>
      </c>
      <c r="AJ1997" s="741"/>
      <c r="AK1997" s="1649"/>
      <c r="AL1997" s="1649"/>
      <c r="AM1997" s="1373"/>
      <c r="AN1997" s="1373"/>
      <c r="AO1997" s="1373"/>
      <c r="AP1997" s="1373"/>
      <c r="AQ1997" s="1649"/>
      <c r="AR1997" s="1373"/>
      <c r="AS1997" s="1373"/>
      <c r="AT1997" s="743"/>
      <c r="AU1997" s="1373"/>
      <c r="AV1997" s="1373"/>
      <c r="AW1997" s="1373"/>
      <c r="AX1997" s="1373"/>
      <c r="AY1997" s="1373"/>
      <c r="AZ1997" s="1639"/>
      <c r="BA1997" s="1639"/>
      <c r="BB1997" s="1639"/>
      <c r="BC1997" s="1639"/>
      <c r="BD1997" s="1639"/>
      <c r="BE1997" s="1642">
        <v>0</v>
      </c>
    </row>
    <row s="1854" customFormat="1" customHeight="1" ht="22.5">
      <c r="A1998" s="994"/>
      <c r="B1998" s="1373"/>
      <c r="C1998" s="1649"/>
      <c r="D1998" s="2158"/>
      <c r="E1998" s="553" t="s">
        <v>4011</v>
      </c>
      <c r="F1998" s="547" t="s">
        <v>4012</v>
      </c>
      <c r="G1998" s="2386" t="s">
        <v>738</v>
      </c>
      <c r="H1998" s="552"/>
      <c r="I1998" s="552">
        <v>250.508</v>
      </c>
      <c r="J1998" s="552"/>
      <c r="K1998" s="552"/>
      <c r="L1998" s="552"/>
      <c r="M1998" s="552"/>
      <c r="N1998" s="552"/>
      <c r="O1998" s="552"/>
      <c r="P1998" s="552"/>
      <c r="Q1998" s="552"/>
      <c r="R1998" s="552"/>
      <c r="S1998" s="552"/>
      <c r="T1998" s="552"/>
      <c r="U1998" s="552"/>
      <c r="V1998" s="552"/>
      <c r="W1998" s="552"/>
      <c r="X1998" s="552"/>
      <c r="Y1998" s="552"/>
      <c r="Z1998" s="552"/>
      <c r="AA1998" s="552"/>
      <c r="AB1998" s="552"/>
      <c r="AC1998" s="552"/>
      <c r="AD1998" s="552"/>
      <c r="AE1998" s="552"/>
      <c r="AF1998" s="552"/>
      <c r="AG1998" s="552"/>
      <c r="AH1998" s="552"/>
      <c r="AI1998" s="1532" t="s">
        <v>739</v>
      </c>
      <c r="AJ1998" s="741"/>
      <c r="AK1998" s="1649"/>
      <c r="AL1998" s="1649"/>
      <c r="AM1998" s="1373"/>
      <c r="AN1998" s="1373"/>
      <c r="AO1998" s="1373"/>
      <c r="AP1998" s="1373"/>
      <c r="AQ1998" s="1649"/>
      <c r="AR1998" s="1373"/>
      <c r="AS1998" s="1373"/>
      <c r="AT1998" s="743"/>
      <c r="AU1998" s="1373"/>
      <c r="AV1998" s="1373"/>
      <c r="AW1998" s="1373"/>
      <c r="AX1998" s="1373"/>
      <c r="AY1998" s="1373"/>
      <c r="AZ1998" s="1639"/>
      <c r="BA1998" s="1639"/>
      <c r="BB1998" s="1639"/>
      <c r="BC1998" s="1639"/>
      <c r="BD1998" s="1639"/>
      <c r="BE1998" s="1642">
        <v>0</v>
      </c>
    </row>
    <row s="1854" customFormat="1" customHeight="1" ht="22.5">
      <c r="A1999" s="994"/>
      <c r="B1999" s="1373"/>
      <c r="C1999" s="1649"/>
      <c r="D1999" s="2158"/>
      <c r="E1999" s="553" t="s">
        <v>4013</v>
      </c>
      <c r="F1999" s="547" t="s">
        <v>2961</v>
      </c>
      <c r="G1999" s="2386" t="s">
        <v>738</v>
      </c>
      <c r="H1999" s="552"/>
      <c r="I1999" s="552">
        <v>177.409</v>
      </c>
      <c r="J1999" s="552"/>
      <c r="K1999" s="552"/>
      <c r="L1999" s="552"/>
      <c r="M1999" s="552"/>
      <c r="N1999" s="552"/>
      <c r="O1999" s="552"/>
      <c r="P1999" s="552"/>
      <c r="Q1999" s="552"/>
      <c r="R1999" s="552"/>
      <c r="S1999" s="552"/>
      <c r="T1999" s="552"/>
      <c r="U1999" s="552"/>
      <c r="V1999" s="552"/>
      <c r="W1999" s="552"/>
      <c r="X1999" s="552"/>
      <c r="Y1999" s="552"/>
      <c r="Z1999" s="552"/>
      <c r="AA1999" s="552"/>
      <c r="AB1999" s="552"/>
      <c r="AC1999" s="552"/>
      <c r="AD1999" s="552"/>
      <c r="AE1999" s="552"/>
      <c r="AF1999" s="552"/>
      <c r="AG1999" s="552"/>
      <c r="AH1999" s="552"/>
      <c r="AI1999" s="1532" t="s">
        <v>739</v>
      </c>
      <c r="AJ1999" s="741"/>
      <c r="AK1999" s="1649"/>
      <c r="AL1999" s="1649"/>
      <c r="AM1999" s="1373"/>
      <c r="AN1999" s="1373"/>
      <c r="AO1999" s="1373"/>
      <c r="AP1999" s="1373"/>
      <c r="AQ1999" s="1649"/>
      <c r="AR1999" s="1373"/>
      <c r="AS1999" s="1373"/>
      <c r="AT1999" s="743"/>
      <c r="AU1999" s="1373"/>
      <c r="AV1999" s="1373"/>
      <c r="AW1999" s="1373"/>
      <c r="AX1999" s="1373"/>
      <c r="AY1999" s="1373"/>
      <c r="AZ1999" s="1639"/>
      <c r="BA1999" s="1639"/>
      <c r="BB1999" s="1639"/>
      <c r="BC1999" s="1639"/>
      <c r="BD1999" s="1639"/>
      <c r="BE1999" s="1642">
        <v>0</v>
      </c>
    </row>
    <row s="1854" customFormat="1" customHeight="1" ht="22.5">
      <c r="A2000" s="994"/>
      <c r="B2000" s="1373"/>
      <c r="C2000" s="1649"/>
      <c r="D2000" s="2158"/>
      <c r="E2000" s="553" t="s">
        <v>4014</v>
      </c>
      <c r="F2000" s="547" t="s">
        <v>2967</v>
      </c>
      <c r="G2000" s="2386" t="s">
        <v>738</v>
      </c>
      <c r="H2000" s="552"/>
      <c r="I2000" s="552">
        <v>179.95</v>
      </c>
      <c r="J2000" s="552"/>
      <c r="K2000" s="552"/>
      <c r="L2000" s="552"/>
      <c r="M2000" s="552"/>
      <c r="N2000" s="552"/>
      <c r="O2000" s="552"/>
      <c r="P2000" s="552"/>
      <c r="Q2000" s="552"/>
      <c r="R2000" s="552"/>
      <c r="S2000" s="552"/>
      <c r="T2000" s="552"/>
      <c r="U2000" s="552"/>
      <c r="V2000" s="552"/>
      <c r="W2000" s="552"/>
      <c r="X2000" s="552"/>
      <c r="Y2000" s="552"/>
      <c r="Z2000" s="552"/>
      <c r="AA2000" s="552"/>
      <c r="AB2000" s="552"/>
      <c r="AC2000" s="552"/>
      <c r="AD2000" s="552"/>
      <c r="AE2000" s="552"/>
      <c r="AF2000" s="552"/>
      <c r="AG2000" s="552"/>
      <c r="AH2000" s="552"/>
      <c r="AI2000" s="1532" t="s">
        <v>739</v>
      </c>
      <c r="AJ2000" s="741"/>
      <c r="AK2000" s="1649"/>
      <c r="AL2000" s="1649"/>
      <c r="AM2000" s="1373"/>
      <c r="AN2000" s="1373"/>
      <c r="AO2000" s="1373"/>
      <c r="AP2000" s="1373"/>
      <c r="AQ2000" s="1649"/>
      <c r="AR2000" s="1373"/>
      <c r="AS2000" s="1373"/>
      <c r="AT2000" s="743"/>
      <c r="AU2000" s="1373"/>
      <c r="AV2000" s="1373"/>
      <c r="AW2000" s="1373"/>
      <c r="AX2000" s="1373"/>
      <c r="AY2000" s="1373"/>
      <c r="AZ2000" s="1639"/>
      <c r="BA2000" s="1639"/>
      <c r="BB2000" s="1639"/>
      <c r="BC2000" s="1639"/>
      <c r="BD2000" s="1639"/>
      <c r="BE2000" s="1642">
        <v>0</v>
      </c>
    </row>
    <row s="1854" customFormat="1" customHeight="1" ht="22.5">
      <c r="A2001" s="994"/>
      <c r="B2001" s="1373"/>
      <c r="C2001" s="1649"/>
      <c r="D2001" s="2158"/>
      <c r="E2001" s="553" t="s">
        <v>4015</v>
      </c>
      <c r="F2001" s="547" t="s">
        <v>2963</v>
      </c>
      <c r="G2001" s="2386" t="s">
        <v>738</v>
      </c>
      <c r="H2001" s="552"/>
      <c r="I2001" s="552">
        <v>188.21</v>
      </c>
      <c r="J2001" s="552"/>
      <c r="K2001" s="552"/>
      <c r="L2001" s="552"/>
      <c r="M2001" s="552"/>
      <c r="N2001" s="552"/>
      <c r="O2001" s="552"/>
      <c r="P2001" s="552"/>
      <c r="Q2001" s="552"/>
      <c r="R2001" s="552"/>
      <c r="S2001" s="552"/>
      <c r="T2001" s="552"/>
      <c r="U2001" s="552"/>
      <c r="V2001" s="552"/>
      <c r="W2001" s="552"/>
      <c r="X2001" s="552"/>
      <c r="Y2001" s="552"/>
      <c r="Z2001" s="552"/>
      <c r="AA2001" s="552"/>
      <c r="AB2001" s="552"/>
      <c r="AC2001" s="552"/>
      <c r="AD2001" s="552"/>
      <c r="AE2001" s="552"/>
      <c r="AF2001" s="552"/>
      <c r="AG2001" s="552"/>
      <c r="AH2001" s="552"/>
      <c r="AI2001" s="1532" t="s">
        <v>739</v>
      </c>
      <c r="AJ2001" s="741"/>
      <c r="AK2001" s="1649"/>
      <c r="AL2001" s="1649"/>
      <c r="AM2001" s="1373"/>
      <c r="AN2001" s="1373"/>
      <c r="AO2001" s="1373"/>
      <c r="AP2001" s="1373"/>
      <c r="AQ2001" s="1649"/>
      <c r="AR2001" s="1373"/>
      <c r="AS2001" s="1373"/>
      <c r="AT2001" s="743"/>
      <c r="AU2001" s="1373"/>
      <c r="AV2001" s="1373"/>
      <c r="AW2001" s="1373"/>
      <c r="AX2001" s="1373"/>
      <c r="AY2001" s="1373"/>
      <c r="AZ2001" s="1639"/>
      <c r="BA2001" s="1639"/>
      <c r="BB2001" s="1639"/>
      <c r="BC2001" s="1639"/>
      <c r="BD2001" s="1639"/>
      <c r="BE2001" s="1642">
        <v>0</v>
      </c>
    </row>
    <row s="1854" customFormat="1" customHeight="1" ht="22.5">
      <c r="A2002" s="994"/>
      <c r="B2002" s="1373"/>
      <c r="C2002" s="1649"/>
      <c r="D2002" s="2158"/>
      <c r="E2002" s="553" t="s">
        <v>4016</v>
      </c>
      <c r="F2002" s="547" t="s">
        <v>2969</v>
      </c>
      <c r="G2002" s="2386" t="s">
        <v>738</v>
      </c>
      <c r="H2002" s="552"/>
      <c r="I2002" s="552">
        <v>179.942</v>
      </c>
      <c r="J2002" s="552"/>
      <c r="K2002" s="552"/>
      <c r="L2002" s="552"/>
      <c r="M2002" s="552"/>
      <c r="N2002" s="552"/>
      <c r="O2002" s="552"/>
      <c r="P2002" s="552"/>
      <c r="Q2002" s="552"/>
      <c r="R2002" s="552"/>
      <c r="S2002" s="552"/>
      <c r="T2002" s="552"/>
      <c r="U2002" s="552"/>
      <c r="V2002" s="552"/>
      <c r="W2002" s="552"/>
      <c r="X2002" s="552"/>
      <c r="Y2002" s="552"/>
      <c r="Z2002" s="552"/>
      <c r="AA2002" s="552"/>
      <c r="AB2002" s="552"/>
      <c r="AC2002" s="552"/>
      <c r="AD2002" s="552"/>
      <c r="AE2002" s="552"/>
      <c r="AF2002" s="552"/>
      <c r="AG2002" s="552"/>
      <c r="AH2002" s="552"/>
      <c r="AI2002" s="1532" t="s">
        <v>739</v>
      </c>
      <c r="AJ2002" s="741"/>
      <c r="AK2002" s="1649"/>
      <c r="AL2002" s="1649"/>
      <c r="AM2002" s="1373"/>
      <c r="AN2002" s="1373"/>
      <c r="AO2002" s="1373"/>
      <c r="AP2002" s="1373"/>
      <c r="AQ2002" s="1649"/>
      <c r="AR2002" s="1373"/>
      <c r="AS2002" s="1373"/>
      <c r="AT2002" s="743"/>
      <c r="AU2002" s="1373"/>
      <c r="AV2002" s="1373"/>
      <c r="AW2002" s="1373"/>
      <c r="AX2002" s="1373"/>
      <c r="AY2002" s="1373"/>
      <c r="AZ2002" s="1639"/>
      <c r="BA2002" s="1639"/>
      <c r="BB2002" s="1639"/>
      <c r="BC2002" s="1639"/>
      <c r="BD2002" s="1639"/>
      <c r="BE2002" s="1642">
        <v>0</v>
      </c>
    </row>
    <row s="1854" customFormat="1" customHeight="1" ht="22.5">
      <c r="A2003" s="994"/>
      <c r="B2003" s="1373"/>
      <c r="C2003" s="1649"/>
      <c r="D2003" s="2158"/>
      <c r="E2003" s="553" t="s">
        <v>4017</v>
      </c>
      <c r="F2003" s="547" t="s">
        <v>2959</v>
      </c>
      <c r="G2003" s="2386" t="s">
        <v>738</v>
      </c>
      <c r="H2003" s="552"/>
      <c r="I2003" s="552">
        <v>188.51</v>
      </c>
      <c r="J2003" s="552"/>
      <c r="K2003" s="552"/>
      <c r="L2003" s="552"/>
      <c r="M2003" s="552"/>
      <c r="N2003" s="552"/>
      <c r="O2003" s="552"/>
      <c r="P2003" s="552"/>
      <c r="Q2003" s="552"/>
      <c r="R2003" s="552"/>
      <c r="S2003" s="552"/>
      <c r="T2003" s="552"/>
      <c r="U2003" s="552"/>
      <c r="V2003" s="552"/>
      <c r="W2003" s="552"/>
      <c r="X2003" s="552"/>
      <c r="Y2003" s="552"/>
      <c r="Z2003" s="552"/>
      <c r="AA2003" s="552"/>
      <c r="AB2003" s="552"/>
      <c r="AC2003" s="552"/>
      <c r="AD2003" s="552"/>
      <c r="AE2003" s="552"/>
      <c r="AF2003" s="552"/>
      <c r="AG2003" s="552"/>
      <c r="AH2003" s="552"/>
      <c r="AI2003" s="1532" t="s">
        <v>739</v>
      </c>
      <c r="AJ2003" s="741"/>
      <c r="AK2003" s="1649"/>
      <c r="AL2003" s="1649"/>
      <c r="AM2003" s="1373"/>
      <c r="AN2003" s="1373"/>
      <c r="AO2003" s="1373"/>
      <c r="AP2003" s="1373"/>
      <c r="AQ2003" s="1649"/>
      <c r="AR2003" s="1373"/>
      <c r="AS2003" s="1373"/>
      <c r="AT2003" s="743"/>
      <c r="AU2003" s="1373"/>
      <c r="AV2003" s="1373"/>
      <c r="AW2003" s="1373"/>
      <c r="AX2003" s="1373"/>
      <c r="AY2003" s="1373"/>
      <c r="AZ2003" s="1639"/>
      <c r="BA2003" s="1639"/>
      <c r="BB2003" s="1639"/>
      <c r="BC2003" s="1639"/>
      <c r="BD2003" s="1639"/>
      <c r="BE2003" s="1642">
        <v>0</v>
      </c>
    </row>
    <row s="1854" customFormat="1" customHeight="1" ht="22.5">
      <c r="A2004" s="994"/>
      <c r="B2004" s="1373"/>
      <c r="C2004" s="1649"/>
      <c r="D2004" s="2158"/>
      <c r="E2004" s="553" t="s">
        <v>4018</v>
      </c>
      <c r="F2004" s="547" t="s">
        <v>2983</v>
      </c>
      <c r="G2004" s="2386" t="s">
        <v>738</v>
      </c>
      <c r="H2004" s="552"/>
      <c r="I2004" s="552">
        <v>228.7</v>
      </c>
      <c r="J2004" s="552"/>
      <c r="K2004" s="552"/>
      <c r="L2004" s="552"/>
      <c r="M2004" s="552"/>
      <c r="N2004" s="552"/>
      <c r="O2004" s="552"/>
      <c r="P2004" s="552"/>
      <c r="Q2004" s="552"/>
      <c r="R2004" s="552"/>
      <c r="S2004" s="552"/>
      <c r="T2004" s="552"/>
      <c r="U2004" s="552"/>
      <c r="V2004" s="552"/>
      <c r="W2004" s="552"/>
      <c r="X2004" s="552"/>
      <c r="Y2004" s="552"/>
      <c r="Z2004" s="552"/>
      <c r="AA2004" s="552"/>
      <c r="AB2004" s="552"/>
      <c r="AC2004" s="552"/>
      <c r="AD2004" s="552"/>
      <c r="AE2004" s="552"/>
      <c r="AF2004" s="552"/>
      <c r="AG2004" s="552"/>
      <c r="AH2004" s="552"/>
      <c r="AI2004" s="1532" t="s">
        <v>739</v>
      </c>
      <c r="AJ2004" s="741"/>
      <c r="AK2004" s="1649"/>
      <c r="AL2004" s="1649"/>
      <c r="AM2004" s="1373"/>
      <c r="AN2004" s="1373"/>
      <c r="AO2004" s="1373"/>
      <c r="AP2004" s="1373"/>
      <c r="AQ2004" s="1649"/>
      <c r="AR2004" s="1373"/>
      <c r="AS2004" s="1373"/>
      <c r="AT2004" s="743"/>
      <c r="AU2004" s="1373"/>
      <c r="AV2004" s="1373"/>
      <c r="AW2004" s="1373"/>
      <c r="AX2004" s="1373"/>
      <c r="AY2004" s="1373"/>
      <c r="AZ2004" s="1639"/>
      <c r="BA2004" s="1639"/>
      <c r="BB2004" s="1639"/>
      <c r="BC2004" s="1639"/>
      <c r="BD2004" s="1639"/>
      <c r="BE2004" s="1642">
        <v>0</v>
      </c>
    </row>
    <row s="1854" customFormat="1" customHeight="1" ht="22.5">
      <c r="A2005" s="994"/>
      <c r="B2005" s="1373"/>
      <c r="C2005" s="1649"/>
      <c r="D2005" s="2158"/>
      <c r="E2005" s="553" t="s">
        <v>4019</v>
      </c>
      <c r="F2005" s="547" t="s">
        <v>2957</v>
      </c>
      <c r="G2005" s="2386" t="s">
        <v>738</v>
      </c>
      <c r="H2005" s="552"/>
      <c r="I2005" s="552">
        <v>184.943</v>
      </c>
      <c r="J2005" s="552"/>
      <c r="K2005" s="552"/>
      <c r="L2005" s="552"/>
      <c r="M2005" s="552"/>
      <c r="N2005" s="552"/>
      <c r="O2005" s="552"/>
      <c r="P2005" s="552"/>
      <c r="Q2005" s="552"/>
      <c r="R2005" s="552"/>
      <c r="S2005" s="552"/>
      <c r="T2005" s="552"/>
      <c r="U2005" s="552"/>
      <c r="V2005" s="552"/>
      <c r="W2005" s="552"/>
      <c r="X2005" s="552"/>
      <c r="Y2005" s="552"/>
      <c r="Z2005" s="552"/>
      <c r="AA2005" s="552"/>
      <c r="AB2005" s="552"/>
      <c r="AC2005" s="552"/>
      <c r="AD2005" s="552"/>
      <c r="AE2005" s="552"/>
      <c r="AF2005" s="552"/>
      <c r="AG2005" s="552"/>
      <c r="AH2005" s="552"/>
      <c r="AI2005" s="1532" t="s">
        <v>739</v>
      </c>
      <c r="AJ2005" s="741"/>
      <c r="AK2005" s="1649"/>
      <c r="AL2005" s="1649"/>
      <c r="AM2005" s="1373"/>
      <c r="AN2005" s="1373"/>
      <c r="AO2005" s="1373"/>
      <c r="AP2005" s="1373"/>
      <c r="AQ2005" s="1649"/>
      <c r="AR2005" s="1373"/>
      <c r="AS2005" s="1373"/>
      <c r="AT2005" s="743"/>
      <c r="AU2005" s="1373"/>
      <c r="AV2005" s="1373"/>
      <c r="AW2005" s="1373"/>
      <c r="AX2005" s="1373"/>
      <c r="AY2005" s="1373"/>
      <c r="AZ2005" s="1639"/>
      <c r="BA2005" s="1639"/>
      <c r="BB2005" s="1639"/>
      <c r="BC2005" s="1639"/>
      <c r="BD2005" s="1639"/>
      <c r="BE2005" s="1642">
        <v>0</v>
      </c>
    </row>
    <row s="1854" customFormat="1" customHeight="1" ht="22.5">
      <c r="A2006" s="994"/>
      <c r="B2006" s="1373"/>
      <c r="C2006" s="1649"/>
      <c r="D2006" s="2158"/>
      <c r="E2006" s="553" t="s">
        <v>4020</v>
      </c>
      <c r="F2006" s="547" t="s">
        <v>2957</v>
      </c>
      <c r="G2006" s="2386" t="s">
        <v>738</v>
      </c>
      <c r="H2006" s="552"/>
      <c r="I2006" s="552">
        <v>196.38</v>
      </c>
      <c r="J2006" s="552"/>
      <c r="K2006" s="552"/>
      <c r="L2006" s="552"/>
      <c r="M2006" s="552"/>
      <c r="N2006" s="552"/>
      <c r="O2006" s="552"/>
      <c r="P2006" s="552"/>
      <c r="Q2006" s="552"/>
      <c r="R2006" s="552"/>
      <c r="S2006" s="552"/>
      <c r="T2006" s="552"/>
      <c r="U2006" s="552"/>
      <c r="V2006" s="552"/>
      <c r="W2006" s="552"/>
      <c r="X2006" s="552"/>
      <c r="Y2006" s="552"/>
      <c r="Z2006" s="552"/>
      <c r="AA2006" s="552"/>
      <c r="AB2006" s="552"/>
      <c r="AC2006" s="552"/>
      <c r="AD2006" s="552"/>
      <c r="AE2006" s="552"/>
      <c r="AF2006" s="552"/>
      <c r="AG2006" s="552"/>
      <c r="AH2006" s="552"/>
      <c r="AI2006" s="1532" t="s">
        <v>739</v>
      </c>
      <c r="AJ2006" s="741"/>
      <c r="AK2006" s="1649"/>
      <c r="AL2006" s="1649"/>
      <c r="AM2006" s="1373"/>
      <c r="AN2006" s="1373"/>
      <c r="AO2006" s="1373"/>
      <c r="AP2006" s="1373"/>
      <c r="AQ2006" s="1649"/>
      <c r="AR2006" s="1373"/>
      <c r="AS2006" s="1373"/>
      <c r="AT2006" s="743"/>
      <c r="AU2006" s="1373"/>
      <c r="AV2006" s="1373"/>
      <c r="AW2006" s="1373"/>
      <c r="AX2006" s="1373"/>
      <c r="AY2006" s="1373"/>
      <c r="AZ2006" s="1639"/>
      <c r="BA2006" s="1639"/>
      <c r="BB2006" s="1639"/>
      <c r="BC2006" s="1639"/>
      <c r="BD2006" s="1639"/>
      <c r="BE2006" s="1642">
        <v>0</v>
      </c>
    </row>
    <row s="1854" customFormat="1" customHeight="1" ht="22.5">
      <c r="A2007" s="994"/>
      <c r="B2007" s="1373"/>
      <c r="C2007" s="1649"/>
      <c r="D2007" s="2158"/>
      <c r="E2007" s="553" t="s">
        <v>4021</v>
      </c>
      <c r="F2007" s="547" t="s">
        <v>3065</v>
      </c>
      <c r="G2007" s="2386" t="s">
        <v>738</v>
      </c>
      <c r="H2007" s="552"/>
      <c r="I2007" s="552">
        <v>250.836</v>
      </c>
      <c r="J2007" s="552"/>
      <c r="K2007" s="552"/>
      <c r="L2007" s="552"/>
      <c r="M2007" s="552"/>
      <c r="N2007" s="552"/>
      <c r="O2007" s="552"/>
      <c r="P2007" s="552"/>
      <c r="Q2007" s="552"/>
      <c r="R2007" s="552"/>
      <c r="S2007" s="552"/>
      <c r="T2007" s="552"/>
      <c r="U2007" s="552"/>
      <c r="V2007" s="552"/>
      <c r="W2007" s="552"/>
      <c r="X2007" s="552"/>
      <c r="Y2007" s="552"/>
      <c r="Z2007" s="552"/>
      <c r="AA2007" s="552"/>
      <c r="AB2007" s="552"/>
      <c r="AC2007" s="552"/>
      <c r="AD2007" s="552"/>
      <c r="AE2007" s="552"/>
      <c r="AF2007" s="552"/>
      <c r="AG2007" s="552"/>
      <c r="AH2007" s="552"/>
      <c r="AI2007" s="1532" t="s">
        <v>739</v>
      </c>
      <c r="AJ2007" s="741"/>
      <c r="AK2007" s="1649"/>
      <c r="AL2007" s="1649"/>
      <c r="AM2007" s="1373"/>
      <c r="AN2007" s="1373"/>
      <c r="AO2007" s="1373"/>
      <c r="AP2007" s="1373"/>
      <c r="AQ2007" s="1649"/>
      <c r="AR2007" s="1373"/>
      <c r="AS2007" s="1373"/>
      <c r="AT2007" s="743"/>
      <c r="AU2007" s="1373"/>
      <c r="AV2007" s="1373"/>
      <c r="AW2007" s="1373"/>
      <c r="AX2007" s="1373"/>
      <c r="AY2007" s="1373"/>
      <c r="AZ2007" s="1639"/>
      <c r="BA2007" s="1639"/>
      <c r="BB2007" s="1639"/>
      <c r="BC2007" s="1639"/>
      <c r="BD2007" s="1639"/>
      <c r="BE2007" s="1642">
        <v>0</v>
      </c>
    </row>
    <row s="1854" customFormat="1" customHeight="1" ht="22.5">
      <c r="A2008" s="994"/>
      <c r="B2008" s="1373"/>
      <c r="C2008" s="1649"/>
      <c r="D2008" s="2158"/>
      <c r="E2008" s="553" t="s">
        <v>4022</v>
      </c>
      <c r="F2008" s="547" t="s">
        <v>3073</v>
      </c>
      <c r="G2008" s="2386" t="s">
        <v>738</v>
      </c>
      <c r="H2008" s="552"/>
      <c r="I2008" s="552">
        <v>242.755</v>
      </c>
      <c r="J2008" s="552"/>
      <c r="K2008" s="552"/>
      <c r="L2008" s="552"/>
      <c r="M2008" s="552"/>
      <c r="N2008" s="552"/>
      <c r="O2008" s="552"/>
      <c r="P2008" s="552"/>
      <c r="Q2008" s="552"/>
      <c r="R2008" s="552"/>
      <c r="S2008" s="552"/>
      <c r="T2008" s="552"/>
      <c r="U2008" s="552"/>
      <c r="V2008" s="552"/>
      <c r="W2008" s="552"/>
      <c r="X2008" s="552"/>
      <c r="Y2008" s="552"/>
      <c r="Z2008" s="552"/>
      <c r="AA2008" s="552"/>
      <c r="AB2008" s="552"/>
      <c r="AC2008" s="552"/>
      <c r="AD2008" s="552"/>
      <c r="AE2008" s="552"/>
      <c r="AF2008" s="552"/>
      <c r="AG2008" s="552"/>
      <c r="AH2008" s="552"/>
      <c r="AI2008" s="1532" t="s">
        <v>739</v>
      </c>
      <c r="AJ2008" s="741"/>
      <c r="AK2008" s="1649"/>
      <c r="AL2008" s="1649"/>
      <c r="AM2008" s="1373"/>
      <c r="AN2008" s="1373"/>
      <c r="AO2008" s="1373"/>
      <c r="AP2008" s="1373"/>
      <c r="AQ2008" s="1649"/>
      <c r="AR2008" s="1373"/>
      <c r="AS2008" s="1373"/>
      <c r="AT2008" s="743"/>
      <c r="AU2008" s="1373"/>
      <c r="AV2008" s="1373"/>
      <c r="AW2008" s="1373"/>
      <c r="AX2008" s="1373"/>
      <c r="AY2008" s="1373"/>
      <c r="AZ2008" s="1639"/>
      <c r="BA2008" s="1639"/>
      <c r="BB2008" s="1639"/>
      <c r="BC2008" s="1639"/>
      <c r="BD2008" s="1639"/>
      <c r="BE2008" s="1642">
        <v>0</v>
      </c>
    </row>
    <row s="1854" customFormat="1" customHeight="1" ht="22.5">
      <c r="A2009" s="994"/>
      <c r="B2009" s="1373"/>
      <c r="C2009" s="1649"/>
      <c r="D2009" s="2158"/>
      <c r="E2009" s="553" t="s">
        <v>4023</v>
      </c>
      <c r="F2009" s="547" t="s">
        <v>3067</v>
      </c>
      <c r="G2009" s="2386" t="s">
        <v>738</v>
      </c>
      <c r="H2009" s="552"/>
      <c r="I2009" s="552">
        <v>242.753</v>
      </c>
      <c r="J2009" s="552"/>
      <c r="K2009" s="552"/>
      <c r="L2009" s="552"/>
      <c r="M2009" s="552"/>
      <c r="N2009" s="552"/>
      <c r="O2009" s="552"/>
      <c r="P2009" s="552"/>
      <c r="Q2009" s="552"/>
      <c r="R2009" s="552"/>
      <c r="S2009" s="552"/>
      <c r="T2009" s="552"/>
      <c r="U2009" s="552"/>
      <c r="V2009" s="552"/>
      <c r="W2009" s="552"/>
      <c r="X2009" s="552"/>
      <c r="Y2009" s="552"/>
      <c r="Z2009" s="552"/>
      <c r="AA2009" s="552"/>
      <c r="AB2009" s="552"/>
      <c r="AC2009" s="552"/>
      <c r="AD2009" s="552"/>
      <c r="AE2009" s="552"/>
      <c r="AF2009" s="552"/>
      <c r="AG2009" s="552"/>
      <c r="AH2009" s="552"/>
      <c r="AI2009" s="1532" t="s">
        <v>739</v>
      </c>
      <c r="AJ2009" s="741"/>
      <c r="AK2009" s="1649"/>
      <c r="AL2009" s="1649"/>
      <c r="AM2009" s="1373"/>
      <c r="AN2009" s="1373"/>
      <c r="AO2009" s="1373"/>
      <c r="AP2009" s="1373"/>
      <c r="AQ2009" s="1649"/>
      <c r="AR2009" s="1373"/>
      <c r="AS2009" s="1373"/>
      <c r="AT2009" s="743"/>
      <c r="AU2009" s="1373"/>
      <c r="AV2009" s="1373"/>
      <c r="AW2009" s="1373"/>
      <c r="AX2009" s="1373"/>
      <c r="AY2009" s="1373"/>
      <c r="AZ2009" s="1639"/>
      <c r="BA2009" s="1639"/>
      <c r="BB2009" s="1639"/>
      <c r="BC2009" s="1639"/>
      <c r="BD2009" s="1639"/>
      <c r="BE2009" s="1642">
        <v>0</v>
      </c>
    </row>
    <row s="1854" customFormat="1" customHeight="1" ht="22.5">
      <c r="A2010" s="994"/>
      <c r="B2010" s="1373"/>
      <c r="C2010" s="1649"/>
      <c r="D2010" s="2158"/>
      <c r="E2010" s="553" t="s">
        <v>4024</v>
      </c>
      <c r="F2010" s="547" t="s">
        <v>3037</v>
      </c>
      <c r="G2010" s="2386" t="s">
        <v>738</v>
      </c>
      <c r="H2010" s="552"/>
      <c r="I2010" s="552">
        <v>230.999</v>
      </c>
      <c r="J2010" s="552"/>
      <c r="K2010" s="552"/>
      <c r="L2010" s="552"/>
      <c r="M2010" s="552"/>
      <c r="N2010" s="552"/>
      <c r="O2010" s="552"/>
      <c r="P2010" s="552"/>
      <c r="Q2010" s="552"/>
      <c r="R2010" s="552"/>
      <c r="S2010" s="552"/>
      <c r="T2010" s="552"/>
      <c r="U2010" s="552"/>
      <c r="V2010" s="552"/>
      <c r="W2010" s="552"/>
      <c r="X2010" s="552"/>
      <c r="Y2010" s="552"/>
      <c r="Z2010" s="552"/>
      <c r="AA2010" s="552"/>
      <c r="AB2010" s="552"/>
      <c r="AC2010" s="552"/>
      <c r="AD2010" s="552"/>
      <c r="AE2010" s="552"/>
      <c r="AF2010" s="552"/>
      <c r="AG2010" s="552"/>
      <c r="AH2010" s="552"/>
      <c r="AI2010" s="1532" t="s">
        <v>739</v>
      </c>
      <c r="AJ2010" s="741"/>
      <c r="AK2010" s="1649"/>
      <c r="AL2010" s="1649"/>
      <c r="AM2010" s="1373"/>
      <c r="AN2010" s="1373"/>
      <c r="AO2010" s="1373"/>
      <c r="AP2010" s="1373"/>
      <c r="AQ2010" s="1649"/>
      <c r="AR2010" s="1373"/>
      <c r="AS2010" s="1373"/>
      <c r="AT2010" s="743"/>
      <c r="AU2010" s="1373"/>
      <c r="AV2010" s="1373"/>
      <c r="AW2010" s="1373"/>
      <c r="AX2010" s="1373"/>
      <c r="AY2010" s="1373"/>
      <c r="AZ2010" s="1639"/>
      <c r="BA2010" s="1639"/>
      <c r="BB2010" s="1639"/>
      <c r="BC2010" s="1639"/>
      <c r="BD2010" s="1639"/>
      <c r="BE2010" s="1642">
        <v>0</v>
      </c>
    </row>
    <row s="1854" customFormat="1" customHeight="1" ht="22.5">
      <c r="A2011" s="994"/>
      <c r="B2011" s="1373"/>
      <c r="C2011" s="1649"/>
      <c r="D2011" s="2158"/>
      <c r="E2011" s="553" t="s">
        <v>4025</v>
      </c>
      <c r="F2011" s="547" t="s">
        <v>3075</v>
      </c>
      <c r="G2011" s="2386" t="s">
        <v>738</v>
      </c>
      <c r="H2011" s="552"/>
      <c r="I2011" s="552">
        <v>209.991</v>
      </c>
      <c r="J2011" s="552"/>
      <c r="K2011" s="552"/>
      <c r="L2011" s="552"/>
      <c r="M2011" s="552"/>
      <c r="N2011" s="552"/>
      <c r="O2011" s="552"/>
      <c r="P2011" s="552"/>
      <c r="Q2011" s="552"/>
      <c r="R2011" s="552"/>
      <c r="S2011" s="552"/>
      <c r="T2011" s="552"/>
      <c r="U2011" s="552"/>
      <c r="V2011" s="552"/>
      <c r="W2011" s="552"/>
      <c r="X2011" s="552"/>
      <c r="Y2011" s="552"/>
      <c r="Z2011" s="552"/>
      <c r="AA2011" s="552"/>
      <c r="AB2011" s="552"/>
      <c r="AC2011" s="552"/>
      <c r="AD2011" s="552"/>
      <c r="AE2011" s="552"/>
      <c r="AF2011" s="552"/>
      <c r="AG2011" s="552"/>
      <c r="AH2011" s="552"/>
      <c r="AI2011" s="1532" t="s">
        <v>739</v>
      </c>
      <c r="AJ2011" s="741"/>
      <c r="AK2011" s="1649"/>
      <c r="AL2011" s="1649"/>
      <c r="AM2011" s="1373"/>
      <c r="AN2011" s="1373"/>
      <c r="AO2011" s="1373"/>
      <c r="AP2011" s="1373"/>
      <c r="AQ2011" s="1649"/>
      <c r="AR2011" s="1373"/>
      <c r="AS2011" s="1373"/>
      <c r="AT2011" s="743"/>
      <c r="AU2011" s="1373"/>
      <c r="AV2011" s="1373"/>
      <c r="AW2011" s="1373"/>
      <c r="AX2011" s="1373"/>
      <c r="AY2011" s="1373"/>
      <c r="AZ2011" s="1639"/>
      <c r="BA2011" s="1639"/>
      <c r="BB2011" s="1639"/>
      <c r="BC2011" s="1639"/>
      <c r="BD2011" s="1639"/>
      <c r="BE2011" s="1642">
        <v>0</v>
      </c>
    </row>
    <row s="1854" customFormat="1" customHeight="1" ht="22.5">
      <c r="A2012" s="994"/>
      <c r="B2012" s="1373"/>
      <c r="C2012" s="1649"/>
      <c r="D2012" s="2158"/>
      <c r="E2012" s="553" t="s">
        <v>4026</v>
      </c>
      <c r="F2012" s="547" t="s">
        <v>3077</v>
      </c>
      <c r="G2012" s="2386" t="s">
        <v>738</v>
      </c>
      <c r="H2012" s="552"/>
      <c r="I2012" s="552">
        <v>203.993</v>
      </c>
      <c r="J2012" s="552"/>
      <c r="K2012" s="552"/>
      <c r="L2012" s="552"/>
      <c r="M2012" s="552"/>
      <c r="N2012" s="552"/>
      <c r="O2012" s="552"/>
      <c r="P2012" s="552"/>
      <c r="Q2012" s="552"/>
      <c r="R2012" s="552"/>
      <c r="S2012" s="552"/>
      <c r="T2012" s="552"/>
      <c r="U2012" s="552"/>
      <c r="V2012" s="552"/>
      <c r="W2012" s="552"/>
      <c r="X2012" s="552"/>
      <c r="Y2012" s="552"/>
      <c r="Z2012" s="552"/>
      <c r="AA2012" s="552"/>
      <c r="AB2012" s="552"/>
      <c r="AC2012" s="552"/>
      <c r="AD2012" s="552"/>
      <c r="AE2012" s="552"/>
      <c r="AF2012" s="552"/>
      <c r="AG2012" s="552"/>
      <c r="AH2012" s="552"/>
      <c r="AI2012" s="1532" t="s">
        <v>739</v>
      </c>
      <c r="AJ2012" s="741"/>
      <c r="AK2012" s="1649"/>
      <c r="AL2012" s="1649"/>
      <c r="AM2012" s="1373"/>
      <c r="AN2012" s="1373"/>
      <c r="AO2012" s="1373"/>
      <c r="AP2012" s="1373"/>
      <c r="AQ2012" s="1649"/>
      <c r="AR2012" s="1373"/>
      <c r="AS2012" s="1373"/>
      <c r="AT2012" s="743"/>
      <c r="AU2012" s="1373"/>
      <c r="AV2012" s="1373"/>
      <c r="AW2012" s="1373"/>
      <c r="AX2012" s="1373"/>
      <c r="AY2012" s="1373"/>
      <c r="AZ2012" s="1639"/>
      <c r="BA2012" s="1639"/>
      <c r="BB2012" s="1639"/>
      <c r="BC2012" s="1639"/>
      <c r="BD2012" s="1639"/>
      <c r="BE2012" s="1642">
        <v>0</v>
      </c>
    </row>
    <row s="1854" customFormat="1" customHeight="1" ht="22.5">
      <c r="A2013" s="994"/>
      <c r="B2013" s="1373"/>
      <c r="C2013" s="1649"/>
      <c r="D2013" s="690" t="s">
        <v>103</v>
      </c>
      <c r="E2013" s="553" t="s">
        <v>4027</v>
      </c>
      <c r="F2013" s="547" t="s">
        <v>3053</v>
      </c>
      <c r="G2013" s="2386" t="s">
        <v>738</v>
      </c>
      <c r="H2013" s="552"/>
      <c r="I2013" s="552">
        <v>250.526</v>
      </c>
      <c r="J2013" s="552"/>
      <c r="K2013" s="552"/>
      <c r="L2013" s="552"/>
      <c r="M2013" s="552"/>
      <c r="N2013" s="552"/>
      <c r="O2013" s="552"/>
      <c r="P2013" s="552"/>
      <c r="Q2013" s="552"/>
      <c r="R2013" s="552"/>
      <c r="S2013" s="552"/>
      <c r="T2013" s="552"/>
      <c r="U2013" s="552"/>
      <c r="V2013" s="552"/>
      <c r="W2013" s="552"/>
      <c r="X2013" s="552"/>
      <c r="Y2013" s="552"/>
      <c r="Z2013" s="552"/>
      <c r="AA2013" s="552"/>
      <c r="AB2013" s="552"/>
      <c r="AC2013" s="552"/>
      <c r="AD2013" s="552"/>
      <c r="AE2013" s="552"/>
      <c r="AF2013" s="552"/>
      <c r="AG2013" s="552"/>
      <c r="AH2013" s="552"/>
      <c r="AI2013" s="1532" t="s">
        <v>739</v>
      </c>
      <c r="AJ2013" s="741"/>
      <c r="AK2013" s="1649"/>
      <c r="AL2013" s="1649"/>
      <c r="AM2013" s="1373"/>
      <c r="AN2013" s="1373"/>
      <c r="AO2013" s="1373"/>
      <c r="AP2013" s="1373"/>
      <c r="AQ2013" s="1649"/>
      <c r="AR2013" s="1373"/>
      <c r="AS2013" s="1373"/>
      <c r="AT2013" s="743"/>
      <c r="AU2013" s="1373"/>
      <c r="AV2013" s="1373"/>
      <c r="AW2013" s="1373"/>
      <c r="AX2013" s="1373"/>
      <c r="AY2013" s="1373"/>
      <c r="AZ2013" s="1639"/>
      <c r="BA2013" s="1639"/>
      <c r="BB2013" s="1639"/>
      <c r="BC2013" s="1639"/>
      <c r="BD2013" s="1639"/>
      <c r="BE2013" s="1642">
        <v>0</v>
      </c>
    </row>
    <row s="1854" customFormat="1" customHeight="1" ht="22.5">
      <c r="A2014" s="994"/>
      <c r="B2014" s="1373"/>
      <c r="C2014" s="1649"/>
      <c r="D2014" s="690" t="s">
        <v>103</v>
      </c>
      <c r="E2014" s="553" t="s">
        <v>4028</v>
      </c>
      <c r="F2014" s="547" t="s">
        <v>2999</v>
      </c>
      <c r="G2014" s="2386" t="s">
        <v>738</v>
      </c>
      <c r="H2014" s="552"/>
      <c r="I2014" s="552">
        <v>246.195</v>
      </c>
      <c r="J2014" s="552"/>
      <c r="K2014" s="552"/>
      <c r="L2014" s="552"/>
      <c r="M2014" s="552"/>
      <c r="N2014" s="552"/>
      <c r="O2014" s="552"/>
      <c r="P2014" s="552"/>
      <c r="Q2014" s="552"/>
      <c r="R2014" s="552"/>
      <c r="S2014" s="552"/>
      <c r="T2014" s="552"/>
      <c r="U2014" s="552"/>
      <c r="V2014" s="552"/>
      <c r="W2014" s="552"/>
      <c r="X2014" s="552"/>
      <c r="Y2014" s="552"/>
      <c r="Z2014" s="552"/>
      <c r="AA2014" s="552"/>
      <c r="AB2014" s="552"/>
      <c r="AC2014" s="552"/>
      <c r="AD2014" s="552"/>
      <c r="AE2014" s="552"/>
      <c r="AF2014" s="552"/>
      <c r="AG2014" s="552"/>
      <c r="AH2014" s="552"/>
      <c r="AI2014" s="1532" t="s">
        <v>739</v>
      </c>
      <c r="AJ2014" s="741"/>
      <c r="AK2014" s="1649"/>
      <c r="AL2014" s="1649"/>
      <c r="AM2014" s="1373"/>
      <c r="AN2014" s="1373"/>
      <c r="AO2014" s="1373"/>
      <c r="AP2014" s="1373"/>
      <c r="AQ2014" s="1649"/>
      <c r="AR2014" s="1373"/>
      <c r="AS2014" s="1373"/>
      <c r="AT2014" s="743"/>
      <c r="AU2014" s="1373"/>
      <c r="AV2014" s="1373"/>
      <c r="AW2014" s="1373"/>
      <c r="AX2014" s="1373"/>
      <c r="AY2014" s="1373"/>
      <c r="AZ2014" s="1639"/>
      <c r="BA2014" s="1639"/>
      <c r="BB2014" s="1639"/>
      <c r="BC2014" s="1639"/>
      <c r="BD2014" s="1639"/>
      <c r="BE2014" s="1642">
        <v>0</v>
      </c>
    </row>
    <row s="1854" customFormat="1" customHeight="1" ht="22.5">
      <c r="A2015" s="994"/>
      <c r="B2015" s="1373"/>
      <c r="C2015" s="1649"/>
      <c r="D2015" s="690" t="s">
        <v>103</v>
      </c>
      <c r="E2015" s="553" t="s">
        <v>4029</v>
      </c>
      <c r="F2015" s="547" t="s">
        <v>3025</v>
      </c>
      <c r="G2015" s="2386" t="s">
        <v>738</v>
      </c>
      <c r="H2015" s="552"/>
      <c r="I2015" s="552">
        <v>263.12</v>
      </c>
      <c r="J2015" s="552"/>
      <c r="K2015" s="552"/>
      <c r="L2015" s="552"/>
      <c r="M2015" s="552"/>
      <c r="N2015" s="552"/>
      <c r="O2015" s="552"/>
      <c r="P2015" s="552"/>
      <c r="Q2015" s="552"/>
      <c r="R2015" s="552"/>
      <c r="S2015" s="552"/>
      <c r="T2015" s="552"/>
      <c r="U2015" s="552"/>
      <c r="V2015" s="552"/>
      <c r="W2015" s="552"/>
      <c r="X2015" s="552"/>
      <c r="Y2015" s="552"/>
      <c r="Z2015" s="552"/>
      <c r="AA2015" s="552"/>
      <c r="AB2015" s="552"/>
      <c r="AC2015" s="552"/>
      <c r="AD2015" s="552"/>
      <c r="AE2015" s="552"/>
      <c r="AF2015" s="552"/>
      <c r="AG2015" s="552"/>
      <c r="AH2015" s="552"/>
      <c r="AI2015" s="1532" t="s">
        <v>739</v>
      </c>
      <c r="AJ2015" s="741"/>
      <c r="AK2015" s="1649"/>
      <c r="AL2015" s="1649"/>
      <c r="AM2015" s="1373"/>
      <c r="AN2015" s="1373"/>
      <c r="AO2015" s="1373"/>
      <c r="AP2015" s="1373"/>
      <c r="AQ2015" s="1649"/>
      <c r="AR2015" s="1373"/>
      <c r="AS2015" s="1373"/>
      <c r="AT2015" s="743"/>
      <c r="AU2015" s="1373"/>
      <c r="AV2015" s="1373"/>
      <c r="AW2015" s="1373"/>
      <c r="AX2015" s="1373"/>
      <c r="AY2015" s="1373"/>
      <c r="AZ2015" s="1639"/>
      <c r="BA2015" s="1639"/>
      <c r="BB2015" s="1639"/>
      <c r="BC2015" s="1639"/>
      <c r="BD2015" s="1639"/>
      <c r="BE2015" s="1642">
        <v>0</v>
      </c>
    </row>
    <row s="1854" customFormat="1" customHeight="1" ht="22.5">
      <c r="A2016" s="994"/>
      <c r="B2016" s="1373"/>
      <c r="C2016" s="1649"/>
      <c r="D2016" s="690" t="s">
        <v>103</v>
      </c>
      <c r="E2016" s="553" t="s">
        <v>4030</v>
      </c>
      <c r="F2016" s="547" t="s">
        <v>3045</v>
      </c>
      <c r="G2016" s="2386" t="s">
        <v>738</v>
      </c>
      <c r="H2016" s="552"/>
      <c r="I2016" s="552">
        <v>210</v>
      </c>
      <c r="J2016" s="552"/>
      <c r="K2016" s="552"/>
      <c r="L2016" s="552"/>
      <c r="M2016" s="552"/>
      <c r="N2016" s="552"/>
      <c r="O2016" s="552"/>
      <c r="P2016" s="552"/>
      <c r="Q2016" s="552"/>
      <c r="R2016" s="552"/>
      <c r="S2016" s="552"/>
      <c r="T2016" s="552"/>
      <c r="U2016" s="552"/>
      <c r="V2016" s="552"/>
      <c r="W2016" s="552"/>
      <c r="X2016" s="552"/>
      <c r="Y2016" s="552"/>
      <c r="Z2016" s="552"/>
      <c r="AA2016" s="552"/>
      <c r="AB2016" s="552"/>
      <c r="AC2016" s="552"/>
      <c r="AD2016" s="552"/>
      <c r="AE2016" s="552"/>
      <c r="AF2016" s="552"/>
      <c r="AG2016" s="552"/>
      <c r="AH2016" s="552"/>
      <c r="AI2016" s="1532" t="s">
        <v>739</v>
      </c>
      <c r="AJ2016" s="741"/>
      <c r="AK2016" s="1649"/>
      <c r="AL2016" s="1649"/>
      <c r="AM2016" s="1373"/>
      <c r="AN2016" s="1373"/>
      <c r="AO2016" s="1373"/>
      <c r="AP2016" s="1373"/>
      <c r="AQ2016" s="1649"/>
      <c r="AR2016" s="1373"/>
      <c r="AS2016" s="1373"/>
      <c r="AT2016" s="743"/>
      <c r="AU2016" s="1373"/>
      <c r="AV2016" s="1373"/>
      <c r="AW2016" s="1373"/>
      <c r="AX2016" s="1373"/>
      <c r="AY2016" s="1373"/>
      <c r="AZ2016" s="1639"/>
      <c r="BA2016" s="1639"/>
      <c r="BB2016" s="1639"/>
      <c r="BC2016" s="1639"/>
      <c r="BD2016" s="1639"/>
      <c r="BE2016" s="1642">
        <v>0</v>
      </c>
    </row>
    <row s="1854" customFormat="1" customHeight="1" ht="22.5">
      <c r="A2017" s="994"/>
      <c r="B2017" s="1373"/>
      <c r="C2017" s="1649"/>
      <c r="D2017" s="690" t="s">
        <v>103</v>
      </c>
      <c r="E2017" s="553" t="s">
        <v>4031</v>
      </c>
      <c r="F2017" s="547" t="s">
        <v>3071</v>
      </c>
      <c r="G2017" s="2386" t="s">
        <v>738</v>
      </c>
      <c r="H2017" s="552"/>
      <c r="I2017" s="552">
        <v>210.006</v>
      </c>
      <c r="J2017" s="552"/>
      <c r="K2017" s="552"/>
      <c r="L2017" s="552"/>
      <c r="M2017" s="552"/>
      <c r="N2017" s="552"/>
      <c r="O2017" s="552"/>
      <c r="P2017" s="552"/>
      <c r="Q2017" s="552"/>
      <c r="R2017" s="552"/>
      <c r="S2017" s="552"/>
      <c r="T2017" s="552"/>
      <c r="U2017" s="552"/>
      <c r="V2017" s="552"/>
      <c r="W2017" s="552"/>
      <c r="X2017" s="552"/>
      <c r="Y2017" s="552"/>
      <c r="Z2017" s="552"/>
      <c r="AA2017" s="552"/>
      <c r="AB2017" s="552"/>
      <c r="AC2017" s="552"/>
      <c r="AD2017" s="552"/>
      <c r="AE2017" s="552"/>
      <c r="AF2017" s="552"/>
      <c r="AG2017" s="552"/>
      <c r="AH2017" s="552"/>
      <c r="AI2017" s="1532" t="s">
        <v>739</v>
      </c>
      <c r="AJ2017" s="741"/>
      <c r="AK2017" s="1649"/>
      <c r="AL2017" s="1649"/>
      <c r="AM2017" s="1373"/>
      <c r="AN2017" s="1373"/>
      <c r="AO2017" s="1373"/>
      <c r="AP2017" s="1373"/>
      <c r="AQ2017" s="1649"/>
      <c r="AR2017" s="1373"/>
      <c r="AS2017" s="1373"/>
      <c r="AT2017" s="743"/>
      <c r="AU2017" s="1373"/>
      <c r="AV2017" s="1373"/>
      <c r="AW2017" s="1373"/>
      <c r="AX2017" s="1373"/>
      <c r="AY2017" s="1373"/>
      <c r="AZ2017" s="1639"/>
      <c r="BA2017" s="1639"/>
      <c r="BB2017" s="1639"/>
      <c r="BC2017" s="1639"/>
      <c r="BD2017" s="1639"/>
      <c r="BE2017" s="1642">
        <v>0</v>
      </c>
    </row>
    <row s="1854" customFormat="1" customHeight="1" ht="22.5">
      <c r="A2018" s="994"/>
      <c r="B2018" s="1373"/>
      <c r="C2018" s="1649"/>
      <c r="D2018" s="690" t="s">
        <v>103</v>
      </c>
      <c r="E2018" s="553" t="s">
        <v>4032</v>
      </c>
      <c r="F2018" s="547" t="s">
        <v>3049</v>
      </c>
      <c r="G2018" s="2386" t="s">
        <v>738</v>
      </c>
      <c r="H2018" s="552"/>
      <c r="I2018" s="552">
        <v>266.79</v>
      </c>
      <c r="J2018" s="552"/>
      <c r="K2018" s="552"/>
      <c r="L2018" s="552"/>
      <c r="M2018" s="552"/>
      <c r="N2018" s="552"/>
      <c r="O2018" s="552"/>
      <c r="P2018" s="552"/>
      <c r="Q2018" s="552"/>
      <c r="R2018" s="552"/>
      <c r="S2018" s="552"/>
      <c r="T2018" s="552"/>
      <c r="U2018" s="552"/>
      <c r="V2018" s="552"/>
      <c r="W2018" s="552"/>
      <c r="X2018" s="552"/>
      <c r="Y2018" s="552"/>
      <c r="Z2018" s="552"/>
      <c r="AA2018" s="552"/>
      <c r="AB2018" s="552"/>
      <c r="AC2018" s="552"/>
      <c r="AD2018" s="552"/>
      <c r="AE2018" s="552"/>
      <c r="AF2018" s="552"/>
      <c r="AG2018" s="552"/>
      <c r="AH2018" s="552"/>
      <c r="AI2018" s="1532" t="s">
        <v>739</v>
      </c>
      <c r="AJ2018" s="741"/>
      <c r="AK2018" s="1649"/>
      <c r="AL2018" s="1649"/>
      <c r="AM2018" s="1373"/>
      <c r="AN2018" s="1373"/>
      <c r="AO2018" s="1373"/>
      <c r="AP2018" s="1373"/>
      <c r="AQ2018" s="1649"/>
      <c r="AR2018" s="1373"/>
      <c r="AS2018" s="1373"/>
      <c r="AT2018" s="743"/>
      <c r="AU2018" s="1373"/>
      <c r="AV2018" s="1373"/>
      <c r="AW2018" s="1373"/>
      <c r="AX2018" s="1373"/>
      <c r="AY2018" s="1373"/>
      <c r="AZ2018" s="1639"/>
      <c r="BA2018" s="1639"/>
      <c r="BB2018" s="1639"/>
      <c r="BC2018" s="1639"/>
      <c r="BD2018" s="1639"/>
      <c r="BE2018" s="1642">
        <v>0</v>
      </c>
    </row>
    <row s="1854" customFormat="1" customHeight="1" ht="22.5">
      <c r="A2019" s="994"/>
      <c r="B2019" s="1373"/>
      <c r="C2019" s="1649"/>
      <c r="D2019" s="690" t="s">
        <v>103</v>
      </c>
      <c r="E2019" s="553" t="s">
        <v>4033</v>
      </c>
      <c r="F2019" s="547" t="s">
        <v>3019</v>
      </c>
      <c r="G2019" s="2386" t="s">
        <v>738</v>
      </c>
      <c r="H2019" s="552"/>
      <c r="I2019" s="552">
        <v>242.759</v>
      </c>
      <c r="J2019" s="552"/>
      <c r="K2019" s="552"/>
      <c r="L2019" s="552"/>
      <c r="M2019" s="552"/>
      <c r="N2019" s="552"/>
      <c r="O2019" s="552"/>
      <c r="P2019" s="552"/>
      <c r="Q2019" s="552"/>
      <c r="R2019" s="552"/>
      <c r="S2019" s="552"/>
      <c r="T2019" s="552"/>
      <c r="U2019" s="552"/>
      <c r="V2019" s="552"/>
      <c r="W2019" s="552"/>
      <c r="X2019" s="552"/>
      <c r="Y2019" s="552"/>
      <c r="Z2019" s="552"/>
      <c r="AA2019" s="552"/>
      <c r="AB2019" s="552"/>
      <c r="AC2019" s="552"/>
      <c r="AD2019" s="552"/>
      <c r="AE2019" s="552"/>
      <c r="AF2019" s="552"/>
      <c r="AG2019" s="552"/>
      <c r="AH2019" s="552"/>
      <c r="AI2019" s="1532" t="s">
        <v>739</v>
      </c>
      <c r="AJ2019" s="741"/>
      <c r="AK2019" s="1649"/>
      <c r="AL2019" s="1649"/>
      <c r="AM2019" s="1373"/>
      <c r="AN2019" s="1373"/>
      <c r="AO2019" s="1373"/>
      <c r="AP2019" s="1373"/>
      <c r="AQ2019" s="1649"/>
      <c r="AR2019" s="1373"/>
      <c r="AS2019" s="1373"/>
      <c r="AT2019" s="743"/>
      <c r="AU2019" s="1373"/>
      <c r="AV2019" s="1373"/>
      <c r="AW2019" s="1373"/>
      <c r="AX2019" s="1373"/>
      <c r="AY2019" s="1373"/>
      <c r="AZ2019" s="1639"/>
      <c r="BA2019" s="1639"/>
      <c r="BB2019" s="1639"/>
      <c r="BC2019" s="1639"/>
      <c r="BD2019" s="1639"/>
      <c r="BE2019" s="1642">
        <v>0</v>
      </c>
    </row>
    <row s="1854" customFormat="1" customHeight="1" ht="22.5">
      <c r="A2020" s="994"/>
      <c r="B2020" s="1373"/>
      <c r="C2020" s="1649"/>
      <c r="D2020" s="690" t="s">
        <v>103</v>
      </c>
      <c r="E2020" s="553" t="s">
        <v>4034</v>
      </c>
      <c r="F2020" s="547" t="s">
        <v>3039</v>
      </c>
      <c r="G2020" s="2386" t="s">
        <v>738</v>
      </c>
      <c r="H2020" s="552"/>
      <c r="I2020" s="552">
        <v>273.003</v>
      </c>
      <c r="J2020" s="552"/>
      <c r="K2020" s="552"/>
      <c r="L2020" s="552"/>
      <c r="M2020" s="552"/>
      <c r="N2020" s="552"/>
      <c r="O2020" s="552"/>
      <c r="P2020" s="552"/>
      <c r="Q2020" s="552"/>
      <c r="R2020" s="552"/>
      <c r="S2020" s="552"/>
      <c r="T2020" s="552"/>
      <c r="U2020" s="552"/>
      <c r="V2020" s="552"/>
      <c r="W2020" s="552"/>
      <c r="X2020" s="552"/>
      <c r="Y2020" s="552"/>
      <c r="Z2020" s="552"/>
      <c r="AA2020" s="552"/>
      <c r="AB2020" s="552"/>
      <c r="AC2020" s="552"/>
      <c r="AD2020" s="552"/>
      <c r="AE2020" s="552"/>
      <c r="AF2020" s="552"/>
      <c r="AG2020" s="552"/>
      <c r="AH2020" s="552"/>
      <c r="AI2020" s="1532" t="s">
        <v>739</v>
      </c>
      <c r="AJ2020" s="741"/>
      <c r="AK2020" s="1649"/>
      <c r="AL2020" s="1649"/>
      <c r="AM2020" s="1373"/>
      <c r="AN2020" s="1373"/>
      <c r="AO2020" s="1373"/>
      <c r="AP2020" s="1373"/>
      <c r="AQ2020" s="1649"/>
      <c r="AR2020" s="1373"/>
      <c r="AS2020" s="1373"/>
      <c r="AT2020" s="743"/>
      <c r="AU2020" s="1373"/>
      <c r="AV2020" s="1373"/>
      <c r="AW2020" s="1373"/>
      <c r="AX2020" s="1373"/>
      <c r="AY2020" s="1373"/>
      <c r="AZ2020" s="1639"/>
      <c r="BA2020" s="1639"/>
      <c r="BB2020" s="1639"/>
      <c r="BC2020" s="1639"/>
      <c r="BD2020" s="1639"/>
      <c r="BE2020" s="1642">
        <v>0</v>
      </c>
    </row>
    <row s="1854" customFormat="1" customHeight="1" ht="22.5">
      <c r="A2021" s="994"/>
      <c r="B2021" s="1373"/>
      <c r="C2021" s="1649"/>
      <c r="D2021" s="690" t="s">
        <v>103</v>
      </c>
      <c r="E2021" s="553" t="s">
        <v>4035</v>
      </c>
      <c r="F2021" s="547" t="s">
        <v>3061</v>
      </c>
      <c r="G2021" s="2386" t="s">
        <v>738</v>
      </c>
      <c r="H2021" s="552"/>
      <c r="I2021" s="552">
        <v>252.755</v>
      </c>
      <c r="J2021" s="552"/>
      <c r="K2021" s="552"/>
      <c r="L2021" s="552"/>
      <c r="M2021" s="552"/>
      <c r="N2021" s="552"/>
      <c r="O2021" s="552"/>
      <c r="P2021" s="552"/>
      <c r="Q2021" s="552"/>
      <c r="R2021" s="552"/>
      <c r="S2021" s="552"/>
      <c r="T2021" s="552"/>
      <c r="U2021" s="552"/>
      <c r="V2021" s="552"/>
      <c r="W2021" s="552"/>
      <c r="X2021" s="552"/>
      <c r="Y2021" s="552"/>
      <c r="Z2021" s="552"/>
      <c r="AA2021" s="552"/>
      <c r="AB2021" s="552"/>
      <c r="AC2021" s="552"/>
      <c r="AD2021" s="552"/>
      <c r="AE2021" s="552"/>
      <c r="AF2021" s="552"/>
      <c r="AG2021" s="552"/>
      <c r="AH2021" s="552"/>
      <c r="AI2021" s="1532" t="s">
        <v>739</v>
      </c>
      <c r="AJ2021" s="741"/>
      <c r="AK2021" s="1649"/>
      <c r="AL2021" s="1649"/>
      <c r="AM2021" s="1373"/>
      <c r="AN2021" s="1373"/>
      <c r="AO2021" s="1373"/>
      <c r="AP2021" s="1373"/>
      <c r="AQ2021" s="1649"/>
      <c r="AR2021" s="1373"/>
      <c r="AS2021" s="1373"/>
      <c r="AT2021" s="743"/>
      <c r="AU2021" s="1373"/>
      <c r="AV2021" s="1373"/>
      <c r="AW2021" s="1373"/>
      <c r="AX2021" s="1373"/>
      <c r="AY2021" s="1373"/>
      <c r="AZ2021" s="1639"/>
      <c r="BA2021" s="1639"/>
      <c r="BB2021" s="1639"/>
      <c r="BC2021" s="1639"/>
      <c r="BD2021" s="1639"/>
      <c r="BE2021" s="1642">
        <v>0</v>
      </c>
    </row>
    <row s="1854" customFormat="1" customHeight="1" ht="22.5">
      <c r="A2022" s="994"/>
      <c r="B2022" s="1373"/>
      <c r="C2022" s="1649"/>
      <c r="D2022" s="690" t="s">
        <v>103</v>
      </c>
      <c r="E2022" s="553" t="s">
        <v>4036</v>
      </c>
      <c r="F2022" s="547" t="s">
        <v>3063</v>
      </c>
      <c r="G2022" s="2386" t="s">
        <v>738</v>
      </c>
      <c r="H2022" s="552"/>
      <c r="I2022" s="552">
        <v>252.764</v>
      </c>
      <c r="J2022" s="552"/>
      <c r="K2022" s="552"/>
      <c r="L2022" s="552"/>
      <c r="M2022" s="552"/>
      <c r="N2022" s="552"/>
      <c r="O2022" s="552"/>
      <c r="P2022" s="552"/>
      <c r="Q2022" s="552"/>
      <c r="R2022" s="552"/>
      <c r="S2022" s="552"/>
      <c r="T2022" s="552"/>
      <c r="U2022" s="552"/>
      <c r="V2022" s="552"/>
      <c r="W2022" s="552"/>
      <c r="X2022" s="552"/>
      <c r="Y2022" s="552"/>
      <c r="Z2022" s="552"/>
      <c r="AA2022" s="552"/>
      <c r="AB2022" s="552"/>
      <c r="AC2022" s="552"/>
      <c r="AD2022" s="552"/>
      <c r="AE2022" s="552"/>
      <c r="AF2022" s="552"/>
      <c r="AG2022" s="552"/>
      <c r="AH2022" s="552"/>
      <c r="AI2022" s="1532" t="s">
        <v>739</v>
      </c>
      <c r="AJ2022" s="741"/>
      <c r="AK2022" s="1649"/>
      <c r="AL2022" s="1649"/>
      <c r="AM2022" s="1373"/>
      <c r="AN2022" s="1373"/>
      <c r="AO2022" s="1373"/>
      <c r="AP2022" s="1373"/>
      <c r="AQ2022" s="1649"/>
      <c r="AR2022" s="1373"/>
      <c r="AS2022" s="1373"/>
      <c r="AT2022" s="743"/>
      <c r="AU2022" s="1373"/>
      <c r="AV2022" s="1373"/>
      <c r="AW2022" s="1373"/>
      <c r="AX2022" s="1373"/>
      <c r="AY2022" s="1373"/>
      <c r="AZ2022" s="1639"/>
      <c r="BA2022" s="1639"/>
      <c r="BB2022" s="1639"/>
      <c r="BC2022" s="1639"/>
      <c r="BD2022" s="1639"/>
      <c r="BE2022" s="1642">
        <v>0</v>
      </c>
    </row>
    <row s="1854" customFormat="1" customHeight="1" ht="22.5">
      <c r="A2023" s="994"/>
      <c r="B2023" s="1373"/>
      <c r="C2023" s="1649"/>
      <c r="D2023" s="690" t="s">
        <v>103</v>
      </c>
      <c r="E2023" s="553" t="s">
        <v>4037</v>
      </c>
      <c r="F2023" s="547" t="s">
        <v>3035</v>
      </c>
      <c r="G2023" s="2386" t="s">
        <v>738</v>
      </c>
      <c r="H2023" s="552"/>
      <c r="I2023" s="552">
        <v>268.897</v>
      </c>
      <c r="J2023" s="552"/>
      <c r="K2023" s="552"/>
      <c r="L2023" s="552"/>
      <c r="M2023" s="552"/>
      <c r="N2023" s="552"/>
      <c r="O2023" s="552"/>
      <c r="P2023" s="552"/>
      <c r="Q2023" s="552"/>
      <c r="R2023" s="552"/>
      <c r="S2023" s="552"/>
      <c r="T2023" s="552"/>
      <c r="U2023" s="552"/>
      <c r="V2023" s="552"/>
      <c r="W2023" s="552"/>
      <c r="X2023" s="552"/>
      <c r="Y2023" s="552"/>
      <c r="Z2023" s="552"/>
      <c r="AA2023" s="552"/>
      <c r="AB2023" s="552"/>
      <c r="AC2023" s="552"/>
      <c r="AD2023" s="552"/>
      <c r="AE2023" s="552"/>
      <c r="AF2023" s="552"/>
      <c r="AG2023" s="552"/>
      <c r="AH2023" s="552"/>
      <c r="AI2023" s="1532" t="s">
        <v>739</v>
      </c>
      <c r="AJ2023" s="741"/>
      <c r="AK2023" s="1649"/>
      <c r="AL2023" s="1649"/>
      <c r="AM2023" s="1373"/>
      <c r="AN2023" s="1373"/>
      <c r="AO2023" s="1373"/>
      <c r="AP2023" s="1373"/>
      <c r="AQ2023" s="1649"/>
      <c r="AR2023" s="1373"/>
      <c r="AS2023" s="1373"/>
      <c r="AT2023" s="743"/>
      <c r="AU2023" s="1373"/>
      <c r="AV2023" s="1373"/>
      <c r="AW2023" s="1373"/>
      <c r="AX2023" s="1373"/>
      <c r="AY2023" s="1373"/>
      <c r="AZ2023" s="1639"/>
      <c r="BA2023" s="1639"/>
      <c r="BB2023" s="1639"/>
      <c r="BC2023" s="1639"/>
      <c r="BD2023" s="1639"/>
      <c r="BE2023" s="1642">
        <v>0</v>
      </c>
    </row>
    <row s="1854" customFormat="1" customHeight="1" ht="22.5">
      <c r="A2024" s="994"/>
      <c r="B2024" s="1373"/>
      <c r="C2024" s="1649"/>
      <c r="D2024" s="690" t="s">
        <v>103</v>
      </c>
      <c r="E2024" s="553" t="s">
        <v>4038</v>
      </c>
      <c r="F2024" s="547" t="s">
        <v>3007</v>
      </c>
      <c r="G2024" s="2386" t="s">
        <v>738</v>
      </c>
      <c r="H2024" s="552"/>
      <c r="I2024" s="552">
        <v>210</v>
      </c>
      <c r="J2024" s="552"/>
      <c r="K2024" s="552"/>
      <c r="L2024" s="552"/>
      <c r="M2024" s="552"/>
      <c r="N2024" s="552"/>
      <c r="O2024" s="552"/>
      <c r="P2024" s="552"/>
      <c r="Q2024" s="552"/>
      <c r="R2024" s="552"/>
      <c r="S2024" s="552"/>
      <c r="T2024" s="552"/>
      <c r="U2024" s="552"/>
      <c r="V2024" s="552"/>
      <c r="W2024" s="552"/>
      <c r="X2024" s="552"/>
      <c r="Y2024" s="552"/>
      <c r="Z2024" s="552"/>
      <c r="AA2024" s="552"/>
      <c r="AB2024" s="552"/>
      <c r="AC2024" s="552"/>
      <c r="AD2024" s="552"/>
      <c r="AE2024" s="552"/>
      <c r="AF2024" s="552"/>
      <c r="AG2024" s="552"/>
      <c r="AH2024" s="552"/>
      <c r="AI2024" s="1532" t="s">
        <v>739</v>
      </c>
      <c r="AJ2024" s="741"/>
      <c r="AK2024" s="1649"/>
      <c r="AL2024" s="1649"/>
      <c r="AM2024" s="1373"/>
      <c r="AN2024" s="1373"/>
      <c r="AO2024" s="1373"/>
      <c r="AP2024" s="1373"/>
      <c r="AQ2024" s="1649"/>
      <c r="AR2024" s="1373"/>
      <c r="AS2024" s="1373"/>
      <c r="AT2024" s="743"/>
      <c r="AU2024" s="1373"/>
      <c r="AV2024" s="1373"/>
      <c r="AW2024" s="1373"/>
      <c r="AX2024" s="1373"/>
      <c r="AY2024" s="1373"/>
      <c r="AZ2024" s="1639"/>
      <c r="BA2024" s="1639"/>
      <c r="BB2024" s="1639"/>
      <c r="BC2024" s="1639"/>
      <c r="BD2024" s="1639"/>
      <c r="BE2024" s="1642">
        <v>0</v>
      </c>
    </row>
    <row s="1854" customFormat="1" customHeight="1" ht="22.5">
      <c r="A2025" s="994"/>
      <c r="B2025" s="1373"/>
      <c r="C2025" s="1649"/>
      <c r="D2025" s="690" t="s">
        <v>103</v>
      </c>
      <c r="E2025" s="553" t="s">
        <v>4039</v>
      </c>
      <c r="F2025" s="547" t="s">
        <v>3017</v>
      </c>
      <c r="G2025" s="2386" t="s">
        <v>738</v>
      </c>
      <c r="H2025" s="552"/>
      <c r="I2025" s="552">
        <v>230.698</v>
      </c>
      <c r="J2025" s="552"/>
      <c r="K2025" s="552"/>
      <c r="L2025" s="552"/>
      <c r="M2025" s="552"/>
      <c r="N2025" s="552"/>
      <c r="O2025" s="552"/>
      <c r="P2025" s="552"/>
      <c r="Q2025" s="552"/>
      <c r="R2025" s="552"/>
      <c r="S2025" s="552"/>
      <c r="T2025" s="552"/>
      <c r="U2025" s="552"/>
      <c r="V2025" s="552"/>
      <c r="W2025" s="552"/>
      <c r="X2025" s="552"/>
      <c r="Y2025" s="552"/>
      <c r="Z2025" s="552"/>
      <c r="AA2025" s="552"/>
      <c r="AB2025" s="552"/>
      <c r="AC2025" s="552"/>
      <c r="AD2025" s="552"/>
      <c r="AE2025" s="552"/>
      <c r="AF2025" s="552"/>
      <c r="AG2025" s="552"/>
      <c r="AH2025" s="552"/>
      <c r="AI2025" s="1532" t="s">
        <v>739</v>
      </c>
      <c r="AJ2025" s="741"/>
      <c r="AK2025" s="1649"/>
      <c r="AL2025" s="1649"/>
      <c r="AM2025" s="1373"/>
      <c r="AN2025" s="1373"/>
      <c r="AO2025" s="1373"/>
      <c r="AP2025" s="1373"/>
      <c r="AQ2025" s="1649"/>
      <c r="AR2025" s="1373"/>
      <c r="AS2025" s="1373"/>
      <c r="AT2025" s="743"/>
      <c r="AU2025" s="1373"/>
      <c r="AV2025" s="1373"/>
      <c r="AW2025" s="1373"/>
      <c r="AX2025" s="1373"/>
      <c r="AY2025" s="1373"/>
      <c r="AZ2025" s="1639"/>
      <c r="BA2025" s="1639"/>
      <c r="BB2025" s="1639"/>
      <c r="BC2025" s="1639"/>
      <c r="BD2025" s="1639"/>
      <c r="BE2025" s="1642">
        <v>0</v>
      </c>
    </row>
    <row s="1854" customFormat="1" customHeight="1" ht="22.5">
      <c r="A2026" s="994"/>
      <c r="B2026" s="1373"/>
      <c r="C2026" s="1649"/>
      <c r="D2026" s="690" t="s">
        <v>103</v>
      </c>
      <c r="E2026" s="553" t="s">
        <v>4040</v>
      </c>
      <c r="F2026" s="547" t="s">
        <v>3059</v>
      </c>
      <c r="G2026" s="2386" t="s">
        <v>738</v>
      </c>
      <c r="H2026" s="552"/>
      <c r="I2026" s="552">
        <v>209.999</v>
      </c>
      <c r="J2026" s="552"/>
      <c r="K2026" s="552"/>
      <c r="L2026" s="552"/>
      <c r="M2026" s="552"/>
      <c r="N2026" s="552"/>
      <c r="O2026" s="552"/>
      <c r="P2026" s="552"/>
      <c r="Q2026" s="552"/>
      <c r="R2026" s="552"/>
      <c r="S2026" s="552"/>
      <c r="T2026" s="552"/>
      <c r="U2026" s="552"/>
      <c r="V2026" s="552"/>
      <c r="W2026" s="552"/>
      <c r="X2026" s="552"/>
      <c r="Y2026" s="552"/>
      <c r="Z2026" s="552"/>
      <c r="AA2026" s="552"/>
      <c r="AB2026" s="552"/>
      <c r="AC2026" s="552"/>
      <c r="AD2026" s="552"/>
      <c r="AE2026" s="552"/>
      <c r="AF2026" s="552"/>
      <c r="AG2026" s="552"/>
      <c r="AH2026" s="552"/>
      <c r="AI2026" s="1532" t="s">
        <v>739</v>
      </c>
      <c r="AJ2026" s="741"/>
      <c r="AK2026" s="1649"/>
      <c r="AL2026" s="1649"/>
      <c r="AM2026" s="1373"/>
      <c r="AN2026" s="1373"/>
      <c r="AO2026" s="1373"/>
      <c r="AP2026" s="1373"/>
      <c r="AQ2026" s="1649"/>
      <c r="AR2026" s="1373"/>
      <c r="AS2026" s="1373"/>
      <c r="AT2026" s="743"/>
      <c r="AU2026" s="1373"/>
      <c r="AV2026" s="1373"/>
      <c r="AW2026" s="1373"/>
      <c r="AX2026" s="1373"/>
      <c r="AY2026" s="1373"/>
      <c r="AZ2026" s="1639"/>
      <c r="BA2026" s="1639"/>
      <c r="BB2026" s="1639"/>
      <c r="BC2026" s="1639"/>
      <c r="BD2026" s="1639"/>
      <c r="BE2026" s="1642">
        <v>0</v>
      </c>
    </row>
    <row s="1854" customFormat="1" customHeight="1" ht="22.5">
      <c r="A2027" s="994"/>
      <c r="B2027" s="1373"/>
      <c r="C2027" s="1649"/>
      <c r="D2027" s="690" t="s">
        <v>103</v>
      </c>
      <c r="E2027" s="553" t="s">
        <v>4041</v>
      </c>
      <c r="F2027" s="547" t="s">
        <v>3021</v>
      </c>
      <c r="G2027" s="2386" t="s">
        <v>738</v>
      </c>
      <c r="H2027" s="552"/>
      <c r="I2027" s="552">
        <v>253.001</v>
      </c>
      <c r="J2027" s="552"/>
      <c r="K2027" s="552"/>
      <c r="L2027" s="552"/>
      <c r="M2027" s="552"/>
      <c r="N2027" s="552"/>
      <c r="O2027" s="552"/>
      <c r="P2027" s="552"/>
      <c r="Q2027" s="552"/>
      <c r="R2027" s="552"/>
      <c r="S2027" s="552"/>
      <c r="T2027" s="552"/>
      <c r="U2027" s="552"/>
      <c r="V2027" s="552"/>
      <c r="W2027" s="552"/>
      <c r="X2027" s="552"/>
      <c r="Y2027" s="552"/>
      <c r="Z2027" s="552"/>
      <c r="AA2027" s="552"/>
      <c r="AB2027" s="552"/>
      <c r="AC2027" s="552"/>
      <c r="AD2027" s="552"/>
      <c r="AE2027" s="552"/>
      <c r="AF2027" s="552"/>
      <c r="AG2027" s="552"/>
      <c r="AH2027" s="552"/>
      <c r="AI2027" s="1532" t="s">
        <v>739</v>
      </c>
      <c r="AJ2027" s="741"/>
      <c r="AK2027" s="1649"/>
      <c r="AL2027" s="1649"/>
      <c r="AM2027" s="1373"/>
      <c r="AN2027" s="1373"/>
      <c r="AO2027" s="1373"/>
      <c r="AP2027" s="1373"/>
      <c r="AQ2027" s="1649"/>
      <c r="AR2027" s="1373"/>
      <c r="AS2027" s="1373"/>
      <c r="AT2027" s="743"/>
      <c r="AU2027" s="1373"/>
      <c r="AV2027" s="1373"/>
      <c r="AW2027" s="1373"/>
      <c r="AX2027" s="1373"/>
      <c r="AY2027" s="1373"/>
      <c r="AZ2027" s="1639"/>
      <c r="BA2027" s="1639"/>
      <c r="BB2027" s="1639"/>
      <c r="BC2027" s="1639"/>
      <c r="BD2027" s="1639"/>
      <c r="BE2027" s="1642">
        <v>0</v>
      </c>
    </row>
    <row s="1854" customFormat="1" customHeight="1" ht="22.5">
      <c r="A2028" s="994"/>
      <c r="B2028" s="1373"/>
      <c r="C2028" s="1649"/>
      <c r="D2028" s="690" t="s">
        <v>103</v>
      </c>
      <c r="E2028" s="553" t="s">
        <v>4042</v>
      </c>
      <c r="F2028" s="547" t="s">
        <v>2993</v>
      </c>
      <c r="G2028" s="2386" t="s">
        <v>738</v>
      </c>
      <c r="H2028" s="552"/>
      <c r="I2028" s="552">
        <v>158</v>
      </c>
      <c r="J2028" s="552"/>
      <c r="K2028" s="552"/>
      <c r="L2028" s="552"/>
      <c r="M2028" s="552"/>
      <c r="N2028" s="552"/>
      <c r="O2028" s="552"/>
      <c r="P2028" s="552"/>
      <c r="Q2028" s="552"/>
      <c r="R2028" s="552"/>
      <c r="S2028" s="552"/>
      <c r="T2028" s="552"/>
      <c r="U2028" s="552"/>
      <c r="V2028" s="552"/>
      <c r="W2028" s="552"/>
      <c r="X2028" s="552"/>
      <c r="Y2028" s="552"/>
      <c r="Z2028" s="552"/>
      <c r="AA2028" s="552"/>
      <c r="AB2028" s="552"/>
      <c r="AC2028" s="552"/>
      <c r="AD2028" s="552"/>
      <c r="AE2028" s="552"/>
      <c r="AF2028" s="552"/>
      <c r="AG2028" s="552"/>
      <c r="AH2028" s="552"/>
      <c r="AI2028" s="1532" t="s">
        <v>739</v>
      </c>
      <c r="AJ2028" s="741"/>
      <c r="AK2028" s="1649"/>
      <c r="AL2028" s="1649"/>
      <c r="AM2028" s="1373"/>
      <c r="AN2028" s="1373"/>
      <c r="AO2028" s="1373"/>
      <c r="AP2028" s="1373"/>
      <c r="AQ2028" s="1649"/>
      <c r="AR2028" s="1373"/>
      <c r="AS2028" s="1373"/>
      <c r="AT2028" s="743"/>
      <c r="AU2028" s="1373"/>
      <c r="AV2028" s="1373"/>
      <c r="AW2028" s="1373"/>
      <c r="AX2028" s="1373"/>
      <c r="AY2028" s="1373"/>
      <c r="AZ2028" s="1639"/>
      <c r="BA2028" s="1639"/>
      <c r="BB2028" s="1639"/>
      <c r="BC2028" s="1639"/>
      <c r="BD2028" s="1639"/>
      <c r="BE2028" s="1642">
        <v>0</v>
      </c>
    </row>
    <row s="1854" customFormat="1" customHeight="1" ht="22.5">
      <c r="A2029" s="994"/>
      <c r="B2029" s="1373"/>
      <c r="C2029" s="1649"/>
      <c r="D2029" s="690" t="s">
        <v>103</v>
      </c>
      <c r="E2029" s="553" t="s">
        <v>4043</v>
      </c>
      <c r="F2029" s="547" t="s">
        <v>2993</v>
      </c>
      <c r="G2029" s="2386" t="s">
        <v>738</v>
      </c>
      <c r="H2029" s="552"/>
      <c r="I2029" s="552">
        <v>165.085</v>
      </c>
      <c r="J2029" s="552"/>
      <c r="K2029" s="552"/>
      <c r="L2029" s="552"/>
      <c r="M2029" s="552"/>
      <c r="N2029" s="552"/>
      <c r="O2029" s="552"/>
      <c r="P2029" s="552"/>
      <c r="Q2029" s="552"/>
      <c r="R2029" s="552"/>
      <c r="S2029" s="552"/>
      <c r="T2029" s="552"/>
      <c r="U2029" s="552"/>
      <c r="V2029" s="552"/>
      <c r="W2029" s="552"/>
      <c r="X2029" s="552"/>
      <c r="Y2029" s="552"/>
      <c r="Z2029" s="552"/>
      <c r="AA2029" s="552"/>
      <c r="AB2029" s="552"/>
      <c r="AC2029" s="552"/>
      <c r="AD2029" s="552"/>
      <c r="AE2029" s="552"/>
      <c r="AF2029" s="552"/>
      <c r="AG2029" s="552"/>
      <c r="AH2029" s="552"/>
      <c r="AI2029" s="1532" t="s">
        <v>739</v>
      </c>
      <c r="AJ2029" s="741"/>
      <c r="AK2029" s="1649"/>
      <c r="AL2029" s="1649"/>
      <c r="AM2029" s="1373"/>
      <c r="AN2029" s="1373"/>
      <c r="AO2029" s="1373"/>
      <c r="AP2029" s="1373"/>
      <c r="AQ2029" s="1649"/>
      <c r="AR2029" s="1373"/>
      <c r="AS2029" s="1373"/>
      <c r="AT2029" s="743"/>
      <c r="AU2029" s="1373"/>
      <c r="AV2029" s="1373"/>
      <c r="AW2029" s="1373"/>
      <c r="AX2029" s="1373"/>
      <c r="AY2029" s="1373"/>
      <c r="AZ2029" s="1639"/>
      <c r="BA2029" s="1639"/>
      <c r="BB2029" s="1639"/>
      <c r="BC2029" s="1639"/>
      <c r="BD2029" s="1639"/>
      <c r="BE2029" s="1642">
        <v>0</v>
      </c>
    </row>
    <row s="1854" customFormat="1" customHeight="1" ht="22.5">
      <c r="A2030" s="994"/>
      <c r="B2030" s="1373"/>
      <c r="C2030" s="1649"/>
      <c r="D2030" s="690" t="s">
        <v>103</v>
      </c>
      <c r="E2030" s="553" t="s">
        <v>4044</v>
      </c>
      <c r="F2030" s="547" t="s">
        <v>3047</v>
      </c>
      <c r="G2030" s="2386" t="s">
        <v>738</v>
      </c>
      <c r="H2030" s="552"/>
      <c r="I2030" s="552">
        <v>227.998</v>
      </c>
      <c r="J2030" s="552"/>
      <c r="K2030" s="552"/>
      <c r="L2030" s="552"/>
      <c r="M2030" s="552"/>
      <c r="N2030" s="552"/>
      <c r="O2030" s="552"/>
      <c r="P2030" s="552"/>
      <c r="Q2030" s="552"/>
      <c r="R2030" s="552"/>
      <c r="S2030" s="552"/>
      <c r="T2030" s="552"/>
      <c r="U2030" s="552"/>
      <c r="V2030" s="552"/>
      <c r="W2030" s="552"/>
      <c r="X2030" s="552"/>
      <c r="Y2030" s="552"/>
      <c r="Z2030" s="552"/>
      <c r="AA2030" s="552"/>
      <c r="AB2030" s="552"/>
      <c r="AC2030" s="552"/>
      <c r="AD2030" s="552"/>
      <c r="AE2030" s="552"/>
      <c r="AF2030" s="552"/>
      <c r="AG2030" s="552"/>
      <c r="AH2030" s="552"/>
      <c r="AI2030" s="1532" t="s">
        <v>739</v>
      </c>
      <c r="AJ2030" s="741"/>
      <c r="AK2030" s="1649"/>
      <c r="AL2030" s="1649"/>
      <c r="AM2030" s="1373"/>
      <c r="AN2030" s="1373"/>
      <c r="AO2030" s="1373"/>
      <c r="AP2030" s="1373"/>
      <c r="AQ2030" s="1649"/>
      <c r="AR2030" s="1373"/>
      <c r="AS2030" s="1373"/>
      <c r="AT2030" s="743"/>
      <c r="AU2030" s="1373"/>
      <c r="AV2030" s="1373"/>
      <c r="AW2030" s="1373"/>
      <c r="AX2030" s="1373"/>
      <c r="AY2030" s="1373"/>
      <c r="AZ2030" s="1639"/>
      <c r="BA2030" s="1639"/>
      <c r="BB2030" s="1639"/>
      <c r="BC2030" s="1639"/>
      <c r="BD2030" s="1639"/>
      <c r="BE2030" s="1642">
        <v>0</v>
      </c>
    </row>
    <row s="1854" customFormat="1" customHeight="1" ht="22.5">
      <c r="A2031" s="994"/>
      <c r="B2031" s="1373"/>
      <c r="C2031" s="1649"/>
      <c r="D2031" s="690" t="s">
        <v>103</v>
      </c>
      <c r="E2031" s="553" t="s">
        <v>4045</v>
      </c>
      <c r="F2031" s="547" t="s">
        <v>4046</v>
      </c>
      <c r="G2031" s="2386" t="s">
        <v>738</v>
      </c>
      <c r="H2031" s="552"/>
      <c r="I2031" s="552">
        <v>268.002</v>
      </c>
      <c r="J2031" s="552"/>
      <c r="K2031" s="552"/>
      <c r="L2031" s="552"/>
      <c r="M2031" s="552"/>
      <c r="N2031" s="552"/>
      <c r="O2031" s="552"/>
      <c r="P2031" s="552"/>
      <c r="Q2031" s="552"/>
      <c r="R2031" s="552"/>
      <c r="S2031" s="552"/>
      <c r="T2031" s="552"/>
      <c r="U2031" s="552"/>
      <c r="V2031" s="552"/>
      <c r="W2031" s="552"/>
      <c r="X2031" s="552"/>
      <c r="Y2031" s="552"/>
      <c r="Z2031" s="552"/>
      <c r="AA2031" s="552"/>
      <c r="AB2031" s="552"/>
      <c r="AC2031" s="552"/>
      <c r="AD2031" s="552"/>
      <c r="AE2031" s="552"/>
      <c r="AF2031" s="552"/>
      <c r="AG2031" s="552"/>
      <c r="AH2031" s="552"/>
      <c r="AI2031" s="1532" t="s">
        <v>739</v>
      </c>
      <c r="AJ2031" s="741"/>
      <c r="AK2031" s="1649"/>
      <c r="AL2031" s="1649"/>
      <c r="AM2031" s="1373"/>
      <c r="AN2031" s="1373"/>
      <c r="AO2031" s="1373"/>
      <c r="AP2031" s="1373"/>
      <c r="AQ2031" s="1649"/>
      <c r="AR2031" s="1373"/>
      <c r="AS2031" s="1373"/>
      <c r="AT2031" s="743"/>
      <c r="AU2031" s="1373"/>
      <c r="AV2031" s="1373"/>
      <c r="AW2031" s="1373"/>
      <c r="AX2031" s="1373"/>
      <c r="AY2031" s="1373"/>
      <c r="AZ2031" s="1639"/>
      <c r="BA2031" s="1639"/>
      <c r="BB2031" s="1639"/>
      <c r="BC2031" s="1639"/>
      <c r="BD2031" s="1639"/>
      <c r="BE2031" s="1642">
        <v>0</v>
      </c>
    </row>
    <row s="1854" customFormat="1" customHeight="1" ht="22.5">
      <c r="A2032" s="994"/>
      <c r="B2032" s="1373"/>
      <c r="C2032" s="1649"/>
      <c r="D2032" s="690" t="s">
        <v>103</v>
      </c>
      <c r="E2032" s="553" t="s">
        <v>4047</v>
      </c>
      <c r="F2032" s="547" t="s">
        <v>3069</v>
      </c>
      <c r="G2032" s="2386" t="s">
        <v>738</v>
      </c>
      <c r="H2032" s="552"/>
      <c r="I2032" s="552">
        <v>238.002</v>
      </c>
      <c r="J2032" s="552"/>
      <c r="K2032" s="552"/>
      <c r="L2032" s="552"/>
      <c r="M2032" s="552"/>
      <c r="N2032" s="552"/>
      <c r="O2032" s="552"/>
      <c r="P2032" s="552"/>
      <c r="Q2032" s="552"/>
      <c r="R2032" s="552"/>
      <c r="S2032" s="552"/>
      <c r="T2032" s="552"/>
      <c r="U2032" s="552"/>
      <c r="V2032" s="552"/>
      <c r="W2032" s="552"/>
      <c r="X2032" s="552"/>
      <c r="Y2032" s="552"/>
      <c r="Z2032" s="552"/>
      <c r="AA2032" s="552"/>
      <c r="AB2032" s="552"/>
      <c r="AC2032" s="552"/>
      <c r="AD2032" s="552"/>
      <c r="AE2032" s="552"/>
      <c r="AF2032" s="552"/>
      <c r="AG2032" s="552"/>
      <c r="AH2032" s="552"/>
      <c r="AI2032" s="1532" t="s">
        <v>739</v>
      </c>
      <c r="AJ2032" s="741"/>
      <c r="AK2032" s="1649"/>
      <c r="AL2032" s="1649"/>
      <c r="AM2032" s="1373"/>
      <c r="AN2032" s="1373"/>
      <c r="AO2032" s="1373"/>
      <c r="AP2032" s="1373"/>
      <c r="AQ2032" s="1649"/>
      <c r="AR2032" s="1373"/>
      <c r="AS2032" s="1373"/>
      <c r="AT2032" s="743"/>
      <c r="AU2032" s="1373"/>
      <c r="AV2032" s="1373"/>
      <c r="AW2032" s="1373"/>
      <c r="AX2032" s="1373"/>
      <c r="AY2032" s="1373"/>
      <c r="AZ2032" s="1639"/>
      <c r="BA2032" s="1639"/>
      <c r="BB2032" s="1639"/>
      <c r="BC2032" s="1639"/>
      <c r="BD2032" s="1639"/>
      <c r="BE2032" s="1642">
        <v>0</v>
      </c>
    </row>
    <row s="1854" customFormat="1" customHeight="1" ht="22.5">
      <c r="A2033" s="994"/>
      <c r="B2033" s="1373"/>
      <c r="C2033" s="1649"/>
      <c r="D2033" s="690" t="s">
        <v>103</v>
      </c>
      <c r="E2033" s="553" t="s">
        <v>4048</v>
      </c>
      <c r="F2033" s="547" t="s">
        <v>3031</v>
      </c>
      <c r="G2033" s="2386" t="s">
        <v>738</v>
      </c>
      <c r="H2033" s="552"/>
      <c r="I2033" s="552">
        <v>267.999</v>
      </c>
      <c r="J2033" s="552"/>
      <c r="K2033" s="552"/>
      <c r="L2033" s="552"/>
      <c r="M2033" s="552"/>
      <c r="N2033" s="552"/>
      <c r="O2033" s="552"/>
      <c r="P2033" s="552"/>
      <c r="Q2033" s="552"/>
      <c r="R2033" s="552"/>
      <c r="S2033" s="552"/>
      <c r="T2033" s="552"/>
      <c r="U2033" s="552"/>
      <c r="V2033" s="552"/>
      <c r="W2033" s="552"/>
      <c r="X2033" s="552"/>
      <c r="Y2033" s="552"/>
      <c r="Z2033" s="552"/>
      <c r="AA2033" s="552"/>
      <c r="AB2033" s="552"/>
      <c r="AC2033" s="552"/>
      <c r="AD2033" s="552"/>
      <c r="AE2033" s="552"/>
      <c r="AF2033" s="552"/>
      <c r="AG2033" s="552"/>
      <c r="AH2033" s="552"/>
      <c r="AI2033" s="1532" t="s">
        <v>739</v>
      </c>
      <c r="AJ2033" s="741"/>
      <c r="AK2033" s="1649"/>
      <c r="AL2033" s="1649"/>
      <c r="AM2033" s="1373"/>
      <c r="AN2033" s="1373"/>
      <c r="AO2033" s="1373"/>
      <c r="AP2033" s="1373"/>
      <c r="AQ2033" s="1649"/>
      <c r="AR2033" s="1373"/>
      <c r="AS2033" s="1373"/>
      <c r="AT2033" s="743"/>
      <c r="AU2033" s="1373"/>
      <c r="AV2033" s="1373"/>
      <c r="AW2033" s="1373"/>
      <c r="AX2033" s="1373"/>
      <c r="AY2033" s="1373"/>
      <c r="AZ2033" s="1639"/>
      <c r="BA2033" s="1639"/>
      <c r="BB2033" s="1639"/>
      <c r="BC2033" s="1639"/>
      <c r="BD2033" s="1639"/>
      <c r="BE2033" s="1642">
        <v>0</v>
      </c>
    </row>
    <row s="1854" customFormat="1" customHeight="1" ht="22.5">
      <c r="A2034" s="994"/>
      <c r="B2034" s="1373"/>
      <c r="C2034" s="1649"/>
      <c r="D2034" s="690" t="s">
        <v>103</v>
      </c>
      <c r="E2034" s="553" t="s">
        <v>4049</v>
      </c>
      <c r="F2034" s="547" t="s">
        <v>3013</v>
      </c>
      <c r="G2034" s="2386" t="s">
        <v>738</v>
      </c>
      <c r="H2034" s="552"/>
      <c r="I2034" s="552">
        <v>230.001</v>
      </c>
      <c r="J2034" s="552"/>
      <c r="K2034" s="552"/>
      <c r="L2034" s="552"/>
      <c r="M2034" s="552"/>
      <c r="N2034" s="552"/>
      <c r="O2034" s="552"/>
      <c r="P2034" s="552"/>
      <c r="Q2034" s="552"/>
      <c r="R2034" s="552"/>
      <c r="S2034" s="552"/>
      <c r="T2034" s="552"/>
      <c r="U2034" s="552"/>
      <c r="V2034" s="552"/>
      <c r="W2034" s="552"/>
      <c r="X2034" s="552"/>
      <c r="Y2034" s="552"/>
      <c r="Z2034" s="552"/>
      <c r="AA2034" s="552"/>
      <c r="AB2034" s="552"/>
      <c r="AC2034" s="552"/>
      <c r="AD2034" s="552"/>
      <c r="AE2034" s="552"/>
      <c r="AF2034" s="552"/>
      <c r="AG2034" s="552"/>
      <c r="AH2034" s="552"/>
      <c r="AI2034" s="1532" t="s">
        <v>739</v>
      </c>
      <c r="AJ2034" s="741"/>
      <c r="AK2034" s="1649"/>
      <c r="AL2034" s="1649"/>
      <c r="AM2034" s="1373"/>
      <c r="AN2034" s="1373"/>
      <c r="AO2034" s="1373"/>
      <c r="AP2034" s="1373"/>
      <c r="AQ2034" s="1649"/>
      <c r="AR2034" s="1373"/>
      <c r="AS2034" s="1373"/>
      <c r="AT2034" s="743"/>
      <c r="AU2034" s="1373"/>
      <c r="AV2034" s="1373"/>
      <c r="AW2034" s="1373"/>
      <c r="AX2034" s="1373"/>
      <c r="AY2034" s="1373"/>
      <c r="AZ2034" s="1639"/>
      <c r="BA2034" s="1639"/>
      <c r="BB2034" s="1639"/>
      <c r="BC2034" s="1639"/>
      <c r="BD2034" s="1639"/>
      <c r="BE2034" s="1642">
        <v>0</v>
      </c>
    </row>
    <row s="1854" customFormat="1" customHeight="1" ht="22.5">
      <c r="A2035" s="994"/>
      <c r="B2035" s="1373"/>
      <c r="C2035" s="1649"/>
      <c r="D2035" s="690" t="s">
        <v>103</v>
      </c>
      <c r="E2035" s="553" t="s">
        <v>4050</v>
      </c>
      <c r="F2035" s="547" t="s">
        <v>4051</v>
      </c>
      <c r="G2035" s="2386" t="s">
        <v>738</v>
      </c>
      <c r="H2035" s="552"/>
      <c r="I2035" s="552">
        <v>239.5</v>
      </c>
      <c r="J2035" s="552"/>
      <c r="K2035" s="552"/>
      <c r="L2035" s="552"/>
      <c r="M2035" s="552"/>
      <c r="N2035" s="552"/>
      <c r="O2035" s="552"/>
      <c r="P2035" s="552"/>
      <c r="Q2035" s="552"/>
      <c r="R2035" s="552"/>
      <c r="S2035" s="552"/>
      <c r="T2035" s="552"/>
      <c r="U2035" s="552"/>
      <c r="V2035" s="552"/>
      <c r="W2035" s="552"/>
      <c r="X2035" s="552"/>
      <c r="Y2035" s="552"/>
      <c r="Z2035" s="552"/>
      <c r="AA2035" s="552"/>
      <c r="AB2035" s="552"/>
      <c r="AC2035" s="552"/>
      <c r="AD2035" s="552"/>
      <c r="AE2035" s="552"/>
      <c r="AF2035" s="552"/>
      <c r="AG2035" s="552"/>
      <c r="AH2035" s="552"/>
      <c r="AI2035" s="1532" t="s">
        <v>739</v>
      </c>
      <c r="AJ2035" s="741"/>
      <c r="AK2035" s="1649"/>
      <c r="AL2035" s="1649"/>
      <c r="AM2035" s="1373"/>
      <c r="AN2035" s="1373"/>
      <c r="AO2035" s="1373"/>
      <c r="AP2035" s="1373"/>
      <c r="AQ2035" s="1649"/>
      <c r="AR2035" s="1373"/>
      <c r="AS2035" s="1373"/>
      <c r="AT2035" s="743"/>
      <c r="AU2035" s="1373"/>
      <c r="AV2035" s="1373"/>
      <c r="AW2035" s="1373"/>
      <c r="AX2035" s="1373"/>
      <c r="AY2035" s="1373"/>
      <c r="AZ2035" s="1639"/>
      <c r="BA2035" s="1639"/>
      <c r="BB2035" s="1639"/>
      <c r="BC2035" s="1639"/>
      <c r="BD2035" s="1639"/>
      <c r="BE2035" s="1642">
        <v>0</v>
      </c>
    </row>
    <row s="1854" customFormat="1" customHeight="1" ht="22.5">
      <c r="A2036" s="994"/>
      <c r="B2036" s="1373"/>
      <c r="C2036" s="1649"/>
      <c r="D2036" s="690" t="s">
        <v>103</v>
      </c>
      <c r="E2036" s="553" t="s">
        <v>4052</v>
      </c>
      <c r="F2036" s="547" t="s">
        <v>3057</v>
      </c>
      <c r="G2036" s="2386" t="s">
        <v>738</v>
      </c>
      <c r="H2036" s="552"/>
      <c r="I2036" s="552">
        <v>210.002</v>
      </c>
      <c r="J2036" s="552"/>
      <c r="K2036" s="552"/>
      <c r="L2036" s="552"/>
      <c r="M2036" s="552"/>
      <c r="N2036" s="552"/>
      <c r="O2036" s="552"/>
      <c r="P2036" s="552"/>
      <c r="Q2036" s="552"/>
      <c r="R2036" s="552"/>
      <c r="S2036" s="552"/>
      <c r="T2036" s="552"/>
      <c r="U2036" s="552"/>
      <c r="V2036" s="552"/>
      <c r="W2036" s="552"/>
      <c r="X2036" s="552"/>
      <c r="Y2036" s="552"/>
      <c r="Z2036" s="552"/>
      <c r="AA2036" s="552"/>
      <c r="AB2036" s="552"/>
      <c r="AC2036" s="552"/>
      <c r="AD2036" s="552"/>
      <c r="AE2036" s="552"/>
      <c r="AF2036" s="552"/>
      <c r="AG2036" s="552"/>
      <c r="AH2036" s="552"/>
      <c r="AI2036" s="1532" t="s">
        <v>739</v>
      </c>
      <c r="AJ2036" s="741"/>
      <c r="AK2036" s="1649"/>
      <c r="AL2036" s="1649"/>
      <c r="AM2036" s="1373"/>
      <c r="AN2036" s="1373"/>
      <c r="AO2036" s="1373"/>
      <c r="AP2036" s="1373"/>
      <c r="AQ2036" s="1649"/>
      <c r="AR2036" s="1373"/>
      <c r="AS2036" s="1373"/>
      <c r="AT2036" s="743"/>
      <c r="AU2036" s="1373"/>
      <c r="AV2036" s="1373"/>
      <c r="AW2036" s="1373"/>
      <c r="AX2036" s="1373"/>
      <c r="AY2036" s="1373"/>
      <c r="AZ2036" s="1639"/>
      <c r="BA2036" s="1639"/>
      <c r="BB2036" s="1639"/>
      <c r="BC2036" s="1639"/>
      <c r="BD2036" s="1639"/>
      <c r="BE2036" s="1642">
        <v>0</v>
      </c>
    </row>
    <row s="1854" customFormat="1" customHeight="1" ht="22.5">
      <c r="A2037" s="994"/>
      <c r="B2037" s="1373"/>
      <c r="C2037" s="1649"/>
      <c r="D2037" s="690" t="s">
        <v>103</v>
      </c>
      <c r="E2037" s="553" t="s">
        <v>4053</v>
      </c>
      <c r="F2037" s="547" t="s">
        <v>3015</v>
      </c>
      <c r="G2037" s="2386" t="s">
        <v>738</v>
      </c>
      <c r="H2037" s="552"/>
      <c r="I2037" s="552">
        <v>209.999</v>
      </c>
      <c r="J2037" s="552"/>
      <c r="K2037" s="552"/>
      <c r="L2037" s="552"/>
      <c r="M2037" s="552"/>
      <c r="N2037" s="552"/>
      <c r="O2037" s="552"/>
      <c r="P2037" s="552"/>
      <c r="Q2037" s="552"/>
      <c r="R2037" s="552"/>
      <c r="S2037" s="552"/>
      <c r="T2037" s="552"/>
      <c r="U2037" s="552"/>
      <c r="V2037" s="552"/>
      <c r="W2037" s="552"/>
      <c r="X2037" s="552"/>
      <c r="Y2037" s="552"/>
      <c r="Z2037" s="552"/>
      <c r="AA2037" s="552"/>
      <c r="AB2037" s="552"/>
      <c r="AC2037" s="552"/>
      <c r="AD2037" s="552"/>
      <c r="AE2037" s="552"/>
      <c r="AF2037" s="552"/>
      <c r="AG2037" s="552"/>
      <c r="AH2037" s="552"/>
      <c r="AI2037" s="1532" t="s">
        <v>739</v>
      </c>
      <c r="AJ2037" s="741"/>
      <c r="AK2037" s="1649"/>
      <c r="AL2037" s="1649"/>
      <c r="AM2037" s="1373"/>
      <c r="AN2037" s="1373"/>
      <c r="AO2037" s="1373"/>
      <c r="AP2037" s="1373"/>
      <c r="AQ2037" s="1649"/>
      <c r="AR2037" s="1373"/>
      <c r="AS2037" s="1373"/>
      <c r="AT2037" s="743"/>
      <c r="AU2037" s="1373"/>
      <c r="AV2037" s="1373"/>
      <c r="AW2037" s="1373"/>
      <c r="AX2037" s="1373"/>
      <c r="AY2037" s="1373"/>
      <c r="AZ2037" s="1639"/>
      <c r="BA2037" s="1639"/>
      <c r="BB2037" s="1639"/>
      <c r="BC2037" s="1639"/>
      <c r="BD2037" s="1639"/>
      <c r="BE2037" s="1642">
        <v>0</v>
      </c>
    </row>
    <row s="1854" customFormat="1" customHeight="1" ht="22.5">
      <c r="A2038" s="994"/>
      <c r="B2038" s="1373"/>
      <c r="C2038" s="1649"/>
      <c r="D2038" s="690" t="s">
        <v>103</v>
      </c>
      <c r="E2038" s="553" t="s">
        <v>4054</v>
      </c>
      <c r="F2038" s="547" t="s">
        <v>4055</v>
      </c>
      <c r="G2038" s="2386" t="s">
        <v>738</v>
      </c>
      <c r="H2038" s="552"/>
      <c r="I2038" s="552">
        <v>210</v>
      </c>
      <c r="J2038" s="552"/>
      <c r="K2038" s="552"/>
      <c r="L2038" s="552"/>
      <c r="M2038" s="552"/>
      <c r="N2038" s="552"/>
      <c r="O2038" s="552"/>
      <c r="P2038" s="552"/>
      <c r="Q2038" s="552"/>
      <c r="R2038" s="552"/>
      <c r="S2038" s="552"/>
      <c r="T2038" s="552"/>
      <c r="U2038" s="552"/>
      <c r="V2038" s="552"/>
      <c r="W2038" s="552"/>
      <c r="X2038" s="552"/>
      <c r="Y2038" s="552"/>
      <c r="Z2038" s="552"/>
      <c r="AA2038" s="552"/>
      <c r="AB2038" s="552"/>
      <c r="AC2038" s="552"/>
      <c r="AD2038" s="552"/>
      <c r="AE2038" s="552"/>
      <c r="AF2038" s="552"/>
      <c r="AG2038" s="552"/>
      <c r="AH2038" s="552"/>
      <c r="AI2038" s="1532" t="s">
        <v>739</v>
      </c>
      <c r="AJ2038" s="741"/>
      <c r="AK2038" s="1649"/>
      <c r="AL2038" s="1649"/>
      <c r="AM2038" s="1373"/>
      <c r="AN2038" s="1373"/>
      <c r="AO2038" s="1373"/>
      <c r="AP2038" s="1373"/>
      <c r="AQ2038" s="1649"/>
      <c r="AR2038" s="1373"/>
      <c r="AS2038" s="1373"/>
      <c r="AT2038" s="743"/>
      <c r="AU2038" s="1373"/>
      <c r="AV2038" s="1373"/>
      <c r="AW2038" s="1373"/>
      <c r="AX2038" s="1373"/>
      <c r="AY2038" s="1373"/>
      <c r="AZ2038" s="1639"/>
      <c r="BA2038" s="1639"/>
      <c r="BB2038" s="1639"/>
      <c r="BC2038" s="1639"/>
      <c r="BD2038" s="1639"/>
      <c r="BE2038" s="1642">
        <v>0</v>
      </c>
    </row>
    <row s="1854" customFormat="1" customHeight="1" ht="22.5">
      <c r="A2039" s="994"/>
      <c r="B2039" s="1373"/>
      <c r="C2039" s="1649"/>
      <c r="D2039" s="690" t="s">
        <v>103</v>
      </c>
      <c r="E2039" s="553" t="s">
        <v>4056</v>
      </c>
      <c r="F2039" s="547" t="s">
        <v>4057</v>
      </c>
      <c r="G2039" s="2386" t="s">
        <v>738</v>
      </c>
      <c r="H2039" s="552"/>
      <c r="I2039" s="552">
        <v>158</v>
      </c>
      <c r="J2039" s="552"/>
      <c r="K2039" s="552"/>
      <c r="L2039" s="552"/>
      <c r="M2039" s="552"/>
      <c r="N2039" s="552"/>
      <c r="O2039" s="552"/>
      <c r="P2039" s="552"/>
      <c r="Q2039" s="552"/>
      <c r="R2039" s="552"/>
      <c r="S2039" s="552"/>
      <c r="T2039" s="552"/>
      <c r="U2039" s="552"/>
      <c r="V2039" s="552"/>
      <c r="W2039" s="552"/>
      <c r="X2039" s="552"/>
      <c r="Y2039" s="552"/>
      <c r="Z2039" s="552"/>
      <c r="AA2039" s="552"/>
      <c r="AB2039" s="552"/>
      <c r="AC2039" s="552"/>
      <c r="AD2039" s="552"/>
      <c r="AE2039" s="552"/>
      <c r="AF2039" s="552"/>
      <c r="AG2039" s="552"/>
      <c r="AH2039" s="552"/>
      <c r="AI2039" s="1532" t="s">
        <v>739</v>
      </c>
      <c r="AJ2039" s="741"/>
      <c r="AK2039" s="1649"/>
      <c r="AL2039" s="1649"/>
      <c r="AM2039" s="1373"/>
      <c r="AN2039" s="1373"/>
      <c r="AO2039" s="1373"/>
      <c r="AP2039" s="1373"/>
      <c r="AQ2039" s="1649"/>
      <c r="AR2039" s="1373"/>
      <c r="AS2039" s="1373"/>
      <c r="AT2039" s="743"/>
      <c r="AU2039" s="1373"/>
      <c r="AV2039" s="1373"/>
      <c r="AW2039" s="1373"/>
      <c r="AX2039" s="1373"/>
      <c r="AY2039" s="1373"/>
      <c r="AZ2039" s="1639"/>
      <c r="BA2039" s="1639"/>
      <c r="BB2039" s="1639"/>
      <c r="BC2039" s="1639"/>
      <c r="BD2039" s="1639"/>
      <c r="BE2039" s="1642">
        <v>0</v>
      </c>
    </row>
    <row s="1854" customFormat="1" customHeight="1" ht="22.5">
      <c r="A2040" s="994"/>
      <c r="B2040" s="1373"/>
      <c r="C2040" s="1649"/>
      <c r="D2040" s="690" t="s">
        <v>103</v>
      </c>
      <c r="E2040" s="553" t="s">
        <v>4058</v>
      </c>
      <c r="F2040" s="547" t="s">
        <v>4059</v>
      </c>
      <c r="G2040" s="2386" t="s">
        <v>738</v>
      </c>
      <c r="H2040" s="552"/>
      <c r="I2040" s="552">
        <v>196.055</v>
      </c>
      <c r="J2040" s="552"/>
      <c r="K2040" s="552"/>
      <c r="L2040" s="552"/>
      <c r="M2040" s="552"/>
      <c r="N2040" s="552"/>
      <c r="O2040" s="552"/>
      <c r="P2040" s="552"/>
      <c r="Q2040" s="552"/>
      <c r="R2040" s="552"/>
      <c r="S2040" s="552"/>
      <c r="T2040" s="552"/>
      <c r="U2040" s="552"/>
      <c r="V2040" s="552"/>
      <c r="W2040" s="552"/>
      <c r="X2040" s="552"/>
      <c r="Y2040" s="552"/>
      <c r="Z2040" s="552"/>
      <c r="AA2040" s="552"/>
      <c r="AB2040" s="552"/>
      <c r="AC2040" s="552"/>
      <c r="AD2040" s="552"/>
      <c r="AE2040" s="552"/>
      <c r="AF2040" s="552"/>
      <c r="AG2040" s="552"/>
      <c r="AH2040" s="552"/>
      <c r="AI2040" s="1532" t="s">
        <v>739</v>
      </c>
      <c r="AJ2040" s="741"/>
      <c r="AK2040" s="1649"/>
      <c r="AL2040" s="1649"/>
      <c r="AM2040" s="1373"/>
      <c r="AN2040" s="1373"/>
      <c r="AO2040" s="1373"/>
      <c r="AP2040" s="1373"/>
      <c r="AQ2040" s="1649"/>
      <c r="AR2040" s="1373"/>
      <c r="AS2040" s="1373"/>
      <c r="AT2040" s="743"/>
      <c r="AU2040" s="1373"/>
      <c r="AV2040" s="1373"/>
      <c r="AW2040" s="1373"/>
      <c r="AX2040" s="1373"/>
      <c r="AY2040" s="1373"/>
      <c r="AZ2040" s="1639"/>
      <c r="BA2040" s="1639"/>
      <c r="BB2040" s="1639"/>
      <c r="BC2040" s="1639"/>
      <c r="BD2040" s="1639"/>
      <c r="BE2040" s="1642">
        <v>0</v>
      </c>
    </row>
    <row s="1854" customFormat="1" customHeight="1" ht="22.5">
      <c r="A2041" s="994"/>
      <c r="B2041" s="1373"/>
      <c r="C2041" s="1649"/>
      <c r="D2041" s="690" t="s">
        <v>103</v>
      </c>
      <c r="E2041" s="553" t="s">
        <v>4060</v>
      </c>
      <c r="F2041" s="547" t="s">
        <v>4061</v>
      </c>
      <c r="G2041" s="2386" t="s">
        <v>738</v>
      </c>
      <c r="H2041" s="552"/>
      <c r="I2041" s="552">
        <v>177.814</v>
      </c>
      <c r="J2041" s="552"/>
      <c r="K2041" s="552"/>
      <c r="L2041" s="552"/>
      <c r="M2041" s="552"/>
      <c r="N2041" s="552"/>
      <c r="O2041" s="552"/>
      <c r="P2041" s="552"/>
      <c r="Q2041" s="552"/>
      <c r="R2041" s="552"/>
      <c r="S2041" s="552"/>
      <c r="T2041" s="552"/>
      <c r="U2041" s="552"/>
      <c r="V2041" s="552"/>
      <c r="W2041" s="552"/>
      <c r="X2041" s="552"/>
      <c r="Y2041" s="552"/>
      <c r="Z2041" s="552"/>
      <c r="AA2041" s="552"/>
      <c r="AB2041" s="552"/>
      <c r="AC2041" s="552"/>
      <c r="AD2041" s="552"/>
      <c r="AE2041" s="552"/>
      <c r="AF2041" s="552"/>
      <c r="AG2041" s="552"/>
      <c r="AH2041" s="552"/>
      <c r="AI2041" s="1532" t="s">
        <v>739</v>
      </c>
      <c r="AJ2041" s="741"/>
      <c r="AK2041" s="1649"/>
      <c r="AL2041" s="1649"/>
      <c r="AM2041" s="1373"/>
      <c r="AN2041" s="1373"/>
      <c r="AO2041" s="1373"/>
      <c r="AP2041" s="1373"/>
      <c r="AQ2041" s="1649"/>
      <c r="AR2041" s="1373"/>
      <c r="AS2041" s="1373"/>
      <c r="AT2041" s="743"/>
      <c r="AU2041" s="1373"/>
      <c r="AV2041" s="1373"/>
      <c r="AW2041" s="1373"/>
      <c r="AX2041" s="1373"/>
      <c r="AY2041" s="1373"/>
      <c r="AZ2041" s="1639"/>
      <c r="BA2041" s="1639"/>
      <c r="BB2041" s="1639"/>
      <c r="BC2041" s="1639"/>
      <c r="BD2041" s="1639"/>
      <c r="BE2041" s="1642">
        <v>0</v>
      </c>
    </row>
    <row s="1854" customFormat="1" customHeight="1" ht="22.5">
      <c r="A2042" s="994"/>
      <c r="B2042" s="1373"/>
      <c r="C2042" s="1649"/>
      <c r="D2042" s="690" t="s">
        <v>103</v>
      </c>
      <c r="E2042" s="553" t="s">
        <v>4062</v>
      </c>
      <c r="F2042" s="547" t="s">
        <v>4059</v>
      </c>
      <c r="G2042" s="2386" t="s">
        <v>738</v>
      </c>
      <c r="H2042" s="552"/>
      <c r="I2042" s="552">
        <v>198.959</v>
      </c>
      <c r="J2042" s="552"/>
      <c r="K2042" s="552"/>
      <c r="L2042" s="552"/>
      <c r="M2042" s="552"/>
      <c r="N2042" s="552"/>
      <c r="O2042" s="552"/>
      <c r="P2042" s="552"/>
      <c r="Q2042" s="552"/>
      <c r="R2042" s="552"/>
      <c r="S2042" s="552"/>
      <c r="T2042" s="552"/>
      <c r="U2042" s="552"/>
      <c r="V2042" s="552"/>
      <c r="W2042" s="552"/>
      <c r="X2042" s="552"/>
      <c r="Y2042" s="552"/>
      <c r="Z2042" s="552"/>
      <c r="AA2042" s="552"/>
      <c r="AB2042" s="552"/>
      <c r="AC2042" s="552"/>
      <c r="AD2042" s="552"/>
      <c r="AE2042" s="552"/>
      <c r="AF2042" s="552"/>
      <c r="AG2042" s="552"/>
      <c r="AH2042" s="552"/>
      <c r="AI2042" s="1532" t="s">
        <v>739</v>
      </c>
      <c r="AJ2042" s="741"/>
      <c r="AK2042" s="1649"/>
      <c r="AL2042" s="1649"/>
      <c r="AM2042" s="1373"/>
      <c r="AN2042" s="1373"/>
      <c r="AO2042" s="1373"/>
      <c r="AP2042" s="1373"/>
      <c r="AQ2042" s="1649"/>
      <c r="AR2042" s="1373"/>
      <c r="AS2042" s="1373"/>
      <c r="AT2042" s="743"/>
      <c r="AU2042" s="1373"/>
      <c r="AV2042" s="1373"/>
      <c r="AW2042" s="1373"/>
      <c r="AX2042" s="1373"/>
      <c r="AY2042" s="1373"/>
      <c r="AZ2042" s="1639"/>
      <c r="BA2042" s="1639"/>
      <c r="BB2042" s="1639"/>
      <c r="BC2042" s="1639"/>
      <c r="BD2042" s="1639"/>
      <c r="BE2042" s="1642">
        <v>0</v>
      </c>
    </row>
    <row s="1854" customFormat="1" customHeight="1" ht="22.5">
      <c r="A2043" s="994"/>
      <c r="B2043" s="1373"/>
      <c r="C2043" s="1649"/>
      <c r="D2043" s="690" t="s">
        <v>103</v>
      </c>
      <c r="E2043" s="553" t="s">
        <v>4063</v>
      </c>
      <c r="F2043" s="547" t="s">
        <v>1988</v>
      </c>
      <c r="G2043" s="2386" t="s">
        <v>738</v>
      </c>
      <c r="H2043" s="552"/>
      <c r="I2043" s="552">
        <v>189.392</v>
      </c>
      <c r="J2043" s="552"/>
      <c r="K2043" s="552"/>
      <c r="L2043" s="552"/>
      <c r="M2043" s="552"/>
      <c r="N2043" s="552"/>
      <c r="O2043" s="552"/>
      <c r="P2043" s="552"/>
      <c r="Q2043" s="552"/>
      <c r="R2043" s="552"/>
      <c r="S2043" s="552"/>
      <c r="T2043" s="552"/>
      <c r="U2043" s="552"/>
      <c r="V2043" s="552"/>
      <c r="W2043" s="552"/>
      <c r="X2043" s="552"/>
      <c r="Y2043" s="552"/>
      <c r="Z2043" s="552"/>
      <c r="AA2043" s="552"/>
      <c r="AB2043" s="552"/>
      <c r="AC2043" s="552"/>
      <c r="AD2043" s="552"/>
      <c r="AE2043" s="552"/>
      <c r="AF2043" s="552"/>
      <c r="AG2043" s="552"/>
      <c r="AH2043" s="552"/>
      <c r="AI2043" s="1532" t="s">
        <v>739</v>
      </c>
      <c r="AJ2043" s="741"/>
      <c r="AK2043" s="1649"/>
      <c r="AL2043" s="1649"/>
      <c r="AM2043" s="1373"/>
      <c r="AN2043" s="1373"/>
      <c r="AO2043" s="1373"/>
      <c r="AP2043" s="1373"/>
      <c r="AQ2043" s="1649"/>
      <c r="AR2043" s="1373"/>
      <c r="AS2043" s="1373"/>
      <c r="AT2043" s="743"/>
      <c r="AU2043" s="1373"/>
      <c r="AV2043" s="1373"/>
      <c r="AW2043" s="1373"/>
      <c r="AX2043" s="1373"/>
      <c r="AY2043" s="1373"/>
      <c r="AZ2043" s="1639"/>
      <c r="BA2043" s="1639"/>
      <c r="BB2043" s="1639"/>
      <c r="BC2043" s="1639"/>
      <c r="BD2043" s="1639"/>
      <c r="BE2043" s="1642">
        <v>0</v>
      </c>
    </row>
    <row s="1854" customFormat="1" customHeight="1" ht="22.5">
      <c r="A2044" s="994"/>
      <c r="B2044" s="1373"/>
      <c r="C2044" s="1649"/>
      <c r="D2044" s="690" t="s">
        <v>103</v>
      </c>
      <c r="E2044" s="553" t="s">
        <v>4064</v>
      </c>
      <c r="F2044" s="547" t="s">
        <v>4065</v>
      </c>
      <c r="G2044" s="2386" t="s">
        <v>738</v>
      </c>
      <c r="H2044" s="552"/>
      <c r="I2044" s="552">
        <v>272.964</v>
      </c>
      <c r="J2044" s="552"/>
      <c r="K2044" s="552"/>
      <c r="L2044" s="552"/>
      <c r="M2044" s="552"/>
      <c r="N2044" s="552"/>
      <c r="O2044" s="552"/>
      <c r="P2044" s="552"/>
      <c r="Q2044" s="552"/>
      <c r="R2044" s="552"/>
      <c r="S2044" s="552"/>
      <c r="T2044" s="552"/>
      <c r="U2044" s="552"/>
      <c r="V2044" s="552"/>
      <c r="W2044" s="552"/>
      <c r="X2044" s="552"/>
      <c r="Y2044" s="552"/>
      <c r="Z2044" s="552"/>
      <c r="AA2044" s="552"/>
      <c r="AB2044" s="552"/>
      <c r="AC2044" s="552"/>
      <c r="AD2044" s="552"/>
      <c r="AE2044" s="552"/>
      <c r="AF2044" s="552"/>
      <c r="AG2044" s="552"/>
      <c r="AH2044" s="552"/>
      <c r="AI2044" s="1532" t="s">
        <v>739</v>
      </c>
      <c r="AJ2044" s="741"/>
      <c r="AK2044" s="1649"/>
      <c r="AL2044" s="1649"/>
      <c r="AM2044" s="1373"/>
      <c r="AN2044" s="1373"/>
      <c r="AO2044" s="1373"/>
      <c r="AP2044" s="1373"/>
      <c r="AQ2044" s="1649"/>
      <c r="AR2044" s="1373"/>
      <c r="AS2044" s="1373"/>
      <c r="AT2044" s="743"/>
      <c r="AU2044" s="1373"/>
      <c r="AV2044" s="1373"/>
      <c r="AW2044" s="1373"/>
      <c r="AX2044" s="1373"/>
      <c r="AY2044" s="1373"/>
      <c r="AZ2044" s="1639"/>
      <c r="BA2044" s="1639"/>
      <c r="BB2044" s="1639"/>
      <c r="BC2044" s="1639"/>
      <c r="BD2044" s="1639"/>
      <c r="BE2044" s="1642">
        <v>0</v>
      </c>
    </row>
    <row s="1854" customFormat="1" customHeight="1" ht="22.5">
      <c r="A2045" s="994"/>
      <c r="B2045" s="1373"/>
      <c r="C2045" s="1649"/>
      <c r="D2045" s="690" t="s">
        <v>103</v>
      </c>
      <c r="E2045" s="553" t="s">
        <v>4066</v>
      </c>
      <c r="F2045" s="547" t="s">
        <v>2002</v>
      </c>
      <c r="G2045" s="2386" t="s">
        <v>738</v>
      </c>
      <c r="H2045" s="552"/>
      <c r="I2045" s="552">
        <v>307.968</v>
      </c>
      <c r="J2045" s="552"/>
      <c r="K2045" s="552"/>
      <c r="L2045" s="552"/>
      <c r="M2045" s="552"/>
      <c r="N2045" s="552"/>
      <c r="O2045" s="552"/>
      <c r="P2045" s="552"/>
      <c r="Q2045" s="552"/>
      <c r="R2045" s="552"/>
      <c r="S2045" s="552"/>
      <c r="T2045" s="552"/>
      <c r="U2045" s="552"/>
      <c r="V2045" s="552"/>
      <c r="W2045" s="552"/>
      <c r="X2045" s="552"/>
      <c r="Y2045" s="552"/>
      <c r="Z2045" s="552"/>
      <c r="AA2045" s="552"/>
      <c r="AB2045" s="552"/>
      <c r="AC2045" s="552"/>
      <c r="AD2045" s="552"/>
      <c r="AE2045" s="552"/>
      <c r="AF2045" s="552"/>
      <c r="AG2045" s="552"/>
      <c r="AH2045" s="552"/>
      <c r="AI2045" s="1532" t="s">
        <v>739</v>
      </c>
      <c r="AJ2045" s="741"/>
      <c r="AK2045" s="1649"/>
      <c r="AL2045" s="1649"/>
      <c r="AM2045" s="1373"/>
      <c r="AN2045" s="1373"/>
      <c r="AO2045" s="1373"/>
      <c r="AP2045" s="1373"/>
      <c r="AQ2045" s="1649"/>
      <c r="AR2045" s="1373"/>
      <c r="AS2045" s="1373"/>
      <c r="AT2045" s="743"/>
      <c r="AU2045" s="1373"/>
      <c r="AV2045" s="1373"/>
      <c r="AW2045" s="1373"/>
      <c r="AX2045" s="1373"/>
      <c r="AY2045" s="1373"/>
      <c r="AZ2045" s="1639"/>
      <c r="BA2045" s="1639"/>
      <c r="BB2045" s="1639"/>
      <c r="BC2045" s="1639"/>
      <c r="BD2045" s="1639"/>
      <c r="BE2045" s="1642">
        <v>0</v>
      </c>
    </row>
    <row s="1854" customFormat="1" customHeight="1" ht="22.5">
      <c r="A2046" s="994"/>
      <c r="B2046" s="1373"/>
      <c r="C2046" s="1649"/>
      <c r="D2046" s="690" t="s">
        <v>103</v>
      </c>
      <c r="E2046" s="553" t="s">
        <v>4067</v>
      </c>
      <c r="F2046" s="547" t="s">
        <v>4068</v>
      </c>
      <c r="G2046" s="2386" t="s">
        <v>738</v>
      </c>
      <c r="H2046" s="552"/>
      <c r="I2046" s="552">
        <v>210.5460911</v>
      </c>
      <c r="J2046" s="552"/>
      <c r="K2046" s="552"/>
      <c r="L2046" s="552"/>
      <c r="M2046" s="552"/>
      <c r="N2046" s="552"/>
      <c r="O2046" s="552"/>
      <c r="P2046" s="552"/>
      <c r="Q2046" s="552"/>
      <c r="R2046" s="552"/>
      <c r="S2046" s="552"/>
      <c r="T2046" s="552"/>
      <c r="U2046" s="552"/>
      <c r="V2046" s="552"/>
      <c r="W2046" s="552"/>
      <c r="X2046" s="552"/>
      <c r="Y2046" s="552"/>
      <c r="Z2046" s="552"/>
      <c r="AA2046" s="552"/>
      <c r="AB2046" s="552"/>
      <c r="AC2046" s="552"/>
      <c r="AD2046" s="552"/>
      <c r="AE2046" s="552"/>
      <c r="AF2046" s="552"/>
      <c r="AG2046" s="552"/>
      <c r="AH2046" s="552"/>
      <c r="AI2046" s="1532" t="s">
        <v>739</v>
      </c>
      <c r="AJ2046" s="741"/>
      <c r="AK2046" s="1649"/>
      <c r="AL2046" s="1649"/>
      <c r="AM2046" s="1373"/>
      <c r="AN2046" s="1373"/>
      <c r="AO2046" s="1373"/>
      <c r="AP2046" s="1373"/>
      <c r="AQ2046" s="1649"/>
      <c r="AR2046" s="1373"/>
      <c r="AS2046" s="1373"/>
      <c r="AT2046" s="743"/>
      <c r="AU2046" s="1373"/>
      <c r="AV2046" s="1373"/>
      <c r="AW2046" s="1373"/>
      <c r="AX2046" s="1373"/>
      <c r="AY2046" s="1373"/>
      <c r="AZ2046" s="1639"/>
      <c r="BA2046" s="1639"/>
      <c r="BB2046" s="1639"/>
      <c r="BC2046" s="1639"/>
      <c r="BD2046" s="1639"/>
      <c r="BE2046" s="1642">
        <v>0</v>
      </c>
    </row>
    <row s="1854" customFormat="1" customHeight="1" ht="22.5">
      <c r="A2047" s="994"/>
      <c r="B2047" s="1373"/>
      <c r="C2047" s="1649"/>
      <c r="D2047" s="690" t="s">
        <v>103</v>
      </c>
      <c r="E2047" s="553" t="s">
        <v>4069</v>
      </c>
      <c r="F2047" s="547" t="s">
        <v>2026</v>
      </c>
      <c r="G2047" s="2386" t="s">
        <v>738</v>
      </c>
      <c r="H2047" s="552"/>
      <c r="I2047" s="552">
        <v>317.5162657</v>
      </c>
      <c r="J2047" s="552"/>
      <c r="K2047" s="552"/>
      <c r="L2047" s="552"/>
      <c r="M2047" s="552"/>
      <c r="N2047" s="552"/>
      <c r="O2047" s="552"/>
      <c r="P2047" s="552"/>
      <c r="Q2047" s="552"/>
      <c r="R2047" s="552"/>
      <c r="S2047" s="552"/>
      <c r="T2047" s="552"/>
      <c r="U2047" s="552"/>
      <c r="V2047" s="552"/>
      <c r="W2047" s="552"/>
      <c r="X2047" s="552"/>
      <c r="Y2047" s="552"/>
      <c r="Z2047" s="552"/>
      <c r="AA2047" s="552"/>
      <c r="AB2047" s="552"/>
      <c r="AC2047" s="552"/>
      <c r="AD2047" s="552"/>
      <c r="AE2047" s="552"/>
      <c r="AF2047" s="552"/>
      <c r="AG2047" s="552"/>
      <c r="AH2047" s="552"/>
      <c r="AI2047" s="1532" t="s">
        <v>739</v>
      </c>
      <c r="AJ2047" s="741"/>
      <c r="AK2047" s="1649"/>
      <c r="AL2047" s="1649"/>
      <c r="AM2047" s="1373"/>
      <c r="AN2047" s="1373"/>
      <c r="AO2047" s="1373"/>
      <c r="AP2047" s="1373"/>
      <c r="AQ2047" s="1649"/>
      <c r="AR2047" s="1373"/>
      <c r="AS2047" s="1373"/>
      <c r="AT2047" s="743"/>
      <c r="AU2047" s="1373"/>
      <c r="AV2047" s="1373"/>
      <c r="AW2047" s="1373"/>
      <c r="AX2047" s="1373"/>
      <c r="AY2047" s="1373"/>
      <c r="AZ2047" s="1639"/>
      <c r="BA2047" s="1639"/>
      <c r="BB2047" s="1639"/>
      <c r="BC2047" s="1639"/>
      <c r="BD2047" s="1639"/>
      <c r="BE2047" s="1642">
        <v>0</v>
      </c>
    </row>
    <row s="1854" customFormat="1" customHeight="1" ht="22.5">
      <c r="A2048" s="994"/>
      <c r="B2048" s="1373"/>
      <c r="C2048" s="1649"/>
      <c r="D2048" s="690" t="s">
        <v>103</v>
      </c>
      <c r="E2048" s="553" t="s">
        <v>4070</v>
      </c>
      <c r="F2048" s="547" t="s">
        <v>4071</v>
      </c>
      <c r="G2048" s="2386" t="s">
        <v>738</v>
      </c>
      <c r="H2048" s="552"/>
      <c r="I2048" s="552">
        <v>213.0408738</v>
      </c>
      <c r="J2048" s="552"/>
      <c r="K2048" s="552"/>
      <c r="L2048" s="552"/>
      <c r="M2048" s="552"/>
      <c r="N2048" s="552"/>
      <c r="O2048" s="552"/>
      <c r="P2048" s="552"/>
      <c r="Q2048" s="552"/>
      <c r="R2048" s="552"/>
      <c r="S2048" s="552"/>
      <c r="T2048" s="552"/>
      <c r="U2048" s="552"/>
      <c r="V2048" s="552"/>
      <c r="W2048" s="552"/>
      <c r="X2048" s="552"/>
      <c r="Y2048" s="552"/>
      <c r="Z2048" s="552"/>
      <c r="AA2048" s="552"/>
      <c r="AB2048" s="552"/>
      <c r="AC2048" s="552"/>
      <c r="AD2048" s="552"/>
      <c r="AE2048" s="552"/>
      <c r="AF2048" s="552"/>
      <c r="AG2048" s="552"/>
      <c r="AH2048" s="552"/>
      <c r="AI2048" s="1532" t="s">
        <v>739</v>
      </c>
      <c r="AJ2048" s="741"/>
      <c r="AK2048" s="1649"/>
      <c r="AL2048" s="1649"/>
      <c r="AM2048" s="1373"/>
      <c r="AN2048" s="1373"/>
      <c r="AO2048" s="1373"/>
      <c r="AP2048" s="1373"/>
      <c r="AQ2048" s="1649"/>
      <c r="AR2048" s="1373"/>
      <c r="AS2048" s="1373"/>
      <c r="AT2048" s="743"/>
      <c r="AU2048" s="1373"/>
      <c r="AV2048" s="1373"/>
      <c r="AW2048" s="1373"/>
      <c r="AX2048" s="1373"/>
      <c r="AY2048" s="1373"/>
      <c r="AZ2048" s="1639"/>
      <c r="BA2048" s="1639"/>
      <c r="BB2048" s="1639"/>
      <c r="BC2048" s="1639"/>
      <c r="BD2048" s="1639"/>
      <c r="BE2048" s="1642">
        <v>0</v>
      </c>
    </row>
    <row s="1854" customFormat="1" customHeight="1" ht="22.5">
      <c r="A2049" s="994"/>
      <c r="B2049" s="1373"/>
      <c r="C2049" s="1649"/>
      <c r="D2049" s="690" t="s">
        <v>103</v>
      </c>
      <c r="E2049" s="553" t="s">
        <v>4072</v>
      </c>
      <c r="F2049" s="547" t="s">
        <v>4073</v>
      </c>
      <c r="G2049" s="2386" t="s">
        <v>738</v>
      </c>
      <c r="H2049" s="552"/>
      <c r="I2049" s="552">
        <v>214.0579906</v>
      </c>
      <c r="J2049" s="552"/>
      <c r="K2049" s="552"/>
      <c r="L2049" s="552"/>
      <c r="M2049" s="552"/>
      <c r="N2049" s="552"/>
      <c r="O2049" s="552"/>
      <c r="P2049" s="552"/>
      <c r="Q2049" s="552"/>
      <c r="R2049" s="552"/>
      <c r="S2049" s="552"/>
      <c r="T2049" s="552"/>
      <c r="U2049" s="552"/>
      <c r="V2049" s="552"/>
      <c r="W2049" s="552"/>
      <c r="X2049" s="552"/>
      <c r="Y2049" s="552"/>
      <c r="Z2049" s="552"/>
      <c r="AA2049" s="552"/>
      <c r="AB2049" s="552"/>
      <c r="AC2049" s="552"/>
      <c r="AD2049" s="552"/>
      <c r="AE2049" s="552"/>
      <c r="AF2049" s="552"/>
      <c r="AG2049" s="552"/>
      <c r="AH2049" s="552"/>
      <c r="AI2049" s="1532" t="s">
        <v>739</v>
      </c>
      <c r="AJ2049" s="741"/>
      <c r="AK2049" s="1649"/>
      <c r="AL2049" s="1649"/>
      <c r="AM2049" s="1373"/>
      <c r="AN2049" s="1373"/>
      <c r="AO2049" s="1373"/>
      <c r="AP2049" s="1373"/>
      <c r="AQ2049" s="1649"/>
      <c r="AR2049" s="1373"/>
      <c r="AS2049" s="1373"/>
      <c r="AT2049" s="743"/>
      <c r="AU2049" s="1373"/>
      <c r="AV2049" s="1373"/>
      <c r="AW2049" s="1373"/>
      <c r="AX2049" s="1373"/>
      <c r="AY2049" s="1373"/>
      <c r="AZ2049" s="1639"/>
      <c r="BA2049" s="1639"/>
      <c r="BB2049" s="1639"/>
      <c r="BC2049" s="1639"/>
      <c r="BD2049" s="1639"/>
      <c r="BE2049" s="1642">
        <v>0</v>
      </c>
    </row>
    <row s="1854" customFormat="1" customHeight="1" ht="22.5">
      <c r="A2050" s="994"/>
      <c r="B2050" s="1373"/>
      <c r="C2050" s="1649"/>
      <c r="D2050" s="690" t="s">
        <v>103</v>
      </c>
      <c r="E2050" s="553" t="s">
        <v>4074</v>
      </c>
      <c r="F2050" s="547" t="s">
        <v>4075</v>
      </c>
      <c r="G2050" s="2386" t="s">
        <v>738</v>
      </c>
      <c r="H2050" s="552"/>
      <c r="I2050" s="552">
        <v>181.019407</v>
      </c>
      <c r="J2050" s="552"/>
      <c r="K2050" s="552"/>
      <c r="L2050" s="552"/>
      <c r="M2050" s="552"/>
      <c r="N2050" s="552"/>
      <c r="O2050" s="552"/>
      <c r="P2050" s="552"/>
      <c r="Q2050" s="552"/>
      <c r="R2050" s="552"/>
      <c r="S2050" s="552"/>
      <c r="T2050" s="552"/>
      <c r="U2050" s="552"/>
      <c r="V2050" s="552"/>
      <c r="W2050" s="552"/>
      <c r="X2050" s="552"/>
      <c r="Y2050" s="552"/>
      <c r="Z2050" s="552"/>
      <c r="AA2050" s="552"/>
      <c r="AB2050" s="552"/>
      <c r="AC2050" s="552"/>
      <c r="AD2050" s="552"/>
      <c r="AE2050" s="552"/>
      <c r="AF2050" s="552"/>
      <c r="AG2050" s="552"/>
      <c r="AH2050" s="552"/>
      <c r="AI2050" s="1532" t="s">
        <v>739</v>
      </c>
      <c r="AJ2050" s="741"/>
      <c r="AK2050" s="1649"/>
      <c r="AL2050" s="1649"/>
      <c r="AM2050" s="1373"/>
      <c r="AN2050" s="1373"/>
      <c r="AO2050" s="1373"/>
      <c r="AP2050" s="1373"/>
      <c r="AQ2050" s="1649"/>
      <c r="AR2050" s="1373"/>
      <c r="AS2050" s="1373"/>
      <c r="AT2050" s="743"/>
      <c r="AU2050" s="1373"/>
      <c r="AV2050" s="1373"/>
      <c r="AW2050" s="1373"/>
      <c r="AX2050" s="1373"/>
      <c r="AY2050" s="1373"/>
      <c r="AZ2050" s="1639"/>
      <c r="BA2050" s="1639"/>
      <c r="BB2050" s="1639"/>
      <c r="BC2050" s="1639"/>
      <c r="BD2050" s="1639"/>
      <c r="BE2050" s="1642">
        <v>0</v>
      </c>
    </row>
    <row s="1854" customFormat="1" customHeight="1" ht="22.5">
      <c r="A2051" s="994"/>
      <c r="B2051" s="1373"/>
      <c r="C2051" s="1649"/>
      <c r="D2051" s="690" t="s">
        <v>103</v>
      </c>
      <c r="E2051" s="553" t="s">
        <v>4076</v>
      </c>
      <c r="F2051" s="547" t="s">
        <v>4075</v>
      </c>
      <c r="G2051" s="2386" t="s">
        <v>738</v>
      </c>
      <c r="H2051" s="552"/>
      <c r="I2051" s="552">
        <v>254.7275919</v>
      </c>
      <c r="J2051" s="552"/>
      <c r="K2051" s="552"/>
      <c r="L2051" s="552"/>
      <c r="M2051" s="552"/>
      <c r="N2051" s="552"/>
      <c r="O2051" s="552"/>
      <c r="P2051" s="552"/>
      <c r="Q2051" s="552"/>
      <c r="R2051" s="552"/>
      <c r="S2051" s="552"/>
      <c r="T2051" s="552"/>
      <c r="U2051" s="552"/>
      <c r="V2051" s="552"/>
      <c r="W2051" s="552"/>
      <c r="X2051" s="552"/>
      <c r="Y2051" s="552"/>
      <c r="Z2051" s="552"/>
      <c r="AA2051" s="552"/>
      <c r="AB2051" s="552"/>
      <c r="AC2051" s="552"/>
      <c r="AD2051" s="552"/>
      <c r="AE2051" s="552"/>
      <c r="AF2051" s="552"/>
      <c r="AG2051" s="552"/>
      <c r="AH2051" s="552"/>
      <c r="AI2051" s="1532" t="s">
        <v>739</v>
      </c>
      <c r="AJ2051" s="741"/>
      <c r="AK2051" s="1649"/>
      <c r="AL2051" s="1649"/>
      <c r="AM2051" s="1373"/>
      <c r="AN2051" s="1373"/>
      <c r="AO2051" s="1373"/>
      <c r="AP2051" s="1373"/>
      <c r="AQ2051" s="1649"/>
      <c r="AR2051" s="1373"/>
      <c r="AS2051" s="1373"/>
      <c r="AT2051" s="743"/>
      <c r="AU2051" s="1373"/>
      <c r="AV2051" s="1373"/>
      <c r="AW2051" s="1373"/>
      <c r="AX2051" s="1373"/>
      <c r="AY2051" s="1373"/>
      <c r="AZ2051" s="1639"/>
      <c r="BA2051" s="1639"/>
      <c r="BB2051" s="1639"/>
      <c r="BC2051" s="1639"/>
      <c r="BD2051" s="1639"/>
      <c r="BE2051" s="1642">
        <v>0</v>
      </c>
    </row>
    <row customHeight="1" ht="15">
      <c r="A2052" s="2391"/>
      <c r="D2052" s="1640"/>
      <c r="E2052" s="577"/>
      <c r="F2052" s="1175" t="s">
        <v>1976</v>
      </c>
      <c r="G2052" s="579"/>
      <c r="H2052" s="580"/>
      <c r="I2052" s="580"/>
      <c r="J2052" s="2988"/>
      <c r="K2052" s="2989"/>
      <c r="L2052" s="2990"/>
      <c r="M2052" s="2991"/>
      <c r="N2052" s="2992"/>
      <c r="O2052" s="2993"/>
      <c r="P2052" s="2994"/>
      <c r="Q2052" s="2995"/>
      <c r="R2052" s="2996"/>
      <c r="S2052" s="2997"/>
      <c r="T2052" s="2998"/>
      <c r="U2052" s="2999"/>
      <c r="V2052" s="3000"/>
      <c r="W2052" s="3001"/>
      <c r="X2052" s="3003"/>
      <c r="Y2052" s="3004"/>
      <c r="Z2052" s="3006"/>
      <c r="AA2052" s="3007"/>
      <c r="AB2052" s="3008"/>
      <c r="AC2052" s="3010"/>
      <c r="AD2052" s="3011"/>
      <c r="AE2052" s="3012"/>
      <c r="AF2052" s="3013"/>
      <c r="AG2052" s="3015"/>
      <c r="AH2052" s="3584"/>
      <c r="AI2052" s="1011" t="s">
        <v>4077</v>
      </c>
      <c r="AJ2052" s="550"/>
      <c r="BE2052" s="1638">
        <v>0</v>
      </c>
    </row>
    <row customHeight="1" ht="55">
      <c r="A2053" s="2391"/>
      <c r="D2053" s="1645"/>
      <c r="E2053" s="553" t="str">
        <f>FHD_NUM_P_80</f>
        <v>17</v>
      </c>
      <c r="F2053"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053" s="1882" t="s">
        <v>4078</v>
      </c>
      <c r="H2053" s="564"/>
      <c r="I2053" s="564">
        <v>66.77</v>
      </c>
      <c r="J2053" s="564">
        <v>0</v>
      </c>
      <c r="K2053" s="564">
        <v>0</v>
      </c>
      <c r="L2053" s="564">
        <v>81.89</v>
      </c>
      <c r="M2053" s="564">
        <v>23.3</v>
      </c>
      <c r="N2053" s="564">
        <v>72.67</v>
      </c>
      <c r="O2053" s="564">
        <v>77.28</v>
      </c>
      <c r="P2053" s="564">
        <v>52.75</v>
      </c>
      <c r="Q2053" s="564">
        <v>21.63</v>
      </c>
      <c r="R2053" s="564">
        <v>100.21</v>
      </c>
      <c r="S2053" s="564">
        <v>66.73</v>
      </c>
      <c r="T2053" s="564">
        <v>66.7</v>
      </c>
      <c r="U2053" s="564">
        <v>69.37</v>
      </c>
      <c r="V2053" s="564">
        <v>0</v>
      </c>
      <c r="W2053" s="564">
        <v>86.23</v>
      </c>
      <c r="X2053" s="564">
        <v>62.83</v>
      </c>
      <c r="Y2053" s="564">
        <v>101.53</v>
      </c>
      <c r="Z2053" s="564">
        <v>0</v>
      </c>
      <c r="AA2053" s="564">
        <v>0</v>
      </c>
      <c r="AB2053" s="564">
        <v>0</v>
      </c>
      <c r="AC2053" s="564">
        <v>0</v>
      </c>
      <c r="AD2053" s="564">
        <v>0</v>
      </c>
      <c r="AE2053" s="564">
        <v>0</v>
      </c>
      <c r="AF2053" s="564">
        <v>0</v>
      </c>
      <c r="AG2053" s="564">
        <v>0</v>
      </c>
      <c r="AH2053" s="564">
        <v>0</v>
      </c>
      <c r="AI2053" s="296" t="str">
        <f>FHD_NOTE_P_80</f>
        <v>Регулируемыми организациями указывается информация с по договорам, заключенным в рамках осуществления регулируемой деятельности.</v>
      </c>
      <c r="AJ2053" s="550"/>
      <c r="BE2053" s="1638">
        <v>0</v>
      </c>
    </row>
    <row customHeight="1" ht="55.833333333333336">
      <c r="A2054" s="2391"/>
      <c r="D2054" s="1645"/>
      <c r="E2054" s="553" t="str">
        <f>FHD_NUM_P_81</f>
        <v>18</v>
      </c>
      <c r="F2054"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054" s="1882" t="s">
        <v>4079</v>
      </c>
      <c r="H2054" s="564"/>
      <c r="I2054" s="564">
        <v>1.94</v>
      </c>
      <c r="J2054" s="564">
        <v>0</v>
      </c>
      <c r="K2054" s="564">
        <v>0</v>
      </c>
      <c r="L2054" s="564">
        <v>2.78</v>
      </c>
      <c r="M2054" s="564">
        <v>0</v>
      </c>
      <c r="N2054" s="564">
        <v>0.76</v>
      </c>
      <c r="O2054" s="564">
        <v>5.29</v>
      </c>
      <c r="P2054" s="564">
        <v>1.06</v>
      </c>
      <c r="Q2054" s="564">
        <v>3.66</v>
      </c>
      <c r="R2054" s="564">
        <v>2.7</v>
      </c>
      <c r="S2054" s="564">
        <v>0.56</v>
      </c>
      <c r="T2054" s="564">
        <v>0.42</v>
      </c>
      <c r="U2054" s="564">
        <v>0.55</v>
      </c>
      <c r="V2054" s="564">
        <v>3.15</v>
      </c>
      <c r="W2054" s="564">
        <v>1.45</v>
      </c>
      <c r="X2054" s="564">
        <v>0.71</v>
      </c>
      <c r="Y2054" s="564">
        <v>12.4</v>
      </c>
      <c r="Z2054" s="564">
        <v>0</v>
      </c>
      <c r="AA2054" s="564">
        <v>0</v>
      </c>
      <c r="AB2054" s="564">
        <v>0</v>
      </c>
      <c r="AC2054" s="564">
        <v>0</v>
      </c>
      <c r="AD2054" s="564">
        <v>0</v>
      </c>
      <c r="AE2054" s="564">
        <v>0</v>
      </c>
      <c r="AF2054" s="564">
        <v>0</v>
      </c>
      <c r="AG2054" s="564">
        <v>0</v>
      </c>
      <c r="AH2054" s="564">
        <v>0</v>
      </c>
      <c r="AI2054" s="296" t="str">
        <f>FHD_NOTE_P_81</f>
        <v>Регулируемыми организациями указывается информация с по договорам, заключенным в рамках осуществления регулируемой деятельности.</v>
      </c>
      <c r="AJ2054" s="550"/>
      <c r="BE2054" s="1638">
        <v>0</v>
      </c>
    </row>
    <row customHeight="1" ht="18.75">
      <c r="A2055" s="2391"/>
      <c r="C2055" s="1643" t="s">
        <v>779</v>
      </c>
      <c r="D2055" s="1645"/>
      <c r="E2055" s="553" t="str">
        <f>FHD_NUM_P_82</f>
        <v>19</v>
      </c>
      <c r="F2055"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055" s="1882" t="s">
        <v>482</v>
      </c>
      <c r="H2055" s="408"/>
      <c r="I2055" s="408"/>
      <c r="J2055" s="825"/>
      <c r="K2055" s="825"/>
      <c r="L2055" s="825"/>
      <c r="M2055" s="825"/>
      <c r="N2055" s="825"/>
      <c r="O2055" s="825"/>
      <c r="P2055" s="825"/>
      <c r="Q2055" s="825"/>
      <c r="R2055" s="825"/>
      <c r="S2055" s="825"/>
      <c r="T2055" s="825"/>
      <c r="U2055" s="825"/>
      <c r="V2055" s="825"/>
      <c r="W2055" s="825"/>
      <c r="X2055" s="825"/>
      <c r="Y2055" s="825"/>
      <c r="Z2055" s="825"/>
      <c r="AA2055" s="825"/>
      <c r="AB2055" s="825"/>
      <c r="AC2055" s="825"/>
      <c r="AD2055" s="825"/>
      <c r="AE2055" s="825"/>
      <c r="AF2055" s="825"/>
      <c r="AG2055" s="825"/>
      <c r="AH2055" s="825"/>
      <c r="AI2055" s="296" t="str">
        <f>FHD_NOTE_P_82</f>
        <v>Указывается ссылка на документ, предварительно загруженный в хранилище файлов ФГИС ЕИАС.</v>
      </c>
      <c r="AJ2055" s="550"/>
      <c r="BE2055" s="1638">
        <v>0</v>
      </c>
    </row>
    <row customHeight="1" ht="18.75">
      <c r="A2056" s="2391"/>
      <c r="C2056" s="1643" t="s">
        <v>779</v>
      </c>
      <c r="D2056" s="1645"/>
      <c r="E2056" s="553" t="str">
        <f>FHD_NUM_P_83</f>
        <v>19.1</v>
      </c>
      <c r="F2056" s="1531" t="str">
        <f>FHD_P_83</f>
        <v>Информация о показателях физического износа объектов теплоснабжения</v>
      </c>
      <c r="G2056" s="1882" t="s">
        <v>482</v>
      </c>
      <c r="H2056" s="408"/>
      <c r="I2056" s="408"/>
      <c r="J2056" s="825"/>
      <c r="K2056" s="825"/>
      <c r="L2056" s="825"/>
      <c r="M2056" s="825"/>
      <c r="N2056" s="825"/>
      <c r="O2056" s="825"/>
      <c r="P2056" s="825"/>
      <c r="Q2056" s="825"/>
      <c r="R2056" s="825"/>
      <c r="S2056" s="825"/>
      <c r="T2056" s="825"/>
      <c r="U2056" s="825"/>
      <c r="V2056" s="825"/>
      <c r="W2056" s="825"/>
      <c r="X2056" s="825"/>
      <c r="Y2056" s="825"/>
      <c r="Z2056" s="825"/>
      <c r="AA2056" s="825"/>
      <c r="AB2056" s="825"/>
      <c r="AC2056" s="825"/>
      <c r="AD2056" s="825"/>
      <c r="AE2056" s="825"/>
      <c r="AF2056" s="825"/>
      <c r="AG2056" s="825"/>
      <c r="AH2056" s="825"/>
      <c r="AI2056" s="296" t="str">
        <f>FHD_NOTE_P_83</f>
        <v>Указывается ссылка на документ, предварительно загруженный в хранилище файлов ФГИС ЕИАС.</v>
      </c>
      <c r="AJ2056" s="550"/>
      <c r="BE2056" s="1638">
        <v>0</v>
      </c>
    </row>
    <row customHeight="1" ht="18.75">
      <c r="A2057" s="2391"/>
      <c r="C2057" s="1643" t="s">
        <v>779</v>
      </c>
      <c r="D2057" s="1645"/>
      <c r="E2057" s="553" t="str">
        <f>FHD_NUM_P_84</f>
        <v>19.2</v>
      </c>
      <c r="F2057" s="1531" t="str">
        <f>FHD_P_84</f>
        <v>Информация о показателях энергетической эффективности объектов теплоснабжения</v>
      </c>
      <c r="G2057" s="1882" t="s">
        <v>482</v>
      </c>
      <c r="H2057" s="408"/>
      <c r="I2057" s="408"/>
      <c r="J2057" s="825"/>
      <c r="K2057" s="825"/>
      <c r="L2057" s="825"/>
      <c r="M2057" s="825"/>
      <c r="N2057" s="825"/>
      <c r="O2057" s="825"/>
      <c r="P2057" s="825"/>
      <c r="Q2057" s="825"/>
      <c r="R2057" s="825"/>
      <c r="S2057" s="825"/>
      <c r="T2057" s="825"/>
      <c r="U2057" s="825"/>
      <c r="V2057" s="825"/>
      <c r="W2057" s="825"/>
      <c r="X2057" s="825"/>
      <c r="Y2057" s="825"/>
      <c r="Z2057" s="825"/>
      <c r="AA2057" s="825"/>
      <c r="AB2057" s="825"/>
      <c r="AC2057" s="825"/>
      <c r="AD2057" s="825"/>
      <c r="AE2057" s="825"/>
      <c r="AF2057" s="825"/>
      <c r="AG2057" s="825"/>
      <c r="AH2057" s="825"/>
      <c r="AI2057" s="296" t="str">
        <f>FHD_NOTE_P_84</f>
        <v>Указывается ссылка на документ, предварительно загруженный в хранилище файлов ФГИС ЕИАС.</v>
      </c>
      <c r="AJ2057" s="550"/>
      <c r="BE2057" s="1638">
        <v>0</v>
      </c>
    </row>
    <row customHeight="1" ht="11.549999999999999">
      <c r="D2058" s="1645"/>
      <c r="J2058" s="1642"/>
      <c r="K2058" s="1642"/>
      <c r="L2058" s="1642"/>
      <c r="M2058" s="1642"/>
      <c r="N2058" s="1642"/>
      <c r="O2058" s="1642"/>
      <c r="P2058" s="1642"/>
      <c r="Q2058" s="1642"/>
      <c r="R2058" s="1642"/>
      <c r="S2058" s="1642"/>
      <c r="T2058" s="1642"/>
      <c r="U2058" s="1642"/>
      <c r="V2058" s="1642"/>
      <c r="W2058" s="1642"/>
      <c r="X2058" s="1642"/>
      <c r="Y2058" s="1642"/>
      <c r="Z2058" s="1642"/>
      <c r="AA2058" s="1642"/>
      <c r="AB2058" s="1642"/>
      <c r="AC2058" s="1642"/>
      <c r="AD2058" s="1642"/>
      <c r="AE2058" s="1642"/>
      <c r="AF2058" s="1642"/>
      <c r="AG2058" s="1642"/>
      <c r="AH2058" s="1642"/>
      <c r="BE2058" s="1638">
        <v>11</v>
      </c>
    </row>
    <row customHeight="1" ht="13.5">
      <c r="D2059" s="1645"/>
      <c r="E2059" s="343"/>
      <c r="F2059" s="376"/>
      <c r="G2059" s="376"/>
      <c r="H2059" s="376"/>
      <c r="I2059" s="1654"/>
      <c r="J2059" s="1693"/>
      <c r="K2059" s="1693"/>
      <c r="L2059" s="1693"/>
      <c r="M2059" s="1693"/>
      <c r="N2059" s="1693"/>
      <c r="O2059" s="1693"/>
      <c r="P2059" s="1693"/>
      <c r="Q2059" s="1693"/>
      <c r="R2059" s="1693"/>
      <c r="S2059" s="1693"/>
      <c r="T2059" s="1693"/>
      <c r="U2059" s="1693"/>
      <c r="V2059" s="1693"/>
      <c r="W2059" s="1693"/>
      <c r="X2059" s="1693"/>
      <c r="Y2059" s="1693"/>
      <c r="Z2059" s="1693"/>
      <c r="AA2059" s="1693"/>
      <c r="AB2059" s="1693"/>
      <c r="AC2059" s="1693"/>
      <c r="AD2059" s="1693"/>
      <c r="AE2059" s="1693"/>
      <c r="AF2059" s="1693"/>
      <c r="AG2059" s="1693"/>
      <c r="AH2059" s="1693"/>
      <c r="AI2059" s="588"/>
      <c r="BE2059" s="1638">
        <v>13</v>
      </c>
    </row>
    <row s="1648" customFormat="1" customHeight="1" ht="11.549999999999999">
      <c r="A2060" s="994"/>
      <c r="B2060" s="1643"/>
      <c r="C2060" s="1643"/>
      <c r="D2060" s="358"/>
      <c r="F2060" s="1647"/>
      <c r="G2060" s="1638"/>
      <c r="H2060" s="1638"/>
      <c r="I2060" s="1638"/>
      <c r="J2060" s="1642"/>
      <c r="K2060" s="1642"/>
      <c r="L2060" s="1642"/>
      <c r="M2060" s="1642"/>
      <c r="N2060" s="1642"/>
      <c r="O2060" s="1642"/>
      <c r="P2060" s="1642"/>
      <c r="Q2060" s="1642"/>
      <c r="R2060" s="1642"/>
      <c r="S2060" s="1642"/>
      <c r="T2060" s="1642"/>
      <c r="U2060" s="1642"/>
      <c r="V2060" s="1642"/>
      <c r="W2060" s="1642"/>
      <c r="X2060" s="1642"/>
      <c r="Y2060" s="1642"/>
      <c r="Z2060" s="1642"/>
      <c r="AA2060" s="1642"/>
      <c r="AB2060" s="1642"/>
      <c r="AC2060" s="1642"/>
      <c r="AD2060" s="1642"/>
      <c r="AE2060" s="1642"/>
      <c r="AF2060" s="1642"/>
      <c r="AG2060" s="1642"/>
      <c r="AH2060" s="1642"/>
      <c r="AJ2060" s="1167"/>
      <c r="AK2060" s="1643"/>
      <c r="AL2060" s="1643"/>
      <c r="AM2060" s="1167"/>
      <c r="AN2060" s="1167"/>
      <c r="AO2060" s="1167"/>
      <c r="AP2060" s="1167"/>
      <c r="AQ2060" s="1643"/>
      <c r="AR2060" s="1167"/>
      <c r="AS2060" s="1167"/>
      <c r="AT2060" s="551"/>
      <c r="AU2060" s="1167"/>
      <c r="AV2060" s="1167"/>
      <c r="AW2060" s="1167"/>
      <c r="AX2060" s="1167"/>
      <c r="AY2060" s="1167"/>
      <c r="AZ2060" s="1639"/>
      <c r="BA2060" s="573"/>
      <c r="BB2060" s="573"/>
      <c r="BC2060" s="573"/>
      <c r="BD2060" s="573"/>
      <c r="BE2060" s="1648">
        <v>11</v>
      </c>
    </row>
    <row s="1648" customFormat="1" customHeight="1" ht="11.549999999999999">
      <c r="A2061" s="994"/>
      <c r="B2061" s="1643"/>
      <c r="C2061" s="1643"/>
      <c r="D2061" s="358"/>
      <c r="J2061" s="1648"/>
      <c r="K2061" s="1648"/>
      <c r="L2061" s="1648"/>
      <c r="M2061" s="1648"/>
      <c r="N2061" s="1648"/>
      <c r="O2061" s="1648"/>
      <c r="P2061" s="1648"/>
      <c r="Q2061" s="1648"/>
      <c r="R2061" s="1648"/>
      <c r="S2061" s="1648"/>
      <c r="T2061" s="1648"/>
      <c r="U2061" s="1648"/>
      <c r="V2061" s="1648"/>
      <c r="W2061" s="1648"/>
      <c r="X2061" s="1648"/>
      <c r="Y2061" s="1648"/>
      <c r="Z2061" s="1648"/>
      <c r="AA2061" s="1648"/>
      <c r="AB2061" s="1648"/>
      <c r="AC2061" s="1648"/>
      <c r="AD2061" s="1648"/>
      <c r="AE2061" s="1648"/>
      <c r="AF2061" s="1648"/>
      <c r="AG2061" s="1648"/>
      <c r="AH2061" s="1648"/>
      <c r="AJ2061" s="1167"/>
      <c r="AK2061" s="1643"/>
      <c r="AL2061" s="1643"/>
      <c r="AM2061" s="1167"/>
      <c r="AN2061" s="1167"/>
      <c r="AO2061" s="1167"/>
      <c r="AP2061" s="1167"/>
      <c r="AQ2061" s="1643"/>
      <c r="AR2061" s="1167"/>
      <c r="AS2061" s="1167"/>
      <c r="AT2061" s="551"/>
      <c r="AU2061" s="1167"/>
      <c r="AV2061" s="1167"/>
      <c r="AW2061" s="1167"/>
      <c r="AX2061" s="1167"/>
      <c r="AY2061" s="1167"/>
      <c r="AZ2061" s="1639"/>
      <c r="BA2061" s="573"/>
      <c r="BB2061" s="573"/>
      <c r="BC2061" s="573"/>
      <c r="BD2061" s="573"/>
      <c r="BE2061" s="1648">
        <v>11</v>
      </c>
    </row>
    <row s="1648" customFormat="1" customHeight="1" ht="11.549999999999999">
      <c r="A2062" s="994"/>
      <c r="B2062" s="1643"/>
      <c r="C2062" s="1643"/>
      <c r="D2062" s="358"/>
      <c r="J2062" s="1648"/>
      <c r="K2062" s="1648"/>
      <c r="L2062" s="1648"/>
      <c r="M2062" s="1648"/>
      <c r="N2062" s="1648"/>
      <c r="O2062" s="1648"/>
      <c r="P2062" s="1648"/>
      <c r="Q2062" s="1648"/>
      <c r="R2062" s="1648"/>
      <c r="S2062" s="1648"/>
      <c r="T2062" s="1648"/>
      <c r="U2062" s="1648"/>
      <c r="V2062" s="1648"/>
      <c r="W2062" s="1648"/>
      <c r="X2062" s="1648"/>
      <c r="Y2062" s="1648"/>
      <c r="Z2062" s="1648"/>
      <c r="AA2062" s="1648"/>
      <c r="AB2062" s="1648"/>
      <c r="AC2062" s="1648"/>
      <c r="AD2062" s="1648"/>
      <c r="AE2062" s="1648"/>
      <c r="AF2062" s="1648"/>
      <c r="AG2062" s="1648"/>
      <c r="AH2062" s="1648"/>
      <c r="AJ2062" s="1167"/>
      <c r="AK2062" s="1643"/>
      <c r="AL2062" s="1643"/>
      <c r="AM2062" s="1167"/>
      <c r="AN2062" s="1167"/>
      <c r="AO2062" s="1167"/>
      <c r="AP2062" s="1167"/>
      <c r="AQ2062" s="1643"/>
      <c r="AR2062" s="1167"/>
      <c r="AS2062" s="1167"/>
      <c r="AT2062" s="551"/>
      <c r="AU2062" s="1167"/>
      <c r="AV2062" s="1167"/>
      <c r="AW2062" s="1167"/>
      <c r="AX2062" s="1167"/>
      <c r="AY2062" s="1167"/>
      <c r="AZ2062" s="1639"/>
      <c r="BA2062" s="573"/>
      <c r="BB2062" s="573"/>
      <c r="BC2062" s="573"/>
      <c r="BD2062" s="573"/>
      <c r="BE2062" s="1648">
        <v>11</v>
      </c>
    </row>
    <row s="1648" customFormat="1" customHeight="1" ht="11.549999999999999">
      <c r="A2063" s="994"/>
      <c r="B2063" s="1643"/>
      <c r="C2063" s="1643"/>
      <c r="D2063" s="358"/>
      <c r="H2063" s="573" t="str">
        <f>IF(H30-H31&lt;&gt;H130,"WARNING","")</f>
        <v/>
      </c>
      <c r="I2063" s="573" t="str">
        <f>IF(I30-I31&lt;&gt;I130,"WARNING","")</f>
        <v>WARNING</v>
      </c>
      <c r="J2063" s="629" t="str">
        <f>IF(J30-J31&lt;&gt;J130,"WARNING","")</f>
        <v/>
      </c>
      <c r="K2063" s="629" t="str">
        <f>IF(K30-K31&lt;&gt;K130,"WARNING","")</f>
        <v/>
      </c>
      <c r="L2063" s="629" t="str">
        <f>IF(L30-L31&lt;&gt;L130,"WARNING","")</f>
        <v>WARNING</v>
      </c>
      <c r="M2063" s="629" t="str">
        <f>IF(M30-M31&lt;&gt;M130,"WARNING","")</f>
        <v>WARNING</v>
      </c>
      <c r="N2063" s="629" t="str">
        <f>IF(N30-N31&lt;&gt;N130,"WARNING","")</f>
        <v>WARNING</v>
      </c>
      <c r="O2063" s="629" t="str">
        <f>IF(O30-O31&lt;&gt;O130,"WARNING","")</f>
        <v>WARNING</v>
      </c>
      <c r="P2063" s="629" t="str">
        <f>IF(P30-P31&lt;&gt;P130,"WARNING","")</f>
        <v>WARNING</v>
      </c>
      <c r="Q2063" s="629" t="str">
        <f>IF(Q30-Q31&lt;&gt;Q130,"WARNING","")</f>
        <v>WARNING</v>
      </c>
      <c r="R2063" s="629" t="str">
        <f>IF(R30-R31&lt;&gt;R130,"WARNING","")</f>
        <v>WARNING</v>
      </c>
      <c r="S2063" s="629" t="str">
        <f>IF(S30-S31&lt;&gt;S130,"WARNING","")</f>
        <v>WARNING</v>
      </c>
      <c r="T2063" s="629" t="str">
        <f>IF(T30-T31&lt;&gt;T130,"WARNING","")</f>
        <v>WARNING</v>
      </c>
      <c r="U2063" s="629" t="str">
        <f>IF(U30-U31&lt;&gt;U130,"WARNING","")</f>
        <v>WARNING</v>
      </c>
      <c r="V2063" s="629" t="str">
        <f>IF(V30-V31&lt;&gt;V130,"WARNING","")</f>
        <v>WARNING</v>
      </c>
      <c r="W2063" s="629" t="str">
        <f>IF(W30-W31&lt;&gt;W130,"WARNING","")</f>
        <v>WARNING</v>
      </c>
      <c r="X2063" s="629" t="str">
        <f>IF(X30-X31&lt;&gt;X130,"WARNING","")</f>
        <v>WARNING</v>
      </c>
      <c r="Y2063" s="629" t="str">
        <f>IF(Y30-Y31&lt;&gt;Y130,"WARNING","")</f>
        <v>WARNING</v>
      </c>
      <c r="Z2063" s="629" t="str">
        <f>IF(Z30-Z31&lt;&gt;Z130,"WARNING","")</f>
        <v/>
      </c>
      <c r="AA2063" s="629" t="str">
        <f>IF(AA30-AA31&lt;&gt;AA130,"WARNING","")</f>
        <v/>
      </c>
      <c r="AB2063" s="629" t="str">
        <f>IF(AB30-AB31&lt;&gt;AB130,"WARNING","")</f>
        <v/>
      </c>
      <c r="AC2063" s="629" t="str">
        <f>IF(AC30-AC31&lt;&gt;AC130,"WARNING","")</f>
        <v/>
      </c>
      <c r="AD2063" s="629" t="str">
        <f>IF(AD30-AD31&lt;&gt;AD130,"WARNING","")</f>
        <v/>
      </c>
      <c r="AE2063" s="629" t="str">
        <f>IF(AE30-AE31&lt;&gt;AE130,"WARNING","")</f>
        <v/>
      </c>
      <c r="AF2063" s="629" t="str">
        <f>IF(AF30-AF31&lt;&gt;AF130,"WARNING","")</f>
        <v>WARNING</v>
      </c>
      <c r="AG2063" s="629" t="str">
        <f>IF(AG30-AG31&lt;&gt;AG130,"WARNING","")</f>
        <v/>
      </c>
      <c r="AH2063" s="629" t="str">
        <f>IF(AH30-AH31&lt;&gt;AH130,"WARNING","")</f>
        <v/>
      </c>
      <c r="AJ2063" s="1167"/>
      <c r="AK2063" s="1643"/>
      <c r="AL2063" s="1643"/>
      <c r="AM2063" s="1167"/>
      <c r="AN2063" s="1167"/>
      <c r="AO2063" s="1167"/>
      <c r="AP2063" s="1167"/>
      <c r="AQ2063" s="1643"/>
      <c r="AR2063" s="1167"/>
      <c r="AS2063" s="1167"/>
      <c r="AT2063" s="551"/>
      <c r="AU2063" s="1167"/>
      <c r="AV2063" s="1167"/>
      <c r="AW2063" s="1167"/>
      <c r="AX2063" s="1167"/>
      <c r="AY2063" s="1167"/>
      <c r="AZ2063" s="1639"/>
      <c r="BA2063" s="573"/>
      <c r="BB2063" s="573"/>
      <c r="BC2063" s="573"/>
      <c r="BD2063" s="573"/>
      <c r="BE2063" s="1648">
        <v>11</v>
      </c>
    </row>
    <row s="1648" customFormat="1" customHeight="1" ht="11.549999999999999">
      <c r="A2064" s="994"/>
      <c r="B2064" s="1643"/>
      <c r="C2064" s="1643"/>
      <c r="D2064" s="358"/>
      <c r="J2064" s="1648"/>
      <c r="K2064" s="1648"/>
      <c r="L2064" s="1648"/>
      <c r="M2064" s="1648"/>
      <c r="N2064" s="1648"/>
      <c r="O2064" s="1648"/>
      <c r="P2064" s="1648"/>
      <c r="Q2064" s="1648"/>
      <c r="R2064" s="1648"/>
      <c r="S2064" s="1648"/>
      <c r="T2064" s="1648"/>
      <c r="U2064" s="1648"/>
      <c r="V2064" s="1648"/>
      <c r="W2064" s="1648"/>
      <c r="X2064" s="1648"/>
      <c r="Y2064" s="1648"/>
      <c r="Z2064" s="1648"/>
      <c r="AA2064" s="1648"/>
      <c r="AB2064" s="1648"/>
      <c r="AC2064" s="1648"/>
      <c r="AD2064" s="1648"/>
      <c r="AE2064" s="1648"/>
      <c r="AF2064" s="1648"/>
      <c r="AG2064" s="1648"/>
      <c r="AH2064" s="1648"/>
      <c r="AJ2064" s="1167"/>
      <c r="AK2064" s="1643"/>
      <c r="AL2064" s="1643"/>
      <c r="AM2064" s="1167"/>
      <c r="AN2064" s="1167"/>
      <c r="AO2064" s="1167"/>
      <c r="AP2064" s="1167"/>
      <c r="AQ2064" s="1643"/>
      <c r="AR2064" s="1167"/>
      <c r="AS2064" s="1167"/>
      <c r="AT2064" s="551"/>
      <c r="AU2064" s="1167"/>
      <c r="AV2064" s="1167"/>
      <c r="AW2064" s="1167"/>
      <c r="AX2064" s="1167"/>
      <c r="AY2064" s="1167"/>
      <c r="AZ2064" s="1639"/>
      <c r="BA2064" s="573"/>
      <c r="BB2064" s="573"/>
      <c r="BC2064" s="573"/>
      <c r="BD2064" s="573"/>
      <c r="BE2064" s="1648">
        <v>11</v>
      </c>
    </row>
    <row s="1648" customFormat="1" customHeight="1" ht="11.549999999999999">
      <c r="A2065" s="994"/>
      <c r="B2065" s="1643"/>
      <c r="C2065" s="1643"/>
      <c r="D2065" s="358"/>
      <c r="J2065" s="1648"/>
      <c r="K2065" s="1648"/>
      <c r="L2065" s="1648"/>
      <c r="M2065" s="1648"/>
      <c r="N2065" s="1648"/>
      <c r="O2065" s="1648"/>
      <c r="P2065" s="1648"/>
      <c r="Q2065" s="1648"/>
      <c r="R2065" s="1648"/>
      <c r="S2065" s="1648"/>
      <c r="T2065" s="1648"/>
      <c r="U2065" s="1648"/>
      <c r="V2065" s="1648"/>
      <c r="W2065" s="1648"/>
      <c r="X2065" s="1648"/>
      <c r="Y2065" s="1648"/>
      <c r="Z2065" s="1648"/>
      <c r="AA2065" s="1648"/>
      <c r="AB2065" s="1648"/>
      <c r="AC2065" s="1648"/>
      <c r="AD2065" s="1648"/>
      <c r="AE2065" s="1648"/>
      <c r="AF2065" s="1648"/>
      <c r="AG2065" s="1648"/>
      <c r="AH2065" s="1648"/>
      <c r="AJ2065" s="1167"/>
      <c r="AK2065" s="1643"/>
      <c r="AL2065" s="1643"/>
      <c r="AM2065" s="1167"/>
      <c r="AN2065" s="1167"/>
      <c r="AO2065" s="1167"/>
      <c r="AP2065" s="1167"/>
      <c r="AQ2065" s="1643"/>
      <c r="AR2065" s="1167"/>
      <c r="AS2065" s="1167"/>
      <c r="AT2065" s="551"/>
      <c r="AU2065" s="1167"/>
      <c r="AV2065" s="1167"/>
      <c r="AW2065" s="1167"/>
      <c r="AX2065" s="1167"/>
      <c r="AY2065" s="1167"/>
      <c r="AZ2065" s="1639"/>
      <c r="BA2065" s="573"/>
      <c r="BB2065" s="573"/>
      <c r="BC2065" s="573"/>
      <c r="BD2065" s="573"/>
      <c r="BE2065" s="1648">
        <v>11</v>
      </c>
    </row>
    <row s="1648" customFormat="1" customHeight="1" ht="11.549999999999999">
      <c r="A2066" s="994"/>
      <c r="B2066" s="1643"/>
      <c r="C2066" s="1643"/>
      <c r="D2066" s="358"/>
      <c r="J2066" s="1648"/>
      <c r="K2066" s="1648"/>
      <c r="L2066" s="1648"/>
      <c r="M2066" s="1648"/>
      <c r="N2066" s="1648"/>
      <c r="O2066" s="1648"/>
      <c r="P2066" s="1648"/>
      <c r="Q2066" s="1648"/>
      <c r="R2066" s="1648"/>
      <c r="S2066" s="1648"/>
      <c r="T2066" s="1648"/>
      <c r="U2066" s="1648"/>
      <c r="V2066" s="1648"/>
      <c r="W2066" s="1648"/>
      <c r="X2066" s="1648"/>
      <c r="Y2066" s="1648"/>
      <c r="Z2066" s="1648"/>
      <c r="AA2066" s="1648"/>
      <c r="AB2066" s="1648"/>
      <c r="AC2066" s="1648"/>
      <c r="AD2066" s="1648"/>
      <c r="AE2066" s="1648"/>
      <c r="AF2066" s="1648"/>
      <c r="AG2066" s="1648"/>
      <c r="AH2066" s="1648"/>
      <c r="AJ2066" s="1167"/>
      <c r="AK2066" s="1643"/>
      <c r="AL2066" s="1643"/>
      <c r="AM2066" s="1167"/>
      <c r="AN2066" s="1167"/>
      <c r="AO2066" s="1167"/>
      <c r="AP2066" s="1167"/>
      <c r="AQ2066" s="1643"/>
      <c r="AR2066" s="1167"/>
      <c r="AS2066" s="1167"/>
      <c r="AT2066" s="551"/>
      <c r="AU2066" s="1167"/>
      <c r="AV2066" s="1167"/>
      <c r="AW2066" s="1167"/>
      <c r="AX2066" s="1167"/>
      <c r="AY2066" s="1167"/>
      <c r="AZ2066" s="1639"/>
      <c r="BA2066" s="573"/>
      <c r="BB2066" s="573"/>
      <c r="BC2066" s="573"/>
      <c r="BD2066" s="573"/>
      <c r="BE2066" s="1648">
        <v>11</v>
      </c>
    </row>
    <row s="1648" customFormat="1" customHeight="1" ht="11.549999999999999">
      <c r="A2067" s="994"/>
      <c r="B2067" s="1643"/>
      <c r="C2067" s="1643"/>
      <c r="D2067" s="358"/>
      <c r="J2067" s="1648"/>
      <c r="K2067" s="1648"/>
      <c r="L2067" s="1648"/>
      <c r="M2067" s="1648"/>
      <c r="N2067" s="1648"/>
      <c r="O2067" s="1648"/>
      <c r="P2067" s="1648"/>
      <c r="Q2067" s="1648"/>
      <c r="R2067" s="1648"/>
      <c r="S2067" s="1648"/>
      <c r="T2067" s="1648"/>
      <c r="U2067" s="1648"/>
      <c r="V2067" s="1648"/>
      <c r="W2067" s="1648"/>
      <c r="X2067" s="1648"/>
      <c r="Y2067" s="1648"/>
      <c r="Z2067" s="1648"/>
      <c r="AA2067" s="1648"/>
      <c r="AB2067" s="1648"/>
      <c r="AC2067" s="1648"/>
      <c r="AD2067" s="1648"/>
      <c r="AE2067" s="1648"/>
      <c r="AF2067" s="1648"/>
      <c r="AG2067" s="1648"/>
      <c r="AH2067" s="1648"/>
      <c r="AJ2067" s="1167"/>
      <c r="AK2067" s="1643"/>
      <c r="AL2067" s="1643"/>
      <c r="AM2067" s="1167"/>
      <c r="AN2067" s="1167"/>
      <c r="AO2067" s="1167"/>
      <c r="AP2067" s="1167"/>
      <c r="AQ2067" s="1643"/>
      <c r="AR2067" s="1167"/>
      <c r="AS2067" s="1167"/>
      <c r="AT2067" s="551"/>
      <c r="AU2067" s="1167"/>
      <c r="AV2067" s="1167"/>
      <c r="AW2067" s="1167"/>
      <c r="AX2067" s="1167"/>
      <c r="AY2067" s="1167"/>
      <c r="AZ2067" s="1639"/>
      <c r="BA2067" s="573"/>
      <c r="BB2067" s="573"/>
      <c r="BC2067" s="573"/>
      <c r="BD2067" s="573"/>
      <c r="BE2067" s="1648">
        <v>11</v>
      </c>
    </row>
    <row s="1648" customFormat="1" customHeight="1" ht="11.549999999999999">
      <c r="A2068" s="994"/>
      <c r="B2068" s="1643"/>
      <c r="C2068" s="1643"/>
      <c r="D2068" s="358"/>
      <c r="J2068" s="1648"/>
      <c r="K2068" s="1648"/>
      <c r="L2068" s="1648"/>
      <c r="M2068" s="1648"/>
      <c r="N2068" s="1648"/>
      <c r="O2068" s="1648"/>
      <c r="P2068" s="1648"/>
      <c r="Q2068" s="1648"/>
      <c r="R2068" s="1648"/>
      <c r="S2068" s="1648"/>
      <c r="T2068" s="1648"/>
      <c r="U2068" s="1648"/>
      <c r="V2068" s="1648"/>
      <c r="W2068" s="1648"/>
      <c r="X2068" s="1648"/>
      <c r="Y2068" s="1648"/>
      <c r="Z2068" s="1648"/>
      <c r="AA2068" s="1648"/>
      <c r="AB2068" s="1648"/>
      <c r="AC2068" s="1648"/>
      <c r="AD2068" s="1648"/>
      <c r="AE2068" s="1648"/>
      <c r="AF2068" s="1648"/>
      <c r="AG2068" s="1648"/>
      <c r="AH2068" s="1648"/>
      <c r="AJ2068" s="1167"/>
      <c r="AK2068" s="1643"/>
      <c r="AL2068" s="1643"/>
      <c r="AM2068" s="1167"/>
      <c r="AN2068" s="1167"/>
      <c r="AO2068" s="1167"/>
      <c r="AP2068" s="1167"/>
      <c r="AQ2068" s="1643"/>
      <c r="AR2068" s="1167"/>
      <c r="AS2068" s="1167"/>
      <c r="AT2068" s="551"/>
      <c r="AU2068" s="1167"/>
      <c r="AV2068" s="1167"/>
      <c r="AW2068" s="1167"/>
      <c r="AX2068" s="1167"/>
      <c r="AY2068" s="1167"/>
      <c r="AZ2068" s="1639"/>
      <c r="BA2068" s="573"/>
      <c r="BB2068" s="573"/>
      <c r="BC2068" s="573"/>
      <c r="BD2068" s="573"/>
      <c r="BE2068" s="1648">
        <v>11</v>
      </c>
    </row>
    <row s="1648" customFormat="1" customHeight="1" ht="11.549999999999999">
      <c r="A2069" s="994"/>
      <c r="B2069" s="1643"/>
      <c r="C2069" s="1643"/>
      <c r="D2069" s="358"/>
      <c r="J2069" s="1648"/>
      <c r="K2069" s="1648"/>
      <c r="L2069" s="1648"/>
      <c r="M2069" s="1648"/>
      <c r="N2069" s="1648"/>
      <c r="O2069" s="1648"/>
      <c r="P2069" s="1648"/>
      <c r="Q2069" s="1648"/>
      <c r="R2069" s="1648"/>
      <c r="S2069" s="1648"/>
      <c r="T2069" s="1648"/>
      <c r="U2069" s="1648"/>
      <c r="V2069" s="1648"/>
      <c r="W2069" s="1648"/>
      <c r="X2069" s="1648"/>
      <c r="Y2069" s="1648"/>
      <c r="Z2069" s="1648"/>
      <c r="AA2069" s="1648"/>
      <c r="AB2069" s="1648"/>
      <c r="AC2069" s="1648"/>
      <c r="AD2069" s="1648"/>
      <c r="AE2069" s="1648"/>
      <c r="AF2069" s="1648"/>
      <c r="AG2069" s="1648"/>
      <c r="AH2069" s="1648"/>
      <c r="AJ2069" s="1167"/>
      <c r="AK2069" s="1643"/>
      <c r="AL2069" s="1643"/>
      <c r="AM2069" s="1167"/>
      <c r="AN2069" s="1167"/>
      <c r="AO2069" s="1167"/>
      <c r="AP2069" s="1167"/>
      <c r="AQ2069" s="1643"/>
      <c r="AR2069" s="1167"/>
      <c r="AS2069" s="1167"/>
      <c r="AT2069" s="551"/>
      <c r="AU2069" s="1167"/>
      <c r="AV2069" s="1167"/>
      <c r="AW2069" s="1167"/>
      <c r="AX2069" s="1167"/>
      <c r="AY2069" s="1167"/>
      <c r="AZ2069" s="1639"/>
      <c r="BA2069" s="573"/>
      <c r="BB2069" s="573"/>
      <c r="BC2069" s="573"/>
      <c r="BD2069" s="573"/>
      <c r="BE2069" s="1648">
        <v>11</v>
      </c>
    </row>
    <row s="1648" customFormat="1" customHeight="1" ht="11.549999999999999">
      <c r="A2070" s="994"/>
      <c r="B2070" s="1643"/>
      <c r="C2070" s="1643"/>
      <c r="D2070" s="358"/>
      <c r="J2070" s="1648"/>
      <c r="K2070" s="1648"/>
      <c r="L2070" s="1648"/>
      <c r="M2070" s="1648"/>
      <c r="N2070" s="1648"/>
      <c r="O2070" s="1648"/>
      <c r="P2070" s="1648"/>
      <c r="Q2070" s="1648"/>
      <c r="R2070" s="1648"/>
      <c r="S2070" s="1648"/>
      <c r="T2070" s="1648"/>
      <c r="U2070" s="1648"/>
      <c r="V2070" s="1648"/>
      <c r="W2070" s="1648"/>
      <c r="X2070" s="1648"/>
      <c r="Y2070" s="1648"/>
      <c r="Z2070" s="1648"/>
      <c r="AA2070" s="1648"/>
      <c r="AB2070" s="1648"/>
      <c r="AC2070" s="1648"/>
      <c r="AD2070" s="1648"/>
      <c r="AE2070" s="1648"/>
      <c r="AF2070" s="1648"/>
      <c r="AG2070" s="1648"/>
      <c r="AH2070" s="1648"/>
      <c r="AJ2070" s="1167"/>
      <c r="AK2070" s="1643"/>
      <c r="AL2070" s="1643"/>
      <c r="AM2070" s="1167"/>
      <c r="AN2070" s="1167"/>
      <c r="AO2070" s="1167"/>
      <c r="AP2070" s="1167"/>
      <c r="AQ2070" s="1643"/>
      <c r="AR2070" s="1167"/>
      <c r="AS2070" s="1167"/>
      <c r="AT2070" s="551"/>
      <c r="AU2070" s="1167"/>
      <c r="AV2070" s="1167"/>
      <c r="AW2070" s="1167"/>
      <c r="AX2070" s="1167"/>
      <c r="AY2070" s="1167"/>
      <c r="AZ2070" s="1639"/>
      <c r="BA2070" s="573"/>
      <c r="BB2070" s="573"/>
      <c r="BC2070" s="573"/>
      <c r="BD2070" s="573"/>
      <c r="BE2070" s="1648">
        <v>11</v>
      </c>
    </row>
    <row s="1648" customFormat="1" customHeight="1" ht="11.549999999999999">
      <c r="A2071" s="994"/>
      <c r="B2071" s="1643"/>
      <c r="C2071" s="1643"/>
      <c r="D2071" s="358"/>
      <c r="J2071" s="1648"/>
      <c r="K2071" s="1648"/>
      <c r="L2071" s="1648"/>
      <c r="M2071" s="1648"/>
      <c r="N2071" s="1648"/>
      <c r="O2071" s="1648"/>
      <c r="P2071" s="1648"/>
      <c r="Q2071" s="1648"/>
      <c r="R2071" s="1648"/>
      <c r="S2071" s="1648"/>
      <c r="T2071" s="1648"/>
      <c r="U2071" s="1648"/>
      <c r="V2071" s="1648"/>
      <c r="W2071" s="1648"/>
      <c r="X2071" s="1648"/>
      <c r="Y2071" s="1648"/>
      <c r="Z2071" s="1648"/>
      <c r="AA2071" s="1648"/>
      <c r="AB2071" s="1648"/>
      <c r="AC2071" s="1648"/>
      <c r="AD2071" s="1648"/>
      <c r="AE2071" s="1648"/>
      <c r="AF2071" s="1648"/>
      <c r="AG2071" s="1648"/>
      <c r="AH2071" s="1648"/>
      <c r="AJ2071" s="1167"/>
      <c r="AK2071" s="1643"/>
      <c r="AL2071" s="1643"/>
      <c r="AM2071" s="1167"/>
      <c r="AN2071" s="1167"/>
      <c r="AO2071" s="1167"/>
      <c r="AP2071" s="1167"/>
      <c r="AQ2071" s="1643"/>
      <c r="AR2071" s="1167"/>
      <c r="AS2071" s="1167"/>
      <c r="AT2071" s="551"/>
      <c r="AU2071" s="1167"/>
      <c r="AV2071" s="1167"/>
      <c r="AW2071" s="1167"/>
      <c r="AX2071" s="1167"/>
      <c r="AY2071" s="1167"/>
      <c r="AZ2071" s="1639"/>
      <c r="BA2071" s="573"/>
      <c r="BB2071" s="573"/>
      <c r="BC2071" s="573"/>
      <c r="BD2071" s="573"/>
      <c r="BE2071" s="1648">
        <v>11</v>
      </c>
    </row>
    <row s="1648" customFormat="1" customHeight="1" ht="11.549999999999999">
      <c r="A2072" s="994"/>
      <c r="B2072" s="1643"/>
      <c r="C2072" s="1643"/>
      <c r="D2072" s="358"/>
      <c r="J2072" s="1648"/>
      <c r="K2072" s="1648"/>
      <c r="L2072" s="1648"/>
      <c r="M2072" s="1648"/>
      <c r="N2072" s="1648"/>
      <c r="O2072" s="1648"/>
      <c r="P2072" s="1648"/>
      <c r="Q2072" s="1648"/>
      <c r="R2072" s="1648"/>
      <c r="S2072" s="1648"/>
      <c r="T2072" s="1648"/>
      <c r="U2072" s="1648"/>
      <c r="V2072" s="1648"/>
      <c r="W2072" s="1648"/>
      <c r="X2072" s="1648"/>
      <c r="Y2072" s="1648"/>
      <c r="Z2072" s="1648"/>
      <c r="AA2072" s="1648"/>
      <c r="AB2072" s="1648"/>
      <c r="AC2072" s="1648"/>
      <c r="AD2072" s="1648"/>
      <c r="AE2072" s="1648"/>
      <c r="AF2072" s="1648"/>
      <c r="AG2072" s="1648"/>
      <c r="AH2072" s="1648"/>
      <c r="AJ2072" s="1167"/>
      <c r="AK2072" s="1643"/>
      <c r="AL2072" s="1643"/>
      <c r="AM2072" s="1167"/>
      <c r="AN2072" s="1167"/>
      <c r="AO2072" s="1167"/>
      <c r="AP2072" s="1167"/>
      <c r="AQ2072" s="1643"/>
      <c r="AR2072" s="1167"/>
      <c r="AS2072" s="1167"/>
      <c r="AT2072" s="551"/>
      <c r="AU2072" s="1167"/>
      <c r="AV2072" s="1167"/>
      <c r="AW2072" s="1167"/>
      <c r="AX2072" s="1167"/>
      <c r="AY2072" s="1167"/>
      <c r="AZ2072" s="1639"/>
      <c r="BA2072" s="573"/>
      <c r="BB2072" s="573"/>
      <c r="BC2072" s="573"/>
      <c r="BD2072" s="573"/>
      <c r="BE2072" s="1648">
        <v>11</v>
      </c>
    </row>
    <row s="1648" customFormat="1" customHeight="1" ht="11.549999999999999">
      <c r="A2073" s="994"/>
      <c r="B2073" s="1643"/>
      <c r="C2073" s="1643"/>
      <c r="D2073" s="358"/>
      <c r="J2073" s="1648"/>
      <c r="K2073" s="1648"/>
      <c r="L2073" s="1648"/>
      <c r="M2073" s="1648"/>
      <c r="N2073" s="1648"/>
      <c r="O2073" s="1648"/>
      <c r="P2073" s="1648"/>
      <c r="Q2073" s="1648"/>
      <c r="R2073" s="1648"/>
      <c r="S2073" s="1648"/>
      <c r="T2073" s="1648"/>
      <c r="U2073" s="1648"/>
      <c r="V2073" s="1648"/>
      <c r="W2073" s="1648"/>
      <c r="X2073" s="1648"/>
      <c r="Y2073" s="1648"/>
      <c r="Z2073" s="1648"/>
      <c r="AA2073" s="1648"/>
      <c r="AB2073" s="1648"/>
      <c r="AC2073" s="1648"/>
      <c r="AD2073" s="1648"/>
      <c r="AE2073" s="1648"/>
      <c r="AF2073" s="1648"/>
      <c r="AG2073" s="1648"/>
      <c r="AH2073" s="1648"/>
      <c r="AJ2073" s="1167"/>
      <c r="AK2073" s="1643"/>
      <c r="AL2073" s="1643"/>
      <c r="AM2073" s="1167"/>
      <c r="AN2073" s="1167"/>
      <c r="AO2073" s="1167"/>
      <c r="AP2073" s="1167"/>
      <c r="AQ2073" s="1643"/>
      <c r="AR2073" s="1167"/>
      <c r="AS2073" s="1167"/>
      <c r="AT2073" s="551"/>
      <c r="AU2073" s="1167"/>
      <c r="AV2073" s="1167"/>
      <c r="AW2073" s="1167"/>
      <c r="AX2073" s="1167"/>
      <c r="AY2073" s="1167"/>
      <c r="AZ2073" s="1639"/>
      <c r="BA2073" s="573"/>
      <c r="BB2073" s="573"/>
      <c r="BC2073" s="573"/>
      <c r="BD2073" s="573"/>
      <c r="BE2073" s="1648">
        <v>11</v>
      </c>
    </row>
    <row s="1648" customFormat="1" customHeight="1" ht="11.549999999999999">
      <c r="A2074" s="994"/>
      <c r="B2074" s="1643"/>
      <c r="C2074" s="1643"/>
      <c r="D2074" s="358"/>
      <c r="J2074" s="1648"/>
      <c r="K2074" s="1648"/>
      <c r="L2074" s="1648"/>
      <c r="M2074" s="1648"/>
      <c r="N2074" s="1648"/>
      <c r="O2074" s="1648"/>
      <c r="P2074" s="1648"/>
      <c r="Q2074" s="1648"/>
      <c r="R2074" s="1648"/>
      <c r="S2074" s="1648"/>
      <c r="T2074" s="1648"/>
      <c r="U2074" s="1648"/>
      <c r="V2074" s="1648"/>
      <c r="W2074" s="1648"/>
      <c r="X2074" s="1648"/>
      <c r="Y2074" s="1648"/>
      <c r="Z2074" s="1648"/>
      <c r="AA2074" s="1648"/>
      <c r="AB2074" s="1648"/>
      <c r="AC2074" s="1648"/>
      <c r="AD2074" s="1648"/>
      <c r="AE2074" s="1648"/>
      <c r="AF2074" s="1648"/>
      <c r="AG2074" s="1648"/>
      <c r="AH2074" s="1648"/>
      <c r="AJ2074" s="1167"/>
      <c r="AK2074" s="1643"/>
      <c r="AL2074" s="1643"/>
      <c r="AM2074" s="1167"/>
      <c r="AN2074" s="1167"/>
      <c r="AO2074" s="1167"/>
      <c r="AP2074" s="1167"/>
      <c r="AQ2074" s="1643"/>
      <c r="AR2074" s="1167"/>
      <c r="AS2074" s="1167"/>
      <c r="AT2074" s="551"/>
      <c r="AU2074" s="1167"/>
      <c r="AV2074" s="1167"/>
      <c r="AW2074" s="1167"/>
      <c r="AX2074" s="1167"/>
      <c r="AY2074" s="1167"/>
      <c r="AZ2074" s="1639"/>
      <c r="BA2074" s="573"/>
      <c r="BB2074" s="573"/>
      <c r="BC2074" s="573"/>
      <c r="BD2074" s="573"/>
      <c r="BE2074" s="1648">
        <v>11</v>
      </c>
    </row>
    <row s="1648" customFormat="1" customHeight="1" ht="11.549999999999999">
      <c r="A2075" s="994"/>
      <c r="B2075" s="1643"/>
      <c r="C2075" s="1643"/>
      <c r="D2075" s="358"/>
      <c r="J2075" s="1648"/>
      <c r="K2075" s="1648"/>
      <c r="L2075" s="1648"/>
      <c r="M2075" s="1648"/>
      <c r="N2075" s="1648"/>
      <c r="O2075" s="1648"/>
      <c r="P2075" s="1648"/>
      <c r="Q2075" s="1648"/>
      <c r="R2075" s="1648"/>
      <c r="S2075" s="1648"/>
      <c r="T2075" s="1648"/>
      <c r="U2075" s="1648"/>
      <c r="V2075" s="1648"/>
      <c r="W2075" s="1648"/>
      <c r="X2075" s="1648"/>
      <c r="Y2075" s="1648"/>
      <c r="Z2075" s="1648"/>
      <c r="AA2075" s="1648"/>
      <c r="AB2075" s="1648"/>
      <c r="AC2075" s="1648"/>
      <c r="AD2075" s="1648"/>
      <c r="AE2075" s="1648"/>
      <c r="AF2075" s="1648"/>
      <c r="AG2075" s="1648"/>
      <c r="AH2075" s="1648"/>
      <c r="AJ2075" s="1167"/>
      <c r="AK2075" s="1643"/>
      <c r="AL2075" s="1643"/>
      <c r="AM2075" s="1167"/>
      <c r="AN2075" s="1167"/>
      <c r="AO2075" s="1167"/>
      <c r="AP2075" s="1167"/>
      <c r="AQ2075" s="1643"/>
      <c r="AR2075" s="1167"/>
      <c r="AS2075" s="1167"/>
      <c r="AT2075" s="551"/>
      <c r="AU2075" s="1167"/>
      <c r="AV2075" s="1167"/>
      <c r="AW2075" s="1167"/>
      <c r="AX2075" s="1167"/>
      <c r="AY2075" s="1167"/>
      <c r="AZ2075" s="1639"/>
      <c r="BA2075" s="573"/>
      <c r="BB2075" s="573"/>
      <c r="BC2075" s="573"/>
      <c r="BD2075" s="573"/>
      <c r="BE2075" s="1648">
        <v>11</v>
      </c>
    </row>
    <row s="1648" customFormat="1" customHeight="1" ht="11.549999999999999">
      <c r="A2076" s="994"/>
      <c r="B2076" s="1643"/>
      <c r="C2076" s="1643"/>
      <c r="D2076" s="358"/>
      <c r="J2076" s="1648"/>
      <c r="K2076" s="1648"/>
      <c r="L2076" s="1648"/>
      <c r="M2076" s="1648"/>
      <c r="N2076" s="1648"/>
      <c r="O2076" s="1648"/>
      <c r="P2076" s="1648"/>
      <c r="Q2076" s="1648"/>
      <c r="R2076" s="1648"/>
      <c r="S2076" s="1648"/>
      <c r="T2076" s="1648"/>
      <c r="U2076" s="1648"/>
      <c r="V2076" s="1648"/>
      <c r="W2076" s="1648"/>
      <c r="X2076" s="1648"/>
      <c r="Y2076" s="1648"/>
      <c r="Z2076" s="1648"/>
      <c r="AA2076" s="1648"/>
      <c r="AB2076" s="1648"/>
      <c r="AC2076" s="1648"/>
      <c r="AD2076" s="1648"/>
      <c r="AE2076" s="1648"/>
      <c r="AF2076" s="1648"/>
      <c r="AG2076" s="1648"/>
      <c r="AH2076" s="1648"/>
      <c r="AJ2076" s="1167"/>
      <c r="AK2076" s="1643"/>
      <c r="AL2076" s="1643"/>
      <c r="AM2076" s="1167"/>
      <c r="AN2076" s="1167"/>
      <c r="AO2076" s="1167"/>
      <c r="AP2076" s="1167"/>
      <c r="AQ2076" s="1643"/>
      <c r="AR2076" s="1167"/>
      <c r="AS2076" s="1167"/>
      <c r="AT2076" s="551"/>
      <c r="AU2076" s="1167"/>
      <c r="AV2076" s="1167"/>
      <c r="AW2076" s="1167"/>
      <c r="AX2076" s="1167"/>
      <c r="AY2076" s="1167"/>
      <c r="AZ2076" s="1639"/>
      <c r="BA2076" s="573"/>
      <c r="BB2076" s="573"/>
      <c r="BC2076" s="573"/>
      <c r="BD2076" s="573"/>
      <c r="BE2076" s="1648">
        <v>11</v>
      </c>
    </row>
    <row s="1648" customFormat="1" customHeight="1" ht="11.549999999999999">
      <c r="A2077" s="994"/>
      <c r="B2077" s="1643"/>
      <c r="C2077" s="1643"/>
      <c r="D2077" s="358"/>
      <c r="J2077" s="1648"/>
      <c r="K2077" s="1648"/>
      <c r="L2077" s="1648"/>
      <c r="M2077" s="1648"/>
      <c r="N2077" s="1648"/>
      <c r="O2077" s="1648"/>
      <c r="P2077" s="1648"/>
      <c r="Q2077" s="1648"/>
      <c r="R2077" s="1648"/>
      <c r="S2077" s="1648"/>
      <c r="T2077" s="1648"/>
      <c r="U2077" s="1648"/>
      <c r="V2077" s="1648"/>
      <c r="W2077" s="1648"/>
      <c r="X2077" s="1648"/>
      <c r="Y2077" s="1648"/>
      <c r="Z2077" s="1648"/>
      <c r="AA2077" s="1648"/>
      <c r="AB2077" s="1648"/>
      <c r="AC2077" s="1648"/>
      <c r="AD2077" s="1648"/>
      <c r="AE2077" s="1648"/>
      <c r="AF2077" s="1648"/>
      <c r="AG2077" s="1648"/>
      <c r="AH2077" s="1648"/>
      <c r="AJ2077" s="1167"/>
      <c r="AK2077" s="1643"/>
      <c r="AL2077" s="1643"/>
      <c r="AM2077" s="1167"/>
      <c r="AN2077" s="1167"/>
      <c r="AO2077" s="1167"/>
      <c r="AP2077" s="1167"/>
      <c r="AQ2077" s="1643"/>
      <c r="AR2077" s="1167"/>
      <c r="AS2077" s="1167"/>
      <c r="AT2077" s="551"/>
      <c r="AU2077" s="1167"/>
      <c r="AV2077" s="1167"/>
      <c r="AW2077" s="1167"/>
      <c r="AX2077" s="1167"/>
      <c r="AY2077" s="1167"/>
      <c r="AZ2077" s="1639"/>
      <c r="BA2077" s="573"/>
      <c r="BB2077" s="573"/>
      <c r="BC2077" s="573"/>
      <c r="BD2077" s="573"/>
      <c r="BE2077" s="1648">
        <v>11</v>
      </c>
    </row>
    <row s="1648" customFormat="1" customHeight="1" ht="11.549999999999999">
      <c r="A2078" s="994"/>
      <c r="B2078" s="1643"/>
      <c r="C2078" s="1643"/>
      <c r="D2078" s="358"/>
      <c r="J2078" s="1648"/>
      <c r="K2078" s="1648"/>
      <c r="L2078" s="1648"/>
      <c r="M2078" s="1648"/>
      <c r="N2078" s="1648"/>
      <c r="O2078" s="1648"/>
      <c r="P2078" s="1648"/>
      <c r="Q2078" s="1648"/>
      <c r="R2078" s="1648"/>
      <c r="S2078" s="1648"/>
      <c r="T2078" s="1648"/>
      <c r="U2078" s="1648"/>
      <c r="V2078" s="1648"/>
      <c r="W2078" s="1648"/>
      <c r="X2078" s="1648"/>
      <c r="Y2078" s="1648"/>
      <c r="Z2078" s="1648"/>
      <c r="AA2078" s="1648"/>
      <c r="AB2078" s="1648"/>
      <c r="AC2078" s="1648"/>
      <c r="AD2078" s="1648"/>
      <c r="AE2078" s="1648"/>
      <c r="AF2078" s="1648"/>
      <c r="AG2078" s="1648"/>
      <c r="AH2078" s="1648"/>
      <c r="AJ2078" s="1167"/>
      <c r="AK2078" s="1643"/>
      <c r="AL2078" s="1643"/>
      <c r="AM2078" s="1167"/>
      <c r="AN2078" s="1167"/>
      <c r="AO2078" s="1167"/>
      <c r="AP2078" s="1167"/>
      <c r="AQ2078" s="1643"/>
      <c r="AR2078" s="1167"/>
      <c r="AS2078" s="1167"/>
      <c r="AT2078" s="551"/>
      <c r="AU2078" s="1167"/>
      <c r="AV2078" s="1167"/>
      <c r="AW2078" s="1167"/>
      <c r="AX2078" s="1167"/>
      <c r="AY2078" s="1167"/>
      <c r="AZ2078" s="1639"/>
      <c r="BA2078" s="573"/>
      <c r="BB2078" s="573"/>
      <c r="BC2078" s="573"/>
      <c r="BD2078" s="573"/>
      <c r="BE2078" s="1648">
        <v>11</v>
      </c>
    </row>
    <row s="1648" customFormat="1" customHeight="1" ht="11.549999999999999">
      <c r="A2079" s="994"/>
      <c r="B2079" s="1643"/>
      <c r="C2079" s="1643"/>
      <c r="D2079" s="358"/>
      <c r="J2079" s="1648"/>
      <c r="K2079" s="1648"/>
      <c r="L2079" s="1648"/>
      <c r="M2079" s="1648"/>
      <c r="N2079" s="1648"/>
      <c r="O2079" s="1648"/>
      <c r="P2079" s="1648"/>
      <c r="Q2079" s="1648"/>
      <c r="R2079" s="1648"/>
      <c r="S2079" s="1648"/>
      <c r="T2079" s="1648"/>
      <c r="U2079" s="1648"/>
      <c r="V2079" s="1648"/>
      <c r="W2079" s="1648"/>
      <c r="X2079" s="1648"/>
      <c r="Y2079" s="1648"/>
      <c r="Z2079" s="1648"/>
      <c r="AA2079" s="1648"/>
      <c r="AB2079" s="1648"/>
      <c r="AC2079" s="1648"/>
      <c r="AD2079" s="1648"/>
      <c r="AE2079" s="1648"/>
      <c r="AF2079" s="1648"/>
      <c r="AG2079" s="1648"/>
      <c r="AH2079" s="1648"/>
      <c r="AJ2079" s="1167"/>
      <c r="AK2079" s="1643"/>
      <c r="AL2079" s="1643"/>
      <c r="AM2079" s="1167"/>
      <c r="AN2079" s="1167"/>
      <c r="AO2079" s="1167"/>
      <c r="AP2079" s="1167"/>
      <c r="AQ2079" s="1643"/>
      <c r="AR2079" s="1167"/>
      <c r="AS2079" s="1167"/>
      <c r="AT2079" s="551"/>
      <c r="AU2079" s="1167"/>
      <c r="AV2079" s="1167"/>
      <c r="AW2079" s="1167"/>
      <c r="AX2079" s="1167"/>
      <c r="AY2079" s="1167"/>
      <c r="AZ2079" s="1639"/>
      <c r="BA2079" s="573"/>
      <c r="BB2079" s="573"/>
      <c r="BC2079" s="573"/>
      <c r="BD2079" s="573"/>
      <c r="BE2079" s="1648">
        <v>11</v>
      </c>
    </row>
    <row s="1648" customFormat="1" customHeight="1" ht="11.549999999999999">
      <c r="A2080" s="994"/>
      <c r="B2080" s="1643"/>
      <c r="C2080" s="1643"/>
      <c r="D2080" s="358"/>
      <c r="J2080" s="1648"/>
      <c r="K2080" s="1648"/>
      <c r="L2080" s="1648"/>
      <c r="M2080" s="1648"/>
      <c r="N2080" s="1648"/>
      <c r="O2080" s="1648"/>
      <c r="P2080" s="1648"/>
      <c r="Q2080" s="1648"/>
      <c r="R2080" s="1648"/>
      <c r="S2080" s="1648"/>
      <c r="T2080" s="1648"/>
      <c r="U2080" s="1648"/>
      <c r="V2080" s="1648"/>
      <c r="W2080" s="1648"/>
      <c r="X2080" s="1648"/>
      <c r="Y2080" s="1648"/>
      <c r="Z2080" s="1648"/>
      <c r="AA2080" s="1648"/>
      <c r="AB2080" s="1648"/>
      <c r="AC2080" s="1648"/>
      <c r="AD2080" s="1648"/>
      <c r="AE2080" s="1648"/>
      <c r="AF2080" s="1648"/>
      <c r="AG2080" s="1648"/>
      <c r="AH2080" s="1648"/>
      <c r="AJ2080" s="1167"/>
      <c r="AK2080" s="1643"/>
      <c r="AL2080" s="1643"/>
      <c r="AM2080" s="1167"/>
      <c r="AN2080" s="1167"/>
      <c r="AO2080" s="1167"/>
      <c r="AP2080" s="1167"/>
      <c r="AQ2080" s="1643"/>
      <c r="AR2080" s="1167"/>
      <c r="AS2080" s="1167"/>
      <c r="AT2080" s="551"/>
      <c r="AU2080" s="1167"/>
      <c r="AV2080" s="1167"/>
      <c r="AW2080" s="1167"/>
      <c r="AX2080" s="1167"/>
      <c r="AY2080" s="1167"/>
      <c r="AZ2080" s="1639"/>
      <c r="BA2080" s="573"/>
      <c r="BB2080" s="573"/>
      <c r="BC2080" s="573"/>
      <c r="BD2080" s="573"/>
      <c r="BE2080" s="1648">
        <v>11</v>
      </c>
    </row>
    <row s="1648" customFormat="1" customHeight="1" ht="11.549999999999999">
      <c r="A2081" s="994"/>
      <c r="B2081" s="1643"/>
      <c r="C2081" s="1643"/>
      <c r="D2081" s="358"/>
      <c r="J2081" s="1648"/>
      <c r="K2081" s="1648"/>
      <c r="L2081" s="1648"/>
      <c r="M2081" s="1648"/>
      <c r="N2081" s="1648"/>
      <c r="O2081" s="1648"/>
      <c r="P2081" s="1648"/>
      <c r="Q2081" s="1648"/>
      <c r="R2081" s="1648"/>
      <c r="S2081" s="1648"/>
      <c r="T2081" s="1648"/>
      <c r="U2081" s="1648"/>
      <c r="V2081" s="1648"/>
      <c r="W2081" s="1648"/>
      <c r="X2081" s="1648"/>
      <c r="Y2081" s="1648"/>
      <c r="Z2081" s="1648"/>
      <c r="AA2081" s="1648"/>
      <c r="AB2081" s="1648"/>
      <c r="AC2081" s="1648"/>
      <c r="AD2081" s="1648"/>
      <c r="AE2081" s="1648"/>
      <c r="AF2081" s="1648"/>
      <c r="AG2081" s="1648"/>
      <c r="AH2081" s="1648"/>
      <c r="AJ2081" s="1167"/>
      <c r="AK2081" s="1643"/>
      <c r="AL2081" s="1643"/>
      <c r="AM2081" s="1167"/>
      <c r="AN2081" s="1167"/>
      <c r="AO2081" s="1167"/>
      <c r="AP2081" s="1167"/>
      <c r="AQ2081" s="1643"/>
      <c r="AR2081" s="1167"/>
      <c r="AS2081" s="1167"/>
      <c r="AT2081" s="551"/>
      <c r="AU2081" s="1167"/>
      <c r="AV2081" s="1167"/>
      <c r="AW2081" s="1167"/>
      <c r="AX2081" s="1167"/>
      <c r="AY2081" s="1167"/>
      <c r="AZ2081" s="1639"/>
      <c r="BA2081" s="573"/>
      <c r="BB2081" s="573"/>
      <c r="BC2081" s="573"/>
      <c r="BD2081" s="573"/>
      <c r="BE2081" s="1648">
        <v>11</v>
      </c>
    </row>
    <row s="1648" customFormat="1" customHeight="1" ht="11.549999999999999">
      <c r="A2082" s="994"/>
      <c r="B2082" s="1643"/>
      <c r="C2082" s="1643"/>
      <c r="D2082" s="358"/>
      <c r="J2082" s="1648"/>
      <c r="K2082" s="1648"/>
      <c r="L2082" s="1648"/>
      <c r="M2082" s="1648"/>
      <c r="N2082" s="1648"/>
      <c r="O2082" s="1648"/>
      <c r="P2082" s="1648"/>
      <c r="Q2082" s="1648"/>
      <c r="R2082" s="1648"/>
      <c r="S2082" s="1648"/>
      <c r="T2082" s="1648"/>
      <c r="U2082" s="1648"/>
      <c r="V2082" s="1648"/>
      <c r="W2082" s="1648"/>
      <c r="X2082" s="1648"/>
      <c r="Y2082" s="1648"/>
      <c r="Z2082" s="1648"/>
      <c r="AA2082" s="1648"/>
      <c r="AB2082" s="1648"/>
      <c r="AC2082" s="1648"/>
      <c r="AD2082" s="1648"/>
      <c r="AE2082" s="1648"/>
      <c r="AF2082" s="1648"/>
      <c r="AG2082" s="1648"/>
      <c r="AH2082" s="1648"/>
      <c r="AJ2082" s="1167"/>
      <c r="AK2082" s="1643"/>
      <c r="AL2082" s="1643"/>
      <c r="AM2082" s="1167"/>
      <c r="AN2082" s="1167"/>
      <c r="AO2082" s="1167"/>
      <c r="AP2082" s="1167"/>
      <c r="AQ2082" s="1643"/>
      <c r="AR2082" s="1167"/>
      <c r="AS2082" s="1167"/>
      <c r="AT2082" s="551"/>
      <c r="AU2082" s="1167"/>
      <c r="AV2082" s="1167"/>
      <c r="AW2082" s="1167"/>
      <c r="AX2082" s="1167"/>
      <c r="AY2082" s="1167"/>
      <c r="AZ2082" s="1639"/>
      <c r="BA2082" s="573"/>
      <c r="BB2082" s="573"/>
      <c r="BC2082" s="573"/>
      <c r="BD2082" s="573"/>
      <c r="BE2082" s="1648">
        <v>11</v>
      </c>
    </row>
    <row s="1648" customFormat="1" customHeight="1" ht="11.549999999999999">
      <c r="A2083" s="994"/>
      <c r="B2083" s="1643"/>
      <c r="C2083" s="1643"/>
      <c r="D2083" s="358"/>
      <c r="J2083" s="1648"/>
      <c r="K2083" s="1648"/>
      <c r="L2083" s="1648"/>
      <c r="M2083" s="1648"/>
      <c r="N2083" s="1648"/>
      <c r="O2083" s="1648"/>
      <c r="P2083" s="1648"/>
      <c r="Q2083" s="1648"/>
      <c r="R2083" s="1648"/>
      <c r="S2083" s="1648"/>
      <c r="T2083" s="1648"/>
      <c r="U2083" s="1648"/>
      <c r="V2083" s="1648"/>
      <c r="W2083" s="1648"/>
      <c r="X2083" s="1648"/>
      <c r="Y2083" s="1648"/>
      <c r="Z2083" s="1648"/>
      <c r="AA2083" s="1648"/>
      <c r="AB2083" s="1648"/>
      <c r="AC2083" s="1648"/>
      <c r="AD2083" s="1648"/>
      <c r="AE2083" s="1648"/>
      <c r="AF2083" s="1648"/>
      <c r="AG2083" s="1648"/>
      <c r="AH2083" s="1648"/>
      <c r="AJ2083" s="1167"/>
      <c r="AK2083" s="1643"/>
      <c r="AL2083" s="1643"/>
      <c r="AM2083" s="1167"/>
      <c r="AN2083" s="1167"/>
      <c r="AO2083" s="1167"/>
      <c r="AP2083" s="1167"/>
      <c r="AQ2083" s="1643"/>
      <c r="AR2083" s="1167"/>
      <c r="AS2083" s="1167"/>
      <c r="AT2083" s="551"/>
      <c r="AU2083" s="1167"/>
      <c r="AV2083" s="1167"/>
      <c r="AW2083" s="1167"/>
      <c r="AX2083" s="1167"/>
      <c r="AY2083" s="1167"/>
      <c r="AZ2083" s="1639"/>
      <c r="BA2083" s="573"/>
      <c r="BB2083" s="573"/>
      <c r="BC2083" s="573"/>
      <c r="BD2083" s="573"/>
      <c r="BE2083" s="1648">
        <v>11</v>
      </c>
    </row>
    <row s="1648" customFormat="1" customHeight="1" ht="11.549999999999999">
      <c r="A2084" s="994"/>
      <c r="B2084" s="1643"/>
      <c r="C2084" s="1643"/>
      <c r="D2084" s="358"/>
      <c r="J2084" s="1648"/>
      <c r="K2084" s="1648"/>
      <c r="L2084" s="1648"/>
      <c r="M2084" s="1648"/>
      <c r="N2084" s="1648"/>
      <c r="O2084" s="1648"/>
      <c r="P2084" s="1648"/>
      <c r="Q2084" s="1648"/>
      <c r="R2084" s="1648"/>
      <c r="S2084" s="1648"/>
      <c r="T2084" s="1648"/>
      <c r="U2084" s="1648"/>
      <c r="V2084" s="1648"/>
      <c r="W2084" s="1648"/>
      <c r="X2084" s="1648"/>
      <c r="Y2084" s="1648"/>
      <c r="Z2084" s="1648"/>
      <c r="AA2084" s="1648"/>
      <c r="AB2084" s="1648"/>
      <c r="AC2084" s="1648"/>
      <c r="AD2084" s="1648"/>
      <c r="AE2084" s="1648"/>
      <c r="AF2084" s="1648"/>
      <c r="AG2084" s="1648"/>
      <c r="AH2084" s="1648"/>
      <c r="AJ2084" s="1167"/>
      <c r="AK2084" s="1643"/>
      <c r="AL2084" s="1643"/>
      <c r="AM2084" s="1167"/>
      <c r="AN2084" s="1167"/>
      <c r="AO2084" s="1167"/>
      <c r="AP2084" s="1167"/>
      <c r="AQ2084" s="1643"/>
      <c r="AR2084" s="1167"/>
      <c r="AS2084" s="1167"/>
      <c r="AT2084" s="551"/>
      <c r="AU2084" s="1167"/>
      <c r="AV2084" s="1167"/>
      <c r="AW2084" s="1167"/>
      <c r="AX2084" s="1167"/>
      <c r="AY2084" s="1167"/>
      <c r="AZ2084" s="1639"/>
      <c r="BA2084" s="573"/>
      <c r="BB2084" s="573"/>
      <c r="BC2084" s="573"/>
      <c r="BD2084" s="573"/>
      <c r="BE2084" s="1648">
        <v>11</v>
      </c>
    </row>
    <row s="1648" customFormat="1" customHeight="1" ht="11.549999999999999">
      <c r="A2085" s="994"/>
      <c r="B2085" s="1643"/>
      <c r="C2085" s="1643"/>
      <c r="D2085" s="358"/>
      <c r="J2085" s="1648"/>
      <c r="K2085" s="1648"/>
      <c r="L2085" s="1648"/>
      <c r="M2085" s="1648"/>
      <c r="N2085" s="1648"/>
      <c r="O2085" s="1648"/>
      <c r="P2085" s="1648"/>
      <c r="Q2085" s="1648"/>
      <c r="R2085" s="1648"/>
      <c r="S2085" s="1648"/>
      <c r="T2085" s="1648"/>
      <c r="U2085" s="1648"/>
      <c r="V2085" s="1648"/>
      <c r="W2085" s="1648"/>
      <c r="X2085" s="1648"/>
      <c r="Y2085" s="1648"/>
      <c r="Z2085" s="1648"/>
      <c r="AA2085" s="1648"/>
      <c r="AB2085" s="1648"/>
      <c r="AC2085" s="1648"/>
      <c r="AD2085" s="1648"/>
      <c r="AE2085" s="1648"/>
      <c r="AF2085" s="1648"/>
      <c r="AG2085" s="1648"/>
      <c r="AH2085" s="1648"/>
      <c r="AJ2085" s="1167"/>
      <c r="AK2085" s="1643"/>
      <c r="AL2085" s="1643"/>
      <c r="AM2085" s="1167"/>
      <c r="AN2085" s="1167"/>
      <c r="AO2085" s="1167"/>
      <c r="AP2085" s="1167"/>
      <c r="AQ2085" s="1643"/>
      <c r="AR2085" s="1167"/>
      <c r="AS2085" s="1167"/>
      <c r="AT2085" s="551"/>
      <c r="AU2085" s="1167"/>
      <c r="AV2085" s="1167"/>
      <c r="AW2085" s="1167"/>
      <c r="AX2085" s="1167"/>
      <c r="AY2085" s="1167"/>
      <c r="AZ2085" s="1639"/>
      <c r="BA2085" s="573"/>
      <c r="BB2085" s="573"/>
      <c r="BC2085" s="573"/>
      <c r="BD2085" s="573"/>
      <c r="BE2085" s="1648">
        <v>11</v>
      </c>
    </row>
    <row s="1648" customFormat="1" customHeight="1" ht="11.549999999999999">
      <c r="A2086" s="994"/>
      <c r="B2086" s="1643"/>
      <c r="C2086" s="1643"/>
      <c r="D2086" s="358"/>
      <c r="J2086" s="1648"/>
      <c r="K2086" s="1648"/>
      <c r="L2086" s="1648"/>
      <c r="M2086" s="1648"/>
      <c r="N2086" s="1648"/>
      <c r="O2086" s="1648"/>
      <c r="P2086" s="1648"/>
      <c r="Q2086" s="1648"/>
      <c r="R2086" s="1648"/>
      <c r="S2086" s="1648"/>
      <c r="T2086" s="1648"/>
      <c r="U2086" s="1648"/>
      <c r="V2086" s="1648"/>
      <c r="W2086" s="1648"/>
      <c r="X2086" s="1648"/>
      <c r="Y2086" s="1648"/>
      <c r="Z2086" s="1648"/>
      <c r="AA2086" s="1648"/>
      <c r="AB2086" s="1648"/>
      <c r="AC2086" s="1648"/>
      <c r="AD2086" s="1648"/>
      <c r="AE2086" s="1648"/>
      <c r="AF2086" s="1648"/>
      <c r="AG2086" s="1648"/>
      <c r="AH2086" s="1648"/>
      <c r="AJ2086" s="1167"/>
      <c r="AK2086" s="1643"/>
      <c r="AL2086" s="1643"/>
      <c r="AM2086" s="1167"/>
      <c r="AN2086" s="1167"/>
      <c r="AO2086" s="1167"/>
      <c r="AP2086" s="1167"/>
      <c r="AQ2086" s="1643"/>
      <c r="AR2086" s="1167"/>
      <c r="AS2086" s="1167"/>
      <c r="AT2086" s="551"/>
      <c r="AU2086" s="1167"/>
      <c r="AV2086" s="1167"/>
      <c r="AW2086" s="1167"/>
      <c r="AX2086" s="1167"/>
      <c r="AY2086" s="1167"/>
      <c r="AZ2086" s="1639"/>
      <c r="BA2086" s="573"/>
      <c r="BB2086" s="573"/>
      <c r="BC2086" s="573"/>
      <c r="BD2086" s="573"/>
      <c r="BE2086" s="1648">
        <v>11</v>
      </c>
    </row>
    <row s="1648" customFormat="1" customHeight="1" ht="11.549999999999999">
      <c r="A2087" s="994"/>
      <c r="B2087" s="1643"/>
      <c r="C2087" s="1643"/>
      <c r="D2087" s="358"/>
      <c r="J2087" s="1648"/>
      <c r="K2087" s="1648"/>
      <c r="L2087" s="1648"/>
      <c r="M2087" s="1648"/>
      <c r="N2087" s="1648"/>
      <c r="O2087" s="1648"/>
      <c r="P2087" s="1648"/>
      <c r="Q2087" s="1648"/>
      <c r="R2087" s="1648"/>
      <c r="S2087" s="1648"/>
      <c r="T2087" s="1648"/>
      <c r="U2087" s="1648"/>
      <c r="V2087" s="1648"/>
      <c r="W2087" s="1648"/>
      <c r="X2087" s="1648"/>
      <c r="Y2087" s="1648"/>
      <c r="Z2087" s="1648"/>
      <c r="AA2087" s="1648"/>
      <c r="AB2087" s="1648"/>
      <c r="AC2087" s="1648"/>
      <c r="AD2087" s="1648"/>
      <c r="AE2087" s="1648"/>
      <c r="AF2087" s="1648"/>
      <c r="AG2087" s="1648"/>
      <c r="AH2087" s="1648"/>
      <c r="AJ2087" s="1167"/>
      <c r="AK2087" s="1643"/>
      <c r="AL2087" s="1643"/>
      <c r="AM2087" s="1167"/>
      <c r="AN2087" s="1167"/>
      <c r="AO2087" s="1167"/>
      <c r="AP2087" s="1167"/>
      <c r="AQ2087" s="1643"/>
      <c r="AR2087" s="1167"/>
      <c r="AS2087" s="1167"/>
      <c r="AT2087" s="551"/>
      <c r="AU2087" s="1167"/>
      <c r="AV2087" s="1167"/>
      <c r="AW2087" s="1167"/>
      <c r="AX2087" s="1167"/>
      <c r="AY2087" s="1167"/>
      <c r="AZ2087" s="1639"/>
      <c r="BA2087" s="573"/>
      <c r="BB2087" s="573"/>
      <c r="BC2087" s="573"/>
      <c r="BD2087" s="573"/>
      <c r="BE2087" s="1648">
        <v>11</v>
      </c>
    </row>
    <row s="1648" customFormat="1" customHeight="1" ht="11.549999999999999">
      <c r="A2088" s="994"/>
      <c r="B2088" s="1643"/>
      <c r="C2088" s="1643"/>
      <c r="D2088" s="358"/>
      <c r="J2088" s="1648"/>
      <c r="K2088" s="1648"/>
      <c r="L2088" s="1648"/>
      <c r="M2088" s="1648"/>
      <c r="N2088" s="1648"/>
      <c r="O2088" s="1648"/>
      <c r="P2088" s="1648"/>
      <c r="Q2088" s="1648"/>
      <c r="R2088" s="1648"/>
      <c r="S2088" s="1648"/>
      <c r="T2088" s="1648"/>
      <c r="U2088" s="1648"/>
      <c r="V2088" s="1648"/>
      <c r="W2088" s="1648"/>
      <c r="X2088" s="1648"/>
      <c r="Y2088" s="1648"/>
      <c r="Z2088" s="1648"/>
      <c r="AA2088" s="1648"/>
      <c r="AB2088" s="1648"/>
      <c r="AC2088" s="1648"/>
      <c r="AD2088" s="1648"/>
      <c r="AE2088" s="1648"/>
      <c r="AF2088" s="1648"/>
      <c r="AG2088" s="1648"/>
      <c r="AH2088" s="1648"/>
      <c r="AJ2088" s="1167"/>
      <c r="AK2088" s="1643"/>
      <c r="AL2088" s="1643"/>
      <c r="AM2088" s="1167"/>
      <c r="AN2088" s="1167"/>
      <c r="AO2088" s="1167"/>
      <c r="AP2088" s="1167"/>
      <c r="AQ2088" s="1643"/>
      <c r="AR2088" s="1167"/>
      <c r="AS2088" s="1167"/>
      <c r="AT2088" s="551"/>
      <c r="AU2088" s="1167"/>
      <c r="AV2088" s="1167"/>
      <c r="AW2088" s="1167"/>
      <c r="AX2088" s="1167"/>
      <c r="AY2088" s="1167"/>
      <c r="AZ2088" s="1639"/>
      <c r="BA2088" s="573"/>
      <c r="BB2088" s="573"/>
      <c r="BC2088" s="573"/>
      <c r="BD2088" s="573"/>
      <c r="BE2088" s="1648">
        <v>11</v>
      </c>
    </row>
    <row s="1648" customFormat="1" customHeight="1" ht="11.549999999999999">
      <c r="A2089" s="994"/>
      <c r="B2089" s="1643"/>
      <c r="C2089" s="1643"/>
      <c r="D2089" s="358"/>
      <c r="J2089" s="1648"/>
      <c r="K2089" s="1648"/>
      <c r="L2089" s="1648"/>
      <c r="M2089" s="1648"/>
      <c r="N2089" s="1648"/>
      <c r="O2089" s="1648"/>
      <c r="P2089" s="1648"/>
      <c r="Q2089" s="1648"/>
      <c r="R2089" s="1648"/>
      <c r="S2089" s="1648"/>
      <c r="T2089" s="1648"/>
      <c r="U2089" s="1648"/>
      <c r="V2089" s="1648"/>
      <c r="W2089" s="1648"/>
      <c r="X2089" s="1648"/>
      <c r="Y2089" s="1648"/>
      <c r="Z2089" s="1648"/>
      <c r="AA2089" s="1648"/>
      <c r="AB2089" s="1648"/>
      <c r="AC2089" s="1648"/>
      <c r="AD2089" s="1648"/>
      <c r="AE2089" s="1648"/>
      <c r="AF2089" s="1648"/>
      <c r="AG2089" s="1648"/>
      <c r="AH2089" s="1648"/>
      <c r="AJ2089" s="1167"/>
      <c r="AK2089" s="1643"/>
      <c r="AL2089" s="1643"/>
      <c r="AM2089" s="1167"/>
      <c r="AN2089" s="1167"/>
      <c r="AO2089" s="1167"/>
      <c r="AP2089" s="1167"/>
      <c r="AQ2089" s="1643"/>
      <c r="AR2089" s="1167"/>
      <c r="AS2089" s="1167"/>
      <c r="AT2089" s="551"/>
      <c r="AU2089" s="1167"/>
      <c r="AV2089" s="1167"/>
      <c r="AW2089" s="1167"/>
      <c r="AX2089" s="1167"/>
      <c r="AY2089" s="1167"/>
      <c r="AZ2089" s="1639"/>
      <c r="BA2089" s="573"/>
      <c r="BB2089" s="573"/>
      <c r="BC2089" s="573"/>
      <c r="BD2089" s="573"/>
      <c r="BE2089" s="1648">
        <v>11</v>
      </c>
    </row>
    <row s="1648" customFormat="1" customHeight="1" ht="11.549999999999999">
      <c r="A2090" s="994"/>
      <c r="B2090" s="1643"/>
      <c r="C2090" s="1643"/>
      <c r="D2090" s="358"/>
      <c r="J2090" s="1648"/>
      <c r="K2090" s="1648"/>
      <c r="L2090" s="1648"/>
      <c r="M2090" s="1648"/>
      <c r="N2090" s="1648"/>
      <c r="O2090" s="1648"/>
      <c r="P2090" s="1648"/>
      <c r="Q2090" s="1648"/>
      <c r="R2090" s="1648"/>
      <c r="S2090" s="1648"/>
      <c r="T2090" s="1648"/>
      <c r="U2090" s="1648"/>
      <c r="V2090" s="1648"/>
      <c r="W2090" s="1648"/>
      <c r="X2090" s="1648"/>
      <c r="Y2090" s="1648"/>
      <c r="Z2090" s="1648"/>
      <c r="AA2090" s="1648"/>
      <c r="AB2090" s="1648"/>
      <c r="AC2090" s="1648"/>
      <c r="AD2090" s="1648"/>
      <c r="AE2090" s="1648"/>
      <c r="AF2090" s="1648"/>
      <c r="AG2090" s="1648"/>
      <c r="AH2090" s="1648"/>
      <c r="AJ2090" s="1167"/>
      <c r="AK2090" s="1643"/>
      <c r="AL2090" s="1643"/>
      <c r="AM2090" s="1167"/>
      <c r="AN2090" s="1167"/>
      <c r="AO2090" s="1167"/>
      <c r="AP2090" s="1167"/>
      <c r="AQ2090" s="1643"/>
      <c r="AR2090" s="1167"/>
      <c r="AS2090" s="1167"/>
      <c r="AT2090" s="551"/>
      <c r="AU2090" s="1167"/>
      <c r="AV2090" s="1167"/>
      <c r="AW2090" s="1167"/>
      <c r="AX2090" s="1167"/>
      <c r="AY2090" s="1167"/>
      <c r="AZ2090" s="1639"/>
      <c r="BA2090" s="573"/>
      <c r="BB2090" s="573"/>
      <c r="BC2090" s="573"/>
      <c r="BD2090" s="573"/>
      <c r="BE2090" s="1648">
        <v>11</v>
      </c>
    </row>
    <row s="1648" customFormat="1" customHeight="1" ht="11.549999999999999">
      <c r="A2091" s="994"/>
      <c r="B2091" s="1643"/>
      <c r="C2091" s="1643"/>
      <c r="D2091" s="358"/>
      <c r="J2091" s="1648"/>
      <c r="K2091" s="1648"/>
      <c r="L2091" s="1648"/>
      <c r="M2091" s="1648"/>
      <c r="N2091" s="1648"/>
      <c r="O2091" s="1648"/>
      <c r="P2091" s="1648"/>
      <c r="Q2091" s="1648"/>
      <c r="R2091" s="1648"/>
      <c r="S2091" s="1648"/>
      <c r="T2091" s="1648"/>
      <c r="U2091" s="1648"/>
      <c r="V2091" s="1648"/>
      <c r="W2091" s="1648"/>
      <c r="X2091" s="1648"/>
      <c r="Y2091" s="1648"/>
      <c r="Z2091" s="1648"/>
      <c r="AA2091" s="1648"/>
      <c r="AB2091" s="1648"/>
      <c r="AC2091" s="1648"/>
      <c r="AD2091" s="1648"/>
      <c r="AE2091" s="1648"/>
      <c r="AF2091" s="1648"/>
      <c r="AG2091" s="1648"/>
      <c r="AH2091" s="1648"/>
      <c r="AJ2091" s="1167"/>
      <c r="AK2091" s="1643"/>
      <c r="AL2091" s="1643"/>
      <c r="AM2091" s="1167"/>
      <c r="AN2091" s="1167"/>
      <c r="AO2091" s="1167"/>
      <c r="AP2091" s="1167"/>
      <c r="AQ2091" s="1643"/>
      <c r="AR2091" s="1167"/>
      <c r="AS2091" s="1167"/>
      <c r="AT2091" s="551"/>
      <c r="AU2091" s="1167"/>
      <c r="AV2091" s="1167"/>
      <c r="AW2091" s="1167"/>
      <c r="AX2091" s="1167"/>
      <c r="AY2091" s="1167"/>
      <c r="AZ2091" s="1639"/>
      <c r="BA2091" s="573"/>
      <c r="BB2091" s="573"/>
      <c r="BC2091" s="573"/>
      <c r="BD2091" s="573"/>
      <c r="BE2091" s="1648">
        <v>11</v>
      </c>
    </row>
    <row s="1648" customFormat="1" customHeight="1" ht="11.549999999999999">
      <c r="A2092" s="994"/>
      <c r="B2092" s="1643"/>
      <c r="C2092" s="1643"/>
      <c r="D2092" s="358"/>
      <c r="J2092" s="1648"/>
      <c r="K2092" s="1648"/>
      <c r="L2092" s="1648"/>
      <c r="M2092" s="1648"/>
      <c r="N2092" s="1648"/>
      <c r="O2092" s="1648"/>
      <c r="P2092" s="1648"/>
      <c r="Q2092" s="1648"/>
      <c r="R2092" s="1648"/>
      <c r="S2092" s="1648"/>
      <c r="T2092" s="1648"/>
      <c r="U2092" s="1648"/>
      <c r="V2092" s="1648"/>
      <c r="W2092" s="1648"/>
      <c r="X2092" s="1648"/>
      <c r="Y2092" s="1648"/>
      <c r="Z2092" s="1648"/>
      <c r="AA2092" s="1648"/>
      <c r="AB2092" s="1648"/>
      <c r="AC2092" s="1648"/>
      <c r="AD2092" s="1648"/>
      <c r="AE2092" s="1648"/>
      <c r="AF2092" s="1648"/>
      <c r="AG2092" s="1648"/>
      <c r="AH2092" s="1648"/>
      <c r="AJ2092" s="1167"/>
      <c r="AK2092" s="1643"/>
      <c r="AL2092" s="1643"/>
      <c r="AM2092" s="1167"/>
      <c r="AN2092" s="1167"/>
      <c r="AO2092" s="1167"/>
      <c r="AP2092" s="1167"/>
      <c r="AQ2092" s="1643"/>
      <c r="AR2092" s="1167"/>
      <c r="AS2092" s="1167"/>
      <c r="AT2092" s="551"/>
      <c r="AU2092" s="1167"/>
      <c r="AV2092" s="1167"/>
      <c r="AW2092" s="1167"/>
      <c r="AX2092" s="1167"/>
      <c r="AY2092" s="1167"/>
      <c r="AZ2092" s="1639"/>
      <c r="BA2092" s="573"/>
      <c r="BB2092" s="573"/>
      <c r="BC2092" s="573"/>
      <c r="BD2092" s="573"/>
      <c r="BE2092" s="1648">
        <v>11</v>
      </c>
    </row>
    <row s="1648" customFormat="1" customHeight="1" ht="11.549999999999999">
      <c r="A2093" s="994"/>
      <c r="B2093" s="1643"/>
      <c r="C2093" s="1643"/>
      <c r="D2093" s="358"/>
      <c r="J2093" s="1648"/>
      <c r="K2093" s="1648"/>
      <c r="L2093" s="1648"/>
      <c r="M2093" s="1648"/>
      <c r="N2093" s="1648"/>
      <c r="O2093" s="1648"/>
      <c r="P2093" s="1648"/>
      <c r="Q2093" s="1648"/>
      <c r="R2093" s="1648"/>
      <c r="S2093" s="1648"/>
      <c r="T2093" s="1648"/>
      <c r="U2093" s="1648"/>
      <c r="V2093" s="1648"/>
      <c r="W2093" s="1648"/>
      <c r="X2093" s="1648"/>
      <c r="Y2093" s="1648"/>
      <c r="Z2093" s="1648"/>
      <c r="AA2093" s="1648"/>
      <c r="AB2093" s="1648"/>
      <c r="AC2093" s="1648"/>
      <c r="AD2093" s="1648"/>
      <c r="AE2093" s="1648"/>
      <c r="AF2093" s="1648"/>
      <c r="AG2093" s="1648"/>
      <c r="AH2093" s="1648"/>
      <c r="AJ2093" s="1167"/>
      <c r="AK2093" s="1643"/>
      <c r="AL2093" s="1643"/>
      <c r="AM2093" s="1167"/>
      <c r="AN2093" s="1167"/>
      <c r="AO2093" s="1167"/>
      <c r="AP2093" s="1167"/>
      <c r="AQ2093" s="1643"/>
      <c r="AR2093" s="1167"/>
      <c r="AS2093" s="1167"/>
      <c r="AT2093" s="551"/>
      <c r="AU2093" s="1167"/>
      <c r="AV2093" s="1167"/>
      <c r="AW2093" s="1167"/>
      <c r="AX2093" s="1167"/>
      <c r="AY2093" s="1167"/>
      <c r="AZ2093" s="1639"/>
      <c r="BA2093" s="573"/>
      <c r="BB2093" s="573"/>
      <c r="BC2093" s="573"/>
      <c r="BD2093" s="573"/>
      <c r="BE2093" s="1648">
        <v>11</v>
      </c>
    </row>
    <row s="1648" customFormat="1" customHeight="1" ht="11.549999999999999">
      <c r="A2094" s="994"/>
      <c r="B2094" s="1643"/>
      <c r="C2094" s="1643"/>
      <c r="D2094" s="358"/>
      <c r="J2094" s="1648"/>
      <c r="K2094" s="1648"/>
      <c r="L2094" s="1648"/>
      <c r="M2094" s="1648"/>
      <c r="N2094" s="1648"/>
      <c r="O2094" s="1648"/>
      <c r="P2094" s="1648"/>
      <c r="Q2094" s="1648"/>
      <c r="R2094" s="1648"/>
      <c r="S2094" s="1648"/>
      <c r="T2094" s="1648"/>
      <c r="U2094" s="1648"/>
      <c r="V2094" s="1648"/>
      <c r="W2094" s="1648"/>
      <c r="X2094" s="1648"/>
      <c r="Y2094" s="1648"/>
      <c r="Z2094" s="1648"/>
      <c r="AA2094" s="1648"/>
      <c r="AB2094" s="1648"/>
      <c r="AC2094" s="1648"/>
      <c r="AD2094" s="1648"/>
      <c r="AE2094" s="1648"/>
      <c r="AF2094" s="1648"/>
      <c r="AG2094" s="1648"/>
      <c r="AH2094" s="1648"/>
      <c r="AJ2094" s="1167"/>
      <c r="AK2094" s="1643"/>
      <c r="AL2094" s="1643"/>
      <c r="AM2094" s="1167"/>
      <c r="AN2094" s="1167"/>
      <c r="AO2094" s="1167"/>
      <c r="AP2094" s="1167"/>
      <c r="AQ2094" s="1643"/>
      <c r="AR2094" s="1167"/>
      <c r="AS2094" s="1167"/>
      <c r="AT2094" s="551"/>
      <c r="AU2094" s="1167"/>
      <c r="AV2094" s="1167"/>
      <c r="AW2094" s="1167"/>
      <c r="AX2094" s="1167"/>
      <c r="AY2094" s="1167"/>
      <c r="AZ2094" s="1639"/>
      <c r="BA2094" s="573"/>
      <c r="BB2094" s="573"/>
      <c r="BC2094" s="573"/>
      <c r="BD2094" s="573"/>
      <c r="BE2094" s="1648">
        <v>11</v>
      </c>
    </row>
    <row s="1648" customFormat="1" customHeight="1" ht="11.549999999999999">
      <c r="A2095" s="994"/>
      <c r="B2095" s="1643"/>
      <c r="C2095" s="1643"/>
      <c r="D2095" s="358"/>
      <c r="J2095" s="1648"/>
      <c r="K2095" s="1648"/>
      <c r="L2095" s="1648"/>
      <c r="M2095" s="1648"/>
      <c r="N2095" s="1648"/>
      <c r="O2095" s="1648"/>
      <c r="P2095" s="1648"/>
      <c r="Q2095" s="1648"/>
      <c r="R2095" s="1648"/>
      <c r="S2095" s="1648"/>
      <c r="T2095" s="1648"/>
      <c r="U2095" s="1648"/>
      <c r="V2095" s="1648"/>
      <c r="W2095" s="1648"/>
      <c r="X2095" s="1648"/>
      <c r="Y2095" s="1648"/>
      <c r="Z2095" s="1648"/>
      <c r="AA2095" s="1648"/>
      <c r="AB2095" s="1648"/>
      <c r="AC2095" s="1648"/>
      <c r="AD2095" s="1648"/>
      <c r="AE2095" s="1648"/>
      <c r="AF2095" s="1648"/>
      <c r="AG2095" s="1648"/>
      <c r="AH2095" s="1648"/>
      <c r="AJ2095" s="1167"/>
      <c r="AK2095" s="1643"/>
      <c r="AL2095" s="1643"/>
      <c r="AM2095" s="1167"/>
      <c r="AN2095" s="1167"/>
      <c r="AO2095" s="1167"/>
      <c r="AP2095" s="1167"/>
      <c r="AQ2095" s="1643"/>
      <c r="AR2095" s="1167"/>
      <c r="AS2095" s="1167"/>
      <c r="AT2095" s="551"/>
      <c r="AU2095" s="1167"/>
      <c r="AV2095" s="1167"/>
      <c r="AW2095" s="1167"/>
      <c r="AX2095" s="1167"/>
      <c r="AY2095" s="1167"/>
      <c r="AZ2095" s="1639"/>
      <c r="BA2095" s="573"/>
      <c r="BB2095" s="573"/>
      <c r="BC2095" s="573"/>
      <c r="BD2095" s="573"/>
      <c r="BE2095" s="1648">
        <v>11</v>
      </c>
    </row>
    <row s="1648" customFormat="1" customHeight="1" ht="11.549999999999999">
      <c r="A2096" s="994"/>
      <c r="B2096" s="1643"/>
      <c r="C2096" s="1643"/>
      <c r="D2096" s="358"/>
      <c r="J2096" s="1648"/>
      <c r="K2096" s="1648"/>
      <c r="L2096" s="1648"/>
      <c r="M2096" s="1648"/>
      <c r="N2096" s="1648"/>
      <c r="O2096" s="1648"/>
      <c r="P2096" s="1648"/>
      <c r="Q2096" s="1648"/>
      <c r="R2096" s="1648"/>
      <c r="S2096" s="1648"/>
      <c r="T2096" s="1648"/>
      <c r="U2096" s="1648"/>
      <c r="V2096" s="1648"/>
      <c r="W2096" s="1648"/>
      <c r="X2096" s="1648"/>
      <c r="Y2096" s="1648"/>
      <c r="Z2096" s="1648"/>
      <c r="AA2096" s="1648"/>
      <c r="AB2096" s="1648"/>
      <c r="AC2096" s="1648"/>
      <c r="AD2096" s="1648"/>
      <c r="AE2096" s="1648"/>
      <c r="AF2096" s="1648"/>
      <c r="AG2096" s="1648"/>
      <c r="AH2096" s="1648"/>
      <c r="AJ2096" s="1167"/>
      <c r="AK2096" s="1643"/>
      <c r="AL2096" s="1643"/>
      <c r="AM2096" s="1167"/>
      <c r="AN2096" s="1167"/>
      <c r="AO2096" s="1167"/>
      <c r="AP2096" s="1167"/>
      <c r="AQ2096" s="1643"/>
      <c r="AR2096" s="1167"/>
      <c r="AS2096" s="1167"/>
      <c r="AT2096" s="551"/>
      <c r="AU2096" s="1167"/>
      <c r="AV2096" s="1167"/>
      <c r="AW2096" s="1167"/>
      <c r="AX2096" s="1167"/>
      <c r="AY2096" s="1167"/>
      <c r="AZ2096" s="1639"/>
      <c r="BA2096" s="573"/>
      <c r="BB2096" s="573"/>
      <c r="BC2096" s="573"/>
      <c r="BD2096" s="573"/>
      <c r="BE2096" s="1648">
        <v>11</v>
      </c>
    </row>
    <row s="1648" customFormat="1" customHeight="1" ht="11.549999999999999">
      <c r="A2097" s="994"/>
      <c r="B2097" s="1643"/>
      <c r="C2097" s="1643"/>
      <c r="D2097" s="358"/>
      <c r="J2097" s="1648"/>
      <c r="K2097" s="1648"/>
      <c r="L2097" s="1648"/>
      <c r="M2097" s="1648"/>
      <c r="N2097" s="1648"/>
      <c r="O2097" s="1648"/>
      <c r="P2097" s="1648"/>
      <c r="Q2097" s="1648"/>
      <c r="R2097" s="1648"/>
      <c r="S2097" s="1648"/>
      <c r="T2097" s="1648"/>
      <c r="U2097" s="1648"/>
      <c r="V2097" s="1648"/>
      <c r="W2097" s="1648"/>
      <c r="X2097" s="1648"/>
      <c r="Y2097" s="1648"/>
      <c r="Z2097" s="1648"/>
      <c r="AA2097" s="1648"/>
      <c r="AB2097" s="1648"/>
      <c r="AC2097" s="1648"/>
      <c r="AD2097" s="1648"/>
      <c r="AE2097" s="1648"/>
      <c r="AF2097" s="1648"/>
      <c r="AG2097" s="1648"/>
      <c r="AH2097" s="1648"/>
      <c r="AJ2097" s="1167"/>
      <c r="AK2097" s="1643"/>
      <c r="AL2097" s="1643"/>
      <c r="AM2097" s="1167"/>
      <c r="AN2097" s="1167"/>
      <c r="AO2097" s="1167"/>
      <c r="AP2097" s="1167"/>
      <c r="AQ2097" s="1643"/>
      <c r="AR2097" s="1167"/>
      <c r="AS2097" s="1167"/>
      <c r="AT2097" s="551"/>
      <c r="AU2097" s="1167"/>
      <c r="AV2097" s="1167"/>
      <c r="AW2097" s="1167"/>
      <c r="AX2097" s="1167"/>
      <c r="AY2097" s="1167"/>
      <c r="AZ2097" s="1639"/>
      <c r="BA2097" s="573"/>
      <c r="BB2097" s="573"/>
      <c r="BC2097" s="573"/>
      <c r="BD2097" s="573"/>
      <c r="BE2097" s="1648">
        <v>11</v>
      </c>
    </row>
    <row s="1648" customFormat="1" customHeight="1" ht="11.549999999999999">
      <c r="A2098" s="994"/>
      <c r="B2098" s="1643"/>
      <c r="C2098" s="1643"/>
      <c r="D2098" s="358"/>
      <c r="J2098" s="1648"/>
      <c r="K2098" s="1648"/>
      <c r="L2098" s="1648"/>
      <c r="M2098" s="1648"/>
      <c r="N2098" s="1648"/>
      <c r="O2098" s="1648"/>
      <c r="P2098" s="1648"/>
      <c r="Q2098" s="1648"/>
      <c r="R2098" s="1648"/>
      <c r="S2098" s="1648"/>
      <c r="T2098" s="1648"/>
      <c r="U2098" s="1648"/>
      <c r="V2098" s="1648"/>
      <c r="W2098" s="1648"/>
      <c r="X2098" s="1648"/>
      <c r="Y2098" s="1648"/>
      <c r="Z2098" s="1648"/>
      <c r="AA2098" s="1648"/>
      <c r="AB2098" s="1648"/>
      <c r="AC2098" s="1648"/>
      <c r="AD2098" s="1648"/>
      <c r="AE2098" s="1648"/>
      <c r="AF2098" s="1648"/>
      <c r="AG2098" s="1648"/>
      <c r="AH2098" s="1648"/>
      <c r="AJ2098" s="1167"/>
      <c r="AK2098" s="1643"/>
      <c r="AL2098" s="1643"/>
      <c r="AM2098" s="1167"/>
      <c r="AN2098" s="1167"/>
      <c r="AO2098" s="1167"/>
      <c r="AP2098" s="1167"/>
      <c r="AQ2098" s="1643"/>
      <c r="AR2098" s="1167"/>
      <c r="AS2098" s="1167"/>
      <c r="AT2098" s="551"/>
      <c r="AU2098" s="1167"/>
      <c r="AV2098" s="1167"/>
      <c r="AW2098" s="1167"/>
      <c r="AX2098" s="1167"/>
      <c r="AY2098" s="1167"/>
      <c r="AZ2098" s="1639"/>
      <c r="BA2098" s="573"/>
      <c r="BB2098" s="573"/>
      <c r="BC2098" s="573"/>
      <c r="BD2098" s="573"/>
      <c r="BE2098" s="1648">
        <v>11</v>
      </c>
    </row>
    <row s="1648" customFormat="1" customHeight="1" ht="11.549999999999999">
      <c r="A2099" s="994"/>
      <c r="B2099" s="1643"/>
      <c r="C2099" s="1643"/>
      <c r="D2099" s="358"/>
      <c r="J2099" s="1648"/>
      <c r="K2099" s="1648"/>
      <c r="L2099" s="1648"/>
      <c r="M2099" s="1648"/>
      <c r="N2099" s="1648"/>
      <c r="O2099" s="1648"/>
      <c r="P2099" s="1648"/>
      <c r="Q2099" s="1648"/>
      <c r="R2099" s="1648"/>
      <c r="S2099" s="1648"/>
      <c r="T2099" s="1648"/>
      <c r="U2099" s="1648"/>
      <c r="V2099" s="1648"/>
      <c r="W2099" s="1648"/>
      <c r="X2099" s="1648"/>
      <c r="Y2099" s="1648"/>
      <c r="Z2099" s="1648"/>
      <c r="AA2099" s="1648"/>
      <c r="AB2099" s="1648"/>
      <c r="AC2099" s="1648"/>
      <c r="AD2099" s="1648"/>
      <c r="AE2099" s="1648"/>
      <c r="AF2099" s="1648"/>
      <c r="AG2099" s="1648"/>
      <c r="AH2099" s="1648"/>
      <c r="AJ2099" s="1167"/>
      <c r="AK2099" s="1643"/>
      <c r="AL2099" s="1643"/>
      <c r="AM2099" s="1167"/>
      <c r="AN2099" s="1167"/>
      <c r="AO2099" s="1167"/>
      <c r="AP2099" s="1167"/>
      <c r="AQ2099" s="1643"/>
      <c r="AR2099" s="1167"/>
      <c r="AS2099" s="1167"/>
      <c r="AT2099" s="551"/>
      <c r="AU2099" s="1167"/>
      <c r="AV2099" s="1167"/>
      <c r="AW2099" s="1167"/>
      <c r="AX2099" s="1167"/>
      <c r="AY2099" s="1167"/>
      <c r="AZ2099" s="1639"/>
      <c r="BA2099" s="573"/>
      <c r="BB2099" s="573"/>
      <c r="BC2099" s="573"/>
      <c r="BD2099" s="573"/>
      <c r="BE2099" s="1648">
        <v>11</v>
      </c>
    </row>
    <row s="1648" customFormat="1" customHeight="1" ht="11.549999999999999">
      <c r="A2100" s="994"/>
      <c r="B2100" s="1643"/>
      <c r="C2100" s="1643"/>
      <c r="D2100" s="358"/>
      <c r="J2100" s="1648"/>
      <c r="K2100" s="1648"/>
      <c r="L2100" s="1648"/>
      <c r="M2100" s="1648"/>
      <c r="N2100" s="1648"/>
      <c r="O2100" s="1648"/>
      <c r="P2100" s="1648"/>
      <c r="Q2100" s="1648"/>
      <c r="R2100" s="1648"/>
      <c r="S2100" s="1648"/>
      <c r="T2100" s="1648"/>
      <c r="U2100" s="1648"/>
      <c r="V2100" s="1648"/>
      <c r="W2100" s="1648"/>
      <c r="X2100" s="1648"/>
      <c r="Y2100" s="1648"/>
      <c r="Z2100" s="1648"/>
      <c r="AA2100" s="1648"/>
      <c r="AB2100" s="1648"/>
      <c r="AC2100" s="1648"/>
      <c r="AD2100" s="1648"/>
      <c r="AE2100" s="1648"/>
      <c r="AF2100" s="1648"/>
      <c r="AG2100" s="1648"/>
      <c r="AH2100" s="1648"/>
      <c r="AJ2100" s="1167"/>
      <c r="AK2100" s="1643"/>
      <c r="AL2100" s="1643"/>
      <c r="AM2100" s="1167"/>
      <c r="AN2100" s="1167"/>
      <c r="AO2100" s="1167"/>
      <c r="AP2100" s="1167"/>
      <c r="AQ2100" s="1643"/>
      <c r="AR2100" s="1167"/>
      <c r="AS2100" s="1167"/>
      <c r="AT2100" s="551"/>
      <c r="AU2100" s="1167"/>
      <c r="AV2100" s="1167"/>
      <c r="AW2100" s="1167"/>
      <c r="AX2100" s="1167"/>
      <c r="AY2100" s="1167"/>
      <c r="AZ2100" s="1639"/>
      <c r="BA2100" s="573"/>
      <c r="BB2100" s="573"/>
      <c r="BC2100" s="573"/>
      <c r="BD2100" s="573"/>
      <c r="BE2100" s="1648">
        <v>11</v>
      </c>
    </row>
    <row s="1648" customFormat="1" customHeight="1" ht="11.549999999999999">
      <c r="A2101" s="994"/>
      <c r="B2101" s="1643"/>
      <c r="C2101" s="1643"/>
      <c r="D2101" s="358"/>
      <c r="J2101" s="1648"/>
      <c r="K2101" s="1648"/>
      <c r="L2101" s="1648"/>
      <c r="M2101" s="1648"/>
      <c r="N2101" s="1648"/>
      <c r="O2101" s="1648"/>
      <c r="P2101" s="1648"/>
      <c r="Q2101" s="1648"/>
      <c r="R2101" s="1648"/>
      <c r="S2101" s="1648"/>
      <c r="T2101" s="1648"/>
      <c r="U2101" s="1648"/>
      <c r="V2101" s="1648"/>
      <c r="W2101" s="1648"/>
      <c r="X2101" s="1648"/>
      <c r="Y2101" s="1648"/>
      <c r="Z2101" s="1648"/>
      <c r="AA2101" s="1648"/>
      <c r="AB2101" s="1648"/>
      <c r="AC2101" s="1648"/>
      <c r="AD2101" s="1648"/>
      <c r="AE2101" s="1648"/>
      <c r="AF2101" s="1648"/>
      <c r="AG2101" s="1648"/>
      <c r="AH2101" s="1648"/>
      <c r="AJ2101" s="1167"/>
      <c r="AK2101" s="1643"/>
      <c r="AL2101" s="1643"/>
      <c r="AM2101" s="1167"/>
      <c r="AN2101" s="1167"/>
      <c r="AO2101" s="1167"/>
      <c r="AP2101" s="1167"/>
      <c r="AQ2101" s="1643"/>
      <c r="AR2101" s="1167"/>
      <c r="AS2101" s="1167"/>
      <c r="AT2101" s="551"/>
      <c r="AU2101" s="1167"/>
      <c r="AV2101" s="1167"/>
      <c r="AW2101" s="1167"/>
      <c r="AX2101" s="1167"/>
      <c r="AY2101" s="1167"/>
      <c r="AZ2101" s="1639"/>
      <c r="BA2101" s="573"/>
      <c r="BB2101" s="573"/>
      <c r="BC2101" s="573"/>
      <c r="BD2101" s="573"/>
      <c r="BE2101" s="1648">
        <v>11</v>
      </c>
    </row>
    <row s="1648" customFormat="1" customHeight="1" ht="11.549999999999999">
      <c r="A2102" s="994"/>
      <c r="B2102" s="1643"/>
      <c r="C2102" s="1643"/>
      <c r="D2102" s="358"/>
      <c r="J2102" s="1648"/>
      <c r="K2102" s="1648"/>
      <c r="L2102" s="1648"/>
      <c r="M2102" s="1648"/>
      <c r="N2102" s="1648"/>
      <c r="O2102" s="1648"/>
      <c r="P2102" s="1648"/>
      <c r="Q2102" s="1648"/>
      <c r="R2102" s="1648"/>
      <c r="S2102" s="1648"/>
      <c r="T2102" s="1648"/>
      <c r="U2102" s="1648"/>
      <c r="V2102" s="1648"/>
      <c r="W2102" s="1648"/>
      <c r="X2102" s="1648"/>
      <c r="Y2102" s="1648"/>
      <c r="Z2102" s="1648"/>
      <c r="AA2102" s="1648"/>
      <c r="AB2102" s="1648"/>
      <c r="AC2102" s="1648"/>
      <c r="AD2102" s="1648"/>
      <c r="AE2102" s="1648"/>
      <c r="AF2102" s="1648"/>
      <c r="AG2102" s="1648"/>
      <c r="AH2102" s="1648"/>
      <c r="AJ2102" s="1167"/>
      <c r="AK2102" s="1643"/>
      <c r="AL2102" s="1643"/>
      <c r="AM2102" s="1167"/>
      <c r="AN2102" s="1167"/>
      <c r="AO2102" s="1167"/>
      <c r="AP2102" s="1167"/>
      <c r="AQ2102" s="1643"/>
      <c r="AR2102" s="1167"/>
      <c r="AS2102" s="1167"/>
      <c r="AT2102" s="551"/>
      <c r="AU2102" s="1167"/>
      <c r="AV2102" s="1167"/>
      <c r="AW2102" s="1167"/>
      <c r="AX2102" s="1167"/>
      <c r="AY2102" s="1167"/>
      <c r="AZ2102" s="1639"/>
      <c r="BA2102" s="573"/>
      <c r="BB2102" s="573"/>
      <c r="BC2102" s="573"/>
      <c r="BD2102" s="573"/>
      <c r="BE2102" s="1648">
        <v>11</v>
      </c>
    </row>
    <row s="1648" customFormat="1" customHeight="1" ht="11.549999999999999">
      <c r="A2103" s="994"/>
      <c r="B2103" s="1643"/>
      <c r="C2103" s="1643"/>
      <c r="D2103" s="358"/>
      <c r="J2103" s="1648"/>
      <c r="K2103" s="1648"/>
      <c r="L2103" s="1648"/>
      <c r="M2103" s="1648"/>
      <c r="N2103" s="1648"/>
      <c r="O2103" s="1648"/>
      <c r="P2103" s="1648"/>
      <c r="Q2103" s="1648"/>
      <c r="R2103" s="1648"/>
      <c r="S2103" s="1648"/>
      <c r="T2103" s="1648"/>
      <c r="U2103" s="1648"/>
      <c r="V2103" s="1648"/>
      <c r="W2103" s="1648"/>
      <c r="X2103" s="1648"/>
      <c r="Y2103" s="1648"/>
      <c r="Z2103" s="1648"/>
      <c r="AA2103" s="1648"/>
      <c r="AB2103" s="1648"/>
      <c r="AC2103" s="1648"/>
      <c r="AD2103" s="1648"/>
      <c r="AE2103" s="1648"/>
      <c r="AF2103" s="1648"/>
      <c r="AG2103" s="1648"/>
      <c r="AH2103" s="1648"/>
      <c r="AJ2103" s="1167"/>
      <c r="AK2103" s="1643"/>
      <c r="AL2103" s="1643"/>
      <c r="AM2103" s="1167"/>
      <c r="AN2103" s="1167"/>
      <c r="AO2103" s="1167"/>
      <c r="AP2103" s="1167"/>
      <c r="AQ2103" s="1643"/>
      <c r="AR2103" s="1167"/>
      <c r="AS2103" s="1167"/>
      <c r="AT2103" s="551"/>
      <c r="AU2103" s="1167"/>
      <c r="AV2103" s="1167"/>
      <c r="AW2103" s="1167"/>
      <c r="AX2103" s="1167"/>
      <c r="AY2103" s="1167"/>
      <c r="AZ2103" s="1639"/>
      <c r="BA2103" s="573"/>
      <c r="BB2103" s="573"/>
      <c r="BC2103" s="573"/>
      <c r="BD2103" s="573"/>
      <c r="BE2103" s="1648">
        <v>11</v>
      </c>
    </row>
    <row s="1648" customFormat="1" customHeight="1" ht="11.549999999999999">
      <c r="A2104" s="994"/>
      <c r="B2104" s="1643"/>
      <c r="C2104" s="1643"/>
      <c r="D2104" s="358"/>
      <c r="J2104" s="1648"/>
      <c r="K2104" s="1648"/>
      <c r="L2104" s="1648"/>
      <c r="M2104" s="1648"/>
      <c r="N2104" s="1648"/>
      <c r="O2104" s="1648"/>
      <c r="P2104" s="1648"/>
      <c r="Q2104" s="1648"/>
      <c r="R2104" s="1648"/>
      <c r="S2104" s="1648"/>
      <c r="T2104" s="1648"/>
      <c r="U2104" s="1648"/>
      <c r="V2104" s="1648"/>
      <c r="W2104" s="1648"/>
      <c r="X2104" s="1648"/>
      <c r="Y2104" s="1648"/>
      <c r="Z2104" s="1648"/>
      <c r="AA2104" s="1648"/>
      <c r="AB2104" s="1648"/>
      <c r="AC2104" s="1648"/>
      <c r="AD2104" s="1648"/>
      <c r="AE2104" s="1648"/>
      <c r="AF2104" s="1648"/>
      <c r="AG2104" s="1648"/>
      <c r="AH2104" s="1648"/>
      <c r="AJ2104" s="1167"/>
      <c r="AK2104" s="1643"/>
      <c r="AL2104" s="1643"/>
      <c r="AM2104" s="1167"/>
      <c r="AN2104" s="1167"/>
      <c r="AO2104" s="1167"/>
      <c r="AP2104" s="1167"/>
      <c r="AQ2104" s="1643"/>
      <c r="AR2104" s="1167"/>
      <c r="AS2104" s="1167"/>
      <c r="AT2104" s="551"/>
      <c r="AU2104" s="1167"/>
      <c r="AV2104" s="1167"/>
      <c r="AW2104" s="1167"/>
      <c r="AX2104" s="1167"/>
      <c r="AY2104" s="1167"/>
      <c r="AZ2104" s="1639"/>
      <c r="BA2104" s="573"/>
      <c r="BB2104" s="573"/>
      <c r="BC2104" s="573"/>
      <c r="BD2104" s="573"/>
      <c r="BE2104" s="1648">
        <v>11</v>
      </c>
    </row>
    <row s="1648" customFormat="1" customHeight="1" ht="11.549999999999999">
      <c r="A2105" s="994"/>
      <c r="B2105" s="1643"/>
      <c r="C2105" s="1643"/>
      <c r="D2105" s="358"/>
      <c r="J2105" s="1648"/>
      <c r="K2105" s="1648"/>
      <c r="L2105" s="1648"/>
      <c r="M2105" s="1648"/>
      <c r="N2105" s="1648"/>
      <c r="O2105" s="1648"/>
      <c r="P2105" s="1648"/>
      <c r="Q2105" s="1648"/>
      <c r="R2105" s="1648"/>
      <c r="S2105" s="1648"/>
      <c r="T2105" s="1648"/>
      <c r="U2105" s="1648"/>
      <c r="V2105" s="1648"/>
      <c r="W2105" s="1648"/>
      <c r="X2105" s="1648"/>
      <c r="Y2105" s="1648"/>
      <c r="Z2105" s="1648"/>
      <c r="AA2105" s="1648"/>
      <c r="AB2105" s="1648"/>
      <c r="AC2105" s="1648"/>
      <c r="AD2105" s="1648"/>
      <c r="AE2105" s="1648"/>
      <c r="AF2105" s="1648"/>
      <c r="AG2105" s="1648"/>
      <c r="AH2105" s="1648"/>
      <c r="AJ2105" s="1167"/>
      <c r="AK2105" s="1643"/>
      <c r="AL2105" s="1643"/>
      <c r="AM2105" s="1167"/>
      <c r="AN2105" s="1167"/>
      <c r="AO2105" s="1167"/>
      <c r="AP2105" s="1167"/>
      <c r="AQ2105" s="1643"/>
      <c r="AR2105" s="1167"/>
      <c r="AS2105" s="1167"/>
      <c r="AT2105" s="551"/>
      <c r="AU2105" s="1167"/>
      <c r="AV2105" s="1167"/>
      <c r="AW2105" s="1167"/>
      <c r="AX2105" s="1167"/>
      <c r="AY2105" s="1167"/>
      <c r="AZ2105" s="1639"/>
      <c r="BA2105" s="573"/>
      <c r="BB2105" s="573"/>
      <c r="BC2105" s="573"/>
      <c r="BD2105" s="573"/>
      <c r="BE2105" s="1648">
        <v>11</v>
      </c>
    </row>
    <row s="1648" customFormat="1" customHeight="1" ht="11.549999999999999">
      <c r="A2106" s="994"/>
      <c r="B2106" s="1643"/>
      <c r="C2106" s="1643"/>
      <c r="D2106" s="358"/>
      <c r="J2106" s="1648"/>
      <c r="K2106" s="1648"/>
      <c r="L2106" s="1648"/>
      <c r="M2106" s="1648"/>
      <c r="N2106" s="1648"/>
      <c r="O2106" s="1648"/>
      <c r="P2106" s="1648"/>
      <c r="Q2106" s="1648"/>
      <c r="R2106" s="1648"/>
      <c r="S2106" s="1648"/>
      <c r="T2106" s="1648"/>
      <c r="U2106" s="1648"/>
      <c r="V2106" s="1648"/>
      <c r="W2106" s="1648"/>
      <c r="X2106" s="1648"/>
      <c r="Y2106" s="1648"/>
      <c r="Z2106" s="1648"/>
      <c r="AA2106" s="1648"/>
      <c r="AB2106" s="1648"/>
      <c r="AC2106" s="1648"/>
      <c r="AD2106" s="1648"/>
      <c r="AE2106" s="1648"/>
      <c r="AF2106" s="1648"/>
      <c r="AG2106" s="1648"/>
      <c r="AH2106" s="1648"/>
      <c r="AJ2106" s="1167"/>
      <c r="AK2106" s="1643"/>
      <c r="AL2106" s="1643"/>
      <c r="AM2106" s="1167"/>
      <c r="AN2106" s="1167"/>
      <c r="AO2106" s="1167"/>
      <c r="AP2106" s="1167"/>
      <c r="AQ2106" s="1643"/>
      <c r="AR2106" s="1167"/>
      <c r="AS2106" s="1167"/>
      <c r="AT2106" s="551"/>
      <c r="AU2106" s="1167"/>
      <c r="AV2106" s="1167"/>
      <c r="AW2106" s="1167"/>
      <c r="AX2106" s="1167"/>
      <c r="AY2106" s="1167"/>
      <c r="AZ2106" s="1639"/>
      <c r="BA2106" s="573"/>
      <c r="BB2106" s="573"/>
      <c r="BC2106" s="573"/>
      <c r="BD2106" s="573"/>
      <c r="BE2106" s="1648">
        <v>11</v>
      </c>
    </row>
    <row s="1648" customFormat="1" customHeight="1" ht="11.549999999999999">
      <c r="A2107" s="994"/>
      <c r="B2107" s="1643"/>
      <c r="C2107" s="1643"/>
      <c r="D2107" s="358"/>
      <c r="J2107" s="1648"/>
      <c r="K2107" s="1648"/>
      <c r="L2107" s="1648"/>
      <c r="M2107" s="1648"/>
      <c r="N2107" s="1648"/>
      <c r="O2107" s="1648"/>
      <c r="P2107" s="1648"/>
      <c r="Q2107" s="1648"/>
      <c r="R2107" s="1648"/>
      <c r="S2107" s="1648"/>
      <c r="T2107" s="1648"/>
      <c r="U2107" s="1648"/>
      <c r="V2107" s="1648"/>
      <c r="W2107" s="1648"/>
      <c r="X2107" s="1648"/>
      <c r="Y2107" s="1648"/>
      <c r="Z2107" s="1648"/>
      <c r="AA2107" s="1648"/>
      <c r="AB2107" s="1648"/>
      <c r="AC2107" s="1648"/>
      <c r="AD2107" s="1648"/>
      <c r="AE2107" s="1648"/>
      <c r="AF2107" s="1648"/>
      <c r="AG2107" s="1648"/>
      <c r="AH2107" s="1648"/>
      <c r="AJ2107" s="1167"/>
      <c r="AK2107" s="1643"/>
      <c r="AL2107" s="1643"/>
      <c r="AM2107" s="1167"/>
      <c r="AN2107" s="1167"/>
      <c r="AO2107" s="1167"/>
      <c r="AP2107" s="1167"/>
      <c r="AQ2107" s="1643"/>
      <c r="AR2107" s="1167"/>
      <c r="AS2107" s="1167"/>
      <c r="AT2107" s="551"/>
      <c r="AU2107" s="1167"/>
      <c r="AV2107" s="1167"/>
      <c r="AW2107" s="1167"/>
      <c r="AX2107" s="1167"/>
      <c r="AY2107" s="1167"/>
      <c r="AZ2107" s="1639"/>
      <c r="BA2107" s="573"/>
      <c r="BB2107" s="573"/>
      <c r="BC2107" s="573"/>
      <c r="BD2107" s="573"/>
      <c r="BE2107" s="1648">
        <v>11</v>
      </c>
    </row>
    <row s="1648" customFormat="1" customHeight="1" ht="11.549999999999999">
      <c r="A2108" s="994"/>
      <c r="B2108" s="1643"/>
      <c r="C2108" s="1643"/>
      <c r="D2108" s="358"/>
      <c r="J2108" s="1648"/>
      <c r="K2108" s="1648"/>
      <c r="L2108" s="1648"/>
      <c r="M2108" s="1648"/>
      <c r="N2108" s="1648"/>
      <c r="O2108" s="1648"/>
      <c r="P2108" s="1648"/>
      <c r="Q2108" s="1648"/>
      <c r="R2108" s="1648"/>
      <c r="S2108" s="1648"/>
      <c r="T2108" s="1648"/>
      <c r="U2108" s="1648"/>
      <c r="V2108" s="1648"/>
      <c r="W2108" s="1648"/>
      <c r="X2108" s="1648"/>
      <c r="Y2108" s="1648"/>
      <c r="Z2108" s="1648"/>
      <c r="AA2108" s="1648"/>
      <c r="AB2108" s="1648"/>
      <c r="AC2108" s="1648"/>
      <c r="AD2108" s="1648"/>
      <c r="AE2108" s="1648"/>
      <c r="AF2108" s="1648"/>
      <c r="AG2108" s="1648"/>
      <c r="AH2108" s="1648"/>
      <c r="AJ2108" s="1167"/>
      <c r="AK2108" s="1643"/>
      <c r="AL2108" s="1643"/>
      <c r="AM2108" s="1167"/>
      <c r="AN2108" s="1167"/>
      <c r="AO2108" s="1167"/>
      <c r="AP2108" s="1167"/>
      <c r="AQ2108" s="1643"/>
      <c r="AR2108" s="1167"/>
      <c r="AS2108" s="1167"/>
      <c r="AT2108" s="551"/>
      <c r="AU2108" s="1167"/>
      <c r="AV2108" s="1167"/>
      <c r="AW2108" s="1167"/>
      <c r="AX2108" s="1167"/>
      <c r="AY2108" s="1167"/>
      <c r="AZ2108" s="1639"/>
      <c r="BA2108" s="573"/>
      <c r="BB2108" s="573"/>
      <c r="BC2108" s="573"/>
      <c r="BD2108" s="573"/>
      <c r="BE2108" s="1648">
        <v>11</v>
      </c>
    </row>
    <row s="1648" customFormat="1" customHeight="1" ht="11.549999999999999">
      <c r="A2109" s="994"/>
      <c r="B2109" s="1643"/>
      <c r="C2109" s="1643"/>
      <c r="D2109" s="358"/>
      <c r="J2109" s="1648"/>
      <c r="K2109" s="1648"/>
      <c r="L2109" s="1648"/>
      <c r="M2109" s="1648"/>
      <c r="N2109" s="1648"/>
      <c r="O2109" s="1648"/>
      <c r="P2109" s="1648"/>
      <c r="Q2109" s="1648"/>
      <c r="R2109" s="1648"/>
      <c r="S2109" s="1648"/>
      <c r="T2109" s="1648"/>
      <c r="U2109" s="1648"/>
      <c r="V2109" s="1648"/>
      <c r="W2109" s="1648"/>
      <c r="X2109" s="1648"/>
      <c r="Y2109" s="1648"/>
      <c r="Z2109" s="1648"/>
      <c r="AA2109" s="1648"/>
      <c r="AB2109" s="1648"/>
      <c r="AC2109" s="1648"/>
      <c r="AD2109" s="1648"/>
      <c r="AE2109" s="1648"/>
      <c r="AF2109" s="1648"/>
      <c r="AG2109" s="1648"/>
      <c r="AH2109" s="1648"/>
      <c r="AJ2109" s="1167"/>
      <c r="AK2109" s="1643"/>
      <c r="AL2109" s="1643"/>
      <c r="AM2109" s="1167"/>
      <c r="AN2109" s="1167"/>
      <c r="AO2109" s="1167"/>
      <c r="AP2109" s="1167"/>
      <c r="AQ2109" s="1643"/>
      <c r="AR2109" s="1167"/>
      <c r="AS2109" s="1167"/>
      <c r="AT2109" s="551"/>
      <c r="AU2109" s="1167"/>
      <c r="AV2109" s="1167"/>
      <c r="AW2109" s="1167"/>
      <c r="AX2109" s="1167"/>
      <c r="AY2109" s="1167"/>
      <c r="AZ2109" s="1639"/>
      <c r="BA2109" s="573"/>
      <c r="BB2109" s="573"/>
      <c r="BC2109" s="573"/>
      <c r="BD2109" s="573"/>
      <c r="BE2109" s="1648">
        <v>11</v>
      </c>
    </row>
    <row s="1648" customFormat="1" customHeight="1" ht="11.549999999999999">
      <c r="A2110" s="994"/>
      <c r="B2110" s="1643"/>
      <c r="C2110" s="1643"/>
      <c r="D2110" s="358"/>
      <c r="J2110" s="1648"/>
      <c r="K2110" s="1648"/>
      <c r="L2110" s="1648"/>
      <c r="M2110" s="1648"/>
      <c r="N2110" s="1648"/>
      <c r="O2110" s="1648"/>
      <c r="P2110" s="1648"/>
      <c r="Q2110" s="1648"/>
      <c r="R2110" s="1648"/>
      <c r="S2110" s="1648"/>
      <c r="T2110" s="1648"/>
      <c r="U2110" s="1648"/>
      <c r="V2110" s="1648"/>
      <c r="W2110" s="1648"/>
      <c r="X2110" s="1648"/>
      <c r="Y2110" s="1648"/>
      <c r="Z2110" s="1648"/>
      <c r="AA2110" s="1648"/>
      <c r="AB2110" s="1648"/>
      <c r="AC2110" s="1648"/>
      <c r="AD2110" s="1648"/>
      <c r="AE2110" s="1648"/>
      <c r="AF2110" s="1648"/>
      <c r="AG2110" s="1648"/>
      <c r="AH2110" s="1648"/>
      <c r="AJ2110" s="1167"/>
      <c r="AK2110" s="1643"/>
      <c r="AL2110" s="1643"/>
      <c r="AM2110" s="1167"/>
      <c r="AN2110" s="1167"/>
      <c r="AO2110" s="1167"/>
      <c r="AP2110" s="1167"/>
      <c r="AQ2110" s="1643"/>
      <c r="AR2110" s="1167"/>
      <c r="AS2110" s="1167"/>
      <c r="AT2110" s="551"/>
      <c r="AU2110" s="1167"/>
      <c r="AV2110" s="1167"/>
      <c r="AW2110" s="1167"/>
      <c r="AX2110" s="1167"/>
      <c r="AY2110" s="1167"/>
      <c r="AZ2110" s="1639"/>
      <c r="BA2110" s="573"/>
      <c r="BB2110" s="573"/>
      <c r="BC2110" s="573"/>
      <c r="BD2110" s="573"/>
      <c r="BE2110" s="1648">
        <v>11</v>
      </c>
    </row>
    <row s="1648" customFormat="1" customHeight="1" ht="11.549999999999999">
      <c r="A2111" s="994"/>
      <c r="B2111" s="1643"/>
      <c r="C2111" s="1643"/>
      <c r="D2111" s="358"/>
      <c r="J2111" s="1648"/>
      <c r="K2111" s="1648"/>
      <c r="L2111" s="1648"/>
      <c r="M2111" s="1648"/>
      <c r="N2111" s="1648"/>
      <c r="O2111" s="1648"/>
      <c r="P2111" s="1648"/>
      <c r="Q2111" s="1648"/>
      <c r="R2111" s="1648"/>
      <c r="S2111" s="1648"/>
      <c r="T2111" s="1648"/>
      <c r="U2111" s="1648"/>
      <c r="V2111" s="1648"/>
      <c r="W2111" s="1648"/>
      <c r="X2111" s="1648"/>
      <c r="Y2111" s="1648"/>
      <c r="Z2111" s="1648"/>
      <c r="AA2111" s="1648"/>
      <c r="AB2111" s="1648"/>
      <c r="AC2111" s="1648"/>
      <c r="AD2111" s="1648"/>
      <c r="AE2111" s="1648"/>
      <c r="AF2111" s="1648"/>
      <c r="AG2111" s="1648"/>
      <c r="AH2111" s="1648"/>
      <c r="AJ2111" s="1167"/>
      <c r="AK2111" s="1643"/>
      <c r="AL2111" s="1643"/>
      <c r="AM2111" s="1167"/>
      <c r="AN2111" s="1167"/>
      <c r="AO2111" s="1167"/>
      <c r="AP2111" s="1167"/>
      <c r="AQ2111" s="1643"/>
      <c r="AR2111" s="1167"/>
      <c r="AS2111" s="1167"/>
      <c r="AT2111" s="551"/>
      <c r="AU2111" s="1167"/>
      <c r="AV2111" s="1167"/>
      <c r="AW2111" s="1167"/>
      <c r="AX2111" s="1167"/>
      <c r="AY2111" s="1167"/>
      <c r="AZ2111" s="1639"/>
      <c r="BA2111" s="573"/>
      <c r="BB2111" s="573"/>
      <c r="BC2111" s="573"/>
      <c r="BD2111" s="573"/>
      <c r="BE2111" s="1648">
        <v>11</v>
      </c>
    </row>
    <row s="1648" customFormat="1" customHeight="1" ht="11.549999999999999">
      <c r="A2112" s="994"/>
      <c r="B2112" s="1643"/>
      <c r="C2112" s="1643"/>
      <c r="D2112" s="358"/>
      <c r="J2112" s="1648"/>
      <c r="K2112" s="1648"/>
      <c r="L2112" s="1648"/>
      <c r="M2112" s="1648"/>
      <c r="N2112" s="1648"/>
      <c r="O2112" s="1648"/>
      <c r="P2112" s="1648"/>
      <c r="Q2112" s="1648"/>
      <c r="R2112" s="1648"/>
      <c r="S2112" s="1648"/>
      <c r="T2112" s="1648"/>
      <c r="U2112" s="1648"/>
      <c r="V2112" s="1648"/>
      <c r="W2112" s="1648"/>
      <c r="X2112" s="1648"/>
      <c r="Y2112" s="1648"/>
      <c r="Z2112" s="1648"/>
      <c r="AA2112" s="1648"/>
      <c r="AB2112" s="1648"/>
      <c r="AC2112" s="1648"/>
      <c r="AD2112" s="1648"/>
      <c r="AE2112" s="1648"/>
      <c r="AF2112" s="1648"/>
      <c r="AG2112" s="1648"/>
      <c r="AH2112" s="1648"/>
      <c r="AJ2112" s="1167"/>
      <c r="AK2112" s="1643"/>
      <c r="AL2112" s="1643"/>
      <c r="AM2112" s="1167"/>
      <c r="AN2112" s="1167"/>
      <c r="AO2112" s="1167"/>
      <c r="AP2112" s="1167"/>
      <c r="AQ2112" s="1643"/>
      <c r="AR2112" s="1167"/>
      <c r="AS2112" s="1167"/>
      <c r="AT2112" s="551"/>
      <c r="AU2112" s="1167"/>
      <c r="AV2112" s="1167"/>
      <c r="AW2112" s="1167"/>
      <c r="AX2112" s="1167"/>
      <c r="AY2112" s="1167"/>
      <c r="AZ2112" s="1639"/>
      <c r="BA2112" s="573"/>
      <c r="BB2112" s="573"/>
      <c r="BC2112" s="573"/>
      <c r="BD2112" s="573"/>
      <c r="BE2112" s="1648">
        <v>11</v>
      </c>
    </row>
    <row s="1648" customFormat="1" customHeight="1" ht="11.549999999999999">
      <c r="A2113" s="994"/>
      <c r="B2113" s="1643"/>
      <c r="C2113" s="1643"/>
      <c r="D2113" s="358"/>
      <c r="J2113" s="1648"/>
      <c r="K2113" s="1648"/>
      <c r="L2113" s="1648"/>
      <c r="M2113" s="1648"/>
      <c r="N2113" s="1648"/>
      <c r="O2113" s="1648"/>
      <c r="P2113" s="1648"/>
      <c r="Q2113" s="1648"/>
      <c r="R2113" s="1648"/>
      <c r="S2113" s="1648"/>
      <c r="T2113" s="1648"/>
      <c r="U2113" s="1648"/>
      <c r="V2113" s="1648"/>
      <c r="W2113" s="1648"/>
      <c r="X2113" s="1648"/>
      <c r="Y2113" s="1648"/>
      <c r="Z2113" s="1648"/>
      <c r="AA2113" s="1648"/>
      <c r="AB2113" s="1648"/>
      <c r="AC2113" s="1648"/>
      <c r="AD2113" s="1648"/>
      <c r="AE2113" s="1648"/>
      <c r="AF2113" s="1648"/>
      <c r="AG2113" s="1648"/>
      <c r="AH2113" s="1648"/>
      <c r="AJ2113" s="1167"/>
      <c r="AK2113" s="1643"/>
      <c r="AL2113" s="1643"/>
      <c r="AM2113" s="1167"/>
      <c r="AN2113" s="1167"/>
      <c r="AO2113" s="1167"/>
      <c r="AP2113" s="1167"/>
      <c r="AQ2113" s="1643"/>
      <c r="AR2113" s="1167"/>
      <c r="AS2113" s="1167"/>
      <c r="AT2113" s="551"/>
      <c r="AU2113" s="1167"/>
      <c r="AV2113" s="1167"/>
      <c r="AW2113" s="1167"/>
      <c r="AX2113" s="1167"/>
      <c r="AY2113" s="1167"/>
      <c r="AZ2113" s="1639"/>
      <c r="BA2113" s="573"/>
      <c r="BB2113" s="573"/>
      <c r="BC2113" s="573"/>
      <c r="BD2113" s="573"/>
      <c r="BE2113" s="1648">
        <v>11</v>
      </c>
    </row>
    <row s="1648" customFormat="1" customHeight="1" ht="11.549999999999999">
      <c r="A2114" s="994"/>
      <c r="B2114" s="1643"/>
      <c r="C2114" s="1643"/>
      <c r="D2114" s="358"/>
      <c r="J2114" s="1648"/>
      <c r="K2114" s="1648"/>
      <c r="L2114" s="1648"/>
      <c r="M2114" s="1648"/>
      <c r="N2114" s="1648"/>
      <c r="O2114" s="1648"/>
      <c r="P2114" s="1648"/>
      <c r="Q2114" s="1648"/>
      <c r="R2114" s="1648"/>
      <c r="S2114" s="1648"/>
      <c r="T2114" s="1648"/>
      <c r="U2114" s="1648"/>
      <c r="V2114" s="1648"/>
      <c r="W2114" s="1648"/>
      <c r="X2114" s="1648"/>
      <c r="Y2114" s="1648"/>
      <c r="Z2114" s="1648"/>
      <c r="AA2114" s="1648"/>
      <c r="AB2114" s="1648"/>
      <c r="AC2114" s="1648"/>
      <c r="AD2114" s="1648"/>
      <c r="AE2114" s="1648"/>
      <c r="AF2114" s="1648"/>
      <c r="AG2114" s="1648"/>
      <c r="AH2114" s="1648"/>
      <c r="AJ2114" s="1167"/>
      <c r="AK2114" s="1643"/>
      <c r="AL2114" s="1643"/>
      <c r="AM2114" s="1167"/>
      <c r="AN2114" s="1167"/>
      <c r="AO2114" s="1167"/>
      <c r="AP2114" s="1167"/>
      <c r="AQ2114" s="1643"/>
      <c r="AR2114" s="1167"/>
      <c r="AS2114" s="1167"/>
      <c r="AT2114" s="551"/>
      <c r="AU2114" s="1167"/>
      <c r="AV2114" s="1167"/>
      <c r="AW2114" s="1167"/>
      <c r="AX2114" s="1167"/>
      <c r="AY2114" s="1167"/>
      <c r="AZ2114" s="1639"/>
      <c r="BA2114" s="573"/>
      <c r="BB2114" s="573"/>
      <c r="BC2114" s="573"/>
      <c r="BD2114" s="573"/>
      <c r="BE2114" s="1648">
        <v>11</v>
      </c>
    </row>
    <row s="1648" customFormat="1" customHeight="1" ht="11.549999999999999">
      <c r="A2115" s="994"/>
      <c r="B2115" s="1643"/>
      <c r="C2115" s="1643"/>
      <c r="D2115" s="358"/>
      <c r="J2115" s="1648"/>
      <c r="K2115" s="1648"/>
      <c r="L2115" s="1648"/>
      <c r="M2115" s="1648"/>
      <c r="N2115" s="1648"/>
      <c r="O2115" s="1648"/>
      <c r="P2115" s="1648"/>
      <c r="Q2115" s="1648"/>
      <c r="R2115" s="1648"/>
      <c r="S2115" s="1648"/>
      <c r="T2115" s="1648"/>
      <c r="U2115" s="1648"/>
      <c r="V2115" s="1648"/>
      <c r="W2115" s="1648"/>
      <c r="X2115" s="1648"/>
      <c r="Y2115" s="1648"/>
      <c r="Z2115" s="1648"/>
      <c r="AA2115" s="1648"/>
      <c r="AB2115" s="1648"/>
      <c r="AC2115" s="1648"/>
      <c r="AD2115" s="1648"/>
      <c r="AE2115" s="1648"/>
      <c r="AF2115" s="1648"/>
      <c r="AG2115" s="1648"/>
      <c r="AH2115" s="1648"/>
      <c r="AJ2115" s="1167"/>
      <c r="AK2115" s="1643"/>
      <c r="AL2115" s="1643"/>
      <c r="AM2115" s="1167"/>
      <c r="AN2115" s="1167"/>
      <c r="AO2115" s="1167"/>
      <c r="AP2115" s="1167"/>
      <c r="AQ2115" s="1643"/>
      <c r="AR2115" s="1167"/>
      <c r="AS2115" s="1167"/>
      <c r="AT2115" s="551"/>
      <c r="AU2115" s="1167"/>
      <c r="AV2115" s="1167"/>
      <c r="AW2115" s="1167"/>
      <c r="AX2115" s="1167"/>
      <c r="AY2115" s="1167"/>
      <c r="AZ2115" s="1639"/>
      <c r="BA2115" s="573"/>
      <c r="BB2115" s="573"/>
      <c r="BC2115" s="573"/>
      <c r="BD2115" s="573"/>
      <c r="BE2115" s="1648">
        <v>11</v>
      </c>
    </row>
    <row s="1648" customFormat="1" customHeight="1" ht="11.549999999999999">
      <c r="A2116" s="994"/>
      <c r="B2116" s="1643"/>
      <c r="C2116" s="1643"/>
      <c r="D2116" s="358"/>
      <c r="J2116" s="1648"/>
      <c r="K2116" s="1648"/>
      <c r="L2116" s="1648"/>
      <c r="M2116" s="1648"/>
      <c r="N2116" s="1648"/>
      <c r="O2116" s="1648"/>
      <c r="P2116" s="1648"/>
      <c r="Q2116" s="1648"/>
      <c r="R2116" s="1648"/>
      <c r="S2116" s="1648"/>
      <c r="T2116" s="1648"/>
      <c r="U2116" s="1648"/>
      <c r="V2116" s="1648"/>
      <c r="W2116" s="1648"/>
      <c r="X2116" s="1648"/>
      <c r="Y2116" s="1648"/>
      <c r="Z2116" s="1648"/>
      <c r="AA2116" s="1648"/>
      <c r="AB2116" s="1648"/>
      <c r="AC2116" s="1648"/>
      <c r="AD2116" s="1648"/>
      <c r="AE2116" s="1648"/>
      <c r="AF2116" s="1648"/>
      <c r="AG2116" s="1648"/>
      <c r="AH2116" s="1648"/>
      <c r="AJ2116" s="1167"/>
      <c r="AK2116" s="1643"/>
      <c r="AL2116" s="1643"/>
      <c r="AM2116" s="1167"/>
      <c r="AN2116" s="1167"/>
      <c r="AO2116" s="1167"/>
      <c r="AP2116" s="1167"/>
      <c r="AQ2116" s="1643"/>
      <c r="AR2116" s="1167"/>
      <c r="AS2116" s="1167"/>
      <c r="AT2116" s="551"/>
      <c r="AU2116" s="1167"/>
      <c r="AV2116" s="1167"/>
      <c r="AW2116" s="1167"/>
      <c r="AX2116" s="1167"/>
      <c r="AY2116" s="1167"/>
      <c r="AZ2116" s="1639"/>
      <c r="BA2116" s="573"/>
      <c r="BB2116" s="573"/>
      <c r="BC2116" s="573"/>
      <c r="BD2116" s="573"/>
      <c r="BE2116" s="1648">
        <v>11</v>
      </c>
    </row>
    <row s="1648" customFormat="1" customHeight="1" ht="11.549999999999999">
      <c r="A2117" s="994"/>
      <c r="B2117" s="1643"/>
      <c r="C2117" s="1643"/>
      <c r="D2117" s="358"/>
      <c r="J2117" s="1648"/>
      <c r="K2117" s="1648"/>
      <c r="L2117" s="1648"/>
      <c r="M2117" s="1648"/>
      <c r="N2117" s="1648"/>
      <c r="O2117" s="1648"/>
      <c r="P2117" s="1648"/>
      <c r="Q2117" s="1648"/>
      <c r="R2117" s="1648"/>
      <c r="S2117" s="1648"/>
      <c r="T2117" s="1648"/>
      <c r="U2117" s="1648"/>
      <c r="V2117" s="1648"/>
      <c r="W2117" s="1648"/>
      <c r="X2117" s="1648"/>
      <c r="Y2117" s="1648"/>
      <c r="Z2117" s="1648"/>
      <c r="AA2117" s="1648"/>
      <c r="AB2117" s="1648"/>
      <c r="AC2117" s="1648"/>
      <c r="AD2117" s="1648"/>
      <c r="AE2117" s="1648"/>
      <c r="AF2117" s="1648"/>
      <c r="AG2117" s="1648"/>
      <c r="AH2117" s="1648"/>
      <c r="AJ2117" s="1167"/>
      <c r="AK2117" s="1643"/>
      <c r="AL2117" s="1643"/>
      <c r="AM2117" s="1167"/>
      <c r="AN2117" s="1167"/>
      <c r="AO2117" s="1167"/>
      <c r="AP2117" s="1167"/>
      <c r="AQ2117" s="1643"/>
      <c r="AR2117" s="1167"/>
      <c r="AS2117" s="1167"/>
      <c r="AT2117" s="551"/>
      <c r="AU2117" s="1167"/>
      <c r="AV2117" s="1167"/>
      <c r="AW2117" s="1167"/>
      <c r="AX2117" s="1167"/>
      <c r="AY2117" s="1167"/>
      <c r="AZ2117" s="1639"/>
      <c r="BA2117" s="573"/>
      <c r="BB2117" s="573"/>
      <c r="BC2117" s="573"/>
      <c r="BD2117" s="573"/>
      <c r="BE2117" s="1648">
        <v>11</v>
      </c>
    </row>
    <row s="1648" customFormat="1" customHeight="1" ht="11.549999999999999">
      <c r="A2118" s="994"/>
      <c r="B2118" s="1643"/>
      <c r="C2118" s="1643"/>
      <c r="D2118" s="358"/>
      <c r="J2118" s="1648"/>
      <c r="K2118" s="1648"/>
      <c r="L2118" s="1648"/>
      <c r="M2118" s="1648"/>
      <c r="N2118" s="1648"/>
      <c r="O2118" s="1648"/>
      <c r="P2118" s="1648"/>
      <c r="Q2118" s="1648"/>
      <c r="R2118" s="1648"/>
      <c r="S2118" s="1648"/>
      <c r="T2118" s="1648"/>
      <c r="U2118" s="1648"/>
      <c r="V2118" s="1648"/>
      <c r="W2118" s="1648"/>
      <c r="X2118" s="1648"/>
      <c r="Y2118" s="1648"/>
      <c r="Z2118" s="1648"/>
      <c r="AA2118" s="1648"/>
      <c r="AB2118" s="1648"/>
      <c r="AC2118" s="1648"/>
      <c r="AD2118" s="1648"/>
      <c r="AE2118" s="1648"/>
      <c r="AF2118" s="1648"/>
      <c r="AG2118" s="1648"/>
      <c r="AH2118" s="1648"/>
      <c r="AJ2118" s="1167"/>
      <c r="AK2118" s="1643"/>
      <c r="AL2118" s="1643"/>
      <c r="AM2118" s="1167"/>
      <c r="AN2118" s="1167"/>
      <c r="AO2118" s="1167"/>
      <c r="AP2118" s="1167"/>
      <c r="AQ2118" s="1643"/>
      <c r="AR2118" s="1167"/>
      <c r="AS2118" s="1167"/>
      <c r="AT2118" s="551"/>
      <c r="AU2118" s="1167"/>
      <c r="AV2118" s="1167"/>
      <c r="AW2118" s="1167"/>
      <c r="AX2118" s="1167"/>
      <c r="AY2118" s="1167"/>
      <c r="AZ2118" s="1639"/>
      <c r="BA2118" s="573"/>
      <c r="BB2118" s="573"/>
      <c r="BC2118" s="573"/>
      <c r="BD2118" s="573"/>
      <c r="BE2118" s="1648">
        <v>11</v>
      </c>
    </row>
    <row s="1648" customFormat="1" customHeight="1" ht="11.549999999999999">
      <c r="A2119" s="994"/>
      <c r="B2119" s="1643"/>
      <c r="C2119" s="1643"/>
      <c r="D2119" s="358"/>
      <c r="J2119" s="1648"/>
      <c r="K2119" s="1648"/>
      <c r="L2119" s="1648"/>
      <c r="M2119" s="1648"/>
      <c r="N2119" s="1648"/>
      <c r="O2119" s="1648"/>
      <c r="P2119" s="1648"/>
      <c r="Q2119" s="1648"/>
      <c r="R2119" s="1648"/>
      <c r="S2119" s="1648"/>
      <c r="T2119" s="1648"/>
      <c r="U2119" s="1648"/>
      <c r="V2119" s="1648"/>
      <c r="W2119" s="1648"/>
      <c r="X2119" s="1648"/>
      <c r="Y2119" s="1648"/>
      <c r="Z2119" s="1648"/>
      <c r="AA2119" s="1648"/>
      <c r="AB2119" s="1648"/>
      <c r="AC2119" s="1648"/>
      <c r="AD2119" s="1648"/>
      <c r="AE2119" s="1648"/>
      <c r="AF2119" s="1648"/>
      <c r="AG2119" s="1648"/>
      <c r="AH2119" s="1648"/>
      <c r="AJ2119" s="1167"/>
      <c r="AK2119" s="1643"/>
      <c r="AL2119" s="1643"/>
      <c r="AM2119" s="1167"/>
      <c r="AN2119" s="1167"/>
      <c r="AO2119" s="1167"/>
      <c r="AP2119" s="1167"/>
      <c r="AQ2119" s="1643"/>
      <c r="AR2119" s="1167"/>
      <c r="AS2119" s="1167"/>
      <c r="AT2119" s="551"/>
      <c r="AU2119" s="1167"/>
      <c r="AV2119" s="1167"/>
      <c r="AW2119" s="1167"/>
      <c r="AX2119" s="1167"/>
      <c r="AY2119" s="1167"/>
      <c r="AZ2119" s="1639"/>
      <c r="BA2119" s="573"/>
      <c r="BB2119" s="573"/>
      <c r="BC2119" s="573"/>
      <c r="BD2119" s="573"/>
      <c r="BE2119" s="1648">
        <v>11</v>
      </c>
    </row>
    <row s="1648" customFormat="1" customHeight="1" ht="11.549999999999999">
      <c r="A2120" s="994"/>
      <c r="B2120" s="1643"/>
      <c r="C2120" s="1643"/>
      <c r="D2120" s="358"/>
      <c r="J2120" s="1648"/>
      <c r="K2120" s="1648"/>
      <c r="L2120" s="1648"/>
      <c r="M2120" s="1648"/>
      <c r="N2120" s="1648"/>
      <c r="O2120" s="1648"/>
      <c r="P2120" s="1648"/>
      <c r="Q2120" s="1648"/>
      <c r="R2120" s="1648"/>
      <c r="S2120" s="1648"/>
      <c r="T2120" s="1648"/>
      <c r="U2120" s="1648"/>
      <c r="V2120" s="1648"/>
      <c r="W2120" s="1648"/>
      <c r="X2120" s="1648"/>
      <c r="Y2120" s="1648"/>
      <c r="Z2120" s="1648"/>
      <c r="AA2120" s="1648"/>
      <c r="AB2120" s="1648"/>
      <c r="AC2120" s="1648"/>
      <c r="AD2120" s="1648"/>
      <c r="AE2120" s="1648"/>
      <c r="AF2120" s="1648"/>
      <c r="AG2120" s="1648"/>
      <c r="AH2120" s="1648"/>
      <c r="AJ2120" s="1167"/>
      <c r="AK2120" s="1643"/>
      <c r="AL2120" s="1643"/>
      <c r="AM2120" s="1167"/>
      <c r="AN2120" s="1167"/>
      <c r="AO2120" s="1167"/>
      <c r="AP2120" s="1167"/>
      <c r="AQ2120" s="1643"/>
      <c r="AR2120" s="1167"/>
      <c r="AS2120" s="1167"/>
      <c r="AT2120" s="551"/>
      <c r="AU2120" s="1167"/>
      <c r="AV2120" s="1167"/>
      <c r="AW2120" s="1167"/>
      <c r="AX2120" s="1167"/>
      <c r="AY2120" s="1167"/>
      <c r="AZ2120" s="1639"/>
      <c r="BA2120" s="573"/>
      <c r="BB2120" s="573"/>
      <c r="BC2120" s="573"/>
      <c r="BD2120" s="573"/>
      <c r="BE2120" s="1648">
        <v>11</v>
      </c>
    </row>
    <row s="1648" customFormat="1" customHeight="1" ht="11.549999999999999">
      <c r="A2121" s="994"/>
      <c r="B2121" s="1643"/>
      <c r="C2121" s="1643"/>
      <c r="D2121" s="358"/>
      <c r="J2121" s="1648"/>
      <c r="K2121" s="1648"/>
      <c r="L2121" s="1648"/>
      <c r="M2121" s="1648"/>
      <c r="N2121" s="1648"/>
      <c r="O2121" s="1648"/>
      <c r="P2121" s="1648"/>
      <c r="Q2121" s="1648"/>
      <c r="R2121" s="1648"/>
      <c r="S2121" s="1648"/>
      <c r="T2121" s="1648"/>
      <c r="U2121" s="1648"/>
      <c r="V2121" s="1648"/>
      <c r="W2121" s="1648"/>
      <c r="X2121" s="1648"/>
      <c r="Y2121" s="1648"/>
      <c r="Z2121" s="1648"/>
      <c r="AA2121" s="1648"/>
      <c r="AB2121" s="1648"/>
      <c r="AC2121" s="1648"/>
      <c r="AD2121" s="1648"/>
      <c r="AE2121" s="1648"/>
      <c r="AF2121" s="1648"/>
      <c r="AG2121" s="1648"/>
      <c r="AH2121" s="1648"/>
      <c r="AJ2121" s="1167"/>
      <c r="AK2121" s="1643"/>
      <c r="AL2121" s="1643"/>
      <c r="AM2121" s="1167"/>
      <c r="AN2121" s="1167"/>
      <c r="AO2121" s="1167"/>
      <c r="AP2121" s="1167"/>
      <c r="AQ2121" s="1643"/>
      <c r="AR2121" s="1167"/>
      <c r="AS2121" s="1167"/>
      <c r="AT2121" s="551"/>
      <c r="AU2121" s="1167"/>
      <c r="AV2121" s="1167"/>
      <c r="AW2121" s="1167"/>
      <c r="AX2121" s="1167"/>
      <c r="AY2121" s="1167"/>
      <c r="AZ2121" s="1639"/>
      <c r="BA2121" s="573"/>
      <c r="BB2121" s="573"/>
      <c r="BC2121" s="573"/>
      <c r="BD2121" s="573"/>
      <c r="BE2121" s="1648">
        <v>11</v>
      </c>
    </row>
    <row s="1648" customFormat="1" customHeight="1" ht="11.549999999999999">
      <c r="A2122" s="994"/>
      <c r="B2122" s="1643"/>
      <c r="C2122" s="1643"/>
      <c r="D2122" s="358"/>
      <c r="J2122" s="1648"/>
      <c r="K2122" s="1648"/>
      <c r="L2122" s="1648"/>
      <c r="M2122" s="1648"/>
      <c r="N2122" s="1648"/>
      <c r="O2122" s="1648"/>
      <c r="P2122" s="1648"/>
      <c r="Q2122" s="1648"/>
      <c r="R2122" s="1648"/>
      <c r="S2122" s="1648"/>
      <c r="T2122" s="1648"/>
      <c r="U2122" s="1648"/>
      <c r="V2122" s="1648"/>
      <c r="W2122" s="1648"/>
      <c r="X2122" s="1648"/>
      <c r="Y2122" s="1648"/>
      <c r="Z2122" s="1648"/>
      <c r="AA2122" s="1648"/>
      <c r="AB2122" s="1648"/>
      <c r="AC2122" s="1648"/>
      <c r="AD2122" s="1648"/>
      <c r="AE2122" s="1648"/>
      <c r="AF2122" s="1648"/>
      <c r="AG2122" s="1648"/>
      <c r="AH2122" s="1648"/>
      <c r="AJ2122" s="1167"/>
      <c r="AK2122" s="1643"/>
      <c r="AL2122" s="1643"/>
      <c r="AM2122" s="1167"/>
      <c r="AN2122" s="1167"/>
      <c r="AO2122" s="1167"/>
      <c r="AP2122" s="1167"/>
      <c r="AQ2122" s="1643"/>
      <c r="AR2122" s="1167"/>
      <c r="AS2122" s="1167"/>
      <c r="AT2122" s="551"/>
      <c r="AU2122" s="1167"/>
      <c r="AV2122" s="1167"/>
      <c r="AW2122" s="1167"/>
      <c r="AX2122" s="1167"/>
      <c r="AY2122" s="1167"/>
      <c r="AZ2122" s="1639"/>
      <c r="BA2122" s="573"/>
      <c r="BB2122" s="573"/>
      <c r="BC2122" s="573"/>
      <c r="BD2122" s="573"/>
      <c r="BE2122" s="1648">
        <v>11</v>
      </c>
    </row>
    <row s="1648" customFormat="1" customHeight="1" ht="11.549999999999999">
      <c r="A2123" s="994"/>
      <c r="B2123" s="1643"/>
      <c r="C2123" s="1643"/>
      <c r="D2123" s="358"/>
      <c r="J2123" s="1648"/>
      <c r="K2123" s="1648"/>
      <c r="L2123" s="1648"/>
      <c r="M2123" s="1648"/>
      <c r="N2123" s="1648"/>
      <c r="O2123" s="1648"/>
      <c r="P2123" s="1648"/>
      <c r="Q2123" s="1648"/>
      <c r="R2123" s="1648"/>
      <c r="S2123" s="1648"/>
      <c r="T2123" s="1648"/>
      <c r="U2123" s="1648"/>
      <c r="V2123" s="1648"/>
      <c r="W2123" s="1648"/>
      <c r="X2123" s="1648"/>
      <c r="Y2123" s="1648"/>
      <c r="Z2123" s="1648"/>
      <c r="AA2123" s="1648"/>
      <c r="AB2123" s="1648"/>
      <c r="AC2123" s="1648"/>
      <c r="AD2123" s="1648"/>
      <c r="AE2123" s="1648"/>
      <c r="AF2123" s="1648"/>
      <c r="AG2123" s="1648"/>
      <c r="AH2123" s="1648"/>
      <c r="AJ2123" s="1167"/>
      <c r="AK2123" s="1643"/>
      <c r="AL2123" s="1643"/>
      <c r="AM2123" s="1167"/>
      <c r="AN2123" s="1167"/>
      <c r="AO2123" s="1167"/>
      <c r="AP2123" s="1167"/>
      <c r="AQ2123" s="1643"/>
      <c r="AR2123" s="1167"/>
      <c r="AS2123" s="1167"/>
      <c r="AT2123" s="551"/>
      <c r="AU2123" s="1167"/>
      <c r="AV2123" s="1167"/>
      <c r="AW2123" s="1167"/>
      <c r="AX2123" s="1167"/>
      <c r="AY2123" s="1167"/>
      <c r="AZ2123" s="1639"/>
      <c r="BA2123" s="573"/>
      <c r="BB2123" s="573"/>
      <c r="BC2123" s="573"/>
      <c r="BD2123" s="573"/>
      <c r="BE2123" s="1648">
        <v>11</v>
      </c>
    </row>
    <row s="1648" customFormat="1" customHeight="1" ht="11.549999999999999">
      <c r="A2124" s="994"/>
      <c r="B2124" s="1643"/>
      <c r="C2124" s="1643"/>
      <c r="D2124" s="358"/>
      <c r="J2124" s="1648"/>
      <c r="K2124" s="1648"/>
      <c r="L2124" s="1648"/>
      <c r="M2124" s="1648"/>
      <c r="N2124" s="1648"/>
      <c r="O2124" s="1648"/>
      <c r="P2124" s="1648"/>
      <c r="Q2124" s="1648"/>
      <c r="R2124" s="1648"/>
      <c r="S2124" s="1648"/>
      <c r="T2124" s="1648"/>
      <c r="U2124" s="1648"/>
      <c r="V2124" s="1648"/>
      <c r="W2124" s="1648"/>
      <c r="X2124" s="1648"/>
      <c r="Y2124" s="1648"/>
      <c r="Z2124" s="1648"/>
      <c r="AA2124" s="1648"/>
      <c r="AB2124" s="1648"/>
      <c r="AC2124" s="1648"/>
      <c r="AD2124" s="1648"/>
      <c r="AE2124" s="1648"/>
      <c r="AF2124" s="1648"/>
      <c r="AG2124" s="1648"/>
      <c r="AH2124" s="1648"/>
      <c r="AJ2124" s="1167"/>
      <c r="AK2124" s="1643"/>
      <c r="AL2124" s="1643"/>
      <c r="AM2124" s="1167"/>
      <c r="AN2124" s="1167"/>
      <c r="AO2124" s="1167"/>
      <c r="AP2124" s="1167"/>
      <c r="AQ2124" s="1643"/>
      <c r="AR2124" s="1167"/>
      <c r="AS2124" s="1167"/>
      <c r="AT2124" s="551"/>
      <c r="AU2124" s="1167"/>
      <c r="AV2124" s="1167"/>
      <c r="AW2124" s="1167"/>
      <c r="AX2124" s="1167"/>
      <c r="AY2124" s="1167"/>
      <c r="AZ2124" s="1639"/>
      <c r="BA2124" s="573"/>
      <c r="BB2124" s="573"/>
      <c r="BC2124" s="573"/>
      <c r="BD2124" s="573"/>
      <c r="BE2124" s="1648">
        <v>11</v>
      </c>
    </row>
    <row s="1648" customFormat="1" customHeight="1" ht="11.549999999999999">
      <c r="A2125" s="994"/>
      <c r="B2125" s="1643"/>
      <c r="C2125" s="1643"/>
      <c r="D2125" s="358"/>
      <c r="J2125" s="1648"/>
      <c r="K2125" s="1648"/>
      <c r="L2125" s="1648"/>
      <c r="M2125" s="1648"/>
      <c r="N2125" s="1648"/>
      <c r="O2125" s="1648"/>
      <c r="P2125" s="1648"/>
      <c r="Q2125" s="1648"/>
      <c r="R2125" s="1648"/>
      <c r="S2125" s="1648"/>
      <c r="T2125" s="1648"/>
      <c r="U2125" s="1648"/>
      <c r="V2125" s="1648"/>
      <c r="W2125" s="1648"/>
      <c r="X2125" s="1648"/>
      <c r="Y2125" s="1648"/>
      <c r="Z2125" s="1648"/>
      <c r="AA2125" s="1648"/>
      <c r="AB2125" s="1648"/>
      <c r="AC2125" s="1648"/>
      <c r="AD2125" s="1648"/>
      <c r="AE2125" s="1648"/>
      <c r="AF2125" s="1648"/>
      <c r="AG2125" s="1648"/>
      <c r="AH2125" s="1648"/>
      <c r="AJ2125" s="1167"/>
      <c r="AK2125" s="1643"/>
      <c r="AL2125" s="1643"/>
      <c r="AM2125" s="1167"/>
      <c r="AN2125" s="1167"/>
      <c r="AO2125" s="1167"/>
      <c r="AP2125" s="1167"/>
      <c r="AQ2125" s="1643"/>
      <c r="AR2125" s="1167"/>
      <c r="AS2125" s="1167"/>
      <c r="AT2125" s="551"/>
      <c r="AU2125" s="1167"/>
      <c r="AV2125" s="1167"/>
      <c r="AW2125" s="1167"/>
      <c r="AX2125" s="1167"/>
      <c r="AY2125" s="1167"/>
      <c r="AZ2125" s="1639"/>
      <c r="BA2125" s="573"/>
      <c r="BB2125" s="573"/>
      <c r="BC2125" s="573"/>
      <c r="BD2125" s="573"/>
      <c r="BE2125" s="1648">
        <v>11</v>
      </c>
    </row>
    <row s="1648" customFormat="1" customHeight="1" ht="11.549999999999999">
      <c r="A2126" s="994"/>
      <c r="B2126" s="1643"/>
      <c r="C2126" s="1643"/>
      <c r="D2126" s="358"/>
      <c r="J2126" s="1648"/>
      <c r="K2126" s="1648"/>
      <c r="L2126" s="1648"/>
      <c r="M2126" s="1648"/>
      <c r="N2126" s="1648"/>
      <c r="O2126" s="1648"/>
      <c r="P2126" s="1648"/>
      <c r="Q2126" s="1648"/>
      <c r="R2126" s="1648"/>
      <c r="S2126" s="1648"/>
      <c r="T2126" s="1648"/>
      <c r="U2126" s="1648"/>
      <c r="V2126" s="1648"/>
      <c r="W2126" s="1648"/>
      <c r="X2126" s="1648"/>
      <c r="Y2126" s="1648"/>
      <c r="Z2126" s="1648"/>
      <c r="AA2126" s="1648"/>
      <c r="AB2126" s="1648"/>
      <c r="AC2126" s="1648"/>
      <c r="AD2126" s="1648"/>
      <c r="AE2126" s="1648"/>
      <c r="AF2126" s="1648"/>
      <c r="AG2126" s="1648"/>
      <c r="AH2126" s="1648"/>
      <c r="AJ2126" s="1167"/>
      <c r="AK2126" s="1643"/>
      <c r="AL2126" s="1643"/>
      <c r="AM2126" s="1167"/>
      <c r="AN2126" s="1167"/>
      <c r="AO2126" s="1167"/>
      <c r="AP2126" s="1167"/>
      <c r="AQ2126" s="1643"/>
      <c r="AR2126" s="1167"/>
      <c r="AS2126" s="1167"/>
      <c r="AT2126" s="551"/>
      <c r="AU2126" s="1167"/>
      <c r="AV2126" s="1167"/>
      <c r="AW2126" s="1167"/>
      <c r="AX2126" s="1167"/>
      <c r="AY2126" s="1167"/>
      <c r="AZ2126" s="1639"/>
      <c r="BA2126" s="573"/>
      <c r="BB2126" s="573"/>
      <c r="BC2126" s="573"/>
      <c r="BD2126" s="573"/>
      <c r="BE2126" s="1648">
        <v>11</v>
      </c>
    </row>
    <row s="1648" customFormat="1" customHeight="1" ht="11.549999999999999">
      <c r="A2127" s="994"/>
      <c r="B2127" s="1643"/>
      <c r="C2127" s="1643"/>
      <c r="D2127" s="358"/>
      <c r="J2127" s="1648"/>
      <c r="K2127" s="1648"/>
      <c r="L2127" s="1648"/>
      <c r="M2127" s="1648"/>
      <c r="N2127" s="1648"/>
      <c r="O2127" s="1648"/>
      <c r="P2127" s="1648"/>
      <c r="Q2127" s="1648"/>
      <c r="R2127" s="1648"/>
      <c r="S2127" s="1648"/>
      <c r="T2127" s="1648"/>
      <c r="U2127" s="1648"/>
      <c r="V2127" s="1648"/>
      <c r="W2127" s="1648"/>
      <c r="X2127" s="1648"/>
      <c r="Y2127" s="1648"/>
      <c r="Z2127" s="1648"/>
      <c r="AA2127" s="1648"/>
      <c r="AB2127" s="1648"/>
      <c r="AC2127" s="1648"/>
      <c r="AD2127" s="1648"/>
      <c r="AE2127" s="1648"/>
      <c r="AF2127" s="1648"/>
      <c r="AG2127" s="1648"/>
      <c r="AH2127" s="1648"/>
      <c r="AJ2127" s="1167"/>
      <c r="AK2127" s="1643"/>
      <c r="AL2127" s="1643"/>
      <c r="AM2127" s="1167"/>
      <c r="AN2127" s="1167"/>
      <c r="AO2127" s="1167"/>
      <c r="AP2127" s="1167"/>
      <c r="AQ2127" s="1643"/>
      <c r="AR2127" s="1167"/>
      <c r="AS2127" s="1167"/>
      <c r="AT2127" s="551"/>
      <c r="AU2127" s="1167"/>
      <c r="AV2127" s="1167"/>
      <c r="AW2127" s="1167"/>
      <c r="AX2127" s="1167"/>
      <c r="AY2127" s="1167"/>
      <c r="AZ2127" s="1639"/>
      <c r="BA2127" s="573"/>
      <c r="BB2127" s="573"/>
      <c r="BC2127" s="573"/>
      <c r="BD2127" s="573"/>
      <c r="BE2127" s="1648">
        <v>11</v>
      </c>
    </row>
    <row s="1648" customFormat="1" customHeight="1" ht="11.549999999999999">
      <c r="A2128" s="994"/>
      <c r="B2128" s="1643"/>
      <c r="C2128" s="1643"/>
      <c r="D2128" s="358"/>
      <c r="J2128" s="1648"/>
      <c r="K2128" s="1648"/>
      <c r="L2128" s="1648"/>
      <c r="M2128" s="1648"/>
      <c r="N2128" s="1648"/>
      <c r="O2128" s="1648"/>
      <c r="P2128" s="1648"/>
      <c r="Q2128" s="1648"/>
      <c r="R2128" s="1648"/>
      <c r="S2128" s="1648"/>
      <c r="T2128" s="1648"/>
      <c r="U2128" s="1648"/>
      <c r="V2128" s="1648"/>
      <c r="W2128" s="1648"/>
      <c r="X2128" s="1648"/>
      <c r="Y2128" s="1648"/>
      <c r="Z2128" s="1648"/>
      <c r="AA2128" s="1648"/>
      <c r="AB2128" s="1648"/>
      <c r="AC2128" s="1648"/>
      <c r="AD2128" s="1648"/>
      <c r="AE2128" s="1648"/>
      <c r="AF2128" s="1648"/>
      <c r="AG2128" s="1648"/>
      <c r="AH2128" s="1648"/>
      <c r="AJ2128" s="1167"/>
      <c r="AK2128" s="1643"/>
      <c r="AL2128" s="1643"/>
      <c r="AM2128" s="1167"/>
      <c r="AN2128" s="1167"/>
      <c r="AO2128" s="1167"/>
      <c r="AP2128" s="1167"/>
      <c r="AQ2128" s="1643"/>
      <c r="AR2128" s="1167"/>
      <c r="AS2128" s="1167"/>
      <c r="AT2128" s="551"/>
      <c r="AU2128" s="1167"/>
      <c r="AV2128" s="1167"/>
      <c r="AW2128" s="1167"/>
      <c r="AX2128" s="1167"/>
      <c r="AY2128" s="1167"/>
      <c r="AZ2128" s="1639"/>
      <c r="BA2128" s="573"/>
      <c r="BB2128" s="573"/>
      <c r="BC2128" s="573"/>
      <c r="BD2128" s="573"/>
      <c r="BE2128" s="1648">
        <v>11</v>
      </c>
    </row>
    <row s="1648" customFormat="1" customHeight="1" ht="11.549999999999999">
      <c r="A2129" s="994"/>
      <c r="B2129" s="1643"/>
      <c r="C2129" s="1643"/>
      <c r="D2129" s="358"/>
      <c r="J2129" s="1648"/>
      <c r="K2129" s="1648"/>
      <c r="L2129" s="1648"/>
      <c r="M2129" s="1648"/>
      <c r="N2129" s="1648"/>
      <c r="O2129" s="1648"/>
      <c r="P2129" s="1648"/>
      <c r="Q2129" s="1648"/>
      <c r="R2129" s="1648"/>
      <c r="S2129" s="1648"/>
      <c r="T2129" s="1648"/>
      <c r="U2129" s="1648"/>
      <c r="V2129" s="1648"/>
      <c r="W2129" s="1648"/>
      <c r="X2129" s="1648"/>
      <c r="Y2129" s="1648"/>
      <c r="Z2129" s="1648"/>
      <c r="AA2129" s="1648"/>
      <c r="AB2129" s="1648"/>
      <c r="AC2129" s="1648"/>
      <c r="AD2129" s="1648"/>
      <c r="AE2129" s="1648"/>
      <c r="AF2129" s="1648"/>
      <c r="AG2129" s="1648"/>
      <c r="AH2129" s="1648"/>
      <c r="AJ2129" s="1167"/>
      <c r="AK2129" s="1643"/>
      <c r="AL2129" s="1643"/>
      <c r="AM2129" s="1167"/>
      <c r="AN2129" s="1167"/>
      <c r="AO2129" s="1167"/>
      <c r="AP2129" s="1167"/>
      <c r="AQ2129" s="1643"/>
      <c r="AR2129" s="1167"/>
      <c r="AS2129" s="1167"/>
      <c r="AT2129" s="551"/>
      <c r="AU2129" s="1167"/>
      <c r="AV2129" s="1167"/>
      <c r="AW2129" s="1167"/>
      <c r="AX2129" s="1167"/>
      <c r="AY2129" s="1167"/>
      <c r="AZ2129" s="1639"/>
      <c r="BA2129" s="573"/>
      <c r="BB2129" s="573"/>
      <c r="BC2129" s="573"/>
      <c r="BD2129" s="573"/>
      <c r="BE2129" s="1648">
        <v>11</v>
      </c>
    </row>
    <row s="1648" customFormat="1" customHeight="1" ht="11.549999999999999">
      <c r="A2130" s="994"/>
      <c r="B2130" s="1643"/>
      <c r="C2130" s="1643"/>
      <c r="D2130" s="358"/>
      <c r="J2130" s="1648"/>
      <c r="K2130" s="1648"/>
      <c r="L2130" s="1648"/>
      <c r="M2130" s="1648"/>
      <c r="N2130" s="1648"/>
      <c r="O2130" s="1648"/>
      <c r="P2130" s="1648"/>
      <c r="Q2130" s="1648"/>
      <c r="R2130" s="1648"/>
      <c r="S2130" s="1648"/>
      <c r="T2130" s="1648"/>
      <c r="U2130" s="1648"/>
      <c r="V2130" s="1648"/>
      <c r="W2130" s="1648"/>
      <c r="X2130" s="1648"/>
      <c r="Y2130" s="1648"/>
      <c r="Z2130" s="1648"/>
      <c r="AA2130" s="1648"/>
      <c r="AB2130" s="1648"/>
      <c r="AC2130" s="1648"/>
      <c r="AD2130" s="1648"/>
      <c r="AE2130" s="1648"/>
      <c r="AF2130" s="1648"/>
      <c r="AG2130" s="1648"/>
      <c r="AH2130" s="1648"/>
      <c r="AJ2130" s="1167"/>
      <c r="AK2130" s="1643"/>
      <c r="AL2130" s="1643"/>
      <c r="AM2130" s="1167"/>
      <c r="AN2130" s="1167"/>
      <c r="AO2130" s="1167"/>
      <c r="AP2130" s="1167"/>
      <c r="AQ2130" s="1643"/>
      <c r="AR2130" s="1167"/>
      <c r="AS2130" s="1167"/>
      <c r="AT2130" s="551"/>
      <c r="AU2130" s="1167"/>
      <c r="AV2130" s="1167"/>
      <c r="AW2130" s="1167"/>
      <c r="AX2130" s="1167"/>
      <c r="AY2130" s="1167"/>
      <c r="AZ2130" s="1639"/>
      <c r="BA2130" s="573"/>
      <c r="BB2130" s="573"/>
      <c r="BC2130" s="573"/>
      <c r="BD2130" s="573"/>
      <c r="BE2130" s="1648">
        <v>11</v>
      </c>
    </row>
    <row s="1648" customFormat="1" customHeight="1" ht="11.549999999999999">
      <c r="A2131" s="994"/>
      <c r="B2131" s="1643"/>
      <c r="C2131" s="1643"/>
      <c r="D2131" s="358"/>
      <c r="J2131" s="1648"/>
      <c r="K2131" s="1648"/>
      <c r="L2131" s="1648"/>
      <c r="M2131" s="1648"/>
      <c r="N2131" s="1648"/>
      <c r="O2131" s="1648"/>
      <c r="P2131" s="1648"/>
      <c r="Q2131" s="1648"/>
      <c r="R2131" s="1648"/>
      <c r="S2131" s="1648"/>
      <c r="T2131" s="1648"/>
      <c r="U2131" s="1648"/>
      <c r="V2131" s="1648"/>
      <c r="W2131" s="1648"/>
      <c r="X2131" s="1648"/>
      <c r="Y2131" s="1648"/>
      <c r="Z2131" s="1648"/>
      <c r="AA2131" s="1648"/>
      <c r="AB2131" s="1648"/>
      <c r="AC2131" s="1648"/>
      <c r="AD2131" s="1648"/>
      <c r="AE2131" s="1648"/>
      <c r="AF2131" s="1648"/>
      <c r="AG2131" s="1648"/>
      <c r="AH2131" s="1648"/>
      <c r="AJ2131" s="1167"/>
      <c r="AK2131" s="1643"/>
      <c r="AL2131" s="1643"/>
      <c r="AM2131" s="1167"/>
      <c r="AN2131" s="1167"/>
      <c r="AO2131" s="1167"/>
      <c r="AP2131" s="1167"/>
      <c r="AQ2131" s="1643"/>
      <c r="AR2131" s="1167"/>
      <c r="AS2131" s="1167"/>
      <c r="AT2131" s="551"/>
      <c r="AU2131" s="1167"/>
      <c r="AV2131" s="1167"/>
      <c r="AW2131" s="1167"/>
      <c r="AX2131" s="1167"/>
      <c r="AY2131" s="1167"/>
      <c r="AZ2131" s="1639"/>
      <c r="BA2131" s="573"/>
      <c r="BB2131" s="573"/>
      <c r="BC2131" s="573"/>
      <c r="BD2131" s="573"/>
      <c r="BE2131" s="1648">
        <v>11</v>
      </c>
    </row>
    <row s="1648" customFormat="1" customHeight="1" ht="11.549999999999999">
      <c r="A2132" s="994"/>
      <c r="B2132" s="1643"/>
      <c r="C2132" s="1643"/>
      <c r="D2132" s="358"/>
      <c r="J2132" s="1648"/>
      <c r="K2132" s="1648"/>
      <c r="L2132" s="1648"/>
      <c r="M2132" s="1648"/>
      <c r="N2132" s="1648"/>
      <c r="O2132" s="1648"/>
      <c r="P2132" s="1648"/>
      <c r="Q2132" s="1648"/>
      <c r="R2132" s="1648"/>
      <c r="S2132" s="1648"/>
      <c r="T2132" s="1648"/>
      <c r="U2132" s="1648"/>
      <c r="V2132" s="1648"/>
      <c r="W2132" s="1648"/>
      <c r="X2132" s="1648"/>
      <c r="Y2132" s="1648"/>
      <c r="Z2132" s="1648"/>
      <c r="AA2132" s="1648"/>
      <c r="AB2132" s="1648"/>
      <c r="AC2132" s="1648"/>
      <c r="AD2132" s="1648"/>
      <c r="AE2132" s="1648"/>
      <c r="AF2132" s="1648"/>
      <c r="AG2132" s="1648"/>
      <c r="AH2132" s="1648"/>
      <c r="AJ2132" s="1167"/>
      <c r="AK2132" s="1643"/>
      <c r="AL2132" s="1643"/>
      <c r="AM2132" s="1167"/>
      <c r="AN2132" s="1167"/>
      <c r="AO2132" s="1167"/>
      <c r="AP2132" s="1167"/>
      <c r="AQ2132" s="1643"/>
      <c r="AR2132" s="1167"/>
      <c r="AS2132" s="1167"/>
      <c r="AT2132" s="551"/>
      <c r="AU2132" s="1167"/>
      <c r="AV2132" s="1167"/>
      <c r="AW2132" s="1167"/>
      <c r="AX2132" s="1167"/>
      <c r="AY2132" s="1167"/>
      <c r="AZ2132" s="1639"/>
      <c r="BA2132" s="573"/>
      <c r="BB2132" s="573"/>
      <c r="BC2132" s="573"/>
      <c r="BD2132" s="573"/>
      <c r="BE2132" s="1648">
        <v>11</v>
      </c>
    </row>
    <row s="1648" customFormat="1" customHeight="1" ht="11.549999999999999">
      <c r="A2133" s="994"/>
      <c r="B2133" s="1643"/>
      <c r="C2133" s="1643"/>
      <c r="D2133" s="358"/>
      <c r="J2133" s="1648"/>
      <c r="K2133" s="1648"/>
      <c r="L2133" s="1648"/>
      <c r="M2133" s="1648"/>
      <c r="N2133" s="1648"/>
      <c r="O2133" s="1648"/>
      <c r="P2133" s="1648"/>
      <c r="Q2133" s="1648"/>
      <c r="R2133" s="1648"/>
      <c r="S2133" s="1648"/>
      <c r="T2133" s="1648"/>
      <c r="U2133" s="1648"/>
      <c r="V2133" s="1648"/>
      <c r="W2133" s="1648"/>
      <c r="X2133" s="1648"/>
      <c r="Y2133" s="1648"/>
      <c r="Z2133" s="1648"/>
      <c r="AA2133" s="1648"/>
      <c r="AB2133" s="1648"/>
      <c r="AC2133" s="1648"/>
      <c r="AD2133" s="1648"/>
      <c r="AE2133" s="1648"/>
      <c r="AF2133" s="1648"/>
      <c r="AG2133" s="1648"/>
      <c r="AH2133" s="1648"/>
      <c r="AJ2133" s="1167"/>
      <c r="AK2133" s="1643"/>
      <c r="AL2133" s="1643"/>
      <c r="AM2133" s="1167"/>
      <c r="AN2133" s="1167"/>
      <c r="AO2133" s="1167"/>
      <c r="AP2133" s="1167"/>
      <c r="AQ2133" s="1643"/>
      <c r="AR2133" s="1167"/>
      <c r="AS2133" s="1167"/>
      <c r="AT2133" s="551"/>
      <c r="AU2133" s="1167"/>
      <c r="AV2133" s="1167"/>
      <c r="AW2133" s="1167"/>
      <c r="AX2133" s="1167"/>
      <c r="AY2133" s="1167"/>
      <c r="AZ2133" s="1639"/>
      <c r="BA2133" s="573"/>
      <c r="BB2133" s="573"/>
      <c r="BC2133" s="573"/>
      <c r="BD2133" s="573"/>
      <c r="BE2133" s="1648">
        <v>11</v>
      </c>
    </row>
    <row s="1648" customFormat="1" customHeight="1" ht="11.549999999999999">
      <c r="A2134" s="994"/>
      <c r="B2134" s="1643"/>
      <c r="C2134" s="1643"/>
      <c r="D2134" s="358"/>
      <c r="J2134" s="1648"/>
      <c r="K2134" s="1648"/>
      <c r="L2134" s="1648"/>
      <c r="M2134" s="1648"/>
      <c r="N2134" s="1648"/>
      <c r="O2134" s="1648"/>
      <c r="P2134" s="1648"/>
      <c r="Q2134" s="1648"/>
      <c r="R2134" s="1648"/>
      <c r="S2134" s="1648"/>
      <c r="T2134" s="1648"/>
      <c r="U2134" s="1648"/>
      <c r="V2134" s="1648"/>
      <c r="W2134" s="1648"/>
      <c r="X2134" s="1648"/>
      <c r="Y2134" s="1648"/>
      <c r="Z2134" s="1648"/>
      <c r="AA2134" s="1648"/>
      <c r="AB2134" s="1648"/>
      <c r="AC2134" s="1648"/>
      <c r="AD2134" s="1648"/>
      <c r="AE2134" s="1648"/>
      <c r="AF2134" s="1648"/>
      <c r="AG2134" s="1648"/>
      <c r="AH2134" s="1648"/>
      <c r="AJ2134" s="1167"/>
      <c r="AK2134" s="1643"/>
      <c r="AL2134" s="1643"/>
      <c r="AM2134" s="1167"/>
      <c r="AN2134" s="1167"/>
      <c r="AO2134" s="1167"/>
      <c r="AP2134" s="1167"/>
      <c r="AQ2134" s="1643"/>
      <c r="AR2134" s="1167"/>
      <c r="AS2134" s="1167"/>
      <c r="AT2134" s="551"/>
      <c r="AU2134" s="1167"/>
      <c r="AV2134" s="1167"/>
      <c r="AW2134" s="1167"/>
      <c r="AX2134" s="1167"/>
      <c r="AY2134" s="1167"/>
      <c r="AZ2134" s="1639"/>
      <c r="BA2134" s="573"/>
      <c r="BB2134" s="573"/>
      <c r="BC2134" s="573"/>
      <c r="BD2134" s="573"/>
      <c r="BE2134" s="1648">
        <v>11</v>
      </c>
    </row>
    <row s="1648" customFormat="1" customHeight="1" ht="11.549999999999999">
      <c r="A2135" s="994"/>
      <c r="B2135" s="1643"/>
      <c r="C2135" s="1643"/>
      <c r="D2135" s="358"/>
      <c r="J2135" s="1648"/>
      <c r="K2135" s="1648"/>
      <c r="L2135" s="1648"/>
      <c r="M2135" s="1648"/>
      <c r="N2135" s="1648"/>
      <c r="O2135" s="1648"/>
      <c r="P2135" s="1648"/>
      <c r="Q2135" s="1648"/>
      <c r="R2135" s="1648"/>
      <c r="S2135" s="1648"/>
      <c r="T2135" s="1648"/>
      <c r="U2135" s="1648"/>
      <c r="V2135" s="1648"/>
      <c r="W2135" s="1648"/>
      <c r="X2135" s="1648"/>
      <c r="Y2135" s="1648"/>
      <c r="Z2135" s="1648"/>
      <c r="AA2135" s="1648"/>
      <c r="AB2135" s="1648"/>
      <c r="AC2135" s="1648"/>
      <c r="AD2135" s="1648"/>
      <c r="AE2135" s="1648"/>
      <c r="AF2135" s="1648"/>
      <c r="AG2135" s="1648"/>
      <c r="AH2135" s="1648"/>
      <c r="AJ2135" s="1167"/>
      <c r="AK2135" s="1643"/>
      <c r="AL2135" s="1643"/>
      <c r="AM2135" s="1167"/>
      <c r="AN2135" s="1167"/>
      <c r="AO2135" s="1167"/>
      <c r="AP2135" s="1167"/>
      <c r="AQ2135" s="1643"/>
      <c r="AR2135" s="1167"/>
      <c r="AS2135" s="1167"/>
      <c r="AT2135" s="551"/>
      <c r="AU2135" s="1167"/>
      <c r="AV2135" s="1167"/>
      <c r="AW2135" s="1167"/>
      <c r="AX2135" s="1167"/>
      <c r="AY2135" s="1167"/>
      <c r="AZ2135" s="1639"/>
      <c r="BA2135" s="573"/>
      <c r="BB2135" s="573"/>
      <c r="BC2135" s="573"/>
      <c r="BD2135" s="573"/>
      <c r="BE2135" s="1648">
        <v>11</v>
      </c>
    </row>
    <row s="1648" customFormat="1" customHeight="1" ht="11.549999999999999">
      <c r="A2136" s="994"/>
      <c r="B2136" s="1643"/>
      <c r="C2136" s="1643"/>
      <c r="D2136" s="358"/>
      <c r="J2136" s="1648"/>
      <c r="K2136" s="1648"/>
      <c r="L2136" s="1648"/>
      <c r="M2136" s="1648"/>
      <c r="N2136" s="1648"/>
      <c r="O2136" s="1648"/>
      <c r="P2136" s="1648"/>
      <c r="Q2136" s="1648"/>
      <c r="R2136" s="1648"/>
      <c r="S2136" s="1648"/>
      <c r="T2136" s="1648"/>
      <c r="U2136" s="1648"/>
      <c r="V2136" s="1648"/>
      <c r="W2136" s="1648"/>
      <c r="X2136" s="1648"/>
      <c r="Y2136" s="1648"/>
      <c r="Z2136" s="1648"/>
      <c r="AA2136" s="1648"/>
      <c r="AB2136" s="1648"/>
      <c r="AC2136" s="1648"/>
      <c r="AD2136" s="1648"/>
      <c r="AE2136" s="1648"/>
      <c r="AF2136" s="1648"/>
      <c r="AG2136" s="1648"/>
      <c r="AH2136" s="1648"/>
      <c r="AJ2136" s="1167"/>
      <c r="AK2136" s="1643"/>
      <c r="AL2136" s="1643"/>
      <c r="AM2136" s="1167"/>
      <c r="AN2136" s="1167"/>
      <c r="AO2136" s="1167"/>
      <c r="AP2136" s="1167"/>
      <c r="AQ2136" s="1643"/>
      <c r="AR2136" s="1167"/>
      <c r="AS2136" s="1167"/>
      <c r="AT2136" s="551"/>
      <c r="AU2136" s="1167"/>
      <c r="AV2136" s="1167"/>
      <c r="AW2136" s="1167"/>
      <c r="AX2136" s="1167"/>
      <c r="AY2136" s="1167"/>
      <c r="AZ2136" s="1639"/>
      <c r="BA2136" s="573"/>
      <c r="BB2136" s="573"/>
      <c r="BC2136" s="573"/>
      <c r="BD2136" s="573"/>
      <c r="BE2136" s="1648">
        <v>11</v>
      </c>
    </row>
    <row s="1648" customFormat="1" customHeight="1" ht="11.549999999999999">
      <c r="A2137" s="994"/>
      <c r="B2137" s="1643"/>
      <c r="C2137" s="1643"/>
      <c r="D2137" s="358"/>
      <c r="J2137" s="1648"/>
      <c r="K2137" s="1648"/>
      <c r="L2137" s="1648"/>
      <c r="M2137" s="1648"/>
      <c r="N2137" s="1648"/>
      <c r="O2137" s="1648"/>
      <c r="P2137" s="1648"/>
      <c r="Q2137" s="1648"/>
      <c r="R2137" s="1648"/>
      <c r="S2137" s="1648"/>
      <c r="T2137" s="1648"/>
      <c r="U2137" s="1648"/>
      <c r="V2137" s="1648"/>
      <c r="W2137" s="1648"/>
      <c r="X2137" s="1648"/>
      <c r="Y2137" s="1648"/>
      <c r="Z2137" s="1648"/>
      <c r="AA2137" s="1648"/>
      <c r="AB2137" s="1648"/>
      <c r="AC2137" s="1648"/>
      <c r="AD2137" s="1648"/>
      <c r="AE2137" s="1648"/>
      <c r="AF2137" s="1648"/>
      <c r="AG2137" s="1648"/>
      <c r="AH2137" s="1648"/>
      <c r="AJ2137" s="1167"/>
      <c r="AK2137" s="1643"/>
      <c r="AL2137" s="1643"/>
      <c r="AM2137" s="1167"/>
      <c r="AN2137" s="1167"/>
      <c r="AO2137" s="1167"/>
      <c r="AP2137" s="1167"/>
      <c r="AQ2137" s="1643"/>
      <c r="AR2137" s="1167"/>
      <c r="AS2137" s="1167"/>
      <c r="AT2137" s="551"/>
      <c r="AU2137" s="1167"/>
      <c r="AV2137" s="1167"/>
      <c r="AW2137" s="1167"/>
      <c r="AX2137" s="1167"/>
      <c r="AY2137" s="1167"/>
      <c r="AZ2137" s="1639"/>
      <c r="BA2137" s="573"/>
      <c r="BB2137" s="573"/>
      <c r="BC2137" s="573"/>
      <c r="BD2137" s="573"/>
      <c r="BE2137" s="1648">
        <v>11</v>
      </c>
    </row>
    <row s="1648" customFormat="1" customHeight="1" ht="11.549999999999999">
      <c r="A2138" s="994"/>
      <c r="B2138" s="1643"/>
      <c r="C2138" s="1643"/>
      <c r="D2138" s="358"/>
      <c r="J2138" s="1648"/>
      <c r="K2138" s="1648"/>
      <c r="L2138" s="1648"/>
      <c r="M2138" s="1648"/>
      <c r="N2138" s="1648"/>
      <c r="O2138" s="1648"/>
      <c r="P2138" s="1648"/>
      <c r="Q2138" s="1648"/>
      <c r="R2138" s="1648"/>
      <c r="S2138" s="1648"/>
      <c r="T2138" s="1648"/>
      <c r="U2138" s="1648"/>
      <c r="V2138" s="1648"/>
      <c r="W2138" s="1648"/>
      <c r="X2138" s="1648"/>
      <c r="Y2138" s="1648"/>
      <c r="Z2138" s="1648"/>
      <c r="AA2138" s="1648"/>
      <c r="AB2138" s="1648"/>
      <c r="AC2138" s="1648"/>
      <c r="AD2138" s="1648"/>
      <c r="AE2138" s="1648"/>
      <c r="AF2138" s="1648"/>
      <c r="AG2138" s="1648"/>
      <c r="AH2138" s="1648"/>
      <c r="AJ2138" s="1167"/>
      <c r="AK2138" s="1643"/>
      <c r="AL2138" s="1643"/>
      <c r="AM2138" s="1167"/>
      <c r="AN2138" s="1167"/>
      <c r="AO2138" s="1167"/>
      <c r="AP2138" s="1167"/>
      <c r="AQ2138" s="1643"/>
      <c r="AR2138" s="1167"/>
      <c r="AS2138" s="1167"/>
      <c r="AT2138" s="551"/>
      <c r="AU2138" s="1167"/>
      <c r="AV2138" s="1167"/>
      <c r="AW2138" s="1167"/>
      <c r="AX2138" s="1167"/>
      <c r="AY2138" s="1167"/>
      <c r="AZ2138" s="1639"/>
      <c r="BA2138" s="573"/>
      <c r="BB2138" s="573"/>
      <c r="BC2138" s="573"/>
      <c r="BD2138" s="573"/>
      <c r="BE2138" s="1648">
        <v>11</v>
      </c>
    </row>
    <row s="1648" customFormat="1" customHeight="1" ht="11.549999999999999">
      <c r="A2139" s="994"/>
      <c r="B2139" s="1643"/>
      <c r="C2139" s="1643"/>
      <c r="D2139" s="358"/>
      <c r="J2139" s="1648"/>
      <c r="K2139" s="1648"/>
      <c r="L2139" s="1648"/>
      <c r="M2139" s="1648"/>
      <c r="N2139" s="1648"/>
      <c r="O2139" s="1648"/>
      <c r="P2139" s="1648"/>
      <c r="Q2139" s="1648"/>
      <c r="R2139" s="1648"/>
      <c r="S2139" s="1648"/>
      <c r="T2139" s="1648"/>
      <c r="U2139" s="1648"/>
      <c r="V2139" s="1648"/>
      <c r="W2139" s="1648"/>
      <c r="X2139" s="1648"/>
      <c r="Y2139" s="1648"/>
      <c r="Z2139" s="1648"/>
      <c r="AA2139" s="1648"/>
      <c r="AB2139" s="1648"/>
      <c r="AC2139" s="1648"/>
      <c r="AD2139" s="1648"/>
      <c r="AE2139" s="1648"/>
      <c r="AF2139" s="1648"/>
      <c r="AG2139" s="1648"/>
      <c r="AH2139" s="1648"/>
      <c r="AJ2139" s="1167"/>
      <c r="AK2139" s="1643"/>
      <c r="AL2139" s="1643"/>
      <c r="AM2139" s="1167"/>
      <c r="AN2139" s="1167"/>
      <c r="AO2139" s="1167"/>
      <c r="AP2139" s="1167"/>
      <c r="AQ2139" s="1643"/>
      <c r="AR2139" s="1167"/>
      <c r="AS2139" s="1167"/>
      <c r="AT2139" s="551"/>
      <c r="AU2139" s="1167"/>
      <c r="AV2139" s="1167"/>
      <c r="AW2139" s="1167"/>
      <c r="AX2139" s="1167"/>
      <c r="AY2139" s="1167"/>
      <c r="AZ2139" s="1639"/>
      <c r="BA2139" s="573"/>
      <c r="BB2139" s="573"/>
      <c r="BC2139" s="573"/>
      <c r="BD2139" s="573"/>
      <c r="BE2139" s="1648">
        <v>11</v>
      </c>
    </row>
    <row s="1648" customFormat="1" customHeight="1" ht="11.549999999999999">
      <c r="A2140" s="994"/>
      <c r="B2140" s="1643"/>
      <c r="C2140" s="1643"/>
      <c r="D2140" s="358"/>
      <c r="J2140" s="1648"/>
      <c r="K2140" s="1648"/>
      <c r="L2140" s="1648"/>
      <c r="M2140" s="1648"/>
      <c r="N2140" s="1648"/>
      <c r="O2140" s="1648"/>
      <c r="P2140" s="1648"/>
      <c r="Q2140" s="1648"/>
      <c r="R2140" s="1648"/>
      <c r="S2140" s="1648"/>
      <c r="T2140" s="1648"/>
      <c r="U2140" s="1648"/>
      <c r="V2140" s="1648"/>
      <c r="W2140" s="1648"/>
      <c r="X2140" s="1648"/>
      <c r="Y2140" s="1648"/>
      <c r="Z2140" s="1648"/>
      <c r="AA2140" s="1648"/>
      <c r="AB2140" s="1648"/>
      <c r="AC2140" s="1648"/>
      <c r="AD2140" s="1648"/>
      <c r="AE2140" s="1648"/>
      <c r="AF2140" s="1648"/>
      <c r="AG2140" s="1648"/>
      <c r="AH2140" s="1648"/>
      <c r="AJ2140" s="1167"/>
      <c r="AK2140" s="1643"/>
      <c r="AL2140" s="1643"/>
      <c r="AM2140" s="1167"/>
      <c r="AN2140" s="1167"/>
      <c r="AO2140" s="1167"/>
      <c r="AP2140" s="1167"/>
      <c r="AQ2140" s="1643"/>
      <c r="AR2140" s="1167"/>
      <c r="AS2140" s="1167"/>
      <c r="AT2140" s="551"/>
      <c r="AU2140" s="1167"/>
      <c r="AV2140" s="1167"/>
      <c r="AW2140" s="1167"/>
      <c r="AX2140" s="1167"/>
      <c r="AY2140" s="1167"/>
      <c r="AZ2140" s="1639"/>
      <c r="BA2140" s="573"/>
      <c r="BB2140" s="573"/>
      <c r="BC2140" s="573"/>
      <c r="BD2140" s="573"/>
      <c r="BE2140" s="1648">
        <v>11</v>
      </c>
    </row>
    <row s="1648" customFormat="1" customHeight="1" ht="11.549999999999999">
      <c r="A2141" s="994"/>
      <c r="B2141" s="1643"/>
      <c r="C2141" s="1643"/>
      <c r="D2141" s="358"/>
      <c r="J2141" s="1648"/>
      <c r="K2141" s="1648"/>
      <c r="L2141" s="1648"/>
      <c r="M2141" s="1648"/>
      <c r="N2141" s="1648"/>
      <c r="O2141" s="1648"/>
      <c r="P2141" s="1648"/>
      <c r="Q2141" s="1648"/>
      <c r="R2141" s="1648"/>
      <c r="S2141" s="1648"/>
      <c r="T2141" s="1648"/>
      <c r="U2141" s="1648"/>
      <c r="V2141" s="1648"/>
      <c r="W2141" s="1648"/>
      <c r="X2141" s="1648"/>
      <c r="Y2141" s="1648"/>
      <c r="Z2141" s="1648"/>
      <c r="AA2141" s="1648"/>
      <c r="AB2141" s="1648"/>
      <c r="AC2141" s="1648"/>
      <c r="AD2141" s="1648"/>
      <c r="AE2141" s="1648"/>
      <c r="AF2141" s="1648"/>
      <c r="AG2141" s="1648"/>
      <c r="AH2141" s="1648"/>
      <c r="AJ2141" s="1167"/>
      <c r="AK2141" s="1643"/>
      <c r="AL2141" s="1643"/>
      <c r="AM2141" s="1167"/>
      <c r="AN2141" s="1167"/>
      <c r="AO2141" s="1167"/>
      <c r="AP2141" s="1167"/>
      <c r="AQ2141" s="1643"/>
      <c r="AR2141" s="1167"/>
      <c r="AS2141" s="1167"/>
      <c r="AT2141" s="551"/>
      <c r="AU2141" s="1167"/>
      <c r="AV2141" s="1167"/>
      <c r="AW2141" s="1167"/>
      <c r="AX2141" s="1167"/>
      <c r="AY2141" s="1167"/>
      <c r="AZ2141" s="1639"/>
      <c r="BA2141" s="573"/>
      <c r="BB2141" s="573"/>
      <c r="BC2141" s="573"/>
      <c r="BD2141" s="573"/>
      <c r="BE2141" s="1648">
        <v>11</v>
      </c>
    </row>
    <row s="1648" customFormat="1" customHeight="1" ht="11.549999999999999">
      <c r="A2142" s="994"/>
      <c r="B2142" s="1643"/>
      <c r="C2142" s="1643"/>
      <c r="D2142" s="358"/>
      <c r="J2142" s="1648"/>
      <c r="K2142" s="1648"/>
      <c r="L2142" s="1648"/>
      <c r="M2142" s="1648"/>
      <c r="N2142" s="1648"/>
      <c r="O2142" s="1648"/>
      <c r="P2142" s="1648"/>
      <c r="Q2142" s="1648"/>
      <c r="R2142" s="1648"/>
      <c r="S2142" s="1648"/>
      <c r="T2142" s="1648"/>
      <c r="U2142" s="1648"/>
      <c r="V2142" s="1648"/>
      <c r="W2142" s="1648"/>
      <c r="X2142" s="1648"/>
      <c r="Y2142" s="1648"/>
      <c r="Z2142" s="1648"/>
      <c r="AA2142" s="1648"/>
      <c r="AB2142" s="1648"/>
      <c r="AC2142" s="1648"/>
      <c r="AD2142" s="1648"/>
      <c r="AE2142" s="1648"/>
      <c r="AF2142" s="1648"/>
      <c r="AG2142" s="1648"/>
      <c r="AH2142" s="1648"/>
      <c r="AJ2142" s="1167"/>
      <c r="AK2142" s="1643"/>
      <c r="AL2142" s="1643"/>
      <c r="AM2142" s="1167"/>
      <c r="AN2142" s="1167"/>
      <c r="AO2142" s="1167"/>
      <c r="AP2142" s="1167"/>
      <c r="AQ2142" s="1643"/>
      <c r="AR2142" s="1167"/>
      <c r="AS2142" s="1167"/>
      <c r="AT2142" s="551"/>
      <c r="AU2142" s="1167"/>
      <c r="AV2142" s="1167"/>
      <c r="AW2142" s="1167"/>
      <c r="AX2142" s="1167"/>
      <c r="AY2142" s="1167"/>
      <c r="AZ2142" s="1639"/>
      <c r="BA2142" s="573"/>
      <c r="BB2142" s="573"/>
      <c r="BC2142" s="573"/>
      <c r="BD2142" s="573"/>
      <c r="BE2142" s="1648">
        <v>11</v>
      </c>
    </row>
    <row s="1648" customFormat="1" customHeight="1" ht="11.549999999999999">
      <c r="A2143" s="994"/>
      <c r="B2143" s="1643"/>
      <c r="C2143" s="1643"/>
      <c r="D2143" s="358"/>
      <c r="J2143" s="1648"/>
      <c r="K2143" s="1648"/>
      <c r="L2143" s="1648"/>
      <c r="M2143" s="1648"/>
      <c r="N2143" s="1648"/>
      <c r="O2143" s="1648"/>
      <c r="P2143" s="1648"/>
      <c r="Q2143" s="1648"/>
      <c r="R2143" s="1648"/>
      <c r="S2143" s="1648"/>
      <c r="T2143" s="1648"/>
      <c r="U2143" s="1648"/>
      <c r="V2143" s="1648"/>
      <c r="W2143" s="1648"/>
      <c r="X2143" s="1648"/>
      <c r="Y2143" s="1648"/>
      <c r="Z2143" s="1648"/>
      <c r="AA2143" s="1648"/>
      <c r="AB2143" s="1648"/>
      <c r="AC2143" s="1648"/>
      <c r="AD2143" s="1648"/>
      <c r="AE2143" s="1648"/>
      <c r="AF2143" s="1648"/>
      <c r="AG2143" s="1648"/>
      <c r="AH2143" s="1648"/>
      <c r="AJ2143" s="1167"/>
      <c r="AK2143" s="1643"/>
      <c r="AL2143" s="1643"/>
      <c r="AM2143" s="1167"/>
      <c r="AN2143" s="1167"/>
      <c r="AO2143" s="1167"/>
      <c r="AP2143" s="1167"/>
      <c r="AQ2143" s="1643"/>
      <c r="AR2143" s="1167"/>
      <c r="AS2143" s="1167"/>
      <c r="AT2143" s="551"/>
      <c r="AU2143" s="1167"/>
      <c r="AV2143" s="1167"/>
      <c r="AW2143" s="1167"/>
      <c r="AX2143" s="1167"/>
      <c r="AY2143" s="1167"/>
      <c r="AZ2143" s="1639"/>
      <c r="BA2143" s="573"/>
      <c r="BB2143" s="573"/>
      <c r="BC2143" s="573"/>
      <c r="BD2143" s="573"/>
      <c r="BE2143" s="1648">
        <v>11</v>
      </c>
    </row>
    <row s="1648" customFormat="1" customHeight="1" ht="11.549999999999999">
      <c r="A2144" s="994"/>
      <c r="B2144" s="1643"/>
      <c r="C2144" s="1643"/>
      <c r="D2144" s="358"/>
      <c r="J2144" s="1648"/>
      <c r="K2144" s="1648"/>
      <c r="L2144" s="1648"/>
      <c r="M2144" s="1648"/>
      <c r="N2144" s="1648"/>
      <c r="O2144" s="1648"/>
      <c r="P2144" s="1648"/>
      <c r="Q2144" s="1648"/>
      <c r="R2144" s="1648"/>
      <c r="S2144" s="1648"/>
      <c r="T2144" s="1648"/>
      <c r="U2144" s="1648"/>
      <c r="V2144" s="1648"/>
      <c r="W2144" s="1648"/>
      <c r="X2144" s="1648"/>
      <c r="Y2144" s="1648"/>
      <c r="Z2144" s="1648"/>
      <c r="AA2144" s="1648"/>
      <c r="AB2144" s="1648"/>
      <c r="AC2144" s="1648"/>
      <c r="AD2144" s="1648"/>
      <c r="AE2144" s="1648"/>
      <c r="AF2144" s="1648"/>
      <c r="AG2144" s="1648"/>
      <c r="AH2144" s="1648"/>
      <c r="AJ2144" s="1167"/>
      <c r="AK2144" s="1643"/>
      <c r="AL2144" s="1643"/>
      <c r="AM2144" s="1167"/>
      <c r="AN2144" s="1167"/>
      <c r="AO2144" s="1167"/>
      <c r="AP2144" s="1167"/>
      <c r="AQ2144" s="1643"/>
      <c r="AR2144" s="1167"/>
      <c r="AS2144" s="1167"/>
      <c r="AT2144" s="551"/>
      <c r="AU2144" s="1167"/>
      <c r="AV2144" s="1167"/>
      <c r="AW2144" s="1167"/>
      <c r="AX2144" s="1167"/>
      <c r="AY2144" s="1167"/>
      <c r="AZ2144" s="1639"/>
      <c r="BA2144" s="573"/>
      <c r="BB2144" s="573"/>
      <c r="BC2144" s="573"/>
      <c r="BD2144" s="573"/>
      <c r="BE2144" s="1648">
        <v>11</v>
      </c>
    </row>
    <row s="1648" customFormat="1" customHeight="1" ht="11.549999999999999">
      <c r="A2145" s="994"/>
      <c r="B2145" s="1643"/>
      <c r="C2145" s="1643"/>
      <c r="D2145" s="358"/>
      <c r="J2145" s="1648"/>
      <c r="K2145" s="1648"/>
      <c r="L2145" s="1648"/>
      <c r="M2145" s="1648"/>
      <c r="N2145" s="1648"/>
      <c r="O2145" s="1648"/>
      <c r="P2145" s="1648"/>
      <c r="Q2145" s="1648"/>
      <c r="R2145" s="1648"/>
      <c r="S2145" s="1648"/>
      <c r="T2145" s="1648"/>
      <c r="U2145" s="1648"/>
      <c r="V2145" s="1648"/>
      <c r="W2145" s="1648"/>
      <c r="X2145" s="1648"/>
      <c r="Y2145" s="1648"/>
      <c r="Z2145" s="1648"/>
      <c r="AA2145" s="1648"/>
      <c r="AB2145" s="1648"/>
      <c r="AC2145" s="1648"/>
      <c r="AD2145" s="1648"/>
      <c r="AE2145" s="1648"/>
      <c r="AF2145" s="1648"/>
      <c r="AG2145" s="1648"/>
      <c r="AH2145" s="1648"/>
      <c r="AJ2145" s="1167"/>
      <c r="AK2145" s="1643"/>
      <c r="AL2145" s="1643"/>
      <c r="AM2145" s="1167"/>
      <c r="AN2145" s="1167"/>
      <c r="AO2145" s="1167"/>
      <c r="AP2145" s="1167"/>
      <c r="AQ2145" s="1643"/>
      <c r="AR2145" s="1167"/>
      <c r="AS2145" s="1167"/>
      <c r="AT2145" s="551"/>
      <c r="AU2145" s="1167"/>
      <c r="AV2145" s="1167"/>
      <c r="AW2145" s="1167"/>
      <c r="AX2145" s="1167"/>
      <c r="AY2145" s="1167"/>
      <c r="AZ2145" s="1639"/>
      <c r="BA2145" s="573"/>
      <c r="BB2145" s="573"/>
      <c r="BC2145" s="573"/>
      <c r="BD2145" s="573"/>
      <c r="BE2145" s="1648">
        <v>11</v>
      </c>
    </row>
    <row s="1648" customFormat="1" customHeight="1" ht="11.549999999999999">
      <c r="A2146" s="994"/>
      <c r="B2146" s="1643"/>
      <c r="C2146" s="1643"/>
      <c r="D2146" s="358"/>
      <c r="J2146" s="1648"/>
      <c r="K2146" s="1648"/>
      <c r="L2146" s="1648"/>
      <c r="M2146" s="1648"/>
      <c r="N2146" s="1648"/>
      <c r="O2146" s="1648"/>
      <c r="P2146" s="1648"/>
      <c r="Q2146" s="1648"/>
      <c r="R2146" s="1648"/>
      <c r="S2146" s="1648"/>
      <c r="T2146" s="1648"/>
      <c r="U2146" s="1648"/>
      <c r="V2146" s="1648"/>
      <c r="W2146" s="1648"/>
      <c r="X2146" s="1648"/>
      <c r="Y2146" s="1648"/>
      <c r="Z2146" s="1648"/>
      <c r="AA2146" s="1648"/>
      <c r="AB2146" s="1648"/>
      <c r="AC2146" s="1648"/>
      <c r="AD2146" s="1648"/>
      <c r="AE2146" s="1648"/>
      <c r="AF2146" s="1648"/>
      <c r="AG2146" s="1648"/>
      <c r="AH2146" s="1648"/>
      <c r="AJ2146" s="1167"/>
      <c r="AK2146" s="1643"/>
      <c r="AL2146" s="1643"/>
      <c r="AM2146" s="1167"/>
      <c r="AN2146" s="1167"/>
      <c r="AO2146" s="1167"/>
      <c r="AP2146" s="1167"/>
      <c r="AQ2146" s="1643"/>
      <c r="AR2146" s="1167"/>
      <c r="AS2146" s="1167"/>
      <c r="AT2146" s="551"/>
      <c r="AU2146" s="1167"/>
      <c r="AV2146" s="1167"/>
      <c r="AW2146" s="1167"/>
      <c r="AX2146" s="1167"/>
      <c r="AY2146" s="1167"/>
      <c r="AZ2146" s="1639"/>
      <c r="BA2146" s="573"/>
      <c r="BB2146" s="573"/>
      <c r="BC2146" s="573"/>
      <c r="BD2146" s="573"/>
      <c r="BE2146" s="1648">
        <v>11</v>
      </c>
    </row>
    <row s="1648" customFormat="1" customHeight="1" ht="11.549999999999999">
      <c r="A2147" s="994"/>
      <c r="B2147" s="1643"/>
      <c r="C2147" s="1643"/>
      <c r="D2147" s="358"/>
      <c r="J2147" s="1648"/>
      <c r="K2147" s="1648"/>
      <c r="L2147" s="1648"/>
      <c r="M2147" s="1648"/>
      <c r="N2147" s="1648"/>
      <c r="O2147" s="1648"/>
      <c r="P2147" s="1648"/>
      <c r="Q2147" s="1648"/>
      <c r="R2147" s="1648"/>
      <c r="S2147" s="1648"/>
      <c r="T2147" s="1648"/>
      <c r="U2147" s="1648"/>
      <c r="V2147" s="1648"/>
      <c r="W2147" s="1648"/>
      <c r="X2147" s="1648"/>
      <c r="Y2147" s="1648"/>
      <c r="Z2147" s="1648"/>
      <c r="AA2147" s="1648"/>
      <c r="AB2147" s="1648"/>
      <c r="AC2147" s="1648"/>
      <c r="AD2147" s="1648"/>
      <c r="AE2147" s="1648"/>
      <c r="AF2147" s="1648"/>
      <c r="AG2147" s="1648"/>
      <c r="AH2147" s="1648"/>
      <c r="AJ2147" s="1167"/>
      <c r="AK2147" s="1643"/>
      <c r="AL2147" s="1643"/>
      <c r="AM2147" s="1167"/>
      <c r="AN2147" s="1167"/>
      <c r="AO2147" s="1167"/>
      <c r="AP2147" s="1167"/>
      <c r="AQ2147" s="1643"/>
      <c r="AR2147" s="1167"/>
      <c r="AS2147" s="1167"/>
      <c r="AT2147" s="551"/>
      <c r="AU2147" s="1167"/>
      <c r="AV2147" s="1167"/>
      <c r="AW2147" s="1167"/>
      <c r="AX2147" s="1167"/>
      <c r="AY2147" s="1167"/>
      <c r="AZ2147" s="1639"/>
      <c r="BA2147" s="573"/>
      <c r="BB2147" s="573"/>
      <c r="BC2147" s="573"/>
      <c r="BD2147" s="573"/>
      <c r="BE2147" s="1648">
        <v>11</v>
      </c>
    </row>
    <row s="1648" customFormat="1" customHeight="1" ht="11.549999999999999">
      <c r="A2148" s="994"/>
      <c r="B2148" s="1643"/>
      <c r="C2148" s="1643"/>
      <c r="D2148" s="358"/>
      <c r="J2148" s="1648"/>
      <c r="K2148" s="1648"/>
      <c r="L2148" s="1648"/>
      <c r="M2148" s="1648"/>
      <c r="N2148" s="1648"/>
      <c r="O2148" s="1648"/>
      <c r="P2148" s="1648"/>
      <c r="Q2148" s="1648"/>
      <c r="R2148" s="1648"/>
      <c r="S2148" s="1648"/>
      <c r="T2148" s="1648"/>
      <c r="U2148" s="1648"/>
      <c r="V2148" s="1648"/>
      <c r="W2148" s="1648"/>
      <c r="X2148" s="1648"/>
      <c r="Y2148" s="1648"/>
      <c r="Z2148" s="1648"/>
      <c r="AA2148" s="1648"/>
      <c r="AB2148" s="1648"/>
      <c r="AC2148" s="1648"/>
      <c r="AD2148" s="1648"/>
      <c r="AE2148" s="1648"/>
      <c r="AF2148" s="1648"/>
      <c r="AG2148" s="1648"/>
      <c r="AH2148" s="1648"/>
      <c r="AJ2148" s="1167"/>
      <c r="AK2148" s="1643"/>
      <c r="AL2148" s="1643"/>
      <c r="AM2148" s="1167"/>
      <c r="AN2148" s="1167"/>
      <c r="AO2148" s="1167"/>
      <c r="AP2148" s="1167"/>
      <c r="AQ2148" s="1643"/>
      <c r="AR2148" s="1167"/>
      <c r="AS2148" s="1167"/>
      <c r="AT2148" s="551"/>
      <c r="AU2148" s="1167"/>
      <c r="AV2148" s="1167"/>
      <c r="AW2148" s="1167"/>
      <c r="AX2148" s="1167"/>
      <c r="AY2148" s="1167"/>
      <c r="AZ2148" s="1639"/>
      <c r="BA2148" s="573"/>
      <c r="BB2148" s="573"/>
      <c r="BC2148" s="573"/>
      <c r="BD2148" s="573"/>
      <c r="BE2148" s="1648">
        <v>11</v>
      </c>
    </row>
    <row s="1648" customFormat="1" customHeight="1" ht="11.549999999999999">
      <c r="A2149" s="994"/>
      <c r="B2149" s="1643"/>
      <c r="C2149" s="1643"/>
      <c r="D2149" s="358"/>
      <c r="J2149" s="1648"/>
      <c r="K2149" s="1648"/>
      <c r="L2149" s="1648"/>
      <c r="M2149" s="1648"/>
      <c r="N2149" s="1648"/>
      <c r="O2149" s="1648"/>
      <c r="P2149" s="1648"/>
      <c r="Q2149" s="1648"/>
      <c r="R2149" s="1648"/>
      <c r="S2149" s="1648"/>
      <c r="T2149" s="1648"/>
      <c r="U2149" s="1648"/>
      <c r="V2149" s="1648"/>
      <c r="W2149" s="1648"/>
      <c r="X2149" s="1648"/>
      <c r="Y2149" s="1648"/>
      <c r="Z2149" s="1648"/>
      <c r="AA2149" s="1648"/>
      <c r="AB2149" s="1648"/>
      <c r="AC2149" s="1648"/>
      <c r="AD2149" s="1648"/>
      <c r="AE2149" s="1648"/>
      <c r="AF2149" s="1648"/>
      <c r="AG2149" s="1648"/>
      <c r="AH2149" s="1648"/>
      <c r="AJ2149" s="1167"/>
      <c r="AK2149" s="1643"/>
      <c r="AL2149" s="1643"/>
      <c r="AM2149" s="1167"/>
      <c r="AN2149" s="1167"/>
      <c r="AO2149" s="1167"/>
      <c r="AP2149" s="1167"/>
      <c r="AQ2149" s="1643"/>
      <c r="AR2149" s="1167"/>
      <c r="AS2149" s="1167"/>
      <c r="AT2149" s="551"/>
      <c r="AU2149" s="1167"/>
      <c r="AV2149" s="1167"/>
      <c r="AW2149" s="1167"/>
      <c r="AX2149" s="1167"/>
      <c r="AY2149" s="1167"/>
      <c r="AZ2149" s="1639"/>
      <c r="BA2149" s="573"/>
      <c r="BB2149" s="573"/>
      <c r="BC2149" s="573"/>
      <c r="BD2149" s="573"/>
      <c r="BE2149" s="1648">
        <v>11</v>
      </c>
    </row>
    <row s="1648" customFormat="1" customHeight="1" ht="11.549999999999999">
      <c r="A2150" s="994"/>
      <c r="B2150" s="1643"/>
      <c r="C2150" s="1643"/>
      <c r="D2150" s="358"/>
      <c r="J2150" s="1648"/>
      <c r="K2150" s="1648"/>
      <c r="L2150" s="1648"/>
      <c r="M2150" s="1648"/>
      <c r="N2150" s="1648"/>
      <c r="O2150" s="1648"/>
      <c r="P2150" s="1648"/>
      <c r="Q2150" s="1648"/>
      <c r="R2150" s="1648"/>
      <c r="S2150" s="1648"/>
      <c r="T2150" s="1648"/>
      <c r="U2150" s="1648"/>
      <c r="V2150" s="1648"/>
      <c r="W2150" s="1648"/>
      <c r="X2150" s="1648"/>
      <c r="Y2150" s="1648"/>
      <c r="Z2150" s="1648"/>
      <c r="AA2150" s="1648"/>
      <c r="AB2150" s="1648"/>
      <c r="AC2150" s="1648"/>
      <c r="AD2150" s="1648"/>
      <c r="AE2150" s="1648"/>
      <c r="AF2150" s="1648"/>
      <c r="AG2150" s="1648"/>
      <c r="AH2150" s="1648"/>
      <c r="AJ2150" s="1167"/>
      <c r="AK2150" s="1643"/>
      <c r="AL2150" s="1643"/>
      <c r="AM2150" s="1167"/>
      <c r="AN2150" s="1167"/>
      <c r="AO2150" s="1167"/>
      <c r="AP2150" s="1167"/>
      <c r="AQ2150" s="1643"/>
      <c r="AR2150" s="1167"/>
      <c r="AS2150" s="1167"/>
      <c r="AT2150" s="551"/>
      <c r="AU2150" s="1167"/>
      <c r="AV2150" s="1167"/>
      <c r="AW2150" s="1167"/>
      <c r="AX2150" s="1167"/>
      <c r="AY2150" s="1167"/>
      <c r="AZ2150" s="1639"/>
      <c r="BA2150" s="573"/>
      <c r="BB2150" s="573"/>
      <c r="BC2150" s="573"/>
      <c r="BD2150" s="573"/>
      <c r="BE2150" s="1648">
        <v>11</v>
      </c>
    </row>
    <row s="1648" customFormat="1" customHeight="1" ht="11.549999999999999">
      <c r="A2151" s="994"/>
      <c r="B2151" s="1643"/>
      <c r="C2151" s="1643"/>
      <c r="D2151" s="358"/>
      <c r="J2151" s="1648"/>
      <c r="K2151" s="1648"/>
      <c r="L2151" s="1648"/>
      <c r="M2151" s="1648"/>
      <c r="N2151" s="1648"/>
      <c r="O2151" s="1648"/>
      <c r="P2151" s="1648"/>
      <c r="Q2151" s="1648"/>
      <c r="R2151" s="1648"/>
      <c r="S2151" s="1648"/>
      <c r="T2151" s="1648"/>
      <c r="U2151" s="1648"/>
      <c r="V2151" s="1648"/>
      <c r="W2151" s="1648"/>
      <c r="X2151" s="1648"/>
      <c r="Y2151" s="1648"/>
      <c r="Z2151" s="1648"/>
      <c r="AA2151" s="1648"/>
      <c r="AB2151" s="1648"/>
      <c r="AC2151" s="1648"/>
      <c r="AD2151" s="1648"/>
      <c r="AE2151" s="1648"/>
      <c r="AF2151" s="1648"/>
      <c r="AG2151" s="1648"/>
      <c r="AH2151" s="1648"/>
      <c r="AJ2151" s="1167"/>
      <c r="AK2151" s="1643"/>
      <c r="AL2151" s="1643"/>
      <c r="AM2151" s="1167"/>
      <c r="AN2151" s="1167"/>
      <c r="AO2151" s="1167"/>
      <c r="AP2151" s="1167"/>
      <c r="AQ2151" s="1643"/>
      <c r="AR2151" s="1167"/>
      <c r="AS2151" s="1167"/>
      <c r="AT2151" s="551"/>
      <c r="AU2151" s="1167"/>
      <c r="AV2151" s="1167"/>
      <c r="AW2151" s="1167"/>
      <c r="AX2151" s="1167"/>
      <c r="AY2151" s="1167"/>
      <c r="AZ2151" s="1639"/>
      <c r="BA2151" s="573"/>
      <c r="BB2151" s="573"/>
      <c r="BC2151" s="573"/>
      <c r="BD2151" s="573"/>
      <c r="BE2151" s="1648">
        <v>11</v>
      </c>
    </row>
    <row s="1648" customFormat="1" customHeight="1" ht="11.549999999999999">
      <c r="A2152" s="994"/>
      <c r="B2152" s="1643"/>
      <c r="C2152" s="1643"/>
      <c r="D2152" s="358"/>
      <c r="J2152" s="1648"/>
      <c r="K2152" s="1648"/>
      <c r="L2152" s="1648"/>
      <c r="M2152" s="1648"/>
      <c r="N2152" s="1648"/>
      <c r="O2152" s="1648"/>
      <c r="P2152" s="1648"/>
      <c r="Q2152" s="1648"/>
      <c r="R2152" s="1648"/>
      <c r="S2152" s="1648"/>
      <c r="T2152" s="1648"/>
      <c r="U2152" s="1648"/>
      <c r="V2152" s="1648"/>
      <c r="W2152" s="1648"/>
      <c r="X2152" s="1648"/>
      <c r="Y2152" s="1648"/>
      <c r="Z2152" s="1648"/>
      <c r="AA2152" s="1648"/>
      <c r="AB2152" s="1648"/>
      <c r="AC2152" s="1648"/>
      <c r="AD2152" s="1648"/>
      <c r="AE2152" s="1648"/>
      <c r="AF2152" s="1648"/>
      <c r="AG2152" s="1648"/>
      <c r="AH2152" s="1648"/>
      <c r="AJ2152" s="1167"/>
      <c r="AK2152" s="1643"/>
      <c r="AL2152" s="1643"/>
      <c r="AM2152" s="1167"/>
      <c r="AN2152" s="1167"/>
      <c r="AO2152" s="1167"/>
      <c r="AP2152" s="1167"/>
      <c r="AQ2152" s="1643"/>
      <c r="AR2152" s="1167"/>
      <c r="AS2152" s="1167"/>
      <c r="AT2152" s="551"/>
      <c r="AU2152" s="1167"/>
      <c r="AV2152" s="1167"/>
      <c r="AW2152" s="1167"/>
      <c r="AX2152" s="1167"/>
      <c r="AY2152" s="1167"/>
      <c r="AZ2152" s="1639"/>
      <c r="BA2152" s="573"/>
      <c r="BB2152" s="573"/>
      <c r="BC2152" s="573"/>
      <c r="BD2152" s="573"/>
      <c r="BE2152" s="1648">
        <v>11</v>
      </c>
    </row>
    <row s="1648" customFormat="1" customHeight="1" ht="11.549999999999999">
      <c r="A2153" s="994"/>
      <c r="B2153" s="1643"/>
      <c r="C2153" s="1643"/>
      <c r="D2153" s="358"/>
      <c r="J2153" s="1648"/>
      <c r="K2153" s="1648"/>
      <c r="L2153" s="1648"/>
      <c r="M2153" s="1648"/>
      <c r="N2153" s="1648"/>
      <c r="O2153" s="1648"/>
      <c r="P2153" s="1648"/>
      <c r="Q2153" s="1648"/>
      <c r="R2153" s="1648"/>
      <c r="S2153" s="1648"/>
      <c r="T2153" s="1648"/>
      <c r="U2153" s="1648"/>
      <c r="V2153" s="1648"/>
      <c r="W2153" s="1648"/>
      <c r="X2153" s="1648"/>
      <c r="Y2153" s="1648"/>
      <c r="Z2153" s="1648"/>
      <c r="AA2153" s="1648"/>
      <c r="AB2153" s="1648"/>
      <c r="AC2153" s="1648"/>
      <c r="AD2153" s="1648"/>
      <c r="AE2153" s="1648"/>
      <c r="AF2153" s="1648"/>
      <c r="AG2153" s="1648"/>
      <c r="AH2153" s="1648"/>
      <c r="AJ2153" s="1167"/>
      <c r="AK2153" s="1643"/>
      <c r="AL2153" s="1643"/>
      <c r="AM2153" s="1167"/>
      <c r="AN2153" s="1167"/>
      <c r="AO2153" s="1167"/>
      <c r="AP2153" s="1167"/>
      <c r="AQ2153" s="1643"/>
      <c r="AR2153" s="1167"/>
      <c r="AS2153" s="1167"/>
      <c r="AT2153" s="551"/>
      <c r="AU2153" s="1167"/>
      <c r="AV2153" s="1167"/>
      <c r="AW2153" s="1167"/>
      <c r="AX2153" s="1167"/>
      <c r="AY2153" s="1167"/>
      <c r="AZ2153" s="1639"/>
      <c r="BA2153" s="573"/>
      <c r="BB2153" s="573"/>
      <c r="BC2153" s="573"/>
      <c r="BD2153" s="573"/>
      <c r="BE2153" s="1648">
        <v>11</v>
      </c>
    </row>
    <row s="1648" customFormat="1" customHeight="1" ht="11.549999999999999">
      <c r="A2154" s="994"/>
      <c r="B2154" s="1643"/>
      <c r="C2154" s="1643"/>
      <c r="D2154" s="358"/>
      <c r="J2154" s="1648"/>
      <c r="K2154" s="1648"/>
      <c r="L2154" s="1648"/>
      <c r="M2154" s="1648"/>
      <c r="N2154" s="1648"/>
      <c r="O2154" s="1648"/>
      <c r="P2154" s="1648"/>
      <c r="Q2154" s="1648"/>
      <c r="R2154" s="1648"/>
      <c r="S2154" s="1648"/>
      <c r="T2154" s="1648"/>
      <c r="U2154" s="1648"/>
      <c r="V2154" s="1648"/>
      <c r="W2154" s="1648"/>
      <c r="X2154" s="1648"/>
      <c r="Y2154" s="1648"/>
      <c r="Z2154" s="1648"/>
      <c r="AA2154" s="1648"/>
      <c r="AB2154" s="1648"/>
      <c r="AC2154" s="1648"/>
      <c r="AD2154" s="1648"/>
      <c r="AE2154" s="1648"/>
      <c r="AF2154" s="1648"/>
      <c r="AG2154" s="1648"/>
      <c r="AH2154" s="1648"/>
      <c r="AJ2154" s="1167"/>
      <c r="AK2154" s="1643"/>
      <c r="AL2154" s="1643"/>
      <c r="AM2154" s="1167"/>
      <c r="AN2154" s="1167"/>
      <c r="AO2154" s="1167"/>
      <c r="AP2154" s="1167"/>
      <c r="AQ2154" s="1643"/>
      <c r="AR2154" s="1167"/>
      <c r="AS2154" s="1167"/>
      <c r="AT2154" s="551"/>
      <c r="AU2154" s="1167"/>
      <c r="AV2154" s="1167"/>
      <c r="AW2154" s="1167"/>
      <c r="AX2154" s="1167"/>
      <c r="AY2154" s="1167"/>
      <c r="AZ2154" s="1639"/>
      <c r="BA2154" s="573"/>
      <c r="BB2154" s="573"/>
      <c r="BC2154" s="573"/>
      <c r="BD2154" s="573"/>
      <c r="BE2154" s="1648">
        <v>11</v>
      </c>
    </row>
    <row s="1648" customFormat="1" customHeight="1" ht="11.549999999999999">
      <c r="A2155" s="994"/>
      <c r="B2155" s="1643"/>
      <c r="C2155" s="1643"/>
      <c r="D2155" s="358"/>
      <c r="J2155" s="1648"/>
      <c r="K2155" s="1648"/>
      <c r="L2155" s="1648"/>
      <c r="M2155" s="1648"/>
      <c r="N2155" s="1648"/>
      <c r="O2155" s="1648"/>
      <c r="P2155" s="1648"/>
      <c r="Q2155" s="1648"/>
      <c r="R2155" s="1648"/>
      <c r="S2155" s="1648"/>
      <c r="T2155" s="1648"/>
      <c r="U2155" s="1648"/>
      <c r="V2155" s="1648"/>
      <c r="W2155" s="1648"/>
      <c r="X2155" s="1648"/>
      <c r="Y2155" s="1648"/>
      <c r="Z2155" s="1648"/>
      <c r="AA2155" s="1648"/>
      <c r="AB2155" s="1648"/>
      <c r="AC2155" s="1648"/>
      <c r="AD2155" s="1648"/>
      <c r="AE2155" s="1648"/>
      <c r="AF2155" s="1648"/>
      <c r="AG2155" s="1648"/>
      <c r="AH2155" s="1648"/>
      <c r="AJ2155" s="1167"/>
      <c r="AK2155" s="1643"/>
      <c r="AL2155" s="1643"/>
      <c r="AM2155" s="1167"/>
      <c r="AN2155" s="1167"/>
      <c r="AO2155" s="1167"/>
      <c r="AP2155" s="1167"/>
      <c r="AQ2155" s="1643"/>
      <c r="AR2155" s="1167"/>
      <c r="AS2155" s="1167"/>
      <c r="AT2155" s="551"/>
      <c r="AU2155" s="1167"/>
      <c r="AV2155" s="1167"/>
      <c r="AW2155" s="1167"/>
      <c r="AX2155" s="1167"/>
      <c r="AY2155" s="1167"/>
      <c r="AZ2155" s="1639"/>
      <c r="BA2155" s="573"/>
      <c r="BB2155" s="573"/>
      <c r="BC2155" s="573"/>
      <c r="BD2155" s="573"/>
      <c r="BE2155" s="1648">
        <v>11</v>
      </c>
    </row>
    <row s="1648" customFormat="1" customHeight="1" ht="11.549999999999999">
      <c r="A2156" s="994"/>
      <c r="B2156" s="1643"/>
      <c r="C2156" s="1643"/>
      <c r="D2156" s="358"/>
      <c r="J2156" s="1648"/>
      <c r="K2156" s="1648"/>
      <c r="L2156" s="1648"/>
      <c r="M2156" s="1648"/>
      <c r="N2156" s="1648"/>
      <c r="O2156" s="1648"/>
      <c r="P2156" s="1648"/>
      <c r="Q2156" s="1648"/>
      <c r="R2156" s="1648"/>
      <c r="S2156" s="1648"/>
      <c r="T2156" s="1648"/>
      <c r="U2156" s="1648"/>
      <c r="V2156" s="1648"/>
      <c r="W2156" s="1648"/>
      <c r="X2156" s="1648"/>
      <c r="Y2156" s="1648"/>
      <c r="Z2156" s="1648"/>
      <c r="AA2156" s="1648"/>
      <c r="AB2156" s="1648"/>
      <c r="AC2156" s="1648"/>
      <c r="AD2156" s="1648"/>
      <c r="AE2156" s="1648"/>
      <c r="AF2156" s="1648"/>
      <c r="AG2156" s="1648"/>
      <c r="AH2156" s="1648"/>
      <c r="AJ2156" s="1167"/>
      <c r="AK2156" s="1643"/>
      <c r="AL2156" s="1643"/>
      <c r="AM2156" s="1167"/>
      <c r="AN2156" s="1167"/>
      <c r="AO2156" s="1167"/>
      <c r="AP2156" s="1167"/>
      <c r="AQ2156" s="1643"/>
      <c r="AR2156" s="1167"/>
      <c r="AS2156" s="1167"/>
      <c r="AT2156" s="551"/>
      <c r="AU2156" s="1167"/>
      <c r="AV2156" s="1167"/>
      <c r="AW2156" s="1167"/>
      <c r="AX2156" s="1167"/>
      <c r="AY2156" s="1167"/>
      <c r="AZ2156" s="1639"/>
      <c r="BA2156" s="573"/>
      <c r="BB2156" s="573"/>
      <c r="BC2156" s="573"/>
      <c r="BD2156" s="573"/>
      <c r="BE2156" s="1648">
        <v>11</v>
      </c>
    </row>
    <row s="1648" customFormat="1" customHeight="1" ht="11.549999999999999">
      <c r="A2157" s="994"/>
      <c r="B2157" s="1643"/>
      <c r="C2157" s="1643"/>
      <c r="D2157" s="358"/>
      <c r="J2157" s="1648"/>
      <c r="K2157" s="1648"/>
      <c r="L2157" s="1648"/>
      <c r="M2157" s="1648"/>
      <c r="N2157" s="1648"/>
      <c r="O2157" s="1648"/>
      <c r="P2157" s="1648"/>
      <c r="Q2157" s="1648"/>
      <c r="R2157" s="1648"/>
      <c r="S2157" s="1648"/>
      <c r="T2157" s="1648"/>
      <c r="U2157" s="1648"/>
      <c r="V2157" s="1648"/>
      <c r="W2157" s="1648"/>
      <c r="X2157" s="1648"/>
      <c r="Y2157" s="1648"/>
      <c r="Z2157" s="1648"/>
      <c r="AA2157" s="1648"/>
      <c r="AB2157" s="1648"/>
      <c r="AC2157" s="1648"/>
      <c r="AD2157" s="1648"/>
      <c r="AE2157" s="1648"/>
      <c r="AF2157" s="1648"/>
      <c r="AG2157" s="1648"/>
      <c r="AH2157" s="1648"/>
      <c r="AJ2157" s="1167"/>
      <c r="AK2157" s="1643"/>
      <c r="AL2157" s="1643"/>
      <c r="AM2157" s="1167"/>
      <c r="AN2157" s="1167"/>
      <c r="AO2157" s="1167"/>
      <c r="AP2157" s="1167"/>
      <c r="AQ2157" s="1643"/>
      <c r="AR2157" s="1167"/>
      <c r="AS2157" s="1167"/>
      <c r="AT2157" s="551"/>
      <c r="AU2157" s="1167"/>
      <c r="AV2157" s="1167"/>
      <c r="AW2157" s="1167"/>
      <c r="AX2157" s="1167"/>
      <c r="AY2157" s="1167"/>
      <c r="AZ2157" s="1639"/>
      <c r="BA2157" s="573"/>
      <c r="BB2157" s="573"/>
      <c r="BC2157" s="573"/>
      <c r="BD2157" s="573"/>
      <c r="BE2157" s="1648">
        <v>11</v>
      </c>
    </row>
    <row s="1648" customFormat="1" customHeight="1" ht="11.549999999999999">
      <c r="A2158" s="994"/>
      <c r="B2158" s="1643"/>
      <c r="C2158" s="1643"/>
      <c r="D2158" s="358"/>
      <c r="J2158" s="1648"/>
      <c r="K2158" s="1648"/>
      <c r="L2158" s="1648"/>
      <c r="M2158" s="1648"/>
      <c r="N2158" s="1648"/>
      <c r="O2158" s="1648"/>
      <c r="P2158" s="1648"/>
      <c r="Q2158" s="1648"/>
      <c r="R2158" s="1648"/>
      <c r="S2158" s="1648"/>
      <c r="T2158" s="1648"/>
      <c r="U2158" s="1648"/>
      <c r="V2158" s="1648"/>
      <c r="W2158" s="1648"/>
      <c r="X2158" s="1648"/>
      <c r="Y2158" s="1648"/>
      <c r="Z2158" s="1648"/>
      <c r="AA2158" s="1648"/>
      <c r="AB2158" s="1648"/>
      <c r="AC2158" s="1648"/>
      <c r="AD2158" s="1648"/>
      <c r="AE2158" s="1648"/>
      <c r="AF2158" s="1648"/>
      <c r="AG2158" s="1648"/>
      <c r="AH2158" s="1648"/>
      <c r="AJ2158" s="1167"/>
      <c r="AK2158" s="1643"/>
      <c r="AL2158" s="1643"/>
      <c r="AM2158" s="1167"/>
      <c r="AN2158" s="1167"/>
      <c r="AO2158" s="1167"/>
      <c r="AP2158" s="1167"/>
      <c r="AQ2158" s="1643"/>
      <c r="AR2158" s="1167"/>
      <c r="AS2158" s="1167"/>
      <c r="AT2158" s="551"/>
      <c r="AU2158" s="1167"/>
      <c r="AV2158" s="1167"/>
      <c r="AW2158" s="1167"/>
      <c r="AX2158" s="1167"/>
      <c r="AY2158" s="1167"/>
      <c r="AZ2158" s="1639"/>
      <c r="BA2158" s="573"/>
      <c r="BB2158" s="573"/>
      <c r="BC2158" s="573"/>
      <c r="BD2158" s="573"/>
      <c r="BE2158" s="1648">
        <v>11</v>
      </c>
    </row>
    <row s="1648" customFormat="1" customHeight="1" ht="11.549999999999999">
      <c r="A2159" s="994"/>
      <c r="B2159" s="1643"/>
      <c r="C2159" s="1643"/>
      <c r="D2159" s="358"/>
      <c r="J2159" s="1648"/>
      <c r="K2159" s="1648"/>
      <c r="L2159" s="1648"/>
      <c r="M2159" s="1648"/>
      <c r="N2159" s="1648"/>
      <c r="O2159" s="1648"/>
      <c r="P2159" s="1648"/>
      <c r="Q2159" s="1648"/>
      <c r="R2159" s="1648"/>
      <c r="S2159" s="1648"/>
      <c r="T2159" s="1648"/>
      <c r="U2159" s="1648"/>
      <c r="V2159" s="1648"/>
      <c r="W2159" s="1648"/>
      <c r="X2159" s="1648"/>
      <c r="Y2159" s="1648"/>
      <c r="Z2159" s="1648"/>
      <c r="AA2159" s="1648"/>
      <c r="AB2159" s="1648"/>
      <c r="AC2159" s="1648"/>
      <c r="AD2159" s="1648"/>
      <c r="AE2159" s="1648"/>
      <c r="AF2159" s="1648"/>
      <c r="AG2159" s="1648"/>
      <c r="AH2159" s="1648"/>
      <c r="AJ2159" s="1167"/>
      <c r="AK2159" s="1643"/>
      <c r="AL2159" s="1643"/>
      <c r="AM2159" s="1167"/>
      <c r="AN2159" s="1167"/>
      <c r="AO2159" s="1167"/>
      <c r="AP2159" s="1167"/>
      <c r="AQ2159" s="1643"/>
      <c r="AR2159" s="1167"/>
      <c r="AS2159" s="1167"/>
      <c r="AT2159" s="551"/>
      <c r="AU2159" s="1167"/>
      <c r="AV2159" s="1167"/>
      <c r="AW2159" s="1167"/>
      <c r="AX2159" s="1167"/>
      <c r="AY2159" s="1167"/>
      <c r="AZ2159" s="1639"/>
      <c r="BA2159" s="573"/>
      <c r="BB2159" s="573"/>
      <c r="BC2159" s="573"/>
      <c r="BD2159" s="573"/>
      <c r="BE2159" s="1648">
        <v>11</v>
      </c>
    </row>
    <row s="1648" customFormat="1" customHeight="1" ht="11.549999999999999">
      <c r="A2160" s="994"/>
      <c r="B2160" s="1643"/>
      <c r="C2160" s="1643"/>
      <c r="D2160" s="358"/>
      <c r="J2160" s="1648"/>
      <c r="K2160" s="1648"/>
      <c r="L2160" s="1648"/>
      <c r="M2160" s="1648"/>
      <c r="N2160" s="1648"/>
      <c r="O2160" s="1648"/>
      <c r="P2160" s="1648"/>
      <c r="Q2160" s="1648"/>
      <c r="R2160" s="1648"/>
      <c r="S2160" s="1648"/>
      <c r="T2160" s="1648"/>
      <c r="U2160" s="1648"/>
      <c r="V2160" s="1648"/>
      <c r="W2160" s="1648"/>
      <c r="X2160" s="1648"/>
      <c r="Y2160" s="1648"/>
      <c r="Z2160" s="1648"/>
      <c r="AA2160" s="1648"/>
      <c r="AB2160" s="1648"/>
      <c r="AC2160" s="1648"/>
      <c r="AD2160" s="1648"/>
      <c r="AE2160" s="1648"/>
      <c r="AF2160" s="1648"/>
      <c r="AG2160" s="1648"/>
      <c r="AH2160" s="1648"/>
      <c r="AJ2160" s="1167"/>
      <c r="AK2160" s="1643"/>
      <c r="AL2160" s="1643"/>
      <c r="AM2160" s="1167"/>
      <c r="AN2160" s="1167"/>
      <c r="AO2160" s="1167"/>
      <c r="AP2160" s="1167"/>
      <c r="AQ2160" s="1643"/>
      <c r="AR2160" s="1167"/>
      <c r="AS2160" s="1167"/>
      <c r="AT2160" s="551"/>
      <c r="AU2160" s="1167"/>
      <c r="AV2160" s="1167"/>
      <c r="AW2160" s="1167"/>
      <c r="AX2160" s="1167"/>
      <c r="AY2160" s="1167"/>
      <c r="AZ2160" s="1639"/>
      <c r="BA2160" s="573"/>
      <c r="BB2160" s="573"/>
      <c r="BC2160" s="573"/>
      <c r="BD2160" s="573"/>
      <c r="BE2160" s="1648">
        <v>11</v>
      </c>
    </row>
    <row s="1648" customFormat="1" customHeight="1" ht="11.549999999999999">
      <c r="A2161" s="994"/>
      <c r="B2161" s="1643"/>
      <c r="C2161" s="1643"/>
      <c r="D2161" s="358"/>
      <c r="J2161" s="1648"/>
      <c r="K2161" s="1648"/>
      <c r="L2161" s="1648"/>
      <c r="M2161" s="1648"/>
      <c r="N2161" s="1648"/>
      <c r="O2161" s="1648"/>
      <c r="P2161" s="1648"/>
      <c r="Q2161" s="1648"/>
      <c r="R2161" s="1648"/>
      <c r="S2161" s="1648"/>
      <c r="T2161" s="1648"/>
      <c r="U2161" s="1648"/>
      <c r="V2161" s="1648"/>
      <c r="W2161" s="1648"/>
      <c r="X2161" s="1648"/>
      <c r="Y2161" s="1648"/>
      <c r="Z2161" s="1648"/>
      <c r="AA2161" s="1648"/>
      <c r="AB2161" s="1648"/>
      <c r="AC2161" s="1648"/>
      <c r="AD2161" s="1648"/>
      <c r="AE2161" s="1648"/>
      <c r="AF2161" s="1648"/>
      <c r="AG2161" s="1648"/>
      <c r="AH2161" s="1648"/>
      <c r="AJ2161" s="1167"/>
      <c r="AK2161" s="1643"/>
      <c r="AL2161" s="1643"/>
      <c r="AM2161" s="1167"/>
      <c r="AN2161" s="1167"/>
      <c r="AO2161" s="1167"/>
      <c r="AP2161" s="1167"/>
      <c r="AQ2161" s="1643"/>
      <c r="AR2161" s="1167"/>
      <c r="AS2161" s="1167"/>
      <c r="AT2161" s="551"/>
      <c r="AU2161" s="1167"/>
      <c r="AV2161" s="1167"/>
      <c r="AW2161" s="1167"/>
      <c r="AX2161" s="1167"/>
      <c r="AY2161" s="1167"/>
      <c r="AZ2161" s="1639"/>
      <c r="BA2161" s="573"/>
      <c r="BB2161" s="573"/>
      <c r="BC2161" s="573"/>
      <c r="BD2161" s="573"/>
      <c r="BE2161" s="1648">
        <v>11</v>
      </c>
    </row>
    <row s="1648" customFormat="1" customHeight="1" ht="11.549999999999999">
      <c r="A2162" s="994"/>
      <c r="B2162" s="1643"/>
      <c r="C2162" s="1643"/>
      <c r="D2162" s="358"/>
      <c r="J2162" s="1648"/>
      <c r="K2162" s="1648"/>
      <c r="L2162" s="1648"/>
      <c r="M2162" s="1648"/>
      <c r="N2162" s="1648"/>
      <c r="O2162" s="1648"/>
      <c r="P2162" s="1648"/>
      <c r="Q2162" s="1648"/>
      <c r="R2162" s="1648"/>
      <c r="S2162" s="1648"/>
      <c r="T2162" s="1648"/>
      <c r="U2162" s="1648"/>
      <c r="V2162" s="1648"/>
      <c r="W2162" s="1648"/>
      <c r="X2162" s="1648"/>
      <c r="Y2162" s="1648"/>
      <c r="Z2162" s="1648"/>
      <c r="AA2162" s="1648"/>
      <c r="AB2162" s="1648"/>
      <c r="AC2162" s="1648"/>
      <c r="AD2162" s="1648"/>
      <c r="AE2162" s="1648"/>
      <c r="AF2162" s="1648"/>
      <c r="AG2162" s="1648"/>
      <c r="AH2162" s="1648"/>
      <c r="AJ2162" s="1167"/>
      <c r="AK2162" s="1643"/>
      <c r="AL2162" s="1643"/>
      <c r="AM2162" s="1167"/>
      <c r="AN2162" s="1167"/>
      <c r="AO2162" s="1167"/>
      <c r="AP2162" s="1167"/>
      <c r="AQ2162" s="1643"/>
      <c r="AR2162" s="1167"/>
      <c r="AS2162" s="1167"/>
      <c r="AT2162" s="551"/>
      <c r="AU2162" s="1167"/>
      <c r="AV2162" s="1167"/>
      <c r="AW2162" s="1167"/>
      <c r="AX2162" s="1167"/>
      <c r="AY2162" s="1167"/>
      <c r="AZ2162" s="1639"/>
      <c r="BA2162" s="573"/>
      <c r="BB2162" s="573"/>
      <c r="BC2162" s="573"/>
      <c r="BD2162" s="573"/>
      <c r="BE2162" s="1648">
        <v>11</v>
      </c>
    </row>
    <row s="1648" customFormat="1" customHeight="1" ht="11.549999999999999">
      <c r="A2163" s="994"/>
      <c r="B2163" s="1643"/>
      <c r="C2163" s="1643"/>
      <c r="D2163" s="358"/>
      <c r="J2163" s="1648"/>
      <c r="K2163" s="1648"/>
      <c r="L2163" s="1648"/>
      <c r="M2163" s="1648"/>
      <c r="N2163" s="1648"/>
      <c r="O2163" s="1648"/>
      <c r="P2163" s="1648"/>
      <c r="Q2163" s="1648"/>
      <c r="R2163" s="1648"/>
      <c r="S2163" s="1648"/>
      <c r="T2163" s="1648"/>
      <c r="U2163" s="1648"/>
      <c r="V2163" s="1648"/>
      <c r="W2163" s="1648"/>
      <c r="X2163" s="1648"/>
      <c r="Y2163" s="1648"/>
      <c r="Z2163" s="1648"/>
      <c r="AA2163" s="1648"/>
      <c r="AB2163" s="1648"/>
      <c r="AC2163" s="1648"/>
      <c r="AD2163" s="1648"/>
      <c r="AE2163" s="1648"/>
      <c r="AF2163" s="1648"/>
      <c r="AG2163" s="1648"/>
      <c r="AH2163" s="1648"/>
      <c r="AJ2163" s="1167"/>
      <c r="AK2163" s="1643"/>
      <c r="AL2163" s="1643"/>
      <c r="AM2163" s="1167"/>
      <c r="AN2163" s="1167"/>
      <c r="AO2163" s="1167"/>
      <c r="AP2163" s="1167"/>
      <c r="AQ2163" s="1643"/>
      <c r="AR2163" s="1167"/>
      <c r="AS2163" s="1167"/>
      <c r="AT2163" s="551"/>
      <c r="AU2163" s="1167"/>
      <c r="AV2163" s="1167"/>
      <c r="AW2163" s="1167"/>
      <c r="AX2163" s="1167"/>
      <c r="AY2163" s="1167"/>
      <c r="AZ2163" s="1639"/>
      <c r="BA2163" s="573"/>
      <c r="BB2163" s="573"/>
      <c r="BC2163" s="573"/>
      <c r="BD2163" s="573"/>
      <c r="BE2163" s="1648">
        <v>11</v>
      </c>
    </row>
    <row s="1648" customFormat="1" customHeight="1" ht="11.549999999999999">
      <c r="A2164" s="994"/>
      <c r="B2164" s="1643"/>
      <c r="C2164" s="1643"/>
      <c r="D2164" s="358"/>
      <c r="J2164" s="1648"/>
      <c r="K2164" s="1648"/>
      <c r="L2164" s="1648"/>
      <c r="M2164" s="1648"/>
      <c r="N2164" s="1648"/>
      <c r="O2164" s="1648"/>
      <c r="P2164" s="1648"/>
      <c r="Q2164" s="1648"/>
      <c r="R2164" s="1648"/>
      <c r="S2164" s="1648"/>
      <c r="T2164" s="1648"/>
      <c r="U2164" s="1648"/>
      <c r="V2164" s="1648"/>
      <c r="W2164" s="1648"/>
      <c r="X2164" s="1648"/>
      <c r="Y2164" s="1648"/>
      <c r="Z2164" s="1648"/>
      <c r="AA2164" s="1648"/>
      <c r="AB2164" s="1648"/>
      <c r="AC2164" s="1648"/>
      <c r="AD2164" s="1648"/>
      <c r="AE2164" s="1648"/>
      <c r="AF2164" s="1648"/>
      <c r="AG2164" s="1648"/>
      <c r="AH2164" s="1648"/>
      <c r="AJ2164" s="1167"/>
      <c r="AK2164" s="1643"/>
      <c r="AL2164" s="1643"/>
      <c r="AM2164" s="1167"/>
      <c r="AN2164" s="1167"/>
      <c r="AO2164" s="1167"/>
      <c r="AP2164" s="1167"/>
      <c r="AQ2164" s="1643"/>
      <c r="AR2164" s="1167"/>
      <c r="AS2164" s="1167"/>
      <c r="AT2164" s="551"/>
      <c r="AU2164" s="1167"/>
      <c r="AV2164" s="1167"/>
      <c r="AW2164" s="1167"/>
      <c r="AX2164" s="1167"/>
      <c r="AY2164" s="1167"/>
      <c r="AZ2164" s="1639"/>
      <c r="BA2164" s="573"/>
      <c r="BB2164" s="573"/>
      <c r="BC2164" s="573"/>
      <c r="BD2164" s="573"/>
      <c r="BE2164" s="1648">
        <v>11</v>
      </c>
    </row>
    <row s="1648" customFormat="1" customHeight="1" ht="11.549999999999999">
      <c r="A2165" s="994"/>
      <c r="B2165" s="1643"/>
      <c r="C2165" s="1643"/>
      <c r="D2165" s="358"/>
      <c r="J2165" s="1648"/>
      <c r="K2165" s="1648"/>
      <c r="L2165" s="1648"/>
      <c r="M2165" s="1648"/>
      <c r="N2165" s="1648"/>
      <c r="O2165" s="1648"/>
      <c r="P2165" s="1648"/>
      <c r="Q2165" s="1648"/>
      <c r="R2165" s="1648"/>
      <c r="S2165" s="1648"/>
      <c r="T2165" s="1648"/>
      <c r="U2165" s="1648"/>
      <c r="V2165" s="1648"/>
      <c r="W2165" s="1648"/>
      <c r="X2165" s="1648"/>
      <c r="Y2165" s="1648"/>
      <c r="Z2165" s="1648"/>
      <c r="AA2165" s="1648"/>
      <c r="AB2165" s="1648"/>
      <c r="AC2165" s="1648"/>
      <c r="AD2165" s="1648"/>
      <c r="AE2165" s="1648"/>
      <c r="AF2165" s="1648"/>
      <c r="AG2165" s="1648"/>
      <c r="AH2165" s="1648"/>
      <c r="AJ2165" s="1167"/>
      <c r="AK2165" s="1643"/>
      <c r="AL2165" s="1643"/>
      <c r="AM2165" s="1167"/>
      <c r="AN2165" s="1167"/>
      <c r="AO2165" s="1167"/>
      <c r="AP2165" s="1167"/>
      <c r="AQ2165" s="1643"/>
      <c r="AR2165" s="1167"/>
      <c r="AS2165" s="1167"/>
      <c r="AT2165" s="551"/>
      <c r="AU2165" s="1167"/>
      <c r="AV2165" s="1167"/>
      <c r="AW2165" s="1167"/>
      <c r="AX2165" s="1167"/>
      <c r="AY2165" s="1167"/>
      <c r="AZ2165" s="1639"/>
      <c r="BA2165" s="573"/>
      <c r="BB2165" s="573"/>
      <c r="BC2165" s="573"/>
      <c r="BD2165" s="573"/>
      <c r="BE2165" s="1648">
        <v>11</v>
      </c>
    </row>
    <row s="1648" customFormat="1" customHeight="1" ht="11.549999999999999">
      <c r="A2166" s="994"/>
      <c r="B2166" s="1643"/>
      <c r="C2166" s="1643"/>
      <c r="D2166" s="358"/>
      <c r="J2166" s="1648"/>
      <c r="K2166" s="1648"/>
      <c r="L2166" s="1648"/>
      <c r="M2166" s="1648"/>
      <c r="N2166" s="1648"/>
      <c r="O2166" s="1648"/>
      <c r="P2166" s="1648"/>
      <c r="Q2166" s="1648"/>
      <c r="R2166" s="1648"/>
      <c r="S2166" s="1648"/>
      <c r="T2166" s="1648"/>
      <c r="U2166" s="1648"/>
      <c r="V2166" s="1648"/>
      <c r="W2166" s="1648"/>
      <c r="X2166" s="1648"/>
      <c r="Y2166" s="1648"/>
      <c r="Z2166" s="1648"/>
      <c r="AA2166" s="1648"/>
      <c r="AB2166" s="1648"/>
      <c r="AC2166" s="1648"/>
      <c r="AD2166" s="1648"/>
      <c r="AE2166" s="1648"/>
      <c r="AF2166" s="1648"/>
      <c r="AG2166" s="1648"/>
      <c r="AH2166" s="1648"/>
      <c r="AJ2166" s="1167"/>
      <c r="AK2166" s="1643"/>
      <c r="AL2166" s="1643"/>
      <c r="AM2166" s="1167"/>
      <c r="AN2166" s="1167"/>
      <c r="AO2166" s="1167"/>
      <c r="AP2166" s="1167"/>
      <c r="AQ2166" s="1643"/>
      <c r="AR2166" s="1167"/>
      <c r="AS2166" s="1167"/>
      <c r="AT2166" s="551"/>
      <c r="AU2166" s="1167"/>
      <c r="AV2166" s="1167"/>
      <c r="AW2166" s="1167"/>
      <c r="AX2166" s="1167"/>
      <c r="AY2166" s="1167"/>
      <c r="AZ2166" s="1639"/>
      <c r="BA2166" s="573"/>
      <c r="BB2166" s="573"/>
      <c r="BC2166" s="573"/>
      <c r="BD2166" s="573"/>
      <c r="BE2166" s="1648">
        <v>11</v>
      </c>
    </row>
    <row s="1648" customFormat="1" customHeight="1" ht="11.549999999999999">
      <c r="A2167" s="994"/>
      <c r="B2167" s="1643"/>
      <c r="C2167" s="1643"/>
      <c r="D2167" s="358"/>
      <c r="J2167" s="1648"/>
      <c r="K2167" s="1648"/>
      <c r="L2167" s="1648"/>
      <c r="M2167" s="1648"/>
      <c r="N2167" s="1648"/>
      <c r="O2167" s="1648"/>
      <c r="P2167" s="1648"/>
      <c r="Q2167" s="1648"/>
      <c r="R2167" s="1648"/>
      <c r="S2167" s="1648"/>
      <c r="T2167" s="1648"/>
      <c r="U2167" s="1648"/>
      <c r="V2167" s="1648"/>
      <c r="W2167" s="1648"/>
      <c r="X2167" s="1648"/>
      <c r="Y2167" s="1648"/>
      <c r="Z2167" s="1648"/>
      <c r="AA2167" s="1648"/>
      <c r="AB2167" s="1648"/>
      <c r="AC2167" s="1648"/>
      <c r="AD2167" s="1648"/>
      <c r="AE2167" s="1648"/>
      <c r="AF2167" s="1648"/>
      <c r="AG2167" s="1648"/>
      <c r="AH2167" s="1648"/>
      <c r="AJ2167" s="1167"/>
      <c r="AK2167" s="1643"/>
      <c r="AL2167" s="1643"/>
      <c r="AM2167" s="1167"/>
      <c r="AN2167" s="1167"/>
      <c r="AO2167" s="1167"/>
      <c r="AP2167" s="1167"/>
      <c r="AQ2167" s="1643"/>
      <c r="AR2167" s="1167"/>
      <c r="AS2167" s="1167"/>
      <c r="AT2167" s="551"/>
      <c r="AU2167" s="1167"/>
      <c r="AV2167" s="1167"/>
      <c r="AW2167" s="1167"/>
      <c r="AX2167" s="1167"/>
      <c r="AY2167" s="1167"/>
      <c r="AZ2167" s="1639"/>
      <c r="BA2167" s="573"/>
      <c r="BB2167" s="573"/>
      <c r="BC2167" s="573"/>
      <c r="BD2167" s="573"/>
      <c r="BE2167" s="1648">
        <v>11</v>
      </c>
    </row>
    <row s="1648" customFormat="1" customHeight="1" ht="11.549999999999999">
      <c r="A2168" s="994"/>
      <c r="B2168" s="1643"/>
      <c r="C2168" s="1643"/>
      <c r="D2168" s="358"/>
      <c r="J2168" s="1648"/>
      <c r="K2168" s="1648"/>
      <c r="L2168" s="1648"/>
      <c r="M2168" s="1648"/>
      <c r="N2168" s="1648"/>
      <c r="O2168" s="1648"/>
      <c r="P2168" s="1648"/>
      <c r="Q2168" s="1648"/>
      <c r="R2168" s="1648"/>
      <c r="S2168" s="1648"/>
      <c r="T2168" s="1648"/>
      <c r="U2168" s="1648"/>
      <c r="V2168" s="1648"/>
      <c r="W2168" s="1648"/>
      <c r="X2168" s="1648"/>
      <c r="Y2168" s="1648"/>
      <c r="Z2168" s="1648"/>
      <c r="AA2168" s="1648"/>
      <c r="AB2168" s="1648"/>
      <c r="AC2168" s="1648"/>
      <c r="AD2168" s="1648"/>
      <c r="AE2168" s="1648"/>
      <c r="AF2168" s="1648"/>
      <c r="AG2168" s="1648"/>
      <c r="AH2168" s="1648"/>
      <c r="AJ2168" s="1167"/>
      <c r="AK2168" s="1643"/>
      <c r="AL2168" s="1643"/>
      <c r="AM2168" s="1167"/>
      <c r="AN2168" s="1167"/>
      <c r="AO2168" s="1167"/>
      <c r="AP2168" s="1167"/>
      <c r="AQ2168" s="1643"/>
      <c r="AR2168" s="1167"/>
      <c r="AS2168" s="1167"/>
      <c r="AT2168" s="551"/>
      <c r="AU2168" s="1167"/>
      <c r="AV2168" s="1167"/>
      <c r="AW2168" s="1167"/>
      <c r="AX2168" s="1167"/>
      <c r="AY2168" s="1167"/>
      <c r="AZ2168" s="1639"/>
      <c r="BA2168" s="573"/>
      <c r="BB2168" s="573"/>
      <c r="BC2168" s="573"/>
      <c r="BD2168" s="573"/>
      <c r="BE2168" s="1648">
        <v>11</v>
      </c>
    </row>
    <row s="1648" customFormat="1" customHeight="1" ht="11.549999999999999">
      <c r="A2169" s="994"/>
      <c r="B2169" s="1643"/>
      <c r="C2169" s="1643"/>
      <c r="D2169" s="358"/>
      <c r="J2169" s="1648"/>
      <c r="K2169" s="1648"/>
      <c r="L2169" s="1648"/>
      <c r="M2169" s="1648"/>
      <c r="N2169" s="1648"/>
      <c r="O2169" s="1648"/>
      <c r="P2169" s="1648"/>
      <c r="Q2169" s="1648"/>
      <c r="R2169" s="1648"/>
      <c r="S2169" s="1648"/>
      <c r="T2169" s="1648"/>
      <c r="U2169" s="1648"/>
      <c r="V2169" s="1648"/>
      <c r="W2169" s="1648"/>
      <c r="X2169" s="1648"/>
      <c r="Y2169" s="1648"/>
      <c r="Z2169" s="1648"/>
      <c r="AA2169" s="1648"/>
      <c r="AB2169" s="1648"/>
      <c r="AC2169" s="1648"/>
      <c r="AD2169" s="1648"/>
      <c r="AE2169" s="1648"/>
      <c r="AF2169" s="1648"/>
      <c r="AG2169" s="1648"/>
      <c r="AH2169" s="1648"/>
      <c r="AJ2169" s="1167"/>
      <c r="AK2169" s="1643"/>
      <c r="AL2169" s="1643"/>
      <c r="AM2169" s="1167"/>
      <c r="AN2169" s="1167"/>
      <c r="AO2169" s="1167"/>
      <c r="AP2169" s="1167"/>
      <c r="AQ2169" s="1643"/>
      <c r="AR2169" s="1167"/>
      <c r="AS2169" s="1167"/>
      <c r="AT2169" s="551"/>
      <c r="AU2169" s="1167"/>
      <c r="AV2169" s="1167"/>
      <c r="AW2169" s="1167"/>
      <c r="AX2169" s="1167"/>
      <c r="AY2169" s="1167"/>
      <c r="AZ2169" s="1639"/>
      <c r="BA2169" s="573"/>
      <c r="BB2169" s="573"/>
      <c r="BC2169" s="573"/>
      <c r="BD2169" s="573"/>
      <c r="BE2169" s="1648">
        <v>11</v>
      </c>
    </row>
    <row s="1648" customFormat="1" customHeight="1" ht="11.549999999999999">
      <c r="A2170" s="994"/>
      <c r="B2170" s="1643"/>
      <c r="C2170" s="1643"/>
      <c r="D2170" s="358"/>
      <c r="J2170" s="1648"/>
      <c r="K2170" s="1648"/>
      <c r="L2170" s="1648"/>
      <c r="M2170" s="1648"/>
      <c r="N2170" s="1648"/>
      <c r="O2170" s="1648"/>
      <c r="P2170" s="1648"/>
      <c r="Q2170" s="1648"/>
      <c r="R2170" s="1648"/>
      <c r="S2170" s="1648"/>
      <c r="T2170" s="1648"/>
      <c r="U2170" s="1648"/>
      <c r="V2170" s="1648"/>
      <c r="W2170" s="1648"/>
      <c r="X2170" s="1648"/>
      <c r="Y2170" s="1648"/>
      <c r="Z2170" s="1648"/>
      <c r="AA2170" s="1648"/>
      <c r="AB2170" s="1648"/>
      <c r="AC2170" s="1648"/>
      <c r="AD2170" s="1648"/>
      <c r="AE2170" s="1648"/>
      <c r="AF2170" s="1648"/>
      <c r="AG2170" s="1648"/>
      <c r="AH2170" s="1648"/>
      <c r="AJ2170" s="1167"/>
      <c r="AK2170" s="1643"/>
      <c r="AL2170" s="1643"/>
      <c r="AM2170" s="1167"/>
      <c r="AN2170" s="1167"/>
      <c r="AO2170" s="1167"/>
      <c r="AP2170" s="1167"/>
      <c r="AQ2170" s="1643"/>
      <c r="AR2170" s="1167"/>
      <c r="AS2170" s="1167"/>
      <c r="AT2170" s="551"/>
      <c r="AU2170" s="1167"/>
      <c r="AV2170" s="1167"/>
      <c r="AW2170" s="1167"/>
      <c r="AX2170" s="1167"/>
      <c r="AY2170" s="1167"/>
      <c r="AZ2170" s="1639"/>
      <c r="BA2170" s="573"/>
      <c r="BB2170" s="573"/>
      <c r="BC2170" s="573"/>
      <c r="BD2170" s="573"/>
      <c r="BE2170" s="1648">
        <v>11</v>
      </c>
    </row>
    <row s="1648" customFormat="1" customHeight="1" ht="11.549999999999999">
      <c r="A2171" s="994"/>
      <c r="B2171" s="1643"/>
      <c r="C2171" s="1643"/>
      <c r="D2171" s="358"/>
      <c r="J2171" s="1648"/>
      <c r="K2171" s="1648"/>
      <c r="L2171" s="1648"/>
      <c r="M2171" s="1648"/>
      <c r="N2171" s="1648"/>
      <c r="O2171" s="1648"/>
      <c r="P2171" s="1648"/>
      <c r="Q2171" s="1648"/>
      <c r="R2171" s="1648"/>
      <c r="S2171" s="1648"/>
      <c r="T2171" s="1648"/>
      <c r="U2171" s="1648"/>
      <c r="V2171" s="1648"/>
      <c r="W2171" s="1648"/>
      <c r="X2171" s="1648"/>
      <c r="Y2171" s="1648"/>
      <c r="Z2171" s="1648"/>
      <c r="AA2171" s="1648"/>
      <c r="AB2171" s="1648"/>
      <c r="AC2171" s="1648"/>
      <c r="AD2171" s="1648"/>
      <c r="AE2171" s="1648"/>
      <c r="AF2171" s="1648"/>
      <c r="AG2171" s="1648"/>
      <c r="AH2171" s="1648"/>
      <c r="AJ2171" s="1167"/>
      <c r="AK2171" s="1643"/>
      <c r="AL2171" s="1643"/>
      <c r="AM2171" s="1167"/>
      <c r="AN2171" s="1167"/>
      <c r="AO2171" s="1167"/>
      <c r="AP2171" s="1167"/>
      <c r="AQ2171" s="1643"/>
      <c r="AR2171" s="1167"/>
      <c r="AS2171" s="1167"/>
      <c r="AT2171" s="551"/>
      <c r="AU2171" s="1167"/>
      <c r="AV2171" s="1167"/>
      <c r="AW2171" s="1167"/>
      <c r="AX2171" s="1167"/>
      <c r="AY2171" s="1167"/>
      <c r="AZ2171" s="1639"/>
      <c r="BA2171" s="573"/>
      <c r="BB2171" s="573"/>
      <c r="BC2171" s="573"/>
      <c r="BD2171" s="573"/>
      <c r="BE2171" s="1648">
        <v>11</v>
      </c>
    </row>
    <row s="1648" customFormat="1" customHeight="1" ht="11.549999999999999">
      <c r="A2172" s="994"/>
      <c r="B2172" s="1643"/>
      <c r="C2172" s="1643"/>
      <c r="D2172" s="358"/>
      <c r="J2172" s="1648"/>
      <c r="K2172" s="1648"/>
      <c r="L2172" s="1648"/>
      <c r="M2172" s="1648"/>
      <c r="N2172" s="1648"/>
      <c r="O2172" s="1648"/>
      <c r="P2172" s="1648"/>
      <c r="Q2172" s="1648"/>
      <c r="R2172" s="1648"/>
      <c r="S2172" s="1648"/>
      <c r="T2172" s="1648"/>
      <c r="U2172" s="1648"/>
      <c r="V2172" s="1648"/>
      <c r="W2172" s="1648"/>
      <c r="X2172" s="1648"/>
      <c r="Y2172" s="1648"/>
      <c r="Z2172" s="1648"/>
      <c r="AA2172" s="1648"/>
      <c r="AB2172" s="1648"/>
      <c r="AC2172" s="1648"/>
      <c r="AD2172" s="1648"/>
      <c r="AE2172" s="1648"/>
      <c r="AF2172" s="1648"/>
      <c r="AG2172" s="1648"/>
      <c r="AH2172" s="1648"/>
      <c r="AJ2172" s="1167"/>
      <c r="AK2172" s="1643"/>
      <c r="AL2172" s="1643"/>
      <c r="AM2172" s="1167"/>
      <c r="AN2172" s="1167"/>
      <c r="AO2172" s="1167"/>
      <c r="AP2172" s="1167"/>
      <c r="AQ2172" s="1643"/>
      <c r="AR2172" s="1167"/>
      <c r="AS2172" s="1167"/>
      <c r="AT2172" s="551"/>
      <c r="AU2172" s="1167"/>
      <c r="AV2172" s="1167"/>
      <c r="AW2172" s="1167"/>
      <c r="AX2172" s="1167"/>
      <c r="AY2172" s="1167"/>
      <c r="AZ2172" s="1639"/>
      <c r="BA2172" s="573"/>
      <c r="BB2172" s="573"/>
      <c r="BC2172" s="573"/>
      <c r="BD2172" s="573"/>
      <c r="BE2172" s="1648">
        <v>11</v>
      </c>
    </row>
    <row s="1648" customFormat="1" customHeight="1" ht="11.549999999999999">
      <c r="A2173" s="994"/>
      <c r="B2173" s="1643"/>
      <c r="C2173" s="1643"/>
      <c r="D2173" s="358"/>
      <c r="J2173" s="1648"/>
      <c r="K2173" s="1648"/>
      <c r="L2173" s="1648"/>
      <c r="M2173" s="1648"/>
      <c r="N2173" s="1648"/>
      <c r="O2173" s="1648"/>
      <c r="P2173" s="1648"/>
      <c r="Q2173" s="1648"/>
      <c r="R2173" s="1648"/>
      <c r="S2173" s="1648"/>
      <c r="T2173" s="1648"/>
      <c r="U2173" s="1648"/>
      <c r="V2173" s="1648"/>
      <c r="W2173" s="1648"/>
      <c r="X2173" s="1648"/>
      <c r="Y2173" s="1648"/>
      <c r="Z2173" s="1648"/>
      <c r="AA2173" s="1648"/>
      <c r="AB2173" s="1648"/>
      <c r="AC2173" s="1648"/>
      <c r="AD2173" s="1648"/>
      <c r="AE2173" s="1648"/>
      <c r="AF2173" s="1648"/>
      <c r="AG2173" s="1648"/>
      <c r="AH2173" s="1648"/>
      <c r="AJ2173" s="1167"/>
      <c r="AK2173" s="1643"/>
      <c r="AL2173" s="1643"/>
      <c r="AM2173" s="1167"/>
      <c r="AN2173" s="1167"/>
      <c r="AO2173" s="1167"/>
      <c r="AP2173" s="1167"/>
      <c r="AQ2173" s="1643"/>
      <c r="AR2173" s="1167"/>
      <c r="AS2173" s="1167"/>
      <c r="AT2173" s="551"/>
      <c r="AU2173" s="1167"/>
      <c r="AV2173" s="1167"/>
      <c r="AW2173" s="1167"/>
      <c r="AX2173" s="1167"/>
      <c r="AY2173" s="1167"/>
      <c r="AZ2173" s="1639"/>
      <c r="BA2173" s="573"/>
      <c r="BB2173" s="573"/>
      <c r="BC2173" s="573"/>
      <c r="BD2173" s="573"/>
      <c r="BE2173" s="1648">
        <v>11</v>
      </c>
    </row>
    <row s="1648" customFormat="1" customHeight="1" ht="11.549999999999999">
      <c r="A2174" s="994"/>
      <c r="B2174" s="1643"/>
      <c r="C2174" s="1643"/>
      <c r="D2174" s="358"/>
      <c r="J2174" s="1648"/>
      <c r="K2174" s="1648"/>
      <c r="L2174" s="1648"/>
      <c r="M2174" s="1648"/>
      <c r="N2174" s="1648"/>
      <c r="O2174" s="1648"/>
      <c r="P2174" s="1648"/>
      <c r="Q2174" s="1648"/>
      <c r="R2174" s="1648"/>
      <c r="S2174" s="1648"/>
      <c r="T2174" s="1648"/>
      <c r="U2174" s="1648"/>
      <c r="V2174" s="1648"/>
      <c r="W2174" s="1648"/>
      <c r="X2174" s="1648"/>
      <c r="Y2174" s="1648"/>
      <c r="Z2174" s="1648"/>
      <c r="AA2174" s="1648"/>
      <c r="AB2174" s="1648"/>
      <c r="AC2174" s="1648"/>
      <c r="AD2174" s="1648"/>
      <c r="AE2174" s="1648"/>
      <c r="AF2174" s="1648"/>
      <c r="AG2174" s="1648"/>
      <c r="AH2174" s="1648"/>
      <c r="AJ2174" s="1167"/>
      <c r="AK2174" s="1643"/>
      <c r="AL2174" s="1643"/>
      <c r="AM2174" s="1167"/>
      <c r="AN2174" s="1167"/>
      <c r="AO2174" s="1167"/>
      <c r="AP2174" s="1167"/>
      <c r="AQ2174" s="1643"/>
      <c r="AR2174" s="1167"/>
      <c r="AS2174" s="1167"/>
      <c r="AT2174" s="551"/>
      <c r="AU2174" s="1167"/>
      <c r="AV2174" s="1167"/>
      <c r="AW2174" s="1167"/>
      <c r="AX2174" s="1167"/>
      <c r="AY2174" s="1167"/>
      <c r="AZ2174" s="1639"/>
      <c r="BA2174" s="573"/>
      <c r="BB2174" s="573"/>
      <c r="BC2174" s="573"/>
      <c r="BD2174" s="573"/>
      <c r="BE2174" s="1648">
        <v>11</v>
      </c>
    </row>
    <row s="1648" customFormat="1" customHeight="1" ht="11.549999999999999">
      <c r="A2175" s="994"/>
      <c r="B2175" s="1643"/>
      <c r="C2175" s="1643"/>
      <c r="D2175" s="358"/>
      <c r="J2175" s="1648"/>
      <c r="K2175" s="1648"/>
      <c r="L2175" s="1648"/>
      <c r="M2175" s="1648"/>
      <c r="N2175" s="1648"/>
      <c r="O2175" s="1648"/>
      <c r="P2175" s="1648"/>
      <c r="Q2175" s="1648"/>
      <c r="R2175" s="1648"/>
      <c r="S2175" s="1648"/>
      <c r="T2175" s="1648"/>
      <c r="U2175" s="1648"/>
      <c r="V2175" s="1648"/>
      <c r="W2175" s="1648"/>
      <c r="X2175" s="1648"/>
      <c r="Y2175" s="1648"/>
      <c r="Z2175" s="1648"/>
      <c r="AA2175" s="1648"/>
      <c r="AB2175" s="1648"/>
      <c r="AC2175" s="1648"/>
      <c r="AD2175" s="1648"/>
      <c r="AE2175" s="1648"/>
      <c r="AF2175" s="1648"/>
      <c r="AG2175" s="1648"/>
      <c r="AH2175" s="1648"/>
      <c r="AJ2175" s="1167"/>
      <c r="AK2175" s="1643"/>
      <c r="AL2175" s="1643"/>
      <c r="AM2175" s="1167"/>
      <c r="AN2175" s="1167"/>
      <c r="AO2175" s="1167"/>
      <c r="AP2175" s="1167"/>
      <c r="AQ2175" s="1643"/>
      <c r="AR2175" s="1167"/>
      <c r="AS2175" s="1167"/>
      <c r="AT2175" s="551"/>
      <c r="AU2175" s="1167"/>
      <c r="AV2175" s="1167"/>
      <c r="AW2175" s="1167"/>
      <c r="AX2175" s="1167"/>
      <c r="AY2175" s="1167"/>
      <c r="AZ2175" s="1639"/>
      <c r="BA2175" s="573"/>
      <c r="BB2175" s="573"/>
      <c r="BC2175" s="573"/>
      <c r="BD2175" s="573"/>
      <c r="BE2175" s="1648">
        <v>11</v>
      </c>
    </row>
    <row s="1648" customFormat="1" customHeight="1" ht="11.549999999999999">
      <c r="A2176" s="994"/>
      <c r="B2176" s="1643"/>
      <c r="C2176" s="1643"/>
      <c r="D2176" s="358"/>
      <c r="J2176" s="1648"/>
      <c r="K2176" s="1648"/>
      <c r="L2176" s="1648"/>
      <c r="M2176" s="1648"/>
      <c r="N2176" s="1648"/>
      <c r="O2176" s="1648"/>
      <c r="P2176" s="1648"/>
      <c r="Q2176" s="1648"/>
      <c r="R2176" s="1648"/>
      <c r="S2176" s="1648"/>
      <c r="T2176" s="1648"/>
      <c r="U2176" s="1648"/>
      <c r="V2176" s="1648"/>
      <c r="W2176" s="1648"/>
      <c r="X2176" s="1648"/>
      <c r="Y2176" s="1648"/>
      <c r="Z2176" s="1648"/>
      <c r="AA2176" s="1648"/>
      <c r="AB2176" s="1648"/>
      <c r="AC2176" s="1648"/>
      <c r="AD2176" s="1648"/>
      <c r="AE2176" s="1648"/>
      <c r="AF2176" s="1648"/>
      <c r="AG2176" s="1648"/>
      <c r="AH2176" s="1648"/>
      <c r="AJ2176" s="1167"/>
      <c r="AK2176" s="1643"/>
      <c r="AL2176" s="1643"/>
      <c r="AM2176" s="1167"/>
      <c r="AN2176" s="1167"/>
      <c r="AO2176" s="1167"/>
      <c r="AP2176" s="1167"/>
      <c r="AQ2176" s="1643"/>
      <c r="AR2176" s="1167"/>
      <c r="AS2176" s="1167"/>
      <c r="AT2176" s="551"/>
      <c r="AU2176" s="1167"/>
      <c r="AV2176" s="1167"/>
      <c r="AW2176" s="1167"/>
      <c r="AX2176" s="1167"/>
      <c r="AY2176" s="1167"/>
      <c r="AZ2176" s="1639"/>
      <c r="BA2176" s="573"/>
      <c r="BB2176" s="573"/>
      <c r="BC2176" s="573"/>
      <c r="BD2176" s="573"/>
      <c r="BE2176" s="1648">
        <v>11</v>
      </c>
    </row>
    <row s="1648" customFormat="1" customHeight="1" ht="11.549999999999999">
      <c r="A2177" s="994"/>
      <c r="B2177" s="1643"/>
      <c r="C2177" s="1643"/>
      <c r="D2177" s="358"/>
      <c r="J2177" s="1648"/>
      <c r="K2177" s="1648"/>
      <c r="L2177" s="1648"/>
      <c r="M2177" s="1648"/>
      <c r="N2177" s="1648"/>
      <c r="O2177" s="1648"/>
      <c r="P2177" s="1648"/>
      <c r="Q2177" s="1648"/>
      <c r="R2177" s="1648"/>
      <c r="S2177" s="1648"/>
      <c r="T2177" s="1648"/>
      <c r="U2177" s="1648"/>
      <c r="V2177" s="1648"/>
      <c r="W2177" s="1648"/>
      <c r="X2177" s="1648"/>
      <c r="Y2177" s="1648"/>
      <c r="Z2177" s="1648"/>
      <c r="AA2177" s="1648"/>
      <c r="AB2177" s="1648"/>
      <c r="AC2177" s="1648"/>
      <c r="AD2177" s="1648"/>
      <c r="AE2177" s="1648"/>
      <c r="AF2177" s="1648"/>
      <c r="AG2177" s="1648"/>
      <c r="AH2177" s="1648"/>
      <c r="AJ2177" s="1167"/>
      <c r="AK2177" s="1643"/>
      <c r="AL2177" s="1643"/>
      <c r="AM2177" s="1167"/>
      <c r="AN2177" s="1167"/>
      <c r="AO2177" s="1167"/>
      <c r="AP2177" s="1167"/>
      <c r="AQ2177" s="1643"/>
      <c r="AR2177" s="1167"/>
      <c r="AS2177" s="1167"/>
      <c r="AT2177" s="551"/>
      <c r="AU2177" s="1167"/>
      <c r="AV2177" s="1167"/>
      <c r="AW2177" s="1167"/>
      <c r="AX2177" s="1167"/>
      <c r="AY2177" s="1167"/>
      <c r="AZ2177" s="1639"/>
      <c r="BA2177" s="573"/>
      <c r="BB2177" s="573"/>
      <c r="BC2177" s="573"/>
      <c r="BD2177" s="573"/>
      <c r="BE2177" s="1648">
        <v>11</v>
      </c>
    </row>
    <row s="1648" customFormat="1" customHeight="1" ht="11.549999999999999">
      <c r="A2178" s="994"/>
      <c r="B2178" s="1643"/>
      <c r="C2178" s="1643"/>
      <c r="D2178" s="358"/>
      <c r="J2178" s="1648"/>
      <c r="K2178" s="1648"/>
      <c r="L2178" s="1648"/>
      <c r="M2178" s="1648"/>
      <c r="N2178" s="1648"/>
      <c r="O2178" s="1648"/>
      <c r="P2178" s="1648"/>
      <c r="Q2178" s="1648"/>
      <c r="R2178" s="1648"/>
      <c r="S2178" s="1648"/>
      <c r="T2178" s="1648"/>
      <c r="U2178" s="1648"/>
      <c r="V2178" s="1648"/>
      <c r="W2178" s="1648"/>
      <c r="X2178" s="1648"/>
      <c r="Y2178" s="1648"/>
      <c r="Z2178" s="1648"/>
      <c r="AA2178" s="1648"/>
      <c r="AB2178" s="1648"/>
      <c r="AC2178" s="1648"/>
      <c r="AD2178" s="1648"/>
      <c r="AE2178" s="1648"/>
      <c r="AF2178" s="1648"/>
      <c r="AG2178" s="1648"/>
      <c r="AH2178" s="1648"/>
      <c r="AJ2178" s="1167"/>
      <c r="AK2178" s="1643"/>
      <c r="AL2178" s="1643"/>
      <c r="AM2178" s="1167"/>
      <c r="AN2178" s="1167"/>
      <c r="AO2178" s="1167"/>
      <c r="AP2178" s="1167"/>
      <c r="AQ2178" s="1643"/>
      <c r="AR2178" s="1167"/>
      <c r="AS2178" s="1167"/>
      <c r="AT2178" s="551"/>
      <c r="AU2178" s="1167"/>
      <c r="AV2178" s="1167"/>
      <c r="AW2178" s="1167"/>
      <c r="AX2178" s="1167"/>
      <c r="AY2178" s="1167"/>
      <c r="AZ2178" s="1639"/>
      <c r="BA2178" s="573"/>
      <c r="BB2178" s="573"/>
      <c r="BC2178" s="573"/>
      <c r="BD2178" s="573"/>
      <c r="BE2178" s="1648">
        <v>11</v>
      </c>
    </row>
    <row s="1648" customFormat="1" customHeight="1" ht="11.549999999999999">
      <c r="A2179" s="994"/>
      <c r="B2179" s="1643"/>
      <c r="C2179" s="1643"/>
      <c r="D2179" s="358"/>
      <c r="J2179" s="1648"/>
      <c r="K2179" s="1648"/>
      <c r="L2179" s="1648"/>
      <c r="M2179" s="1648"/>
      <c r="N2179" s="1648"/>
      <c r="O2179" s="1648"/>
      <c r="P2179" s="1648"/>
      <c r="Q2179" s="1648"/>
      <c r="R2179" s="1648"/>
      <c r="S2179" s="1648"/>
      <c r="T2179" s="1648"/>
      <c r="U2179" s="1648"/>
      <c r="V2179" s="1648"/>
      <c r="W2179" s="1648"/>
      <c r="X2179" s="1648"/>
      <c r="Y2179" s="1648"/>
      <c r="Z2179" s="1648"/>
      <c r="AA2179" s="1648"/>
      <c r="AB2179" s="1648"/>
      <c r="AC2179" s="1648"/>
      <c r="AD2179" s="1648"/>
      <c r="AE2179" s="1648"/>
      <c r="AF2179" s="1648"/>
      <c r="AG2179" s="1648"/>
      <c r="AH2179" s="1648"/>
      <c r="AJ2179" s="1167"/>
      <c r="AK2179" s="1643"/>
      <c r="AL2179" s="1643"/>
      <c r="AM2179" s="1167"/>
      <c r="AN2179" s="1167"/>
      <c r="AO2179" s="1167"/>
      <c r="AP2179" s="1167"/>
      <c r="AQ2179" s="1643"/>
      <c r="AR2179" s="1167"/>
      <c r="AS2179" s="1167"/>
      <c r="AT2179" s="551"/>
      <c r="AU2179" s="1167"/>
      <c r="AV2179" s="1167"/>
      <c r="AW2179" s="1167"/>
      <c r="AX2179" s="1167"/>
      <c r="AY2179" s="1167"/>
      <c r="AZ2179" s="1639"/>
      <c r="BA2179" s="573"/>
      <c r="BB2179" s="573"/>
      <c r="BC2179" s="573"/>
      <c r="BD2179" s="573"/>
      <c r="BE2179" s="1648">
        <v>11</v>
      </c>
    </row>
    <row s="1648" customFormat="1" customHeight="1" ht="11.549999999999999">
      <c r="A2180" s="994"/>
      <c r="B2180" s="1643"/>
      <c r="C2180" s="1643"/>
      <c r="D2180" s="358"/>
      <c r="J2180" s="1648"/>
      <c r="K2180" s="1648"/>
      <c r="L2180" s="1648"/>
      <c r="M2180" s="1648"/>
      <c r="N2180" s="1648"/>
      <c r="O2180" s="1648"/>
      <c r="P2180" s="1648"/>
      <c r="Q2180" s="1648"/>
      <c r="R2180" s="1648"/>
      <c r="S2180" s="1648"/>
      <c r="T2180" s="1648"/>
      <c r="U2180" s="1648"/>
      <c r="V2180" s="1648"/>
      <c r="W2180" s="1648"/>
      <c r="X2180" s="1648"/>
      <c r="Y2180" s="1648"/>
      <c r="Z2180" s="1648"/>
      <c r="AA2180" s="1648"/>
      <c r="AB2180" s="1648"/>
      <c r="AC2180" s="1648"/>
      <c r="AD2180" s="1648"/>
      <c r="AE2180" s="1648"/>
      <c r="AF2180" s="1648"/>
      <c r="AG2180" s="1648"/>
      <c r="AH2180" s="1648"/>
      <c r="AJ2180" s="1167"/>
      <c r="AK2180" s="1643"/>
      <c r="AL2180" s="1643"/>
      <c r="AM2180" s="1167"/>
      <c r="AN2180" s="1167"/>
      <c r="AO2180" s="1167"/>
      <c r="AP2180" s="1167"/>
      <c r="AQ2180" s="1643"/>
      <c r="AR2180" s="1167"/>
      <c r="AS2180" s="1167"/>
      <c r="AT2180" s="551"/>
      <c r="AU2180" s="1167"/>
      <c r="AV2180" s="1167"/>
      <c r="AW2180" s="1167"/>
      <c r="AX2180" s="1167"/>
      <c r="AY2180" s="1167"/>
      <c r="AZ2180" s="1639"/>
      <c r="BA2180" s="573"/>
      <c r="BB2180" s="573"/>
      <c r="BC2180" s="573"/>
      <c r="BD2180" s="573"/>
      <c r="BE2180" s="1648">
        <v>11</v>
      </c>
    </row>
    <row s="1648" customFormat="1" customHeight="1" ht="11.549999999999999">
      <c r="A2181" s="994"/>
      <c r="B2181" s="1643"/>
      <c r="C2181" s="1643"/>
      <c r="D2181" s="358"/>
      <c r="J2181" s="1648"/>
      <c r="K2181" s="1648"/>
      <c r="L2181" s="1648"/>
      <c r="M2181" s="1648"/>
      <c r="N2181" s="1648"/>
      <c r="O2181" s="1648"/>
      <c r="P2181" s="1648"/>
      <c r="Q2181" s="1648"/>
      <c r="R2181" s="1648"/>
      <c r="S2181" s="1648"/>
      <c r="T2181" s="1648"/>
      <c r="U2181" s="1648"/>
      <c r="V2181" s="1648"/>
      <c r="W2181" s="1648"/>
      <c r="X2181" s="1648"/>
      <c r="Y2181" s="1648"/>
      <c r="Z2181" s="1648"/>
      <c r="AA2181" s="1648"/>
      <c r="AB2181" s="1648"/>
      <c r="AC2181" s="1648"/>
      <c r="AD2181" s="1648"/>
      <c r="AE2181" s="1648"/>
      <c r="AF2181" s="1648"/>
      <c r="AG2181" s="1648"/>
      <c r="AH2181" s="1648"/>
      <c r="AJ2181" s="1167"/>
      <c r="AK2181" s="1643"/>
      <c r="AL2181" s="1643"/>
      <c r="AM2181" s="1167"/>
      <c r="AN2181" s="1167"/>
      <c r="AO2181" s="1167"/>
      <c r="AP2181" s="1167"/>
      <c r="AQ2181" s="1643"/>
      <c r="AR2181" s="1167"/>
      <c r="AS2181" s="1167"/>
      <c r="AT2181" s="551"/>
      <c r="AU2181" s="1167"/>
      <c r="AV2181" s="1167"/>
      <c r="AW2181" s="1167"/>
      <c r="AX2181" s="1167"/>
      <c r="AY2181" s="1167"/>
      <c r="AZ2181" s="1639"/>
      <c r="BA2181" s="573"/>
      <c r="BB2181" s="573"/>
      <c r="BC2181" s="573"/>
      <c r="BD2181" s="573"/>
      <c r="BE2181" s="1648">
        <v>11</v>
      </c>
    </row>
    <row s="1648" customFormat="1" customHeight="1" ht="11.549999999999999">
      <c r="A2182" s="994"/>
      <c r="B2182" s="1643"/>
      <c r="C2182" s="1643"/>
      <c r="D2182" s="358"/>
      <c r="J2182" s="1648"/>
      <c r="K2182" s="1648"/>
      <c r="L2182" s="1648"/>
      <c r="M2182" s="1648"/>
      <c r="N2182" s="1648"/>
      <c r="O2182" s="1648"/>
      <c r="P2182" s="1648"/>
      <c r="Q2182" s="1648"/>
      <c r="R2182" s="1648"/>
      <c r="S2182" s="1648"/>
      <c r="T2182" s="1648"/>
      <c r="U2182" s="1648"/>
      <c r="V2182" s="1648"/>
      <c r="W2182" s="1648"/>
      <c r="X2182" s="1648"/>
      <c r="Y2182" s="1648"/>
      <c r="Z2182" s="1648"/>
      <c r="AA2182" s="1648"/>
      <c r="AB2182" s="1648"/>
      <c r="AC2182" s="1648"/>
      <c r="AD2182" s="1648"/>
      <c r="AE2182" s="1648"/>
      <c r="AF2182" s="1648"/>
      <c r="AG2182" s="1648"/>
      <c r="AH2182" s="1648"/>
      <c r="AJ2182" s="1167"/>
      <c r="AK2182" s="1643"/>
      <c r="AL2182" s="1643"/>
      <c r="AM2182" s="1167"/>
      <c r="AN2182" s="1167"/>
      <c r="AO2182" s="1167"/>
      <c r="AP2182" s="1167"/>
      <c r="AQ2182" s="1643"/>
      <c r="AR2182" s="1167"/>
      <c r="AS2182" s="1167"/>
      <c r="AT2182" s="551"/>
      <c r="AU2182" s="1167"/>
      <c r="AV2182" s="1167"/>
      <c r="AW2182" s="1167"/>
      <c r="AX2182" s="1167"/>
      <c r="AY2182" s="1167"/>
      <c r="AZ2182" s="1639"/>
      <c r="BA2182" s="573"/>
      <c r="BB2182" s="573"/>
      <c r="BC2182" s="573"/>
      <c r="BD2182" s="573"/>
      <c r="BE2182" s="1648">
        <v>11</v>
      </c>
    </row>
    <row s="1648" customFormat="1" customHeight="1" ht="11.549999999999999">
      <c r="A2183" s="994"/>
      <c r="B2183" s="1643"/>
      <c r="C2183" s="1643"/>
      <c r="D2183" s="358"/>
      <c r="J2183" s="1648"/>
      <c r="K2183" s="1648"/>
      <c r="L2183" s="1648"/>
      <c r="M2183" s="1648"/>
      <c r="N2183" s="1648"/>
      <c r="O2183" s="1648"/>
      <c r="P2183" s="1648"/>
      <c r="Q2183" s="1648"/>
      <c r="R2183" s="1648"/>
      <c r="S2183" s="1648"/>
      <c r="T2183" s="1648"/>
      <c r="U2183" s="1648"/>
      <c r="V2183" s="1648"/>
      <c r="W2183" s="1648"/>
      <c r="X2183" s="1648"/>
      <c r="Y2183" s="1648"/>
      <c r="Z2183" s="1648"/>
      <c r="AA2183" s="1648"/>
      <c r="AB2183" s="1648"/>
      <c r="AC2183" s="1648"/>
      <c r="AD2183" s="1648"/>
      <c r="AE2183" s="1648"/>
      <c r="AF2183" s="1648"/>
      <c r="AG2183" s="1648"/>
      <c r="AH2183" s="1648"/>
      <c r="AJ2183" s="1167"/>
      <c r="AK2183" s="1643"/>
      <c r="AL2183" s="1643"/>
      <c r="AM2183" s="1167"/>
      <c r="AN2183" s="1167"/>
      <c r="AO2183" s="1167"/>
      <c r="AP2183" s="1167"/>
      <c r="AQ2183" s="1643"/>
      <c r="AR2183" s="1167"/>
      <c r="AS2183" s="1167"/>
      <c r="AT2183" s="551"/>
      <c r="AU2183" s="1167"/>
      <c r="AV2183" s="1167"/>
      <c r="AW2183" s="1167"/>
      <c r="AX2183" s="1167"/>
      <c r="AY2183" s="1167"/>
      <c r="AZ2183" s="1639"/>
      <c r="BA2183" s="573"/>
      <c r="BB2183" s="573"/>
      <c r="BC2183" s="573"/>
      <c r="BD2183" s="573"/>
      <c r="BE2183" s="1648">
        <v>11</v>
      </c>
    </row>
    <row s="1648" customFormat="1" customHeight="1" ht="11.549999999999999">
      <c r="A2184" s="994"/>
      <c r="B2184" s="1643"/>
      <c r="C2184" s="1643"/>
      <c r="D2184" s="358"/>
      <c r="J2184" s="1648"/>
      <c r="K2184" s="1648"/>
      <c r="L2184" s="1648"/>
      <c r="M2184" s="1648"/>
      <c r="N2184" s="1648"/>
      <c r="O2184" s="1648"/>
      <c r="P2184" s="1648"/>
      <c r="Q2184" s="1648"/>
      <c r="R2184" s="1648"/>
      <c r="S2184" s="1648"/>
      <c r="T2184" s="1648"/>
      <c r="U2184" s="1648"/>
      <c r="V2184" s="1648"/>
      <c r="W2184" s="1648"/>
      <c r="X2184" s="1648"/>
      <c r="Y2184" s="1648"/>
      <c r="Z2184" s="1648"/>
      <c r="AA2184" s="1648"/>
      <c r="AB2184" s="1648"/>
      <c r="AC2184" s="1648"/>
      <c r="AD2184" s="1648"/>
      <c r="AE2184" s="1648"/>
      <c r="AF2184" s="1648"/>
      <c r="AG2184" s="1648"/>
      <c r="AH2184" s="1648"/>
      <c r="AJ2184" s="1167"/>
      <c r="AK2184" s="1643"/>
      <c r="AL2184" s="1643"/>
      <c r="AM2184" s="1167"/>
      <c r="AN2184" s="1167"/>
      <c r="AO2184" s="1167"/>
      <c r="AP2184" s="1167"/>
      <c r="AQ2184" s="1643"/>
      <c r="AR2184" s="1167"/>
      <c r="AS2184" s="1167"/>
      <c r="AT2184" s="551"/>
      <c r="AU2184" s="1167"/>
      <c r="AV2184" s="1167"/>
      <c r="AW2184" s="1167"/>
      <c r="AX2184" s="1167"/>
      <c r="AY2184" s="1167"/>
      <c r="AZ2184" s="1639"/>
      <c r="BA2184" s="573"/>
      <c r="BB2184" s="573"/>
      <c r="BC2184" s="573"/>
      <c r="BD2184" s="573"/>
      <c r="BE2184" s="1648">
        <v>11</v>
      </c>
    </row>
    <row s="1648" customFormat="1" customHeight="1" ht="11.549999999999999">
      <c r="A2185" s="994"/>
      <c r="B2185" s="1643"/>
      <c r="C2185" s="1643"/>
      <c r="D2185" s="358"/>
      <c r="J2185" s="1648"/>
      <c r="K2185" s="1648"/>
      <c r="L2185" s="1648"/>
      <c r="M2185" s="1648"/>
      <c r="N2185" s="1648"/>
      <c r="O2185" s="1648"/>
      <c r="P2185" s="1648"/>
      <c r="Q2185" s="1648"/>
      <c r="R2185" s="1648"/>
      <c r="S2185" s="1648"/>
      <c r="T2185" s="1648"/>
      <c r="U2185" s="1648"/>
      <c r="V2185" s="1648"/>
      <c r="W2185" s="1648"/>
      <c r="X2185" s="1648"/>
      <c r="Y2185" s="1648"/>
      <c r="Z2185" s="1648"/>
      <c r="AA2185" s="1648"/>
      <c r="AB2185" s="1648"/>
      <c r="AC2185" s="1648"/>
      <c r="AD2185" s="1648"/>
      <c r="AE2185" s="1648"/>
      <c r="AF2185" s="1648"/>
      <c r="AG2185" s="1648"/>
      <c r="AH2185" s="1648"/>
      <c r="AJ2185" s="1167"/>
      <c r="AK2185" s="1643"/>
      <c r="AL2185" s="1643"/>
      <c r="AM2185" s="1167"/>
      <c r="AN2185" s="1167"/>
      <c r="AO2185" s="1167"/>
      <c r="AP2185" s="1167"/>
      <c r="AQ2185" s="1643"/>
      <c r="AR2185" s="1167"/>
      <c r="AS2185" s="1167"/>
      <c r="AT2185" s="551"/>
      <c r="AU2185" s="1167"/>
      <c r="AV2185" s="1167"/>
      <c r="AW2185" s="1167"/>
      <c r="AX2185" s="1167"/>
      <c r="AY2185" s="1167"/>
      <c r="AZ2185" s="1639"/>
      <c r="BA2185" s="573"/>
      <c r="BB2185" s="573"/>
      <c r="BC2185" s="573"/>
      <c r="BD2185" s="573"/>
      <c r="BE2185" s="1648">
        <v>11</v>
      </c>
    </row>
    <row s="1648" customFormat="1" customHeight="1" ht="11.549999999999999">
      <c r="A2186" s="994"/>
      <c r="B2186" s="1643"/>
      <c r="C2186" s="1643"/>
      <c r="D2186" s="358"/>
      <c r="J2186" s="1648"/>
      <c r="K2186" s="1648"/>
      <c r="L2186" s="1648"/>
      <c r="M2186" s="1648"/>
      <c r="N2186" s="1648"/>
      <c r="O2186" s="1648"/>
      <c r="P2186" s="1648"/>
      <c r="Q2186" s="1648"/>
      <c r="R2186" s="1648"/>
      <c r="S2186" s="1648"/>
      <c r="T2186" s="1648"/>
      <c r="U2186" s="1648"/>
      <c r="V2186" s="1648"/>
      <c r="W2186" s="1648"/>
      <c r="X2186" s="1648"/>
      <c r="Y2186" s="1648"/>
      <c r="Z2186" s="1648"/>
      <c r="AA2186" s="1648"/>
      <c r="AB2186" s="1648"/>
      <c r="AC2186" s="1648"/>
      <c r="AD2186" s="1648"/>
      <c r="AE2186" s="1648"/>
      <c r="AF2186" s="1648"/>
      <c r="AG2186" s="1648"/>
      <c r="AH2186" s="1648"/>
      <c r="AJ2186" s="1167"/>
      <c r="AK2186" s="1643"/>
      <c r="AL2186" s="1643"/>
      <c r="AM2186" s="1167"/>
      <c r="AN2186" s="1167"/>
      <c r="AO2186" s="1167"/>
      <c r="AP2186" s="1167"/>
      <c r="AQ2186" s="1643"/>
      <c r="AR2186" s="1167"/>
      <c r="AS2186" s="1167"/>
      <c r="AT2186" s="551"/>
      <c r="AU2186" s="1167"/>
      <c r="AV2186" s="1167"/>
      <c r="AW2186" s="1167"/>
      <c r="AX2186" s="1167"/>
      <c r="AY2186" s="1167"/>
      <c r="AZ2186" s="1639"/>
      <c r="BA2186" s="573"/>
      <c r="BB2186" s="573"/>
      <c r="BC2186" s="573"/>
      <c r="BD2186" s="573"/>
      <c r="BE2186" s="1648">
        <v>11</v>
      </c>
    </row>
    <row s="1648" customFormat="1" customHeight="1" ht="11.549999999999999">
      <c r="A2187" s="994"/>
      <c r="B2187" s="1643"/>
      <c r="C2187" s="1643"/>
      <c r="D2187" s="358"/>
      <c r="J2187" s="1648"/>
      <c r="K2187" s="1648"/>
      <c r="L2187" s="1648"/>
      <c r="M2187" s="1648"/>
      <c r="N2187" s="1648"/>
      <c r="O2187" s="1648"/>
      <c r="P2187" s="1648"/>
      <c r="Q2187" s="1648"/>
      <c r="R2187" s="1648"/>
      <c r="S2187" s="1648"/>
      <c r="T2187" s="1648"/>
      <c r="U2187" s="1648"/>
      <c r="V2187" s="1648"/>
      <c r="W2187" s="1648"/>
      <c r="X2187" s="1648"/>
      <c r="Y2187" s="1648"/>
      <c r="Z2187" s="1648"/>
      <c r="AA2187" s="1648"/>
      <c r="AB2187" s="1648"/>
      <c r="AC2187" s="1648"/>
      <c r="AD2187" s="1648"/>
      <c r="AE2187" s="1648"/>
      <c r="AF2187" s="1648"/>
      <c r="AG2187" s="1648"/>
      <c r="AH2187" s="1648"/>
      <c r="AJ2187" s="1167"/>
      <c r="AK2187" s="1643"/>
      <c r="AL2187" s="1643"/>
      <c r="AM2187" s="1167"/>
      <c r="AN2187" s="1167"/>
      <c r="AO2187" s="1167"/>
      <c r="AP2187" s="1167"/>
      <c r="AQ2187" s="1643"/>
      <c r="AR2187" s="1167"/>
      <c r="AS2187" s="1167"/>
      <c r="AT2187" s="551"/>
      <c r="AU2187" s="1167"/>
      <c r="AV2187" s="1167"/>
      <c r="AW2187" s="1167"/>
      <c r="AX2187" s="1167"/>
      <c r="AY2187" s="1167"/>
      <c r="AZ2187" s="1639"/>
      <c r="BA2187" s="573"/>
      <c r="BB2187" s="573"/>
      <c r="BC2187" s="573"/>
      <c r="BD2187" s="573"/>
      <c r="BE2187" s="1648">
        <v>11</v>
      </c>
    </row>
    <row s="1648" customFormat="1" customHeight="1" ht="11.549999999999999">
      <c r="A2188" s="994"/>
      <c r="B2188" s="1643"/>
      <c r="C2188" s="1643"/>
      <c r="D2188" s="358"/>
      <c r="J2188" s="1648"/>
      <c r="K2188" s="1648"/>
      <c r="L2188" s="1648"/>
      <c r="M2188" s="1648"/>
      <c r="N2188" s="1648"/>
      <c r="O2188" s="1648"/>
      <c r="P2188" s="1648"/>
      <c r="Q2188" s="1648"/>
      <c r="R2188" s="1648"/>
      <c r="S2188" s="1648"/>
      <c r="T2188" s="1648"/>
      <c r="U2188" s="1648"/>
      <c r="V2188" s="1648"/>
      <c r="W2188" s="1648"/>
      <c r="X2188" s="1648"/>
      <c r="Y2188" s="1648"/>
      <c r="Z2188" s="1648"/>
      <c r="AA2188" s="1648"/>
      <c r="AB2188" s="1648"/>
      <c r="AC2188" s="1648"/>
      <c r="AD2188" s="1648"/>
      <c r="AE2188" s="1648"/>
      <c r="AF2188" s="1648"/>
      <c r="AG2188" s="1648"/>
      <c r="AH2188" s="1648"/>
      <c r="AJ2188" s="1167"/>
      <c r="AK2188" s="1643"/>
      <c r="AL2188" s="1643"/>
      <c r="AM2188" s="1167"/>
      <c r="AN2188" s="1167"/>
      <c r="AO2188" s="1167"/>
      <c r="AP2188" s="1167"/>
      <c r="AQ2188" s="1643"/>
      <c r="AR2188" s="1167"/>
      <c r="AS2188" s="1167"/>
      <c r="AT2188" s="551"/>
      <c r="AU2188" s="1167"/>
      <c r="AV2188" s="1167"/>
      <c r="AW2188" s="1167"/>
      <c r="AX2188" s="1167"/>
      <c r="AY2188" s="1167"/>
      <c r="AZ2188" s="1639"/>
      <c r="BA2188" s="573"/>
      <c r="BB2188" s="573"/>
      <c r="BC2188" s="573"/>
      <c r="BD2188" s="573"/>
      <c r="BE2188" s="1648">
        <v>11</v>
      </c>
    </row>
    <row s="1648" customFormat="1" customHeight="1" ht="11.549999999999999">
      <c r="A2189" s="994"/>
      <c r="B2189" s="1643"/>
      <c r="C2189" s="1643"/>
      <c r="D2189" s="358"/>
      <c r="J2189" s="1648"/>
      <c r="K2189" s="1648"/>
      <c r="L2189" s="1648"/>
      <c r="M2189" s="1648"/>
      <c r="N2189" s="1648"/>
      <c r="O2189" s="1648"/>
      <c r="P2189" s="1648"/>
      <c r="Q2189" s="1648"/>
      <c r="R2189" s="1648"/>
      <c r="S2189" s="1648"/>
      <c r="T2189" s="1648"/>
      <c r="U2189" s="1648"/>
      <c r="V2189" s="1648"/>
      <c r="W2189" s="1648"/>
      <c r="X2189" s="1648"/>
      <c r="Y2189" s="1648"/>
      <c r="Z2189" s="1648"/>
      <c r="AA2189" s="1648"/>
      <c r="AB2189" s="1648"/>
      <c r="AC2189" s="1648"/>
      <c r="AD2189" s="1648"/>
      <c r="AE2189" s="1648"/>
      <c r="AF2189" s="1648"/>
      <c r="AG2189" s="1648"/>
      <c r="AH2189" s="1648"/>
      <c r="AJ2189" s="1167"/>
      <c r="AK2189" s="1643"/>
      <c r="AL2189" s="1643"/>
      <c r="AM2189" s="1167"/>
      <c r="AN2189" s="1167"/>
      <c r="AO2189" s="1167"/>
      <c r="AP2189" s="1167"/>
      <c r="AQ2189" s="1643"/>
      <c r="AR2189" s="1167"/>
      <c r="AS2189" s="1167"/>
      <c r="AT2189" s="551"/>
      <c r="AU2189" s="1167"/>
      <c r="AV2189" s="1167"/>
      <c r="AW2189" s="1167"/>
      <c r="AX2189" s="1167"/>
      <c r="AY2189" s="1167"/>
      <c r="AZ2189" s="1639"/>
      <c r="BA2189" s="573"/>
      <c r="BB2189" s="573"/>
      <c r="BC2189" s="573"/>
      <c r="BD2189" s="573"/>
      <c r="BE2189" s="1648">
        <v>11</v>
      </c>
    </row>
    <row s="1648" customFormat="1" customHeight="1" ht="11.549999999999999">
      <c r="A2190" s="994"/>
      <c r="B2190" s="1643"/>
      <c r="C2190" s="1643"/>
      <c r="D2190" s="358"/>
      <c r="J2190" s="1648"/>
      <c r="K2190" s="1648"/>
      <c r="L2190" s="1648"/>
      <c r="M2190" s="1648"/>
      <c r="N2190" s="1648"/>
      <c r="O2190" s="1648"/>
      <c r="P2190" s="1648"/>
      <c r="Q2190" s="1648"/>
      <c r="R2190" s="1648"/>
      <c r="S2190" s="1648"/>
      <c r="T2190" s="1648"/>
      <c r="U2190" s="1648"/>
      <c r="V2190" s="1648"/>
      <c r="W2190" s="1648"/>
      <c r="X2190" s="1648"/>
      <c r="Y2190" s="1648"/>
      <c r="Z2190" s="1648"/>
      <c r="AA2190" s="1648"/>
      <c r="AB2190" s="1648"/>
      <c r="AC2190" s="1648"/>
      <c r="AD2190" s="1648"/>
      <c r="AE2190" s="1648"/>
      <c r="AF2190" s="1648"/>
      <c r="AG2190" s="1648"/>
      <c r="AH2190" s="1648"/>
      <c r="AJ2190" s="1167"/>
      <c r="AK2190" s="1643"/>
      <c r="AL2190" s="1643"/>
      <c r="AM2190" s="1167"/>
      <c r="AN2190" s="1167"/>
      <c r="AO2190" s="1167"/>
      <c r="AP2190" s="1167"/>
      <c r="AQ2190" s="1643"/>
      <c r="AR2190" s="1167"/>
      <c r="AS2190" s="1167"/>
      <c r="AT2190" s="551"/>
      <c r="AU2190" s="1167"/>
      <c r="AV2190" s="1167"/>
      <c r="AW2190" s="1167"/>
      <c r="AX2190" s="1167"/>
      <c r="AY2190" s="1167"/>
      <c r="AZ2190" s="1639"/>
      <c r="BA2190" s="573"/>
      <c r="BB2190" s="573"/>
      <c r="BC2190" s="573"/>
      <c r="BD2190" s="573"/>
      <c r="BE2190" s="1648">
        <v>11</v>
      </c>
    </row>
    <row s="1648" customFormat="1" customHeight="1" ht="11.549999999999999">
      <c r="A2191" s="994"/>
      <c r="B2191" s="1643"/>
      <c r="C2191" s="1643"/>
      <c r="D2191" s="358"/>
      <c r="J2191" s="1648"/>
      <c r="K2191" s="1648"/>
      <c r="L2191" s="1648"/>
      <c r="M2191" s="1648"/>
      <c r="N2191" s="1648"/>
      <c r="O2191" s="1648"/>
      <c r="P2191" s="1648"/>
      <c r="Q2191" s="1648"/>
      <c r="R2191" s="1648"/>
      <c r="S2191" s="1648"/>
      <c r="T2191" s="1648"/>
      <c r="U2191" s="1648"/>
      <c r="V2191" s="1648"/>
      <c r="W2191" s="1648"/>
      <c r="X2191" s="1648"/>
      <c r="Y2191" s="1648"/>
      <c r="Z2191" s="1648"/>
      <c r="AA2191" s="1648"/>
      <c r="AB2191" s="1648"/>
      <c r="AC2191" s="1648"/>
      <c r="AD2191" s="1648"/>
      <c r="AE2191" s="1648"/>
      <c r="AF2191" s="1648"/>
      <c r="AG2191" s="1648"/>
      <c r="AH2191" s="1648"/>
      <c r="AJ2191" s="1167"/>
      <c r="AK2191" s="1643"/>
      <c r="AL2191" s="1643"/>
      <c r="AM2191" s="1167"/>
      <c r="AN2191" s="1167"/>
      <c r="AO2191" s="1167"/>
      <c r="AP2191" s="1167"/>
      <c r="AQ2191" s="1643"/>
      <c r="AR2191" s="1167"/>
      <c r="AS2191" s="1167"/>
      <c r="AT2191" s="551"/>
      <c r="AU2191" s="1167"/>
      <c r="AV2191" s="1167"/>
      <c r="AW2191" s="1167"/>
      <c r="AX2191" s="1167"/>
      <c r="AY2191" s="1167"/>
      <c r="AZ2191" s="1639"/>
      <c r="BA2191" s="573"/>
      <c r="BB2191" s="573"/>
      <c r="BC2191" s="573"/>
      <c r="BD2191" s="573"/>
      <c r="BE2191" s="1648">
        <v>11</v>
      </c>
    </row>
    <row s="1648" customFormat="1" customHeight="1" ht="11.549999999999999">
      <c r="A2192" s="994"/>
      <c r="B2192" s="1643"/>
      <c r="C2192" s="1643"/>
      <c r="D2192" s="358"/>
      <c r="J2192" s="1648"/>
      <c r="K2192" s="1648"/>
      <c r="L2192" s="1648"/>
      <c r="M2192" s="1648"/>
      <c r="N2192" s="1648"/>
      <c r="O2192" s="1648"/>
      <c r="P2192" s="1648"/>
      <c r="Q2192" s="1648"/>
      <c r="R2192" s="1648"/>
      <c r="S2192" s="1648"/>
      <c r="T2192" s="1648"/>
      <c r="U2192" s="1648"/>
      <c r="V2192" s="1648"/>
      <c r="W2192" s="1648"/>
      <c r="X2192" s="1648"/>
      <c r="Y2192" s="1648"/>
      <c r="Z2192" s="1648"/>
      <c r="AA2192" s="1648"/>
      <c r="AB2192" s="1648"/>
      <c r="AC2192" s="1648"/>
      <c r="AD2192" s="1648"/>
      <c r="AE2192" s="1648"/>
      <c r="AF2192" s="1648"/>
      <c r="AG2192" s="1648"/>
      <c r="AH2192" s="1648"/>
      <c r="AJ2192" s="1167"/>
      <c r="AK2192" s="1643"/>
      <c r="AL2192" s="1643"/>
      <c r="AM2192" s="1167"/>
      <c r="AN2192" s="1167"/>
      <c r="AO2192" s="1167"/>
      <c r="AP2192" s="1167"/>
      <c r="AQ2192" s="1643"/>
      <c r="AR2192" s="1167"/>
      <c r="AS2192" s="1167"/>
      <c r="AT2192" s="551"/>
      <c r="AU2192" s="1167"/>
      <c r="AV2192" s="1167"/>
      <c r="AW2192" s="1167"/>
      <c r="AX2192" s="1167"/>
      <c r="AY2192" s="1167"/>
      <c r="AZ2192" s="1639"/>
      <c r="BA2192" s="573"/>
      <c r="BB2192" s="573"/>
      <c r="BC2192" s="573"/>
      <c r="BD2192" s="573"/>
      <c r="BE2192" s="1648">
        <v>11</v>
      </c>
    </row>
    <row s="1648" customFormat="1" customHeight="1" ht="11.549999999999999">
      <c r="A2193" s="994"/>
      <c r="B2193" s="1643"/>
      <c r="C2193" s="1643"/>
      <c r="D2193" s="358"/>
      <c r="J2193" s="1648"/>
      <c r="K2193" s="1648"/>
      <c r="L2193" s="1648"/>
      <c r="M2193" s="1648"/>
      <c r="N2193" s="1648"/>
      <c r="O2193" s="1648"/>
      <c r="P2193" s="1648"/>
      <c r="Q2193" s="1648"/>
      <c r="R2193" s="1648"/>
      <c r="S2193" s="1648"/>
      <c r="T2193" s="1648"/>
      <c r="U2193" s="1648"/>
      <c r="V2193" s="1648"/>
      <c r="W2193" s="1648"/>
      <c r="X2193" s="1648"/>
      <c r="Y2193" s="1648"/>
      <c r="Z2193" s="1648"/>
      <c r="AA2193" s="1648"/>
      <c r="AB2193" s="1648"/>
      <c r="AC2193" s="1648"/>
      <c r="AD2193" s="1648"/>
      <c r="AE2193" s="1648"/>
      <c r="AF2193" s="1648"/>
      <c r="AG2193" s="1648"/>
      <c r="AH2193" s="1648"/>
      <c r="AJ2193" s="1167"/>
      <c r="AK2193" s="1643"/>
      <c r="AL2193" s="1643"/>
      <c r="AM2193" s="1167"/>
      <c r="AN2193" s="1167"/>
      <c r="AO2193" s="1167"/>
      <c r="AP2193" s="1167"/>
      <c r="AQ2193" s="1643"/>
      <c r="AR2193" s="1167"/>
      <c r="AS2193" s="1167"/>
      <c r="AT2193" s="551"/>
      <c r="AU2193" s="1167"/>
      <c r="AV2193" s="1167"/>
      <c r="AW2193" s="1167"/>
      <c r="AX2193" s="1167"/>
      <c r="AY2193" s="1167"/>
      <c r="AZ2193" s="1639"/>
      <c r="BA2193" s="573"/>
      <c r="BB2193" s="573"/>
      <c r="BC2193" s="573"/>
      <c r="BD2193" s="573"/>
      <c r="BE2193" s="1648">
        <v>11</v>
      </c>
    </row>
    <row s="1648" customFormat="1" customHeight="1" ht="11.549999999999999">
      <c r="A2194" s="994"/>
      <c r="B2194" s="1643"/>
      <c r="C2194" s="1643"/>
      <c r="D2194" s="358"/>
      <c r="J2194" s="1648"/>
      <c r="K2194" s="1648"/>
      <c r="L2194" s="1648"/>
      <c r="M2194" s="1648"/>
      <c r="N2194" s="1648"/>
      <c r="O2194" s="1648"/>
      <c r="P2194" s="1648"/>
      <c r="Q2194" s="1648"/>
      <c r="R2194" s="1648"/>
      <c r="S2194" s="1648"/>
      <c r="T2194" s="1648"/>
      <c r="U2194" s="1648"/>
      <c r="V2194" s="1648"/>
      <c r="W2194" s="1648"/>
      <c r="X2194" s="1648"/>
      <c r="Y2194" s="1648"/>
      <c r="Z2194" s="1648"/>
      <c r="AA2194" s="1648"/>
      <c r="AB2194" s="1648"/>
      <c r="AC2194" s="1648"/>
      <c r="AD2194" s="1648"/>
      <c r="AE2194" s="1648"/>
      <c r="AF2194" s="1648"/>
      <c r="AG2194" s="1648"/>
      <c r="AH2194" s="1648"/>
      <c r="AJ2194" s="1167"/>
      <c r="AK2194" s="1643"/>
      <c r="AL2194" s="1643"/>
      <c r="AM2194" s="1167"/>
      <c r="AN2194" s="1167"/>
      <c r="AO2194" s="1167"/>
      <c r="AP2194" s="1167"/>
      <c r="AQ2194" s="1643"/>
      <c r="AR2194" s="1167"/>
      <c r="AS2194" s="1167"/>
      <c r="AT2194" s="551"/>
      <c r="AU2194" s="1167"/>
      <c r="AV2194" s="1167"/>
      <c r="AW2194" s="1167"/>
      <c r="AX2194" s="1167"/>
      <c r="AY2194" s="1167"/>
      <c r="AZ2194" s="1639"/>
      <c r="BA2194" s="573"/>
      <c r="BB2194" s="573"/>
      <c r="BC2194" s="573"/>
      <c r="BD2194" s="573"/>
      <c r="BE2194" s="1648">
        <v>11</v>
      </c>
    </row>
    <row s="1648" customFormat="1" customHeight="1" ht="11.549999999999999">
      <c r="A2195" s="994"/>
      <c r="B2195" s="1643"/>
      <c r="C2195" s="1643"/>
      <c r="D2195" s="358"/>
      <c r="J2195" s="1648"/>
      <c r="K2195" s="1648"/>
      <c r="L2195" s="1648"/>
      <c r="M2195" s="1648"/>
      <c r="N2195" s="1648"/>
      <c r="O2195" s="1648"/>
      <c r="P2195" s="1648"/>
      <c r="Q2195" s="1648"/>
      <c r="R2195" s="1648"/>
      <c r="S2195" s="1648"/>
      <c r="T2195" s="1648"/>
      <c r="U2195" s="1648"/>
      <c r="V2195" s="1648"/>
      <c r="W2195" s="1648"/>
      <c r="X2195" s="1648"/>
      <c r="Y2195" s="1648"/>
      <c r="Z2195" s="1648"/>
      <c r="AA2195" s="1648"/>
      <c r="AB2195" s="1648"/>
      <c r="AC2195" s="1648"/>
      <c r="AD2195" s="1648"/>
      <c r="AE2195" s="1648"/>
      <c r="AF2195" s="1648"/>
      <c r="AG2195" s="1648"/>
      <c r="AH2195" s="1648"/>
      <c r="AJ2195" s="1167"/>
      <c r="AK2195" s="1643"/>
      <c r="AL2195" s="1643"/>
      <c r="AM2195" s="1167"/>
      <c r="AN2195" s="1167"/>
      <c r="AO2195" s="1167"/>
      <c r="AP2195" s="1167"/>
      <c r="AQ2195" s="1643"/>
      <c r="AR2195" s="1167"/>
      <c r="AS2195" s="1167"/>
      <c r="AT2195" s="551"/>
      <c r="AU2195" s="1167"/>
      <c r="AV2195" s="1167"/>
      <c r="AW2195" s="1167"/>
      <c r="AX2195" s="1167"/>
      <c r="AY2195" s="1167"/>
      <c r="AZ2195" s="1639"/>
      <c r="BA2195" s="573"/>
      <c r="BB2195" s="573"/>
      <c r="BC2195" s="573"/>
      <c r="BD2195" s="573"/>
      <c r="BE2195" s="1648">
        <v>11</v>
      </c>
    </row>
    <row s="1648" customFormat="1" customHeight="1" ht="11.549999999999999">
      <c r="A2196" s="994"/>
      <c r="B2196" s="1643"/>
      <c r="C2196" s="1643"/>
      <c r="D2196" s="358"/>
      <c r="J2196" s="1648"/>
      <c r="K2196" s="1648"/>
      <c r="L2196" s="1648"/>
      <c r="M2196" s="1648"/>
      <c r="N2196" s="1648"/>
      <c r="O2196" s="1648"/>
      <c r="P2196" s="1648"/>
      <c r="Q2196" s="1648"/>
      <c r="R2196" s="1648"/>
      <c r="S2196" s="1648"/>
      <c r="T2196" s="1648"/>
      <c r="U2196" s="1648"/>
      <c r="V2196" s="1648"/>
      <c r="W2196" s="1648"/>
      <c r="X2196" s="1648"/>
      <c r="Y2196" s="1648"/>
      <c r="Z2196" s="1648"/>
      <c r="AA2196" s="1648"/>
      <c r="AB2196" s="1648"/>
      <c r="AC2196" s="1648"/>
      <c r="AD2196" s="1648"/>
      <c r="AE2196" s="1648"/>
      <c r="AF2196" s="1648"/>
      <c r="AG2196" s="1648"/>
      <c r="AH2196" s="1648"/>
      <c r="AJ2196" s="1167"/>
      <c r="AK2196" s="1643"/>
      <c r="AL2196" s="1643"/>
      <c r="AM2196" s="1167"/>
      <c r="AN2196" s="1167"/>
      <c r="AO2196" s="1167"/>
      <c r="AP2196" s="1167"/>
      <c r="AQ2196" s="1643"/>
      <c r="AR2196" s="1167"/>
      <c r="AS2196" s="1167"/>
      <c r="AT2196" s="551"/>
      <c r="AU2196" s="1167"/>
      <c r="AV2196" s="1167"/>
      <c r="AW2196" s="1167"/>
      <c r="AX2196" s="1167"/>
      <c r="AY2196" s="1167"/>
      <c r="AZ2196" s="1639"/>
      <c r="BA2196" s="573"/>
      <c r="BB2196" s="573"/>
      <c r="BC2196" s="573"/>
      <c r="BD2196" s="573"/>
      <c r="BE2196" s="1648">
        <v>11</v>
      </c>
    </row>
    <row s="1648" customFormat="1" customHeight="1" ht="11.549999999999999">
      <c r="A2197" s="994"/>
      <c r="B2197" s="1643"/>
      <c r="C2197" s="1643"/>
      <c r="D2197" s="358"/>
      <c r="J2197" s="1648"/>
      <c r="K2197" s="1648"/>
      <c r="L2197" s="1648"/>
      <c r="M2197" s="1648"/>
      <c r="N2197" s="1648"/>
      <c r="O2197" s="1648"/>
      <c r="P2197" s="1648"/>
      <c r="Q2197" s="1648"/>
      <c r="R2197" s="1648"/>
      <c r="S2197" s="1648"/>
      <c r="T2197" s="1648"/>
      <c r="U2197" s="1648"/>
      <c r="V2197" s="1648"/>
      <c r="W2197" s="1648"/>
      <c r="X2197" s="1648"/>
      <c r="Y2197" s="1648"/>
      <c r="Z2197" s="1648"/>
      <c r="AA2197" s="1648"/>
      <c r="AB2197" s="1648"/>
      <c r="AC2197" s="1648"/>
      <c r="AD2197" s="1648"/>
      <c r="AE2197" s="1648"/>
      <c r="AF2197" s="1648"/>
      <c r="AG2197" s="1648"/>
      <c r="AH2197" s="1648"/>
      <c r="AJ2197" s="1167"/>
      <c r="AK2197" s="1643"/>
      <c r="AL2197" s="1643"/>
      <c r="AM2197" s="1167"/>
      <c r="AN2197" s="1167"/>
      <c r="AO2197" s="1167"/>
      <c r="AP2197" s="1167"/>
      <c r="AQ2197" s="1643"/>
      <c r="AR2197" s="1167"/>
      <c r="AS2197" s="1167"/>
      <c r="AT2197" s="551"/>
      <c r="AU2197" s="1167"/>
      <c r="AV2197" s="1167"/>
      <c r="AW2197" s="1167"/>
      <c r="AX2197" s="1167"/>
      <c r="AY2197" s="1167"/>
      <c r="AZ2197" s="1639"/>
      <c r="BA2197" s="573"/>
      <c r="BB2197" s="573"/>
      <c r="BC2197" s="573"/>
      <c r="BD2197" s="573"/>
      <c r="BE2197" s="1648">
        <v>11</v>
      </c>
    </row>
    <row s="1648" customFormat="1" customHeight="1" ht="11.549999999999999">
      <c r="A2198" s="994"/>
      <c r="B2198" s="1643"/>
      <c r="C2198" s="1643"/>
      <c r="D2198" s="358"/>
      <c r="J2198" s="1648"/>
      <c r="K2198" s="1648"/>
      <c r="L2198" s="1648"/>
      <c r="M2198" s="1648"/>
      <c r="N2198" s="1648"/>
      <c r="O2198" s="1648"/>
      <c r="P2198" s="1648"/>
      <c r="Q2198" s="1648"/>
      <c r="R2198" s="1648"/>
      <c r="S2198" s="1648"/>
      <c r="T2198" s="1648"/>
      <c r="U2198" s="1648"/>
      <c r="V2198" s="1648"/>
      <c r="W2198" s="1648"/>
      <c r="X2198" s="1648"/>
      <c r="Y2198" s="1648"/>
      <c r="Z2198" s="1648"/>
      <c r="AA2198" s="1648"/>
      <c r="AB2198" s="1648"/>
      <c r="AC2198" s="1648"/>
      <c r="AD2198" s="1648"/>
      <c r="AE2198" s="1648"/>
      <c r="AF2198" s="1648"/>
      <c r="AG2198" s="1648"/>
      <c r="AH2198" s="1648"/>
      <c r="AJ2198" s="1167"/>
      <c r="AK2198" s="1643"/>
      <c r="AL2198" s="1643"/>
      <c r="AM2198" s="1167"/>
      <c r="AN2198" s="1167"/>
      <c r="AO2198" s="1167"/>
      <c r="AP2198" s="1167"/>
      <c r="AQ2198" s="1643"/>
      <c r="AR2198" s="1167"/>
      <c r="AS2198" s="1167"/>
      <c r="AT2198" s="551"/>
      <c r="AU2198" s="1167"/>
      <c r="AV2198" s="1167"/>
      <c r="AW2198" s="1167"/>
      <c r="AX2198" s="1167"/>
      <c r="AY2198" s="1167"/>
      <c r="AZ2198" s="1639"/>
      <c r="BA2198" s="573"/>
      <c r="BB2198" s="573"/>
      <c r="BC2198" s="573"/>
      <c r="BD2198" s="573"/>
      <c r="BE2198" s="1648">
        <v>11</v>
      </c>
    </row>
    <row s="1648" customFormat="1" customHeight="1" ht="11.549999999999999">
      <c r="A2199" s="994"/>
      <c r="B2199" s="1643"/>
      <c r="C2199" s="1643"/>
      <c r="D2199" s="358"/>
      <c r="J2199" s="1648"/>
      <c r="K2199" s="1648"/>
      <c r="L2199" s="1648"/>
      <c r="M2199" s="1648"/>
      <c r="N2199" s="1648"/>
      <c r="O2199" s="1648"/>
      <c r="P2199" s="1648"/>
      <c r="Q2199" s="1648"/>
      <c r="R2199" s="1648"/>
      <c r="S2199" s="1648"/>
      <c r="T2199" s="1648"/>
      <c r="U2199" s="1648"/>
      <c r="V2199" s="1648"/>
      <c r="W2199" s="1648"/>
      <c r="X2199" s="1648"/>
      <c r="Y2199" s="1648"/>
      <c r="Z2199" s="1648"/>
      <c r="AA2199" s="1648"/>
      <c r="AB2199" s="1648"/>
      <c r="AC2199" s="1648"/>
      <c r="AD2199" s="1648"/>
      <c r="AE2199" s="1648"/>
      <c r="AF2199" s="1648"/>
      <c r="AG2199" s="1648"/>
      <c r="AH2199" s="1648"/>
      <c r="AJ2199" s="1167"/>
      <c r="AK2199" s="1643"/>
      <c r="AL2199" s="1643"/>
      <c r="AM2199" s="1167"/>
      <c r="AN2199" s="1167"/>
      <c r="AO2199" s="1167"/>
      <c r="AP2199" s="1167"/>
      <c r="AQ2199" s="1643"/>
      <c r="AR2199" s="1167"/>
      <c r="AS2199" s="1167"/>
      <c r="AT2199" s="551"/>
      <c r="AU2199" s="1167"/>
      <c r="AV2199" s="1167"/>
      <c r="AW2199" s="1167"/>
      <c r="AX2199" s="1167"/>
      <c r="AY2199" s="1167"/>
      <c r="AZ2199" s="1639"/>
      <c r="BA2199" s="573"/>
      <c r="BB2199" s="573"/>
      <c r="BC2199" s="573"/>
      <c r="BD2199" s="573"/>
      <c r="BE2199" s="1648">
        <v>11</v>
      </c>
    </row>
    <row s="1648" customFormat="1" customHeight="1" ht="11.549999999999999">
      <c r="A2200" s="994"/>
      <c r="B2200" s="1643"/>
      <c r="C2200" s="1643"/>
      <c r="D2200" s="358"/>
      <c r="J2200" s="1648"/>
      <c r="K2200" s="1648"/>
      <c r="L2200" s="1648"/>
      <c r="M2200" s="1648"/>
      <c r="N2200" s="1648"/>
      <c r="O2200" s="1648"/>
      <c r="P2200" s="1648"/>
      <c r="Q2200" s="1648"/>
      <c r="R2200" s="1648"/>
      <c r="S2200" s="1648"/>
      <c r="T2200" s="1648"/>
      <c r="U2200" s="1648"/>
      <c r="V2200" s="1648"/>
      <c r="W2200" s="1648"/>
      <c r="X2200" s="1648"/>
      <c r="Y2200" s="1648"/>
      <c r="Z2200" s="1648"/>
      <c r="AA2200" s="1648"/>
      <c r="AB2200" s="1648"/>
      <c r="AC2200" s="1648"/>
      <c r="AD2200" s="1648"/>
      <c r="AE2200" s="1648"/>
      <c r="AF2200" s="1648"/>
      <c r="AG2200" s="1648"/>
      <c r="AH2200" s="1648"/>
      <c r="AJ2200" s="1167"/>
      <c r="AK2200" s="1643"/>
      <c r="AL2200" s="1643"/>
      <c r="AM2200" s="1167"/>
      <c r="AN2200" s="1167"/>
      <c r="AO2200" s="1167"/>
      <c r="AP2200" s="1167"/>
      <c r="AQ2200" s="1643"/>
      <c r="AR2200" s="1167"/>
      <c r="AS2200" s="1167"/>
      <c r="AT2200" s="551"/>
      <c r="AU2200" s="1167"/>
      <c r="AV2200" s="1167"/>
      <c r="AW2200" s="1167"/>
      <c r="AX2200" s="1167"/>
      <c r="AY2200" s="1167"/>
      <c r="AZ2200" s="1639"/>
      <c r="BA2200" s="573"/>
      <c r="BB2200" s="573"/>
      <c r="BC2200" s="573"/>
      <c r="BD2200" s="573"/>
      <c r="BE2200" s="1648">
        <v>11</v>
      </c>
    </row>
    <row s="1648" customFormat="1" customHeight="1" ht="11.549999999999999">
      <c r="A2201" s="994"/>
      <c r="B2201" s="1643"/>
      <c r="C2201" s="1643"/>
      <c r="D2201" s="358"/>
      <c r="J2201" s="1648"/>
      <c r="K2201" s="1648"/>
      <c r="L2201" s="1648"/>
      <c r="M2201" s="1648"/>
      <c r="N2201" s="1648"/>
      <c r="O2201" s="1648"/>
      <c r="P2201" s="1648"/>
      <c r="Q2201" s="1648"/>
      <c r="R2201" s="1648"/>
      <c r="S2201" s="1648"/>
      <c r="T2201" s="1648"/>
      <c r="U2201" s="1648"/>
      <c r="V2201" s="1648"/>
      <c r="W2201" s="1648"/>
      <c r="X2201" s="1648"/>
      <c r="Y2201" s="1648"/>
      <c r="Z2201" s="1648"/>
      <c r="AA2201" s="1648"/>
      <c r="AB2201" s="1648"/>
      <c r="AC2201" s="1648"/>
      <c r="AD2201" s="1648"/>
      <c r="AE2201" s="1648"/>
      <c r="AF2201" s="1648"/>
      <c r="AG2201" s="1648"/>
      <c r="AH2201" s="1648"/>
      <c r="AJ2201" s="1167"/>
      <c r="AK2201" s="1643"/>
      <c r="AL2201" s="1643"/>
      <c r="AM2201" s="1167"/>
      <c r="AN2201" s="1167"/>
      <c r="AO2201" s="1167"/>
      <c r="AP2201" s="1167"/>
      <c r="AQ2201" s="1643"/>
      <c r="AR2201" s="1167"/>
      <c r="AS2201" s="1167"/>
      <c r="AT2201" s="551"/>
      <c r="AU2201" s="1167"/>
      <c r="AV2201" s="1167"/>
      <c r="AW2201" s="1167"/>
      <c r="AX2201" s="1167"/>
      <c r="AY2201" s="1167"/>
      <c r="AZ2201" s="1639"/>
      <c r="BA2201" s="573"/>
      <c r="BB2201" s="573"/>
      <c r="BC2201" s="573"/>
      <c r="BD2201" s="573"/>
      <c r="BE2201" s="1648">
        <v>11</v>
      </c>
    </row>
    <row s="1648" customFormat="1" customHeight="1" ht="11.549999999999999">
      <c r="A2202" s="994"/>
      <c r="B2202" s="1643"/>
      <c r="C2202" s="1643"/>
      <c r="D2202" s="358"/>
      <c r="J2202" s="1648"/>
      <c r="K2202" s="1648"/>
      <c r="L2202" s="1648"/>
      <c r="M2202" s="1648"/>
      <c r="N2202" s="1648"/>
      <c r="O2202" s="1648"/>
      <c r="P2202" s="1648"/>
      <c r="Q2202" s="1648"/>
      <c r="R2202" s="1648"/>
      <c r="S2202" s="1648"/>
      <c r="T2202" s="1648"/>
      <c r="U2202" s="1648"/>
      <c r="V2202" s="1648"/>
      <c r="W2202" s="1648"/>
      <c r="X2202" s="1648"/>
      <c r="Y2202" s="1648"/>
      <c r="Z2202" s="1648"/>
      <c r="AA2202" s="1648"/>
      <c r="AB2202" s="1648"/>
      <c r="AC2202" s="1648"/>
      <c r="AD2202" s="1648"/>
      <c r="AE2202" s="1648"/>
      <c r="AF2202" s="1648"/>
      <c r="AG2202" s="1648"/>
      <c r="AH2202" s="1648"/>
      <c r="AJ2202" s="1167"/>
      <c r="AK2202" s="1643"/>
      <c r="AL2202" s="1643"/>
      <c r="AM2202" s="1167"/>
      <c r="AN2202" s="1167"/>
      <c r="AO2202" s="1167"/>
      <c r="AP2202" s="1167"/>
      <c r="AQ2202" s="1643"/>
      <c r="AR2202" s="1167"/>
      <c r="AS2202" s="1167"/>
      <c r="AT2202" s="551"/>
      <c r="AU2202" s="1167"/>
      <c r="AV2202" s="1167"/>
      <c r="AW2202" s="1167"/>
      <c r="AX2202" s="1167"/>
      <c r="AY2202" s="1167"/>
      <c r="AZ2202" s="1639"/>
      <c r="BA2202" s="573"/>
      <c r="BB2202" s="573"/>
      <c r="BC2202" s="573"/>
      <c r="BD2202" s="573"/>
      <c r="BE2202" s="1648">
        <v>11</v>
      </c>
    </row>
    <row s="1648" customFormat="1" customHeight="1" ht="11.549999999999999">
      <c r="A2203" s="994"/>
      <c r="B2203" s="1643"/>
      <c r="C2203" s="1643"/>
      <c r="D2203" s="358"/>
      <c r="J2203" s="1648"/>
      <c r="K2203" s="1648"/>
      <c r="L2203" s="1648"/>
      <c r="M2203" s="1648"/>
      <c r="N2203" s="1648"/>
      <c r="O2203" s="1648"/>
      <c r="P2203" s="1648"/>
      <c r="Q2203" s="1648"/>
      <c r="R2203" s="1648"/>
      <c r="S2203" s="1648"/>
      <c r="T2203" s="1648"/>
      <c r="U2203" s="1648"/>
      <c r="V2203" s="1648"/>
      <c r="W2203" s="1648"/>
      <c r="X2203" s="1648"/>
      <c r="Y2203" s="1648"/>
      <c r="Z2203" s="1648"/>
      <c r="AA2203" s="1648"/>
      <c r="AB2203" s="1648"/>
      <c r="AC2203" s="1648"/>
      <c r="AD2203" s="1648"/>
      <c r="AE2203" s="1648"/>
      <c r="AF2203" s="1648"/>
      <c r="AG2203" s="1648"/>
      <c r="AH2203" s="1648"/>
      <c r="AJ2203" s="1167"/>
      <c r="AK2203" s="1643"/>
      <c r="AL2203" s="1643"/>
      <c r="AM2203" s="1167"/>
      <c r="AN2203" s="1167"/>
      <c r="AO2203" s="1167"/>
      <c r="AP2203" s="1167"/>
      <c r="AQ2203" s="1643"/>
      <c r="AR2203" s="1167"/>
      <c r="AS2203" s="1167"/>
      <c r="AT2203" s="551"/>
      <c r="AU2203" s="1167"/>
      <c r="AV2203" s="1167"/>
      <c r="AW2203" s="1167"/>
      <c r="AX2203" s="1167"/>
      <c r="AY2203" s="1167"/>
      <c r="AZ2203" s="1639"/>
      <c r="BA2203" s="573"/>
      <c r="BB2203" s="573"/>
      <c r="BC2203" s="573"/>
      <c r="BD2203" s="573"/>
      <c r="BE2203" s="1648">
        <v>11</v>
      </c>
    </row>
    <row s="1648" customFormat="1" customHeight="1" ht="11.549999999999999">
      <c r="A2204" s="994"/>
      <c r="B2204" s="1643"/>
      <c r="C2204" s="1643"/>
      <c r="D2204" s="358"/>
      <c r="J2204" s="1648"/>
      <c r="K2204" s="1648"/>
      <c r="L2204" s="1648"/>
      <c r="M2204" s="1648"/>
      <c r="N2204" s="1648"/>
      <c r="O2204" s="1648"/>
      <c r="P2204" s="1648"/>
      <c r="Q2204" s="1648"/>
      <c r="R2204" s="1648"/>
      <c r="S2204" s="1648"/>
      <c r="T2204" s="1648"/>
      <c r="U2204" s="1648"/>
      <c r="V2204" s="1648"/>
      <c r="W2204" s="1648"/>
      <c r="X2204" s="1648"/>
      <c r="Y2204" s="1648"/>
      <c r="Z2204" s="1648"/>
      <c r="AA2204" s="1648"/>
      <c r="AB2204" s="1648"/>
      <c r="AC2204" s="1648"/>
      <c r="AD2204" s="1648"/>
      <c r="AE2204" s="1648"/>
      <c r="AF2204" s="1648"/>
      <c r="AG2204" s="1648"/>
      <c r="AH2204" s="1648"/>
      <c r="AJ2204" s="1167"/>
      <c r="AK2204" s="1643"/>
      <c r="AL2204" s="1643"/>
      <c r="AM2204" s="1167"/>
      <c r="AN2204" s="1167"/>
      <c r="AO2204" s="1167"/>
      <c r="AP2204" s="1167"/>
      <c r="AQ2204" s="1643"/>
      <c r="AR2204" s="1167"/>
      <c r="AS2204" s="1167"/>
      <c r="AT2204" s="551"/>
      <c r="AU2204" s="1167"/>
      <c r="AV2204" s="1167"/>
      <c r="AW2204" s="1167"/>
      <c r="AX2204" s="1167"/>
      <c r="AY2204" s="1167"/>
      <c r="AZ2204" s="1639"/>
      <c r="BA2204" s="573"/>
      <c r="BB2204" s="573"/>
      <c r="BC2204" s="573"/>
      <c r="BD2204" s="573"/>
      <c r="BE2204" s="1648">
        <v>11</v>
      </c>
    </row>
    <row s="1648" customFormat="1" customHeight="1" ht="11.549999999999999">
      <c r="A2205" s="994"/>
      <c r="B2205" s="1643"/>
      <c r="C2205" s="1643"/>
      <c r="D2205" s="358"/>
      <c r="J2205" s="1648"/>
      <c r="K2205" s="1648"/>
      <c r="L2205" s="1648"/>
      <c r="M2205" s="1648"/>
      <c r="N2205" s="1648"/>
      <c r="O2205" s="1648"/>
      <c r="P2205" s="1648"/>
      <c r="Q2205" s="1648"/>
      <c r="R2205" s="1648"/>
      <c r="S2205" s="1648"/>
      <c r="T2205" s="1648"/>
      <c r="U2205" s="1648"/>
      <c r="V2205" s="1648"/>
      <c r="W2205" s="1648"/>
      <c r="X2205" s="1648"/>
      <c r="Y2205" s="1648"/>
      <c r="Z2205" s="1648"/>
      <c r="AA2205" s="1648"/>
      <c r="AB2205" s="1648"/>
      <c r="AC2205" s="1648"/>
      <c r="AD2205" s="1648"/>
      <c r="AE2205" s="1648"/>
      <c r="AF2205" s="1648"/>
      <c r="AG2205" s="1648"/>
      <c r="AH2205" s="1648"/>
      <c r="AJ2205" s="1167"/>
      <c r="AK2205" s="1643"/>
      <c r="AL2205" s="1643"/>
      <c r="AM2205" s="1167"/>
      <c r="AN2205" s="1167"/>
      <c r="AO2205" s="1167"/>
      <c r="AP2205" s="1167"/>
      <c r="AQ2205" s="1643"/>
      <c r="AR2205" s="1167"/>
      <c r="AS2205" s="1167"/>
      <c r="AT2205" s="551"/>
      <c r="AU2205" s="1167"/>
      <c r="AV2205" s="1167"/>
      <c r="AW2205" s="1167"/>
      <c r="AX2205" s="1167"/>
      <c r="AY2205" s="1167"/>
      <c r="AZ2205" s="1639"/>
      <c r="BA2205" s="573"/>
      <c r="BB2205" s="573"/>
      <c r="BC2205" s="573"/>
      <c r="BD2205" s="573"/>
      <c r="BE2205" s="1648">
        <v>11</v>
      </c>
    </row>
    <row s="1648" customFormat="1" customHeight="1" ht="11.549999999999999">
      <c r="A2206" s="994"/>
      <c r="B2206" s="1643"/>
      <c r="C2206" s="1643"/>
      <c r="D2206" s="358"/>
      <c r="J2206" s="1648"/>
      <c r="K2206" s="1648"/>
      <c r="L2206" s="1648"/>
      <c r="M2206" s="1648"/>
      <c r="N2206" s="1648"/>
      <c r="O2206" s="1648"/>
      <c r="P2206" s="1648"/>
      <c r="Q2206" s="1648"/>
      <c r="R2206" s="1648"/>
      <c r="S2206" s="1648"/>
      <c r="T2206" s="1648"/>
      <c r="U2206" s="1648"/>
      <c r="V2206" s="1648"/>
      <c r="W2206" s="1648"/>
      <c r="X2206" s="1648"/>
      <c r="Y2206" s="1648"/>
      <c r="Z2206" s="1648"/>
      <c r="AA2206" s="1648"/>
      <c r="AB2206" s="1648"/>
      <c r="AC2206" s="1648"/>
      <c r="AD2206" s="1648"/>
      <c r="AE2206" s="1648"/>
      <c r="AF2206" s="1648"/>
      <c r="AG2206" s="1648"/>
      <c r="AH2206" s="1648"/>
      <c r="AJ2206" s="1167"/>
      <c r="AK2206" s="1643"/>
      <c r="AL2206" s="1643"/>
      <c r="AM2206" s="1167"/>
      <c r="AN2206" s="1167"/>
      <c r="AO2206" s="1167"/>
      <c r="AP2206" s="1167"/>
      <c r="AQ2206" s="1643"/>
      <c r="AR2206" s="1167"/>
      <c r="AS2206" s="1167"/>
      <c r="AT2206" s="551"/>
      <c r="AU2206" s="1167"/>
      <c r="AV2206" s="1167"/>
      <c r="AW2206" s="1167"/>
      <c r="AX2206" s="1167"/>
      <c r="AY2206" s="1167"/>
      <c r="AZ2206" s="1639"/>
      <c r="BA2206" s="573"/>
      <c r="BB2206" s="573"/>
      <c r="BC2206" s="573"/>
      <c r="BD2206" s="573"/>
      <c r="BE2206" s="1648">
        <v>11</v>
      </c>
    </row>
    <row s="1648" customFormat="1" customHeight="1" ht="11.549999999999999">
      <c r="A2207" s="994"/>
      <c r="B2207" s="1643"/>
      <c r="C2207" s="1643"/>
      <c r="D2207" s="358"/>
      <c r="J2207" s="1648"/>
      <c r="K2207" s="1648"/>
      <c r="L2207" s="1648"/>
      <c r="M2207" s="1648"/>
      <c r="N2207" s="1648"/>
      <c r="O2207" s="1648"/>
      <c r="P2207" s="1648"/>
      <c r="Q2207" s="1648"/>
      <c r="R2207" s="1648"/>
      <c r="S2207" s="1648"/>
      <c r="T2207" s="1648"/>
      <c r="U2207" s="1648"/>
      <c r="V2207" s="1648"/>
      <c r="W2207" s="1648"/>
      <c r="X2207" s="1648"/>
      <c r="Y2207" s="1648"/>
      <c r="Z2207" s="1648"/>
      <c r="AA2207" s="1648"/>
      <c r="AB2207" s="1648"/>
      <c r="AC2207" s="1648"/>
      <c r="AD2207" s="1648"/>
      <c r="AE2207" s="1648"/>
      <c r="AF2207" s="1648"/>
      <c r="AG2207" s="1648"/>
      <c r="AH2207" s="1648"/>
      <c r="AJ2207" s="1167"/>
      <c r="AK2207" s="1643"/>
      <c r="AL2207" s="1643"/>
      <c r="AM2207" s="1167"/>
      <c r="AN2207" s="1167"/>
      <c r="AO2207" s="1167"/>
      <c r="AP2207" s="1167"/>
      <c r="AQ2207" s="1643"/>
      <c r="AR2207" s="1167"/>
      <c r="AS2207" s="1167"/>
      <c r="AT2207" s="551"/>
      <c r="AU2207" s="1167"/>
      <c r="AV2207" s="1167"/>
      <c r="AW2207" s="1167"/>
      <c r="AX2207" s="1167"/>
      <c r="AY2207" s="1167"/>
      <c r="AZ2207" s="1639"/>
      <c r="BA2207" s="573"/>
      <c r="BB2207" s="573"/>
      <c r="BC2207" s="573"/>
      <c r="BD2207" s="573"/>
      <c r="BE2207" s="1648">
        <v>11</v>
      </c>
    </row>
    <row s="1648" customFormat="1" customHeight="1" ht="11.549999999999999">
      <c r="A2208" s="994"/>
      <c r="B2208" s="1643"/>
      <c r="C2208" s="1643"/>
      <c r="D2208" s="358"/>
      <c r="J2208" s="1648"/>
      <c r="K2208" s="1648"/>
      <c r="L2208" s="1648"/>
      <c r="M2208" s="1648"/>
      <c r="N2208" s="1648"/>
      <c r="O2208" s="1648"/>
      <c r="P2208" s="1648"/>
      <c r="Q2208" s="1648"/>
      <c r="R2208" s="1648"/>
      <c r="S2208" s="1648"/>
      <c r="T2208" s="1648"/>
      <c r="U2208" s="1648"/>
      <c r="V2208" s="1648"/>
      <c r="W2208" s="1648"/>
      <c r="X2208" s="1648"/>
      <c r="Y2208" s="1648"/>
      <c r="Z2208" s="1648"/>
      <c r="AA2208" s="1648"/>
      <c r="AB2208" s="1648"/>
      <c r="AC2208" s="1648"/>
      <c r="AD2208" s="1648"/>
      <c r="AE2208" s="1648"/>
      <c r="AF2208" s="1648"/>
      <c r="AG2208" s="1648"/>
      <c r="AH2208" s="1648"/>
      <c r="AJ2208" s="1167"/>
      <c r="AK2208" s="1643"/>
      <c r="AL2208" s="1643"/>
      <c r="AM2208" s="1167"/>
      <c r="AN2208" s="1167"/>
      <c r="AO2208" s="1167"/>
      <c r="AP2208" s="1167"/>
      <c r="AQ2208" s="1643"/>
      <c r="AR2208" s="1167"/>
      <c r="AS2208" s="1167"/>
      <c r="AT2208" s="551"/>
      <c r="AU2208" s="1167"/>
      <c r="AV2208" s="1167"/>
      <c r="AW2208" s="1167"/>
      <c r="AX2208" s="1167"/>
      <c r="AY2208" s="1167"/>
      <c r="AZ2208" s="1639"/>
      <c r="BA2208" s="573"/>
      <c r="BB2208" s="573"/>
      <c r="BC2208" s="573"/>
      <c r="BD2208" s="573"/>
      <c r="BE2208" s="1648">
        <v>11</v>
      </c>
    </row>
    <row s="1648" customFormat="1" customHeight="1" ht="11.549999999999999">
      <c r="A2209" s="994"/>
      <c r="B2209" s="1643"/>
      <c r="C2209" s="1643"/>
      <c r="D2209" s="358"/>
      <c r="J2209" s="1648"/>
      <c r="K2209" s="1648"/>
      <c r="L2209" s="1648"/>
      <c r="M2209" s="1648"/>
      <c r="N2209" s="1648"/>
      <c r="O2209" s="1648"/>
      <c r="P2209" s="1648"/>
      <c r="Q2209" s="1648"/>
      <c r="R2209" s="1648"/>
      <c r="S2209" s="1648"/>
      <c r="T2209" s="1648"/>
      <c r="U2209" s="1648"/>
      <c r="V2209" s="1648"/>
      <c r="W2209" s="1648"/>
      <c r="X2209" s="1648"/>
      <c r="Y2209" s="1648"/>
      <c r="Z2209" s="1648"/>
      <c r="AA2209" s="1648"/>
      <c r="AB2209" s="1648"/>
      <c r="AC2209" s="1648"/>
      <c r="AD2209" s="1648"/>
      <c r="AE2209" s="1648"/>
      <c r="AF2209" s="1648"/>
      <c r="AG2209" s="1648"/>
      <c r="AH2209" s="1648"/>
      <c r="AJ2209" s="1167"/>
      <c r="AK2209" s="1643"/>
      <c r="AL2209" s="1643"/>
      <c r="AM2209" s="1167"/>
      <c r="AN2209" s="1167"/>
      <c r="AO2209" s="1167"/>
      <c r="AP2209" s="1167"/>
      <c r="AQ2209" s="1643"/>
      <c r="AR2209" s="1167"/>
      <c r="AS2209" s="1167"/>
      <c r="AT2209" s="551"/>
      <c r="AU2209" s="1167"/>
      <c r="AV2209" s="1167"/>
      <c r="AW2209" s="1167"/>
      <c r="AX2209" s="1167"/>
      <c r="AY2209" s="1167"/>
      <c r="AZ2209" s="1639"/>
      <c r="BA2209" s="573"/>
      <c r="BB2209" s="573"/>
      <c r="BC2209" s="573"/>
      <c r="BD2209" s="573"/>
      <c r="BE2209" s="1648">
        <v>11</v>
      </c>
    </row>
    <row s="1648" customFormat="1" customHeight="1" ht="11.549999999999999">
      <c r="A2210" s="994"/>
      <c r="B2210" s="1643"/>
      <c r="C2210" s="1643"/>
      <c r="D2210" s="358"/>
      <c r="J2210" s="1648"/>
      <c r="K2210" s="1648"/>
      <c r="L2210" s="1648"/>
      <c r="M2210" s="1648"/>
      <c r="N2210" s="1648"/>
      <c r="O2210" s="1648"/>
      <c r="P2210" s="1648"/>
      <c r="Q2210" s="1648"/>
      <c r="R2210" s="1648"/>
      <c r="S2210" s="1648"/>
      <c r="T2210" s="1648"/>
      <c r="U2210" s="1648"/>
      <c r="V2210" s="1648"/>
      <c r="W2210" s="1648"/>
      <c r="X2210" s="1648"/>
      <c r="Y2210" s="1648"/>
      <c r="Z2210" s="1648"/>
      <c r="AA2210" s="1648"/>
      <c r="AB2210" s="1648"/>
      <c r="AC2210" s="1648"/>
      <c r="AD2210" s="1648"/>
      <c r="AE2210" s="1648"/>
      <c r="AF2210" s="1648"/>
      <c r="AG2210" s="1648"/>
      <c r="AH2210" s="1648"/>
      <c r="AJ2210" s="1167"/>
      <c r="AK2210" s="1643"/>
      <c r="AL2210" s="1643"/>
      <c r="AM2210" s="1167"/>
      <c r="AN2210" s="1167"/>
      <c r="AO2210" s="1167"/>
      <c r="AP2210" s="1167"/>
      <c r="AQ2210" s="1643"/>
      <c r="AR2210" s="1167"/>
      <c r="AS2210" s="1167"/>
      <c r="AT2210" s="551"/>
      <c r="AU2210" s="1167"/>
      <c r="AV2210" s="1167"/>
      <c r="AW2210" s="1167"/>
      <c r="AX2210" s="1167"/>
      <c r="AY2210" s="1167"/>
      <c r="AZ2210" s="1639"/>
      <c r="BA2210" s="573"/>
      <c r="BB2210" s="573"/>
      <c r="BC2210" s="573"/>
      <c r="BD2210" s="573"/>
      <c r="BE2210" s="1648">
        <v>11</v>
      </c>
    </row>
    <row s="1648" customFormat="1" customHeight="1" ht="11.549999999999999">
      <c r="A2211" s="994"/>
      <c r="B2211" s="1643"/>
      <c r="C2211" s="1643"/>
      <c r="D2211" s="358"/>
      <c r="J2211" s="1648"/>
      <c r="K2211" s="1648"/>
      <c r="L2211" s="1648"/>
      <c r="M2211" s="1648"/>
      <c r="N2211" s="1648"/>
      <c r="O2211" s="1648"/>
      <c r="P2211" s="1648"/>
      <c r="Q2211" s="1648"/>
      <c r="R2211" s="1648"/>
      <c r="S2211" s="1648"/>
      <c r="T2211" s="1648"/>
      <c r="U2211" s="1648"/>
      <c r="V2211" s="1648"/>
      <c r="W2211" s="1648"/>
      <c r="X2211" s="1648"/>
      <c r="Y2211" s="1648"/>
      <c r="Z2211" s="1648"/>
      <c r="AA2211" s="1648"/>
      <c r="AB2211" s="1648"/>
      <c r="AC2211" s="1648"/>
      <c r="AD2211" s="1648"/>
      <c r="AE2211" s="1648"/>
      <c r="AF2211" s="1648"/>
      <c r="AG2211" s="1648"/>
      <c r="AH2211" s="1648"/>
      <c r="AJ2211" s="1167"/>
      <c r="AK2211" s="1643"/>
      <c r="AL2211" s="1643"/>
      <c r="AM2211" s="1167"/>
      <c r="AN2211" s="1167"/>
      <c r="AO2211" s="1167"/>
      <c r="AP2211" s="1167"/>
      <c r="AQ2211" s="1643"/>
      <c r="AR2211" s="1167"/>
      <c r="AS2211" s="1167"/>
      <c r="AT2211" s="551"/>
      <c r="AU2211" s="1167"/>
      <c r="AV2211" s="1167"/>
      <c r="AW2211" s="1167"/>
      <c r="AX2211" s="1167"/>
      <c r="AY2211" s="1167"/>
      <c r="AZ2211" s="1639"/>
      <c r="BA2211" s="573"/>
      <c r="BB2211" s="573"/>
      <c r="BC2211" s="573"/>
      <c r="BD2211" s="573"/>
      <c r="BE2211" s="1648">
        <v>11</v>
      </c>
    </row>
    <row s="1648" customFormat="1" customHeight="1" ht="11.549999999999999">
      <c r="A2212" s="994"/>
      <c r="B2212" s="1643"/>
      <c r="C2212" s="1643"/>
      <c r="D2212" s="358"/>
      <c r="J2212" s="1648"/>
      <c r="K2212" s="1648"/>
      <c r="L2212" s="1648"/>
      <c r="M2212" s="1648"/>
      <c r="N2212" s="1648"/>
      <c r="O2212" s="1648"/>
      <c r="P2212" s="1648"/>
      <c r="Q2212" s="1648"/>
      <c r="R2212" s="1648"/>
      <c r="S2212" s="1648"/>
      <c r="T2212" s="1648"/>
      <c r="U2212" s="1648"/>
      <c r="V2212" s="1648"/>
      <c r="W2212" s="1648"/>
      <c r="X2212" s="1648"/>
      <c r="Y2212" s="1648"/>
      <c r="Z2212" s="1648"/>
      <c r="AA2212" s="1648"/>
      <c r="AB2212" s="1648"/>
      <c r="AC2212" s="1648"/>
      <c r="AD2212" s="1648"/>
      <c r="AE2212" s="1648"/>
      <c r="AF2212" s="1648"/>
      <c r="AG2212" s="1648"/>
      <c r="AH2212" s="1648"/>
      <c r="AJ2212" s="1167"/>
      <c r="AK2212" s="1643"/>
      <c r="AL2212" s="1643"/>
      <c r="AM2212" s="1167"/>
      <c r="AN2212" s="1167"/>
      <c r="AO2212" s="1167"/>
      <c r="AP2212" s="1167"/>
      <c r="AQ2212" s="1643"/>
      <c r="AR2212" s="1167"/>
      <c r="AS2212" s="1167"/>
      <c r="AT2212" s="551"/>
      <c r="AU2212" s="1167"/>
      <c r="AV2212" s="1167"/>
      <c r="AW2212" s="1167"/>
      <c r="AX2212" s="1167"/>
      <c r="AY2212" s="1167"/>
      <c r="AZ2212" s="1639"/>
      <c r="BA2212" s="573"/>
      <c r="BB2212" s="573"/>
      <c r="BC2212" s="573"/>
      <c r="BD2212" s="573"/>
      <c r="BE2212" s="1648">
        <v>11</v>
      </c>
    </row>
    <row s="1648" customFormat="1" customHeight="1" ht="11.549999999999999">
      <c r="A2213" s="994"/>
      <c r="B2213" s="1643"/>
      <c r="C2213" s="1643"/>
      <c r="D2213" s="358"/>
      <c r="J2213" s="1648"/>
      <c r="K2213" s="1648"/>
      <c r="L2213" s="1648"/>
      <c r="M2213" s="1648"/>
      <c r="N2213" s="1648"/>
      <c r="O2213" s="1648"/>
      <c r="P2213" s="1648"/>
      <c r="Q2213" s="1648"/>
      <c r="R2213" s="1648"/>
      <c r="S2213" s="1648"/>
      <c r="T2213" s="1648"/>
      <c r="U2213" s="1648"/>
      <c r="V2213" s="1648"/>
      <c r="W2213" s="1648"/>
      <c r="X2213" s="1648"/>
      <c r="Y2213" s="1648"/>
      <c r="Z2213" s="1648"/>
      <c r="AA2213" s="1648"/>
      <c r="AB2213" s="1648"/>
      <c r="AC2213" s="1648"/>
      <c r="AD2213" s="1648"/>
      <c r="AE2213" s="1648"/>
      <c r="AF2213" s="1648"/>
      <c r="AG2213" s="1648"/>
      <c r="AH2213" s="1648"/>
      <c r="AJ2213" s="1167"/>
      <c r="AK2213" s="1643"/>
      <c r="AL2213" s="1643"/>
      <c r="AM2213" s="1167"/>
      <c r="AN2213" s="1167"/>
      <c r="AO2213" s="1167"/>
      <c r="AP2213" s="1167"/>
      <c r="AQ2213" s="1643"/>
      <c r="AR2213" s="1167"/>
      <c r="AS2213" s="1167"/>
      <c r="AT2213" s="551"/>
      <c r="AU2213" s="1167"/>
      <c r="AV2213" s="1167"/>
      <c r="AW2213" s="1167"/>
      <c r="AX2213" s="1167"/>
      <c r="AY2213" s="1167"/>
      <c r="AZ2213" s="1639"/>
      <c r="BA2213" s="573"/>
      <c r="BB2213" s="573"/>
      <c r="BC2213" s="573"/>
      <c r="BD2213" s="573"/>
      <c r="BE2213" s="1648">
        <v>11</v>
      </c>
    </row>
    <row s="1648" customFormat="1" customHeight="1" ht="11.549999999999999">
      <c r="A2214" s="994"/>
      <c r="B2214" s="1643"/>
      <c r="C2214" s="1643"/>
      <c r="D2214" s="358"/>
      <c r="J2214" s="1648"/>
      <c r="K2214" s="1648"/>
      <c r="L2214" s="1648"/>
      <c r="M2214" s="1648"/>
      <c r="N2214" s="1648"/>
      <c r="O2214" s="1648"/>
      <c r="P2214" s="1648"/>
      <c r="Q2214" s="1648"/>
      <c r="R2214" s="1648"/>
      <c r="S2214" s="1648"/>
      <c r="T2214" s="1648"/>
      <c r="U2214" s="1648"/>
      <c r="V2214" s="1648"/>
      <c r="W2214" s="1648"/>
      <c r="X2214" s="1648"/>
      <c r="Y2214" s="1648"/>
      <c r="Z2214" s="1648"/>
      <c r="AA2214" s="1648"/>
      <c r="AB2214" s="1648"/>
      <c r="AC2214" s="1648"/>
      <c r="AD2214" s="1648"/>
      <c r="AE2214" s="1648"/>
      <c r="AF2214" s="1648"/>
      <c r="AG2214" s="1648"/>
      <c r="AH2214" s="1648"/>
      <c r="AJ2214" s="1167"/>
      <c r="AK2214" s="1643"/>
      <c r="AL2214" s="1643"/>
      <c r="AM2214" s="1167"/>
      <c r="AN2214" s="1167"/>
      <c r="AO2214" s="1167"/>
      <c r="AP2214" s="1167"/>
      <c r="AQ2214" s="1643"/>
      <c r="AR2214" s="1167"/>
      <c r="AS2214" s="1167"/>
      <c r="AT2214" s="551"/>
      <c r="AU2214" s="1167"/>
      <c r="AV2214" s="1167"/>
      <c r="AW2214" s="1167"/>
      <c r="AX2214" s="1167"/>
      <c r="AY2214" s="1167"/>
      <c r="AZ2214" s="1639"/>
      <c r="BA2214" s="573"/>
      <c r="BB2214" s="573"/>
      <c r="BC2214" s="573"/>
      <c r="BD2214" s="573"/>
      <c r="BE2214" s="1648">
        <v>11</v>
      </c>
    </row>
    <row s="1648" customFormat="1" customHeight="1" ht="11.549999999999999">
      <c r="A2215" s="994"/>
      <c r="B2215" s="1643"/>
      <c r="C2215" s="1643"/>
      <c r="D2215" s="358"/>
      <c r="J2215" s="1648"/>
      <c r="K2215" s="1648"/>
      <c r="L2215" s="1648"/>
      <c r="M2215" s="1648"/>
      <c r="N2215" s="1648"/>
      <c r="O2215" s="1648"/>
      <c r="P2215" s="1648"/>
      <c r="Q2215" s="1648"/>
      <c r="R2215" s="1648"/>
      <c r="S2215" s="1648"/>
      <c r="T2215" s="1648"/>
      <c r="U2215" s="1648"/>
      <c r="V2215" s="1648"/>
      <c r="W2215" s="1648"/>
      <c r="X2215" s="1648"/>
      <c r="Y2215" s="1648"/>
      <c r="Z2215" s="1648"/>
      <c r="AA2215" s="1648"/>
      <c r="AB2215" s="1648"/>
      <c r="AC2215" s="1648"/>
      <c r="AD2215" s="1648"/>
      <c r="AE2215" s="1648"/>
      <c r="AF2215" s="1648"/>
      <c r="AG2215" s="1648"/>
      <c r="AH2215" s="1648"/>
      <c r="AJ2215" s="1167"/>
      <c r="AK2215" s="1643"/>
      <c r="AL2215" s="1643"/>
      <c r="AM2215" s="1167"/>
      <c r="AN2215" s="1167"/>
      <c r="AO2215" s="1167"/>
      <c r="AP2215" s="1167"/>
      <c r="AQ2215" s="1643"/>
      <c r="AR2215" s="1167"/>
      <c r="AS2215" s="1167"/>
      <c r="AT2215" s="551"/>
      <c r="AU2215" s="1167"/>
      <c r="AV2215" s="1167"/>
      <c r="AW2215" s="1167"/>
      <c r="AX2215" s="1167"/>
      <c r="AY2215" s="1167"/>
      <c r="AZ2215" s="1639"/>
      <c r="BA2215" s="573"/>
      <c r="BB2215" s="573"/>
      <c r="BC2215" s="573"/>
      <c r="BD2215" s="573"/>
      <c r="BE2215" s="1648">
        <v>11</v>
      </c>
    </row>
    <row customHeight="1" ht="11.549999999999999">
      <c r="J2216" s="1642"/>
      <c r="K2216" s="1642"/>
      <c r="L2216" s="1642"/>
      <c r="M2216" s="1642"/>
      <c r="N2216" s="1642"/>
      <c r="O2216" s="1642"/>
      <c r="P2216" s="1642"/>
      <c r="Q2216" s="1642"/>
      <c r="R2216" s="1642"/>
      <c r="S2216" s="1642"/>
      <c r="T2216" s="1642"/>
      <c r="U2216" s="1642"/>
      <c r="V2216" s="1642"/>
      <c r="W2216" s="1642"/>
      <c r="X2216" s="1642"/>
      <c r="Y2216" s="1642"/>
      <c r="Z2216" s="1642"/>
      <c r="AA2216" s="1642"/>
      <c r="AB2216" s="1642"/>
      <c r="AC2216" s="1642"/>
      <c r="AD2216" s="1642"/>
      <c r="AE2216" s="1642"/>
      <c r="AF2216" s="1642"/>
      <c r="AG2216" s="1642"/>
      <c r="AH2216" s="1642"/>
      <c r="BE2216" s="1638">
        <v>11</v>
      </c>
    </row>
    <row customHeight="1" ht="11.549999999999999">
      <c r="J2217" s="1642"/>
      <c r="K2217" s="1642"/>
      <c r="L2217" s="1642"/>
      <c r="M2217" s="1642"/>
      <c r="N2217" s="1642"/>
      <c r="O2217" s="1642"/>
      <c r="P2217" s="1642"/>
      <c r="Q2217" s="1642"/>
      <c r="R2217" s="1642"/>
      <c r="S2217" s="1642"/>
      <c r="T2217" s="1642"/>
      <c r="U2217" s="1642"/>
      <c r="V2217" s="1642"/>
      <c r="W2217" s="1642"/>
      <c r="X2217" s="1642"/>
      <c r="Y2217" s="1642"/>
      <c r="Z2217" s="1642"/>
      <c r="AA2217" s="1642"/>
      <c r="AB2217" s="1642"/>
      <c r="AC2217" s="1642"/>
      <c r="AD2217" s="1642"/>
      <c r="AE2217" s="1642"/>
      <c r="AF2217" s="1642"/>
      <c r="AG2217" s="1642"/>
      <c r="AH2217" s="1642"/>
      <c r="BE2217" s="1638">
        <v>11</v>
      </c>
    </row>
    <row customHeight="1" ht="11.549999999999999">
      <c r="J2218" s="1642"/>
      <c r="K2218" s="1642"/>
      <c r="L2218" s="1642"/>
      <c r="M2218" s="1642"/>
      <c r="N2218" s="1642"/>
      <c r="O2218" s="1642"/>
      <c r="P2218" s="1642"/>
      <c r="Q2218" s="1642"/>
      <c r="R2218" s="1642"/>
      <c r="S2218" s="1642"/>
      <c r="T2218" s="1642"/>
      <c r="U2218" s="1642"/>
      <c r="V2218" s="1642"/>
      <c r="W2218" s="1642"/>
      <c r="X2218" s="1642"/>
      <c r="Y2218" s="1642"/>
      <c r="Z2218" s="1642"/>
      <c r="AA2218" s="1642"/>
      <c r="AB2218" s="1642"/>
      <c r="AC2218" s="1642"/>
      <c r="AD2218" s="1642"/>
      <c r="AE2218" s="1642"/>
      <c r="AF2218" s="1642"/>
      <c r="AG2218" s="1642"/>
      <c r="AH2218" s="1642"/>
      <c r="BE2218" s="1638">
        <v>11</v>
      </c>
    </row>
    <row customHeight="1" ht="11.549999999999999">
      <c r="A2219" s="997"/>
      <c r="B2219" s="1638"/>
      <c r="D2219" s="1638"/>
      <c r="J2219" s="1642"/>
      <c r="K2219" s="1642"/>
      <c r="L2219" s="1642"/>
      <c r="M2219" s="1642"/>
      <c r="N2219" s="1642"/>
      <c r="O2219" s="1642"/>
      <c r="P2219" s="1642"/>
      <c r="Q2219" s="1642"/>
      <c r="R2219" s="1642"/>
      <c r="S2219" s="1642"/>
      <c r="T2219" s="1642"/>
      <c r="U2219" s="1642"/>
      <c r="V2219" s="1642"/>
      <c r="W2219" s="1642"/>
      <c r="X2219" s="1642"/>
      <c r="Y2219" s="1642"/>
      <c r="Z2219" s="1642"/>
      <c r="AA2219" s="1642"/>
      <c r="AB2219" s="1642"/>
      <c r="AC2219" s="1642"/>
      <c r="AD2219" s="1642"/>
      <c r="AE2219" s="1642"/>
      <c r="AF2219" s="1642"/>
      <c r="AG2219" s="1642"/>
      <c r="AH2219" s="1642"/>
      <c r="AJ2219" s="1638"/>
      <c r="AM2219" s="1638"/>
      <c r="AN2219" s="1638"/>
      <c r="AO2219" s="1638"/>
      <c r="AP2219" s="1638"/>
      <c r="AR2219" s="1638"/>
      <c r="AS2219" s="1638"/>
      <c r="AT2219" s="1638"/>
      <c r="AU2219" s="1638"/>
      <c r="AV2219" s="1638"/>
      <c r="AW2219" s="1638"/>
      <c r="AX2219" s="1638"/>
      <c r="AY2219" s="1638"/>
      <c r="AZ2219" s="1638"/>
      <c r="BA2219" s="1638"/>
      <c r="BB2219" s="1638"/>
      <c r="BC2219" s="1638"/>
      <c r="BD2219" s="1638"/>
      <c r="BE2219" s="1638">
        <v>11</v>
      </c>
    </row>
    <row customHeight="1" ht="11.549999999999999">
      <c r="A2220" s="997"/>
      <c r="B2220" s="1638"/>
      <c r="D2220" s="1638"/>
      <c r="J2220" s="1642"/>
      <c r="K2220" s="1642"/>
      <c r="L2220" s="1642"/>
      <c r="M2220" s="1642"/>
      <c r="N2220" s="1642"/>
      <c r="O2220" s="1642"/>
      <c r="P2220" s="1642"/>
      <c r="Q2220" s="1642"/>
      <c r="R2220" s="1642"/>
      <c r="S2220" s="1642"/>
      <c r="T2220" s="1642"/>
      <c r="U2220" s="1642"/>
      <c r="V2220" s="1642"/>
      <c r="W2220" s="1642"/>
      <c r="X2220" s="1642"/>
      <c r="Y2220" s="1642"/>
      <c r="Z2220" s="1642"/>
      <c r="AA2220" s="1642"/>
      <c r="AB2220" s="1642"/>
      <c r="AC2220" s="1642"/>
      <c r="AD2220" s="1642"/>
      <c r="AE2220" s="1642"/>
      <c r="AF2220" s="1642"/>
      <c r="AG2220" s="1642"/>
      <c r="AH2220" s="1642"/>
      <c r="AJ2220" s="1638"/>
      <c r="AM2220" s="1638"/>
      <c r="AN2220" s="1638"/>
      <c r="AO2220" s="1638"/>
      <c r="AP2220" s="1638"/>
      <c r="AR2220" s="1638"/>
      <c r="AS2220" s="1638"/>
      <c r="AT2220" s="1638"/>
      <c r="AU2220" s="1638"/>
      <c r="AV2220" s="1638"/>
      <c r="AW2220" s="1638"/>
      <c r="AX2220" s="1638"/>
      <c r="AY2220" s="1638"/>
      <c r="AZ2220" s="1638"/>
      <c r="BA2220" s="1638"/>
      <c r="BB2220" s="1638"/>
      <c r="BC2220" s="1638"/>
      <c r="BD2220" s="1638"/>
      <c r="BE2220" s="1638">
        <v>11</v>
      </c>
    </row>
    <row customHeight="1" ht="11.549999999999999">
      <c r="A2221" s="997"/>
      <c r="B2221" s="1638"/>
      <c r="D2221" s="1638"/>
      <c r="J2221" s="1642"/>
      <c r="K2221" s="1642"/>
      <c r="L2221" s="1642"/>
      <c r="M2221" s="1642"/>
      <c r="N2221" s="1642"/>
      <c r="O2221" s="1642"/>
      <c r="P2221" s="1642"/>
      <c r="Q2221" s="1642"/>
      <c r="R2221" s="1642"/>
      <c r="S2221" s="1642"/>
      <c r="T2221" s="1642"/>
      <c r="U2221" s="1642"/>
      <c r="V2221" s="1642"/>
      <c r="W2221" s="1642"/>
      <c r="X2221" s="1642"/>
      <c r="Y2221" s="1642"/>
      <c r="Z2221" s="1642"/>
      <c r="AA2221" s="1642"/>
      <c r="AB2221" s="1642"/>
      <c r="AC2221" s="1642"/>
      <c r="AD2221" s="1642"/>
      <c r="AE2221" s="1642"/>
      <c r="AF2221" s="1642"/>
      <c r="AG2221" s="1642"/>
      <c r="AH2221" s="1642"/>
      <c r="AJ2221" s="1638"/>
      <c r="AM2221" s="1638"/>
      <c r="AN2221" s="1638"/>
      <c r="AO2221" s="1638"/>
      <c r="AP2221" s="1638"/>
      <c r="AR2221" s="1638"/>
      <c r="AS2221" s="1638"/>
      <c r="AT2221" s="1638"/>
      <c r="AU2221" s="1638"/>
      <c r="AV2221" s="1638"/>
      <c r="AW2221" s="1638"/>
      <c r="AX2221" s="1638"/>
      <c r="AY2221" s="1638"/>
      <c r="AZ2221" s="1638"/>
      <c r="BA2221" s="1638"/>
      <c r="BB2221" s="1638"/>
      <c r="BC2221" s="1638"/>
      <c r="BD2221" s="1638"/>
      <c r="BE2221" s="1638">
        <v>11</v>
      </c>
    </row>
    <row customHeight="1" ht="11.549999999999999">
      <c r="A2222" s="997"/>
      <c r="B2222" s="1638"/>
      <c r="D2222" s="1638"/>
      <c r="J2222" s="1642"/>
      <c r="K2222" s="1642"/>
      <c r="L2222" s="1642"/>
      <c r="M2222" s="1642"/>
      <c r="N2222" s="1642"/>
      <c r="O2222" s="1642"/>
      <c r="P2222" s="1642"/>
      <c r="Q2222" s="1642"/>
      <c r="R2222" s="1642"/>
      <c r="S2222" s="1642"/>
      <c r="T2222" s="1642"/>
      <c r="U2222" s="1642"/>
      <c r="V2222" s="1642"/>
      <c r="W2222" s="1642"/>
      <c r="X2222" s="1642"/>
      <c r="Y2222" s="1642"/>
      <c r="Z2222" s="1642"/>
      <c r="AA2222" s="1642"/>
      <c r="AB2222" s="1642"/>
      <c r="AC2222" s="1642"/>
      <c r="AD2222" s="1642"/>
      <c r="AE2222" s="1642"/>
      <c r="AF2222" s="1642"/>
      <c r="AG2222" s="1642"/>
      <c r="AH2222" s="1642"/>
      <c r="AJ2222" s="1638"/>
      <c r="AM2222" s="1638"/>
      <c r="AN2222" s="1638"/>
      <c r="AO2222" s="1638"/>
      <c r="AP2222" s="1638"/>
      <c r="AR2222" s="1638"/>
      <c r="AS2222" s="1638"/>
      <c r="AT2222" s="1638"/>
      <c r="AU2222" s="1638"/>
      <c r="AV2222" s="1638"/>
      <c r="AW2222" s="1638"/>
      <c r="AX2222" s="1638"/>
      <c r="AY2222" s="1638"/>
      <c r="AZ2222" s="1638"/>
      <c r="BA2222" s="1638"/>
      <c r="BB2222" s="1638"/>
      <c r="BC2222" s="1638"/>
      <c r="BD2222" s="1638"/>
      <c r="BE2222" s="1638">
        <v>11</v>
      </c>
    </row>
    <row customHeight="1" ht="11.549999999999999">
      <c r="A2223" s="997"/>
      <c r="B2223" s="1638"/>
      <c r="D2223" s="1638"/>
      <c r="J2223" s="1642"/>
      <c r="K2223" s="1642"/>
      <c r="L2223" s="1642"/>
      <c r="M2223" s="1642"/>
      <c r="N2223" s="1642"/>
      <c r="O2223" s="1642"/>
      <c r="P2223" s="1642"/>
      <c r="Q2223" s="1642"/>
      <c r="R2223" s="1642"/>
      <c r="S2223" s="1642"/>
      <c r="T2223" s="1642"/>
      <c r="U2223" s="1642"/>
      <c r="V2223" s="1642"/>
      <c r="W2223" s="1642"/>
      <c r="X2223" s="1642"/>
      <c r="Y2223" s="1642"/>
      <c r="Z2223" s="1642"/>
      <c r="AA2223" s="1642"/>
      <c r="AB2223" s="1642"/>
      <c r="AC2223" s="1642"/>
      <c r="AD2223" s="1642"/>
      <c r="AE2223" s="1642"/>
      <c r="AF2223" s="1642"/>
      <c r="AG2223" s="1642"/>
      <c r="AH2223" s="1642"/>
      <c r="AJ2223" s="1638"/>
      <c r="AM2223" s="1638"/>
      <c r="AN2223" s="1638"/>
      <c r="AO2223" s="1638"/>
      <c r="AP2223" s="1638"/>
      <c r="AR2223" s="1638"/>
      <c r="AS2223" s="1638"/>
      <c r="AT2223" s="1638"/>
      <c r="AU2223" s="1638"/>
      <c r="AV2223" s="1638"/>
      <c r="AW2223" s="1638"/>
      <c r="AX2223" s="1638"/>
      <c r="AY2223" s="1638"/>
      <c r="AZ2223" s="1638"/>
      <c r="BA2223" s="1638"/>
      <c r="BB2223" s="1638"/>
      <c r="BC2223" s="1638"/>
      <c r="BD2223" s="1638"/>
      <c r="BE2223" s="1638">
        <v>11</v>
      </c>
    </row>
    <row customHeight="1" ht="11.549999999999999">
      <c r="A2224" s="997"/>
      <c r="B2224" s="1638"/>
      <c r="D2224" s="1638"/>
      <c r="J2224" s="1642"/>
      <c r="K2224" s="1642"/>
      <c r="L2224" s="1642"/>
      <c r="M2224" s="1642"/>
      <c r="N2224" s="1642"/>
      <c r="O2224" s="1642"/>
      <c r="P2224" s="1642"/>
      <c r="Q2224" s="1642"/>
      <c r="R2224" s="1642"/>
      <c r="S2224" s="1642"/>
      <c r="T2224" s="1642"/>
      <c r="U2224" s="1642"/>
      <c r="V2224" s="1642"/>
      <c r="W2224" s="1642"/>
      <c r="X2224" s="1642"/>
      <c r="Y2224" s="1642"/>
      <c r="Z2224" s="1642"/>
      <c r="AA2224" s="1642"/>
      <c r="AB2224" s="1642"/>
      <c r="AC2224" s="1642"/>
      <c r="AD2224" s="1642"/>
      <c r="AE2224" s="1642"/>
      <c r="AF2224" s="1642"/>
      <c r="AG2224" s="1642"/>
      <c r="AH2224" s="1642"/>
      <c r="AJ2224" s="1638"/>
      <c r="AM2224" s="1638"/>
      <c r="AN2224" s="1638"/>
      <c r="AO2224" s="1638"/>
      <c r="AP2224" s="1638"/>
      <c r="AR2224" s="1638"/>
      <c r="AS2224" s="1638"/>
      <c r="AT2224" s="1638"/>
      <c r="AU2224" s="1638"/>
      <c r="AV2224" s="1638"/>
      <c r="AW2224" s="1638"/>
      <c r="AX2224" s="1638"/>
      <c r="AY2224" s="1638"/>
      <c r="AZ2224" s="1638"/>
      <c r="BA2224" s="1638"/>
      <c r="BB2224" s="1638"/>
      <c r="BC2224" s="1638"/>
      <c r="BD2224" s="1638"/>
      <c r="BE2224" s="1638">
        <v>11</v>
      </c>
    </row>
    <row customHeight="1" ht="11.549999999999999">
      <c r="A2225" s="997"/>
      <c r="B2225" s="1638"/>
      <c r="D2225" s="1638"/>
      <c r="J2225" s="1642"/>
      <c r="K2225" s="1642"/>
      <c r="L2225" s="1642"/>
      <c r="M2225" s="1642"/>
      <c r="N2225" s="1642"/>
      <c r="O2225" s="1642"/>
      <c r="P2225" s="1642"/>
      <c r="Q2225" s="1642"/>
      <c r="R2225" s="1642"/>
      <c r="S2225" s="1642"/>
      <c r="T2225" s="1642"/>
      <c r="U2225" s="1642"/>
      <c r="V2225" s="1642"/>
      <c r="W2225" s="1642"/>
      <c r="X2225" s="1642"/>
      <c r="Y2225" s="1642"/>
      <c r="Z2225" s="1642"/>
      <c r="AA2225" s="1642"/>
      <c r="AB2225" s="1642"/>
      <c r="AC2225" s="1642"/>
      <c r="AD2225" s="1642"/>
      <c r="AE2225" s="1642"/>
      <c r="AF2225" s="1642"/>
      <c r="AG2225" s="1642"/>
      <c r="AH2225" s="1642"/>
      <c r="AJ2225" s="1638"/>
      <c r="AM2225" s="1638"/>
      <c r="AN2225" s="1638"/>
      <c r="AO2225" s="1638"/>
      <c r="AP2225" s="1638"/>
      <c r="AR2225" s="1638"/>
      <c r="AS2225" s="1638"/>
      <c r="AT2225" s="1638"/>
      <c r="AU2225" s="1638"/>
      <c r="AV2225" s="1638"/>
      <c r="AW2225" s="1638"/>
      <c r="AX2225" s="1638"/>
      <c r="AY2225" s="1638"/>
      <c r="AZ2225" s="1638"/>
      <c r="BA2225" s="1638"/>
      <c r="BB2225" s="1638"/>
      <c r="BC2225" s="1638"/>
      <c r="BD2225" s="1638"/>
      <c r="BE2225" s="1638">
        <v>11</v>
      </c>
    </row>
    <row customHeight="1" ht="11.549999999999999">
      <c r="A2226" s="997"/>
      <c r="B2226" s="1638"/>
      <c r="D2226" s="1638"/>
      <c r="J2226" s="1642"/>
      <c r="K2226" s="1642"/>
      <c r="L2226" s="1642"/>
      <c r="M2226" s="1642"/>
      <c r="N2226" s="1642"/>
      <c r="O2226" s="1642"/>
      <c r="P2226" s="1642"/>
      <c r="Q2226" s="1642"/>
      <c r="R2226" s="1642"/>
      <c r="S2226" s="1642"/>
      <c r="T2226" s="1642"/>
      <c r="U2226" s="1642"/>
      <c r="V2226" s="1642"/>
      <c r="W2226" s="1642"/>
      <c r="X2226" s="1642"/>
      <c r="Y2226" s="1642"/>
      <c r="Z2226" s="1642"/>
      <c r="AA2226" s="1642"/>
      <c r="AB2226" s="1642"/>
      <c r="AC2226" s="1642"/>
      <c r="AD2226" s="1642"/>
      <c r="AE2226" s="1642"/>
      <c r="AF2226" s="1642"/>
      <c r="AG2226" s="1642"/>
      <c r="AH2226" s="1642"/>
      <c r="AJ2226" s="1638"/>
      <c r="AM2226" s="1638"/>
      <c r="AN2226" s="1638"/>
      <c r="AO2226" s="1638"/>
      <c r="AP2226" s="1638"/>
      <c r="AR2226" s="1638"/>
      <c r="AS2226" s="1638"/>
      <c r="AT2226" s="1638"/>
      <c r="AU2226" s="1638"/>
      <c r="AV2226" s="1638"/>
      <c r="AW2226" s="1638"/>
      <c r="AX2226" s="1638"/>
      <c r="AY2226" s="1638"/>
      <c r="AZ2226" s="1638"/>
      <c r="BA2226" s="1638"/>
      <c r="BB2226" s="1638"/>
      <c r="BC2226" s="1638"/>
      <c r="BD2226" s="1638"/>
      <c r="BE2226" s="1638">
        <v>11</v>
      </c>
    </row>
    <row customHeight="1" ht="11.549999999999999">
      <c r="A2227" s="997"/>
      <c r="B2227" s="1638"/>
      <c r="D2227" s="1638"/>
      <c r="J2227" s="1642"/>
      <c r="K2227" s="1642"/>
      <c r="L2227" s="1642"/>
      <c r="M2227" s="1642"/>
      <c r="N2227" s="1642"/>
      <c r="O2227" s="1642"/>
      <c r="P2227" s="1642"/>
      <c r="Q2227" s="1642"/>
      <c r="R2227" s="1642"/>
      <c r="S2227" s="1642"/>
      <c r="T2227" s="1642"/>
      <c r="U2227" s="1642"/>
      <c r="V2227" s="1642"/>
      <c r="W2227" s="1642"/>
      <c r="X2227" s="1642"/>
      <c r="Y2227" s="1642"/>
      <c r="Z2227" s="1642"/>
      <c r="AA2227" s="1642"/>
      <c r="AB2227" s="1642"/>
      <c r="AC2227" s="1642"/>
      <c r="AD2227" s="1642"/>
      <c r="AE2227" s="1642"/>
      <c r="AF2227" s="1642"/>
      <c r="AG2227" s="1642"/>
      <c r="AH2227" s="1642"/>
      <c r="AJ2227" s="1638"/>
      <c r="AM2227" s="1638"/>
      <c r="AN2227" s="1638"/>
      <c r="AO2227" s="1638"/>
      <c r="AP2227" s="1638"/>
      <c r="AR2227" s="1638"/>
      <c r="AS2227" s="1638"/>
      <c r="AT2227" s="1638"/>
      <c r="AU2227" s="1638"/>
      <c r="AV2227" s="1638"/>
      <c r="AW2227" s="1638"/>
      <c r="AX2227" s="1638"/>
      <c r="AY2227" s="1638"/>
      <c r="AZ2227" s="1638"/>
      <c r="BA2227" s="1638"/>
      <c r="BB2227" s="1638"/>
      <c r="BC2227" s="1638"/>
      <c r="BD2227" s="1638"/>
      <c r="BE2227" s="1638">
        <v>11</v>
      </c>
    </row>
    <row customHeight="1" ht="11.549999999999999">
      <c r="A2228" s="997"/>
      <c r="B2228" s="1638"/>
      <c r="D2228" s="1638"/>
      <c r="J2228" s="1642"/>
      <c r="K2228" s="1642"/>
      <c r="L2228" s="1642"/>
      <c r="M2228" s="1642"/>
      <c r="N2228" s="1642"/>
      <c r="O2228" s="1642"/>
      <c r="P2228" s="1642"/>
      <c r="Q2228" s="1642"/>
      <c r="R2228" s="1642"/>
      <c r="S2228" s="1642"/>
      <c r="T2228" s="1642"/>
      <c r="U2228" s="1642"/>
      <c r="V2228" s="1642"/>
      <c r="W2228" s="1642"/>
      <c r="X2228" s="1642"/>
      <c r="Y2228" s="1642"/>
      <c r="Z2228" s="1642"/>
      <c r="AA2228" s="1642"/>
      <c r="AB2228" s="1642"/>
      <c r="AC2228" s="1642"/>
      <c r="AD2228" s="1642"/>
      <c r="AE2228" s="1642"/>
      <c r="AF2228" s="1642"/>
      <c r="AG2228" s="1642"/>
      <c r="AH2228" s="1642"/>
      <c r="AJ2228" s="1638"/>
      <c r="AM2228" s="1638"/>
      <c r="AN2228" s="1638"/>
      <c r="AO2228" s="1638"/>
      <c r="AP2228" s="1638"/>
      <c r="AR2228" s="1638"/>
      <c r="AS2228" s="1638"/>
      <c r="AT2228" s="1638"/>
      <c r="AU2228" s="1638"/>
      <c r="AV2228" s="1638"/>
      <c r="AW2228" s="1638"/>
      <c r="AX2228" s="1638"/>
      <c r="AY2228" s="1638"/>
      <c r="AZ2228" s="1638"/>
      <c r="BA2228" s="1638"/>
      <c r="BB2228" s="1638"/>
      <c r="BC2228" s="1638"/>
      <c r="BD2228" s="1638"/>
      <c r="BE2228" s="1638">
        <v>11</v>
      </c>
    </row>
    <row customHeight="1" ht="11.549999999999999">
      <c r="A2229" s="997"/>
      <c r="B2229" s="1638"/>
      <c r="D2229" s="1638"/>
      <c r="J2229" s="1642"/>
      <c r="K2229" s="1642"/>
      <c r="L2229" s="1642"/>
      <c r="M2229" s="1642"/>
      <c r="N2229" s="1642"/>
      <c r="O2229" s="1642"/>
      <c r="P2229" s="1642"/>
      <c r="Q2229" s="1642"/>
      <c r="R2229" s="1642"/>
      <c r="S2229" s="1642"/>
      <c r="T2229" s="1642"/>
      <c r="U2229" s="1642"/>
      <c r="V2229" s="1642"/>
      <c r="W2229" s="1642"/>
      <c r="X2229" s="1642"/>
      <c r="Y2229" s="1642"/>
      <c r="Z2229" s="1642"/>
      <c r="AA2229" s="1642"/>
      <c r="AB2229" s="1642"/>
      <c r="AC2229" s="1642"/>
      <c r="AD2229" s="1642"/>
      <c r="AE2229" s="1642"/>
      <c r="AF2229" s="1642"/>
      <c r="AG2229" s="1642"/>
      <c r="AH2229" s="1642"/>
      <c r="AJ2229" s="1638"/>
      <c r="AM2229" s="1638"/>
      <c r="AN2229" s="1638"/>
      <c r="AO2229" s="1638"/>
      <c r="AP2229" s="1638"/>
      <c r="AR2229" s="1638"/>
      <c r="AS2229" s="1638"/>
      <c r="AT2229" s="1638"/>
      <c r="AU2229" s="1638"/>
      <c r="AV2229" s="1638"/>
      <c r="AW2229" s="1638"/>
      <c r="AX2229" s="1638"/>
      <c r="AY2229" s="1638"/>
      <c r="AZ2229" s="1638"/>
      <c r="BA2229" s="1638"/>
      <c r="BB2229" s="1638"/>
      <c r="BC2229" s="1638"/>
      <c r="BD2229" s="1638"/>
      <c r="BE2229" s="1638">
        <v>11</v>
      </c>
    </row>
    <row customHeight="1" ht="11.25" hidden="1">
      <c r="A2230" s="994" t="s">
        <v>82</v>
      </c>
      <c r="B2230" s="1167">
        <v>0</v>
      </c>
      <c r="C2230" s="1643">
        <v>0</v>
      </c>
      <c r="D2230" s="1642">
        <v>3</v>
      </c>
      <c r="E2230" s="1638">
        <v>7</v>
      </c>
      <c r="F2230" s="1638">
        <v>54</v>
      </c>
      <c r="G2230" s="1638">
        <v>10</v>
      </c>
      <c r="H2230" s="1638">
        <v>0</v>
      </c>
      <c r="I2230" s="1638">
        <v>40</v>
      </c>
      <c r="J2230" s="1642">
        <v>0</v>
      </c>
      <c r="K2230" s="1642">
        <v>0</v>
      </c>
      <c r="L2230" s="1642">
        <v>0</v>
      </c>
      <c r="M2230" s="1642">
        <v>0</v>
      </c>
      <c r="N2230" s="1642">
        <v>0</v>
      </c>
      <c r="O2230" s="1642">
        <v>0</v>
      </c>
      <c r="P2230" s="1642">
        <v>0</v>
      </c>
      <c r="Q2230" s="1642">
        <v>0</v>
      </c>
      <c r="R2230" s="1642">
        <v>0</v>
      </c>
      <c r="S2230" s="1642">
        <v>0</v>
      </c>
      <c r="T2230" s="1642">
        <v>0</v>
      </c>
      <c r="U2230" s="1642">
        <v>0</v>
      </c>
      <c r="V2230" s="1642">
        <v>0</v>
      </c>
      <c r="W2230" s="1642">
        <v>0</v>
      </c>
      <c r="X2230" s="1642">
        <v>0</v>
      </c>
      <c r="Y2230" s="1642">
        <v>0</v>
      </c>
      <c r="Z2230" s="1642">
        <v>0</v>
      </c>
      <c r="AA2230" s="1642">
        <v>0</v>
      </c>
      <c r="AB2230" s="1642">
        <v>0</v>
      </c>
      <c r="AC2230" s="1642">
        <v>0</v>
      </c>
      <c r="AD2230" s="1642">
        <v>0</v>
      </c>
      <c r="AE2230" s="1642">
        <v>0</v>
      </c>
      <c r="AF2230" s="1642">
        <v>0</v>
      </c>
      <c r="AG2230" s="1642">
        <v>0</v>
      </c>
      <c r="AH2230" s="1642">
        <v>0</v>
      </c>
      <c r="AI2230" s="1638">
        <v>102</v>
      </c>
      <c r="AJ2230" s="1167">
        <v>9</v>
      </c>
      <c r="AK2230" s="1643">
        <v>5</v>
      </c>
      <c r="AL2230" s="1643">
        <v>3</v>
      </c>
      <c r="AM2230" s="1167">
        <v>3</v>
      </c>
      <c r="AN2230" s="1167">
        <v>3</v>
      </c>
      <c r="AO2230" s="1167">
        <v>3</v>
      </c>
      <c r="AP2230" s="1167">
        <v>3</v>
      </c>
      <c r="AQ2230" s="1643">
        <v>10</v>
      </c>
      <c r="AR2230" s="1167">
        <v>34</v>
      </c>
      <c r="AS2230" s="1167">
        <v>9</v>
      </c>
      <c r="AT2230" s="551">
        <v>8</v>
      </c>
      <c r="AU2230" s="1167">
        <v>8</v>
      </c>
      <c r="AV2230" s="1167">
        <v>8</v>
      </c>
      <c r="AW2230" s="1167">
        <v>8</v>
      </c>
      <c r="AX2230" s="1167">
        <v>8</v>
      </c>
      <c r="AY2230" s="1167">
        <v>8</v>
      </c>
      <c r="AZ2230" s="1639">
        <v>8</v>
      </c>
      <c r="BA2230" s="1639">
        <v>8</v>
      </c>
      <c r="BB2230" s="1639">
        <v>8</v>
      </c>
      <c r="BC2230" s="1639">
        <v>8</v>
      </c>
      <c r="BD2230" s="1639">
        <v>8</v>
      </c>
      <c r="BE2230" s="1638">
        <v>11</v>
      </c>
    </row>
  </sheetData>
  <sheetProtection formatColumns="0" formatRows="0" autoFilter="0" sort="0" insertRows="0" insertColumns="1" deleteRows="0" deleteColumns="0"/>
  <mergeCells count="26">
    <mergeCell ref="A779:A2057"/>
    <mergeCell ref="E21:I21"/>
    <mergeCell ref="E22:I22"/>
    <mergeCell ref="A33:A88"/>
    <mergeCell ref="B34:B39"/>
    <mergeCell ref="A89:A91"/>
    <mergeCell ref="A115:A116"/>
    <mergeCell ref="A140:A148"/>
    <mergeCell ref="A149:A153"/>
    <mergeCell ref="A154:A156"/>
    <mergeCell ref="A157:A770"/>
    <mergeCell ref="A774:A778"/>
    <mergeCell ref="B2:B7"/>
    <mergeCell ref="AI25:AI29"/>
    <mergeCell ref="F25:G25"/>
    <mergeCell ref="F26:G26"/>
    <mergeCell ref="F27:G27"/>
    <mergeCell ref="E28:G28"/>
    <mergeCell ref="B40:B45"/>
    <mergeCell ref="B46:B51"/>
    <mergeCell ref="B52:B57"/>
    <mergeCell ref="B58:B63"/>
    <mergeCell ref="B64:B69"/>
    <mergeCell ref="B70:B75"/>
    <mergeCell ref="B76:B81"/>
    <mergeCell ref="B82:B87"/>
  </mergeCells>
  <dataValidations count="12">
    <dataValidation allowBlank="1" showInputMessage="1" showErrorMessage="1" prompt="Для выбора выполните двойной щелчок левой клавиши мыши по соответствующей ячейке." sqref="H116:AH116 H114:AH114"/>
    <dataValidation type="decimal" allowBlank="1" showErrorMessage="1" errorTitle="Ошибка" error="Введите значение от 0 до 100%" sqref="H148:AH148 H153:AH153">
      <formula1>0</formula1>
      <formula2>100</formula2>
    </dataValidation>
    <dataValidation type="decimal" allowBlank="1" showErrorMessage="1" errorTitle="Ошибка" error="Допускается ввод только действительных чисел!" sqref="H1410:AH1410 H779:AH779 H2053:AH2053 H133:AH138 H763:AH763">
      <formula1>-9.99999999999999E+37</formula1>
      <formula2>9.99999999999999E+37</formula2>
    </dataValidation>
    <dataValidation type="decimal" allowBlank="1" showErrorMessage="1" errorTitle="Ошибка" error="Допускается ввод только действительных чисел!" sqref="H130:AH1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055:AH2057 H139:AH139">
      <formula1>900</formula1>
    </dataValidation>
    <dataValidation type="list" allowBlank="1" showInputMessage="1" showErrorMessage="1" errorTitle="Ошибка" error="Выберите значение из списка" prompt="Выберите значение из списка" sqref="G151">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58 F64 F70 F76 F8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115:AH115 H117:AH117 H149:AH152 H2054:AH2054 H30:AH30 H32:AH33 H35:AH38 H88:AH113 H140:AH144 H17:AH17 H9:AH13 H15:AH15 H4:AH6 H132:AH132 H146:AH147 H154:AH762 H764:AH778 H42 I42 J42 K42 L42 M42 N42 O42 P42 Q42 R42 S42 T42 U42 V42 W42 X42 Y42 Z42 AA42 AB42 AC42 AD42 AE42 AF42 AG42 AH42 H43 I43 J43 K43 L43 M43 N43 O43 P43 Q43 R43 S43 T43 U43 V43 W43 X43 Y43 Z43 AA43 AB43 AC43 AD43 AE43 AF43 AG43 AH43 H44 I44 J44 K44 L44 M44 N44 O44 P44 Q44 R44 S44 T44 U44 V44 W44 X44 Y44 Z44 AA44 AB44 AC44 AD44 AE44 AF44 AG44 AH44 H48 I48 J48 K48 L48 M48 N48 O48 P48 Q48 R48 S48 T48 U48 V48 W48 X48 Y48 Z48 AA48 AB48 AC48 AD48 AE48 AF48 AG48 AH48 H49 I49 J49 K49 L49 M49 N49 O49 P49 Q49 R49 S49 T49 U49 V49 W49 X49 Y49 Z49 AA49 AB49 AC49 AD49 AE49 AF49 AG49 AH49 H50 I50 J50 K50 L50 M50 N50 O50 P50 Q50 R50 S50 T50 U50 V50 W50 X50 Y50 Z50 AA50 AB50 AC50 AD50 AE50 AF50 AG50 AH50 H54 I54 J54 K54 L54 M54 N54 O54 P54 Q54 R54 S54 T54 U54 V54 W54 X54 Y54 Z54 AA54 AB54 AC54 AD54 AE54 AF54 AG54 AH54 H55 I55 J55 K55 L55 M55 N55 O55 P55 Q55 R55 S55 T55 U55 V55 W55 X55 Y55 Z55 AA55 AB55 AC55 AD55 AE55 AF55 AG55 AH55 H56 I56 J56 K56 L56 M56 N56 O56 P56 Q56 R56 S56 T56 U56 V56 W56 X56 Y56 Z56 AA56 AB56 AC56 AD56 AE56 AF56 AG56 AH56 H60 I60 J60 K60 L60 M60 N60 O60 P60 Q60 R60 S60 T60 U60 V60 W60 X60 Y60 Z60 AA60 AB60 AC60 AD60 AE60 AF60 AG60 AH60 H61 I61 J61 K61 L61 M61 N61 O61 P61 Q61 R61 S61 T61 U61 V61 W61 X61 Y61 Z61 AA61 AB61 AC61 AD61 AE61 AF61 AG61 AH61 H62 I62 J62 K62 L62 M62 N62 O62 P62 Q62 R62 S62 T62 U62 V62 W62 X62 Y62 Z62 AA62 AB62 AC62 AD62 AE62 AF62 AG62 AH62 H66 I66 J66 K66 L66 M66 N66 O66 P66 Q66 R66 S66 T66 U66 V66 W66 X66 Y66 Z66 AA66 AB66 AC66 AD66 AE66 AF66 AG66 AH66 H67 I67 J67 K67 L67 M67 N67 O67 P67 Q67 R67 S67 T67 U67 V67 W67 X67 Y67 Z67 AA67 AB67 AC67 AD67 AE67 AF67 AG67 AH67 H68 I68 J68 K68 L68 M68 N68 O68 P68 Q68 R68 S68 T68 U68 V68 W68 X68 Y68 Z68 AA68 AB68 AC68 AD68 AE68 AF68 AG68 AH68 H72 I72 J72 K72 L72 M72 N72 O72 P72 Q72 R72 S72 T72 U72 V72 W72 X72 Y72 Z72 AA72 AB72 AC72 AD72 AE72 AF72 AG72 AH72 H73 I73 J73 K73 L73 M73 N73 O73 P73 Q73 R73 S73 T73 U73 V73 W73 X73 Y73 Z73 AA73 AB73 AC73 AD73 AE73 AF73 AG73 AH73 H74 I74 J74 K74 L74 M74 N74 O74 P74 Q74 R74 S74 T74 U74 V74 W74 X74 Y74 Z74 AA74 AB74 AC74 AD74 AE74 AF74 AG74 AH74 H78 I78 J78 K78 L78 M78 N78 O78 P78 Q78 R78 S78 T78 U78 V78 W78 X78 Y78 Z78 AA78 AB78 AC78 AD78 AE78 AF78 AG78 AH78 H79 I79 J79 K79 L79 M79 N79 O79 P79 Q79 R79 S79 T79 U79 V79 W79 X79 Y79 Z79 AA79 AB79 AC79 AD79 AE79 AF79 AG79 AH79 H80 I80 J80 K80 L80 M80 N80 O80 P80 Q80 R80 S80 T80 U80 V80 W80 X80 Y80 Z80 AA80 AB80 AC80 AD80 AE80 AF80 AG80 AH80 H84 I84 J84 K84 L84 M84 N84 O84 P84 Q84 R84 S84 T84 U84 V84 W84 X84 Y84 Z84 AA84 AB84 AC84 AD84 AE84 AF84 AG84 AH84 H85 I85 J85 K85 L85 M85 N85 O85 P85 Q85 R85 S85 T85 U85 V85 W85 X85 Y85 Z85 AA85 AB85 AC85 AD85 AE85 AF85 AG85 AH85 H86 I86 J86 K86 L86 M86 N86 O86 P86 Q86 R86 S86 T86 U86 V86 W86 X86 Y86 Z86 AA86 AB86 AC86 AD86 AE86 AF86 AG86 AH86 H1412 I1412 J1412 K1412 L1412 M1412 N1412 O1412 P1412 Q1412 R1412 S1412 T1412 U1412 V1412 W1412 X1412 Y1412 Z1412 AA1412 AB1412 AC1412 AD1412 AE1412 AF1412 AG1412 AH1412 H1413 I1413 J1413 K1413 L1413 M1413 N1413 O1413 P1413 Q1413 R1413 S1413 T1413 U1413 V1413 W1413 X1413 Y1413 Z1413 AA1413 AB1413 AC1413 AD1413 AE1413 AF1413 AG1413 AH1413 H1414 I1414 J1414 K1414 L1414 M1414 N1414 O1414 P1414 Q1414 R1414 S1414 T1414 U1414 V1414 W1414 X1414 Y1414 Z1414 AA1414 AB1414 AC1414 AD1414 AE1414 AF1414 AG1414 AH1414 H1415 I1415 J1415 K1415 L1415 M1415 N1415 O1415 P1415 Q1415 R1415 S1415 T1415 U1415 V1415 W1415 X1415 Y1415 Z1415 AA1415 AB1415 AC1415 AD1415 AE1415 AF1415 AG1415 AH1415 H1416 I1416 J1416 K1416 L1416 M1416 N1416 O1416 P1416 Q1416 R1416 S1416 T1416 U1416 V1416 W1416 X1416 Y1416 Z1416 AA1416 AB1416 AC1416 AD1416 AE1416 AF1416 AG1416 AH1416 H1417 I1417 J1417 K1417 L1417 M1417 N1417 O1417 P1417 Q1417 R1417 S1417 T1417 U1417 V1417 W1417 X1417 Y1417 Z1417 AA1417 AB1417 AC1417 AD1417 AE1417 AF1417 AG1417 AH1417 H1418 I1418 J1418 K1418 L1418 M1418 N1418 O1418 P1418 Q1418 R1418 S1418 T1418 U1418 V1418 W1418 X1418 Y1418 Z1418 AA1418 AB1418 AC1418 AD1418 AE1418 AF1418 AG1418 AH1418 H1419 I1419 J1419 K1419 L1419 M1419 N1419 O1419 P1419 Q1419 R1419 S1419 T1419 U1419 V1419 W1419 X1419 Y1419 Z1419 AA1419 AB1419 AC1419 AD1419 AE1419 AF1419 AG1419 AH1419 H1420 I1420 J1420 K1420 L1420 M1420 N1420 O1420 P1420 Q1420 R1420 S1420 T1420 U1420 V1420 W1420 X1420 Y1420 Z1420 AA1420 AB1420 AC1420 AD1420 AE1420 AF1420 AG1420 AH1420 H1421 I1421 J1421 K1421 L1421 M1421 N1421 O1421 P1421 Q1421 R1421 S1421 T1421 U1421 V1421 W1421 X1421 Y1421 Z1421 AA1421 AB1421 AC1421 AD1421 AE1421 AF1421 AG1421 AH1421 H1422 I1422 J1422 K1422 L1422 M1422 N1422 O1422 P1422 Q1422 R1422 S1422 T1422 U1422 V1422 W1422 X1422 Y1422 Z1422 AA1422 AB1422 AC1422 AD1422 AE1422 AF1422 AG1422 AH1422 H1423 I1423 J1423 K1423 L1423 M1423 N1423 O1423 P1423 Q1423 R1423 S1423 T1423 U1423 V1423 W1423 X1423 Y1423 Z1423 AA1423 AB1423 AC1423 AD1423 AE1423 AF1423 AG1423 AH1423 H1424 I1424 J1424 K1424 L1424 M1424 N1424 O1424 P1424 Q1424 R1424 S1424 T1424 U1424 V1424 W1424 X1424 Y1424 Z1424 AA1424 AB1424 AC1424 AD1424 AE1424 AF1424 AG1424 AH1424 H1425 I1425 J1425 K1425 L1425 M1425 N1425 O1425 P1425 Q1425 R1425 S1425 T1425 U1425 V1425 W1425 X1425 Y1425 Z1425 AA1425 AB1425 AC1425 AD1425 AE1425 AF1425 AG1425 AH1425 H1426 I1426 J1426 K1426 L1426 M1426 N1426 O1426 P1426 Q1426 R1426 S1426 T1426 U1426 V1426 W1426 X1426 Y1426 Z1426 AA1426 AB1426 AC1426 AD1426 AE1426 AF1426 AG1426 AH1426 H1427 I1427 J1427 K1427 L1427 M1427 N1427 O1427 P1427 Q1427 R1427 S1427 T1427 U1427 V1427 W1427 X1427 Y1427 Z1427 AA1427 AB1427 AC1427 AD1427 AE1427 AF1427 AG1427 AH1427 H1428 I1428 J1428 K1428 L1428 M1428 N1428 O1428 P1428 Q1428 R1428 S1428 T1428 U1428 V1428 W1428 X1428 Y1428 Z1428 AA1428 AB1428 AC1428 AD1428 AE1428 AF1428 AG1428 AH1428 H1429 I1429 J1429 K1429 L1429 M1429 N1429 O1429 P1429 Q1429 R1429 S1429 T1429 U1429 V1429 W1429 X1429 Y1429 Z1429 AA1429 AB1429 AC1429 AD1429 AE1429 AF1429 AG1429 AH1429 H1430 I1430 J1430 K1430 L1430 M1430 N1430 O1430 P1430 Q1430 R1430 S1430 T1430 U1430 V1430 W1430 X1430 Y1430 Z1430 AA1430 AB1430 AC1430 AD1430 AE1430 AF1430 AG1430 AH1430 H1431 I1431 J1431 K1431 L1431 M1431 N1431 O1431 P1431 Q1431 R1431 S1431 T1431 U1431 V1431 W1431 X1431 Y1431 Z1431 AA1431 AB1431 AC1431 AD1431 AE1431 AF1431 AG1431 AH1431 H1432 I1432 J1432 K1432 L1432 M1432 N1432 O1432 P1432 Q1432 R1432 S1432 T1432 U1432 V1432 W1432 X1432 Y1432 Z1432 AA1432 AB1432 AC1432 AD1432 AE1432 AF1432 AG1432 AH1432 H1433 I1433 J1433 K1433 L1433 M1433 N1433 O1433 P1433 Q1433 R1433 S1433 T1433 U1433 V1433 W1433 X1433 Y1433 Z1433 AA1433 AB1433 AC1433 AD1433 AE1433 AF1433 AG1433 AH1433 H1434 I1434 J1434 K1434 L1434 M1434 N1434 O1434 P1434 Q1434 R1434 S1434 T1434 U1434 V1434 W1434 X1434 Y1434 Z1434 AA1434 AB1434 AC1434 AD1434 AE1434 AF1434 AG1434 AH1434 H1435 I1435 J1435 K1435 L1435 M1435 N1435 O1435 P1435 Q1435 R1435 S1435 T1435 U1435 V1435 W1435 X1435 Y1435 Z1435 AA1435 AB1435 AC1435 AD1435 AE1435 AF1435 AG1435 AH1435 H1436 I1436 J1436 K1436 L1436 M1436 N1436 O1436 P1436 Q1436 R1436 S1436 T1436 U1436 V1436 W1436 X1436 Y1436 Z1436 AA1436 AB1436 AC1436 AD1436 AE1436 AF1436 AG1436 AH1436 H1437 I1437 J1437 K1437 L1437 M1437 N1437 O1437 P1437 Q1437 R1437 S1437 T1437 U1437 V1437 W1437 X1437 Y1437 Z1437 AA1437 AB1437 AC1437 AD1437 AE1437 AF1437 AG1437 AH1437 H1438 I1438 J1438 K1438 L1438 M1438 N1438 O1438 P1438 Q1438 R1438 S1438 T1438 U1438 V1438 W1438 X1438 Y1438 Z1438 AA1438 AB1438 AC1438 AD1438 AE1438 AF1438 AG1438 AH1438 H1439 I1439 J1439 K1439 L1439 M1439 N1439 O1439 P1439 Q1439 R1439 S1439 T1439 U1439 V1439 W1439 X1439 Y1439 Z1439 AA1439 AB1439 AC1439 AD1439 AE1439 AF1439 AG1439 AH1439 H1440 I1440 J1440 K1440 L1440 M1440 N1440 O1440 P1440 Q1440 R1440 S1440 T1440 U1440 V1440 W1440 X1440 Y1440 Z1440 AA1440 AB1440 AC1440 AD1440 AE1440 AF1440 AG1440 AH1440 H1441 I1441 J1441 K1441 L1441 M1441 N1441 O1441 P1441 Q1441 R1441 S1441 T1441 U1441 V1441 W1441 X1441 Y1441 Z1441 AA1441 AB1441 AC1441 AD1441 AE1441 AF1441 AG1441 AH1441 H1442 I1442 J1442 K1442 L1442 M1442 N1442 O1442 P1442 Q1442 R1442 S1442 T1442 U1442 V1442 W1442 X1442 Y1442 Z1442 AA1442 AB1442 AC1442 AD1442 AE1442 AF1442 AG1442 AH1442 H1443 I1443 J1443 K1443 L1443 M1443 N1443 O1443 P1443 Q1443 R1443 S1443 T1443 U1443 V1443 W1443 X1443 Y1443 Z1443 AA1443 AB1443 AC1443 AD1443 AE1443 AF1443 AG1443 AH1443 H1444 I1444 J1444 K1444 L1444 M1444 N1444 O1444 P1444 Q1444 R1444 S1444 T1444 U1444 V1444 W1444 X1444 Y1444 Z1444 AA1444 AB1444 AC1444 AD1444 AE1444 AF1444 AG1444 AH1444 H1445 I1445 J1445 K1445 L1445 M1445 N1445 O1445 P1445 Q1445 R1445 S1445 T1445 U1445 V1445 W1445 X1445 Y1445 Z1445 AA1445 AB1445 AC1445 AD1445 AE1445 AF1445 AG1445 AH1445 H1446 I1446 J1446 K1446 L1446 M1446 N1446 O1446 P1446 Q1446 R1446 S1446 T1446 U1446 V1446 W1446 X1446 Y1446 Z1446 AA1446 AB1446 AC1446 AD1446 AE1446 AF1446 AG1446 AH1446 H1447 I1447 J1447 K1447 L1447 M1447 N1447 O1447 P1447 Q1447 R1447 S1447 T1447 U1447 V1447 W1447 X1447 Y1447 Z1447 AA1447 AB1447 AC1447 AD1447 AE1447 AF1447 AG1447 AH1447 H1448 I1448 J1448 K1448 L1448 M1448 N1448 O1448 P1448 Q1448 R1448 S1448 T1448 U1448 V1448 W1448 X1448 Y1448 Z1448 AA1448 AB1448 AC1448 AD1448 AE1448 AF1448 AG1448 AH1448 H1449 I1449 J1449 K1449 L1449 M1449 N1449 O1449 P1449 Q1449 R1449 S1449 T1449 U1449 V1449 W1449 X1449 Y1449 Z1449 AA1449 AB1449 AC1449 AD1449 AE1449 AF1449 AG1449 AH1449 H1450 I1450 J1450 K1450 L1450 M1450 N1450 O1450 P1450 Q1450 R1450 S1450 T1450 U1450 V1450 W1450 X1450 Y1450 Z1450 AA1450 AB1450 AC1450 AD1450 AE1450 AF1450 AG1450 AH1450 H1451 I1451 J1451 K1451 L1451 M1451 N1451 O1451 P1451 Q1451 R1451 S1451 T1451 U1451 V1451 W1451 X1451 Y1451 Z1451 AA1451 AB1451 AC1451 AD1451 AE1451 AF1451 AG1451 AH1451 H1452 I1452 J1452 K1452 L1452 M1452 N1452 O1452 P1452 Q1452 R1452 S1452 T1452 U1452 V1452 W1452 X1452 Y1452 Z1452 AA1452 AB1452 AC1452 AD1452 AE1452 AF1452 AG1452 AH1452 H1453 I1453 J1453 K1453 L1453 M1453 N1453 O1453 P1453 Q1453 R1453 S1453 T1453 U1453 V1453 W1453 X1453 Y1453 Z1453 AA1453 AB1453 AC1453 AD1453 AE1453 AF1453 AG1453 AH1453 H1454 I1454 J1454 K1454 L1454 M1454 N1454 O1454 P1454 Q1454 R1454 S1454 T1454 U1454 V1454 W1454 X1454 Y1454 Z1454 AA1454 AB1454 AC1454 AD1454 AE1454 AF1454 AG1454 AH1454 H1455 I1455 J1455 K1455 L1455 M1455 N1455 O1455 P1455 Q1455 R1455 S1455 T1455 U1455 V1455 W1455 X1455 Y1455 Z1455 AA1455 AB1455 AC1455 AD1455 AE1455 AF1455 AG1455 AH1455 H1456 I1456 J1456 K1456 L1456 M1456 N1456 O1456 P1456 Q1456 R1456 S1456 T1456 U1456 V1456 W1456 X1456 Y1456 Z1456 AA1456 AB1456 AC1456 AD1456 AE1456 AF1456 AG1456 AH1456 H1457 I1457 J1457 K1457 L1457 M1457 N1457 O1457 P1457 Q1457 R1457 S1457 T1457 U1457 V1457 W1457 X1457 Y1457 Z1457 AA1457 AB1457 AC1457 AD1457 AE1457 AF1457 AG1457 AH1457 H1458 I1458 J1458 K1458 L1458 M1458 N1458 O1458 P1458 Q1458 R1458 S1458 T1458 U1458 V1458 W1458 X1458 Y1458 Z1458 AA1458 AB1458 AC1458 AD1458 AE1458 AF1458 AG1458 AH1458 H1459 I1459 J1459 K1459 L1459 M1459 N1459 O1459 P1459 Q1459 R1459 S1459 T1459 U1459 V1459 W1459 X1459 Y1459 Z1459 AA1459 AB1459 AC1459 AD1459 AE1459 AF1459 AG1459 AH1459 H1460 I1460 J1460 K1460 L1460 M1460 N1460 O1460 P1460 Q1460 R1460 S1460 T1460 U1460 V1460 W1460 X1460 Y1460 Z1460 AA1460 AB1460 AC1460 AD1460 AE1460 AF1460 AG1460 AH1460 H1461 I1461 J1461 K1461 L1461 M1461 N1461 O1461 P1461 Q1461 R1461 S1461 T1461 U1461 V1461 W1461 X1461 Y1461 Z1461 AA1461 AB1461 AC1461 AD1461 AE1461 AF1461 AG1461 AH1461 H1462 I1462 J1462 K1462 L1462 M1462 N1462 O1462 P1462 Q1462 R1462 S1462 T1462 U1462 V1462 W1462 X1462 Y1462 Z1462 AA1462 AB1462 AC1462 AD1462 AE1462 AF1462 AG1462 AH1462 H1463 I1463 J1463 K1463 L1463 M1463 N1463 O1463 P1463 Q1463 R1463 S1463 T1463 U1463 V1463 W1463 X1463 Y1463 Z1463 AA1463 AB1463 AC1463 AD1463 AE1463 AF1463 AG1463 AH1463 H1464 I1464 J1464 K1464 L1464 M1464 N1464 O1464 P1464 Q1464 R1464 S1464 T1464 U1464 V1464 W1464 X1464 Y1464 Z1464 AA1464 AB1464 AC1464 AD1464 AE1464 AF1464 AG1464 AH1464 H1465 I1465 J1465 K1465 L1465 M1465 N1465 O1465 P1465 Q1465 R1465 S1465 T1465 U1465 V1465 W1465 X1465 Y1465 Z1465 AA1465 AB1465 AC1465 AD1465 AE1465 AF1465 AG1465 AH1465 H1466 I1466 J1466 K1466 L1466 M1466 N1466 O1466 P1466 Q1466 R1466 S1466 T1466 U1466 V1466 W1466 X1466 Y1466 Z1466 AA1466 AB1466 AC1466 AD1466 AE1466 AF1466 AG1466 AH1466 H1467 I1467 J1467 K1467 L1467 M1467 N1467 O1467 P1467 Q1467 R1467 S1467 T1467 U1467 V1467 W1467 X1467 Y1467 Z1467 AA1467 AB1467 AC1467 AD1467 AE1467 AF1467 AG1467 AH1467 H1468 I1468 J1468 K1468 L1468 M1468 N1468 O1468 P1468 Q1468 R1468 S1468 T1468 U1468 V1468 W1468 X1468 Y1468 Z1468 AA1468 AB1468 AC1468 AD1468 AE1468 AF1468 AG1468 AH1468 H1469 I1469 J1469 K1469 L1469 M1469 N1469 O1469 P1469 Q1469 R1469 S1469 T1469 U1469 V1469 W1469 X1469 Y1469 Z1469 AA1469 AB1469 AC1469 AD1469 AE1469 AF1469 AG1469 AH1469 H1470 I1470 J1470 K1470 L1470 M1470 N1470 O1470 P1470 Q1470 R1470 S1470 T1470 U1470 V1470 W1470 X1470 Y1470 Z1470 AA1470 AB1470 AC1470 AD1470 AE1470 AF1470 AG1470 AH1470 H1471 I1471 J1471 K1471 L1471 M1471 N1471 O1471 P1471 Q1471 R1471 S1471 T1471 U1471 V1471 W1471 X1471 Y1471 Z1471 AA1471 AB1471 AC1471 AD1471 AE1471 AF1471 AG1471 AH1471 H1472 I1472 J1472 K1472 L1472 M1472 N1472 O1472 P1472 Q1472 R1472 S1472 T1472 U1472 V1472 W1472 X1472 Y1472 Z1472 AA1472 AB1472 AC1472 AD1472 AE1472 AF1472 AG1472 AH1472 H1473 I1473 J1473 K1473 L1473 M1473 N1473 O1473 P1473 Q1473 R1473 S1473 T1473 U1473 V1473 W1473 X1473 Y1473 Z1473 AA1473 AB1473 AC1473 AD1473 AE1473 AF1473 AG1473 AH1473 H1474 I1474 J1474 K1474 L1474 M1474 N1474 O1474 P1474 Q1474 R1474 S1474 T1474 U1474 V1474 W1474 X1474 Y1474 Z1474 AA1474 AB1474 AC1474 AD1474 AE1474 AF1474 AG1474 AH1474 H1475 I1475 J1475 K1475 L1475 M1475 N1475 O1475 P1475 Q1475 R1475 S1475 T1475 U1475 V1475 W1475 X1475 Y1475 Z1475 AA1475 AB1475 AC1475 AD1475 AE1475 AF1475 AG1475 AH1475 H1476 I1476 J1476 K1476 L1476 M1476 N1476 O1476 P1476 Q1476 R1476 S1476 T1476 U1476 V1476 W1476 X1476 Y1476 Z1476 AA1476 AB1476 AC1476 AD1476 AE1476 AF1476 AG1476 AH1476 H1477 I1477 J1477 K1477 L1477 M1477 N1477 O1477 P1477 Q1477 R1477 S1477 T1477 U1477 V1477 W1477 X1477 Y1477 Z1477 AA1477 AB1477 AC1477 AD1477 AE1477 AF1477 AG1477 AH1477 H1478 I1478 J1478 K1478 L1478 M1478 N1478 O1478 P1478 Q1478 R1478 S1478 T1478 U1478 V1478 W1478 X1478 Y1478 Z1478 AA1478 AB1478 AC1478 AD1478 AE1478 AF1478 AG1478 AH1478 H1479 I1479 J1479 K1479 L1479 M1479 N1479 O1479 P1479 Q1479 R1479 S1479 T1479 U1479 V1479 W1479 X1479 Y1479 Z1479 AA1479 AB1479 AC1479 AD1479 AE1479 AF1479 AG1479 AH1479 H1480 I1480 J1480 K1480 L1480 M1480 N1480 O1480 P1480 Q1480 R1480 S1480 T1480 U1480 V1480 W1480 X1480 Y1480 Z1480 AA1480 AB1480 AC1480 AD1480 AE1480 AF1480 AG1480 AH1480 H1481 I1481 J1481 K1481 L1481 M1481 N1481 O1481 P1481 Q1481 R1481 S1481 T1481 U1481 V1481 W1481 X1481 Y1481 Z1481 AA1481 AB1481 AC1481 AD1481 AE1481 AF1481 AG1481 AH1481 H1482 I1482 J1482 K1482 L1482 M1482 N1482 O1482 P1482 Q1482 R1482 S1482 T1482 U1482 V1482 W1482 X1482 Y1482 Z1482 AA1482 AB1482 AC1482 AD1482 AE1482 AF1482 AG1482 AH1482 H1483 I1483 J1483 K1483 L1483 M1483 N1483 O1483 P1483 Q1483 R1483 S1483 T1483 U1483 V1483 W1483 X1483 Y1483 Z1483 AA1483 AB1483 AC1483 AD1483 AE1483 AF1483 AG1483 AH1483 H1484 I1484 J1484 K1484 L1484 M1484 N1484 O1484 P1484 Q1484 R1484 S1484 T1484 U1484 V1484 W1484 X1484 Y1484 Z1484 AA1484 AB1484 AC1484 AD1484 AE1484 AF1484 AG1484 AH1484 H1485 I1485 J1485 K1485 L1485 M1485 N1485 O1485 P1485 Q1485 R1485 S1485 T1485 U1485 V1485 W1485 X1485 Y1485 Z1485 AA1485 AB1485 AC1485 AD1485 AE1485 AF1485 AG1485 AH1485 H1486 I1486 J1486 K1486 L1486 M1486 N1486 O1486 P1486 Q1486 R1486 S1486 T1486 U1486 V1486 W1486 X1486 Y1486 Z1486 AA1486 AB1486 AC1486 AD1486 AE1486 AF1486 AG1486 AH1486 H1487 I1487 J1487 K1487 L1487 M1487 N1487 O1487 P1487 Q1487 R1487 S1487 T1487 U1487 V1487 W1487 X1487 Y1487 Z1487 AA1487 AB1487 AC1487 AD1487 AE1487 AF1487 AG1487 AH1487 H1488 I1488 J1488 K1488 L1488 M1488 N1488 O1488 P1488 Q1488 R1488 S1488 T1488 U1488 V1488 W1488 X1488 Y1488 Z1488 AA1488 AB1488 AC1488 AD1488 AE1488 AF1488 AG1488 AH1488 H1489 I1489 J1489 K1489 L1489 M1489 N1489 O1489 P1489 Q1489 R1489 S1489 T1489 U1489 V1489 W1489 X1489 Y1489 Z1489 AA1489 AB1489 AC1489 AD1489 AE1489 AF1489 AG1489 AH1489 H1490 I1490 J1490 K1490 L1490 M1490 N1490 O1490 P1490 Q1490 R1490 S1490 T1490 U1490 V1490 W1490 X1490 Y1490 Z1490 AA1490 AB1490 AC1490 AD1490 AE1490 AF1490 AG1490 AH1490 H1491 I1491 J1491 K1491 L1491 M1491 N1491 O1491 P1491 Q1491 R1491 S1491 T1491 U1491 V1491 W1491 X1491 Y1491 Z1491 AA1491 AB1491 AC1491 AD1491 AE1491 AF1491 AG1491 AH1491 H1492 I1492 J1492 K1492 L1492 M1492 N1492 O1492 P1492 Q1492 R1492 S1492 T1492 U1492 V1492 W1492 X1492 Y1492 Z1492 AA1492 AB1492 AC1492 AD1492 AE1492 AF1492 AG1492 AH1492 H1493 I1493 J1493 K1493 L1493 M1493 N1493 O1493 P1493 Q1493 R1493 S1493 T1493 U1493 V1493 W1493 X1493 Y1493 Z1493 AA1493 AB1493 AC1493 AD1493 AE1493 AF1493 AG1493 AH1493 H1494 I1494 J1494 K1494 L1494 M1494 N1494 O1494 P1494 Q1494 R1494 S1494 T1494 U1494 V1494 W1494 X1494 Y1494 Z1494 AA1494 AB1494 AC1494 AD1494 AE1494 AF1494 AG1494 AH1494 H1495 I1495 J1495 K1495 L1495 M1495 N1495 O1495 P1495 Q1495 R1495 S1495 T1495 U1495 V1495 W1495 X1495 Y1495 Z1495 AA1495 AB1495 AC1495 AD1495 AE1495 AF1495 AG1495 AH1495 H1496 I1496 J1496 K1496 L1496 M1496 N1496 O1496 P1496 Q1496 R1496 S1496 T1496 U1496 V1496 W1496 X1496 Y1496 Z1496 AA1496 AB1496 AC1496 AD1496 AE1496 AF1496 AG1496 AH1496 H1497 I1497 J1497 K1497 L1497 M1497 N1497 O1497 P1497 Q1497 R1497 S1497 T1497 U1497 V1497 W1497 X1497 Y1497 Z1497 AA1497 AB1497 AC1497 AD1497 AE1497 AF1497 AG1497 AH1497 H1498 I1498 J1498 K1498 L1498 M1498 N1498 O1498 P1498 Q1498 R1498 S1498 T1498 U1498 V1498 W1498 X1498 Y1498 Z1498 AA1498 AB1498 AC1498 AD1498 AE1498 AF1498 AG1498 AH1498 H1499 I1499 J1499 K1499 L1499 M1499 N1499 O1499 P1499 Q1499 R1499 S1499 T1499 U1499 V1499 W1499 X1499 Y1499 Z1499 AA1499 AB1499 AC1499 AD1499 AE1499 AF1499 AG1499 AH1499 H1500 I1500 J1500 K1500 L1500 M1500 N1500 O1500 P1500 Q1500 R1500 S1500 T1500 U1500 V1500 W1500 X1500 Y1500 Z1500 AA1500 AB1500 AC1500 AD1500 AE1500 AF1500 AG1500 AH1500 H1501 I1501 J1501 K1501 L1501 M1501 N1501 O1501 P1501 Q1501 R1501 S1501 T1501 U1501 V1501 W1501 X1501 Y1501 Z1501 AA1501 AB1501 AC1501 AD1501 AE1501 AF1501 AG1501 AH1501 H1502 I1502 J1502 K1502 L1502 M1502 N1502 O1502 P1502 Q1502 R1502 S1502 T1502 U1502 V1502 W1502 X1502 Y1502 Z1502 AA1502 AB1502 AC1502 AD1502 AE1502 AF1502 AG1502 AH1502 H1503 I1503 J1503 K1503 L1503 M1503 N1503 O1503 P1503 Q1503 R1503 S1503 T1503 U1503 V1503 W1503 X1503 Y1503 Z1503 AA1503 AB1503 AC1503 AD1503 AE1503 AF1503 AG1503 AH1503 H1504 I1504 J1504 K1504 L1504 M1504 N1504 O1504 P1504 Q1504 R1504 S1504 T1504 U1504 V1504 W1504 X1504 Y1504 Z1504 AA1504 AB1504 AC1504 AD1504 AE1504 AF1504 AG1504 AH1504 H1505 I1505 J1505 K1505 L1505 M1505 N1505 O1505 P1505 Q1505 R1505 S1505 T1505 U1505 V1505 W1505 X1505 Y1505 Z1505 AA1505 AB1505 AC1505 AD1505 AE1505 AF1505 AG1505 AH1505 H1506 I1506 J1506 K1506 L1506 M1506 N1506 O1506 P1506 Q1506 R1506 S1506 T1506 U1506 V1506 W1506 X1506 Y1506 Z1506 AA1506 AB1506 AC1506 AD1506 AE1506 AF1506 AG1506 AH1506 H1507 I1507 J1507 K1507 L1507 M1507 N1507 O1507 P1507 Q1507 R1507 S1507 T1507 U1507 V1507 W1507 X1507 Y1507 Z1507 AA1507 AB1507 AC1507 AD1507 AE1507 AF1507 AG1507 AH1507 H1508 I1508 J1508 K1508 L1508 M1508 N1508 O1508 P1508 Q1508 R1508 S1508 T1508 U1508 V1508 W1508 X1508 Y1508 Z1508 AA1508 AB1508 AC1508 AD1508 AE1508 AF1508 AG1508 AH1508 H1509 I1509 J1509 K1509 L1509 M1509 N1509 O1509 P1509 Q1509 R1509 S1509 T1509 U1509 V1509 W1509 X1509 Y1509 Z1509 AA1509 AB1509 AC1509 AD1509 AE1509 AF1509 AG1509 AH1509 H1510 I1510 J1510 K1510 L1510 M1510 N1510 O1510 P1510 Q1510 R1510 S1510 T1510 U1510 V1510 W1510 X1510 Y1510 Z1510 AA1510 AB1510 AC1510 AD1510 AE1510 AF1510 AG1510 AH1510 H1511 I1511 J1511 K1511 L1511 M1511 N1511 O1511 P1511 Q1511 R1511 S1511 T1511 U1511 V1511 W1511 X1511 Y1511 Z1511 AA1511 AB1511 AC1511 AD1511 AE1511 AF1511 AG1511 AH1511 H1512 I1512 J1512 K1512 L1512 M1512 N1512 O1512 P1512 Q1512 R1512 S1512 T1512 U1512 V1512 W1512 X1512 Y1512 Z1512 AA1512 AB1512 AC1512 AD1512 AE1512 AF1512 AG1512 AH1512 H1513 I1513 J1513 K1513 L1513 M1513 N1513 O1513 P1513 Q1513 R1513 S1513 T1513 U1513 V1513 W1513 X1513 Y1513 Z1513 AA1513 AB1513 AC1513 AD1513 AE1513 AF1513 AG1513 AH1513 H1514 I1514 J1514 K1514 L1514 M1514 N1514 O1514 P1514 Q1514 R1514 S1514 T1514 U1514 V1514 W1514 X1514 Y1514 Z1514 AA1514 AB1514 AC1514 AD1514 AE1514 AF1514 AG1514 AH1514 H1515 I1515 J1515 K1515 L1515 M1515 N1515 O1515 P1515 Q1515 R1515 S1515 T1515 U1515 V1515 W1515 X1515 Y1515 Z1515 AA1515 AB1515 AC1515 AD1515 AE1515 AF1515 AG1515 AH1515 H1516 I1516 J1516 K1516 L1516 M1516 N1516 O1516 P1516 Q1516 R1516 S1516 T1516 U1516 V1516 W1516 X1516 Y1516 Z1516 AA1516 AB1516 AC1516 AD1516 AE1516 AF1516 AG1516 AH1516 H1517 I1517 J1517 K1517 L1517 M1517 N1517 O1517 P1517 Q1517 R1517 S1517 T1517 U1517 V1517 W1517 X1517 Y1517 Z1517 AA1517 AB1517 AC1517 AD1517 AE1517 AF1517 AG1517 AH1517 H1518 I1518 J1518 K1518 L1518 M1518 N1518 O1518 P1518 Q1518 R1518 S1518 T1518 U1518 V1518 W1518 X1518 Y1518 Z1518 AA1518 AB1518 AC1518 AD1518 AE1518 AF1518 AG1518 AH1518 H1519 I1519 J1519 K1519 L1519 M1519 N1519 O1519 P1519 Q1519 R1519 S1519 T1519 U1519 V1519 W1519 X1519 Y1519 Z1519 AA1519 AB1519 AC1519 AD1519 AE1519 AF1519 AG1519 AH1519 H1520 I1520 J1520 K1520 L1520 M1520 N1520 O1520 P1520 Q1520 R1520 S1520 T1520 U1520 V1520 W1520 X1520 Y1520 Z1520 AA1520 AB1520 AC1520 AD1520 AE1520 AF1520 AG1520 AH1520 H1521 I1521 J1521 K1521 L1521 M1521 N1521 O1521 P1521 Q1521 R1521 S1521 T1521 U1521 V1521 W1521 X1521 Y1521 Z1521 AA1521 AB1521 AC1521 AD1521 AE1521 AF1521 AG1521 AH1521 H1522 I1522 J1522 K1522 L1522 M1522 N1522 O1522 P1522 Q1522 R1522 S1522 T1522 U1522 V1522 W1522 X1522 Y1522 Z1522 AA1522 AB1522 AC1522 AD1522 AE1522 AF1522 AG1522 AH1522 H1523 I1523 J1523 K1523 L1523 M1523 N1523 O1523 P1523 Q1523 R1523 S1523 T1523 U1523 V1523 W1523 X1523 Y1523 Z1523 AA1523 AB1523 AC1523 AD1523 AE1523 AF1523 AG1523 AH1523 H1524 I1524 J1524 K1524 L1524 M1524 N1524 O1524 P1524 Q1524 R1524 S1524 T1524 U1524 V1524 W1524 X1524 Y1524 Z1524 AA1524 AB1524 AC1524 AD1524 AE1524 AF1524 AG1524 AH1524 H1525 I1525 J1525 K1525 L1525 M1525 N1525 O1525 P1525 Q1525 R1525 S1525 T1525 U1525 V1525 W1525 X1525 Y1525 Z1525 AA1525 AB1525 AC1525 AD1525 AE1525 AF1525 AG1525 AH1525 H1526 I1526 J1526 K1526 L1526 M1526 N1526 O1526 P1526 Q1526 R1526 S1526 T1526 U1526 V1526 W1526 X1526 Y1526 Z1526 AA1526 AB1526 AC1526 AD1526 AE1526 AF1526 AG1526 AH1526 H1527 I1527 J1527 K1527 L1527 M1527 N1527 O1527 P1527 Q1527 R1527 S1527 T1527 U1527 V1527 W1527 X1527 Y1527 Z1527 AA1527 AB1527 AC1527 AD1527 AE1527 AF1527 AG1527 AH1527 H1528 I1528 J1528 K1528 L1528 M1528 N1528 O1528 P1528 Q1528 R1528 S1528 T1528 U1528 V1528 W1528 X1528 Y1528 Z1528 AA1528 AB1528 AC1528 AD1528 AE1528 AF1528 AG1528 AH1528 H1529 I1529 J1529 K1529 L1529 M1529 N1529 O1529 P1529 Q1529 R1529 S1529 T1529 U1529 V1529 W1529 X1529 Y1529 Z1529 AA1529 AB1529 AC1529 AD1529 AE1529 AF1529 AG1529 AH1529 H1530 I1530 J1530 K1530 L1530 M1530 N1530 O1530 P1530 Q1530 R1530 S1530 T1530 U1530 V1530 W1530 X1530 Y1530 Z1530 AA1530 AB1530 AC1530 AD1530 AE1530 AF1530 AG1530 AH1530 H1531 I1531 J1531 K1531 L1531 M1531 N1531 O1531 P1531 Q1531 R1531 S1531 T1531 U1531 V1531 W1531 X1531 Y1531 Z1531 AA1531 AB1531 AC1531 AD1531 AE1531 AF1531 AG1531 AH1531 H1532 I1532 J1532 K1532 L1532 M1532 N1532 O1532 P1532 Q1532 R1532 S1532 T1532 U1532 V1532 W1532 X1532 Y1532 Z1532 AA1532 AB1532 AC1532 AD1532 AE1532 AF1532 AG1532 AH1532 H1533 I1533 J1533 K1533 L1533 M1533 N1533 O1533 P1533 Q1533 R1533 S1533 T1533 U1533 V1533 W1533 X1533 Y1533 Z1533 AA1533 AB1533 AC1533 AD1533 AE1533 AF1533 AG1533 AH1533 H1534 I1534 J1534 K1534 L1534 M1534 N1534 O1534 P1534 Q1534 R1534 S1534 T1534 U1534 V1534 W1534 X1534 Y1534 Z1534 AA1534 AB1534 AC1534 AD1534 AE1534 AF1534 AG1534 AH1534 H1535 I1535 J1535 K1535 L1535 M1535 N1535 O1535 P1535 Q1535 R1535 S1535 T1535 U1535 V1535 W1535 X1535 Y1535 Z1535 AA1535 AB1535 AC1535 AD1535 AE1535 AF1535 AG1535 AH1535 H1536 I1536 J1536 K1536 L1536 M1536 N1536 O1536 P1536 Q1536 R1536 S1536 T1536 U1536 V1536 W1536 X1536 Y1536 Z1536 AA1536 AB1536 AC1536 AD1536 AE1536 AF1536 AG1536 AH1536 H1537 I1537 J1537 K1537 L1537 M1537 N1537 O1537 P1537 Q1537 R1537 S1537 T1537 U1537 V1537 W1537 X1537 Y1537 Z1537 AA1537 AB1537 AC1537 AD1537 AE1537 AF1537 AG1537 AH1537 H1538 I1538 J1538 K1538 L1538 M1538 N1538 O1538 P1538 Q1538 R1538 S1538 T1538 U1538 V1538 W1538 X1538 Y1538 Z1538 AA1538 AB1538 AC1538 AD1538 AE1538 AF1538 AG1538 AH1538 H1539 I1539 J1539 K1539 L1539 M1539 N1539 O1539 P1539 Q1539 R1539 S1539 T1539 U1539 V1539 W1539 X1539 Y1539 Z1539 AA1539 AB1539 AC1539 AD1539 AE1539 AF1539 AG1539 AH1539 H1540 I1540 J1540 K1540 L1540 M1540 N1540 O1540 P1540 Q1540 R1540 S1540 T1540 U1540 V1540 W1540 X1540 Y1540 Z1540 AA1540 AB1540 AC1540 AD1540 AE1540 AF1540 AG1540 AH1540 H1541 I1541 J1541 K1541 L1541 M1541 N1541 O1541 P1541 Q1541 R1541 S1541 T1541 U1541 V1541 W1541 X1541 Y1541 Z1541 AA1541 AB1541 AC1541 AD1541 AE1541 AF1541 AG1541 AH1541 H1542 I1542 J1542 K1542 L1542 M1542 N1542 O1542 P1542 Q1542 R1542 S1542 T1542 U1542 V1542 W1542 X1542 Y1542 Z1542 AA1542 AB1542 AC1542 AD1542 AE1542 AF1542 AG1542 AH1542 H1543 I1543 J1543 K1543 L1543 M1543 N1543 O1543 P1543 Q1543 R1543 S1543 T1543 U1543 V1543 W1543 X1543 Y1543 Z1543 AA1543 AB1543 AC1543 AD1543 AE1543 AF1543 AG1543 AH1543 H1544 I1544 J1544 K1544 L1544 M1544 N1544 O1544 P1544 Q1544 R1544 S1544 T1544 U1544 V1544 W1544 X1544 Y1544 Z1544 AA1544 AB1544 AC1544 AD1544 AE1544 AF1544 AG1544 AH1544 H1545 I1545 J1545 K1545 L1545 M1545 N1545 O1545 P1545 Q1545 R1545 S1545 T1545 U1545 V1545 W1545 X1545 Y1545 Z1545 AA1545 AB1545 AC1545 AD1545 AE1545 AF1545 AG1545 AH1545 H1546 I1546 J1546 K1546 L1546 M1546 N1546 O1546 P1546 Q1546 R1546 S1546 T1546 U1546 V1546 W1546 X1546 Y1546 Z1546 AA1546 AB1546 AC1546 AD1546 AE1546 AF1546 AG1546 AH1546 H1547 I1547 J1547 K1547 L1547 M1547 N1547 O1547 P1547 Q1547 R1547 S1547 T1547 U1547 V1547 W1547 X1547 Y1547 Z1547 AA1547 AB1547 AC1547 AD1547 AE1547 AF1547 AG1547 AH1547 H1548 I1548 J1548 K1548 L1548 M1548 N1548 O1548 P1548 Q1548 R1548 S1548 T1548 U1548 V1548 W1548 X1548 Y1548 Z1548 AA1548 AB1548 AC1548 AD1548 AE1548 AF1548 AG1548 AH1548 H1549 I1549 J1549 K1549 L1549 M1549 N1549 O1549 P1549 Q1549 R1549 S1549 T1549 U1549 V1549 W1549 X1549 Y1549 Z1549 AA1549 AB1549 AC1549 AD1549 AE1549 AF1549 AG1549 AH1549 H1550 I1550 J1550 K1550 L1550 M1550 N1550 O1550 P1550 Q1550 R1550 S1550 T1550 U1550 V1550 W1550 X1550 Y1550 Z1550 AA1550 AB1550 AC1550 AD1550 AE1550 AF1550 AG1550 AH1550 H1551 I1551 J1551 K1551 L1551 M1551 N1551 O1551 P1551 Q1551 R1551 S1551 T1551 U1551 V1551 W1551 X1551 Y1551 Z1551 AA1551 AB1551 AC1551 AD1551 AE1551 AF1551 AG1551 AH1551 H1552 I1552 J1552 K1552 L1552 M1552 N1552 O1552 P1552 Q1552 R1552 S1552 T1552 U1552 V1552 W1552 X1552 Y1552 Z1552 AA1552 AB1552 AC1552 AD1552 AE1552 AF1552 AG1552 AH1552 H1553 I1553 J1553 K1553 L1553 M1553 N1553 O1553 P1553 Q1553 R1553 S1553 T1553 U1553 V1553 W1553 X1553 Y1553 Z1553 AA1553 AB1553 AC1553 AD1553 AE1553 AF1553 AG1553 AH1553 H1554 I1554 J1554 K1554 L1554 M1554 N1554 O1554 P1554 Q1554 R1554 S1554 T1554 U1554 V1554 W1554 X1554 Y1554 Z1554 AA1554 AB1554 AC1554 AD1554 AE1554 AF1554 AG1554 AH1554 H1555 I1555 J1555 K1555 L1555 M1555 N1555 O1555 P1555 Q1555 R1555 S1555 T1555 U1555 V1555 W1555 X1555 Y1555 Z1555 AA1555 AB1555 AC1555 AD1555 AE1555 AF1555 AG1555 AH1555 H1556 I1556 J1556 K1556 L1556 M1556 N1556 O1556 P1556 Q1556 R1556 S1556 T1556 U1556 V1556 W1556 X1556 Y1556 Z1556 AA1556 AB1556 AC1556 AD1556 AE1556 AF1556 AG1556 AH1556 H1557 I1557 J1557 K1557 L1557 M1557 N1557 O1557 P1557 Q1557 R1557 S1557 T1557 U1557 V1557 W1557 X1557 Y1557 Z1557 AA1557 AB1557 AC1557 AD1557 AE1557 AF1557 AG1557 AH1557 H1558 I1558 J1558 K1558 L1558 M1558 N1558 O1558 P1558 Q1558 R1558 S1558 T1558 U1558 V1558 W1558 X1558 Y1558 Z1558 AA1558 AB1558 AC1558 AD1558 AE1558 AF1558 AG1558 AH1558 H1559 I1559 J1559 K1559 L1559 M1559 N1559 O1559 P1559 Q1559 R1559 S1559 T1559 U1559 V1559 W1559 X1559 Y1559 Z1559 AA1559 AB1559 AC1559 AD1559 AE1559 AF1559 AG1559 AH1559 H1560 I1560 J1560 K1560 L1560 M1560 N1560 O1560 P1560 Q1560 R1560 S1560 T1560 U1560 V1560 W1560 X1560 Y1560 Z1560 AA1560 AB1560 AC1560 AD1560 AE1560 AF1560 AG1560 AH1560 H1561 I1561 J1561 K1561 L1561 M1561 N1561 O1561 P1561 Q1561 R1561 S1561 T1561 U1561 V1561 W1561 X1561 Y1561 Z1561 AA1561 AB1561 AC1561 AD1561 AE1561 AF1561 AG1561 AH1561 H1562 I1562 J1562 K1562 L1562 M1562 N1562 O1562 P1562 Q1562 R1562 S1562 T1562 U1562 V1562 W1562 X1562 Y1562 Z1562 AA1562 AB1562 AC1562 AD1562 AE1562 AF1562 AG1562 AH1562 H1563 I1563 J1563 K1563 L1563 M1563 N1563 O1563 P1563 Q1563 R1563 S1563 T1563 U1563 V1563 W1563 X1563 Y1563 Z1563 AA1563 AB1563 AC1563 AD1563 AE1563 AF1563 AG1563 AH1563 H1564 I1564 J1564 K1564 L1564 M1564 N1564 O1564 P1564 Q1564 R1564 S1564 T1564 U1564 V1564 W1564 X1564 Y1564 Z1564 AA1564 AB1564 AC1564 AD1564 AE1564 AF1564 AG1564 AH1564 H1565 I1565 J1565 K1565 L1565 M1565 N1565 O1565 P1565 Q1565 R1565 S1565 T1565 U1565 V1565 W1565 X1565 Y1565 Z1565 AA1565 AB1565 AC1565 AD1565 AE1565 AF1565 AG1565 AH1565 H1566 I1566 J1566 K1566 L1566 M1566 N1566 O1566 P1566 Q1566 R1566 S1566 T1566 U1566 V1566 W1566 X1566 Y1566 Z1566 AA1566 AB1566 AC1566 AD1566 AE1566 AF1566 AG1566 AH1566 H1567 I1567 J1567 K1567 L1567 M1567 N1567 O1567 P1567 Q1567 R1567 S1567 T1567 U1567 V1567 W1567 X1567 Y1567 Z1567 AA1567 AB1567 AC1567 AD1567 AE1567 AF1567 AG1567 AH1567 H1568 I1568 J1568 K1568 L1568 M1568 N1568 O1568 P1568 Q1568 R1568 S1568 T1568 U1568 V1568 W1568 X1568 Y1568 Z1568 AA1568 AB1568 AC1568 AD1568 AE1568 AF1568 AG1568 AH1568 H1569 I1569 J1569 K1569 L1569 M1569 N1569 O1569 P1569 Q1569 R1569 S1569 T1569 U1569 V1569 W1569 X1569 Y1569 Z1569 AA1569 AB1569 AC1569 AD1569 AE1569 AF1569 AG1569 AH1569 H1570 I1570 J1570 K1570 L1570 M1570 N1570 O1570 P1570 Q1570 R1570 S1570 T1570 U1570 V1570 W1570 X1570 Y1570 Z1570 AA1570 AB1570 AC1570 AD1570 AE1570 AF1570 AG1570 AH1570 H1571 I1571 J1571 K1571 L1571 M1571 N1571 O1571 P1571 Q1571 R1571 S1571 T1571 U1571 V1571 W1571 X1571 Y1571 Z1571 AA1571 AB1571 AC1571 AD1571 AE1571 AF1571 AG1571 AH1571 H1572 I1572 J1572 K1572 L1572 M1572 N1572 O1572 P1572 Q1572 R1572 S1572 T1572 U1572 V1572 W1572 X1572 Y1572 Z1572 AA1572 AB1572 AC1572 AD1572 AE1572 AF1572 AG1572 AH1572 H1573 I1573 J1573 K1573 L1573 M1573 N1573 O1573 P1573 Q1573 R1573 S1573 T1573 U1573 V1573 W1573 X1573 Y1573 Z1573 AA1573 AB1573 AC1573 AD1573 AE1573 AF1573 AG1573 AH1573 H1574 I1574 J1574 K1574 L1574 M1574 N1574 O1574 P1574 Q1574 R1574 S1574 T1574 U1574 V1574 W1574 X1574 Y1574 Z1574 AA1574 AB1574 AC1574 AD1574 AE1574 AF1574 AG1574 AH1574 H1575 I1575 J1575 K1575 L1575 M1575 N1575 O1575 P1575 Q1575 R1575 S1575 T1575 U1575 V1575 W1575 X1575 Y1575 Z1575 AA1575 AB1575 AC1575 AD1575 AE1575 AF1575 AG1575 AH1575 H1576 I1576 J1576 K1576 L1576 M1576 N1576 O1576 P1576 Q1576 R1576 S1576 T1576 U1576 V1576 W1576 X1576 Y1576 Z1576 AA1576 AB1576 AC1576 AD1576 AE1576 AF1576 AG1576 AH1576 H1577 I1577 J1577 K1577 L1577 M1577 N1577 O1577 P1577 Q1577 R1577 S1577 T1577 U1577 V1577 W1577 X1577 Y1577 Z1577 AA1577 AB1577 AC1577 AD1577 AE1577 AF1577 AG1577 AH1577 H1578 I1578 J1578 K1578 L1578 M1578 N1578 O1578 P1578 Q1578 R1578 S1578 T1578 U1578 V1578 W1578 X1578 Y1578 Z1578 AA1578 AB1578 AC1578 AD1578 AE1578 AF1578 AG1578 AH1578 H1579 I1579 J1579 K1579 L1579 M1579 N1579 O1579 P1579 Q1579 R1579 S1579 T1579 U1579 V1579 W1579 X1579 Y1579 Z1579 AA1579 AB1579 AC1579 AD1579 AE1579 AF1579 AG1579 AH1579 H1580 I1580 J1580 K1580 L1580 M1580 N1580 O1580 P1580 Q1580 R1580 S1580 T1580 U1580 V1580 W1580 X1580 Y1580 Z1580 AA1580 AB1580 AC1580 AD1580 AE1580 AF1580 AG1580 AH1580 H1581 I1581 J1581 K1581 L1581 M1581 N1581 O1581 P1581 Q1581 R1581 S1581 T1581 U1581 V1581 W1581 X1581 Y1581 Z1581 AA1581 AB1581 AC1581 AD1581 AE1581 AF1581 AG1581 AH1581 H1582 I1582 J1582 K1582 L1582 M1582 N1582 O1582 P1582 Q1582 R1582 S1582 T1582 U1582 V1582 W1582 X1582 Y1582 Z1582 AA1582 AB1582 AC1582 AD1582 AE1582 AF1582 AG1582 AH1582 H1583 I1583 J1583 K1583 L1583 M1583 N1583 O1583 P1583 Q1583 R1583 S1583 T1583 U1583 V1583 W1583 X1583 Y1583 Z1583 AA1583 AB1583 AC1583 AD1583 AE1583 AF1583 AG1583 AH1583 H1584 I1584 J1584 K1584 L1584 M1584 N1584 O1584 P1584 Q1584 R1584 S1584 T1584 U1584 V1584 W1584 X1584 Y1584 Z1584 AA1584 AB1584 AC1584 AD1584 AE1584 AF1584 AG1584 AH1584 H1585 I1585 J1585 K1585 L1585 M1585 N1585 O1585 P1585 Q1585 R1585 S1585 T1585 U1585 V1585 W1585 X1585 Y1585 Z1585 AA1585 AB1585 AC1585 AD1585 AE1585 AF1585 AG1585 AH1585 H1586 I1586 J1586 K1586 L1586 M1586 N1586 O1586 P1586 Q1586 R1586 S1586 T1586 U1586 V1586 W1586 X1586 Y1586 Z1586 AA1586 AB1586 AC1586 AD1586 AE1586 AF1586 AG1586 AH1586 H1587 I1587 J1587 K1587 L1587 M1587 N1587 O1587 P1587 Q1587 R1587 S1587 T1587 U1587 V1587 W1587 X1587 Y1587 Z1587 AA1587 AB1587 AC1587 AD1587 AE1587 AF1587 AG1587 AH1587 H1588 I1588 J1588 K1588 L1588 M1588 N1588 O1588 P1588 Q1588 R1588 S1588 T1588 U1588 V1588 W1588 X1588 Y1588 Z1588 AA1588 AB1588 AC1588 AD1588 AE1588 AF1588 AG1588 AH1588 H1589 I1589 J1589 K1589 L1589 M1589 N1589 O1589 P1589 Q1589 R1589 S1589 T1589 U1589 V1589 W1589 X1589 Y1589 Z1589 AA1589 AB1589 AC1589 AD1589 AE1589 AF1589 AG1589 AH1589 H1590 I1590 J1590 K1590 L1590 M1590 N1590 O1590 P1590 Q1590 R1590 S1590 T1590 U1590 V1590 W1590 X1590 Y1590 Z1590 AA1590 AB1590 AC1590 AD1590 AE1590 AF1590 AG1590 AH1590 H1591 I1591 J1591 K1591 L1591 M1591 N1591 O1591 P1591 Q1591 R1591 S1591 T1591 U1591 V1591 W1591 X1591 Y1591 Z1591 AA1591 AB1591 AC1591 AD1591 AE1591 AF1591 AG1591 AH1591 H1592 I1592 J1592 K1592 L1592 M1592 N1592 O1592 P1592 Q1592 R1592 S1592 T1592 U1592 V1592 W1592 X1592 Y1592 Z1592 AA1592 AB1592 AC1592 AD1592 AE1592 AF1592 AG1592 AH1592 H1593 I1593 J1593 K1593 L1593 M1593 N1593 O1593 P1593 Q1593 R1593 S1593 T1593 U1593 V1593 W1593 X1593 Y1593 Z1593 AA1593 AB1593 AC1593 AD1593 AE1593 AF1593 AG1593 AH1593 H1594 I1594 J1594 K1594 L1594 M1594 N1594 O1594 P1594 Q1594 R1594 S1594 T1594 U1594 V1594 W1594 X1594 Y1594 Z1594 AA1594 AB1594 AC1594 AD1594 AE1594 AF1594 AG1594 AH1594 H1595 I1595 J1595 K1595 L1595 M1595 N1595 O1595 P1595 Q1595 R1595 S1595 T1595 U1595 V1595 W1595 X1595 Y1595 Z1595 AA1595 AB1595 AC1595 AD1595 AE1595 AF1595 AG1595 AH1595 H1596 I1596 J1596 K1596 L1596 M1596 N1596 O1596 P1596 Q1596 R1596 S1596 T1596 U1596 V1596 W1596 X1596 Y1596 Z1596 AA1596 AB1596 AC1596 AD1596 AE1596 AF1596 AG1596 AH1596 H1597 I1597 J1597 K1597 L1597 M1597 N1597 O1597 P1597 Q1597 R1597 S1597 T1597 U1597 V1597 W1597 X1597 Y1597 Z1597 AA1597 AB1597 AC1597 AD1597 AE1597 AF1597 AG1597 AH1597 H1598 I1598 J1598 K1598 L1598 M1598 N1598 O1598 P1598 Q1598 R1598 S1598 T1598 U1598 V1598 W1598 X1598 Y1598 Z1598 AA1598 AB1598 AC1598 AD1598 AE1598 AF1598 AG1598 AH1598 H1599 I1599 J1599 K1599 L1599 M1599 N1599 O1599 P1599 Q1599 R1599 S1599 T1599 U1599 V1599 W1599 X1599 Y1599 Z1599 AA1599 AB1599 AC1599 AD1599 AE1599 AF1599 AG1599 AH1599 H1600 I1600 J1600 K1600 L1600 M1600 N1600 O1600 P1600 Q1600 R1600 S1600 T1600 U1600 V1600 W1600 X1600 Y1600 Z1600 AA1600 AB1600 AC1600 AD1600 AE1600 AF1600 AG1600 AH1600 H1601 I1601 J1601 K1601 L1601 M1601 N1601 O1601 P1601 Q1601 R1601 S1601 T1601 U1601 V1601 W1601 X1601 Y1601 Z1601 AA1601 AB1601 AC1601 AD1601 AE1601 AF1601 AG1601 AH1601 H1602 I1602 J1602 K1602 L1602 M1602 N1602 O1602 P1602 Q1602 R1602 S1602 T1602 U1602 V1602 W1602 X1602 Y1602 Z1602 AA1602 AB1602 AC1602 AD1602 AE1602 AF1602 AG1602 AH1602 H1603 I1603 J1603 K1603 L1603 M1603 N1603 O1603 P1603 Q1603 R1603 S1603 T1603 U1603 V1603 W1603 X1603 Y1603 Z1603 AA1603 AB1603 AC1603 AD1603 AE1603 AF1603 AG1603 AH1603 H1604 I1604 J1604 K1604 L1604 M1604 N1604 O1604 P1604 Q1604 R1604 S1604 T1604 U1604 V1604 W1604 X1604 Y1604 Z1604 AA1604 AB1604 AC1604 AD1604 AE1604 AF1604 AG1604 AH1604 H1605 I1605 J1605 K1605 L1605 M1605 N1605 O1605 P1605 Q1605 R1605 S1605 T1605 U1605 V1605 W1605 X1605 Y1605 Z1605 AA1605 AB1605 AC1605 AD1605 AE1605 AF1605 AG1605 AH1605 H1606 I1606 J1606 K1606 L1606 M1606 N1606 O1606 P1606 Q1606 R1606 S1606 T1606 U1606 V1606 W1606 X1606 Y1606 Z1606 AA1606 AB1606 AC1606 AD1606 AE1606 AF1606 AG1606 AH1606 H1607 I1607 J1607 K1607 L1607 M1607 N1607 O1607 P1607 Q1607 R1607 S1607 T1607 U1607 V1607 W1607 X1607 Y1607 Z1607 AA1607 AB1607 AC1607 AD1607 AE1607 AF1607 AG1607 AH1607 H1608 I1608 J1608 K1608 L1608 M1608 N1608 O1608 P1608 Q1608 R1608 S1608 T1608 U1608 V1608 W1608 X1608 Y1608 Z1608 AA1608 AB1608 AC1608 AD1608 AE1608 AF1608 AG1608 AH1608 H1609 I1609 J1609 K1609 L1609 M1609 N1609 O1609 P1609 Q1609 R1609 S1609 T1609 U1609 V1609 W1609 X1609 Y1609 Z1609 AA1609 AB1609 AC1609 AD1609 AE1609 AF1609 AG1609 AH1609 H1610 I1610 J1610 K1610 L1610 M1610 N1610 O1610 P1610 Q1610 R1610 S1610 T1610 U1610 V1610 W1610 X1610 Y1610 Z1610 AA1610 AB1610 AC1610 AD1610 AE1610 AF1610 AG1610 AH1610 H1611 I1611 J1611 K1611 L1611 M1611 N1611 O1611 P1611 Q1611 R1611 S1611 T1611 U1611 V1611 W1611 X1611 Y1611 Z1611 AA1611 AB1611 AC1611 AD1611 AE1611 AF1611 AG1611 AH1611 H1612 I1612 J1612 K1612 L1612 M1612 N1612 O1612 P1612 Q1612 R1612 S1612 T1612 U1612 V1612 W1612 X1612 Y1612 Z1612 AA1612 AB1612 AC1612 AD1612 AE1612 AF1612 AG1612 AH1612 H1613 I1613 J1613 K1613 L1613 M1613 N1613 O1613 P1613 Q1613 R1613 S1613 T1613 U1613 V1613 W1613 X1613 Y1613 Z1613 AA1613 AB1613 AC1613 AD1613 AE1613 AF1613 AG1613 AH1613 H1614 I1614 J1614 K1614 L1614 M1614 N1614 O1614 P1614 Q1614 R1614 S1614 T1614 U1614 V1614 W1614 X1614 Y1614 Z1614 AA1614 AB1614 AC1614 AD1614 AE1614 AF1614 AG1614 AH1614 H1615 I1615 J1615 K1615 L1615 M1615 N1615 O1615 P1615 Q1615 R1615 S1615 T1615 U1615 V1615 W1615 X1615 Y1615 Z1615 AA1615 AB1615 AC1615 AD1615 AE1615 AF1615 AG1615 AH1615 H1616 I1616 J1616 K1616 L1616 M1616 N1616 O1616 P1616 Q1616 R1616 S1616 T1616 U1616 V1616 W1616 X1616 Y1616 Z1616 AA1616 AB1616 AC1616 AD1616 AE1616 AF1616 AG1616 AH1616 H1617 I1617 J1617 K1617 L1617 M1617 N1617 O1617 P1617 Q1617 R1617 S1617 T1617 U1617 V1617 W1617 X1617 Y1617 Z1617 AA1617 AB1617 AC1617 AD1617 AE1617 AF1617 AG1617 AH1617 H1618 I1618 J1618 K1618 L1618 M1618 N1618 O1618 P1618 Q1618 R1618 S1618 T1618 U1618 V1618 W1618 X1618 Y1618 Z1618 AA1618 AB1618 AC1618 AD1618 AE1618 AF1618 AG1618 AH1618 H1619 I1619 J1619 K1619 L1619 M1619 N1619 O1619 P1619 Q1619 R1619 S1619 T1619 U1619 V1619 W1619 X1619 Y1619 Z1619 AA1619 AB1619 AC1619 AD1619 AE1619 AF1619 AG1619 AH1619 H1620 I1620 J1620 K1620 L1620 M1620 N1620 O1620 P1620 Q1620 R1620 S1620 T1620 U1620 V1620 W1620 X1620 Y1620 Z1620 AA1620 AB1620 AC1620 AD1620 AE1620 AF1620 AG1620 AH1620 H1621 I1621 J1621 K1621 L1621 M1621 N1621 O1621 P1621 Q1621 R1621 S1621 T1621 U1621 V1621 W1621 X1621 Y1621 Z1621 AA1621 AB1621 AC1621 AD1621 AE1621 AF1621 AG1621 AH1621 H1622 I1622 J1622 K1622 L1622 M1622 N1622 O1622 P1622 Q1622 R1622 S1622 T1622 U1622 V1622 W1622 X1622 Y1622 Z1622 AA1622 AB1622 AC1622 AD1622 AE1622 AF1622 AG1622 AH1622 H1623 I1623 J1623 K1623 L1623 M1623 N1623 O1623 P1623 Q1623 R1623 S1623 T1623 U1623 V1623 W1623 X1623 Y1623 Z1623 AA1623 AB1623 AC1623 AD1623 AE1623 AF1623 AG1623 AH1623 H1624 I1624 J1624 K1624 L1624 M1624 N1624 O1624 P1624 Q1624 R1624 S1624 T1624 U1624 V1624 W1624 X1624 Y1624 Z1624 AA1624 AB1624 AC1624 AD1624 AE1624 AF1624 AG1624 AH1624 H1625 I1625 J1625 K1625 L1625 M1625 N1625 O1625 P1625 Q1625 R1625 S1625 T1625 U1625 V1625 W1625 X1625 Y1625 Z1625 AA1625 AB1625 AC1625 AD1625 AE1625 AF1625 AG1625 AH1625 H1626 I1626 J1626 K1626 L1626 M1626 N1626 O1626 P1626 Q1626 R1626 S1626 T1626 U1626 V1626 W1626 X1626 Y1626 Z1626 AA1626 AB1626 AC1626 AD1626 AE1626 AF1626 AG1626 AH1626 H1627 I1627 J1627 K1627 L1627 M1627 N1627 O1627 P1627 Q1627 R1627 S1627 T1627 U1627 V1627 W1627 X1627 Y1627 Z1627 AA1627 AB1627 AC1627 AD1627 AE1627 AF1627 AG1627 AH1627 H1628 I1628 J1628 K1628 L1628 M1628 N1628 O1628 P1628 Q1628 R1628 S1628 T1628 U1628 V1628 W1628 X1628 Y1628 Z1628 AA1628 AB1628 AC1628 AD1628 AE1628 AF1628 AG1628 AH1628 H1629 I1629 J1629 K1629 L1629 M1629 N1629 O1629 P1629 Q1629 R1629 S1629 T1629 U1629 V1629 W1629 X1629 Y1629 Z1629 AA1629 AB1629 AC1629 AD1629 AE1629 AF1629 AG1629 AH1629 H1630 I1630 J1630 K1630 L1630 M1630 N1630 O1630 P1630 Q1630 R1630 S1630 T1630 U1630 V1630 W1630 X1630 Y1630 Z1630 AA1630 AB1630 AC1630 AD1630 AE1630 AF1630 AG1630 AH1630 H1631 I1631 J1631 K1631 L1631 M1631 N1631 O1631 P1631 Q1631 R1631 S1631 T1631 U1631 V1631 W1631 X1631 Y1631 Z1631 AA1631 AB1631 AC1631 AD1631 AE1631 AF1631 AG1631 AH1631 H1632 I1632 J1632 K1632 L1632 M1632 N1632 O1632 P1632 Q1632 R1632 S1632 T1632 U1632 V1632 W1632 X1632 Y1632 Z1632 AA1632 AB1632 AC1632 AD1632 AE1632 AF1632 AG1632 AH1632 H1633 I1633 J1633 K1633 L1633 M1633 N1633 O1633 P1633 Q1633 R1633 S1633 T1633 U1633 V1633 W1633 X1633 Y1633 Z1633 AA1633 AB1633 AC1633 AD1633 AE1633 AF1633 AG1633 AH1633 H1634 I1634 J1634 K1634 L1634 M1634 N1634 O1634 P1634 Q1634 R1634 S1634 T1634 U1634 V1634 W1634 X1634 Y1634 Z1634 AA1634 AB1634 AC1634 AD1634 AE1634 AF1634 AG1634 AH1634 H1635 I1635 J1635 K1635 L1635 M1635 N1635 O1635 P1635 Q1635 R1635 S1635 T1635 U1635 V1635 W1635 X1635 Y1635 Z1635 AA1635 AB1635 AC1635 AD1635 AE1635 AF1635 AG1635 AH1635 H1636 I1636 J1636 K1636 L1636 M1636 N1636 O1636 P1636 Q1636 R1636 S1636 T1636 U1636 V1636 W1636 X1636 Y1636 Z1636 AA1636 AB1636 AC1636 AD1636 AE1636 AF1636 AG1636 AH1636 H1637 I1637 J1637 K1637 L1637 M1637 N1637 O1637 P1637 Q1637 R1637 S1637 T1637 U1637 V1637 W1637 X1637 Y1637 Z1637 AA1637 AB1637 AC1637 AD1637 AE1637 AF1637 AG1637 AH1637 H1638 I1638 J1638 K1638 L1638 M1638 N1638 O1638 P1638 Q1638 R1638 S1638 T1638 U1638 V1638 W1638 X1638 Y1638 Z1638 AA1638 AB1638 AC1638 AD1638 AE1638 AF1638 AG1638 AH1638 H1639 I1639 J1639 K1639 L1639 M1639 N1639 O1639 P1639 Q1639 R1639 S1639 T1639 U1639 V1639 W1639 X1639 Y1639 Z1639 AA1639 AB1639 AC1639 AD1639 AE1639 AF1639 AG1639 AH1639 H1640 I1640 J1640 K1640 L1640 M1640 N1640 O1640 P1640 Q1640 R1640 S1640 T1640 U1640 V1640 W1640 X1640 Y1640 Z1640 AA1640 AB1640 AC1640 AD1640 AE1640 AF1640 AG1640 AH1640 H1641 I1641 J1641 K1641 L1641 M1641 N1641 O1641 P1641 Q1641 R1641 S1641 T1641 U1641 V1641 W1641 X1641 Y1641 Z1641 AA1641 AB1641 AC1641 AD1641 AE1641 AF1641 AG1641 AH1641 H1642 I1642 J1642 K1642 L1642 M1642 N1642 O1642 P1642 Q1642 R1642 S1642 T1642 U1642 V1642 W1642 X1642 Y1642 Z1642 AA1642 AB1642 AC1642 AD1642 AE1642 AF1642 AG1642 AH1642 H1643 I1643 J1643 K1643 L1643 M1643 N1643 O1643 P1643 Q1643 R1643 S1643 T1643 U1643 V1643 W1643 X1643 Y1643 Z1643 AA1643 AB1643 AC1643 AD1643 AE1643 AF1643 AG1643 AH1643 H1644 I1644 J1644 K1644 L1644 M1644 N1644 O1644 P1644 Q1644 R1644 S1644 T1644 U1644 V1644 W1644 X1644 Y1644 Z1644 AA1644 AB1644 AC1644 AD1644 AE1644 AF1644 AG1644 AH1644 H1645 I1645 J1645 K1645 L1645 M1645 N1645 O1645 P1645 Q1645 R1645 S1645 T1645 U1645 V1645 W1645 X1645 Y1645 Z1645 AA1645 AB1645 AC1645 AD1645 AE1645 AF1645 AG1645 AH1645 H1646 I1646 J1646 K1646 L1646 M1646 N1646 O1646 P1646 Q1646 R1646 S1646 T1646 U1646 V1646 W1646 X1646 Y1646 Z1646 AA1646 AB1646 AC1646 AD1646 AE1646 AF1646 AG1646 AH1646 H1647 I1647 J1647 K1647 L1647 M1647 N1647 O1647 P1647 Q1647 R1647 S1647 T1647 U1647 V1647 W1647 X1647 Y1647 Z1647 AA1647 AB1647 AC1647 AD1647 AE1647 AF1647 AG1647 AH1647 H1648 I1648 J1648 K1648 L1648 M1648 N1648 O1648 P1648 Q1648 R1648 S1648 T1648 U1648 V1648 W1648 X1648 Y1648 Z1648 AA1648 AB1648 AC1648 AD1648 AE1648 AF1648 AG1648 AH1648 H1649 I1649 J1649 K1649 L1649 M1649 N1649 O1649 P1649 Q1649 R1649 S1649 T1649 U1649 V1649 W1649 X1649 Y1649 Z1649 AA1649 AB1649 AC1649 AD1649 AE1649 AF1649 AG1649 AH1649 H1650 I1650 J1650 K1650 L1650 M1650 N1650 O1650 P1650 Q1650 R1650 S1650 T1650 U1650 V1650 W1650 X1650 Y1650 Z1650 AA1650 AB1650 AC1650 AD1650 AE1650 AF1650 AG1650 AH1650 H1651 I1651 J1651 K1651 L1651 M1651 N1651 O1651 P1651 Q1651 R1651 S1651 T1651 U1651 V1651 W1651 X1651 Y1651 Z1651 AA1651 AB1651 AC1651 AD1651 AE1651 AF1651 AG1651 AH1651 H1652 I1652 J1652 K1652 L1652 M1652 N1652 O1652 P1652 Q1652 R1652 S1652 T1652 U1652 V1652 W1652 X1652 Y1652 Z1652 AA1652 AB1652 AC1652 AD1652 AE1652 AF1652 AG1652 AH1652 H1653 I1653 J1653 K1653 L1653 M1653 N1653 O1653 P1653 Q1653 R1653 S1653 T1653 U1653 V1653 W1653 X1653 Y1653 Z1653 AA1653 AB1653 AC1653 AD1653 AE1653 AF1653 AG1653 AH1653 H1654 I1654 J1654 K1654 L1654 M1654 N1654 O1654 P1654 Q1654 R1654 S1654 T1654 U1654 V1654 W1654 X1654 Y1654 Z1654 AA1654 AB1654 AC1654 AD1654 AE1654 AF1654 AG1654 AH1654 H1655 I1655 J1655 K1655 L1655 M1655 N1655 O1655 P1655 Q1655 R1655 S1655 T1655 U1655 V1655 W1655 X1655 Y1655 Z1655 AA1655 AB1655 AC1655 AD1655 AE1655 AF1655 AG1655 AH1655 H1656 I1656 J1656 K1656 L1656 M1656 N1656 O1656 P1656 Q1656 R1656 S1656 T1656 U1656 V1656 W1656 X1656 Y1656 Z1656 AA1656 AB1656 AC1656 AD1656 AE1656 AF1656 AG1656 AH1656 H1657 I1657 J1657 K1657 L1657 M1657 N1657 O1657 P1657 Q1657 R1657 S1657 T1657 U1657 V1657 W1657 X1657 Y1657 Z1657 AA1657 AB1657 AC1657 AD1657 AE1657 AF1657 AG1657 AH1657 H1658 I1658 J1658 K1658 L1658 M1658 N1658 O1658 P1658 Q1658 R1658 S1658 T1658 U1658 V1658 W1658 X1658 Y1658 Z1658 AA1658 AB1658 AC1658 AD1658 AE1658 AF1658 AG1658 AH1658 H1659 I1659 J1659 K1659 L1659 M1659 N1659 O1659 P1659 Q1659 R1659 S1659 T1659 U1659 V1659 W1659 X1659 Y1659 Z1659 AA1659 AB1659 AC1659 AD1659 AE1659 AF1659 AG1659 AH1659 H1660 I1660 J1660 K1660 L1660 M1660 N1660 O1660 P1660 Q1660 R1660 S1660 T1660 U1660 V1660 W1660 X1660 Y1660 Z1660 AA1660 AB1660 AC1660 AD1660 AE1660 AF1660 AG1660 AH1660 H1661 I1661 J1661 K1661 L1661 M1661 N1661 O1661 P1661 Q1661 R1661 S1661 T1661 U1661 V1661 W1661 X1661 Y1661 Z1661 AA1661 AB1661 AC1661 AD1661 AE1661 AF1661 AG1661 AH1661 H1662 I1662 J1662 K1662 L1662 M1662 N1662 O1662 P1662 Q1662 R1662 S1662 T1662 U1662 V1662 W1662 X1662 Y1662 Z1662 AA1662 AB1662 AC1662 AD1662 AE1662 AF1662 AG1662 AH1662 H1663 I1663 J1663 K1663 L1663 M1663 N1663 O1663 P1663 Q1663 R1663 S1663 T1663 U1663 V1663 W1663 X1663 Y1663 Z1663 AA1663 AB1663 AC1663 AD1663 AE1663 AF1663 AG1663 AH1663 H1664 I1664 J1664 K1664 L1664 M1664 N1664 O1664 P1664 Q1664 R1664 S1664 T1664 U1664 V1664 W1664 X1664 Y1664 Z1664 AA1664 AB1664 AC1664 AD1664 AE1664 AF1664 AG1664 AH1664 H1665 I1665 J1665 K1665 L1665 M1665 N1665 O1665 P1665 Q1665 R1665 S1665 T1665 U1665 V1665 W1665 X1665 Y1665 Z1665 AA1665 AB1665 AC1665 AD1665 AE1665 AF1665 AG1665 AH1665 H1666 I1666 J1666 K1666 L1666 M1666 N1666 O1666 P1666 Q1666 R1666 S1666 T1666 U1666 V1666 W1666 X1666 Y1666 Z1666 AA1666 AB1666 AC1666 AD1666 AE1666 AF1666 AG1666 AH1666 H1667 I1667 J1667 K1667 L1667 M1667 N1667 O1667 P1667 Q1667 R1667 S1667 T1667 U1667 V1667 W1667 X1667 Y1667 Z1667 AA1667 AB1667 AC1667 AD1667 AE1667 AF1667 AG1667 AH1667 H1668 I1668 J1668 K1668 L1668 M1668 N1668 O1668 P1668 Q1668 R1668 S1668 T1668 U1668 V1668 W1668 X1668 Y1668 Z1668 AA1668 AB1668 AC1668 AD1668 AE1668 AF1668 AG1668 AH1668 H1669 I1669 J1669 K1669 L1669 M1669 N1669 O1669 P1669 Q1669 R1669 S1669 T1669 U1669 V1669 W1669 X1669 Y1669 Z1669 AA1669 AB1669 AC1669 AD1669 AE1669 AF1669 AG1669 AH1669 H1670 I1670 J1670 K1670 L1670 M1670 N1670 O1670 P1670 Q1670 R1670 S1670 T1670 U1670 V1670 W1670 X1670 Y1670 Z1670 AA1670 AB1670 AC1670 AD1670 AE1670 AF1670 AG1670 AH1670 H1671 I1671 J1671 K1671 L1671 M1671 N1671 O1671 P1671 Q1671 R1671 S1671 T1671 U1671 V1671 W1671 X1671 Y1671 Z1671 AA1671 AB1671 AC1671 AD1671 AE1671 AF1671 AG1671 AH1671 H1672 I1672 J1672 K1672 L1672 M1672 N1672 O1672 P1672 Q1672 R1672 S1672 T1672 U1672 V1672 W1672 X1672 Y1672 Z1672 AA1672 AB1672 AC1672 AD1672 AE1672 AF1672 AG1672 AH1672 H1673 I1673 J1673 K1673 L1673 M1673 N1673 O1673 P1673 Q1673 R1673 S1673 T1673 U1673 V1673 W1673 X1673 Y1673 Z1673 AA1673 AB1673 AC1673 AD1673 AE1673 AF1673 AG1673 AH1673 H1674 I1674 J1674 K1674 L1674 M1674 N1674 O1674 P1674 Q1674 R1674 S1674 T1674 U1674 V1674 W1674 X1674 Y1674 Z1674 AA1674 AB1674 AC1674 AD1674 AE1674 AF1674 AG1674 AH1674 H1675 I1675 J1675 K1675 L1675 M1675 N1675 O1675 P1675 Q1675 R1675 S1675 T1675 U1675 V1675 W1675 X1675 Y1675 Z1675 AA1675 AB1675 AC1675 AD1675 AE1675 AF1675 AG1675 AH1675 H1676 I1676 J1676 K1676 L1676 M1676 N1676 O1676 P1676 Q1676 R1676 S1676 T1676 U1676 V1676 W1676 X1676 Y1676 Z1676 AA1676 AB1676 AC1676 AD1676 AE1676 AF1676 AG1676 AH1676 H1677 I1677 J1677 K1677 L1677 M1677 N1677 O1677 P1677 Q1677 R1677 S1677 T1677 U1677 V1677 W1677 X1677 Y1677 Z1677 AA1677 AB1677 AC1677 AD1677 AE1677 AF1677 AG1677 AH1677 H1678 I1678 J1678 K1678 L1678 M1678 N1678 O1678 P1678 Q1678 R1678 S1678 T1678 U1678 V1678 W1678 X1678 Y1678 Z1678 AA1678 AB1678 AC1678 AD1678 AE1678 AF1678 AG1678 AH1678 H1679 I1679 J1679 K1679 L1679 M1679 N1679 O1679 P1679 Q1679 R1679 S1679 T1679 U1679 V1679 W1679 X1679 Y1679 Z1679 AA1679 AB1679 AC1679 AD1679 AE1679 AF1679 AG1679 AH1679 H1680 I1680 J1680 K1680 L1680 M1680 N1680 O1680 P1680 Q1680 R1680 S1680 T1680 U1680 V1680 W1680 X1680 Y1680 Z1680 AA1680 AB1680 AC1680 AD1680 AE1680 AF1680 AG1680 AH1680 H1681 I1681 J1681 K1681 L1681 M1681 N1681 O1681 P1681 Q1681 R1681 S1681 T1681 U1681 V1681 W1681 X1681 Y1681 Z1681 AA1681 AB1681 AC1681 AD1681 AE1681 AF1681 AG1681 AH1681 H1682 I1682 J1682 K1682 L1682 M1682 N1682 O1682 P1682 Q1682 R1682 S1682 T1682 U1682 V1682 W1682 X1682 Y1682 Z1682 AA1682 AB1682 AC1682 AD1682 AE1682 AF1682 AG1682 AH1682 H1683 I1683 J1683 K1683 L1683 M1683 N1683 O1683 P1683 Q1683 R1683 S1683 T1683 U1683 V1683 W1683 X1683 Y1683 Z1683 AA1683 AB1683 AC1683 AD1683 AE1683 AF1683 AG1683 AH1683 H1684 I1684 J1684 K1684 L1684 M1684 N1684 O1684 P1684 Q1684 R1684 S1684 T1684 U1684 V1684 W1684 X1684 Y1684 Z1684 AA1684 AB1684 AC1684 AD1684 AE1684 AF1684 AG1684 AH1684 H1685 I1685 J1685 K1685 L1685 M1685 N1685 O1685 P1685 Q1685 R1685 S1685 T1685 U1685 V1685 W1685 X1685 Y1685 Z1685 AA1685 AB1685 AC1685 AD1685 AE1685 AF1685 AG1685 AH1685 H1686 I1686 J1686 K1686 L1686 M1686 N1686 O1686 P1686 Q1686 R1686 S1686 T1686 U1686 V1686 W1686 X1686 Y1686 Z1686 AA1686 AB1686 AC1686 AD1686 AE1686 AF1686 AG1686 AH1686 H1687 I1687 J1687 K1687 L1687 M1687 N1687 O1687 P1687 Q1687 R1687 S1687 T1687 U1687 V1687 W1687 X1687 Y1687 Z1687 AA1687 AB1687 AC1687 AD1687 AE1687 AF1687 AG1687 AH1687 H1688 I1688 J1688 K1688 L1688 M1688 N1688 O1688 P1688 Q1688 R1688 S1688 T1688 U1688 V1688 W1688 X1688 Y1688 Z1688 AA1688 AB1688 AC1688 AD1688 AE1688 AF1688 AG1688 AH1688 H1689 I1689 J1689 K1689 L1689 M1689 N1689 O1689 P1689 Q1689 R1689 S1689 T1689 U1689 V1689 W1689 X1689 Y1689 Z1689 AA1689 AB1689 AC1689 AD1689 AE1689 AF1689 AG1689 AH1689 H1690 I1690 J1690 K1690 L1690 M1690 N1690 O1690 P1690 Q1690 R1690 S1690 T1690 U1690 V1690 W1690 X1690 Y1690 Z1690 AA1690 AB1690 AC1690 AD1690 AE1690 AF1690 AG1690 AH1690 H1691 I1691 J1691 K1691 L1691 M1691 N1691 O1691 P1691 Q1691 R1691 S1691 T1691 U1691 V1691 W1691 X1691 Y1691 Z1691 AA1691 AB1691 AC1691 AD1691 AE1691 AF1691 AG1691 AH1691 H1692 I1692 J1692 K1692 L1692 M1692 N1692 O1692 P1692 Q1692 R1692 S1692 T1692 U1692 V1692 W1692 X1692 Y1692 Z1692 AA1692 AB1692 AC1692 AD1692 AE1692 AF1692 AG1692 AH1692 H1693 I1693 J1693 K1693 L1693 M1693 N1693 O1693 P1693 Q1693 R1693 S1693 T1693 U1693 V1693 W1693 X1693 Y1693 Z1693 AA1693 AB1693 AC1693 AD1693 AE1693 AF1693 AG1693 AH1693 H1694 I1694 J1694 K1694 L1694 M1694 N1694 O1694 P1694 Q1694 R1694 S1694 T1694 U1694 V1694 W1694 X1694 Y1694 Z1694 AA1694 AB1694 AC1694 AD1694 AE1694 AF1694 AG1694 AH1694 H1695 I1695 J1695 K1695 L1695 M1695 N1695 O1695 P1695 Q1695 R1695 S1695 T1695 U1695 V1695 W1695 X1695 Y1695 Z1695 AA1695 AB1695 AC1695 AD1695 AE1695 AF1695 AG1695 AH1695 H1696 I1696 J1696 K1696 L1696 M1696 N1696 O1696 P1696 Q1696 R1696 S1696 T1696 U1696 V1696 W1696 X1696 Y1696 Z1696 AA1696 AB1696 AC1696 AD1696 AE1696 AF1696 AG1696 AH1696 H1697 I1697 J1697 K1697 L1697 M1697 N1697 O1697 P1697 Q1697 R1697 S1697 T1697 U1697 V1697 W1697 X1697 Y1697 Z1697 AA1697 AB1697 AC1697 AD1697 AE1697 AF1697 AG1697 AH1697 H1698 I1698 J1698 K1698 L1698 M1698 N1698 O1698 P1698 Q1698 R1698 S1698 T1698 U1698 V1698 W1698 X1698 Y1698 Z1698 AA1698 AB1698 AC1698 AD1698 AE1698 AF1698 AG1698 AH1698 H1699 I1699 J1699 K1699 L1699 M1699 N1699 O1699 P1699 Q1699 R1699 S1699 T1699 U1699 V1699 W1699 X1699 Y1699 Z1699 AA1699 AB1699 AC1699 AD1699 AE1699 AF1699 AG1699 AH1699 H1700 I1700 J1700 K1700 L1700 M1700 N1700 O1700 P1700 Q1700 R1700 S1700 T1700 U1700 V1700 W1700 X1700 Y1700 Z1700 AA1700 AB1700 AC1700 AD1700 AE1700 AF1700 AG1700 AH1700 H1701 I1701 J1701 K1701 L1701 M1701 N1701 O1701 P1701 Q1701 R1701 S1701 T1701 U1701 V1701 W1701 X1701 Y1701 Z1701 AA1701 AB1701 AC1701 AD1701 AE1701 AF1701 AG1701 AH1701 H1702 I1702 J1702 K1702 L1702 M1702 N1702 O1702 P1702 Q1702 R1702 S1702 T1702 U1702 V1702 W1702 X1702 Y1702 Z1702 AA1702 AB1702 AC1702 AD1702 AE1702 AF1702 AG1702 AH1702 H1703 I1703 J1703 K1703 L1703 M1703 N1703 O1703 P1703 Q1703 R1703 S1703 T1703 U1703 V1703 W1703 X1703 Y1703 Z1703 AA1703 AB1703 AC1703 AD1703 AE1703 AF1703 AG1703 AH1703 H1704 I1704 J1704 K1704 L1704 M1704 N1704 O1704 P1704 Q1704 R1704 S1704 T1704 U1704 V1704 W1704 X1704 Y1704 Z1704 AA1704 AB1704 AC1704 AD1704 AE1704 AF1704 AG1704 AH1704 H1705 I1705 J1705 K1705 L1705 M1705 N1705 O1705 P1705 Q1705 R1705 S1705 T1705 U1705 V1705 W1705 X1705 Y1705 Z1705 AA1705 AB1705 AC1705 AD1705 AE1705 AF1705 AG1705 AH1705 H1706 I1706 J1706 K1706 L1706 M1706 N1706 O1706 P1706 Q1706 R1706 S1706 T1706 U1706 V1706 W1706 X1706 Y1706 Z1706 AA1706 AB1706 AC1706 AD1706 AE1706 AF1706 AG1706 AH1706 H1707 I1707 J1707 K1707 L1707 M1707 N1707 O1707 P1707 Q1707 R1707 S1707 T1707 U1707 V1707 W1707 X1707 Y1707 Z1707 AA1707 AB1707 AC1707 AD1707 AE1707 AF1707 AG1707 AH1707 H1708 I1708 J1708 K1708 L1708 M1708 N1708 O1708 P1708 Q1708 R1708 S1708 T1708 U1708 V1708 W1708 X1708 Y1708 Z1708 AA1708 AB1708 AC1708 AD1708 AE1708 AF1708 AG1708 AH1708 H1709 I1709 J1709 K1709 L1709 M1709 N1709 O1709 P1709 Q1709 R1709 S1709 T1709 U1709 V1709 W1709 X1709 Y1709 Z1709 AA1709 AB1709 AC1709 AD1709 AE1709 AF1709 AG1709 AH1709 H1710 I1710 J1710 K1710 L1710 M1710 N1710 O1710 P1710 Q1710 R1710 S1710 T1710 U1710 V1710 W1710 X1710 Y1710 Z1710 AA1710 AB1710 AC1710 AD1710 AE1710 AF1710 AG1710 AH1710 H1711 I1711 J1711 K1711 L1711 M1711 N1711 O1711 P1711 Q1711 R1711 S1711 T1711 U1711 V1711 W1711 X1711 Y1711 Z1711 AA1711 AB1711 AC1711 AD1711 AE1711 AF1711 AG1711 AH1711 H1712 I1712 J1712 K1712 L1712 M1712 N1712 O1712 P1712 Q1712 R1712 S1712 T1712 U1712 V1712 W1712 X1712 Y1712 Z1712 AA1712 AB1712 AC1712 AD1712 AE1712 AF1712 AG1712 AH1712 H1713 I1713 J1713 K1713 L1713 M1713 N1713 O1713 P1713 Q1713 R1713 S1713 T1713 U1713 V1713 W1713 X1713 Y1713 Z1713 AA1713 AB1713 AC1713 AD1713 AE1713 AF1713 AG1713 AH1713 H1714 I1714 J1714 K1714 L1714 M1714 N1714 O1714 P1714 Q1714 R1714 S1714 T1714 U1714 V1714 W1714 X1714 Y1714 Z1714 AA1714 AB1714 AC1714 AD1714 AE1714 AF1714 AG1714 AH1714 H1715 I1715 J1715 K1715 L1715 M1715 N1715 O1715 P1715 Q1715 R1715 S1715 T1715 U1715 V1715 W1715 X1715 Y1715 Z1715 AA1715 AB1715 AC1715 AD1715 AE1715 AF1715 AG1715 AH1715 H1716 I1716 J1716 K1716 L1716 M1716 N1716 O1716 P1716 Q1716 R1716 S1716 T1716 U1716 V1716 W1716 X1716 Y1716 Z1716 AA1716 AB1716 AC1716 AD1716 AE1716 AF1716 AG1716 AH1716 H1717 I1717 J1717 K1717 L1717 M1717 N1717 O1717 P1717 Q1717 R1717 S1717 T1717 U1717 V1717 W1717 X1717 Y1717 Z1717 AA1717 AB1717 AC1717 AD1717 AE1717 AF1717 AG1717 AH1717 H1718 I1718 J1718 K1718 L1718 M1718 N1718 O1718 P1718 Q1718 R1718 S1718 T1718 U1718 V1718 W1718 X1718 Y1718 Z1718 AA1718 AB1718 AC1718 AD1718 AE1718 AF1718 AG1718 AH1718 H1719 I1719 J1719 K1719 L1719 M1719 N1719 O1719 P1719 Q1719 R1719 S1719 T1719 U1719 V1719 W1719 X1719 Y1719 Z1719 AA1719 AB1719 AC1719 AD1719 AE1719 AF1719 AG1719 AH1719 H1720 I1720 J1720 K1720 L1720 M1720 N1720 O1720 P1720 Q1720 R1720 S1720 T1720 U1720 V1720 W1720 X1720 Y1720 Z1720 AA1720 AB1720 AC1720 AD1720 AE1720 AF1720 AG1720 AH1720 H1721 I1721 J1721 K1721 L1721 M1721 N1721 O1721 P1721 Q1721 R1721 S1721 T1721 U1721 V1721 W1721 X1721 Y1721 Z1721 AA1721 AB1721 AC1721 AD1721 AE1721 AF1721 AG1721 AH1721 H1722 I1722 J1722 K1722 L1722 M1722 N1722 O1722 P1722 Q1722 R1722 S1722 T1722 U1722 V1722 W1722 X1722 Y1722 Z1722 AA1722 AB1722 AC1722 AD1722 AE1722 AF1722 AG1722 AH1722 H1723 I1723 J1723 K1723 L1723 M1723 N1723 O1723 P1723 Q1723 R1723 S1723 T1723 U1723 V1723 W1723 X1723 Y1723 Z1723 AA1723 AB1723 AC1723 AD1723 AE1723 AF1723 AG1723 AH1723 H1724 I1724 J1724 K1724 L1724 M1724 N1724 O1724 P1724 Q1724 R1724 S1724 T1724 U1724 V1724 W1724 X1724 Y1724 Z1724 AA1724 AB1724 AC1724 AD1724 AE1724 AF1724 AG1724 AH1724 H1725 I1725 J1725 K1725 L1725 M1725 N1725 O1725 P1725 Q1725 R1725 S1725 T1725 U1725 V1725 W1725 X1725 Y1725 Z1725 AA1725 AB1725 AC1725 AD1725 AE1725 AF1725 AG1725 AH1725 H1726 I1726 J1726 K1726 L1726 M1726 N1726 O1726 P1726 Q1726 R1726 S1726 T1726 U1726 V1726 W1726 X1726 Y1726 Z1726 AA1726 AB1726 AC1726 AD1726 AE1726 AF1726 AG1726 AH1726 H1727 I1727 J1727 K1727 L1727 M1727 N1727 O1727 P1727 Q1727 R1727 S1727 T1727 U1727 V1727 W1727 X1727 Y1727 Z1727 AA1727 AB1727 AC1727 AD1727 AE1727 AF1727 AG1727 AH1727 H1728 I1728 J1728 K1728 L1728 M1728 N1728 O1728 P1728 Q1728 R1728 S1728 T1728 U1728 V1728 W1728 X1728 Y1728 Z1728 AA1728 AB1728 AC1728 AD1728 AE1728 AF1728 AG1728 AH1728 H1729 I1729 J1729 K1729 L1729 M1729 N1729 O1729 P1729 Q1729 R1729 S1729 T1729 U1729 V1729 W1729 X1729 Y1729 Z1729 AA1729 AB1729 AC1729 AD1729 AE1729 AF1729 AG1729 AH1729 H1730 I1730 J1730 K1730 L1730 M1730 N1730 O1730 P1730 Q1730 R1730 S1730 T1730 U1730 V1730 W1730 X1730 Y1730 Z1730 AA1730 AB1730 AC1730 AD1730 AE1730 AF1730 AG1730 AH1730 H1731 I1731 J1731 K1731 L1731 M1731 N1731 O1731 P1731 Q1731 R1731 S1731 T1731 U1731 V1731 W1731 X1731 Y1731 Z1731 AA1731 AB1731 AC1731 AD1731 AE1731 AF1731 AG1731 AH1731 H1732 I1732 J1732 K1732 L1732 M1732 N1732 O1732 P1732 Q1732 R1732 S1732 T1732 U1732 V1732 W1732 X1732 Y1732 Z1732 AA1732 AB1732 AC1732 AD1732 AE1732 AF1732 AG1732 AH1732 H1733 I1733 J1733 K1733 L1733 M1733 N1733 O1733 P1733 Q1733 R1733 S1733 T1733 U1733 V1733 W1733 X1733 Y1733 Z1733 AA1733 AB1733 AC1733 AD1733 AE1733 AF1733 AG1733 AH1733 H1734 I1734 J1734 K1734 L1734 M1734 N1734 O1734 P1734 Q1734 R1734 S1734 T1734 U1734 V1734 W1734 X1734 Y1734 Z1734 AA1734 AB1734 AC1734 AD1734 AE1734 AF1734 AG1734 AH1734 H1735 I1735 J1735 K1735 L1735 M1735 N1735 O1735 P1735 Q1735 R1735 S1735 T1735 U1735 V1735 W1735 X1735 Y1735 Z1735 AA1735 AB1735 AC1735 AD1735 AE1735 AF1735 AG1735 AH1735 H1736 I1736 J1736 K1736 L1736 M1736 N1736 O1736 P1736 Q1736 R1736 S1736 T1736 U1736 V1736 W1736 X1736 Y1736 Z1736 AA1736 AB1736 AC1736 AD1736 AE1736 AF1736 AG1736 AH1736 H1737 I1737 J1737 K1737 L1737 M1737 N1737 O1737 P1737 Q1737 R1737 S1737 T1737 U1737 V1737 W1737 X1737 Y1737 Z1737 AA1737 AB1737 AC1737 AD1737 AE1737 AF1737 AG1737 AH1737 H1738 I1738 J1738 K1738 L1738 M1738 N1738 O1738 P1738 Q1738 R1738 S1738 T1738 U1738 V1738 W1738 X1738 Y1738 Z1738 AA1738 AB1738 AC1738 AD1738 AE1738 AF1738 AG1738 AH1738 H1739 I1739 J1739 K1739 L1739 M1739 N1739 O1739 P1739 Q1739 R1739 S1739 T1739 U1739 V1739 W1739 X1739 Y1739 Z1739 AA1739 AB1739 AC1739 AD1739 AE1739 AF1739 AG1739 AH1739 H1740 I1740 J1740 K1740 L1740 M1740 N1740 O1740 P1740 Q1740 R1740 S1740 T1740 U1740 V1740 W1740 X1740 Y1740 Z1740 AA1740 AB1740 AC1740 AD1740 AE1740 AF1740 AG1740 AH1740 H1741 I1741 J1741 K1741 L1741 M1741 N1741 O1741 P1741 Q1741 R1741 S1741 T1741 U1741 V1741 W1741 X1741 Y1741 Z1741 AA1741 AB1741 AC1741 AD1741 AE1741 AF1741 AG1741 AH1741 H1742 I1742 J1742 K1742 L1742 M1742 N1742 O1742 P1742 Q1742 R1742 S1742 T1742 U1742 V1742 W1742 X1742 Y1742 Z1742 AA1742 AB1742 AC1742 AD1742 AE1742 AF1742 AG1742 AH1742 H1743 I1743 J1743 K1743 L1743 M1743 N1743 O1743 P1743 Q1743 R1743 S1743 T1743 U1743 V1743 W1743 X1743 Y1743 Z1743 AA1743 AB1743 AC1743 AD1743 AE1743 AF1743 AG1743 AH1743 H1744 I1744 J1744 K1744 L1744 M1744 N1744 O1744 P1744 Q1744 R1744 S1744 T1744 U1744 V1744 W1744 X1744 Y1744 Z1744 AA1744 AB1744 AC1744 AD1744 AE1744 AF1744 AG1744 AH1744 H1745 I1745 J1745 K1745 L1745 M1745 N1745 O1745 P1745 Q1745 R1745 S1745 T1745 U1745 V1745 W1745 X1745 Y1745 Z1745 AA1745 AB1745 AC1745 AD1745 AE1745 AF1745 AG1745 AH1745 H1746 I1746 J1746 K1746 L1746 M1746 N1746 O1746 P1746 Q1746 R1746 S1746 T1746 U1746 V1746 W1746 X1746 Y1746 Z1746 AA1746 AB1746 AC1746 AD1746 AE1746 AF1746 AG1746 AH1746 H1747 I1747 J1747 K1747 L1747 M1747 N1747 O1747 P1747 Q1747 R1747 S1747 T1747 U1747 V1747 W1747 X1747 Y1747 Z1747 AA1747 AB1747 AC1747 AD1747 AE1747 AF1747 AG1747 AH1747 H1748 I1748 J1748 K1748 L1748 M1748 N1748 O1748 P1748 Q1748 R1748 S1748 T1748 U1748 V1748 W1748 X1748 Y1748 Z1748 AA1748 AB1748 AC1748 AD1748 AE1748 AF1748 AG1748 AH1748 H1749 I1749 J1749 K1749 L1749 M1749 N1749 O1749 P1749 Q1749 R1749 S1749 T1749 U1749 V1749 W1749 X1749 Y1749 Z1749 AA1749 AB1749 AC1749 AD1749 AE1749 AF1749 AG1749 AH1749 H1750 I1750 J1750 K1750 L1750 M1750 N1750 O1750 P1750 Q1750 R1750 S1750 T1750 U1750 V1750 W1750 X1750 Y1750 Z1750 AA1750 AB1750 AC1750 AD1750 AE1750 AF1750 AG1750 AH1750 H1751 I1751 J1751 K1751 L1751 M1751 N1751 O1751 P1751 Q1751 R1751 S1751 T1751 U1751 V1751 W1751 X1751 Y1751 Z1751 AA1751 AB1751 AC1751 AD1751 AE1751 AF1751 AG1751 AH1751 H1752 I1752 J1752 K1752 L1752 M1752 N1752 O1752 P1752 Q1752 R1752 S1752 T1752 U1752 V1752 W1752 X1752 Y1752 Z1752 AA1752 AB1752 AC1752 AD1752 AE1752 AF1752 AG1752 AH1752 H1753 I1753 J1753 K1753 L1753 M1753 N1753 O1753 P1753 Q1753 R1753 S1753 T1753 U1753 V1753 W1753 X1753 Y1753 Z1753 AA1753 AB1753 AC1753 AD1753 AE1753 AF1753 AG1753 AH1753 H1754 I1754 J1754 K1754 L1754 M1754 N1754 O1754 P1754 Q1754 R1754 S1754 T1754 U1754 V1754 W1754 X1754 Y1754 Z1754 AA1754 AB1754 AC1754 AD1754 AE1754 AF1754 AG1754 AH1754 H1755 I1755 J1755 K1755 L1755 M1755 N1755 O1755 P1755 Q1755 R1755 S1755 T1755 U1755 V1755 W1755 X1755 Y1755 Z1755 AA1755 AB1755 AC1755 AD1755 AE1755 AF1755 AG1755 AH1755 H1756 I1756 J1756 K1756 L1756 M1756 N1756 O1756 P1756 Q1756 R1756 S1756 T1756 U1756 V1756 W1756 X1756 Y1756 Z1756 AA1756 AB1756 AC1756 AD1756 AE1756 AF1756 AG1756 AH1756 H1757 I1757 J1757 K1757 L1757 M1757 N1757 O1757 P1757 Q1757 R1757 S1757 T1757 U1757 V1757 W1757 X1757 Y1757 Z1757 AA1757 AB1757 AC1757 AD1757 AE1757 AF1757 AG1757 AH1757 H1758 I1758 J1758 K1758 L1758 M1758 N1758 O1758 P1758 Q1758 R1758 S1758 T1758 U1758 V1758 W1758 X1758 Y1758 Z1758 AA1758 AB1758 AC1758 AD1758 AE1758 AF1758 AG1758 AH1758 H1759 I1759 J1759 K1759 L1759 M1759 N1759 O1759 P1759 Q1759 R1759 S1759 T1759 U1759 V1759 W1759 X1759 Y1759 Z1759 AA1759 AB1759 AC1759 AD1759 AE1759 AF1759 AG1759 AH1759 H1760 I1760 J1760 K1760 L1760 M1760 N1760 O1760 P1760 Q1760 R1760 S1760 T1760 U1760 V1760 W1760 X1760 Y1760 Z1760 AA1760 AB1760 AC1760 AD1760 AE1760 AF1760 AG1760 AH1760 H1761 I1761 J1761 K1761 L1761 M1761 N1761 O1761 P1761 Q1761 R1761 S1761 T1761 U1761 V1761 W1761 X1761 Y1761 Z1761 AA1761 AB1761 AC1761 AD1761 AE1761 AF1761 AG1761 AH1761 H1762 I1762 J1762 K1762 L1762 M1762 N1762 O1762 P1762 Q1762 R1762 S1762 T1762 U1762 V1762 W1762 X1762 Y1762 Z1762 AA1762 AB1762 AC1762 AD1762 AE1762 AF1762 AG1762 AH1762 H1763 I1763 J1763 K1763 L1763 M1763 N1763 O1763 P1763 Q1763 R1763 S1763 T1763 U1763 V1763 W1763 X1763 Y1763 Z1763 AA1763 AB1763 AC1763 AD1763 AE1763 AF1763 AG1763 AH1763 H1764 I1764 J1764 K1764 L1764 M1764 N1764 O1764 P1764 Q1764 R1764 S1764 T1764 U1764 V1764 W1764 X1764 Y1764 Z1764 AA1764 AB1764 AC1764 AD1764 AE1764 AF1764 AG1764 AH1764 H1765 I1765 J1765 K1765 L1765 M1765 N1765 O1765 P1765 Q1765 R1765 S1765 T1765 U1765 V1765 W1765 X1765 Y1765 Z1765 AA1765 AB1765 AC1765 AD1765 AE1765 AF1765 AG1765 AH1765 H1766 I1766 J1766 K1766 L1766 M1766 N1766 O1766 P1766 Q1766 R1766 S1766 T1766 U1766 V1766 W1766 X1766 Y1766 Z1766 AA1766 AB1766 AC1766 AD1766 AE1766 AF1766 AG1766 AH1766 H1767 I1767 J1767 K1767 L1767 M1767 N1767 O1767 P1767 Q1767 R1767 S1767 T1767 U1767 V1767 W1767 X1767 Y1767 Z1767 AA1767 AB1767 AC1767 AD1767 AE1767 AF1767 AG1767 AH1767 H1768 I1768 J1768 K1768 L1768 M1768 N1768 O1768 P1768 Q1768 R1768 S1768 T1768 U1768 V1768 W1768 X1768 Y1768 Z1768 AA1768 AB1768 AC1768 AD1768 AE1768 AF1768 AG1768 AH1768 H1769 I1769 J1769 K1769 L1769 M1769 N1769 O1769 P1769 Q1769 R1769 S1769 T1769 U1769 V1769 W1769 X1769 Y1769 Z1769 AA1769 AB1769 AC1769 AD1769 AE1769 AF1769 AG1769 AH1769 H1770 I1770 J1770 K1770 L1770 M1770 N1770 O1770 P1770 Q1770 R1770 S1770 T1770 U1770 V1770 W1770 X1770 Y1770 Z1770 AA1770 AB1770 AC1770 AD1770 AE1770 AF1770 AG1770 AH1770 H1771 I1771 J1771 K1771 L1771 M1771 N1771 O1771 P1771 Q1771 R1771 S1771 T1771 U1771 V1771 W1771 X1771 Y1771 Z1771 AA1771 AB1771 AC1771 AD1771 AE1771 AF1771 AG1771 AH1771 H1772 I1772 J1772 K1772 L1772 M1772 N1772 O1772 P1772 Q1772 R1772 S1772 T1772 U1772 V1772 W1772 X1772 Y1772 Z1772 AA1772 AB1772 AC1772 AD1772 AE1772 AF1772 AG1772 AH1772 H1773 I1773 J1773 K1773 L1773 M1773 N1773 O1773 P1773 Q1773 R1773 S1773 T1773 U1773 V1773 W1773 X1773 Y1773 Z1773 AA1773 AB1773 AC1773 AD1773 AE1773 AF1773 AG1773 AH1773 H1774 I1774 J1774 K1774 L1774 M1774 N1774 O1774 P1774 Q1774 R1774 S1774 T1774 U1774 V1774 W1774 X1774 Y1774 Z1774 AA1774 AB1774 AC1774 AD1774 AE1774 AF1774 AG1774 AH1774 H1775 I1775 J1775 K1775 L1775 M1775 N1775 O1775 P1775 Q1775 R1775 S1775 T1775 U1775 V1775 W1775 X1775 Y1775 Z1775 AA1775 AB1775 AC1775 AD1775 AE1775 AF1775 AG1775 AH1775 H1776 I1776 J1776 K1776 L1776 M1776 N1776 O1776 P1776 Q1776 R1776 S1776 T1776 U1776 V1776 W1776 X1776 Y1776 Z1776 AA1776 AB1776 AC1776 AD1776 AE1776 AF1776 AG1776 AH1776 H1777 I1777 J1777 K1777 L1777 M1777 N1777 O1777 P1777 Q1777 R1777 S1777 T1777 U1777 V1777 W1777 X1777 Y1777 Z1777 AA1777 AB1777 AC1777 AD1777 AE1777 AF1777 AG1777 AH1777 H1778 I1778 J1778 K1778 L1778 M1778 N1778 O1778 P1778 Q1778 R1778 S1778 T1778 U1778 V1778 W1778 X1778 Y1778 Z1778 AA1778 AB1778 AC1778 AD1778 AE1778 AF1778 AG1778 AH1778 H1779 I1779 J1779 K1779 L1779 M1779 N1779 O1779 P1779 Q1779 R1779 S1779 T1779 U1779 V1779 W1779 X1779 Y1779 Z1779 AA1779 AB1779 AC1779 AD1779 AE1779 AF1779 AG1779 AH1779 H1780 I1780 J1780 K1780 L1780 M1780 N1780 O1780 P1780 Q1780 R1780 S1780 T1780 U1780 V1780 W1780 X1780 Y1780 Z1780 AA1780 AB1780 AC1780 AD1780 AE1780 AF1780 AG1780 AH1780 H1781 I1781 J1781 K1781 L1781 M1781 N1781 O1781 P1781 Q1781 R1781 S1781 T1781 U1781 V1781 W1781 X1781 Y1781 Z1781 AA1781 AB1781 AC1781 AD1781 AE1781 AF1781 AG1781 AH1781 H1782 I1782 J1782 K1782 L1782 M1782 N1782 O1782 P1782 Q1782 R1782 S1782 T1782 U1782 V1782 W1782 X1782 Y1782 Z1782 AA1782 AB1782 AC1782 AD1782 AE1782 AF1782 AG1782 AH1782 H1783 I1783 J1783 K1783 L1783 M1783 N1783 O1783 P1783 Q1783 R1783 S1783 T1783 U1783 V1783 W1783 X1783 Y1783 Z1783 AA1783 AB1783 AC1783 AD1783 AE1783 AF1783 AG1783 AH1783 H1784 I1784 J1784 K1784 L1784 M1784 N1784 O1784 P1784 Q1784 R1784 S1784 T1784 U1784 V1784 W1784 X1784 Y1784 Z1784 AA1784 AB1784 AC1784 AD1784 AE1784 AF1784 AG1784 AH1784 H1785 I1785 J1785 K1785 L1785 M1785 N1785 O1785 P1785 Q1785 R1785 S1785 T1785 U1785 V1785 W1785 X1785 Y1785 Z1785 AA1785 AB1785 AC1785 AD1785 AE1785 AF1785 AG1785 AH1785 H1786 I1786 J1786 K1786 L1786 M1786 N1786 O1786 P1786 Q1786 R1786 S1786 T1786 U1786 V1786 W1786 X1786 Y1786 Z1786 AA1786 AB1786 AC1786 AD1786 AE1786 AF1786 AG1786 AH1786 H1787 I1787 J1787 K1787 L1787 M1787 N1787 O1787 P1787 Q1787 R1787 S1787 T1787 U1787 V1787 W1787 X1787 Y1787 Z1787 AA1787 AB1787 AC1787 AD1787 AE1787 AF1787 AG1787 AH1787 H1788 I1788 J1788 K1788 L1788 M1788 N1788 O1788 P1788 Q1788 R1788 S1788 T1788 U1788 V1788 W1788 X1788 Y1788 Z1788 AA1788 AB1788 AC1788 AD1788 AE1788 AF1788 AG1788 AH1788 H1789 I1789 J1789 K1789 L1789 M1789 N1789 O1789 P1789 Q1789 R1789 S1789 T1789 U1789 V1789 W1789 X1789 Y1789 Z1789 AA1789 AB1789 AC1789 AD1789 AE1789 AF1789 AG1789 AH1789 H1790 I1790 J1790 K1790 L1790 M1790 N1790 O1790 P1790 Q1790 R1790 S1790 T1790 U1790 V1790 W1790 X1790 Y1790 Z1790 AA1790 AB1790 AC1790 AD1790 AE1790 AF1790 AG1790 AH1790 H1791 I1791 J1791 K1791 L1791 M1791 N1791 O1791 P1791 Q1791 R1791 S1791 T1791 U1791 V1791 W1791 X1791 Y1791 Z1791 AA1791 AB1791 AC1791 AD1791 AE1791 AF1791 AG1791 AH1791 H1792 I1792 J1792 K1792 L1792 M1792 N1792 O1792 P1792 Q1792 R1792 S1792 T1792 U1792 V1792 W1792 X1792 Y1792 Z1792 AA1792 AB1792 AC1792 AD1792 AE1792 AF1792 AG1792 AH1792 H1793 I1793 J1793 K1793 L1793 M1793 N1793 O1793 P1793 Q1793 R1793 S1793 T1793 U1793 V1793 W1793 X1793 Y1793 Z1793 AA1793 AB1793 AC1793 AD1793 AE1793 AF1793 AG1793 AH1793 H1794 I1794 J1794 K1794 L1794 M1794 N1794 O1794 P1794 Q1794 R1794 S1794 T1794 U1794 V1794 W1794 X1794 Y1794 Z1794 AA1794 AB1794 AC1794 AD1794 AE1794 AF1794 AG1794 AH1794 H1795 I1795 J1795 K1795 L1795 M1795 N1795 O1795 P1795 Q1795 R1795 S1795 T1795 U1795 V1795 W1795 X1795 Y1795 Z1795 AA1795 AB1795 AC1795 AD1795 AE1795 AF1795 AG1795 AH1795 H1796 I1796 J1796 K1796 L1796 M1796 N1796 O1796 P1796 Q1796 R1796 S1796 T1796 U1796 V1796 W1796 X1796 Y1796 Z1796 AA1796 AB1796 AC1796 AD1796 AE1796 AF1796 AG1796 AH1796 H1797 I1797 J1797 K1797 L1797 M1797 N1797 O1797 P1797 Q1797 R1797 S1797 T1797 U1797 V1797 W1797 X1797 Y1797 Z1797 AA1797 AB1797 AC1797 AD1797 AE1797 AF1797 AG1797 AH1797 H1798 I1798 J1798 K1798 L1798 M1798 N1798 O1798 P1798 Q1798 R1798 S1798 T1798 U1798 V1798 W1798 X1798 Y1798 Z1798 AA1798 AB1798 AC1798 AD1798 AE1798 AF1798 AG1798 AH1798 H1799 I1799 J1799 K1799 L1799 M1799 N1799 O1799 P1799 Q1799 R1799 S1799 T1799 U1799 V1799 W1799 X1799 Y1799 Z1799 AA1799 AB1799 AC1799 AD1799 AE1799 AF1799 AG1799 AH1799 H1800 I1800 J1800 K1800 L1800 M1800 N1800 O1800 P1800 Q1800 R1800 S1800 T1800 U1800 V1800 W1800 X1800 Y1800 Z1800 AA1800 AB1800 AC1800 AD1800 AE1800 AF1800 AG1800 AH1800 H1801 I1801 J1801 K1801 L1801 M1801 N1801 O1801 P1801 Q1801 R1801 S1801 T1801 U1801 V1801 W1801 X1801 Y1801 Z1801 AA1801 AB1801 AC1801 AD1801 AE1801 AF1801 AG1801 AH1801 H1802 I1802 J1802 K1802 L1802 M1802 N1802 O1802 P1802 Q1802 R1802 S1802 T1802 U1802 V1802 W1802 X1802 Y1802 Z1802 AA1802 AB1802 AC1802 AD1802 AE1802 AF1802 AG1802 AH1802 H1803 I1803 J1803 K1803 L1803 M1803 N1803 O1803 P1803 Q1803 R1803 S1803 T1803 U1803 V1803 W1803 X1803 Y1803 Z1803 AA1803 AB1803 AC1803 AD1803 AE1803 AF1803 AG1803 AH1803 H1804 I1804 J1804 K1804 L1804 M1804 N1804 O1804 P1804 Q1804 R1804 S1804 T1804 U1804 V1804 W1804 X1804 Y1804 Z1804 AA1804 AB1804 AC1804 AD1804 AE1804 AF1804 AG1804 AH1804 H1805 I1805 J1805 K1805 L1805 M1805 N1805 O1805 P1805 Q1805 R1805 S1805 T1805 U1805 V1805 W1805 X1805 Y1805 Z1805 AA1805 AB1805 AC1805 AD1805 AE1805 AF1805 AG1805 AH1805 H1806 I1806 J1806 K1806 L1806 M1806 N1806 O1806 P1806 Q1806 R1806 S1806 T1806 U1806 V1806 W1806 X1806 Y1806 Z1806 AA1806 AB1806 AC1806 AD1806 AE1806 AF1806 AG1806 AH1806 H1807 I1807 J1807 K1807 L1807 M1807 N1807 O1807 P1807 Q1807 R1807 S1807 T1807 U1807 V1807 W1807 X1807 Y1807 Z1807 AA1807 AB1807 AC1807 AD1807 AE1807 AF1807 AG1807 AH1807 H1808 I1808 J1808 K1808 L1808 M1808 N1808 O1808 P1808 Q1808 R1808 S1808 T1808 U1808 V1808 W1808 X1808 Y1808 Z1808 AA1808 AB1808 AC1808 AD1808 AE1808 AF1808 AG1808 AH1808 H1809 I1809 J1809 K1809 L1809 M1809 N1809 O1809 P1809 Q1809 R1809 S1809 T1809 U1809 V1809 W1809 X1809 Y1809 Z1809 AA1809 AB1809 AC1809 AD1809 AE1809 AF1809 AG1809 AH1809 H1810 I1810 J1810 K1810 L1810 M1810 N1810 O1810 P1810 Q1810 R1810 S1810 T1810 U1810 V1810 W1810 X1810 Y1810 Z1810 AA1810 AB1810 AC1810 AD1810 AE1810 AF1810 AG1810 AH1810 H1811 I1811 J1811 K1811 L1811 M1811 N1811 O1811 P1811 Q1811 R1811 S1811 T1811 U1811 V1811 W1811 X1811 Y1811 Z1811 AA1811 AB1811 AC1811 AD1811 AE1811 AF1811 AG1811 AH1811 H1812 I1812 J1812 K1812 L1812 M1812 N1812 O1812 P1812 Q1812 R1812 S1812 T1812 U1812 V1812 W1812 X1812 Y1812 Z1812 AA1812 AB1812 AC1812 AD1812 AE1812 AF1812 AG1812 AH1812 H1813 I1813 J1813 K1813 L1813 M1813 N1813 O1813 P1813 Q1813 R1813 S1813 T1813 U1813 V1813 W1813 X1813 Y1813 Z1813 AA1813 AB1813 AC1813 AD1813 AE1813 AF1813 AG1813 AH1813 H1814 I1814 J1814 K1814 L1814 M1814 N1814 O1814 P1814 Q1814 R1814 S1814 T1814 U1814 V1814 W1814 X1814 Y1814 Z1814 AA1814 AB1814 AC1814 AD1814 AE1814 AF1814 AG1814 AH1814 H1815 I1815 J1815 K1815 L1815 M1815 N1815 O1815 P1815 Q1815 R1815 S1815 T1815 U1815 V1815 W1815 X1815 Y1815 Z1815 AA1815 AB1815 AC1815 AD1815 AE1815 AF1815 AG1815 AH1815 H1816 I1816 J1816 K1816 L1816 M1816 N1816 O1816 P1816 Q1816 R1816 S1816 T1816 U1816 V1816 W1816 X1816 Y1816 Z1816 AA1816 AB1816 AC1816 AD1816 AE1816 AF1816 AG1816 AH1816 H1817 I1817 J1817 K1817 L1817 M1817 N1817 O1817 P1817 Q1817 R1817 S1817 T1817 U1817 V1817 W1817 X1817 Y1817 Z1817 AA1817 AB1817 AC1817 AD1817 AE1817 AF1817 AG1817 AH1817 H1818 I1818 J1818 K1818 L1818 M1818 N1818 O1818 P1818 Q1818 R1818 S1818 T1818 U1818 V1818 W1818 X1818 Y1818 Z1818 AA1818 AB1818 AC1818 AD1818 AE1818 AF1818 AG1818 AH1818 H1819 I1819 J1819 K1819 L1819 M1819 N1819 O1819 P1819 Q1819 R1819 S1819 T1819 U1819 V1819 W1819 X1819 Y1819 Z1819 AA1819 AB1819 AC1819 AD1819 AE1819 AF1819 AG1819 AH1819 H1820 I1820 J1820 K1820 L1820 M1820 N1820 O1820 P1820 Q1820 R1820 S1820 T1820 U1820 V1820 W1820 X1820 Y1820 Z1820 AA1820 AB1820 AC1820 AD1820 AE1820 AF1820 AG1820 AH1820 H1821 I1821 J1821 K1821 L1821 M1821 N1821 O1821 P1821 Q1821 R1821 S1821 T1821 U1821 V1821 W1821 X1821 Y1821 Z1821 AA1821 AB1821 AC1821 AD1821 AE1821 AF1821 AG1821 AH1821 H1822 I1822 J1822 K1822 L1822 M1822 N1822 O1822 P1822 Q1822 R1822 S1822 T1822 U1822 V1822 W1822 X1822 Y1822 Z1822 AA1822 AB1822 AC1822 AD1822 AE1822 AF1822 AG1822 AH1822 H1823 I1823 J1823 K1823 L1823 M1823 N1823 O1823 P1823 Q1823 R1823 S1823 T1823 U1823 V1823 W1823 X1823 Y1823 Z1823 AA1823 AB1823 AC1823 AD1823 AE1823 AF1823 AG1823 AH1823 H1824 I1824 J1824 K1824 L1824 M1824 N1824 O1824 P1824 Q1824 R1824 S1824 T1824 U1824 V1824 W1824 X1824 Y1824 Z1824 AA1824 AB1824 AC1824 AD1824 AE1824 AF1824 AG1824 AH1824 H1825 I1825 J1825 K1825 L1825 M1825 N1825 O1825 P1825 Q1825 R1825 S1825 T1825 U1825 V1825 W1825 X1825 Y1825 Z1825 AA1825 AB1825 AC1825 AD1825 AE1825 AF1825 AG1825 AH1825 H1826 I1826 J1826 K1826 L1826 M1826 N1826 O1826 P1826 Q1826 R1826 S1826 T1826 U1826 V1826 W1826 X1826 Y1826 Z1826 AA1826 AB1826 AC1826 AD1826 AE1826 AF1826 AG1826 AH1826 H1827 I1827 J1827 K1827 L1827 M1827 N1827 O1827 P1827 Q1827 R1827 S1827 T1827 U1827 V1827 W1827 X1827 Y1827 Z1827 AA1827 AB1827 AC1827 AD1827 AE1827 AF1827 AG1827 AH1827 H1828 I1828 J1828 K1828 L1828 M1828 N1828 O1828 P1828 Q1828 R1828 S1828 T1828 U1828 V1828 W1828 X1828 Y1828 Z1828 AA1828 AB1828 AC1828 AD1828 AE1828 AF1828 AG1828 AH1828 H1829 I1829 J1829 K1829 L1829 M1829 N1829 O1829 P1829 Q1829 R1829 S1829 T1829 U1829 V1829 W1829 X1829 Y1829 Z1829 AA1829 AB1829 AC1829 AD1829 AE1829 AF1829 AG1829 AH1829 H1830 I1830 J1830 K1830 L1830 M1830 N1830 O1830 P1830 Q1830 R1830 S1830 T1830 U1830 V1830 W1830 X1830 Y1830 Z1830 AA1830 AB1830 AC1830 AD1830 AE1830 AF1830 AG1830 AH1830 H1831 I1831 J1831 K1831 L1831 M1831 N1831 O1831 P1831 Q1831 R1831 S1831 T1831 U1831 V1831 W1831 X1831 Y1831 Z1831 AA1831 AB1831 AC1831 AD1831 AE1831 AF1831 AG1831 AH1831 H1832 I1832 J1832 K1832 L1832 M1832 N1832 O1832 P1832 Q1832 R1832 S1832 T1832 U1832 V1832 W1832 X1832 Y1832 Z1832 AA1832 AB1832 AC1832 AD1832 AE1832 AF1832 AG1832 AH1832 H1833 I1833 J1833 K1833 L1833 M1833 N1833 O1833 P1833 Q1833 R1833 S1833 T1833 U1833 V1833 W1833 X1833 Y1833 Z1833 AA1833 AB1833 AC1833 AD1833 AE1833 AF1833 AG1833 AH1833 H1834 I1834 J1834 K1834 L1834 M1834 N1834 O1834 P1834 Q1834 R1834 S1834 T1834 U1834 V1834 W1834 X1834 Y1834 Z1834 AA1834 AB1834 AC1834 AD1834 AE1834 AF1834 AG1834 AH1834 H1835 I1835 J1835 K1835 L1835 M1835 N1835 O1835 P1835 Q1835 R1835 S1835 T1835 U1835 V1835 W1835 X1835 Y1835 Z1835 AA1835 AB1835 AC1835 AD1835 AE1835 AF1835 AG1835 AH1835 H1836 I1836 J1836 K1836 L1836 M1836 N1836 O1836 P1836 Q1836 R1836 S1836 T1836 U1836 V1836 W1836 X1836 Y1836 Z1836 AA1836 AB1836 AC1836 AD1836 AE1836 AF1836 AG1836 AH1836 H1837 I1837 J1837 K1837 L1837 M1837 N1837 O1837 P1837 Q1837 R1837 S1837 T1837 U1837 V1837 W1837 X1837 Y1837 Z1837 AA1837 AB1837 AC1837 AD1837 AE1837 AF1837 AG1837 AH1837 H1838 I1838 J1838 K1838 L1838 M1838 N1838 O1838 P1838 Q1838 R1838 S1838 T1838 U1838 V1838 W1838 X1838 Y1838 Z1838 AA1838 AB1838 AC1838 AD1838 AE1838 AF1838 AG1838 AH1838 H1839 I1839 J1839 K1839 L1839 M1839 N1839 O1839 P1839 Q1839 R1839 S1839 T1839 U1839 V1839 W1839 X1839 Y1839 Z1839 AA1839 AB1839 AC1839 AD1839 AE1839 AF1839 AG1839 AH1839 H1840 I1840 J1840 K1840 L1840 M1840 N1840 O1840 P1840 Q1840 R1840 S1840 T1840 U1840 V1840 W1840 X1840 Y1840 Z1840 AA1840 AB1840 AC1840 AD1840 AE1840 AF1840 AG1840 AH1840 H1841 I1841 J1841 K1841 L1841 M1841 N1841 O1841 P1841 Q1841 R1841 S1841 T1841 U1841 V1841 W1841 X1841 Y1841 Z1841 AA1841 AB1841 AC1841 AD1841 AE1841 AF1841 AG1841 AH1841 H1842 I1842 J1842 K1842 L1842 M1842 N1842 O1842 P1842 Q1842 R1842 S1842 T1842 U1842 V1842 W1842 X1842 Y1842 Z1842 AA1842 AB1842 AC1842 AD1842 AE1842 AF1842 AG1842 AH1842 H1843 I1843 J1843 K1843 L1843 M1843 N1843 O1843 P1843 Q1843 R1843 S1843 T1843 U1843 V1843 W1843 X1843 Y1843 Z1843 AA1843 AB1843 AC1843 AD1843 AE1843 AF1843 AG1843 AH1843 H1844 I1844 J1844 K1844 L1844 M1844 N1844 O1844 P1844 Q1844 R1844 S1844 T1844 U1844 V1844 W1844 X1844 Y1844 Z1844 AA1844 AB1844 AC1844 AD1844 AE1844 AF1844 AG1844 AH1844 H1845 I1845 J1845 K1845 L1845 M1845 N1845 O1845 P1845 Q1845 R1845 S1845 T1845 U1845 V1845 W1845 X1845 Y1845 Z1845 AA1845 AB1845 AC1845 AD1845 AE1845 AF1845 AG1845 AH1845 H1846 I1846 J1846 K1846 L1846 M1846 N1846 O1846 P1846 Q1846 R1846 S1846 T1846 U1846 V1846 W1846 X1846 Y1846 Z1846 AA1846 AB1846 AC1846 AD1846 AE1846 AF1846 AG1846 AH1846 H1847 I1847 J1847 K1847 L1847 M1847 N1847 O1847 P1847 Q1847 R1847 S1847 T1847 U1847 V1847 W1847 X1847 Y1847 Z1847 AA1847 AB1847 AC1847 AD1847 AE1847 AF1847 AG1847 AH1847 H1848 I1848 J1848 K1848 L1848 M1848 N1848 O1848 P1848 Q1848 R1848 S1848 T1848 U1848 V1848 W1848 X1848 Y1848 Z1848 AA1848 AB1848 AC1848 AD1848 AE1848 AF1848 AG1848 AH1848 H1849 I1849 J1849 K1849 L1849 M1849 N1849 O1849 P1849 Q1849 R1849 S1849 T1849 U1849 V1849 W1849 X1849 Y1849 Z1849 AA1849 AB1849 AC1849 AD1849 AE1849 AF1849 AG1849 AH1849 H1850 I1850 J1850 K1850 L1850 M1850 N1850 O1850 P1850 Q1850 R1850 S1850 T1850 U1850 V1850 W1850 X1850 Y1850 Z1850 AA1850 AB1850 AC1850 AD1850 AE1850 AF1850 AG1850 AH1850 H1851 I1851 J1851 K1851 L1851 M1851 N1851 O1851 P1851 Q1851 R1851 S1851 T1851 U1851 V1851 W1851 X1851 Y1851 Z1851 AA1851 AB1851 AC1851 AD1851 AE1851 AF1851 AG1851 AH1851 H1852 I1852 J1852 K1852 L1852 M1852 N1852 O1852 P1852 Q1852 R1852 S1852 T1852 U1852 V1852 W1852 X1852 Y1852 Z1852 AA1852 AB1852 AC1852 AD1852 AE1852 AF1852 AG1852 AH1852 H1853 I1853 J1853 K1853 L1853 M1853 N1853 O1853 P1853 Q1853 R1853 S1853 T1853 U1853 V1853 W1853 X1853 Y1853 Z1853 AA1853 AB1853 AC1853 AD1853 AE1853 AF1853 AG1853 AH1853 H1854 I1854 J1854 K1854 L1854 M1854 N1854 O1854 P1854 Q1854 R1854 S1854 T1854 U1854 V1854 W1854 X1854 Y1854 Z1854 AA1854 AB1854 AC1854 AD1854 AE1854 AF1854 AG1854 AH1854 H1855 I1855 J1855 K1855 L1855 M1855 N1855 O1855 P1855 Q1855 R1855 S1855 T1855 U1855 V1855 W1855 X1855 Y1855 Z1855 AA1855 AB1855 AC1855 AD1855 AE1855 AF1855 AG1855 AH1855 H1856 I1856 J1856 K1856 L1856 M1856 N1856 O1856 P1856 Q1856 R1856 S1856 T1856 U1856 V1856 W1856 X1856 Y1856 Z1856 AA1856 AB1856 AC1856 AD1856 AE1856 AF1856 AG1856 AH1856 H1857 I1857 J1857 K1857 L1857 M1857 N1857 O1857 P1857 Q1857 R1857 S1857 T1857 U1857 V1857 W1857 X1857 Y1857 Z1857 AA1857 AB1857 AC1857 AD1857 AE1857 AF1857 AG1857 AH1857 H1858 I1858 J1858 K1858 L1858 M1858 N1858 O1858 P1858 Q1858 R1858 S1858 T1858 U1858 V1858 W1858 X1858 Y1858 Z1858 AA1858 AB1858 AC1858 AD1858 AE1858 AF1858 AG1858 AH1858 H1859 I1859 J1859 K1859 L1859 M1859 N1859 O1859 P1859 Q1859 R1859 S1859 T1859 U1859 V1859 W1859 X1859 Y1859 Z1859 AA1859 AB1859 AC1859 AD1859 AE1859 AF1859 AG1859 AH1859 H1860 I1860 J1860 K1860 L1860 M1860 N1860 O1860 P1860 Q1860 R1860 S1860 T1860 U1860 V1860 W1860 X1860 Y1860 Z1860 AA1860 AB1860 AC1860 AD1860 AE1860 AF1860 AG1860 AH1860 H1861 I1861 J1861 K1861 L1861 M1861 N1861 O1861 P1861 Q1861 R1861 S1861 T1861 U1861 V1861 W1861 X1861 Y1861 Z1861 AA1861 AB1861 AC1861 AD1861 AE1861 AF1861 AG1861 AH1861 H1862 I1862 J1862 K1862 L1862 M1862 N1862 O1862 P1862 Q1862 R1862 S1862 T1862 U1862 V1862 W1862 X1862 Y1862 Z1862 AA1862 AB1862 AC1862 AD1862 AE1862 AF1862 AG1862 AH1862 H1863 I1863 J1863 K1863 L1863 M1863 N1863 O1863 P1863 Q1863 R1863 S1863 T1863 U1863 V1863 W1863 X1863 Y1863 Z1863 AA1863 AB1863 AC1863 AD1863 AE1863 AF1863 AG1863 AH1863 H1864 I1864 J1864 K1864 L1864 M1864 N1864 O1864 P1864 Q1864 R1864 S1864 T1864 U1864 V1864 W1864 X1864 Y1864 Z1864 AA1864 AB1864 AC1864 AD1864 AE1864 AF1864 AG1864 AH1864 H1865 I1865 J1865 K1865 L1865 M1865 N1865 O1865 P1865 Q1865 R1865 S1865 T1865 U1865 V1865 W1865 X1865 Y1865 Z1865 AA1865 AB1865 AC1865 AD1865 AE1865 AF1865 AG1865 AH1865 H1866 I1866 J1866 K1866 L1866 M1866 N1866 O1866 P1866 Q1866 R1866 S1866 T1866 U1866 V1866 W1866 X1866 Y1866 Z1866 AA1866 AB1866 AC1866 AD1866 AE1866 AF1866 AG1866 AH1866 H1867 I1867 J1867 K1867 L1867 M1867 N1867 O1867 P1867 Q1867 R1867 S1867 T1867 U1867 V1867 W1867 X1867 Y1867 Z1867 AA1867 AB1867 AC1867 AD1867 AE1867 AF1867 AG1867 AH1867 H1868 I1868 J1868 K1868 L1868 M1868 N1868 O1868 P1868 Q1868 R1868 S1868 T1868 U1868 V1868 W1868 X1868 Y1868 Z1868 AA1868 AB1868 AC1868 AD1868 AE1868 AF1868 AG1868 AH1868 H1869 I1869 J1869 K1869 L1869 M1869 N1869 O1869 P1869 Q1869 R1869 S1869 T1869 U1869 V1869 W1869 X1869 Y1869 Z1869 AA1869 AB1869 AC1869 AD1869 AE1869 AF1869 AG1869 AH1869 H1870 I1870 J1870 K1870 L1870 M1870 N1870 O1870 P1870 Q1870 R1870 S1870 T1870 U1870 V1870 W1870 X1870 Y1870 Z1870 AA1870 AB1870 AC1870 AD1870 AE1870 AF1870 AG1870 AH1870 H1871 I1871 J1871 K1871 L1871 M1871 N1871 O1871 P1871 Q1871 R1871 S1871 T1871 U1871 V1871 W1871 X1871 Y1871 Z1871 AA1871 AB1871 AC1871 AD1871 AE1871 AF1871 AG1871 AH1871 H1872 I1872 J1872 K1872 L1872 M1872 N1872 O1872 P1872 Q1872 R1872 S1872 T1872 U1872 V1872 W1872 X1872 Y1872 Z1872 AA1872 AB1872 AC1872 AD1872 AE1872 AF1872 AG1872 AH1872 H1873 I1873 J1873 K1873 L1873 M1873 N1873 O1873 P1873 Q1873 R1873 S1873 T1873 U1873 V1873 W1873 X1873 Y1873 Z1873 AA1873 AB1873 AC1873 AD1873 AE1873 AF1873 AG1873 AH1873 H1874 I1874 J1874 K1874 L1874 M1874 N1874 O1874 P1874 Q1874 R1874 S1874 T1874 U1874 V1874 W1874 X1874 Y1874 Z1874 AA1874 AB1874 AC1874 AD1874 AE1874 AF1874 AG1874 AH1874 H1875 I1875 J1875 K1875 L1875 M1875 N1875 O1875 P1875 Q1875 R1875 S1875 T1875 U1875 V1875 W1875 X1875 Y1875 Z1875 AA1875 AB1875 AC1875 AD1875 AE1875 AF1875 AG1875 AH1875 H1876 I1876 J1876 K1876 L1876 M1876 N1876 O1876 P1876 Q1876 R1876 S1876 T1876 U1876 V1876 W1876 X1876 Y1876 Z1876 AA1876 AB1876 AC1876 AD1876 AE1876 AF1876 AG1876 AH1876 H1877 I1877 J1877 K1877 L1877 M1877 N1877 O1877 P1877 Q1877 R1877 S1877 T1877 U1877 V1877 W1877 X1877 Y1877 Z1877 AA1877 AB1877 AC1877 AD1877 AE1877 AF1877 AG1877 AH1877 H1878 I1878 J1878 K1878 L1878 M1878 N1878 O1878 P1878 Q1878 R1878 S1878 T1878 U1878 V1878 W1878 X1878 Y1878 Z1878 AA1878 AB1878 AC1878 AD1878 AE1878 AF1878 AG1878 AH1878 H1879 I1879 J1879 K1879 L1879 M1879 N1879 O1879 P1879 Q1879 R1879 S1879 T1879 U1879 V1879 W1879 X1879 Y1879 Z1879 AA1879 AB1879 AC1879 AD1879 AE1879 AF1879 AG1879 AH1879 H1880 I1880 J1880 K1880 L1880 M1880 N1880 O1880 P1880 Q1880 R1880 S1880 T1880 U1880 V1880 W1880 X1880 Y1880 Z1880 AA1880 AB1880 AC1880 AD1880 AE1880 AF1880 AG1880 AH1880 H1881 I1881 J1881 K1881 L1881 M1881 N1881 O1881 P1881 Q1881 R1881 S1881 T1881 U1881 V1881 W1881 X1881 Y1881 Z1881 AA1881 AB1881 AC1881 AD1881 AE1881 AF1881 AG1881 AH1881 H1882 I1882 J1882 K1882 L1882 M1882 N1882 O1882 P1882 Q1882 R1882 S1882 T1882 U1882 V1882 W1882 X1882 Y1882 Z1882 AA1882 AB1882 AC1882 AD1882 AE1882 AF1882 AG1882 AH1882 H1883 I1883 J1883 K1883 L1883 M1883 N1883 O1883 P1883 Q1883 R1883 S1883 T1883 U1883 V1883 W1883 X1883 Y1883 Z1883 AA1883 AB1883 AC1883 AD1883 AE1883 AF1883 AG1883 AH1883 H1884 I1884 J1884 K1884 L1884 M1884 N1884 O1884 P1884 Q1884 R1884 S1884 T1884 U1884 V1884 W1884 X1884 Y1884 Z1884 AA1884 AB1884 AC1884 AD1884 AE1884 AF1884 AG1884 AH1884 H1885 I1885 J1885 K1885 L1885 M1885 N1885 O1885 P1885 Q1885 R1885 S1885 T1885 U1885 V1885 W1885 X1885 Y1885 Z1885 AA1885 AB1885 AC1885 AD1885 AE1885 AF1885 AG1885 AH1885 H1886 I1886 J1886 K1886 L1886 M1886 N1886 O1886 P1886 Q1886 R1886 S1886 T1886 U1886 V1886 W1886 X1886 Y1886 Z1886 AA1886 AB1886 AC1886 AD1886 AE1886 AF1886 AG1886 AH1886 H1887 I1887 J1887 K1887 L1887 M1887 N1887 O1887 P1887 Q1887 R1887 S1887 T1887 U1887 V1887 W1887 X1887 Y1887 Z1887 AA1887 AB1887 AC1887 AD1887 AE1887 AF1887 AG1887 AH1887 H1888 I1888 J1888 K1888 L1888 M1888 N1888 O1888 P1888 Q1888 R1888 S1888 T1888 U1888 V1888 W1888 X1888 Y1888 Z1888 AA1888 AB1888 AC1888 AD1888 AE1888 AF1888 AG1888 AH1888 H1889 I1889 J1889 K1889 L1889 M1889 N1889 O1889 P1889 Q1889 R1889 S1889 T1889 U1889 V1889 W1889 X1889 Y1889 Z1889 AA1889 AB1889 AC1889 AD1889 AE1889 AF1889 AG1889 AH1889 H1890 I1890 J1890 K1890 L1890 M1890 N1890 O1890 P1890 Q1890 R1890 S1890 T1890 U1890 V1890 W1890 X1890 Y1890 Z1890 AA1890 AB1890 AC1890 AD1890 AE1890 AF1890 AG1890 AH1890 H1891 I1891 J1891 K1891 L1891 M1891 N1891 O1891 P1891 Q1891 R1891 S1891 T1891 U1891 V1891 W1891 X1891 Y1891 Z1891 AA1891 AB1891 AC1891 AD1891 AE1891 AF1891 AG1891 AH1891 H1892 I1892 J1892 K1892 L1892 M1892 N1892 O1892 P1892 Q1892 R1892 S1892 T1892 U1892 V1892 W1892 X1892 Y1892 Z1892 AA1892 AB1892 AC1892 AD1892 AE1892 AF1892 AG1892 AH1892 H1893 I1893 J1893 K1893 L1893 M1893 N1893 O1893 P1893 Q1893 R1893 S1893 T1893 U1893 V1893 W1893 X1893 Y1893 Z1893 AA1893 AB1893 AC1893 AD1893 AE1893 AF1893 AG1893 AH1893 H1894 I1894 J1894 K1894 L1894 M1894 N1894 O1894 P1894 Q1894 R1894 S1894 T1894 U1894 V1894 W1894 X1894 Y1894 Z1894 AA1894 AB1894 AC1894 AD1894 AE1894 AF1894 AG1894 AH1894 H1895 I1895 J1895 K1895 L1895 M1895 N1895 O1895 P1895 Q1895 R1895 S1895 T1895 U1895 V1895 W1895 X1895 Y1895 Z1895 AA1895 AB1895 AC1895 AD1895 AE1895 AF1895 AG1895 AH1895 H1896 I1896 J1896 K1896 L1896 M1896 N1896 O1896 P1896 Q1896 R1896 S1896 T1896 U1896 V1896 W1896 X1896 Y1896 Z1896 AA1896 AB1896 AC1896 AD1896 AE1896 AF1896 AG1896 AH1896 H1897 I1897 J1897 K1897 L1897 M1897 N1897 O1897 P1897 Q1897 R1897 S1897 T1897 U1897 V1897 W1897 X1897 Y1897 Z1897 AA1897 AB1897 AC1897 AD1897 AE1897 AF1897 AG1897 AH1897 H1898 I1898 J1898 K1898 L1898 M1898 N1898 O1898 P1898 Q1898 R1898 S1898 T1898 U1898 V1898 W1898 X1898 Y1898 Z1898 AA1898 AB1898 AC1898 AD1898 AE1898 AF1898 AG1898 AH1898 H1899 I1899 J1899 K1899 L1899 M1899 N1899 O1899 P1899 Q1899 R1899 S1899 T1899 U1899 V1899 W1899 X1899 Y1899 Z1899 AA1899 AB1899 AC1899 AD1899 AE1899 AF1899 AG1899 AH1899 H1900 I1900 J1900 K1900 L1900 M1900 N1900 O1900 P1900 Q1900 R1900 S1900 T1900 U1900 V1900 W1900 X1900 Y1900 Z1900 AA1900 AB1900 AC1900 AD1900 AE1900 AF1900 AG1900 AH1900 H1901 I1901 J1901 K1901 L1901 M1901 N1901 O1901 P1901 Q1901 R1901 S1901 T1901 U1901 V1901 W1901 X1901 Y1901 Z1901 AA1901 AB1901 AC1901 AD1901 AE1901 AF1901 AG1901 AH1901 H1902 I1902 J1902 K1902 L1902 M1902 N1902 O1902 P1902 Q1902 R1902 S1902 T1902 U1902 V1902 W1902 X1902 Y1902 Z1902 AA1902 AB1902 AC1902 AD1902 AE1902 AF1902 AG1902 AH1902 H1903 I1903 J1903 K1903 L1903 M1903 N1903 O1903 P1903 Q1903 R1903 S1903 T1903 U1903 V1903 W1903 X1903 Y1903 Z1903 AA1903 AB1903 AC1903 AD1903 AE1903 AF1903 AG1903 AH1903 H1904 I1904 J1904 K1904 L1904 M1904 N1904 O1904 P1904 Q1904 R1904 S1904 T1904 U1904 V1904 W1904 X1904 Y1904 Z1904 AA1904 AB1904 AC1904 AD1904 AE1904 AF1904 AG1904 AH1904 H1905 I1905 J1905 K1905 L1905 M1905 N1905 O1905 P1905 Q1905 R1905 S1905 T1905 U1905 V1905 W1905 X1905 Y1905 Z1905 AA1905 AB1905 AC1905 AD1905 AE1905 AF1905 AG1905 AH1905 H1906 I1906 J1906 K1906 L1906 M1906 N1906 O1906 P1906 Q1906 R1906 S1906 T1906 U1906 V1906 W1906 X1906 Y1906 Z1906 AA1906 AB1906 AC1906 AD1906 AE1906 AF1906 AG1906 AH1906 H1907 I1907 J1907 K1907 L1907 M1907 N1907 O1907 P1907 Q1907 R1907 S1907 T1907 U1907 V1907 W1907 X1907 Y1907 Z1907 AA1907 AB1907 AC1907 AD1907 AE1907 AF1907 AG1907 AH1907 H1908 I1908 J1908 K1908 L1908 M1908 N1908 O1908 P1908 Q1908 R1908 S1908 T1908 U1908 V1908 W1908 X1908 Y1908 Z1908 AA1908 AB1908 AC1908 AD1908 AE1908 AF1908 AG1908 AH1908 H1909 I1909 J1909 K1909 L1909 M1909 N1909 O1909 P1909 Q1909 R1909 S1909 T1909 U1909 V1909 W1909 X1909 Y1909 Z1909 AA1909 AB1909 AC1909 AD1909 AE1909 AF1909 AG1909 AH1909 H1910 I1910 J1910 K1910 L1910 M1910 N1910 O1910 P1910 Q1910 R1910 S1910 T1910 U1910 V1910 W1910 X1910 Y1910 Z1910 AA1910 AB1910 AC1910 AD1910 AE1910 AF1910 AG1910 AH1910 H1911 I1911 J1911 K1911 L1911 M1911 N1911 O1911 P1911 Q1911 R1911 S1911 T1911 U1911 V1911 W1911 X1911 Y1911 Z1911 AA1911 AB1911 AC1911 AD1911 AE1911 AF1911 AG1911 AH1911 H1912 I1912 J1912 K1912 L1912 M1912 N1912 O1912 P1912 Q1912 R1912 S1912 T1912 U1912 V1912 W1912 X1912 Y1912 Z1912 AA1912 AB1912 AC1912 AD1912 AE1912 AF1912 AG1912 AH1912 H1913 I1913 J1913 K1913 L1913 M1913 N1913 O1913 P1913 Q1913 R1913 S1913 T1913 U1913 V1913 W1913 X1913 Y1913 Z1913 AA1913 AB1913 AC1913 AD1913 AE1913 AF1913 AG1913 AH1913 H1914 I1914 J1914 K1914 L1914 M1914 N1914 O1914 P1914 Q1914 R1914 S1914 T1914 U1914 V1914 W1914 X1914 Y1914 Z1914 AA1914 AB1914 AC1914 AD1914 AE1914 AF1914 AG1914 AH1914 H1915 I1915 J1915 K1915 L1915 M1915 N1915 O1915 P1915 Q1915 R1915 S1915 T1915 U1915 V1915 W1915 X1915 Y1915 Z1915 AA1915 AB1915 AC1915 AD1915 AE1915 AF1915 AG1915 AH1915 H1916 I1916 J1916 K1916 L1916 M1916 N1916 O1916 P1916 Q1916 R1916 S1916 T1916 U1916 V1916 W1916 X1916 Y1916 Z1916 AA1916 AB1916 AC1916 AD1916 AE1916 AF1916 AG1916 AH1916 H1917 I1917 J1917 K1917 L1917 M1917 N1917 O1917 P1917 Q1917 R1917 S1917 T1917 U1917 V1917 W1917 X1917 Y1917 Z1917 AA1917 AB1917 AC1917 AD1917 AE1917 AF1917 AG1917 AH1917 H1918 I1918 J1918 K1918 L1918 M1918 N1918 O1918 P1918 Q1918 R1918 S1918 T1918 U1918 V1918 W1918 X1918 Y1918 Z1918 AA1918 AB1918 AC1918 AD1918 AE1918 AF1918 AG1918 AH1918 H1919 I1919 J1919 K1919 L1919 M1919 N1919 O1919 P1919 Q1919 R1919 S1919 T1919 U1919 V1919 W1919 X1919 Y1919 Z1919 AA1919 AB1919 AC1919 AD1919 AE1919 AF1919 AG1919 AH1919 H1920 I1920 J1920 K1920 L1920 M1920 N1920 O1920 P1920 Q1920 R1920 S1920 T1920 U1920 V1920 W1920 X1920 Y1920 Z1920 AA1920 AB1920 AC1920 AD1920 AE1920 AF1920 AG1920 AH1920 H1921 I1921 J1921 K1921 L1921 M1921 N1921 O1921 P1921 Q1921 R1921 S1921 T1921 U1921 V1921 W1921 X1921 Y1921 Z1921 AA1921 AB1921 AC1921 AD1921 AE1921 AF1921 AG1921 AH1921 H1922 I1922 J1922 K1922 L1922 M1922 N1922 O1922 P1922 Q1922 R1922 S1922 T1922 U1922 V1922 W1922 X1922 Y1922 Z1922 AA1922 AB1922 AC1922 AD1922 AE1922 AF1922 AG1922 AH1922 H1923 I1923 J1923 K1923 L1923 M1923 N1923 O1923 P1923 Q1923 R1923 S1923 T1923 U1923 V1923 W1923 X1923 Y1923 Z1923 AA1923 AB1923 AC1923 AD1923 AE1923 AF1923 AG1923 AH1923 H1924 I1924 J1924 K1924 L1924 M1924 N1924 O1924 P1924 Q1924 R1924 S1924 T1924 U1924 V1924 W1924 X1924 Y1924 Z1924 AA1924 AB1924 AC1924 AD1924 AE1924 AF1924 AG1924 AH1924 H1925 I1925 J1925 K1925 L1925 M1925 N1925 O1925 P1925 Q1925 R1925 S1925 T1925 U1925 V1925 W1925 X1925 Y1925 Z1925 AA1925 AB1925 AC1925 AD1925 AE1925 AF1925 AG1925 AH1925 H1926 I1926 J1926 K1926 L1926 M1926 N1926 O1926 P1926 Q1926 R1926 S1926 T1926 U1926 V1926 W1926 X1926 Y1926 Z1926 AA1926 AB1926 AC1926 AD1926 AE1926 AF1926 AG1926 AH1926 H1927 I1927 J1927 K1927 L1927 M1927 N1927 O1927 P1927 Q1927 R1927 S1927 T1927 U1927 V1927 W1927 X1927 Y1927 Z1927 AA1927 AB1927 AC1927 AD1927 AE1927 AF1927 AG1927 AH1927 H1928 I1928 J1928 K1928 L1928 M1928 N1928 O1928 P1928 Q1928 R1928 S1928 T1928 U1928 V1928 W1928 X1928 Y1928 Z1928 AA1928 AB1928 AC1928 AD1928 AE1928 AF1928 AG1928 AH1928 H1929 I1929 J1929 K1929 L1929 M1929 N1929 O1929 P1929 Q1929 R1929 S1929 T1929 U1929 V1929 W1929 X1929 Y1929 Z1929 AA1929 AB1929 AC1929 AD1929 AE1929 AF1929 AG1929 AH1929 H1930 I1930 J1930 K1930 L1930 M1930 N1930 O1930 P1930 Q1930 R1930 S1930 T1930 U1930 V1930 W1930 X1930 Y1930 Z1930 AA1930 AB1930 AC1930 AD1930 AE1930 AF1930 AG1930 AH1930 H1931 I1931 J1931 K1931 L1931 M1931 N1931 O1931 P1931 Q1931 R1931 S1931 T1931 U1931 V1931 W1931 X1931 Y1931 Z1931 AA1931 AB1931 AC1931 AD1931 AE1931 AF1931 AG1931 AH1931 H1932 I1932 J1932 K1932 L1932 M1932 N1932 O1932 P1932 Q1932 R1932 S1932 T1932 U1932 V1932 W1932 X1932 Y1932 Z1932 AA1932 AB1932 AC1932 AD1932 AE1932 AF1932 AG1932 AH1932 H1933 I1933 J1933 K1933 L1933 M1933 N1933 O1933 P1933 Q1933 R1933 S1933 T1933 U1933 V1933 W1933 X1933 Y1933 Z1933 AA1933 AB1933 AC1933 AD1933 AE1933 AF1933 AG1933 AH1933 H1934 I1934 J1934 K1934 L1934 M1934 N1934 O1934 P1934 Q1934 R1934 S1934 T1934 U1934 V1934 W1934 X1934 Y1934 Z1934 AA1934 AB1934 AC1934 AD1934 AE1934 AF1934 AG1934 AH1934 H1935 I1935 J1935 K1935 L1935 M1935 N1935 O1935 P1935 Q1935 R1935 S1935 T1935 U1935 V1935 W1935 X1935 Y1935 Z1935 AA1935 AB1935 AC1935 AD1935 AE1935 AF1935 AG1935 AH1935 H1936 I1936 J1936 K1936 L1936 M1936 N1936 O1936 P1936 Q1936 R1936 S1936 T1936 U1936 V1936 W1936 X1936 Y1936 Z1936 AA1936 AB1936 AC1936 AD1936 AE1936 AF1936 AG1936 AH1936 H1937 I1937 J1937 K1937 L1937 M1937 N1937 O1937 P1937 Q1937 R1937 S1937 T1937 U1937 V1937 W1937 X1937 Y1937 Z1937 AA1937 AB1937 AC1937 AD1937 AE1937 AF1937 AG1937 AH1937 H1938 I1938 J1938 K1938 L1938 M1938 N1938 O1938 P1938 Q1938 R1938 S1938 T1938 U1938 V1938 W1938 X1938 Y1938 Z1938 AA1938 AB1938 AC1938 AD1938 AE1938 AF1938 AG1938 AH1938 H1939 I1939 J1939 K1939 L1939 M1939 N1939 O1939 P1939 Q1939 R1939 S1939 T1939 U1939 V1939 W1939 X1939 Y1939 Z1939 AA1939 AB1939 AC1939 AD1939 AE1939 AF1939 AG1939 AH1939 H1940 I1940 J1940 K1940 L1940 M1940 N1940 O1940 P1940 Q1940 R1940 S1940 T1940 U1940 V1940 W1940 X1940 Y1940 Z1940 AA1940 AB1940 AC1940 AD1940 AE1940 AF1940 AG1940 AH1940 H1941 I1941 J1941 K1941 L1941 M1941 N1941 O1941 P1941 Q1941 R1941 S1941 T1941 U1941 V1941 W1941 X1941 Y1941 Z1941 AA1941 AB1941 AC1941 AD1941 AE1941 AF1941 AG1941 AH1941 H1942 I1942 J1942 K1942 L1942 M1942 N1942 O1942 P1942 Q1942 R1942 S1942 T1942 U1942 V1942 W1942 X1942 Y1942 Z1942 AA1942 AB1942 AC1942 AD1942 AE1942 AF1942 AG1942 AH1942 H1943 I1943 J1943 K1943 L1943 M1943 N1943 O1943 P1943 Q1943 R1943 S1943 T1943 U1943 V1943 W1943 X1943 Y1943 Z1943 AA1943 AB1943 AC1943 AD1943 AE1943 AF1943 AG1943 AH1943 H1944 I1944 J1944 K1944 L1944 M1944 N1944 O1944 P1944 Q1944 R1944 S1944 T1944 U1944 V1944 W1944 X1944 Y1944 Z1944 AA1944 AB1944 AC1944 AD1944 AE1944 AF1944 AG1944 AH1944 H1945 I1945 J1945 K1945 L1945 M1945 N1945 O1945 P1945 Q1945 R1945 S1945 T1945 U1945 V1945 W1945 X1945 Y1945 Z1945 AA1945 AB1945 AC1945 AD1945 AE1945 AF1945 AG1945 AH1945 H1946 I1946 J1946 K1946 L1946 M1946 N1946 O1946 P1946 Q1946 R1946 S1946 T1946 U1946 V1946 W1946 X1946 Y1946 Z1946 AA1946 AB1946 AC1946 AD1946 AE1946 AF1946 AG1946 AH1946 H1947 I1947 J1947 K1947 L1947 M1947 N1947 O1947 P1947 Q1947 R1947 S1947 T1947 U1947 V1947 W1947 X1947 Y1947 Z1947 AA1947 AB1947 AC1947 AD1947 AE1947 AF1947 AG1947 AH1947 H1948 I1948 J1948 K1948 L1948 M1948 N1948 O1948 P1948 Q1948 R1948 S1948 T1948 U1948 V1948 W1948 X1948 Y1948 Z1948 AA1948 AB1948 AC1948 AD1948 AE1948 AF1948 AG1948 AH1948 H1949 I1949 J1949 K1949 L1949 M1949 N1949 O1949 P1949 Q1949 R1949 S1949 T1949 U1949 V1949 W1949 X1949 Y1949 Z1949 AA1949 AB1949 AC1949 AD1949 AE1949 AF1949 AG1949 AH1949 H1950 I1950 J1950 K1950 L1950 M1950 N1950 O1950 P1950 Q1950 R1950 S1950 T1950 U1950 V1950 W1950 X1950 Y1950 Z1950 AA1950 AB1950 AC1950 AD1950 AE1950 AF1950 AG1950 AH1950 H1951 I1951 J1951 K1951 L1951 M1951 N1951 O1951 P1951 Q1951 R1951 S1951 T1951 U1951 V1951 W1951 X1951 Y1951 Z1951 AA1951 AB1951 AC1951 AD1951 AE1951 AF1951 AG1951 AH1951 H1952 I1952 J1952 K1952 L1952 M1952 N1952 O1952 P1952 Q1952 R1952 S1952 T1952 U1952 V1952 W1952 X1952 Y1952 Z1952 AA1952 AB1952 AC1952 AD1952 AE1952 AF1952 AG1952 AH1952 H1953 I1953 J1953 K1953 L1953 M1953 N1953 O1953 P1953 Q1953 R1953 S1953 T1953 U1953 V1953 W1953 X1953 Y1953 Z1953 AA1953 AB1953 AC1953 AD1953 AE1953 AF1953 AG1953 AH1953 H1954 I1954 J1954 K1954 L1954 M1954 N1954 O1954 P1954 Q1954 R1954 S1954 T1954 U1954 V1954 W1954 X1954 Y1954 Z1954 AA1954 AB1954 AC1954 AD1954 AE1954 AF1954 AG1954 AH1954 H1955 I1955 J1955 K1955 L1955 M1955 N1955 O1955 P1955 Q1955 R1955 S1955 T1955 U1955 V1955 W1955 X1955 Y1955 Z1955 AA1955 AB1955 AC1955 AD1955 AE1955 AF1955 AG1955 AH1955 H1956 I1956 J1956 K1956 L1956 M1956 N1956 O1956 P1956 Q1956 R1956 S1956 T1956 U1956 V1956 W1956 X1956 Y1956 Z1956 AA1956 AB1956 AC1956 AD1956 AE1956 AF1956 AG1956 AH1956 H1957 I1957 J1957 K1957 L1957 M1957 N1957 O1957 P1957 Q1957 R1957 S1957 T1957 U1957 V1957 W1957 X1957 Y1957 Z1957 AA1957 AB1957 AC1957 AD1957 AE1957 AF1957 AG1957 AH1957 H1958 I1958 J1958 K1958 L1958 M1958 N1958 O1958 P1958 Q1958 R1958 S1958 T1958 U1958 V1958 W1958 X1958 Y1958 Z1958 AA1958 AB1958 AC1958 AD1958 AE1958 AF1958 AG1958 AH1958 H1959 I1959 J1959 K1959 L1959 M1959 N1959 O1959 P1959 Q1959 R1959 S1959 T1959 U1959 V1959 W1959 X1959 Y1959 Z1959 AA1959 AB1959 AC1959 AD1959 AE1959 AF1959 AG1959 AH1959 H1960 I1960 J1960 K1960 L1960 M1960 N1960 O1960 P1960 Q1960 R1960 S1960 T1960 U1960 V1960 W1960 X1960 Y1960 Z1960 AA1960 AB1960 AC1960 AD1960 AE1960 AF1960 AG1960 AH1960 H1961 I1961 J1961 K1961 L1961 M1961 N1961 O1961 P1961 Q1961 R1961 S1961 T1961 U1961 V1961 W1961 X1961 Y1961 Z1961 AA1961 AB1961 AC1961 AD1961 AE1961 AF1961 AG1961 AH1961 H1962 I1962 J1962 K1962 L1962 M1962 N1962 O1962 P1962 Q1962 R1962 S1962 T1962 U1962 V1962 W1962 X1962 Y1962 Z1962 AA1962 AB1962 AC1962 AD1962 AE1962 AF1962 AG1962 AH1962 H1963 I1963 J1963 K1963 L1963 M1963 N1963 O1963 P1963 Q1963 R1963 S1963 T1963 U1963 V1963 W1963 X1963 Y1963 Z1963 AA1963 AB1963 AC1963 AD1963 AE1963 AF1963 AG1963 AH1963 H1964 I1964 J1964 K1964 L1964 M1964 N1964 O1964 P1964 Q1964 R1964 S1964 T1964 U1964 V1964 W1964 X1964 Y1964 Z1964 AA1964 AB1964 AC1964 AD1964 AE1964 AF1964 AG1964 AH1964 H1965 I1965 J1965 K1965 L1965 M1965 N1965 O1965 P1965 Q1965 R1965 S1965 T1965 U1965 V1965 W1965 X1965 Y1965 Z1965 AA1965 AB1965 AC1965 AD1965 AE1965 AF1965 AG1965 AH1965 H1966 I1966 J1966 K1966 L1966 M1966 N1966 O1966 P1966 Q1966 R1966 S1966 T1966 U1966 V1966 W1966 X1966 Y1966 Z1966 AA1966 AB1966 AC1966 AD1966 AE1966 AF1966 AG1966 AH1966 H1967 I1967 J1967 K1967 L1967 M1967 N1967 O1967 P1967 Q1967 R1967 S1967 T1967 U1967 V1967 W1967 X1967 Y1967 Z1967 AA1967 AB1967 AC1967 AD1967 AE1967 AF1967 AG1967 AH1967 H1968 I1968 J1968 K1968 L1968 M1968 N1968 O1968 P1968 Q1968 R1968 S1968 T1968 U1968 V1968 W1968 X1968 Y1968 Z1968 AA1968 AB1968 AC1968 AD1968 AE1968 AF1968 AG1968 AH1968 H1969 I1969 J1969 K1969 L1969 M1969 N1969 O1969 P1969 Q1969 R1969 S1969 T1969 U1969 V1969 W1969 X1969 Y1969 Z1969 AA1969 AB1969 AC1969 AD1969 AE1969 AF1969 AG1969 AH1969 H1970 I1970 J1970 K1970 L1970 M1970 N1970 O1970 P1970 Q1970 R1970 S1970 T1970 U1970 V1970 W1970 X1970 Y1970 Z1970 AA1970 AB1970 AC1970 AD1970 AE1970 AF1970 AG1970 AH1970 H1971 I1971 J1971 K1971 L1971 M1971 N1971 O1971 P1971 Q1971 R1971 S1971 T1971 U1971 V1971 W1971 X1971 Y1971 Z1971 AA1971 AB1971 AC1971 AD1971 AE1971 AF1971 AG1971 AH1971 H1972 I1972 J1972 K1972 L1972 M1972 N1972 O1972 P1972 Q1972 R1972 S1972 T1972 U1972 V1972 W1972 X1972 Y1972 Z1972 AA1972 AB1972 AC1972 AD1972 AE1972 AF1972 AG1972 AH1972 H1973 I1973 J1973 K1973 L1973 M1973 N1973 O1973 P1973 Q1973 R1973 S1973 T1973 U1973 V1973 W1973 X1973 Y1973 Z1973 AA1973 AB1973 AC1973 AD1973 AE1973 AF1973 AG1973 AH1973 H1974 I1974 J1974 K1974 L1974 M1974 N1974 O1974 P1974 Q1974 R1974 S1974 T1974 U1974 V1974 W1974 X1974 Y1974 Z1974 AA1974 AB1974 AC1974 AD1974 AE1974 AF1974 AG1974 AH1974 H1975 I1975 J1975 K1975 L1975 M1975 N1975 O1975 P1975 Q1975 R1975 S1975 T1975 U1975 V1975 W1975 X1975 Y1975 Z1975 AA1975 AB1975 AC1975 AD1975 AE1975 AF1975 AG1975 AH1975 H1976 I1976 J1976 K1976 L1976 M1976 N1976 O1976 P1976 Q1976 R1976 S1976 T1976 U1976 V1976 W1976 X1976 Y1976 Z1976 AA1976 AB1976 AC1976 AD1976 AE1976 AF1976 AG1976 AH1976 H1977 I1977 J1977 K1977 L1977 M1977 N1977 O1977 P1977 Q1977 R1977 S1977 T1977 U1977 V1977 W1977 X1977 Y1977 Z1977 AA1977 AB1977 AC1977 AD1977 AE1977 AF1977 AG1977 AH1977 H1978 I1978 J1978 K1978 L1978 M1978 N1978 O1978 P1978 Q1978 R1978 S1978 T1978 U1978 V1978 W1978 X1978 Y1978 Z1978 AA1978 AB1978 AC1978 AD1978 AE1978 AF1978 AG1978 AH1978 H1979 I1979 J1979 K1979 L1979 M1979 N1979 O1979 P1979 Q1979 R1979 S1979 T1979 U1979 V1979 W1979 X1979 Y1979 Z1979 AA1979 AB1979 AC1979 AD1979 AE1979 AF1979 AG1979 AH1979 H1980 I1980 J1980 K1980 L1980 M1980 N1980 O1980 P1980 Q1980 R1980 S1980 T1980 U1980 V1980 W1980 X1980 Y1980 Z1980 AA1980 AB1980 AC1980 AD1980 AE1980 AF1980 AG1980 AH1980 H1981 I1981 J1981 K1981 L1981 M1981 N1981 O1981 P1981 Q1981 R1981 S1981 T1981 U1981 V1981 W1981 X1981 Y1981 Z1981 AA1981 AB1981 AC1981 AD1981 AE1981 AF1981 AG1981 AH1981 H1982 I1982 J1982 K1982 L1982 M1982 N1982 O1982 P1982 Q1982 R1982 S1982 T1982 U1982 V1982 W1982 X1982 Y1982 Z1982 AA1982 AB1982 AC1982 AD1982 AE1982 AF1982 AG1982 AH1982 H1983 I1983 J1983 K1983 L1983 M1983 N1983 O1983 P1983 Q1983 R1983 S1983 T1983 U1983 V1983 W1983 X1983 Y1983 Z1983 AA1983 AB1983 AC1983 AD1983 AE1983 AF1983 AG1983 AH1983 H1984 I1984 J1984 K1984 L1984 M1984 N1984 O1984 P1984 Q1984 R1984 S1984 T1984 U1984 V1984 W1984 X1984 Y1984 Z1984 AA1984 AB1984 AC1984 AD1984 AE1984 AF1984 AG1984 AH1984 H1985 I1985 J1985 K1985 L1985 M1985 N1985 O1985 P1985 Q1985 R1985 S1985 T1985 U1985 V1985 W1985 X1985 Y1985 Z1985 AA1985 AB1985 AC1985 AD1985 AE1985 AF1985 AG1985 AH1985 H1986 I1986 J1986 K1986 L1986 M1986 N1986 O1986 P1986 Q1986 R1986 S1986 T1986 U1986 V1986 W1986 X1986 Y1986 Z1986 AA1986 AB1986 AC1986 AD1986 AE1986 AF1986 AG1986 AH1986 H1987 I1987 J1987 K1987 L1987 M1987 N1987 O1987 P1987 Q1987 R1987 S1987 T1987 U1987 V1987 W1987 X1987 Y1987 Z1987 AA1987 AB1987 AC1987 AD1987 AE1987 AF1987 AG1987 AH1987 H1988 I1988 J1988 K1988 L1988 M1988 N1988 O1988 P1988 Q1988 R1988 S1988 T1988 U1988 V1988 W1988 X1988 Y1988 Z1988 AA1988 AB1988 AC1988 AD1988 AE1988 AF1988 AG1988 AH1988 H1989 I1989 J1989 K1989 L1989 M1989 N1989 O1989 P1989 Q1989 R1989 S1989 T1989 U1989 V1989 W1989 X1989 Y1989 Z1989 AA1989 AB1989 AC1989 AD1989 AE1989 AF1989 AG1989 AH1989 H1990 I1990 J1990 K1990 L1990 M1990 N1990 O1990 P1990 Q1990 R1990 S1990 T1990 U1990 V1990 W1990 X1990 Y1990 Z1990 AA1990 AB1990 AC1990 AD1990 AE1990 AF1990 AG1990 AH1990 H1991 I1991 J1991 K1991 L1991 M1991 N1991 O1991 P1991 Q1991 R1991 S1991 T1991 U1991 V1991 W1991 X1991 Y1991 Z1991 AA1991 AB1991 AC1991 AD1991 AE1991 AF1991 AG1991 AH1991 H1992 I1992 J1992 K1992 L1992 M1992 N1992 O1992 P1992 Q1992 R1992 S1992 T1992 U1992 V1992 W1992 X1992 Y1992 Z1992 AA1992 AB1992 AC1992 AD1992 AE1992 AF1992 AG1992 AH1992 H1993 I1993 J1993 K1993 L1993 M1993 N1993 O1993 P1993 Q1993 R1993 S1993 T1993 U1993 V1993 W1993 X1993 Y1993 Z1993 AA1993 AB1993 AC1993 AD1993 AE1993 AF1993 AG1993 AH1993 H1994 I1994 J1994 K1994 L1994 M1994 N1994 O1994 P1994 Q1994 R1994 S1994 T1994 U1994 V1994 W1994 X1994 Y1994 Z1994 AA1994 AB1994 AC1994 AD1994 AE1994 AF1994 AG1994 AH1994 H1995 I1995 J1995 K1995 L1995 M1995 N1995 O1995 P1995 Q1995 R1995 S1995 T1995 U1995 V1995 W1995 X1995 Y1995 Z1995 AA1995 AB1995 AC1995 AD1995 AE1995 AF1995 AG1995 AH1995 H1996 I1996 J1996 K1996 L1996 M1996 N1996 O1996 P1996 Q1996 R1996 S1996 T1996 U1996 V1996 W1996 X1996 Y1996 Z1996 AA1996 AB1996 AC1996 AD1996 AE1996 AF1996 AG1996 AH1996 H1997 I1997 J1997 K1997 L1997 M1997 N1997 O1997 P1997 Q1997 R1997 S1997 T1997 U1997 V1997 W1997 X1997 Y1997 Z1997 AA1997 AB1997 AC1997 AD1997 AE1997 AF1997 AG1997 AH1997 H1998 I1998 J1998 K1998 L1998 M1998 N1998 O1998 P1998 Q1998 R1998 S1998 T1998 U1998 V1998 W1998 X1998 Y1998 Z1998 AA1998 AB1998 AC1998 AD1998 AE1998 AF1998 AG1998 AH1998 H1999 I1999 J1999 K1999 L1999 M1999 N1999 O1999 P1999 Q1999 R1999 S1999 T1999 U1999 V1999 W1999 X1999 Y1999 Z1999 AA1999 AB1999 AC1999 AD1999 AE1999 AF1999 AG1999 AH1999 H2000 I2000 J2000 K2000 L2000 M2000 N2000 O2000 P2000 Q2000 R2000 S2000 T2000 U2000 V2000 W2000 X2000 Y2000 Z2000 AA2000 AB2000 AC2000 AD2000 AE2000 AF2000 AG2000 AH2000 H2001 I2001 J2001 K2001 L2001 M2001 N2001 O2001 P2001 Q2001 R2001 S2001 T2001 U2001 V2001 W2001 X2001 Y2001 Z2001 AA2001 AB2001 AC2001 AD2001 AE2001 AF2001 AG2001 AH2001 H2002 I2002 J2002 K2002 L2002 M2002 N2002 O2002 P2002 Q2002 R2002 S2002 T2002 U2002 V2002 W2002 X2002 Y2002 Z2002 AA2002 AB2002 AC2002 AD2002 AE2002 AF2002 AG2002 AH2002 H2003 I2003 J2003 K2003 L2003 M2003 N2003 O2003 P2003 Q2003 R2003 S2003 T2003 U2003 V2003 W2003 X2003 Y2003 Z2003 AA2003 AB2003 AC2003 AD2003 AE2003 AF2003 AG2003 AH2003 H2004 I2004 J2004 K2004 L2004 M2004 N2004 O2004 P2004 Q2004 R2004 S2004 T2004 U2004 V2004 W2004 X2004 Y2004 Z2004 AA2004 AB2004 AC2004 AD2004 AE2004 AF2004 AG2004 AH2004 H2005 I2005 J2005 K2005 L2005 M2005 N2005 O2005 P2005 Q2005 R2005 S2005 T2005 U2005 V2005 W2005 X2005 Y2005 Z2005 AA2005 AB2005 AC2005 AD2005 AE2005 AF2005 AG2005 AH2005 H2006 I2006 J2006 K2006 L2006 M2006 N2006 O2006 P2006 Q2006 R2006 S2006 T2006 U2006 V2006 W2006 X2006 Y2006 Z2006 AA2006 AB2006 AC2006 AD2006 AE2006 AF2006 AG2006 AH2006 H2007 I2007 J2007 K2007 L2007 M2007 N2007 O2007 P2007 Q2007 R2007 S2007 T2007 U2007 V2007 W2007 X2007 Y2007 Z2007 AA2007 AB2007 AC2007 AD2007 AE2007 AF2007 AG2007 AH2007 H2008 I2008 J2008 K2008 L2008 M2008 N2008 O2008 P2008 Q2008 R2008 S2008 T2008 U2008 V2008 W2008 X2008 Y2008 Z2008 AA2008 AB2008 AC2008 AD2008 AE2008 AF2008 AG2008 AH2008 H2009 I2009 J2009 K2009 L2009 M2009 N2009 O2009 P2009 Q2009 R2009 S2009 T2009 U2009 V2009 W2009 X2009 Y2009 Z2009 AA2009 AB2009 AC2009 AD2009 AE2009 AF2009 AG2009 AH2009 H2010 I2010 J2010 K2010 L2010 M2010 N2010 O2010 P2010 Q2010 R2010 S2010 T2010 U2010 V2010 W2010 X2010 Y2010 Z2010 AA2010 AB2010 AC2010 AD2010 AE2010 AF2010 AG2010 AH2010 H2011 I2011 J2011 K2011 L2011 M2011 N2011 O2011 P2011 Q2011 R2011 S2011 T2011 U2011 V2011 W2011 X2011 Y2011 Z2011 AA2011 AB2011 AC2011 AD2011 AE2011 AF2011 AG2011 AH2011 H2012:H2051 I2012:I2051 J2012:J2051 K2012:K2051 L2012:L2051 M2012:M2051 N2012:N2051 O2012:O2051 P2012:P2051 Q2012:Q2051 R2012:R2051 S2012:S2051 T2012:T2051 U2012:U2051 V2012:V2051 W2012:W2051 X2012:X2051 Y2012:Y2051 Z2012:Z2051 AA2012:AA2051 AB2012:AB2051 AC2012:AC2051 AD2012:AD2051 AE2012:AE2051 AF2012:AF2051 AG2012:AG2051 AH2012:AH2051 H781 I781 J781 K781 L781 M781 N781 O781 P781 Q781 R781 S781 T781 U781 V781 W781 X781 Y781 Z781 AA781 AB781 AC781 AD781 AE781 AF781 AG781 AH781 H782 I782 J782 K782 L782 M782 N782 O782 P782 Q782 R782 S782 T782 U782 V782 W782 X782 Y782 Z782 AA782 AB782 AC782 AD782 AE782 AF782 AG782 AH782 H783 I783 J783 K783 L783 M783 N783 O783 P783 Q783 R783 S783 T783 U783 V783 W783 X783 Y783 Z783 AA783 AB783 AC783 AD783 AE783 AF783 AG783 AH783 H784 I784 J784 K784 L784 M784 N784 O784 P784 Q784 R784 S784 T784 U784 V784 W784 X784 Y784 Z784 AA784 AB784 AC784 AD784 AE784 AF784 AG784 AH784 H785 I785 J785 K785 L785 M785 N785 O785 P785 Q785 R785 S785 T785 U785 V785 W785 X785 Y785 Z785 AA785 AB785 AC785 AD785 AE785 AF785 AG785 AH785 H786 I786 J786 K786 L786 M786 N786 O786 P786 Q786 R786 S786 T786 U786 V786 W786 X786 Y786 Z786 AA786 AB786 AC786 AD786 AE786 AF786 AG786 AH786 H787 I787 J787 K787 L787 M787 N787 O787 P787 Q787 R787 S787 T787 U787 V787 W787 X787 Y787 Z787 AA787 AB787 AC787 AD787 AE787 AF787 AG787 AH787 H788 I788 J788 K788 L788 M788 N788 O788 P788 Q788 R788 S788 T788 U788 V788 W788 X788 Y788 Z788 AA788 AB788 AC788 AD788 AE788 AF788 AG788 AH788 H789 I789 J789 K789 L789 M789 N789 O789 P789 Q789 R789 S789 T789 U789 V789 W789 X789 Y789 Z789 AA789 AB789 AC789 AD789 AE789 AF789 AG789 AH789 H790 I790 J790 K790 L790 M790 N790 O790 P790 Q790 R790 S790 T790 U790 V790 W790 X790 Y790 Z790 AA790 AB790 AC790 AD790 AE790 AF790 AG790 AH790 H791 I791 J791 K791 L791 M791 N791 O791 P791 Q791 R791 S791 T791 U791 V791 W791 X791 Y791 Z791 AA791 AB791 AC791 AD791 AE791 AF791 AG791 AH791 H792 I792 J792 K792 L792 M792 N792 O792 P792 Q792 R792 S792 T792 U792 V792 W792 X792 Y792 Z792 AA792 AB792 AC792 AD792 AE792 AF792 AG792 AH792 H793 I793 J793 K793 L793 M793 N793 O793 P793 Q793 R793 S793 T793 U793 V793 W793 X793 Y793 Z793 AA793 AB793 AC793 AD793 AE793 AF793 AG793 AH793 H794 I794 J794 K794 L794 M794 N794 O794 P794 Q794 R794 S794 T794 U794 V794 W794 X794 Y794 Z794 AA794 AB794 AC794 AD794 AE794 AF794 AG794 AH794 H795 I795 J795 K795 L795 M795 N795 O795 P795 Q795 R795 S795 T795 U795 V795 W795 X795 Y795 Z795 AA795 AB795 AC795 AD795 AE795 AF795 AG795 AH795 H796 I796 J796 K796 L796 M796 N796 O796 P796 Q796 R796 S796 T796 U796 V796 W796 X796 Y796 Z796 AA796 AB796 AC796 AD796 AE796 AF796 AG796 AH796 H797 I797 J797 K797 L797 M797 N797 O797 P797 Q797 R797 S797 T797 U797 V797 W797 X797 Y797 Z797 AA797 AB797 AC797 AD797 AE797 AF797 AG797 AH797 H798 I798 J798 K798 L798 M798 N798 O798 P798 Q798 R798 S798 T798 U798 V798 W798 X798 Y798 Z798 AA798 AB798 AC798 AD798 AE798 AF798 AG798 AH798 H799 I799 J799 K799 L799 M799 N799 O799 P799 Q799 R799 S799 T799 U799 V799 W799 X799 Y799 Z799 AA799 AB799 AC799 AD799 AE799 AF799 AG799 AH799 H800 I800 J800 K800 L800 M800 N800 O800 P800 Q800 R800 S800 T800 U800 V800 W800 X800 Y800 Z800 AA800 AB800 AC800 AD800 AE800 AF800 AG800 AH800 H801 I801 J801 K801 L801 M801 N801 O801 P801 Q801 R801 S801 T801 U801 V801 W801 X801 Y801 Z801 AA801 AB801 AC801 AD801 AE801 AF801 AG801 AH801 H802 I802 J802 K802 L802 M802 N802 O802 P802 Q802 R802 S802 T802 U802 V802 W802 X802 Y802 Z802 AA802 AB802 AC802 AD802 AE802 AF802 AG802 AH802 H803 I803 J803 K803 L803 M803 N803 O803 P803 Q803 R803 S803 T803 U803 V803 W803 X803 Y803 Z803 AA803 AB803 AC803 AD803 AE803 AF803 AG803 AH803 H804 I804 J804 K804 L804 M804 N804 O804 P804 Q804 R804 S804 T804 U804 V804 W804 X804 Y804 Z804 AA804 AB804 AC804 AD804 AE804 AF804 AG804 AH804 H805 I805 J805 K805 L805 M805 N805 O805 P805 Q805 R805 S805 T805 U805 V805 W805 X805 Y805 Z805 AA805 AB805 AC805 AD805 AE805 AF805 AG805 AH805 H806 I806 J806 K806 L806 M806 N806 O806 P806 Q806 R806 S806 T806 U806 V806 W806 X806 Y806 Z806 AA806 AB806 AC806 AD806 AE806 AF806 AG806 AH806 H807 I807 J807 K807 L807 M807 N807 O807 P807 Q807 R807 S807 T807 U807 V807 W807 X807 Y807 Z807 AA807 AB807 AC807 AD807 AE807 AF807 AG807 AH807 H808 I808 J808 K808 L808 M808 N808 O808 P808 Q808 R808 S808 T808 U808 V808 W808 X808 Y808 Z808 AA808 AB808 AC808 AD808 AE808 AF808 AG808 AH808 H809 I809 J809 K809 L809 M809 N809 O809 P809 Q809 R809 S809 T809 U809 V809 W809 X809 Y809 Z809 AA809 AB809 AC809 AD809 AE809 AF809 AG809 AH809 H810 I810 J810 K810 L810 M810 N810 O810 P810 Q810 R810 S810 T810 U810 V810 W810 X810 Y810 Z810 AA810 AB810 AC810 AD810 AE810 AF810 AG810 AH810 H811 I811 J811 K811 L811 M811 N811 O811 P811 Q811 R811 S811 T811 U811 V811 W811 X811 Y811 Z811 AA811 AB811 AC811 AD811 AE811 AF811 AG811 AH811 H812 I812 J812 K812 L812 M812 N812 O812 P812 Q812 R812 S812 T812 U812 V812 W812 X812 Y812 Z812 AA812 AB812 AC812 AD812 AE812 AF812 AG812 AH812 H813 I813 J813 K813 L813 M813 N813 O813 P813 Q813 R813 S813 T813 U813 V813 W813 X813 Y813 Z813 AA813 AB813 AC813 AD813 AE813 AF813 AG813 AH813 H814 I814 J814 K814 L814 M814 N814 O814 P814 Q814 R814 S814 T814 U814 V814 W814 X814 Y814 Z814 AA814 AB814 AC814 AD814 AE814 AF814 AG814 AH814 H815 I815 J815 K815 L815 M815 N815 O815 P815 Q815 R815 S815 T815 U815 V815 W815 X815 Y815 Z815 AA815 AB815 AC815 AD815 AE815 AF815 AG815 AH815 H816 I816 J816 K816 L816 M816 N816 O816 P816 Q816 R816 S816 T816 U816 V816 W816 X816 Y816 Z816 AA816 AB816 AC816 AD816 AE816 AF816 AG816 AH816 H817 I817 J817 K817 L817 M817 N817 O817 P817 Q817 R817 S817 T817 U817 V817 W817 X817 Y817 Z817 AA817 AB817 AC817 AD817 AE817 AF817 AG817 AH817 H818 I818 J818 K818 L818 M818 N818 O818 P818 Q818 R818 S818 T818 U818 V818 W818 X818 Y818 Z818 AA818 AB818 AC818 AD818 AE818 AF818 AG818 AH818 H819 I819 J819 K819 L819 M819 N819 O819 P819 Q819 R819 S819 T819 U819 V819 W819 X819 Y819 Z819 AA819 AB819 AC819 AD819 AE819 AF819 AG819 AH819 H820 I820 J820 K820 L820 M820 N820 O820 P820 Q820 R820 S820 T820 U820 V820 W820 X820 Y820 Z820 AA820 AB820 AC820 AD820 AE820 AF820 AG820 AH820 H821 I821 J821 K821 L821 M821 N821 O821 P821 Q821 R821 S821 T821 U821 V821 W821 X821 Y821 Z821 AA821 AB821 AC821 AD821 AE821 AF821 AG821 AH821 H822 I822 J822 K822 L822 M822 N822 O822 P822 Q822 R822 S822 T822 U822 V822 W822 X822 Y822 Z822 AA822 AB822 AC822 AD822 AE822 AF822 AG822 AH822 H823 I823 J823 K823 L823 M823 N823 O823 P823 Q823 R823 S823 T823 U823 V823 W823 X823 Y823 Z823 AA823 AB823 AC823 AD823 AE823 AF823 AG823 AH823 H824 I824 J824 K824 L824 M824 N824 O824 P824 Q824 R824 S824 T824 U824 V824 W824 X824 Y824 Z824 AA824 AB824 AC824 AD824 AE824 AF824 AG824 AH824 H825 I825 J825 K825 L825 M825 N825 O825 P825 Q825 R825 S825 T825 U825 V825 W825 X825 Y825 Z825 AA825 AB825 AC825 AD825 AE825 AF825 AG825 AH825 H826 I826 J826 K826 L826 M826 N826 O826 P826 Q826 R826 S826 T826 U826 V826 W826 X826 Y826 Z826 AA826 AB826 AC826 AD826 AE826 AF826 AG826 AH826 H827 I827 J827 K827 L827 M827 N827 O827 P827 Q827 R827 S827 T827 U827 V827 W827 X827 Y827 Z827 AA827 AB827 AC827 AD827 AE827 AF827 AG827 AH827 H828 I828 J828 K828 L828 M828 N828 O828 P828 Q828 R828 S828 T828 U828 V828 W828 X828 Y828 Z828 AA828 AB828 AC828 AD828 AE828 AF828 AG828 AH828 H829 I829 J829 K829 L829 M829 N829 O829 P829 Q829 R829 S829 T829 U829 V829 W829 X829 Y829 Z829 AA829 AB829 AC829 AD829 AE829 AF829 AG829 AH829 H830 I830 J830 K830 L830 M830 N830 O830 P830 Q830 R830 S830 T830 U830 V830 W830 X830 Y830 Z830 AA830 AB830 AC830 AD830 AE830 AF830 AG830 AH830 H831 I831 J831 K831 L831 M831 N831 O831 P831 Q831 R831 S831 T831 U831 V831 W831 X831 Y831 Z831 AA831 AB831 AC831 AD831 AE831 AF831 AG831 AH831 H832 I832 J832 K832 L832 M832 N832 O832 P832 Q832 R832 S832 T832 U832 V832 W832 X832 Y832 Z832 AA832 AB832 AC832 AD832 AE832 AF832 AG832 AH832 H833 I833 J833 K833 L833 M833 N833 O833 P833 Q833 R833 S833 T833 U833 V833 W833 X833 Y833 Z833 AA833 AB833 AC833 AD833 AE833 AF833 AG833 AH833 H834 I834 J834 K834 L834 M834 N834 O834 P834 Q834 R834 S834 T834 U834 V834 W834 X834 Y834 Z834 AA834 AB834 AC834 AD834 AE834 AF834 AG834 AH834 H835 I835 J835 K835 L835 M835 N835 O835 P835 Q835 R835 S835 T835 U835 V835 W835 X835 Y835 Z835 AA835 AB835 AC835 AD835 AE835 AF835 AG835 AH835 H836 I836 J836 K836 L836 M836 N836 O836 P836 Q836 R836 S836 T836 U836 V836 W836 X836 Y836 Z836 AA836 AB836 AC836 AD836 AE836 AF836 AG836 AH836 H837 I837 J837 K837 L837 M837 N837 O837 P837 Q837 R837 S837 T837 U837 V837 W837 X837 Y837 Z837 AA837 AB837 AC837 AD837 AE837 AF837 AG837 AH837 H838 I838 J838 K838 L838 M838 N838 O838 P838 Q838 R838 S838 T838 U838 V838 W838 X838 Y838 Z838 AA838 AB838 AC838 AD838 AE838 AF838 AG838 AH838 H839 I839 J839 K839 L839 M839 N839 O839 P839 Q839 R839 S839 T839 U839 V839 W839 X839 Y839 Z839 AA839 AB839 AC839 AD839 AE839 AF839 AG839 AH839 H840 I840 J840 K840 L840 M840 N840 O840 P840 Q840 R840 S840 T840 U840 V840 W840 X840 Y840 Z840 AA840 AB840 AC840 AD840 AE840 AF840 AG840 AH840 H841 I841 J841 K841 L841 M841 N841 O841 P841 Q841 R841 S841 T841 U841 V841 W841 X841 Y841 Z841 AA841 AB841 AC841 AD841 AE841 AF841 AG841 AH841 H842 I842 J842 K842 L842 M842 N842 O842 P842 Q842 R842 S842 T842 U842 V842 W842 X842 Y842 Z842 AA842 AB842 AC842 AD842 AE842 AF842 AG842 AH842 H843 I843 J843 K843 L843 M843 N843 O843 P843 Q843 R843 S843 T843 U843 V843 W843 X843 Y843 Z843 AA843 AB843 AC843 AD843 AE843 AF843 AG843 AH843 H844 I844 J844 K844 L844 M844 N844 O844 P844 Q844 R844 S844 T844 U844 V844 W844 X844 Y844 Z844 AA844 AB844 AC844 AD844 AE844 AF844 AG844 AH844 H845 I845 J845 K845 L845 M845 N845 O845 P845 Q845 R845 S845 T845 U845 V845 W845 X845 Y845 Z845 AA845 AB845 AC845 AD845 AE845 AF845 AG845 AH845 H846 I846 J846 K846 L846 M846 N846 O846 P846 Q846 R846 S846 T846 U846 V846 W846 X846 Y846 Z846 AA846 AB846 AC846 AD846 AE846 AF846 AG846 AH846 H847 I847 J847 K847 L847 M847 N847 O847 P847 Q847 R847 S847 T847 U847 V847 W847 X847 Y847 Z847 AA847 AB847 AC847 AD847 AE847 AF847 AG847 AH847 H848 I848 J848 K848 L848 M848 N848 O848 P848 Q848 R848 S848 T848 U848 V848 W848 X848 Y848 Z848 AA848 AB848 AC848 AD848 AE848 AF848 AG848 AH848 H849 I849 J849 K849 L849 M849 N849 O849 P849 Q849 R849 S849 T849 U849 V849 W849 X849 Y849 Z849 AA849 AB849 AC849 AD849 AE849 AF849 AG849 AH849 H850 I850 J850 K850 L850 M850 N850 O850 P850 Q850 R850 S850 T850 U850 V850 W850 X850 Y850 Z850 AA850 AB850 AC850 AD850 AE850 AF850 AG850 AH850 H851 I851 J851 K851 L851 M851 N851 O851 P851 Q851 R851 S851 T851 U851 V851 W851 X851 Y851 Z851 AA851 AB851 AC851 AD851 AE851 AF851 AG851 AH851 H852 I852 J852 K852 L852 M852 N852 O852 P852 Q852 R852 S852 T852 U852 V852 W852 X852 Y852 Z852 AA852 AB852 AC852 AD852 AE852 AF852 AG852 AH852 H853 I853 J853 K853 L853 M853 N853 O853 P853 Q853 R853 S853 T853 U853 V853 W853 X853 Y853 Z853 AA853 AB853 AC853 AD853 AE853 AF853 AG853 AH853 H854 I854 J854 K854 L854 M854 N854 O854 P854 Q854 R854 S854 T854 U854 V854 W854 X854 Y854 Z854 AA854 AB854 AC854 AD854 AE854 AF854 AG854 AH854 H855 I855 J855 K855 L855 M855 N855 O855 P855 Q855 R855 S855 T855 U855 V855 W855 X855 Y855 Z855 AA855 AB855 AC855 AD855 AE855 AF855 AG855 AH855 H856 I856 J856 K856 L856 M856 N856 O856 P856 Q856 R856 S856 T856 U856 V856 W856 X856 Y856 Z856 AA856 AB856 AC856 AD856 AE856 AF856 AG856 AH856 H857 I857 J857 K857 L857 M857 N857 O857 P857 Q857 R857 S857 T857 U857 V857 W857 X857 Y857 Z857 AA857 AB857 AC857 AD857 AE857 AF857 AG857 AH857 H858 I858 J858 K858 L858 M858 N858 O858 P858 Q858 R858 S858 T858 U858 V858 W858 X858 Y858 Z858 AA858 AB858 AC858 AD858 AE858 AF858 AG858 AH858 H859 I859 J859 K859 L859 M859 N859 O859 P859 Q859 R859 S859 T859 U859 V859 W859 X859 Y859 Z859 AA859 AB859 AC859 AD859 AE859 AF859 AG859 AH859 H860 I860 J860 K860 L860 M860 N860 O860 P860 Q860 R860 S860 T860 U860 V860 W860 X860 Y860 Z860 AA860 AB860 AC860 AD860 AE860 AF860 AG860 AH860 H861 I861 J861 K861 L861 M861 N861 O861 P861 Q861 R861 S861 T861 U861 V861 W861 X861 Y861 Z861 AA861 AB861 AC861 AD861 AE861 AF861 AG861 AH861 H862 I862 J862 K862 L862 M862 N862 O862 P862 Q862 R862 S862 T862 U862 V862 W862 X862 Y862 Z862 AA862 AB862 AC862 AD862 AE862 AF862 AG862 AH862 H863 I863 J863 K863 L863 M863 N863 O863 P863 Q863 R863 S863 T863 U863 V863 W863 X863 Y863 Z863 AA863 AB863 AC863 AD863 AE863 AF863 AG863 AH863 H864 I864 J864 K864 L864 M864 N864 O864 P864 Q864 R864 S864 T864 U864 V864 W864 X864 Y864 Z864 AA864 AB864 AC864 AD864 AE864 AF864 AG864 AH864 H865 I865 J865 K865 L865 M865 N865 O865 P865 Q865 R865 S865 T865 U865 V865 W865 X865 Y865 Z865 AA865 AB865 AC865 AD865 AE865 AF865 AG865 AH865 H866 I866 J866 K866 L866 M866 N866 O866 P866 Q866 R866 S866 T866 U866 V866 W866 X866 Y866 Z866 AA866 AB866 AC866 AD866 AE866 AF866 AG866 AH866 H867 I867 J867 K867 L867 M867 N867 O867 P867 Q867 R867 S867 T867 U867 V867 W867 X867 Y867 Z867 AA867 AB867 AC867 AD867 AE867 AF867 AG867 AH867 H868 I868 J868 K868 L868 M868 N868 O868 P868 Q868 R868 S868 T868 U868 V868 W868 X868 Y868 Z868 AA868 AB868 AC868 AD868 AE868 AF868 AG868 AH868 H869 I869 J869 K869 L869 M869 N869 O869 P869 Q869 R869 S869 T869 U869 V869 W869 X869 Y869 Z869 AA869 AB869 AC869 AD869 AE869 AF869 AG869 AH869 H870 I870 J870 K870 L870 M870 N870 O870 P870 Q870 R870 S870 T870 U870 V870 W870 X870 Y870 Z870 AA870 AB870 AC870 AD870 AE870 AF870 AG870 AH870 H871 I871 J871 K871 L871 M871 N871 O871 P871 Q871 R871 S871 T871 U871 V871 W871 X871 Y871 Z871 AA871 AB871 AC871 AD871 AE871 AF871 AG871 AH871 H872 I872 J872 K872 L872 M872 N872 O872 P872 Q872 R872 S872 T872 U872 V872 W872 X872 Y872 Z872 AA872 AB872 AC872 AD872 AE872 AF872 AG872 AH872 H873 I873 J873 K873 L873 M873 N873 O873 P873 Q873 R873 S873 T873 U873 V873 W873 X873 Y873 Z873 AA873 AB873 AC873 AD873 AE873 AF873 AG873 AH873 H874 I874 J874 K874 L874 M874 N874 O874 P874 Q874 R874 S874 T874 U874 V874 W874 X874 Y874 Z874 AA874 AB874 AC874 AD874 AE874 AF874 AG874 AH874 H875 I875 J875 K875 L875 M875 N875 O875 P875 Q875 R875 S875 T875 U875 V875 W875 X875 Y875 Z875 AA875 AB875 AC875 AD875 AE875 AF875 AG875 AH875 H876 I876 J876 K876 L876 M876 N876 O876 P876 Q876 R876 S876 T876 U876 V876 W876 X876 Y876 Z876 AA876 AB876 AC876 AD876 AE876 AF876 AG876 AH876 H877 I877 J877 K877 L877 M877 N877 O877 P877 Q877 R877 S877 T877 U877 V877 W877 X877 Y877 Z877 AA877 AB877 AC877 AD877 AE877 AF877 AG877 AH877 H878 I878 J878 K878 L878 M878 N878 O878 P878 Q878 R878 S878 T878 U878 V878 W878 X878 Y878 Z878 AA878 AB878 AC878 AD878 AE878 AF878 AG878 AH878 H879 I879 J879 K879 L879 M879 N879 O879 P879 Q879 R879 S879 T879 U879 V879 W879 X879 Y879 Z879 AA879 AB879 AC879 AD879 AE879 AF879 AG879 AH879 H880 I880 J880 K880 L880 M880 N880 O880 P880 Q880 R880 S880 T880 U880 V880 W880 X880 Y880 Z880 AA880 AB880 AC880 AD880 AE880 AF880 AG880 AH880 H881 I881 J881 K881 L881 M881 N881 O881 P881 Q881 R881 S881 T881 U881 V881 W881 X881 Y881 Z881 AA881 AB881 AC881 AD881 AE881 AF881 AG881 AH881 H882 I882 J882 K882 L882 M882 N882 O882 P882 Q882 R882 S882 T882 U882 V882 W882 X882 Y882 Z882 AA882 AB882 AC882 AD882 AE882 AF882 AG882 AH882 H883 I883 J883 K883 L883 M883 N883 O883 P883 Q883 R883 S883 T883 U883 V883 W883 X883 Y883 Z883 AA883 AB883 AC883 AD883 AE883 AF883 AG883 AH883 H884 I884 J884 K884 L884 M884 N884 O884 P884 Q884 R884 S884 T884 U884 V884 W884 X884 Y884 Z884 AA884 AB884 AC884 AD884 AE884 AF884 AG884 AH884 H885 I885 J885 K885 L885 M885 N885 O885 P885 Q885 R885 S885 T885 U885 V885 W885 X885 Y885 Z885 AA885 AB885 AC885 AD885 AE885 AF885 AG885 AH885 H886 I886 J886 K886 L886 M886 N886 O886 P886 Q886 R886 S886 T886 U886 V886 W886 X886 Y886 Z886 AA886 AB886 AC886 AD886 AE886 AF886 AG886 AH886 H887 I887 J887 K887 L887 M887 N887 O887 P887 Q887 R887 S887 T887 U887 V887 W887 X887 Y887 Z887 AA887 AB887 AC887 AD887 AE887 AF887 AG887 AH887 H888 I888 J888 K888 L888 M888 N888 O888 P888 Q888 R888 S888 T888 U888 V888 W888 X888 Y888 Z888 AA888 AB888 AC888 AD888 AE888 AF888 AG888 AH888 H889 I889 J889 K889 L889 M889 N889 O889 P889 Q889 R889 S889 T889 U889 V889 W889 X889 Y889 Z889 AA889 AB889 AC889 AD889 AE889 AF889 AG889 AH889 H890 I890 J890 K890 L890 M890 N890 O890 P890 Q890 R890 S890 T890 U890 V890 W890 X890 Y890 Z890 AA890 AB890 AC890 AD890 AE890 AF890 AG890 AH890 H891 I891 J891 K891 L891 M891 N891 O891 P891 Q891 R891 S891 T891 U891 V891 W891 X891 Y891 Z891 AA891 AB891 AC891 AD891 AE891 AF891 AG891 AH891 H892 I892 J892 K892 L892 M892 N892 O892 P892 Q892 R892 S892 T892 U892 V892 W892 X892 Y892 Z892 AA892 AB892 AC892 AD892 AE892 AF892 AG892 AH892 H893 I893 J893 K893 L893 M893 N893 O893 P893 Q893 R893 S893 T893 U893 V893 W893 X893 Y893 Z893 AA893 AB893 AC893 AD893 AE893 AF893 AG893 AH893 H894 I894 J894 K894 L894 M894 N894 O894 P894 Q894 R894 S894 T894 U894 V894 W894 X894 Y894 Z894 AA894 AB894 AC894 AD894 AE894 AF894 AG894 AH894 H895 I895 J895 K895 L895 M895 N895 O895 P895 Q895 R895 S895 T895 U895 V895 W895 X895 Y895 Z895 AA895 AB895 AC895 AD895 AE895 AF895 AG895 AH895 H896 I896 J896 K896 L896 M896 N896 O896 P896 Q896 R896 S896 T896 U896 V896 W896 X896 Y896 Z896 AA896 AB896 AC896 AD896 AE896 AF896 AG896 AH896 H897 I897 J897 K897 L897 M897 N897 O897 P897 Q897 R897 S897 T897 U897 V897 W897 X897 Y897 Z897 AA897 AB897 AC897 AD897 AE897 AF897 AG897 AH897 H898 I898 J898 K898 L898 M898 N898 O898 P898 Q898 R898 S898 T898 U898 V898 W898 X898 Y898 Z898 AA898 AB898 AC898 AD898 AE898 AF898 AG898 AH898 H899 I899 J899 K899 L899 M899 N899 O899 P899 Q899 R899 S899 T899 U899 V899 W899 X899 Y899 Z899 AA899 AB899 AC899 AD899 AE899 AF899 AG899 AH899 H900 I900 J900 K900 L900 M900 N900 O900 P900 Q900 R900 S900 T900 U900 V900 W900 X900 Y900 Z900 AA900 AB900 AC900 AD900 AE900 AF900 AG900 AH900 H901 I901 J901 K901 L901 M901 N901 O901 P901 Q901 R901 S901 T901 U901 V901 W901 X901 Y901 Z901 AA901 AB901 AC901 AD901 AE901 AF901 AG901 AH901 H902 I902 J902 K902 L902 M902 N902 O902 P902 Q902 R902 S902 T902 U902 V902 W902 X902 Y902 Z902 AA902 AB902 AC902 AD902 AE902 AF902 AG902 AH902 H903 I903 J903 K903 L903 M903 N903 O903 P903 Q903 R903 S903 T903 U903 V903 W903 X903 Y903 Z903 AA903 AB903 AC903 AD903 AE903 AF903 AG903 AH903 H904 I904 J904 K904 L904 M904 N904 O904 P904 Q904 R904 S904 T904 U904 V904 W904 X904 Y904 Z904 AA904 AB904 AC904 AD904 AE904 AF904 AG904 AH904 H905 I905 J905 K905 L905 M905 N905 O905 P905 Q905 R905 S905 T905 U905 V905 W905 X905 Y905 Z905 AA905 AB905 AC905 AD905 AE905 AF905 AG905 AH905 H906 I906 J906 K906 L906 M906 N906 O906 P906 Q906 R906 S906 T906 U906 V906 W906 X906 Y906 Z906 AA906 AB906 AC906 AD906 AE906 AF906 AG906 AH906 H907 I907 J907 K907 L907 M907 N907 O907 P907 Q907 R907 S907 T907 U907 V907 W907 X907 Y907 Z907 AA907 AB907 AC907 AD907 AE907 AF907 AG907 AH907 H908 I908 J908 K908 L908 M908 N908 O908 P908 Q908 R908 S908 T908 U908 V908 W908 X908 Y908 Z908 AA908 AB908 AC908 AD908 AE908 AF908 AG908 AH908 H909 I909 J909 K909 L909 M909 N909 O909 P909 Q909 R909 S909 T909 U909 V909 W909 X909 Y909 Z909 AA909 AB909 AC909 AD909 AE909 AF909 AG909 AH909 H910 I910 J910 K910 L910 M910 N910 O910 P910 Q910 R910 S910 T910 U910 V910 W910 X910 Y910 Z910 AA910 AB910 AC910 AD910 AE910 AF910 AG910 AH910 H911 I911 J911 K911 L911 M911 N911 O911 P911 Q911 R911 S911 T911 U911 V911 W911 X911 Y911 Z911 AA911 AB911 AC911 AD911 AE911 AF911 AG911 AH911 H912 I912 J912 K912 L912 M912 N912 O912 P912 Q912 R912 S912 T912 U912 V912 W912 X912 Y912 Z912 AA912 AB912 AC912 AD912 AE912 AF912 AG912 AH912 H913 I913 J913 K913 L913 M913 N913 O913 P913 Q913 R913 S913 T913 U913 V913 W913 X913 Y913 Z913 AA913 AB913 AC913 AD913 AE913 AF913 AG913 AH913 H914 I914 J914 K914 L914 M914 N914 O914 P914 Q914 R914 S914 T914 U914 V914 W914 X914 Y914 Z914 AA914 AB914 AC914 AD914 AE914 AF914 AG914 AH914 H915 I915 J915 K915 L915 M915 N915 O915 P915 Q915 R915 S915 T915 U915 V915 W915 X915 Y915 Z915 AA915 AB915 AC915 AD915 AE915 AF915 AG915 AH915 H916 I916 J916 K916 L916 M916 N916 O916 P916 Q916 R916 S916 T916 U916 V916 W916 X916 Y916 Z916 AA916 AB916 AC916 AD916 AE916 AF916 AG916 AH916 H917 I917 J917 K917 L917 M917 N917 O917 P917 Q917 R917 S917 T917 U917 V917 W917 X917 Y917 Z917 AA917 AB917 AC917 AD917 AE917 AF917 AG917 AH917 H918 I918 J918 K918 L918 M918 N918 O918 P918 Q918 R918 S918 T918 U918 V918 W918 X918 Y918 Z918 AA918 AB918 AC918 AD918 AE918 AF918 AG918 AH918 H919 I919 J919 K919 L919 M919 N919 O919 P919 Q919 R919 S919 T919 U919 V919 W919 X919 Y919 Z919 AA919 AB919 AC919 AD919 AE919 AF919 AG919 AH919 H920 I920 J920 K920 L920 M920 N920 O920 P920 Q920 R920 S920 T920 U920 V920 W920 X920 Y920 Z920 AA920 AB920 AC920 AD920 AE920 AF920 AG920 AH920 H921 I921 J921 K921 L921 M921 N921 O921 P921 Q921 R921 S921 T921 U921 V921 W921 X921 Y921 Z921 AA921 AB921 AC921 AD921 AE921 AF921 AG921 AH921 H922 I922 J922 K922 L922 M922 N922 O922 P922 Q922 R922 S922 T922 U922 V922 W922 X922 Y922 Z922 AA922 AB922 AC922 AD922 AE922 AF922 AG922 AH922 H923 I923 J923 K923 L923 M923 N923 O923 P923 Q923 R923 S923 T923 U923 V923 W923 X923 Y923 Z923 AA923 AB923 AC923 AD923 AE923 AF923 AG923 AH923 H924 I924 J924 K924 L924 M924 N924 O924 P924 Q924 R924 S924 T924 U924 V924 W924 X924 Y924 Z924 AA924 AB924 AC924 AD924 AE924 AF924 AG924 AH924 H925 I925 J925 K925 L925 M925 N925 O925 P925 Q925 R925 S925 T925 U925 V925 W925 X925 Y925 Z925 AA925 AB925 AC925 AD925 AE925 AF925 AG925 AH925 H926 I926 J926 K926 L926 M926 N926 O926 P926 Q926 R926 S926 T926 U926 V926 W926 X926 Y926 Z926 AA926 AB926 AC926 AD926 AE926 AF926 AG926 AH926 H927 I927 J927 K927 L927 M927 N927 O927 P927 Q927 R927 S927 T927 U927 V927 W927 X927 Y927 Z927 AA927 AB927 AC927 AD927 AE927 AF927 AG927 AH927 H928 I928 J928 K928 L928 M928 N928 O928 P928 Q928 R928 S928 T928 U928 V928 W928 X928 Y928 Z928 AA928 AB928 AC928 AD928 AE928 AF928 AG928 AH928 H929 I929 J929 K929 L929 M929 N929 O929 P929 Q929 R929 S929 T929 U929 V929 W929 X929 Y929 Z929 AA929 AB929 AC929 AD929 AE929 AF929 AG929 AH929 H930 I930 J930 K930 L930 M930 N930 O930 P930 Q930 R930 S930 T930 U930 V930 W930 X930 Y930 Z930 AA930 AB930 AC930 AD930 AE930 AF930 AG930 AH930 H931 I931 J931 K931 L931 M931 N931 O931 P931 Q931 R931 S931 T931 U931 V931 W931 X931 Y931 Z931 AA931 AB931 AC931 AD931 AE931 AF931 AG931 AH931 H932 I932 J932 K932 L932 M932 N932 O932 P932 Q932 R932 S932 T932 U932 V932 W932 X932 Y932 Z932 AA932 AB932 AC932 AD932 AE932 AF932 AG932 AH932 H933 I933 J933 K933 L933 M933 N933 O933 P933 Q933 R933 S933 T933 U933 V933 W933 X933 Y933 Z933 AA933 AB933 AC933 AD933 AE933 AF933 AG933 AH933 H934 I934 J934 K934 L934 M934 N934 O934 P934 Q934 R934 S934 T934 U934 V934 W934 X934 Y934 Z934 AA934 AB934 AC934 AD934 AE934 AF934 AG934 AH934 H935 I935 J935 K935 L935 M935 N935 O935 P935 Q935 R935 S935 T935 U935 V935 W935 X935 Y935 Z935 AA935 AB935 AC935 AD935 AE935 AF935 AG935 AH935 H936 I936 J936 K936 L936 M936 N936 O936 P936 Q936 R936 S936 T936 U936 V936 W936 X936 Y936 Z936 AA936 AB936 AC936 AD936 AE936 AF936 AG936 AH936 H937 I937 J937 K937 L937 M937 N937 O937 P937 Q937 R937 S937 T937 U937 V937 W937 X937 Y937 Z937 AA937 AB937 AC937 AD937 AE937 AF937 AG937 AH937 H938 I938 J938 K938 L938 M938 N938 O938 P938 Q938 R938 S938 T938 U938 V938 W938 X938 Y938 Z938 AA938 AB938 AC938 AD938 AE938 AF938 AG938 AH938 H939 I939 J939 K939 L939 M939 N939 O939 P939 Q939 R939 S939 T939 U939 V939 W939 X939 Y939 Z939 AA939 AB939 AC939 AD939 AE939 AF939 AG939 AH939 H940 I940 J940 K940 L940 M940 N940 O940 P940 Q940 R940 S940 T940 U940 V940 W940 X940 Y940 Z940 AA940 AB940 AC940 AD940 AE940 AF940 AG940 AH940 H941 I941 J941 K941 L941 M941 N941 O941 P941 Q941 R941 S941 T941 U941 V941 W941 X941 Y941 Z941 AA941 AB941 AC941 AD941 AE941 AF941 AG941 AH941 H942 I942 J942 K942 L942 M942 N942 O942 P942 Q942 R942 S942 T942 U942 V942 W942 X942 Y942 Z942 AA942 AB942 AC942 AD942 AE942 AF942 AG942 AH942 H943 I943 J943 K943 L943 M943 N943 O943 P943 Q943 R943 S943 T943 U943 V943 W943 X943 Y943 Z943 AA943 AB943 AC943 AD943 AE943 AF943 AG943 AH943 H944 I944 J944 K944 L944 M944 N944 O944 P944 Q944 R944 S944 T944 U944 V944 W944 X944 Y944 Z944 AA944 AB944 AC944 AD944 AE944 AF944 AG944 AH944 H945 I945 J945 K945 L945 M945 N945 O945 P945 Q945 R945 S945 T945 U945 V945 W945 X945 Y945 Z945 AA945 AB945 AC945 AD945 AE945 AF945 AG945 AH945 H946 I946 J946 K946 L946 M946 N946 O946 P946 Q946 R946 S946 T946 U946 V946 W946 X946 Y946 Z946 AA946 AB946 AC946 AD946 AE946 AF946 AG946 AH946 H947 I947 J947 K947 L947 M947 N947 O947 P947 Q947 R947 S947 T947 U947 V947 W947 X947 Y947 Z947 AA947 AB947 AC947 AD947 AE947 AF947 AG947 AH947 H948 I948 J948 K948 L948 M948 N948 O948 P948 Q948 R948 S948 T948 U948 V948 W948 X948 Y948 Z948 AA948 AB948 AC948 AD948 AE948 AF948 AG948 AH948 H949 I949 J949 K949 L949 M949 N949 O949 P949 Q949 R949 S949 T949 U949 V949 W949 X949 Y949 Z949 AA949 AB949 AC949 AD949 AE949 AF949 AG949 AH949 H950 I950 J950 K950 L950 M950 N950 O950 P950 Q950 R950 S950 T950 U950 V950 W950 X950 Y950 Z950 AA950 AB950 AC950 AD950 AE950 AF950 AG950 AH950 H951 I951 J951 K951 L951 M951 N951 O951 P951 Q951 R951 S951 T951 U951 V951 W951 X951 Y951 Z951 AA951 AB951 AC951 AD951 AE951 AF951 AG951 AH951 H952 I952 J952 K952 L952 M952 N952 O952 P952 Q952 R952 S952 T952 U952 V952 W952 X952 Y952 Z952 AA952 AB952 AC952 AD952 AE952 AF952 AG952 AH952 H953 I953 J953 K953 L953 M953 N953 O953 P953 Q953 R953 S953 T953 U953 V953 W953 X953 Y953 Z953 AA953 AB953 AC953 AD953 AE953 AF953 AG953 AH953 H954 I954 J954 K954 L954 M954 N954 O954 P954 Q954 R954 S954 T954 U954 V954 W954 X954 Y954 Z954 AA954 AB954 AC954 AD954 AE954 AF954 AG954 AH954 H955 I955 J955 K955 L955 M955 N955 O955 P955 Q955 R955 S955 T955 U955 V955 W955 X955 Y955 Z955 AA955 AB955 AC955 AD955 AE955 AF955 AG955 AH955 H956 I956 J956 K956 L956 M956 N956 O956 P956 Q956 R956 S956 T956 U956 V956 W956 X956 Y956 Z956 AA956 AB956 AC956 AD956 AE956 AF956 AG956 AH956 H957 I957 J957 K957 L957 M957 N957 O957 P957 Q957 R957 S957 T957 U957 V957 W957 X957 Y957 Z957 AA957 AB957 AC957 AD957 AE957 AF957 AG957 AH957 H958 I958 J958 K958 L958 M958 N958 O958 P958 Q958 R958 S958 T958 U958 V958 W958 X958 Y958 Z958 AA958 AB958 AC958 AD958 AE958 AF958 AG958 AH958 H959 I959 J959 K959 L959 M959 N959 O959 P959 Q959 R959 S959 T959 U959 V959 W959 X959 Y959 Z959 AA959 AB959 AC959 AD959 AE959 AF959 AG959 AH959 H960 I960 J960 K960 L960 M960 N960 O960 P960 Q960 R960 S960 T960 U960 V960 W960 X960 Y960 Z960 AA960 AB960 AC960 AD960 AE960 AF960 AG960 AH960 H961 I961 J961 K961 L961 M961 N961 O961 P961 Q961 R961 S961 T961 U961 V961 W961 X961 Y961 Z961 AA961 AB961 AC961 AD961 AE961 AF961 AG961 AH961 H962 I962 J962 K962 L962 M962 N962 O962 P962 Q962 R962 S962 T962 U962 V962 W962 X962 Y962 Z962 AA962 AB962 AC962 AD962 AE962 AF962 AG962 AH962 H963 I963 J963 K963 L963 M963 N963 O963 P963 Q963 R963 S963 T963 U963 V963 W963 X963 Y963 Z963 AA963 AB963 AC963 AD963 AE963 AF963 AG963 AH963 H964 I964 J964 K964 L964 M964 N964 O964 P964 Q964 R964 S964 T964 U964 V964 W964 X964 Y964 Z964 AA964 AB964 AC964 AD964 AE964 AF964 AG964 AH964 H965 I965 J965 K965 L965 M965 N965 O965 P965 Q965 R965 S965 T965 U965 V965 W965 X965 Y965 Z965 AA965 AB965 AC965 AD965 AE965 AF965 AG965 AH965 H966 I966 J966 K966 L966 M966 N966 O966 P966 Q966 R966 S966 T966 U966 V966 W966 X966 Y966 Z966 AA966 AB966 AC966 AD966 AE966 AF966 AG966 AH966 H967 I967 J967 K967 L967 M967 N967 O967 P967 Q967 R967 S967 T967 U967 V967 W967 X967 Y967 Z967 AA967 AB967 AC967 AD967 AE967 AF967 AG967 AH967 H968 I968 J968 K968 L968 M968 N968 O968 P968 Q968 R968 S968 T968 U968 V968 W968 X968 Y968 Z968 AA968 AB968 AC968 AD968 AE968 AF968 AG968 AH968 H969 I969 J969 K969 L969 M969 N969 O969 P969 Q969 R969 S969 T969 U969 V969 W969 X969 Y969 Z969 AA969 AB969 AC969 AD969 AE969 AF969 AG969 AH969 H970 I970 J970 K970 L970 M970 N970 O970 P970 Q970 R970 S970 T970 U970 V970 W970 X970 Y970 Z970 AA970 AB970 AC970 AD970 AE970 AF970 AG970 AH970 H971 I971 J971 K971 L971 M971 N971 O971 P971 Q971 R971 S971 T971 U971 V971 W971 X971 Y971 Z971 AA971 AB971 AC971 AD971 AE971 AF971 AG971 AH971 H972 I972 J972 K972 L972 M972 N972 O972 P972 Q972 R972 S972 T972 U972 V972 W972 X972 Y972 Z972 AA972 AB972 AC972 AD972 AE972 AF972 AG972 AH972 H973 I973 J973 K973 L973 M973 N973 O973 P973 Q973 R973 S973 T973 U973 V973 W973 X973 Y973 Z973 AA973 AB973 AC973 AD973 AE973 AF973 AG973 AH973 H974 I974 J974 K974 L974 M974 N974 O974 P974 Q974 R974 S974 T974 U974 V974 W974 X974 Y974 Z974 AA974 AB974 AC974 AD974 AE974 AF974 AG974 AH974 H975 I975 J975 K975 L975 M975 N975 O975 P975 Q975 R975 S975 T975 U975 V975 W975 X975 Y975 Z975 AA975 AB975 AC975 AD975 AE975 AF975 AG975 AH975 H976 I976 J976 K976 L976 M976 N976 O976 P976 Q976 R976 S976 T976 U976 V976 W976 X976 Y976 Z976 AA976 AB976 AC976 AD976 AE976 AF976 AG976 AH976 H977 I977 J977 K977 L977 M977 N977 O977 P977 Q977 R977 S977 T977 U977 V977 W977 X977 Y977 Z977 AA977 AB977 AC977 AD977 AE977 AF977 AG977 AH977 H978 I978 J978 K978 L978 M978 N978 O978 P978 Q978 R978 S978 T978 U978 V978 W978 X978 Y978 Z978 AA978 AB978 AC978 AD978 AE978 AF978 AG978 AH978 H979 I979 J979 K979 L979 M979 N979 O979 P979 Q979 R979 S979 T979 U979 V979 W979 X979 Y979 Z979 AA979 AB979 AC979 AD979 AE979 AF979 AG979 AH979 H980 I980 J980 K980 L980 M980 N980 O980 P980 Q980 R980 S980 T980 U980 V980 W980 X980 Y980 Z980 AA980 AB980 AC980 AD980 AE980 AF980 AG980 AH980 H981 I981 J981 K981 L981 M981 N981 O981 P981 Q981 R981 S981 T981 U981 V981 W981 X981 Y981 Z981 AA981 AB981 AC981 AD981 AE981 AF981 AG981 AH981 H982 I982 J982 K982 L982 M982 N982 O982 P982 Q982 R982 S982 T982 U982 V982 W982 X982 Y982 Z982 AA982 AB982 AC982 AD982 AE982 AF982 AG982 AH982 H983 I983 J983 K983 L983 M983 N983 O983 P983 Q983 R983 S983 T983 U983 V983 W983 X983 Y983 Z983 AA983 AB983 AC983 AD983 AE983 AF983 AG983 AH983 H984 I984 J984 K984 L984 M984 N984 O984 P984 Q984 R984 S984 T984 U984 V984 W984 X984 Y984 Z984 AA984 AB984 AC984 AD984 AE984 AF984 AG984 AH984 H985 I985 J985 K985 L985 M985 N985 O985 P985 Q985 R985 S985 T985 U985 V985 W985 X985 Y985 Z985 AA985 AB985 AC985 AD985 AE985 AF985 AG985 AH985 H986 I986 J986 K986 L986 M986 N986 O986 P986 Q986 R986 S986 T986 U986 V986 W986 X986 Y986 Z986 AA986 AB986 AC986 AD986 AE986 AF986 AG986 AH986 H987 I987 J987 K987 L987 M987 N987 O987 P987 Q987 R987 S987 T987 U987 V987 W987 X987 Y987 Z987 AA987 AB987 AC987 AD987 AE987 AF987 AG987 AH987 H988 I988 J988 K988 L988 M988 N988 O988 P988 Q988 R988 S988 T988 U988 V988 W988 X988 Y988 Z988 AA988 AB988 AC988 AD988 AE988 AF988 AG988 AH988 H989 I989 J989 K989 L989 M989 N989 O989 P989 Q989 R989 S989 T989 U989 V989 W989 X989 Y989 Z989 AA989 AB989 AC989 AD989 AE989 AF989 AG989 AH989 H990 I990 J990 K990 L990 M990 N990 O990 P990 Q990 R990 S990 T990 U990 V990 W990 X990 Y990 Z990 AA990 AB990 AC990 AD990 AE990 AF990 AG990 AH990 H991 I991 J991 K991 L991 M991 N991 O991 P991 Q991 R991 S991 T991 U991 V991 W991 X991 Y991 Z991 AA991 AB991 AC991 AD991 AE991 AF991 AG991 AH991 H992 I992 J992 K992 L992 M992 N992 O992 P992 Q992 R992 S992 T992 U992 V992 W992 X992 Y992 Z992 AA992 AB992 AC992 AD992 AE992 AF992 AG992 AH992 H993 I993 J993 K993 L993 M993 N993 O993 P993 Q993 R993 S993 T993 U993 V993 W993 X993 Y993 Z993 AA993 AB993 AC993 AD993 AE993 AF993 AG993 AH993 H994 I994 J994 K994 L994 M994 N994 O994 P994 Q994 R994 S994 T994 U994 V994 W994 X994 Y994 Z994 AA994 AB994 AC994 AD994 AE994 AF994 AG994 AH994 H995 I995 J995 K995 L995 M995 N995 O995 P995 Q995 R995 S995 T995 U995 V995 W995 X995 Y995 Z995 AA995 AB995 AC995 AD995 AE995 AF995 AG995 AH995 H996 I996 J996 K996 L996 M996 N996 O996 P996 Q996 R996 S996 T996 U996 V996 W996 X996 Y996 Z996 AA996 AB996 AC996 AD996 AE996 AF996 AG996 AH996 H997 I997 J997 K997 L997 M997 N997 O997 P997 Q997 R997 S997 T997 U997 V997 W997 X997 Y997 Z997 AA997 AB997 AC997 AD997 AE997 AF997 AG997 AH997 H998 I998 J998 K998 L998 M998 N998 O998 P998 Q998 R998 S998 T998 U998 V998 W998 X998 Y998 Z998 AA998 AB998 AC998 AD998 AE998 AF998 AG998 AH998 H999 I999 J999 K999 L999 M999 N999 O999 P999 Q999 R999 S999 T999 U999 V999 W999 X999 Y999 Z999 AA999 AB999 AC999 AD999 AE999 AF999 AG999 AH999 H1000 I1000 J1000 K1000 L1000 M1000 N1000 O1000 P1000 Q1000 R1000 S1000 T1000 U1000 V1000 W1000 X1000 Y1000 Z1000 AA1000 AB1000 AC1000 AD1000 AE1000 AF1000 AG1000 AH1000 H1001 I1001 J1001 K1001 L1001 M1001 N1001 O1001 P1001 Q1001 R1001 S1001 T1001 U1001 V1001 W1001 X1001 Y1001 Z1001 AA1001 AB1001 AC1001 AD1001 AE1001 AF1001 AG1001 AH1001 H1002 I1002 J1002 K1002 L1002 M1002 N1002 O1002 P1002 Q1002 R1002 S1002 T1002 U1002 V1002 W1002 X1002 Y1002 Z1002 AA1002 AB1002 AC1002 AD1002 AE1002 AF1002 AG1002 AH1002 H1003 I1003 J1003 K1003 L1003 M1003 N1003 O1003 P1003 Q1003 R1003 S1003 T1003 U1003 V1003 W1003 X1003 Y1003 Z1003 AA1003 AB1003 AC1003 AD1003 AE1003 AF1003 AG1003 AH1003 H1004 I1004 J1004 K1004 L1004 M1004 N1004 O1004 P1004 Q1004 R1004 S1004 T1004 U1004 V1004 W1004 X1004 Y1004 Z1004 AA1004 AB1004 AC1004 AD1004 AE1004 AF1004 AG1004 AH1004 H1005 I1005 J1005 K1005 L1005 M1005 N1005 O1005 P1005 Q1005 R1005 S1005 T1005 U1005 V1005 W1005 X1005 Y1005 Z1005 AA1005 AB1005 AC1005 AD1005 AE1005 AF1005 AG1005 AH1005 H1006 I1006 J1006 K1006 L1006 M1006 N1006 O1006 P1006 Q1006 R1006 S1006 T1006 U1006 V1006 W1006 X1006 Y1006 Z1006 AA1006 AB1006 AC1006 AD1006 AE1006 AF1006 AG1006 AH1006 H1007 I1007 J1007 K1007 L1007 M1007 N1007 O1007 P1007 Q1007 R1007 S1007 T1007 U1007 V1007 W1007 X1007 Y1007 Z1007 AA1007 AB1007 AC1007 AD1007 AE1007 AF1007 AG1007 AH1007 H1008 I1008 J1008 K1008 L1008 M1008 N1008 O1008 P1008 Q1008 R1008 S1008 T1008 U1008 V1008 W1008 X1008 Y1008 Z1008 AA1008 AB1008 AC1008 AD1008 AE1008 AF1008 AG1008 AH1008 H1009 I1009 J1009 K1009 L1009 M1009 N1009 O1009 P1009 Q1009 R1009 S1009 T1009 U1009 V1009 W1009 X1009 Y1009 Z1009 AA1009 AB1009 AC1009 AD1009 AE1009 AF1009 AG1009 AH1009 H1010 I1010 J1010 K1010 L1010 M1010 N1010 O1010 P1010 Q1010 R1010 S1010 T1010 U1010 V1010 W1010 X1010 Y1010 Z1010 AA1010 AB1010 AC1010 AD1010 AE1010 AF1010 AG1010 AH1010 H1011 I1011 J1011 K1011 L1011 M1011 N1011 O1011 P1011 Q1011 R1011 S1011 T1011 U1011 V1011 W1011 X1011 Y1011 Z1011 AA1011 AB1011 AC1011 AD1011 AE1011 AF1011 AG1011 AH1011 H1012 I1012 J1012 K1012 L1012 M1012 N1012 O1012 P1012 Q1012 R1012 S1012 T1012 U1012 V1012 W1012 X1012 Y1012 Z1012 AA1012 AB1012 AC1012 AD1012 AE1012 AF1012 AG1012 AH1012 H1013 I1013 J1013 K1013 L1013 M1013 N1013 O1013 P1013 Q1013 R1013 S1013 T1013 U1013 V1013 W1013 X1013 Y1013 Z1013 AA1013 AB1013 AC1013 AD1013 AE1013 AF1013 AG1013 AH1013 H1014 I1014 J1014 K1014 L1014 M1014 N1014 O1014 P1014 Q1014 R1014 S1014 T1014 U1014 V1014 W1014 X1014 Y1014 Z1014 AA1014 AB1014 AC1014 AD1014 AE1014 AF1014 AG1014 AH1014 H1015 I1015 J1015 K1015 L1015 M1015 N1015 O1015 P1015 Q1015 R1015 S1015 T1015 U1015 V1015 W1015 X1015 Y1015 Z1015 AA1015 AB1015 AC1015 AD1015 AE1015 AF1015 AG1015 AH1015 H1016 I1016 J1016 K1016 L1016 M1016 N1016 O1016 P1016 Q1016 R1016 S1016 T1016 U1016 V1016 W1016 X1016 Y1016 Z1016 AA1016 AB1016 AC1016 AD1016 AE1016 AF1016 AG1016 AH1016 H1017 I1017 J1017 K1017 L1017 M1017 N1017 O1017 P1017 Q1017 R1017 S1017 T1017 U1017 V1017 W1017 X1017 Y1017 Z1017 AA1017 AB1017 AC1017 AD1017 AE1017 AF1017 AG1017 AH1017 H1018 I1018 J1018 K1018 L1018 M1018 N1018 O1018 P1018 Q1018 R1018 S1018 T1018 U1018 V1018 W1018 X1018 Y1018 Z1018 AA1018 AB1018 AC1018 AD1018 AE1018 AF1018 AG1018 AH1018 H1019 I1019 J1019 K1019 L1019 M1019 N1019 O1019 P1019 Q1019 R1019 S1019 T1019 U1019 V1019 W1019 X1019 Y1019 Z1019 AA1019 AB1019 AC1019 AD1019 AE1019 AF1019 AG1019 AH1019 H1020 I1020 J1020 K1020 L1020 M1020 N1020 O1020 P1020 Q1020 R1020 S1020 T1020 U1020 V1020 W1020 X1020 Y1020 Z1020 AA1020 AB1020 AC1020 AD1020 AE1020 AF1020 AG1020 AH1020 H1021 I1021 J1021 K1021 L1021 M1021 N1021 O1021 P1021 Q1021 R1021 S1021 T1021 U1021 V1021 W1021 X1021 Y1021 Z1021 AA1021 AB1021 AC1021 AD1021 AE1021 AF1021 AG1021 AH1021 H1022 I1022 J1022 K1022 L1022 M1022 N1022 O1022 P1022 Q1022 R1022 S1022 T1022 U1022 V1022 W1022 X1022 Y1022 Z1022 AA1022 AB1022 AC1022 AD1022 AE1022 AF1022 AG1022 AH1022 H1023 I1023 J1023 K1023 L1023 M1023 N1023 O1023 P1023 Q1023 R1023 S1023 T1023 U1023 V1023 W1023 X1023 Y1023 Z1023 AA1023 AB1023 AC1023 AD1023 AE1023 AF1023 AG1023 AH1023 H1024 I1024 J1024 K1024 L1024 M1024 N1024 O1024 P1024 Q1024 R1024 S1024 T1024 U1024 V1024 W1024 X1024 Y1024 Z1024 AA1024 AB1024 AC1024 AD1024 AE1024 AF1024 AG1024 AH1024 H1025 I1025 J1025 K1025 L1025 M1025 N1025 O1025 P1025 Q1025 R1025 S1025 T1025 U1025 V1025 W1025 X1025 Y1025 Z1025 AA1025 AB1025 AC1025 AD1025 AE1025 AF1025 AG1025 AH1025 H1026 I1026 J1026 K1026 L1026 M1026 N1026 O1026 P1026 Q1026 R1026 S1026 T1026 U1026 V1026 W1026 X1026 Y1026 Z1026 AA1026 AB1026 AC1026 AD1026 AE1026 AF1026 AG1026 AH1026 H1027 I1027 J1027 K1027 L1027 M1027 N1027 O1027 P1027 Q1027 R1027 S1027 T1027 U1027 V1027 W1027 X1027 Y1027 Z1027 AA1027 AB1027 AC1027 AD1027 AE1027 AF1027 AG1027 AH1027 H1028 I1028 J1028 K1028 L1028 M1028 N1028 O1028 P1028 Q1028 R1028 S1028 T1028 U1028 V1028 W1028 X1028 Y1028 Z1028 AA1028 AB1028 AC1028 AD1028 AE1028 AF1028 AG1028 AH1028 H1029 I1029 J1029 K1029 L1029 M1029 N1029 O1029 P1029 Q1029 R1029 S1029 T1029 U1029 V1029 W1029 X1029 Y1029 Z1029 AA1029 AB1029 AC1029 AD1029 AE1029 AF1029 AG1029 AH1029 H1030 I1030 J1030 K1030 L1030 M1030 N1030 O1030 P1030 Q1030 R1030 S1030 T1030 U1030 V1030 W1030 X1030 Y1030 Z1030 AA1030 AB1030 AC1030 AD1030 AE1030 AF1030 AG1030 AH1030 H1031 I1031 J1031 K1031 L1031 M1031 N1031 O1031 P1031 Q1031 R1031 S1031 T1031 U1031 V1031 W1031 X1031 Y1031 Z1031 AA1031 AB1031 AC1031 AD1031 AE1031 AF1031 AG1031 AH1031 H1032 I1032 J1032 K1032 L1032 M1032 N1032 O1032 P1032 Q1032 R1032 S1032 T1032 U1032 V1032 W1032 X1032 Y1032 Z1032 AA1032 AB1032 AC1032 AD1032 AE1032 AF1032 AG1032 AH1032 H1033 I1033 J1033 K1033 L1033 M1033 N1033 O1033 P1033 Q1033 R1033 S1033 T1033 U1033 V1033 W1033 X1033 Y1033 Z1033 AA1033 AB1033 AC1033 AD1033 AE1033 AF1033 AG1033 AH1033 H1034 I1034 J1034 K1034 L1034 M1034 N1034 O1034 P1034 Q1034 R1034 S1034 T1034 U1034 V1034 W1034 X1034 Y1034 Z1034 AA1034 AB1034 AC1034 AD1034 AE1034 AF1034 AG1034 AH1034 H1035 I1035 J1035 K1035 L1035 M1035 N1035 O1035 P1035 Q1035 R1035 S1035 T1035 U1035 V1035 W1035 X1035 Y1035 Z1035 AA1035 AB1035 AC1035 AD1035 AE1035 AF1035 AG1035 AH1035 H1036 I1036 J1036 K1036 L1036 M1036 N1036 O1036 P1036 Q1036 R1036 S1036 T1036 U1036 V1036 W1036 X1036 Y1036 Z1036 AA1036 AB1036 AC1036 AD1036 AE1036 AF1036 AG1036 AH1036 H1037 I1037 J1037 K1037 L1037 M1037 N1037 O1037 P1037 Q1037 R1037 S1037 T1037 U1037 V1037 W1037 X1037 Y1037 Z1037 AA1037 AB1037 AC1037 AD1037 AE1037 AF1037 AG1037 AH1037 H1038 I1038 J1038 K1038 L1038 M1038 N1038 O1038 P1038 Q1038 R1038 S1038 T1038 U1038 V1038 W1038 X1038 Y1038 Z1038 AA1038 AB1038 AC1038 AD1038 AE1038 AF1038 AG1038 AH1038 H1039 I1039 J1039 K1039 L1039 M1039 N1039 O1039 P1039 Q1039 R1039 S1039 T1039 U1039 V1039 W1039 X1039 Y1039 Z1039 AA1039 AB1039 AC1039 AD1039 AE1039 AF1039 AG1039 AH1039 H1040 I1040 J1040 K1040 L1040 M1040 N1040 O1040 P1040 Q1040 R1040 S1040 T1040 U1040 V1040 W1040 X1040 Y1040 Z1040 AA1040 AB1040 AC1040 AD1040 AE1040 AF1040 AG1040 AH1040 H1041 I1041 J1041 K1041 L1041 M1041 N1041 O1041 P1041 Q1041 R1041 S1041 T1041 U1041 V1041 W1041 X1041 Y1041 Z1041 AA1041 AB1041 AC1041 AD1041 AE1041 AF1041 AG1041 AH1041 H1042 I1042 J1042 K1042 L1042 M1042 N1042 O1042 P1042 Q1042 R1042 S1042 T1042 U1042 V1042 W1042 X1042 Y1042 Z1042 AA1042 AB1042 AC1042 AD1042 AE1042 AF1042 AG1042 AH1042 H1043 I1043 J1043 K1043 L1043 M1043 N1043 O1043 P1043 Q1043 R1043 S1043 T1043 U1043 V1043 W1043 X1043 Y1043 Z1043 AA1043 AB1043 AC1043 AD1043 AE1043 AF1043 AG1043 AH1043 H1044 I1044 J1044 K1044 L1044 M1044 N1044 O1044 P1044 Q1044 R1044 S1044 T1044 U1044 V1044 W1044 X1044 Y1044 Z1044 AA1044 AB1044 AC1044 AD1044 AE1044 AF1044 AG1044 AH1044 H1045 I1045 J1045 K1045 L1045 M1045 N1045 O1045 P1045 Q1045 R1045 S1045 T1045 U1045 V1045 W1045 X1045 Y1045 Z1045 AA1045 AB1045 AC1045 AD1045 AE1045 AF1045 AG1045 AH1045 H1046 I1046 J1046 K1046 L1046 M1046 N1046 O1046 P1046 Q1046 R1046 S1046 T1046 U1046 V1046 W1046 X1046 Y1046 Z1046 AA1046 AB1046 AC1046 AD1046 AE1046 AF1046 AG1046 AH1046 H1047 I1047 J1047 K1047 L1047 M1047 N1047 O1047 P1047 Q1047 R1047 S1047 T1047 U1047 V1047 W1047 X1047 Y1047 Z1047 AA1047 AB1047 AC1047 AD1047 AE1047 AF1047 AG1047 AH1047 H1048 I1048 J1048 K1048 L1048 M1048 N1048 O1048 P1048 Q1048 R1048 S1048 T1048 U1048 V1048 W1048 X1048 Y1048 Z1048 AA1048 AB1048 AC1048 AD1048 AE1048 AF1048 AG1048 AH1048 H1049 I1049 J1049 K1049 L1049 M1049 N1049 O1049 P1049 Q1049 R1049 S1049 T1049 U1049 V1049 W1049 X1049 Y1049 Z1049 AA1049 AB1049 AC1049 AD1049 AE1049 AF1049 AG1049 AH1049 H1050 I1050 J1050 K1050 L1050 M1050 N1050 O1050 P1050 Q1050 R1050 S1050 T1050 U1050 V1050 W1050 X1050 Y1050 Z1050 AA1050 AB1050 AC1050 AD1050 AE1050 AF1050 AG1050 AH1050 H1051 I1051 J1051 K1051 L1051 M1051 N1051 O1051 P1051 Q1051 R1051 S1051 T1051 U1051 V1051 W1051 X1051 Y1051 Z1051 AA1051 AB1051 AC1051 AD1051 AE1051 AF1051 AG1051 AH1051 H1052 I1052 J1052 K1052 L1052 M1052 N1052 O1052 P1052 Q1052 R1052 S1052 T1052 U1052 V1052 W1052 X1052 Y1052 Z1052 AA1052 AB1052 AC1052 AD1052 AE1052 AF1052 AG1052 AH1052 H1053 I1053 J1053 K1053 L1053 M1053 N1053 O1053 P1053 Q1053 R1053 S1053 T1053 U1053 V1053 W1053 X1053 Y1053 Z1053 AA1053 AB1053 AC1053 AD1053 AE1053 AF1053 AG1053 AH1053 H1054 I1054 J1054 K1054 L1054 M1054 N1054 O1054 P1054 Q1054 R1054 S1054 T1054 U1054 V1054 W1054 X1054 Y1054 Z1054 AA1054 AB1054 AC1054 AD1054 AE1054 AF1054 AG1054 AH1054 H1055 I1055 J1055 K1055 L1055 M1055 N1055 O1055 P1055 Q1055 R1055 S1055 T1055 U1055 V1055 W1055 X1055 Y1055 Z1055 AA1055 AB1055 AC1055 AD1055 AE1055 AF1055 AG1055 AH1055 H1056 I1056 J1056 K1056 L1056 M1056 N1056 O1056 P1056 Q1056 R1056 S1056 T1056 U1056 V1056 W1056 X1056 Y1056 Z1056 AA1056 AB1056 AC1056 AD1056 AE1056 AF1056 AG1056 AH1056 H1057 I1057 J1057 K1057 L1057 M1057 N1057 O1057 P1057 Q1057 R1057 S1057 T1057 U1057 V1057 W1057 X1057 Y1057 Z1057 AA1057 AB1057 AC1057 AD1057 AE1057 AF1057 AG1057 AH1057 H1058 I1058 J1058 K1058 L1058 M1058 N1058 O1058 P1058 Q1058 R1058 S1058 T1058 U1058 V1058 W1058 X1058 Y1058 Z1058 AA1058 AB1058 AC1058 AD1058 AE1058 AF1058 AG1058 AH1058 H1059 I1059 J1059 K1059 L1059 M1059 N1059 O1059 P1059 Q1059 R1059 S1059 T1059 U1059 V1059 W1059 X1059 Y1059 Z1059 AA1059 AB1059 AC1059 AD1059 AE1059 AF1059 AG1059 AH1059 H1060 I1060 J1060 K1060 L1060 M1060 N1060 O1060 P1060 Q1060 R1060 S1060 T1060 U1060 V1060 W1060 X1060 Y1060 Z1060 AA1060 AB1060 AC1060 AD1060 AE1060 AF1060 AG1060 AH1060 H1061 I1061 J1061 K1061 L1061 M1061 N1061 O1061 P1061 Q1061 R1061 S1061 T1061 U1061 V1061 W1061 X1061 Y1061 Z1061 AA1061 AB1061 AC1061 AD1061 AE1061 AF1061 AG1061 AH1061 H1062 I1062 J1062 K1062 L1062 M1062 N1062 O1062 P1062 Q1062 R1062 S1062 T1062 U1062 V1062 W1062 X1062 Y1062 Z1062 AA1062 AB1062 AC1062 AD1062 AE1062 AF1062 AG1062 AH1062 H1063 I1063 J1063 K1063 L1063 M1063 N1063 O1063 P1063 Q1063 R1063 S1063 T1063 U1063 V1063 W1063 X1063 Y1063 Z1063 AA1063 AB1063 AC1063 AD1063 AE1063 AF1063 AG1063 AH1063 H1064 I1064 J1064 K1064 L1064 M1064 N1064 O1064 P1064 Q1064 R1064 S1064 T1064 U1064 V1064 W1064 X1064 Y1064 Z1064 AA1064 AB1064 AC1064 AD1064 AE1064 AF1064 AG1064 AH1064 H1065 I1065 J1065 K1065 L1065 M1065 N1065 O1065 P1065 Q1065 R1065 S1065 T1065 U1065 V1065 W1065 X1065 Y1065 Z1065 AA1065 AB1065 AC1065 AD1065 AE1065 AF1065 AG1065 AH1065 H1066 I1066 J1066 K1066 L1066 M1066 N1066 O1066 P1066 Q1066 R1066 S1066 T1066 U1066 V1066 W1066 X1066 Y1066 Z1066 AA1066 AB1066 AC1066 AD1066 AE1066 AF1066 AG1066 AH1066 H1067 I1067 J1067 K1067 L1067 M1067 N1067 O1067 P1067 Q1067 R1067 S1067 T1067 U1067 V1067 W1067 X1067 Y1067 Z1067 AA1067 AB1067 AC1067 AD1067 AE1067 AF1067 AG1067 AH1067 H1068 I1068 J1068 K1068 L1068 M1068 N1068 O1068 P1068 Q1068 R1068 S1068 T1068 U1068 V1068 W1068 X1068 Y1068 Z1068 AA1068 AB1068 AC1068 AD1068 AE1068 AF1068 AG1068 AH1068 H1069 I1069 J1069 K1069 L1069 M1069 N1069 O1069 P1069 Q1069 R1069 S1069 T1069 U1069 V1069 W1069 X1069 Y1069 Z1069 AA1069 AB1069 AC1069 AD1069 AE1069 AF1069 AG1069 AH1069 H1070 I1070 J1070 K1070 L1070 M1070 N1070 O1070 P1070 Q1070 R1070 S1070 T1070 U1070 V1070 W1070 X1070 Y1070 Z1070 AA1070 AB1070 AC1070 AD1070 AE1070 AF1070 AG1070 AH1070 H1071 I1071 J1071 K1071 L1071 M1071 N1071 O1071 P1071 Q1071 R1071 S1071 T1071 U1071 V1071 W1071 X1071 Y1071 Z1071 AA1071 AB1071 AC1071 AD1071 AE1071 AF1071 AG1071 AH1071 H1072 I1072 J1072 K1072 L1072 M1072 N1072 O1072 P1072 Q1072 R1072 S1072 T1072 U1072 V1072 W1072 X1072 Y1072 Z1072 AA1072 AB1072 AC1072 AD1072 AE1072 AF1072 AG1072 AH1072 H1073 I1073 J1073 K1073 L1073 M1073 N1073 O1073 P1073 Q1073 R1073 S1073 T1073 U1073 V1073 W1073 X1073 Y1073 Z1073 AA1073 AB1073 AC1073 AD1073 AE1073 AF1073 AG1073 AH1073 H1074 I1074 J1074 K1074 L1074 M1074 N1074 O1074 P1074 Q1074 R1074 S1074 T1074 U1074 V1074 W1074 X1074 Y1074 Z1074 AA1074 AB1074 AC1074 AD1074 AE1074 AF1074 AG1074 AH1074 H1075 I1075 J1075 K1075 L1075 M1075 N1075 O1075 P1075 Q1075 R1075 S1075 T1075 U1075 V1075 W1075 X1075 Y1075 Z1075 AA1075 AB1075 AC1075 AD1075 AE1075 AF1075 AG1075 AH1075 H1076 I1076 J1076 K1076 L1076 M1076 N1076 O1076 P1076 Q1076 R1076 S1076 T1076 U1076 V1076 W1076 X1076 Y1076 Z1076 AA1076 AB1076 AC1076 AD1076 AE1076 AF1076 AG1076 AH1076 H1077 I1077 J1077 K1077 L1077 M1077 N1077 O1077 P1077 Q1077 R1077 S1077 T1077 U1077 V1077 W1077 X1077 Y1077 Z1077 AA1077 AB1077 AC1077 AD1077 AE1077 AF1077 AG1077 AH1077 H1078 I1078 J1078 K1078 L1078 M1078 N1078 O1078 P1078 Q1078 R1078 S1078 T1078 U1078 V1078 W1078 X1078 Y1078 Z1078 AA1078 AB1078 AC1078 AD1078 AE1078 AF1078 AG1078 AH1078 H1079 I1079 J1079 K1079 L1079 M1079 N1079 O1079 P1079 Q1079 R1079 S1079 T1079 U1079 V1079 W1079 X1079 Y1079 Z1079 AA1079 AB1079 AC1079 AD1079 AE1079 AF1079 AG1079 AH1079 H1080 I1080 J1080 K1080 L1080 M1080 N1080 O1080 P1080 Q1080 R1080 S1080 T1080 U1080 V1080 W1080 X1080 Y1080 Z1080 AA1080 AB1080 AC1080 AD1080 AE1080 AF1080 AG1080 AH1080 H1081 I1081 J1081 K1081 L1081 M1081 N1081 O1081 P1081 Q1081 R1081 S1081 T1081 U1081 V1081 W1081 X1081 Y1081 Z1081 AA1081 AB1081 AC1081 AD1081 AE1081 AF1081 AG1081 AH1081 H1082 I1082 J1082 K1082 L1082 M1082 N1082 O1082 P1082 Q1082 R1082 S1082 T1082 U1082 V1082 W1082 X1082 Y1082 Z1082 AA1082 AB1082 AC1082 AD1082 AE1082 AF1082 AG1082 AH1082 H1083 I1083 J1083 K1083 L1083 M1083 N1083 O1083 P1083 Q1083 R1083 S1083 T1083 U1083 V1083 W1083 X1083 Y1083 Z1083 AA1083 AB1083 AC1083 AD1083 AE1083 AF1083 AG1083 AH1083 H1084 I1084 J1084 K1084 L1084 M1084 N1084 O1084 P1084 Q1084 R1084 S1084 T1084 U1084 V1084 W1084 X1084 Y1084 Z1084 AA1084 AB1084 AC1084 AD1084 AE1084 AF1084 AG1084 AH1084 H1085 I1085 J1085 K1085 L1085 M1085 N1085 O1085 P1085 Q1085 R1085 S1085 T1085 U1085 V1085 W1085 X1085 Y1085 Z1085 AA1085 AB1085 AC1085 AD1085 AE1085 AF1085 AG1085 AH1085 H1086 I1086 J1086 K1086 L1086 M1086 N1086 O1086 P1086 Q1086 R1086 S1086 T1086 U1086 V1086 W1086 X1086 Y1086 Z1086 AA1086 AB1086 AC1086 AD1086 AE1086 AF1086 AG1086 AH1086 H1087 I1087 J1087 K1087 L1087 M1087 N1087 O1087 P1087 Q1087 R1087 S1087 T1087 U1087 V1087 W1087 X1087 Y1087 Z1087 AA1087 AB1087 AC1087 AD1087 AE1087 AF1087 AG1087 AH1087 H1088 I1088 J1088 K1088 L1088 M1088 N1088 O1088 P1088 Q1088 R1088 S1088 T1088 U1088 V1088 W1088 X1088 Y1088 Z1088 AA1088 AB1088 AC1088 AD1088 AE1088 AF1088 AG1088 AH1088 H1089 I1089 J1089 K1089 L1089 M1089 N1089 O1089 P1089 Q1089 R1089 S1089 T1089 U1089 V1089 W1089 X1089 Y1089 Z1089 AA1089 AB1089 AC1089 AD1089 AE1089 AF1089 AG1089 AH1089 H1090 I1090 J1090 K1090 L1090 M1090 N1090 O1090 P1090 Q1090 R1090 S1090 T1090 U1090 V1090 W1090 X1090 Y1090 Z1090 AA1090 AB1090 AC1090 AD1090 AE1090 AF1090 AG1090 AH1090 H1091 I1091 J1091 K1091 L1091 M1091 N1091 O1091 P1091 Q1091 R1091 S1091 T1091 U1091 V1091 W1091 X1091 Y1091 Z1091 AA1091 AB1091 AC1091 AD1091 AE1091 AF1091 AG1091 AH1091 H1092 I1092 J1092 K1092 L1092 M1092 N1092 O1092 P1092 Q1092 R1092 S1092 T1092 U1092 V1092 W1092 X1092 Y1092 Z1092 AA1092 AB1092 AC1092 AD1092 AE1092 AF1092 AG1092 AH1092 H1093 I1093 J1093 K1093 L1093 M1093 N1093 O1093 P1093 Q1093 R1093 S1093 T1093 U1093 V1093 W1093 X1093 Y1093 Z1093 AA1093 AB1093 AC1093 AD1093 AE1093 AF1093 AG1093 AH1093 H1094 I1094 J1094 K1094 L1094 M1094 N1094 O1094 P1094 Q1094 R1094 S1094 T1094 U1094 V1094 W1094 X1094 Y1094 Z1094 AA1094 AB1094 AC1094 AD1094 AE1094 AF1094 AG1094 AH1094 H1095 I1095 J1095 K1095 L1095 M1095 N1095 O1095 P1095 Q1095 R1095 S1095 T1095 U1095 V1095 W1095 X1095 Y1095 Z1095 AA1095 AB1095 AC1095 AD1095 AE1095 AF1095 AG1095 AH1095 H1096 I1096 J1096 K1096 L1096 M1096 N1096 O1096 P1096 Q1096 R1096 S1096 T1096 U1096 V1096 W1096 X1096 Y1096 Z1096 AA1096 AB1096 AC1096 AD1096 AE1096 AF1096 AG1096 AH1096 H1097 I1097 J1097 K1097 L1097 M1097 N1097 O1097 P1097 Q1097 R1097 S1097 T1097 U1097 V1097 W1097 X1097 Y1097 Z1097 AA1097 AB1097 AC1097 AD1097 AE1097 AF1097 AG1097 AH1097 H1098 I1098 J1098 K1098 L1098 M1098 N1098 O1098 P1098 Q1098 R1098 S1098 T1098 U1098 V1098 W1098 X1098 Y1098 Z1098 AA1098 AB1098 AC1098 AD1098 AE1098 AF1098 AG1098 AH1098 H1099 I1099 J1099 K1099 L1099 M1099 N1099 O1099 P1099 Q1099 R1099 S1099 T1099 U1099 V1099 W1099 X1099 Y1099 Z1099 AA1099 AB1099 AC1099 AD1099 AE1099 AF1099 AG1099 AH1099 H1100 I1100 J1100 K1100 L1100 M1100 N1100 O1100 P1100 Q1100 R1100 S1100 T1100 U1100 V1100 W1100 X1100 Y1100 Z1100 AA1100 AB1100 AC1100 AD1100 AE1100 AF1100 AG1100 AH1100 H1101 I1101 J1101 K1101 L1101 M1101 N1101 O1101 P1101 Q1101 R1101 S1101 T1101 U1101 V1101 W1101 X1101 Y1101 Z1101 AA1101 AB1101 AC1101 AD1101 AE1101 AF1101 AG1101 AH1101 H1102 I1102 J1102 K1102 L1102 M1102 N1102 O1102 P1102 Q1102 R1102 S1102 T1102 U1102 V1102 W1102 X1102 Y1102 Z1102 AA1102 AB1102 AC1102 AD1102 AE1102 AF1102 AG1102 AH1102 H1103 I1103 J1103 K1103 L1103 M1103 N1103 O1103 P1103 Q1103 R1103 S1103 T1103 U1103 V1103 W1103 X1103 Y1103 Z1103 AA1103 AB1103 AC1103 AD1103 AE1103 AF1103 AG1103 AH1103 H1104 I1104 J1104 K1104 L1104 M1104 N1104 O1104 P1104 Q1104 R1104 S1104 T1104 U1104 V1104 W1104 X1104 Y1104 Z1104 AA1104 AB1104 AC1104 AD1104 AE1104 AF1104 AG1104 AH1104 H1105 I1105 J1105 K1105 L1105 M1105 N1105 O1105 P1105 Q1105 R1105 S1105 T1105 U1105 V1105 W1105 X1105 Y1105 Z1105 AA1105 AB1105 AC1105 AD1105 AE1105 AF1105 AG1105 AH1105 H1106 I1106 J1106 K1106 L1106 M1106 N1106 O1106 P1106 Q1106 R1106 S1106 T1106 U1106 V1106 W1106 X1106 Y1106 Z1106 AA1106 AB1106 AC1106 AD1106 AE1106 AF1106 AG1106 AH1106 H1107 I1107 J1107 K1107 L1107 M1107 N1107 O1107 P1107 Q1107 R1107 S1107 T1107 U1107 V1107 W1107 X1107 Y1107 Z1107 AA1107 AB1107 AC1107 AD1107 AE1107 AF1107 AG1107 AH1107 H1108 I1108 J1108 K1108 L1108 M1108 N1108 O1108 P1108 Q1108 R1108 S1108 T1108 U1108 V1108 W1108 X1108 Y1108 Z1108 AA1108 AB1108 AC1108 AD1108 AE1108 AF1108 AG1108 AH1108 H1109 I1109 J1109 K1109 L1109 M1109 N1109 O1109 P1109 Q1109 R1109 S1109 T1109 U1109 V1109 W1109 X1109 Y1109 Z1109 AA1109 AB1109 AC1109 AD1109 AE1109 AF1109 AG1109 AH1109 H1110 I1110 J1110 K1110 L1110 M1110 N1110 O1110 P1110 Q1110 R1110 S1110 T1110 U1110 V1110 W1110 X1110 Y1110 Z1110 AA1110 AB1110 AC1110 AD1110 AE1110 AF1110 AG1110 AH1110 H1111 I1111 J1111 K1111 L1111 M1111 N1111 O1111 P1111 Q1111 R1111 S1111 T1111 U1111 V1111 W1111 X1111 Y1111 Z1111 AA1111 AB1111 AC1111 AD1111 AE1111 AF1111 AG1111 AH1111 H1112 I1112 J1112 K1112 L1112 M1112 N1112 O1112 P1112 Q1112 R1112 S1112 T1112 U1112 V1112 W1112 X1112 Y1112 Z1112 AA1112 AB1112 AC1112 AD1112 AE1112 AF1112 AG1112 AH1112 H1113 I1113 J1113 K1113 L1113 M1113 N1113 O1113 P1113 Q1113 R1113 S1113 T1113 U1113 V1113 W1113 X1113 Y1113 Z1113 AA1113 AB1113 AC1113 AD1113 AE1113 AF1113 AG1113 AH1113 H1114 I1114 J1114 K1114 L1114 M1114 N1114 O1114 P1114 Q1114 R1114 S1114 T1114 U1114 V1114 W1114 X1114 Y1114 Z1114 AA1114 AB1114 AC1114 AD1114 AE1114 AF1114 AG1114 AH1114 H1115 I1115 J1115 K1115 L1115 M1115 N1115 O1115 P1115 Q1115 R1115 S1115 T1115 U1115 V1115 W1115 X1115 Y1115 Z1115 AA1115 AB1115 AC1115 AD1115 AE1115 AF1115 AG1115 AH1115 H1116 I1116 J1116 K1116 L1116 M1116 N1116 O1116 P1116 Q1116 R1116 S1116 T1116 U1116 V1116 W1116 X1116 Y1116 Z1116 AA1116 AB1116 AC1116 AD1116 AE1116 AF1116 AG1116 AH1116 H1117 I1117 J1117 K1117 L1117 M1117 N1117 O1117 P1117 Q1117 R1117 S1117 T1117 U1117 V1117 W1117 X1117 Y1117 Z1117 AA1117 AB1117 AC1117 AD1117 AE1117 AF1117 AG1117 AH1117 H1118 I1118 J1118 K1118 L1118 M1118 N1118 O1118 P1118 Q1118 R1118 S1118 T1118 U1118 V1118 W1118 X1118 Y1118 Z1118 AA1118 AB1118 AC1118 AD1118 AE1118 AF1118 AG1118 AH1118 H1119 I1119 J1119 K1119 L1119 M1119 N1119 O1119 P1119 Q1119 R1119 S1119 T1119 U1119 V1119 W1119 X1119 Y1119 Z1119 AA1119 AB1119 AC1119 AD1119 AE1119 AF1119 AG1119 AH1119 H1120 I1120 J1120 K1120 L1120 M1120 N1120 O1120 P1120 Q1120 R1120 S1120 T1120 U1120 V1120 W1120 X1120 Y1120 Z1120 AA1120 AB1120 AC1120 AD1120 AE1120 AF1120 AG1120 AH1120 H1121 I1121 J1121 K1121 L1121 M1121 N1121 O1121 P1121 Q1121 R1121 S1121 T1121 U1121 V1121 W1121 X1121 Y1121 Z1121 AA1121 AB1121 AC1121 AD1121 AE1121 AF1121 AG1121 AH1121 H1122 I1122 J1122 K1122 L1122 M1122 N1122 O1122 P1122 Q1122 R1122 S1122 T1122 U1122 V1122 W1122 X1122 Y1122 Z1122 AA1122 AB1122 AC1122 AD1122 AE1122 AF1122 AG1122 AH1122 H1123 I1123 J1123 K1123 L1123 M1123 N1123 O1123 P1123 Q1123 R1123 S1123 T1123 U1123 V1123 W1123 X1123 Y1123 Z1123 AA1123 AB1123 AC1123 AD1123 AE1123 AF1123 AG1123 AH1123 H1124 I1124 J1124 K1124 L1124 M1124 N1124 O1124 P1124 Q1124 R1124 S1124 T1124 U1124 V1124 W1124 X1124 Y1124 Z1124 AA1124 AB1124 AC1124 AD1124 AE1124 AF1124 AG1124 AH1124 H1125 I1125 J1125 K1125 L1125 M1125 N1125 O1125 P1125 Q1125 R1125 S1125 T1125 U1125 V1125 W1125 X1125 Y1125 Z1125 AA1125 AB1125 AC1125 AD1125 AE1125 AF1125 AG1125 AH1125 H1126 I1126 J1126 K1126 L1126 M1126 N1126 O1126 P1126 Q1126 R1126 S1126 T1126 U1126 V1126 W1126 X1126 Y1126 Z1126 AA1126 AB1126 AC1126 AD1126 AE1126 AF1126 AG1126 AH1126 H1127 I1127 J1127 K1127 L1127 M1127 N1127 O1127 P1127 Q1127 R1127 S1127 T1127 U1127 V1127 W1127 X1127 Y1127 Z1127 AA1127 AB1127 AC1127 AD1127 AE1127 AF1127 AG1127 AH1127 H1128 I1128 J1128 K1128 L1128 M1128 N1128 O1128 P1128 Q1128 R1128 S1128 T1128 U1128 V1128 W1128 X1128 Y1128 Z1128 AA1128 AB1128 AC1128 AD1128 AE1128 AF1128 AG1128 AH1128 H1129 I1129 J1129 K1129 L1129 M1129 N1129 O1129 P1129 Q1129 R1129 S1129 T1129 U1129 V1129 W1129 X1129 Y1129 Z1129 AA1129 AB1129 AC1129 AD1129 AE1129 AF1129 AG1129 AH1129 H1130 I1130 J1130 K1130 L1130 M1130 N1130 O1130 P1130 Q1130 R1130 S1130 T1130 U1130 V1130 W1130 X1130 Y1130 Z1130 AA1130 AB1130 AC1130 AD1130 AE1130 AF1130 AG1130 AH1130 H1131 I1131 J1131 K1131 L1131 M1131 N1131 O1131 P1131 Q1131 R1131 S1131 T1131 U1131 V1131 W1131 X1131 Y1131 Z1131 AA1131 AB1131 AC1131 AD1131 AE1131 AF1131 AG1131 AH1131 H1132 I1132 J1132 K1132 L1132 M1132 N1132 O1132 P1132 Q1132 R1132 S1132 T1132 U1132 V1132 W1132 X1132 Y1132 Z1132 AA1132 AB1132 AC1132 AD1132 AE1132 AF1132 AG1132 AH1132 H1133 I1133 J1133 K1133 L1133 M1133 N1133 O1133 P1133 Q1133 R1133 S1133 T1133 U1133 V1133 W1133 X1133 Y1133 Z1133 AA1133 AB1133 AC1133 AD1133 AE1133 AF1133 AG1133 AH1133 H1134 I1134 J1134 K1134 L1134 M1134 N1134 O1134 P1134 Q1134 R1134 S1134 T1134 U1134 V1134 W1134 X1134 Y1134 Z1134 AA1134 AB1134 AC1134 AD1134 AE1134 AF1134 AG1134 AH1134 H1135 I1135 J1135 K1135 L1135 M1135 N1135 O1135 P1135 Q1135 R1135 S1135 T1135 U1135 V1135 W1135 X1135 Y1135 Z1135 AA1135 AB1135 AC1135 AD1135 AE1135 AF1135 AG1135 AH1135 H1136 I1136 J1136 K1136 L1136 M1136 N1136 O1136 P1136 Q1136 R1136 S1136 T1136 U1136 V1136 W1136 X1136 Y1136 Z1136 AA1136 AB1136 AC1136 AD1136 AE1136 AF1136 AG1136 AH1136 H1137 I1137 J1137 K1137 L1137 M1137 N1137 O1137 P1137 Q1137 R1137 S1137 T1137 U1137 V1137 W1137 X1137 Y1137 Z1137 AA1137 AB1137 AC1137 AD1137 AE1137 AF1137 AG1137 AH1137 H1138 I1138 J1138 K1138 L1138 M1138 N1138 O1138 P1138 Q1138 R1138 S1138 T1138 U1138 V1138 W1138 X1138 Y1138 Z1138 AA1138 AB1138 AC1138 AD1138 AE1138 AF1138 AG1138 AH1138 H1139 I1139 J1139 K1139 L1139 M1139 N1139 O1139 P1139 Q1139 R1139 S1139 T1139 U1139 V1139 W1139 X1139 Y1139 Z1139 AA1139 AB1139 AC1139 AD1139 AE1139 AF1139 AG1139 AH1139 H1140 I1140 J1140 K1140 L1140 M1140 N1140 O1140 P1140 Q1140 R1140 S1140 T1140 U1140 V1140 W1140 X1140 Y1140 Z1140 AA1140 AB1140 AC1140 AD1140 AE1140 AF1140 AG1140 AH1140 H1141 I1141 J1141 K1141 L1141 M1141 N1141 O1141 P1141 Q1141 R1141 S1141 T1141 U1141 V1141 W1141 X1141 Y1141 Z1141 AA1141 AB1141 AC1141 AD1141 AE1141 AF1141 AG1141 AH1141 H1142 I1142 J1142 K1142 L1142 M1142 N1142 O1142 P1142 Q1142 R1142 S1142 T1142 U1142 V1142 W1142 X1142 Y1142 Z1142 AA1142 AB1142 AC1142 AD1142 AE1142 AF1142 AG1142 AH1142 H1143 I1143 J1143 K1143 L1143 M1143 N1143 O1143 P1143 Q1143 R1143 S1143 T1143 U1143 V1143 W1143 X1143 Y1143 Z1143 AA1143 AB1143 AC1143 AD1143 AE1143 AF1143 AG1143 AH1143 H1144 I1144 J1144 K1144 L1144 M1144 N1144 O1144 P1144 Q1144 R1144 S1144 T1144 U1144 V1144 W1144 X1144 Y1144 Z1144 AA1144 AB1144 AC1144 AD1144 AE1144 AF1144 AG1144 AH1144 H1145 I1145 J1145 K1145 L1145 M1145 N1145 O1145 P1145 Q1145 R1145 S1145 T1145 U1145 V1145 W1145 X1145 Y1145 Z1145 AA1145 AB1145 AC1145 AD1145 AE1145 AF1145 AG1145 AH1145 H1146 I1146 J1146 K1146 L1146 M1146 N1146 O1146 P1146 Q1146 R1146 S1146 T1146 U1146 V1146 W1146 X1146 Y1146 Z1146 AA1146 AB1146 AC1146 AD1146 AE1146 AF1146 AG1146 AH1146 H1147 I1147 J1147 K1147 L1147 M1147 N1147 O1147 P1147 Q1147 R1147 S1147 T1147 U1147 V1147 W1147 X1147 Y1147 Z1147 AA1147 AB1147 AC1147 AD1147 AE1147 AF1147 AG1147 AH1147 H1148 I1148 J1148 K1148 L1148 M1148 N1148 O1148 P1148 Q1148 R1148 S1148 T1148 U1148 V1148 W1148 X1148 Y1148 Z1148 AA1148 AB1148 AC1148 AD1148 AE1148 AF1148 AG1148 AH1148 H1149 I1149 J1149 K1149 L1149 M1149 N1149 O1149 P1149 Q1149 R1149 S1149 T1149 U1149 V1149 W1149 X1149 Y1149 Z1149 AA1149 AB1149 AC1149 AD1149 AE1149 AF1149 AG1149 AH1149 H1150 I1150 J1150 K1150 L1150 M1150 N1150 O1150 P1150 Q1150 R1150 S1150 T1150 U1150 V1150 W1150 X1150 Y1150 Z1150 AA1150 AB1150 AC1150 AD1150 AE1150 AF1150 AG1150 AH1150 H1151 I1151 J1151 K1151 L1151 M1151 N1151 O1151 P1151 Q1151 R1151 S1151 T1151 U1151 V1151 W1151 X1151 Y1151 Z1151 AA1151 AB1151 AC1151 AD1151 AE1151 AF1151 AG1151 AH1151 H1152 I1152 J1152 K1152 L1152 M1152 N1152 O1152 P1152 Q1152 R1152 S1152 T1152 U1152 V1152 W1152 X1152 Y1152 Z1152 AA1152 AB1152 AC1152 AD1152 AE1152 AF1152 AG1152 AH1152 H1153 I1153 J1153 K1153 L1153 M1153 N1153 O1153 P1153 Q1153 R1153 S1153 T1153 U1153 V1153 W1153 X1153 Y1153 Z1153 AA1153 AB1153 AC1153 AD1153 AE1153 AF1153 AG1153 AH1153 H1154 I1154 J1154 K1154 L1154 M1154 N1154 O1154 P1154 Q1154 R1154 S1154 T1154 U1154 V1154 W1154 X1154 Y1154 Z1154 AA1154 AB1154 AC1154 AD1154 AE1154 AF1154 AG1154 AH1154 H1155 I1155 J1155 K1155 L1155 M1155 N1155 O1155 P1155 Q1155 R1155 S1155 T1155 U1155 V1155 W1155 X1155 Y1155 Z1155 AA1155 AB1155 AC1155 AD1155 AE1155 AF1155 AG1155 AH1155 H1156 I1156 J1156 K1156 L1156 M1156 N1156 O1156 P1156 Q1156 R1156 S1156 T1156 U1156 V1156 W1156 X1156 Y1156 Z1156 AA1156 AB1156 AC1156 AD1156 AE1156 AF1156 AG1156 AH1156 H1157 I1157 J1157 K1157 L1157 M1157 N1157 O1157 P1157 Q1157 R1157 S1157 T1157 U1157 V1157 W1157 X1157 Y1157 Z1157 AA1157 AB1157 AC1157 AD1157 AE1157 AF1157 AG1157 AH1157 H1158 I1158 J1158 K1158 L1158 M1158 N1158 O1158 P1158 Q1158 R1158 S1158 T1158 U1158 V1158 W1158 X1158 Y1158 Z1158 AA1158 AB1158 AC1158 AD1158 AE1158 AF1158 AG1158 AH1158 H1159 I1159 J1159 K1159 L1159 M1159 N1159 O1159 P1159 Q1159 R1159 S1159 T1159 U1159 V1159 W1159 X1159 Y1159 Z1159 AA1159 AB1159 AC1159 AD1159 AE1159 AF1159 AG1159 AH1159 H1160 I1160 J1160 K1160 L1160 M1160 N1160 O1160 P1160 Q1160 R1160 S1160 T1160 U1160 V1160 W1160 X1160 Y1160 Z1160 AA1160 AB1160 AC1160 AD1160 AE1160 AF1160 AG1160 AH1160 H1161 I1161 J1161 K1161 L1161 M1161 N1161 O1161 P1161 Q1161 R1161 S1161 T1161 U1161 V1161 W1161 X1161 Y1161 Z1161 AA1161 AB1161 AC1161 AD1161 AE1161 AF1161 AG1161 AH1161 H1162 I1162 J1162 K1162 L1162 M1162 N1162 O1162 P1162 Q1162 R1162 S1162 T1162 U1162 V1162 W1162 X1162 Y1162 Z1162 AA1162 AB1162 AC1162 AD1162 AE1162 AF1162 AG1162 AH1162 H1163 I1163 J1163 K1163 L1163 M1163 N1163 O1163 P1163 Q1163 R1163 S1163 T1163 U1163 V1163 W1163 X1163 Y1163 Z1163 AA1163 AB1163 AC1163 AD1163 AE1163 AF1163 AG1163 AH1163 H1164 I1164 J1164 K1164 L1164 M1164 N1164 O1164 P1164 Q1164 R1164 S1164 T1164 U1164 V1164 W1164 X1164 Y1164 Z1164 AA1164 AB1164 AC1164 AD1164 AE1164 AF1164 AG1164 AH1164 H1165 I1165 J1165 K1165 L1165 M1165 N1165 O1165 P1165 Q1165 R1165 S1165 T1165 U1165 V1165 W1165 X1165 Y1165 Z1165 AA1165 AB1165 AC1165 AD1165 AE1165 AF1165 AG1165 AH1165 H1166 I1166 J1166 K1166 L1166 M1166 N1166 O1166 P1166 Q1166 R1166 S1166 T1166 U1166 V1166 W1166 X1166 Y1166 Z1166 AA1166 AB1166 AC1166 AD1166 AE1166 AF1166 AG1166 AH1166 H1167 I1167 J1167 K1167 L1167 M1167 N1167 O1167 P1167 Q1167 R1167 S1167 T1167 U1167 V1167 W1167 X1167 Y1167 Z1167 AA1167 AB1167 AC1167 AD1167 AE1167 AF1167 AG1167 AH1167 H1168 I1168 J1168 K1168 L1168 M1168 N1168 O1168 P1168 Q1168 R1168 S1168 T1168 U1168 V1168 W1168 X1168 Y1168 Z1168 AA1168 AB1168 AC1168 AD1168 AE1168 AF1168 AG1168 AH1168 H1169 I1169 J1169 K1169 L1169 M1169 N1169 O1169 P1169 Q1169 R1169 S1169 T1169 U1169 V1169 W1169 X1169 Y1169 Z1169 AA1169 AB1169 AC1169 AD1169 AE1169 AF1169 AG1169 AH1169 H1170 I1170 J1170 K1170 L1170 M1170 N1170 O1170 P1170 Q1170 R1170 S1170 T1170 U1170 V1170 W1170 X1170 Y1170 Z1170 AA1170 AB1170 AC1170 AD1170 AE1170 AF1170 AG1170 AH1170 H1171 I1171 J1171 K1171 L1171 M1171 N1171 O1171 P1171 Q1171 R1171 S1171 T1171 U1171 V1171 W1171 X1171 Y1171 Z1171 AA1171 AB1171 AC1171 AD1171 AE1171 AF1171 AG1171 AH1171 H1172 I1172 J1172 K1172 L1172 M1172 N1172 O1172 P1172 Q1172 R1172 S1172 T1172 U1172 V1172 W1172 X1172 Y1172 Z1172 AA1172 AB1172 AC1172 AD1172 AE1172 AF1172 AG1172 AH1172 H1173 I1173 J1173 K1173 L1173 M1173 N1173 O1173 P1173 Q1173 R1173 S1173 T1173 U1173 V1173 W1173 X1173 Y1173 Z1173 AA1173 AB1173 AC1173 AD1173 AE1173 AF1173 AG1173 AH1173 H1174 I1174 J1174 K1174 L1174 M1174 N1174 O1174 P1174 Q1174 R1174 S1174 T1174 U1174 V1174 W1174 X1174 Y1174 Z1174 AA1174 AB1174 AC1174 AD1174 AE1174 AF1174 AG1174 AH1174 H1175 I1175 J1175 K1175 L1175 M1175 N1175 O1175 P1175 Q1175 R1175 S1175 T1175 U1175 V1175 W1175 X1175 Y1175 Z1175 AA1175 AB1175 AC1175 AD1175 AE1175 AF1175 AG1175 AH1175 H1176 I1176 J1176 K1176 L1176 M1176 N1176 O1176 P1176 Q1176 R1176 S1176 T1176 U1176 V1176 W1176 X1176 Y1176 Z1176 AA1176 AB1176 AC1176 AD1176 AE1176 AF1176 AG1176 AH1176 H1177 I1177 J1177 K1177 L1177 M1177 N1177 O1177 P1177 Q1177 R1177 S1177 T1177 U1177 V1177 W1177 X1177 Y1177 Z1177 AA1177 AB1177 AC1177 AD1177 AE1177 AF1177 AG1177 AH1177 H1178 I1178 J1178 K1178 L1178 M1178 N1178 O1178 P1178 Q1178 R1178 S1178 T1178 U1178 V1178 W1178 X1178 Y1178 Z1178 AA1178 AB1178 AC1178 AD1178 AE1178 AF1178 AG1178 AH1178 H1179 I1179 J1179 K1179 L1179 M1179 N1179 O1179 P1179 Q1179 R1179 S1179 T1179 U1179 V1179 W1179 X1179 Y1179 Z1179 AA1179 AB1179 AC1179 AD1179 AE1179 AF1179 AG1179 AH1179 H1180 I1180 J1180 K1180 L1180 M1180 N1180 O1180 P1180 Q1180 R1180 S1180 T1180 U1180 V1180 W1180 X1180 Y1180 Z1180 AA1180 AB1180 AC1180 AD1180 AE1180 AF1180 AG1180 AH1180 H1181 I1181 J1181 K1181 L1181 M1181 N1181 O1181 P1181 Q1181 R1181 S1181 T1181 U1181 V1181 W1181 X1181 Y1181 Z1181 AA1181 AB1181 AC1181 AD1181 AE1181 AF1181 AG1181 AH1181 H1182 I1182 J1182 K1182 L1182 M1182 N1182 O1182 P1182 Q1182 R1182 S1182 T1182 U1182 V1182 W1182 X1182 Y1182 Z1182 AA1182 AB1182 AC1182 AD1182 AE1182 AF1182 AG1182 AH1182 H1183 I1183 J1183 K1183 L1183 M1183 N1183 O1183 P1183 Q1183 R1183 S1183 T1183 U1183 V1183 W1183 X1183 Y1183 Z1183 AA1183 AB1183 AC1183 AD1183 AE1183 AF1183 AG1183 AH1183 H1184 I1184 J1184 K1184 L1184 M1184 N1184 O1184 P1184 Q1184 R1184 S1184 T1184 U1184 V1184 W1184 X1184 Y1184 Z1184 AA1184 AB1184 AC1184 AD1184 AE1184 AF1184 AG1184 AH1184 H1185 I1185 J1185 K1185 L1185 M1185 N1185 O1185 P1185 Q1185 R1185 S1185 T1185 U1185 V1185 W1185 X1185 Y1185 Z1185 AA1185 AB1185 AC1185 AD1185 AE1185 AF1185 AG1185 AH1185 H1186 I1186 J1186 K1186 L1186 M1186 N1186 O1186 P1186 Q1186 R1186 S1186 T1186 U1186 V1186 W1186 X1186 Y1186 Z1186 AA1186 AB1186 AC1186 AD1186 AE1186 AF1186 AG1186 AH1186 H1187 I1187 J1187 K1187 L1187 M1187 N1187 O1187 P1187 Q1187 R1187 S1187 T1187 U1187 V1187 W1187 X1187 Y1187 Z1187 AA1187 AB1187 AC1187 AD1187 AE1187 AF1187 AG1187 AH1187 H1188 I1188 J1188 K1188 L1188 M1188 N1188 O1188 P1188 Q1188 R1188 S1188 T1188 U1188 V1188 W1188 X1188 Y1188 Z1188 AA1188 AB1188 AC1188 AD1188 AE1188 AF1188 AG1188 AH1188 H1189 I1189 J1189 K1189 L1189 M1189 N1189 O1189 P1189 Q1189 R1189 S1189 T1189 U1189 V1189 W1189 X1189 Y1189 Z1189 AA1189 AB1189 AC1189 AD1189 AE1189 AF1189 AG1189 AH1189 H1190 I1190 J1190 K1190 L1190 M1190 N1190 O1190 P1190 Q1190 R1190 S1190 T1190 U1190 V1190 W1190 X1190 Y1190 Z1190 AA1190 AB1190 AC1190 AD1190 AE1190 AF1190 AG1190 AH1190 H1191 I1191 J1191 K1191 L1191 M1191 N1191 O1191 P1191 Q1191 R1191 S1191 T1191 U1191 V1191 W1191 X1191 Y1191 Z1191 AA1191 AB1191 AC1191 AD1191 AE1191 AF1191 AG1191 AH1191 H1192 I1192 J1192 K1192 L1192 M1192 N1192 O1192 P1192 Q1192 R1192 S1192 T1192 U1192 V1192 W1192 X1192 Y1192 Z1192 AA1192 AB1192 AC1192 AD1192 AE1192 AF1192 AG1192 AH1192 H1193 I1193 J1193 K1193 L1193 M1193 N1193 O1193 P1193 Q1193 R1193 S1193 T1193 U1193 V1193 W1193 X1193 Y1193 Z1193 AA1193 AB1193 AC1193 AD1193 AE1193 AF1193 AG1193 AH1193 H1194 I1194 J1194 K1194 L1194 M1194 N1194 O1194 P1194 Q1194 R1194 S1194 T1194 U1194 V1194 W1194 X1194 Y1194 Z1194 AA1194 AB1194 AC1194 AD1194 AE1194 AF1194 AG1194 AH1194 H1195 I1195 J1195 K1195 L1195 M1195 N1195 O1195 P1195 Q1195 R1195 S1195 T1195 U1195 V1195 W1195 X1195 Y1195 Z1195 AA1195 AB1195 AC1195 AD1195 AE1195 AF1195 AG1195 AH1195 H1196 I1196 J1196 K1196 L1196 M1196 N1196 O1196 P1196 Q1196 R1196 S1196 T1196 U1196 V1196 W1196 X1196 Y1196 Z1196 AA1196 AB1196 AC1196 AD1196 AE1196 AF1196 AG1196 AH1196 H1197 I1197 J1197 K1197 L1197 M1197 N1197 O1197 P1197 Q1197 R1197 S1197 T1197 U1197 V1197 W1197 X1197 Y1197 Z1197 AA1197 AB1197 AC1197 AD1197 AE1197 AF1197 AG1197 AH1197 H1198 I1198 J1198 K1198 L1198 M1198 N1198 O1198 P1198 Q1198 R1198 S1198 T1198 U1198 V1198 W1198 X1198 Y1198 Z1198 AA1198 AB1198 AC1198 AD1198 AE1198 AF1198 AG1198 AH1198 H1199 I1199 J1199 K1199 L1199 M1199 N1199 O1199 P1199 Q1199 R1199 S1199 T1199 U1199 V1199 W1199 X1199 Y1199 Z1199 AA1199 AB1199 AC1199 AD1199 AE1199 AF1199 AG1199 AH1199 H1200 I1200 J1200 K1200 L1200 M1200 N1200 O1200 P1200 Q1200 R1200 S1200 T1200 U1200 V1200 W1200 X1200 Y1200 Z1200 AA1200 AB1200 AC1200 AD1200 AE1200 AF1200 AG1200 AH1200 H1201 I1201 J1201 K1201 L1201 M1201 N1201 O1201 P1201 Q1201 R1201 S1201 T1201 U1201 V1201 W1201 X1201 Y1201 Z1201 AA1201 AB1201 AC1201 AD1201 AE1201 AF1201 AG1201 AH1201 H1202 I1202 J1202 K1202 L1202 M1202 N1202 O1202 P1202 Q1202 R1202 S1202 T1202 U1202 V1202 W1202 X1202 Y1202 Z1202 AA1202 AB1202 AC1202 AD1202 AE1202 AF1202 AG1202 AH1202 H1203 I1203 J1203 K1203 L1203 M1203 N1203 O1203 P1203 Q1203 R1203 S1203 T1203 U1203 V1203 W1203 X1203 Y1203 Z1203 AA1203 AB1203 AC1203 AD1203 AE1203 AF1203 AG1203 AH1203 H1204 I1204 J1204 K1204 L1204 M1204 N1204 O1204 P1204 Q1204 R1204 S1204 T1204 U1204 V1204 W1204 X1204 Y1204 Z1204 AA1204 AB1204 AC1204 AD1204 AE1204 AF1204 AG1204 AH1204 H1205 I1205 J1205 K1205 L1205 M1205 N1205 O1205 P1205 Q1205 R1205 S1205 T1205 U1205 V1205 W1205 X1205 Y1205 Z1205 AA1205 AB1205 AC1205 AD1205 AE1205 AF1205 AG1205 AH1205 H1206 I1206 J1206 K1206 L1206 M1206 N1206 O1206 P1206 Q1206 R1206 S1206 T1206 U1206 V1206 W1206 X1206 Y1206 Z1206 AA1206 AB1206 AC1206 AD1206 AE1206 AF1206 AG1206 AH1206 H1207 I1207 J1207 K1207 L1207 M1207 N1207 O1207 P1207 Q1207 R1207 S1207 T1207 U1207 V1207 W1207 X1207 Y1207 Z1207 AA1207 AB1207 AC1207 AD1207 AE1207 AF1207 AG1207 AH1207 H1208 I1208 J1208 K1208 L1208 M1208 N1208 O1208 P1208 Q1208 R1208 S1208 T1208 U1208 V1208 W1208 X1208 Y1208 Z1208 AA1208 AB1208 AC1208 AD1208 AE1208 AF1208 AG1208 AH1208 H1209 I1209 J1209 K1209 L1209 M1209 N1209 O1209 P1209 Q1209 R1209 S1209 T1209 U1209 V1209 W1209 X1209 Y1209 Z1209 AA1209 AB1209 AC1209 AD1209 AE1209 AF1209 AG1209 AH1209 H1210 I1210 J1210 K1210 L1210 M1210 N1210 O1210 P1210 Q1210 R1210 S1210 T1210 U1210 V1210 W1210 X1210 Y1210 Z1210 AA1210 AB1210 AC1210 AD1210 AE1210 AF1210 AG1210 AH1210 H1211 I1211 J1211 K1211 L1211 M1211 N1211 O1211 P1211 Q1211 R1211 S1211 T1211 U1211 V1211 W1211 X1211 Y1211 Z1211 AA1211 AB1211 AC1211 AD1211 AE1211 AF1211 AG1211 AH1211 H1212 I1212 J1212 K1212 L1212 M1212 N1212 O1212 P1212 Q1212 R1212 S1212 T1212 U1212 V1212 W1212 X1212 Y1212 Z1212 AA1212 AB1212 AC1212 AD1212 AE1212 AF1212 AG1212 AH1212 H1213 I1213 J1213 K1213 L1213 M1213 N1213 O1213 P1213 Q1213 R1213 S1213 T1213 U1213 V1213 W1213 X1213 Y1213 Z1213 AA1213 AB1213 AC1213 AD1213 AE1213 AF1213 AG1213 AH1213 H1214 I1214 J1214 K1214 L1214 M1214 N1214 O1214 P1214 Q1214 R1214 S1214 T1214 U1214 V1214 W1214 X1214 Y1214 Z1214 AA1214 AB1214 AC1214 AD1214 AE1214 AF1214 AG1214 AH1214 H1215 I1215 J1215 K1215 L1215 M1215 N1215 O1215 P1215 Q1215 R1215 S1215 T1215 U1215 V1215 W1215 X1215 Y1215 Z1215 AA1215 AB1215 AC1215 AD1215 AE1215 AF1215 AG1215 AH1215 H1216 I1216 J1216 K1216 L1216 M1216 N1216 O1216 P1216 Q1216 R1216 S1216 T1216 U1216 V1216 W1216 X1216 Y1216 Z1216 AA1216 AB1216 AC1216 AD1216 AE1216 AF1216 AG1216 AH1216 H1217 I1217 J1217 K1217 L1217 M1217 N1217 O1217 P1217 Q1217 R1217 S1217 T1217 U1217 V1217 W1217 X1217 Y1217 Z1217 AA1217 AB1217 AC1217 AD1217 AE1217 AF1217 AG1217 AH1217 H1218 I1218 J1218 K1218 L1218 M1218 N1218 O1218 P1218 Q1218 R1218 S1218 T1218 U1218 V1218 W1218 X1218 Y1218 Z1218 AA1218 AB1218 AC1218 AD1218 AE1218 AF1218 AG1218 AH1218 H1219 I1219 J1219 K1219 L1219 M1219 N1219 O1219 P1219 Q1219 R1219 S1219 T1219 U1219 V1219 W1219 X1219 Y1219 Z1219 AA1219 AB1219 AC1219 AD1219 AE1219 AF1219 AG1219 AH1219 H1220 I1220 J1220 K1220 L1220 M1220 N1220 O1220 P1220 Q1220 R1220 S1220 T1220 U1220 V1220 W1220 X1220 Y1220 Z1220 AA1220 AB1220 AC1220 AD1220 AE1220 AF1220 AG1220 AH1220 H1221 I1221 J1221 K1221 L1221 M1221 N1221 O1221 P1221 Q1221 R1221 S1221 T1221 U1221 V1221 W1221 X1221 Y1221 Z1221 AA1221 AB1221 AC1221 AD1221 AE1221 AF1221 AG1221 AH1221 H1222 I1222 J1222 K1222 L1222 M1222 N1222 O1222 P1222 Q1222 R1222 S1222 T1222 U1222 V1222 W1222 X1222 Y1222 Z1222 AA1222 AB1222 AC1222 AD1222 AE1222 AF1222 AG1222 AH1222 H1223 I1223 J1223 K1223 L1223 M1223 N1223 O1223 P1223 Q1223 R1223 S1223 T1223 U1223 V1223 W1223 X1223 Y1223 Z1223 AA1223 AB1223 AC1223 AD1223 AE1223 AF1223 AG1223 AH1223 H1224 I1224 J1224 K1224 L1224 M1224 N1224 O1224 P1224 Q1224 R1224 S1224 T1224 U1224 V1224 W1224 X1224 Y1224 Z1224 AA1224 AB1224 AC1224 AD1224 AE1224 AF1224 AG1224 AH1224 H1225 I1225 J1225 K1225 L1225 M1225 N1225 O1225 P1225 Q1225 R1225 S1225 T1225 U1225 V1225 W1225 X1225 Y1225 Z1225 AA1225 AB1225 AC1225 AD1225 AE1225 AF1225 AG1225 AH1225 H1226 I1226 J1226 K1226 L1226 M1226 N1226 O1226 P1226 Q1226 R1226 S1226 T1226 U1226 V1226 W1226 X1226 Y1226 Z1226 AA1226 AB1226 AC1226 AD1226 AE1226 AF1226 AG1226 AH1226 H1227 I1227 J1227 K1227 L1227 M1227 N1227 O1227 P1227 Q1227 R1227 S1227 T1227 U1227 V1227 W1227 X1227 Y1227 Z1227 AA1227 AB1227 AC1227 AD1227 AE1227 AF1227 AG1227 AH1227 H1228 I1228 J1228 K1228 L1228 M1228 N1228 O1228 P1228 Q1228 R1228 S1228 T1228 U1228 V1228 W1228 X1228 Y1228 Z1228 AA1228 AB1228 AC1228 AD1228 AE1228 AF1228 AG1228 AH1228 H1229 I1229 J1229 K1229 L1229 M1229 N1229 O1229 P1229 Q1229 R1229 S1229 T1229 U1229 V1229 W1229 X1229 Y1229 Z1229 AA1229 AB1229 AC1229 AD1229 AE1229 AF1229 AG1229 AH1229 H1230 I1230 J1230 K1230 L1230 M1230 N1230 O1230 P1230 Q1230 R1230 S1230 T1230 U1230 V1230 W1230 X1230 Y1230 Z1230 AA1230 AB1230 AC1230 AD1230 AE1230 AF1230 AG1230 AH1230 H1231 I1231 J1231 K1231 L1231 M1231 N1231 O1231 P1231 Q1231 R1231 S1231 T1231 U1231 V1231 W1231 X1231 Y1231 Z1231 AA1231 AB1231 AC1231 AD1231 AE1231 AF1231 AG1231 AH1231 H1232 I1232 J1232 K1232 L1232 M1232 N1232 O1232 P1232 Q1232 R1232 S1232 T1232 U1232 V1232 W1232 X1232 Y1232 Z1232 AA1232 AB1232 AC1232 AD1232 AE1232 AF1232 AG1232 AH1232 H1233 I1233 J1233 K1233 L1233 M1233 N1233 O1233 P1233 Q1233 R1233 S1233 T1233 U1233 V1233 W1233 X1233 Y1233 Z1233 AA1233 AB1233 AC1233 AD1233 AE1233 AF1233 AG1233 AH1233 H1234 I1234 J1234 K1234 L1234 M1234 N1234 O1234 P1234 Q1234 R1234 S1234 T1234 U1234 V1234 W1234 X1234 Y1234 Z1234 AA1234 AB1234 AC1234 AD1234 AE1234 AF1234 AG1234 AH1234 H1235 I1235 J1235 K1235 L1235 M1235 N1235 O1235 P1235 Q1235 R1235 S1235 T1235 U1235 V1235 W1235 X1235 Y1235 Z1235 AA1235 AB1235 AC1235 AD1235 AE1235 AF1235 AG1235 AH1235 H1236 I1236 J1236 K1236 L1236 M1236 N1236 O1236 P1236 Q1236 R1236 S1236 T1236 U1236 V1236 W1236 X1236 Y1236 Z1236 AA1236 AB1236 AC1236 AD1236 AE1236 AF1236 AG1236 AH1236 H1237 I1237 J1237 K1237 L1237 M1237 N1237 O1237 P1237 Q1237 R1237 S1237 T1237 U1237 V1237 W1237 X1237 Y1237 Z1237 AA1237 AB1237 AC1237 AD1237 AE1237 AF1237 AG1237 AH1237 H1238 I1238 J1238 K1238 L1238 M1238 N1238 O1238 P1238 Q1238 R1238 S1238 T1238 U1238 V1238 W1238 X1238 Y1238 Z1238 AA1238 AB1238 AC1238 AD1238 AE1238 AF1238 AG1238 AH1238 H1239 I1239 J1239 K1239 L1239 M1239 N1239 O1239 P1239 Q1239 R1239 S1239 T1239 U1239 V1239 W1239 X1239 Y1239 Z1239 AA1239 AB1239 AC1239 AD1239 AE1239 AF1239 AG1239 AH1239 H1240 I1240 J1240 K1240 L1240 M1240 N1240 O1240 P1240 Q1240 R1240 S1240 T1240 U1240 V1240 W1240 X1240 Y1240 Z1240 AA1240 AB1240 AC1240 AD1240 AE1240 AF1240 AG1240 AH1240 H1241 I1241 J1241 K1241 L1241 M1241 N1241 O1241 P1241 Q1241 R1241 S1241 T1241 U1241 V1241 W1241 X1241 Y1241 Z1241 AA1241 AB1241 AC1241 AD1241 AE1241 AF1241 AG1241 AH1241 H1242 I1242 J1242 K1242 L1242 M1242 N1242 O1242 P1242 Q1242 R1242 S1242 T1242 U1242 V1242 W1242 X1242 Y1242 Z1242 AA1242 AB1242 AC1242 AD1242 AE1242 AF1242 AG1242 AH1242 H1243 I1243 J1243 K1243 L1243 M1243 N1243 O1243 P1243 Q1243 R1243 S1243 T1243 U1243 V1243 W1243 X1243 Y1243 Z1243 AA1243 AB1243 AC1243 AD1243 AE1243 AF1243 AG1243 AH1243 H1244 I1244 J1244 K1244 L1244 M1244 N1244 O1244 P1244 Q1244 R1244 S1244 T1244 U1244 V1244 W1244 X1244 Y1244 Z1244 AA1244 AB1244 AC1244 AD1244 AE1244 AF1244 AG1244 AH1244 H1245 I1245 J1245 K1245 L1245 M1245 N1245 O1245 P1245 Q1245 R1245 S1245 T1245 U1245 V1245 W1245 X1245 Y1245 Z1245 AA1245 AB1245 AC1245 AD1245 AE1245 AF1245 AG1245 AH1245 H1246 I1246 J1246 K1246 L1246 M1246 N1246 O1246 P1246 Q1246 R1246 S1246 T1246 U1246 V1246 W1246 X1246 Y1246 Z1246 AA1246 AB1246 AC1246 AD1246 AE1246 AF1246 AG1246 AH1246 H1247 I1247 J1247 K1247 L1247 M1247 N1247 O1247 P1247 Q1247 R1247 S1247 T1247 U1247 V1247 W1247 X1247 Y1247 Z1247 AA1247 AB1247 AC1247 AD1247 AE1247 AF1247 AG1247 AH1247 H1248 I1248 J1248 K1248 L1248 M1248 N1248 O1248 P1248 Q1248 R1248 S1248 T1248 U1248 V1248 W1248 X1248 Y1248 Z1248 AA1248 AB1248 AC1248 AD1248 AE1248 AF1248 AG1248 AH1248 H1249 I1249 J1249 K1249 L1249 M1249 N1249 O1249 P1249 Q1249 R1249 S1249 T1249 U1249 V1249 W1249 X1249 Y1249 Z1249 AA1249 AB1249 AC1249 AD1249 AE1249 AF1249 AG1249 AH1249 H1250 I1250 J1250 K1250 L1250 M1250 N1250 O1250 P1250 Q1250 R1250 S1250 T1250 U1250 V1250 W1250 X1250 Y1250 Z1250 AA1250 AB1250 AC1250 AD1250 AE1250 AF1250 AG1250 AH1250 H1251 I1251 J1251 K1251 L1251 M1251 N1251 O1251 P1251 Q1251 R1251 S1251 T1251 U1251 V1251 W1251 X1251 Y1251 Z1251 AA1251 AB1251 AC1251 AD1251 AE1251 AF1251 AG1251 AH1251 H1252 I1252 J1252 K1252 L1252 M1252 N1252 O1252 P1252 Q1252 R1252 S1252 T1252 U1252 V1252 W1252 X1252 Y1252 Z1252 AA1252 AB1252 AC1252 AD1252 AE1252 AF1252 AG1252 AH1252 H1253 I1253 J1253 K1253 L1253 M1253 N1253 O1253 P1253 Q1253 R1253 S1253 T1253 U1253 V1253 W1253 X1253 Y1253 Z1253 AA1253 AB1253 AC1253 AD1253 AE1253 AF1253 AG1253 AH1253 H1254 I1254 J1254 K1254 L1254 M1254 N1254 O1254 P1254 Q1254 R1254 S1254 T1254 U1254 V1254 W1254 X1254 Y1254 Z1254 AA1254 AB1254 AC1254 AD1254 AE1254 AF1254 AG1254 AH1254 H1255 I1255 J1255 K1255 L1255 M1255 N1255 O1255 P1255 Q1255 R1255 S1255 T1255 U1255 V1255 W1255 X1255 Y1255 Z1255 AA1255 AB1255 AC1255 AD1255 AE1255 AF1255 AG1255 AH1255 H1256 I1256 J1256 K1256 L1256 M1256 N1256 O1256 P1256 Q1256 R1256 S1256 T1256 U1256 V1256 W1256 X1256 Y1256 Z1256 AA1256 AB1256 AC1256 AD1256 AE1256 AF1256 AG1256 AH1256 H1257 I1257 J1257 K1257 L1257 M1257 N1257 O1257 P1257 Q1257 R1257 S1257 T1257 U1257 V1257 W1257 X1257 Y1257 Z1257 AA1257 AB1257 AC1257 AD1257 AE1257 AF1257 AG1257 AH1257 H1258 I1258 J1258 K1258 L1258 M1258 N1258 O1258 P1258 Q1258 R1258 S1258 T1258 U1258 V1258 W1258 X1258 Y1258 Z1258 AA1258 AB1258 AC1258 AD1258 AE1258 AF1258 AG1258 AH1258 H1259 I1259 J1259 K1259 L1259 M1259 N1259 O1259 P1259 Q1259 R1259 S1259 T1259 U1259 V1259 W1259 X1259 Y1259 Z1259 AA1259 AB1259 AC1259 AD1259 AE1259 AF1259 AG1259 AH1259 H1260 I1260 J1260 K1260 L1260 M1260 N1260 O1260 P1260 Q1260 R1260 S1260 T1260 U1260 V1260 W1260 X1260 Y1260 Z1260 AA1260 AB1260 AC1260 AD1260 AE1260 AF1260 AG1260 AH1260 H1261 I1261 J1261 K1261 L1261 M1261 N1261 O1261 P1261 Q1261 R1261 S1261 T1261 U1261 V1261 W1261 X1261 Y1261 Z1261 AA1261 AB1261 AC1261 AD1261 AE1261 AF1261 AG1261 AH1261 H1262 I1262 J1262 K1262 L1262 M1262 N1262 O1262 P1262 Q1262 R1262 S1262 T1262 U1262 V1262 W1262 X1262 Y1262 Z1262 AA1262 AB1262 AC1262 AD1262 AE1262 AF1262 AG1262 AH1262 H1263 I1263 J1263 K1263 L1263 M1263 N1263 O1263 P1263 Q1263 R1263 S1263 T1263 U1263 V1263 W1263 X1263 Y1263 Z1263 AA1263 AB1263 AC1263 AD1263 AE1263 AF1263 AG1263 AH1263 H1264 I1264 J1264 K1264 L1264 M1264 N1264 O1264 P1264 Q1264 R1264 S1264 T1264 U1264 V1264 W1264 X1264 Y1264 Z1264 AA1264 AB1264 AC1264 AD1264 AE1264 AF1264 AG1264 AH1264 H1265 I1265 J1265 K1265 L1265 M1265 N1265 O1265 P1265 Q1265 R1265 S1265 T1265 U1265 V1265 W1265 X1265 Y1265 Z1265 AA1265 AB1265 AC1265 AD1265 AE1265 AF1265 AG1265 AH1265 H1266 I1266 J1266 K1266 L1266 M1266 N1266 O1266 P1266 Q1266 R1266 S1266 T1266 U1266 V1266 W1266 X1266 Y1266 Z1266 AA1266 AB1266 AC1266 AD1266 AE1266 AF1266 AG1266 AH1266 H1267 I1267 J1267 K1267 L1267 M1267 N1267 O1267 P1267 Q1267 R1267 S1267 T1267 U1267 V1267 W1267 X1267 Y1267 Z1267 AA1267 AB1267 AC1267 AD1267 AE1267 AF1267 AG1267 AH1267 H1268 I1268 J1268 K1268 L1268 M1268 N1268 O1268 P1268 Q1268 R1268 S1268 T1268 U1268 V1268 W1268 X1268 Y1268 Z1268 AA1268 AB1268 AC1268 AD1268 AE1268 AF1268 AG1268 AH1268 H1269 I1269 J1269 K1269 L1269 M1269 N1269 O1269 P1269 Q1269 R1269 S1269 T1269 U1269 V1269 W1269 X1269 Y1269 Z1269 AA1269 AB1269 AC1269 AD1269 AE1269 AF1269 AG1269 AH1269 H1270 I1270 J1270 K1270 L1270 M1270 N1270 O1270 P1270 Q1270 R1270 S1270 T1270 U1270 V1270 W1270 X1270 Y1270 Z1270 AA1270 AB1270 AC1270 AD1270 AE1270 AF1270 AG1270 AH1270 H1271 I1271 J1271 K1271 L1271 M1271 N1271 O1271 P1271 Q1271 R1271 S1271 T1271 U1271 V1271 W1271 X1271 Y1271 Z1271 AA1271 AB1271 AC1271 AD1271 AE1271 AF1271 AG1271 AH1271 H1272 I1272 J1272 K1272 L1272 M1272 N1272 O1272 P1272 Q1272 R1272 S1272 T1272 U1272 V1272 W1272 X1272 Y1272 Z1272 AA1272 AB1272 AC1272 AD1272 AE1272 AF1272 AG1272 AH1272 H1273 I1273 J1273 K1273 L1273 M1273 N1273 O1273 P1273 Q1273 R1273 S1273 T1273 U1273 V1273 W1273 X1273 Y1273 Z1273 AA1273 AB1273 AC1273 AD1273 AE1273 AF1273 AG1273 AH1273 H1274 I1274 J1274 K1274 L1274 M1274 N1274 O1274 P1274 Q1274 R1274 S1274 T1274 U1274 V1274 W1274 X1274 Y1274 Z1274 AA1274 AB1274 AC1274 AD1274 AE1274 AF1274 AG1274 AH1274 H1275 I1275 J1275 K1275 L1275 M1275 N1275 O1275 P1275 Q1275 R1275 S1275 T1275 U1275 V1275 W1275 X1275 Y1275 Z1275 AA1275 AB1275 AC1275 AD1275 AE1275 AF1275 AG1275 AH1275 H1276 I1276 J1276 K1276 L1276 M1276 N1276 O1276 P1276 Q1276 R1276 S1276 T1276 U1276 V1276 W1276 X1276 Y1276 Z1276 AA1276 AB1276 AC1276 AD1276 AE1276 AF1276 AG1276 AH1276 H1277 I1277 J1277 K1277 L1277 M1277 N1277 O1277 P1277 Q1277 R1277 S1277 T1277 U1277 V1277 W1277 X1277 Y1277 Z1277 AA1277 AB1277 AC1277 AD1277 AE1277 AF1277 AG1277 AH1277 H1278 I1278 J1278 K1278 L1278 M1278 N1278 O1278 P1278 Q1278 R1278 S1278 T1278 U1278 V1278 W1278 X1278 Y1278 Z1278 AA1278 AB1278 AC1278 AD1278 AE1278 AF1278 AG1278 AH1278 H1279 I1279 J1279 K1279 L1279 M1279 N1279 O1279 P1279 Q1279 R1279 S1279 T1279 U1279 V1279 W1279 X1279 Y1279 Z1279 AA1279 AB1279 AC1279 AD1279 AE1279 AF1279 AG1279 AH1279 H1280 I1280 J1280 K1280 L1280 M1280 N1280 O1280 P1280 Q1280 R1280 S1280 T1280 U1280 V1280 W1280 X1280 Y1280 Z1280 AA1280 AB1280 AC1280 AD1280 AE1280 AF1280 AG1280 AH1280 H1281 I1281 J1281 K1281 L1281 M1281 N1281 O1281 P1281 Q1281 R1281 S1281 T1281 U1281 V1281 W1281 X1281 Y1281 Z1281 AA1281 AB1281 AC1281 AD1281 AE1281 AF1281 AG1281 AH1281 H1282 I1282 J1282 K1282 L1282 M1282 N1282 O1282 P1282 Q1282 R1282 S1282 T1282 U1282 V1282 W1282 X1282 Y1282 Z1282 AA1282 AB1282 AC1282 AD1282 AE1282 AF1282 AG1282 AH1282 H1283 I1283 J1283 K1283 L1283 M1283 N1283 O1283 P1283 Q1283 R1283 S1283 T1283 U1283 V1283 W1283 X1283 Y1283 Z1283 AA1283 AB1283 AC1283 AD1283 AE1283 AF1283 AG1283 AH1283 H1284 I1284 J1284 K1284 L1284 M1284 N1284 O1284 P1284 Q1284 R1284 S1284 T1284 U1284 V1284 W1284 X1284 Y1284 Z1284 AA1284 AB1284 AC1284 AD1284 AE1284 AF1284 AG1284 AH1284 H1285 I1285 J1285 K1285 L1285 M1285 N1285 O1285 P1285 Q1285 R1285 S1285 T1285 U1285 V1285 W1285 X1285 Y1285 Z1285 AA1285 AB1285 AC1285 AD1285 AE1285 AF1285 AG1285 AH1285 H1286 I1286 J1286 K1286 L1286 M1286 N1286 O1286 P1286 Q1286 R1286 S1286 T1286 U1286 V1286 W1286 X1286 Y1286 Z1286 AA1286 AB1286 AC1286 AD1286 AE1286 AF1286 AG1286 AH1286 H1287 I1287 J1287 K1287 L1287 M1287 N1287 O1287 P1287 Q1287 R1287 S1287 T1287 U1287 V1287 W1287 X1287 Y1287 Z1287 AA1287 AB1287 AC1287 AD1287 AE1287 AF1287 AG1287 AH1287 H1288 I1288 J1288 K1288 L1288 M1288 N1288 O1288 P1288 Q1288 R1288 S1288 T1288 U1288 V1288 W1288 X1288 Y1288 Z1288 AA1288 AB1288 AC1288 AD1288 AE1288 AF1288 AG1288 AH1288 H1289 I1289 J1289 K1289 L1289 M1289 N1289 O1289 P1289 Q1289 R1289 S1289 T1289 U1289 V1289 W1289 X1289 Y1289 Z1289 AA1289 AB1289 AC1289 AD1289 AE1289 AF1289 AG1289 AH1289 H1290 I1290 J1290 K1290 L1290 M1290 N1290 O1290 P1290 Q1290 R1290 S1290 T1290 U1290 V1290 W1290 X1290 Y1290 Z1290 AA1290 AB1290 AC1290 AD1290 AE1290 AF1290 AG1290 AH1290 H1291 I1291 J1291 K1291 L1291 M1291 N1291 O1291 P1291 Q1291 R1291 S1291 T1291 U1291 V1291 W1291 X1291 Y1291 Z1291 AA1291 AB1291 AC1291 AD1291 AE1291 AF1291 AG1291 AH1291 H1292 I1292 J1292 K1292 L1292 M1292 N1292 O1292 P1292 Q1292 R1292 S1292 T1292 U1292 V1292 W1292 X1292 Y1292 Z1292 AA1292 AB1292 AC1292 AD1292 AE1292 AF1292 AG1292 AH1292 H1293 I1293 J1293 K1293 L1293 M1293 N1293 O1293 P1293 Q1293 R1293 S1293 T1293 U1293 V1293 W1293 X1293 Y1293 Z1293 AA1293 AB1293 AC1293 AD1293 AE1293 AF1293 AG1293 AH1293 H1294 I1294 J1294 K1294 L1294 M1294 N1294 O1294 P1294 Q1294 R1294 S1294 T1294 U1294 V1294 W1294 X1294 Y1294 Z1294 AA1294 AB1294 AC1294 AD1294 AE1294 AF1294 AG1294 AH1294 H1295 I1295 J1295 K1295 L1295 M1295 N1295 O1295 P1295 Q1295 R1295 S1295 T1295 U1295 V1295 W1295 X1295 Y1295 Z1295 AA1295 AB1295 AC1295 AD1295 AE1295 AF1295 AG1295 AH1295 H1296 I1296 J1296 K1296 L1296 M1296 N1296 O1296 P1296 Q1296 R1296 S1296 T1296 U1296 V1296 W1296 X1296 Y1296 Z1296 AA1296 AB1296 AC1296 AD1296 AE1296 AF1296 AG1296 AH1296 H1297 I1297 J1297 K1297 L1297 M1297 N1297 O1297 P1297 Q1297 R1297 S1297 T1297 U1297 V1297 W1297 X1297 Y1297 Z1297 AA1297 AB1297 AC1297 AD1297 AE1297 AF1297 AG1297 AH1297 H1298 I1298 J1298 K1298 L1298 M1298 N1298 O1298 P1298 Q1298 R1298 S1298 T1298 U1298 V1298 W1298 X1298 Y1298 Z1298 AA1298 AB1298 AC1298 AD1298 AE1298 AF1298 AG1298 AH1298 H1299 I1299 J1299 K1299 L1299 M1299 N1299 O1299 P1299 Q1299 R1299 S1299 T1299 U1299 V1299 W1299 X1299 Y1299 Z1299 AA1299 AB1299 AC1299 AD1299 AE1299 AF1299 AG1299 AH1299 H1300 I1300 J1300 K1300 L1300 M1300 N1300 O1300 P1300 Q1300 R1300 S1300 T1300 U1300 V1300 W1300 X1300 Y1300 Z1300 AA1300 AB1300 AC1300 AD1300 AE1300 AF1300 AG1300 AH1300 H1301 I1301 J1301 K1301 L1301 M1301 N1301 O1301 P1301 Q1301 R1301 S1301 T1301 U1301 V1301 W1301 X1301 Y1301 Z1301 AA1301 AB1301 AC1301 AD1301 AE1301 AF1301 AG1301 AH1301 H1302 I1302 J1302 K1302 L1302 M1302 N1302 O1302 P1302 Q1302 R1302 S1302 T1302 U1302 V1302 W1302 X1302 Y1302 Z1302 AA1302 AB1302 AC1302 AD1302 AE1302 AF1302 AG1302 AH1302 H1303 I1303 J1303 K1303 L1303 M1303 N1303 O1303 P1303 Q1303 R1303 S1303 T1303 U1303 V1303 W1303 X1303 Y1303 Z1303 AA1303 AB1303 AC1303 AD1303 AE1303 AF1303 AG1303 AH1303 H1304 I1304 J1304 K1304 L1304 M1304 N1304 O1304 P1304 Q1304 R1304 S1304 T1304 U1304 V1304 W1304 X1304 Y1304 Z1304 AA1304 AB1304 AC1304 AD1304 AE1304 AF1304 AG1304 AH1304 H1305 I1305 J1305 K1305 L1305 M1305 N1305 O1305 P1305 Q1305 R1305 S1305 T1305 U1305 V1305 W1305 X1305 Y1305 Z1305 AA1305 AB1305 AC1305 AD1305 AE1305 AF1305 AG1305 AH1305 H1306 I1306 J1306 K1306 L1306 M1306 N1306 O1306 P1306 Q1306 R1306 S1306 T1306 U1306 V1306 W1306 X1306 Y1306 Z1306 AA1306 AB1306 AC1306 AD1306 AE1306 AF1306 AG1306 AH1306 H1307 I1307 J1307 K1307 L1307 M1307 N1307 O1307 P1307 Q1307 R1307 S1307 T1307 U1307 V1307 W1307 X1307 Y1307 Z1307 AA1307 AB1307 AC1307 AD1307 AE1307 AF1307 AG1307 AH1307 H1308 I1308 J1308 K1308 L1308 M1308 N1308 O1308 P1308 Q1308 R1308 S1308 T1308 U1308 V1308 W1308 X1308 Y1308 Z1308 AA1308 AB1308 AC1308 AD1308 AE1308 AF1308 AG1308 AH1308 H1309 I1309 J1309 K1309 L1309 M1309 N1309 O1309 P1309 Q1309 R1309 S1309 T1309 U1309 V1309 W1309 X1309 Y1309 Z1309 AA1309 AB1309 AC1309 AD1309 AE1309 AF1309 AG1309 AH1309 H1310 I1310 J1310 K1310 L1310 M1310 N1310 O1310 P1310 Q1310 R1310 S1310 T1310 U1310 V1310 W1310 X1310 Y1310 Z1310 AA1310 AB1310 AC1310 AD1310 AE1310 AF1310 AG1310 AH1310 H1311 I1311 J1311 K1311 L1311 M1311 N1311 O1311 P1311 Q1311 R1311 S1311 T1311 U1311 V1311 W1311 X1311 Y1311 Z1311 AA1311 AB1311 AC1311 AD1311 AE1311 AF1311 AG1311 AH1311 H1312 I1312 J1312 K1312 L1312 M1312 N1312 O1312 P1312 Q1312 R1312 S1312 T1312 U1312 V1312 W1312 X1312 Y1312 Z1312 AA1312 AB1312 AC1312 AD1312 AE1312 AF1312 AG1312 AH1312 H1313 I1313 J1313 K1313 L1313 M1313 N1313 O1313 P1313 Q1313 R1313 S1313 T1313 U1313 V1313 W1313 X1313 Y1313 Z1313 AA1313 AB1313 AC1313 AD1313 AE1313 AF1313 AG1313 AH1313 H1314 I1314 J1314 K1314 L1314 M1314 N1314 O1314 P1314 Q1314 R1314 S1314 T1314 U1314 V1314 W1314 X1314 Y1314 Z1314 AA1314 AB1314 AC1314 AD1314 AE1314 AF1314 AG1314 AH1314 H1315 I1315 J1315 K1315 L1315 M1315 N1315 O1315 P1315 Q1315 R1315 S1315 T1315 U1315 V1315 W1315 X1315 Y1315 Z1315 AA1315 AB1315 AC1315 AD1315 AE1315 AF1315 AG1315 AH1315 H1316 I1316 J1316 K1316 L1316 M1316 N1316 O1316 P1316 Q1316 R1316 S1316 T1316 U1316 V1316 W1316 X1316 Y1316 Z1316 AA1316 AB1316 AC1316 AD1316 AE1316 AF1316 AG1316 AH1316 H1317 I1317 J1317 K1317 L1317 M1317 N1317 O1317 P1317 Q1317 R1317 S1317 T1317 U1317 V1317 W1317 X1317 Y1317 Z1317 AA1317 AB1317 AC1317 AD1317 AE1317 AF1317 AG1317 AH1317 H1318 I1318 J1318 K1318 L1318 M1318 N1318 O1318 P1318 Q1318 R1318 S1318 T1318 U1318 V1318 W1318 X1318 Y1318 Z1318 AA1318 AB1318 AC1318 AD1318 AE1318 AF1318 AG1318 AH1318 H1319 I1319 J1319 K1319 L1319 M1319 N1319 O1319 P1319 Q1319 R1319 S1319 T1319 U1319 V1319 W1319 X1319 Y1319 Z1319 AA1319 AB1319 AC1319 AD1319 AE1319 AF1319 AG1319 AH1319 H1320 I1320 J1320 K1320 L1320 M1320 N1320 O1320 P1320 Q1320 R1320 S1320 T1320 U1320 V1320 W1320 X1320 Y1320 Z1320 AA1320 AB1320 AC1320 AD1320 AE1320 AF1320 AG1320 AH1320 H1321 I1321 J1321 K1321 L1321 M1321 N1321 O1321 P1321 Q1321 R1321 S1321 T1321 U1321 V1321 W1321 X1321 Y1321 Z1321 AA1321 AB1321 AC1321 AD1321 AE1321 AF1321 AG1321 AH1321 H1322 I1322 J1322 K1322 L1322 M1322 N1322 O1322 P1322 Q1322 R1322 S1322 T1322 U1322 V1322 W1322 X1322 Y1322 Z1322 AA1322 AB1322 AC1322 AD1322 AE1322 AF1322 AG1322 AH1322 H1323 I1323 J1323 K1323 L1323 M1323 N1323 O1323 P1323 Q1323 R1323 S1323 T1323 U1323 V1323 W1323 X1323 Y1323 Z1323 AA1323 AB1323 AC1323 AD1323 AE1323 AF1323 AG1323 AH1323 H1324 I1324 J1324 K1324 L1324 M1324 N1324 O1324 P1324 Q1324 R1324 S1324 T1324 U1324 V1324 W1324 X1324 Y1324 Z1324 AA1324 AB1324 AC1324 AD1324 AE1324 AF1324 AG1324 AH1324 H1325 I1325 J1325 K1325 L1325 M1325 N1325 O1325 P1325 Q1325 R1325 S1325 T1325 U1325 V1325 W1325 X1325 Y1325 Z1325 AA1325 AB1325 AC1325 AD1325 AE1325 AF1325 AG1325 AH1325 H1326 I1326 J1326 K1326 L1326 M1326 N1326 O1326 P1326 Q1326 R1326 S1326 T1326 U1326 V1326 W1326 X1326 Y1326 Z1326 AA1326 AB1326 AC1326 AD1326 AE1326 AF1326 AG1326 AH1326 H1327 I1327 J1327 K1327 L1327 M1327 N1327 O1327 P1327 Q1327 R1327 S1327 T1327 U1327 V1327 W1327 X1327 Y1327 Z1327 AA1327 AB1327 AC1327 AD1327 AE1327 AF1327 AG1327 AH1327 H1328 I1328 J1328 K1328 L1328 M1328 N1328 O1328 P1328 Q1328 R1328 S1328 T1328 U1328 V1328 W1328 X1328 Y1328 Z1328 AA1328 AB1328 AC1328 AD1328 AE1328 AF1328 AG1328 AH1328 H1329 I1329 J1329 K1329 L1329 M1329 N1329 O1329 P1329 Q1329 R1329 S1329 T1329 U1329 V1329 W1329 X1329 Y1329 Z1329 AA1329 AB1329 AC1329 AD1329 AE1329 AF1329 AG1329 AH1329 H1330 I1330 J1330 K1330 L1330 M1330 N1330 O1330 P1330 Q1330 R1330 S1330 T1330 U1330 V1330 W1330 X1330 Y1330 Z1330 AA1330 AB1330 AC1330 AD1330 AE1330 AF1330 AG1330 AH1330 H1331 I1331 J1331 K1331 L1331 M1331 N1331 O1331 P1331 Q1331 R1331 S1331 T1331 U1331 V1331 W1331 X1331 Y1331 Z1331 AA1331 AB1331 AC1331 AD1331 AE1331 AF1331 AG1331 AH1331 H1332 I1332 J1332 K1332 L1332 M1332 N1332 O1332 P1332 Q1332 R1332 S1332 T1332 U1332 V1332 W1332 X1332 Y1332 Z1332 AA1332 AB1332 AC1332 AD1332 AE1332 AF1332 AG1332 AH1332 H1333 I1333 J1333 K1333 L1333 M1333 N1333 O1333 P1333 Q1333 R1333 S1333 T1333 U1333 V1333 W1333 X1333 Y1333 Z1333 AA1333 AB1333 AC1333 AD1333 AE1333 AF1333 AG1333 AH1333 H1334 I1334 J1334 K1334 L1334 M1334 N1334 O1334 P1334 Q1334 R1334 S1334 T1334 U1334 V1334 W1334 X1334 Y1334 Z1334 AA1334 AB1334 AC1334 AD1334 AE1334 AF1334 AG1334 AH1334 H1335 I1335 J1335 K1335 L1335 M1335 N1335 O1335 P1335 Q1335 R1335 S1335 T1335 U1335 V1335 W1335 X1335 Y1335 Z1335 AA1335 AB1335 AC1335 AD1335 AE1335 AF1335 AG1335 AH1335 H1336 I1336 J1336 K1336 L1336 M1336 N1336 O1336 P1336 Q1336 R1336 S1336 T1336 U1336 V1336 W1336 X1336 Y1336 Z1336 AA1336 AB1336 AC1336 AD1336 AE1336 AF1336 AG1336 AH1336 H1337 I1337 J1337 K1337 L1337 M1337 N1337 O1337 P1337 Q1337 R1337 S1337 T1337 U1337 V1337 W1337 X1337 Y1337 Z1337 AA1337 AB1337 AC1337 AD1337 AE1337 AF1337 AG1337 AH1337 H1338 I1338 J1338 K1338 L1338 M1338 N1338 O1338 P1338 Q1338 R1338 S1338 T1338 U1338 V1338 W1338 X1338 Y1338 Z1338 AA1338 AB1338 AC1338 AD1338 AE1338 AF1338 AG1338 AH1338 H1339 I1339 J1339 K1339 L1339 M1339 N1339 O1339 P1339 Q1339 R1339 S1339 T1339 U1339 V1339 W1339 X1339 Y1339 Z1339 AA1339 AB1339 AC1339 AD1339 AE1339 AF1339 AG1339 AH1339 H1340 I1340 J1340 K1340 L1340 M1340 N1340 O1340 P1340 Q1340 R1340 S1340 T1340 U1340 V1340 W1340 X1340 Y1340 Z1340 AA1340 AB1340 AC1340 AD1340 AE1340 AF1340 AG1340 AH1340 H1341 I1341 J1341 K1341 L1341 M1341 N1341 O1341 P1341 Q1341 R1341 S1341 T1341 U1341 V1341 W1341 X1341 Y1341 Z1341 AA1341 AB1341 AC1341 AD1341 AE1341 AF1341 AG1341 AH1341 H1342 I1342 J1342 K1342 L1342 M1342 N1342 O1342 P1342 Q1342 R1342 S1342 T1342 U1342 V1342 W1342 X1342 Y1342 Z1342 AA1342 AB1342 AC1342 AD1342 AE1342 AF1342 AG1342 AH1342 H1343 I1343 J1343 K1343 L1343 M1343 N1343 O1343 P1343 Q1343 R1343 S1343 T1343 U1343 V1343 W1343 X1343 Y1343 Z1343 AA1343 AB1343 AC1343 AD1343 AE1343 AF1343 AG1343 AH1343 H1344 I1344 J1344 K1344 L1344 M1344 N1344 O1344 P1344 Q1344 R1344 S1344 T1344 U1344 V1344 W1344 X1344 Y1344 Z1344 AA1344 AB1344 AC1344 AD1344 AE1344 AF1344 AG1344 AH1344 H1345 I1345 J1345 K1345 L1345 M1345 N1345 O1345 P1345 Q1345 R1345 S1345 T1345 U1345 V1345 W1345 X1345 Y1345 Z1345 AA1345 AB1345 AC1345 AD1345 AE1345 AF1345 AG1345 AH1345 H1346 I1346 J1346 K1346 L1346 M1346 N1346 O1346 P1346 Q1346 R1346 S1346 T1346 U1346 V1346 W1346 X1346 Y1346 Z1346 AA1346 AB1346 AC1346 AD1346 AE1346 AF1346 AG1346 AH1346 H1347 I1347 J1347 K1347 L1347 M1347 N1347 O1347 P1347 Q1347 R1347 S1347 T1347 U1347 V1347 W1347 X1347 Y1347 Z1347 AA1347 AB1347 AC1347 AD1347 AE1347 AF1347 AG1347 AH1347 H1348 I1348 J1348 K1348 L1348 M1348 N1348 O1348 P1348 Q1348 R1348 S1348 T1348 U1348 V1348 W1348 X1348 Y1348 Z1348 AA1348 AB1348 AC1348 AD1348 AE1348 AF1348 AG1348 AH1348 H1349 I1349 J1349 K1349 L1349 M1349 N1349 O1349 P1349 Q1349 R1349 S1349 T1349 U1349 V1349 W1349 X1349 Y1349 Z1349 AA1349 AB1349 AC1349 AD1349 AE1349 AF1349 AG1349 AH1349 H1350 I1350 J1350 K1350 L1350 M1350 N1350 O1350 P1350 Q1350 R1350 S1350 T1350 U1350 V1350 W1350 X1350 Y1350 Z1350 AA1350 AB1350 AC1350 AD1350 AE1350 AF1350 AG1350 AH1350 H1351 I1351 J1351 K1351 L1351 M1351 N1351 O1351 P1351 Q1351 R1351 S1351 T1351 U1351 V1351 W1351 X1351 Y1351 Z1351 AA1351 AB1351 AC1351 AD1351 AE1351 AF1351 AG1351 AH1351 H1352 I1352 J1352 K1352 L1352 M1352 N1352 O1352 P1352 Q1352 R1352 S1352 T1352 U1352 V1352 W1352 X1352 Y1352 Z1352 AA1352 AB1352 AC1352 AD1352 AE1352 AF1352 AG1352 AH1352 H1353 I1353 J1353 K1353 L1353 M1353 N1353 O1353 P1353 Q1353 R1353 S1353 T1353 U1353 V1353 W1353 X1353 Y1353 Z1353 AA1353 AB1353 AC1353 AD1353 AE1353 AF1353 AG1353 AH1353 H1354 I1354 J1354 K1354 L1354 M1354 N1354 O1354 P1354 Q1354 R1354 S1354 T1354 U1354 V1354 W1354 X1354 Y1354 Z1354 AA1354 AB1354 AC1354 AD1354 AE1354 AF1354 AG1354 AH1354 H1355 I1355 J1355 K1355 L1355 M1355 N1355 O1355 P1355 Q1355 R1355 S1355 T1355 U1355 V1355 W1355 X1355 Y1355 Z1355 AA1355 AB1355 AC1355 AD1355 AE1355 AF1355 AG1355 AH1355 H1356 I1356 J1356 K1356 L1356 M1356 N1356 O1356 P1356 Q1356 R1356 S1356 T1356 U1356 V1356 W1356 X1356 Y1356 Z1356 AA1356 AB1356 AC1356 AD1356 AE1356 AF1356 AG1356 AH1356 H1357 I1357 J1357 K1357 L1357 M1357 N1357 O1357 P1357 Q1357 R1357 S1357 T1357 U1357 V1357 W1357 X1357 Y1357 Z1357 AA1357 AB1357 AC1357 AD1357 AE1357 AF1357 AG1357 AH1357 H1358 I1358 J1358 K1358 L1358 M1358 N1358 O1358 P1358 Q1358 R1358 S1358 T1358 U1358 V1358 W1358 X1358 Y1358 Z1358 AA1358 AB1358 AC1358 AD1358 AE1358 AF1358 AG1358 AH1358 H1359 I1359 J1359 K1359 L1359 M1359 N1359 O1359 P1359 Q1359 R1359 S1359 T1359 U1359 V1359 W1359 X1359 Y1359 Z1359 AA1359 AB1359 AC1359 AD1359 AE1359 AF1359 AG1359 AH1359 H1360 I1360 J1360 K1360 L1360 M1360 N1360 O1360 P1360 Q1360 R1360 S1360 T1360 U1360 V1360 W1360 X1360 Y1360 Z1360 AA1360 AB1360 AC1360 AD1360 AE1360 AF1360 AG1360 AH1360 H1361 I1361 J1361 K1361 L1361 M1361 N1361 O1361 P1361 Q1361 R1361 S1361 T1361 U1361 V1361 W1361 X1361 Y1361 Z1361 AA1361 AB1361 AC1361 AD1361 AE1361 AF1361 AG1361 AH1361 H1362 I1362 J1362 K1362 L1362 M1362 N1362 O1362 P1362 Q1362 R1362 S1362 T1362 U1362 V1362 W1362 X1362 Y1362 Z1362 AA1362 AB1362 AC1362 AD1362 AE1362 AF1362 AG1362 AH1362 H1363 I1363 J1363 K1363 L1363 M1363 N1363 O1363 P1363 Q1363 R1363 S1363 T1363 U1363 V1363 W1363 X1363 Y1363 Z1363 AA1363 AB1363 AC1363 AD1363 AE1363 AF1363 AG1363 AH1363 H1364 I1364 J1364 K1364 L1364 M1364 N1364 O1364 P1364 Q1364 R1364 S1364 T1364 U1364 V1364 W1364 X1364 Y1364 Z1364 AA1364 AB1364 AC1364 AD1364 AE1364 AF1364 AG1364 AH1364 H1365 I1365 J1365 K1365 L1365 M1365 N1365 O1365 P1365 Q1365 R1365 S1365 T1365 U1365 V1365 W1365 X1365 Y1365 Z1365 AA1365 AB1365 AC1365 AD1365 AE1365 AF1365 AG1365 AH1365 H1366 I1366 J1366 K1366 L1366 M1366 N1366 O1366 P1366 Q1366 R1366 S1366 T1366 U1366 V1366 W1366 X1366 Y1366 Z1366 AA1366 AB1366 AC1366 AD1366 AE1366 AF1366 AG1366 AH1366 H1367 I1367 J1367 K1367 L1367 M1367 N1367 O1367 P1367 Q1367 R1367 S1367 T1367 U1367 V1367 W1367 X1367 Y1367 Z1367 AA1367 AB1367 AC1367 AD1367 AE1367 AF1367 AG1367 AH1367 H1368 I1368 J1368 K1368 L1368 M1368 N1368 O1368 P1368 Q1368 R1368 S1368 T1368 U1368 V1368 W1368 X1368 Y1368 Z1368 AA1368 AB1368 AC1368 AD1368 AE1368 AF1368 AG1368 AH1368 H1369 I1369 J1369 K1369 L1369 M1369 N1369 O1369 P1369 Q1369 R1369 S1369 T1369 U1369 V1369 W1369 X1369 Y1369 Z1369 AA1369 AB1369 AC1369 AD1369 AE1369 AF1369 AG1369 AH1369 H1370 I1370 J1370 K1370 L1370 M1370 N1370 O1370 P1370 Q1370 R1370 S1370 T1370 U1370 V1370 W1370 X1370 Y1370 Z1370 AA1370 AB1370 AC1370 AD1370 AE1370 AF1370 AG1370 AH1370 H1371 I1371 J1371 K1371 L1371 M1371 N1371 O1371 P1371 Q1371 R1371 S1371 T1371 U1371 V1371 W1371 X1371 Y1371 Z1371 AA1371 AB1371 AC1371 AD1371 AE1371 AF1371 AG1371 AH1371 H1372 I1372 J1372 K1372 L1372 M1372 N1372 O1372 P1372 Q1372 R1372 S1372 T1372 U1372 V1372 W1372 X1372 Y1372 Z1372 AA1372 AB1372 AC1372 AD1372 AE1372 AF1372 AG1372 AH1372 H1373 I1373 J1373 K1373 L1373 M1373 N1373 O1373 P1373 Q1373 R1373 S1373 T1373 U1373 V1373 W1373 X1373 Y1373 Z1373 AA1373 AB1373 AC1373 AD1373 AE1373 AF1373 AG1373 AH1373 H1374 I1374 J1374 K1374 L1374 M1374 N1374 O1374 P1374 Q1374 R1374 S1374 T1374 U1374 V1374 W1374 X1374 Y1374 Z1374 AA1374 AB1374 AC1374 AD1374 AE1374 AF1374 AG1374 AH1374 H1375 I1375 J1375 K1375 L1375 M1375 N1375 O1375 P1375 Q1375 R1375 S1375 T1375 U1375 V1375 W1375 X1375 Y1375 Z1375 AA1375 AB1375 AC1375 AD1375 AE1375 AF1375 AG1375 AH1375 H1376 I1376 J1376 K1376 L1376 M1376 N1376 O1376 P1376 Q1376 R1376 S1376 T1376 U1376 V1376 W1376 X1376 Y1376 Z1376 AA1376 AB1376 AC1376 AD1376 AE1376 AF1376 AG1376 AH1376 H1377 I1377 J1377 K1377 L1377 M1377 N1377 O1377 P1377 Q1377 R1377 S1377 T1377 U1377 V1377 W1377 X1377 Y1377 Z1377 AA1377 AB1377 AC1377 AD1377 AE1377 AF1377 AG1377 AH1377 H1378 I1378 J1378 K1378 L1378 M1378 N1378 O1378 P1378 Q1378 R1378 S1378 T1378 U1378 V1378 W1378 X1378 Y1378 Z1378 AA1378 AB1378 AC1378 AD1378 AE1378 AF1378 AG1378 AH1378 H1379 I1379 J1379 K1379 L1379 M1379 N1379 O1379 P1379 Q1379 R1379 S1379 T1379 U1379 V1379 W1379 X1379 Y1379 Z1379 AA1379 AB1379 AC1379 AD1379 AE1379 AF1379 AG1379 AH1379 H1380 I1380 J1380 K1380 L1380 M1380 N1380 O1380 P1380 Q1380 R1380 S1380 T1380 U1380 V1380 W1380 X1380 Y1380 Z1380 AA1380 AB1380 AC1380 AD1380 AE1380 AF1380 AG1380 AH1380 H1381:H1408 I1381:I1408 J1381:J1408 K1381:K1408 L1381:L1408 M1381:M1408 N1381:N1408 O1381:O1408 P1381:P1408 Q1381:Q1408 R1381:R1408 S1381:S1408 T1381:T1408 U1381:U1408 V1381:V1408 W1381:W1408 X1381:X1408 Y1381:Y1408 Z1381:Z1408 AA1381:AA1408 AB1381:AB1408 AC1381:AC1408 AD1381:AD1408 AE1381:AE1408 AF1381:AF1408 AG1381:AG1408 AH1381:AH1408 H119:H128 I119:I128 J119:J128 K119:K128 L119:L128 M119:M128 N119:N128 O119:O128 P119:P128 Q119:Q128 R119:R128 S119:S128 T119:T128 U119:U128 V119:V128 W119:W128 X119:X128 Y119:Y128 Z119:Z128 AA119:AA128 AB119:AB128 AC119:AC128 AD119:AD128 AE119:AE128 AF119:AF128 AG119:AG128 AH119:AH128">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H34 AH39 AG39 AF39 AE39 AD39 AC39 AB39 AA39 Z39 Y39 X39 W39 V39 U39 T39 S39 R39 Q39 P39 O39 N39 M39 L39 K39 J39 I39 H39 G42 G48 G54 G60 G66 G72 G78 G8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AH118 AG118 AF118 AE118 AD118 AC118 AB118 AA118 Z118 Y118 X118 W118 V118 U118 T118 S118 R118 Q118 P118 O118 N118 M118 L118 K118 J118 I118 H118">
      <formula1>900</formula1>
    </dataValidation>
    <dataValidation type="list" allowBlank="1" showInputMessage="1" showErrorMessage="1" errorTitle="Ошибка" error="Выберите значение из списка" prompt="Выберите значение из списка" sqref="H7:AH7 H45 H51 H57 H63 H69 H75 H81 H87 I45 I51 I57 I63 I69 I75 I81 I87 J45 J51 J57 J63 J69 J75 J81 J87 K45 K51 K57 K63 K69 K75 K81 K87 L45 L51 L57 L63 L69 L75 L81 L87 M45 M51 M57 M63 M69 M75 M81 M87 N45 N51 N57 N63 N69 N75 N81 N87 O45 O51 O57 O63 O69 O75 O81 O87 P45 P51 P57 P63 P69 P75 P81 P87 Q45 Q51 Q57 Q63 Q69 Q75 Q81 Q87 R45 R51 R57 R63 R69 R75 R81 R87 S45 S51 S57 S63 S69 S75 S81 S87 T45 T51 T57 T63 T69 T75 T81 T87 U45 U51 U57 U63 U69 U75 U81 U87 V45 V51 V57 V63 V69 V75 V81 V87 W45 W51 W57 W63 W69 W75 W81 W87 X45 X51 X57 X63 X69 X75 X81 X87 Y45 Y51 Y57 Y63 Y69 Y75 Y81 Y87 Z45 Z51 Z57 Z63 Z69 Z75 Z81 Z87 AA45 AA51 AA57 AA63 AA69 AA75 AA81 AA87 AB45 AB51 AB57 AB63 AB69 AB75 AB81 AB87 AC45 AC51 AC57 AC63 AC69 AC75 AC81 AC87 AD45 AD51 AD57 AD63 AD69 AD75 AD81 AD87 AE45 AE51 AE57 AE63 AE69 AE75 AE81 AE87 AF45 AF51 AF57 AF63 AF69 AF75 AF81 AF87 AG45 AG51 AG57 AG63 AG69 AG75 AG81 AG87 AH45 AH51 AH57 AH63 AH69 AH75 AH81 AH87">
      <formula1>kind_of_purchase_method</formula1>
    </dataValidation>
  </dataValidations>
  <hyperlinks>
    <hyperlink ref="I139" r:id="rId1" xr:uid="{41FBDA78-CCF1-7877-0708-420F706CB4B1}"/>
    <hyperlink ref="J139" r:id="rId2" xr:uid="{A4A5E108-636D-56E8-47C8-AEDA1C4D3B08}"/>
    <hyperlink ref="K139" r:id="rId3" xr:uid="{6995823C-C1E8-08B4-44B8-101C8DC64C0E}"/>
    <hyperlink ref="L139" r:id="rId4" xr:uid="{FD1BFFF8-FF28-0788-0908-76D87FE5FB98}"/>
    <hyperlink ref="M139" r:id="rId5" xr:uid="{EC567628-6E08-FA5B-B4E7-040735B7CB2E}"/>
    <hyperlink ref="N139" r:id="rId6" xr:uid="{D40A9C58-0A08-F168-C9E8-F2EEBFB0E7E6}"/>
    <hyperlink ref="O139" r:id="rId7" xr:uid="{7AD2B208-597E-6917-B358-59EEAA4A8618}"/>
    <hyperlink ref="P139" r:id="rId8" xr:uid="{6B3BB6BF-AAF7-57A8-33B8-C6C6B2E2E698}"/>
    <hyperlink ref="Q139" r:id="rId9" xr:uid="{B0F40AD8-638D-ADF8-A968-D5EF5C5069A1}"/>
    <hyperlink ref="R139" r:id="rId10" xr:uid="{728603E9-D318-E568-E7B8-7FDAB16BF908}"/>
    <hyperlink ref="S139" r:id="rId11" xr:uid="{84443848-EC02-6E48-5AD8-B2770CCAAC08}"/>
    <hyperlink ref="T139" r:id="rId12" xr:uid="{C3F6DD58-B245-FE1E-84B8-A934032B9473}"/>
    <hyperlink ref="U139" r:id="rId13" xr:uid="{C5B12348-4838-5088-CBA4-DAB105C63A38}"/>
    <hyperlink ref="V139" r:id="rId14" xr:uid="{2C22951B-9D4E-4DA8-A969-36194AC79D91}"/>
    <hyperlink ref="W139" r:id="rId15" xr:uid="{F8E43198-C978-7874-BF78-0D75DD0BD508}"/>
    <hyperlink ref="X139" r:id="rId16" xr:uid="{E7DB3BF8-BD82-F6B8-DF6A-FB29E9DAEA4D}"/>
    <hyperlink ref="Y139" r:id="rId17" xr:uid="{FE8F2C98-BC41-BF44-CFDB-C73B23EB5004}"/>
    <hyperlink ref="Z139" r:id="rId18" xr:uid="{7E0713FD-F2BD-107C-C5B8-F4E3781CF658}"/>
    <hyperlink ref="AA139" r:id="rId19" xr:uid="{A21BE3A8-ED88-95F8-2EB8-46EED545FA78}"/>
    <hyperlink ref="AB139" r:id="rId20" xr:uid="{C5EC6B98-551F-3B18-A468-FD19A525A798}"/>
    <hyperlink ref="AC139" r:id="rId21" xr:uid="{A533295E-A7FC-1B7D-5F6E-F364E9B8DE99}"/>
    <hyperlink ref="AD139" r:id="rId22" xr:uid="{EC449988-AE8B-AE94-6AB8-8FEBE864FFFD}"/>
    <hyperlink ref="AE139" r:id="rId23" xr:uid="{6899BCEC-4E88-3661-2F18-52AC32977C43}"/>
    <hyperlink ref="AF139" r:id="rId24" xr:uid="{6B3B30CD-70CF-4745-D317-2967CFDF183C}"/>
    <hyperlink ref="AG139" r:id="rId25" xr:uid="{FBEDE6D8-1288-7BA8-1C65-FA02F42E0548}"/>
    <hyperlink ref="AH139" r:id="rId26" xr:uid="{8A246318-DD98-3DF8-83B8-15180BFA43D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702E8-A3BE-9DE8-8FDD-4ECFA51548F8}" mc:Ignorable="x14ac xr xr2 xr3">
  <sheetPr>
    <tabColor theme="9" tint="-0.25"/>
  </sheetPr>
  <dimension ref="A1:CF257"/>
  <sheetViews>
    <sheetView topLeftCell="C4" showGridLines="0" zoomScale="90" workbookViewId="0">
      <selection activeCell="A266" sqref="A266"/>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57" t="str">
        <f>FHD20_NAME_FORM</f>
        <v>Форма 11. Информация о расходах на капитальный и текущий ремонт основных средств</v>
      </c>
      <c r="F5" s="2257"/>
      <c r="G5" s="2257"/>
      <c r="H5" s="2257"/>
      <c r="I5" s="2257"/>
      <c r="J5" s="2257"/>
      <c r="K5" s="2257"/>
      <c r="L5" s="620"/>
      <c r="M5" s="620"/>
      <c r="CF5" s="512">
        <v>28</v>
      </c>
    </row>
    <row s="1642" customFormat="1" customHeight="1" ht="16.8">
      <c r="A6" s="617"/>
      <c r="B6" s="766"/>
      <c r="C6" s="516"/>
      <c r="D6" s="1065"/>
      <c r="E6" s="2196" t="str">
        <f>IF(org=0,"Не определено",org)</f>
        <v>КГУП "Примтеплоэнерго"</v>
      </c>
      <c r="F6" s="2196"/>
      <c r="G6" s="2196"/>
      <c r="H6" s="2196"/>
      <c r="I6" s="2196"/>
      <c r="J6" s="2196"/>
      <c r="K6" s="2196"/>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21" t="s">
        <v>476</v>
      </c>
      <c r="F9" s="2122"/>
      <c r="G9" s="2122"/>
      <c r="H9" s="2122"/>
      <c r="I9" s="2122"/>
      <c r="J9" s="2122"/>
      <c r="K9" s="2122"/>
      <c r="L9" s="2122"/>
      <c r="M9" s="2122"/>
      <c r="N9" s="2122"/>
      <c r="O9" s="2122"/>
      <c r="P9" s="2122"/>
      <c r="Q9" s="2122"/>
      <c r="R9" s="2123"/>
      <c r="S9" s="2147" t="s">
        <v>477</v>
      </c>
      <c r="T9" s="341"/>
      <c r="CF9" s="512">
        <v>19</v>
      </c>
    </row>
    <row customHeight="1" ht="48.29999999999999">
      <c r="D10" s="558" t="s">
        <v>88</v>
      </c>
      <c r="E10" s="2147" t="s">
        <v>88</v>
      </c>
      <c r="F10" s="2147"/>
      <c r="G10" s="528" t="s">
        <v>478</v>
      </c>
      <c r="H10" s="2147" t="s">
        <v>88</v>
      </c>
      <c r="I10" s="2147"/>
      <c r="J10" s="528" t="s">
        <v>4080</v>
      </c>
      <c r="K10" s="528" t="s">
        <v>4081</v>
      </c>
      <c r="L10" s="2147" t="s">
        <v>88</v>
      </c>
      <c r="M10" s="2147"/>
      <c r="N10" s="528" t="s">
        <v>4082</v>
      </c>
      <c r="O10" s="528" t="s">
        <v>4083</v>
      </c>
      <c r="P10" s="528" t="s">
        <v>4084</v>
      </c>
      <c r="Q10" s="528" t="s">
        <v>4085</v>
      </c>
      <c r="R10" s="528" t="s">
        <v>4086</v>
      </c>
      <c r="S10" s="2147"/>
      <c r="T10" s="341"/>
      <c r="CF10" s="512">
        <v>46</v>
      </c>
    </row>
    <row s="1649" customFormat="1" customHeight="1" ht="15">
      <c r="A11" s="1059"/>
      <c r="D11" s="1032" t="s">
        <v>137</v>
      </c>
      <c r="E11" s="1032"/>
      <c r="F11" s="1032" t="s">
        <v>102</v>
      </c>
      <c r="G11" s="1032" t="s">
        <v>90</v>
      </c>
      <c r="H11" s="1032"/>
      <c r="I11" s="1032" t="s">
        <v>91</v>
      </c>
      <c r="J11" s="1032" t="s">
        <v>115</v>
      </c>
      <c r="K11" s="1032" t="s">
        <v>92</v>
      </c>
      <c r="L11" s="1032"/>
      <c r="M11" s="1032" t="s">
        <v>93</v>
      </c>
      <c r="N11" s="1032" t="s">
        <v>126</v>
      </c>
      <c r="O11" s="1032" t="s">
        <v>131</v>
      </c>
      <c r="P11" s="1032" t="s">
        <v>135</v>
      </c>
      <c r="Q11" s="1032" t="s">
        <v>140</v>
      </c>
      <c r="R11" s="1032" t="s">
        <v>145</v>
      </c>
      <c r="S11" s="1032" t="s">
        <v>150</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552</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4" customFormat="1" customHeight="1" ht="15">
      <c r="A14" s="630" t="s">
        <v>254</v>
      </c>
      <c r="B14" s="631"/>
      <c r="C14" s="631"/>
      <c r="D14" s="2400" t="s">
        <v>137</v>
      </c>
      <c r="E14" s="2397" t="s">
        <v>245</v>
      </c>
      <c r="F14" s="2398"/>
      <c r="G14" s="2399"/>
      <c r="H14" s="2403" t="str">
        <f>IF(A14="","",INDEX(DIFFERENTIATION_UNMERGE_VD,MATCH(A14,DIFFERENTIATION_ID_DIFF,0)))</f>
        <v>Производство тепловой энергии. Некомбинированная выработка</v>
      </c>
      <c r="I14" s="2403"/>
      <c r="J14" s="2403"/>
      <c r="K14" s="2403"/>
      <c r="L14" s="2403"/>
      <c r="M14" s="2403"/>
      <c r="N14" s="2403"/>
      <c r="O14" s="2403"/>
      <c r="P14" s="2403"/>
      <c r="Q14" s="2403"/>
      <c r="R14" s="2403"/>
      <c r="S14" s="726"/>
      <c r="T14" s="723"/>
      <c r="U14" s="632"/>
      <c r="V14" s="632"/>
      <c r="W14" s="633"/>
      <c r="X14" s="633"/>
      <c r="Y14" s="633"/>
      <c r="Z14" s="633"/>
      <c r="AA14" s="634"/>
      <c r="AB14" s="635"/>
      <c r="AC14" s="2395"/>
      <c r="AD14" s="636"/>
      <c r="AE14" s="637" t="s">
        <v>22</v>
      </c>
      <c r="AF14" s="637"/>
      <c r="AG14" s="638" t="s">
        <v>4087</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4" customFormat="1" customHeight="1" ht="15">
      <c r="A15" s="630"/>
      <c r="B15" s="631"/>
      <c r="C15" s="631"/>
      <c r="D15" s="2401"/>
      <c r="E15" s="2397" t="s">
        <v>740</v>
      </c>
      <c r="F15" s="2398"/>
      <c r="G15" s="2399"/>
      <c r="H15" s="2403" t="str">
        <f>IF(A14="","",INDEX(DIFFERENTIATION_UNMERGE_AREA,MATCH(A14,DIFFERENTIATION_ID_DIFF,0)))</f>
        <v>без дифференциации</v>
      </c>
      <c r="I15" s="2403"/>
      <c r="J15" s="2403"/>
      <c r="K15" s="2403"/>
      <c r="L15" s="2403"/>
      <c r="M15" s="2403"/>
      <c r="N15" s="2403"/>
      <c r="O15" s="2403"/>
      <c r="P15" s="2403"/>
      <c r="Q15" s="2403"/>
      <c r="R15" s="2403"/>
      <c r="S15" s="726"/>
      <c r="T15" s="723"/>
      <c r="U15" s="632"/>
      <c r="V15" s="632"/>
      <c r="W15" s="633"/>
      <c r="X15" s="633"/>
      <c r="Y15" s="633"/>
      <c r="Z15" s="633"/>
      <c r="AA15" s="634"/>
      <c r="AB15" s="635"/>
      <c r="AC15" s="2395"/>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4" customFormat="1" customHeight="1" ht="15">
      <c r="A16" s="630"/>
      <c r="B16" s="631"/>
      <c r="C16" s="631"/>
      <c r="D16" s="2401"/>
      <c r="E16" s="2397" t="s">
        <v>741</v>
      </c>
      <c r="F16" s="2398"/>
      <c r="G16" s="2399"/>
      <c r="H16" s="2403" t="str">
        <f>IF(A14="","",INDEX(DIFFERENTIATION_UNMERGE_SYSTEM,MATCH(A14,DIFFERENTIATION_ID_DIFF,0)))</f>
        <v>Единый тариф на тепловую энергию по Приморскому краю</v>
      </c>
      <c r="I16" s="2403"/>
      <c r="J16" s="2403"/>
      <c r="K16" s="2403"/>
      <c r="L16" s="2403"/>
      <c r="M16" s="2403"/>
      <c r="N16" s="2403"/>
      <c r="O16" s="2403"/>
      <c r="P16" s="2403"/>
      <c r="Q16" s="2403"/>
      <c r="R16" s="2403"/>
      <c r="S16" s="726"/>
      <c r="T16" s="723"/>
      <c r="U16" s="632"/>
      <c r="V16" s="632"/>
      <c r="W16" s="633"/>
      <c r="X16" s="633"/>
      <c r="Y16" s="633"/>
      <c r="Z16" s="633"/>
      <c r="AA16" s="634"/>
      <c r="AB16" s="635"/>
      <c r="AC16" s="2395"/>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4" customFormat="1" customHeight="1" ht="22.5">
      <c r="A17" s="640"/>
      <c r="B17" s="424"/>
      <c r="C17" s="419"/>
      <c r="D17" s="2401"/>
      <c r="E17" s="2396" t="s">
        <v>4088</v>
      </c>
      <c r="F17" s="2396"/>
      <c r="G17" s="2396"/>
      <c r="H17" s="2396"/>
      <c r="I17" s="2396"/>
      <c r="J17" s="2396"/>
      <c r="K17" s="2396"/>
      <c r="L17" s="2396"/>
      <c r="M17" s="2396"/>
      <c r="N17" s="2396"/>
      <c r="O17" s="2396"/>
      <c r="P17" s="2396"/>
      <c r="Q17" s="565">
        <f>SUMIF(T18:T19,"i",Q18:Q19)</f>
        <v>0</v>
      </c>
      <c r="R17" s="1024"/>
      <c r="S17" s="904" t="s">
        <v>4089</v>
      </c>
      <c r="T17" s="724" t="s">
        <v>4090</v>
      </c>
      <c r="U17" s="2394">
        <v>1</v>
      </c>
      <c r="V17" s="2394" t="str">
        <f>INDEX(B_FHD_FLAG_INDEX_1,1,MATCH(A14,B_FHD_FLAG_DIFFERENTIATION,0))</f>
        <v>отсутствует</v>
      </c>
      <c r="W17" s="424"/>
      <c r="X17" s="424"/>
      <c r="Y17" s="424"/>
      <c r="Z17" s="424"/>
      <c r="AA17" s="518"/>
      <c r="AB17" s="424"/>
      <c r="AC17" s="2395"/>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4" customFormat="1" customHeight="1" ht="11.25" hidden="1">
      <c r="A18" s="641"/>
      <c r="B18" s="518"/>
      <c r="C18" s="518"/>
      <c r="D18" s="2401"/>
      <c r="E18" s="642"/>
      <c r="F18" s="642">
        <v>0</v>
      </c>
      <c r="G18" s="642"/>
      <c r="H18" s="642"/>
      <c r="I18" s="642"/>
      <c r="J18" s="642"/>
      <c r="K18" s="642"/>
      <c r="L18" s="642"/>
      <c r="M18" s="642"/>
      <c r="N18" s="642"/>
      <c r="O18" s="642"/>
      <c r="P18" s="642"/>
      <c r="Q18" s="642"/>
      <c r="R18" s="642"/>
      <c r="S18" s="643"/>
      <c r="T18" s="725"/>
      <c r="U18" s="2394"/>
      <c r="V18" s="2394"/>
      <c r="W18" s="518"/>
      <c r="X18" s="518"/>
      <c r="Y18" s="518"/>
      <c r="Z18" s="518"/>
      <c r="AA18" s="518"/>
      <c r="AB18" s="424"/>
      <c r="AC18" s="2395"/>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4" customFormat="1" customHeight="1" ht="11.25">
      <c r="A19" s="640"/>
      <c r="B19" s="424"/>
      <c r="C19" s="419"/>
      <c r="D19" s="2401"/>
      <c r="E19" s="656" t="s">
        <v>22</v>
      </c>
      <c r="F19" s="657" t="s">
        <v>22</v>
      </c>
      <c r="G19" s="657" t="s">
        <v>22</v>
      </c>
      <c r="H19" s="658" t="s">
        <v>22</v>
      </c>
      <c r="I19" s="658"/>
      <c r="J19" s="658"/>
      <c r="K19" s="658"/>
      <c r="L19" s="658"/>
      <c r="M19" s="658"/>
      <c r="N19" s="658"/>
      <c r="O19" s="658"/>
      <c r="P19" s="658"/>
      <c r="Q19" s="658"/>
      <c r="R19" s="659"/>
      <c r="S19" s="1027"/>
      <c r="T19" s="725"/>
      <c r="U19" s="2394"/>
      <c r="V19" s="2394"/>
      <c r="W19" s="424"/>
      <c r="X19" s="424"/>
      <c r="Y19" s="424"/>
      <c r="Z19" s="424"/>
      <c r="AA19" s="518"/>
      <c r="AB19" s="424"/>
      <c r="AC19" s="2395"/>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4" customFormat="1" customHeight="1" ht="22.5">
      <c r="A20" s="640"/>
      <c r="B20" s="424"/>
      <c r="C20" s="419"/>
      <c r="D20" s="2401"/>
      <c r="E20" s="2396" t="s">
        <v>4091</v>
      </c>
      <c r="F20" s="2396"/>
      <c r="G20" s="2396"/>
      <c r="H20" s="2396"/>
      <c r="I20" s="2396"/>
      <c r="J20" s="2396"/>
      <c r="K20" s="2396"/>
      <c r="L20" s="2396"/>
      <c r="M20" s="2396"/>
      <c r="N20" s="2396"/>
      <c r="O20" s="2396"/>
      <c r="P20" s="2396"/>
      <c r="Q20" s="565">
        <f>SUMIF(T21:T22,"i",Q21:Q22)</f>
        <v>0</v>
      </c>
      <c r="R20" s="1024"/>
      <c r="S20" s="716" t="s">
        <v>4092</v>
      </c>
      <c r="T20" s="724" t="s">
        <v>4090</v>
      </c>
      <c r="U20" s="2394">
        <v>2</v>
      </c>
      <c r="V20" s="2394" t="str">
        <f>INDEX(B_FHD_FLAG_INDEX_2,1,MATCH(A14,B_FHD_FLAG_DIFFERENTIATION,0))</f>
        <v>отсутствует</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4" customFormat="1" customHeight="1" ht="11.25" hidden="1">
      <c r="A21" s="715"/>
      <c r="B21" s="518"/>
      <c r="C21" s="518"/>
      <c r="D21" s="2401"/>
      <c r="E21" s="642"/>
      <c r="F21" s="642">
        <v>0</v>
      </c>
      <c r="G21" s="642"/>
      <c r="H21" s="642"/>
      <c r="I21" s="642"/>
      <c r="J21" s="642"/>
      <c r="K21" s="642"/>
      <c r="L21" s="642"/>
      <c r="M21" s="642"/>
      <c r="N21" s="642"/>
      <c r="O21" s="642"/>
      <c r="P21" s="642"/>
      <c r="Q21" s="642"/>
      <c r="R21" s="642"/>
      <c r="S21" s="643"/>
      <c r="T21" s="725"/>
      <c r="U21" s="2394"/>
      <c r="V21" s="2394"/>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s="1854" customFormat="1" customHeight="1" ht="11.25">
      <c r="A22" s="640"/>
      <c r="B22" s="424"/>
      <c r="C22" s="419"/>
      <c r="D22" s="2402"/>
      <c r="E22" s="656" t="s">
        <v>22</v>
      </c>
      <c r="F22" s="657" t="s">
        <v>22</v>
      </c>
      <c r="G22" s="657" t="s">
        <v>22</v>
      </c>
      <c r="H22" s="658" t="s">
        <v>22</v>
      </c>
      <c r="I22" s="658"/>
      <c r="J22" s="658"/>
      <c r="K22" s="658"/>
      <c r="L22" s="658"/>
      <c r="M22" s="658"/>
      <c r="N22" s="658"/>
      <c r="O22" s="658"/>
      <c r="P22" s="658"/>
      <c r="Q22" s="658"/>
      <c r="R22" s="659"/>
      <c r="S22" s="1027"/>
      <c r="T22" s="725"/>
      <c r="U22" s="2394"/>
      <c r="V22" s="2394"/>
      <c r="W22" s="424"/>
      <c r="X22" s="424"/>
      <c r="Y22" s="424"/>
      <c r="Z22" s="424"/>
      <c r="AA22" s="518"/>
      <c r="AB22" s="424"/>
      <c r="AC22" s="713"/>
      <c r="AD22" s="636"/>
      <c r="AE22" s="424"/>
      <c r="AF22" s="424"/>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424"/>
      <c r="BW22" s="424"/>
      <c r="BX22" s="424"/>
      <c r="BY22" s="424"/>
      <c r="BZ22" s="424"/>
      <c r="CA22" s="424"/>
      <c r="CB22" s="424"/>
      <c r="CC22" s="424"/>
      <c r="CD22" s="424"/>
      <c r="CE22" s="424"/>
      <c r="CF22" s="300">
        <v>0</v>
      </c>
    </row>
    <row customHeight="1" ht="15" hidden="1">
      <c r="A23" s="630" t="s">
        <v>287</v>
      </c>
      <c r="B23" s="631"/>
      <c r="C23" s="631" t="s">
        <v>22</v>
      </c>
      <c r="D23" s="2598" t="s">
        <v>140</v>
      </c>
      <c r="E23" s="2397" t="s">
        <v>245</v>
      </c>
      <c r="F23" s="2398"/>
      <c r="G23" s="2399"/>
      <c r="H23" s="2403" t="str">
        <f>IF(A23="","",INDEX(DIFFERENTIATION_UNMERGE_VD,MATCH(A23,DIFFERENTIATION_ID_DIFF,0)))</f>
        <v>Подключение (технологическое присоединение) к системе теплоснабжения</v>
      </c>
      <c r="I23" s="2403"/>
      <c r="J23" s="2403"/>
      <c r="K23" s="2403"/>
      <c r="L23" s="2403"/>
      <c r="M23" s="2403"/>
      <c r="N23" s="2403"/>
      <c r="O23" s="2403"/>
      <c r="P23" s="2403"/>
      <c r="Q23" s="2403"/>
      <c r="R23" s="2403"/>
      <c r="S23" s="726"/>
      <c r="T23" s="723"/>
      <c r="U23" s="632"/>
      <c r="V23" s="632"/>
      <c r="W23" s="633"/>
      <c r="X23" s="633"/>
      <c r="Y23" s="633"/>
      <c r="Z23" s="633"/>
      <c r="AA23" s="634"/>
      <c r="AB23" s="635"/>
      <c r="AC23" s="2395"/>
      <c r="AD23" s="636"/>
      <c r="AE23" s="637" t="s">
        <v>22</v>
      </c>
      <c r="AF23" s="637"/>
      <c r="AG23" s="638" t="s">
        <v>4087</v>
      </c>
      <c r="AH23" s="639">
        <v>3</v>
      </c>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632"/>
      <c r="BV23" s="633"/>
      <c r="BW23" s="633"/>
      <c r="BX23" s="633"/>
      <c r="BY23" s="633"/>
      <c r="BZ23" s="633"/>
      <c r="CA23" s="633"/>
      <c r="CB23" s="633"/>
      <c r="CC23" s="633"/>
      <c r="CD23" s="633"/>
      <c r="CE23" s="633"/>
      <c r="CF23" s="1854"/>
    </row>
    <row customHeight="1" ht="15" hidden="1">
      <c r="A24" s="630"/>
      <c r="B24" s="631"/>
      <c r="C24" s="631"/>
      <c r="D24" s="2599"/>
      <c r="E24" s="2397" t="s">
        <v>740</v>
      </c>
      <c r="F24" s="2398"/>
      <c r="G24" s="2399"/>
      <c r="H24" s="2403" t="str">
        <f>IF(A23="","",INDEX(DIFFERENTIATION_UNMERGE_AREA,MATCH(A23,DIFFERENTIATION_ID_DIFF,0)))</f>
        <v>Территория 28</v>
      </c>
      <c r="I24" s="2403"/>
      <c r="J24" s="2403"/>
      <c r="K24" s="2403"/>
      <c r="L24" s="2403"/>
      <c r="M24" s="2403"/>
      <c r="N24" s="2403"/>
      <c r="O24" s="2403"/>
      <c r="P24" s="2403"/>
      <c r="Q24" s="2403"/>
      <c r="R24" s="2403"/>
      <c r="S24" s="726"/>
      <c r="T24" s="723"/>
      <c r="U24" s="632"/>
      <c r="V24" s="632"/>
      <c r="W24" s="633"/>
      <c r="X24" s="633"/>
      <c r="Y24" s="633"/>
      <c r="Z24" s="633"/>
      <c r="AA24" s="634"/>
      <c r="AB24" s="635"/>
      <c r="AC24" s="2395"/>
      <c r="AD24" s="636"/>
      <c r="AE24" s="637"/>
      <c r="AF24" s="637"/>
      <c r="AG24" s="638"/>
      <c r="AH24" s="639"/>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2"/>
      <c r="BS24" s="632"/>
      <c r="BT24" s="632"/>
      <c r="BU24" s="632"/>
      <c r="BV24" s="633"/>
      <c r="BW24" s="633"/>
      <c r="BX24" s="633"/>
      <c r="BY24" s="633"/>
      <c r="BZ24" s="633"/>
      <c r="CA24" s="633"/>
      <c r="CB24" s="633"/>
      <c r="CC24" s="633"/>
      <c r="CD24" s="633"/>
      <c r="CE24" s="633"/>
      <c r="CF24" s="1854"/>
    </row>
    <row customHeight="1" ht="15" hidden="1">
      <c r="A25" s="630"/>
      <c r="B25" s="631"/>
      <c r="C25" s="631"/>
      <c r="D25" s="2599"/>
      <c r="E25" s="2397" t="s">
        <v>741</v>
      </c>
      <c r="F25" s="2398"/>
      <c r="G25" s="2399"/>
      <c r="H25" s="2403" t="str">
        <f>IF(A23="","",INDEX(DIFFERENTIATION_UNMERGE_SYSTEM,MATCH(A23,DIFFERENTIATION_ID_DIFF,0)))</f>
        <v>Владивостокский городской округ</v>
      </c>
      <c r="I25" s="2403"/>
      <c r="J25" s="2403"/>
      <c r="K25" s="2403"/>
      <c r="L25" s="2403"/>
      <c r="M25" s="2403"/>
      <c r="N25" s="2403"/>
      <c r="O25" s="2403"/>
      <c r="P25" s="2403"/>
      <c r="Q25" s="2403"/>
      <c r="R25" s="2403"/>
      <c r="S25" s="726"/>
      <c r="T25" s="723"/>
      <c r="U25" s="632"/>
      <c r="V25" s="632"/>
      <c r="W25" s="633"/>
      <c r="X25" s="633"/>
      <c r="Y25" s="633"/>
      <c r="Z25" s="633"/>
      <c r="AA25" s="634"/>
      <c r="AB25" s="635"/>
      <c r="AC25" s="2395"/>
      <c r="AD25" s="636"/>
      <c r="AE25" s="637"/>
      <c r="AF25" s="637"/>
      <c r="AG25" s="638"/>
      <c r="AH25" s="639"/>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3"/>
      <c r="BW25" s="633"/>
      <c r="BX25" s="633"/>
      <c r="BY25" s="633"/>
      <c r="BZ25" s="633"/>
      <c r="CA25" s="633"/>
      <c r="CB25" s="633"/>
      <c r="CC25" s="633"/>
      <c r="CD25" s="633"/>
      <c r="CE25" s="633"/>
      <c r="CF25" s="1854"/>
    </row>
    <row customHeight="1" ht="24.75" hidden="1">
      <c r="A26" s="1812"/>
      <c r="B26" s="1167"/>
      <c r="C26" s="419"/>
      <c r="D26" s="2599"/>
      <c r="E26" s="2396" t="s">
        <v>4088</v>
      </c>
      <c r="F26" s="2396"/>
      <c r="G26" s="2396"/>
      <c r="H26" s="2396"/>
      <c r="I26" s="2396"/>
      <c r="J26" s="2396"/>
      <c r="K26" s="2396"/>
      <c r="L26" s="2396"/>
      <c r="M26" s="2396"/>
      <c r="N26" s="2396"/>
      <c r="O26" s="2396"/>
      <c r="P26" s="2396"/>
      <c r="Q26" s="565">
        <f>SUMIF(T27:T28,"i",Q27:Q28)</f>
        <v>0</v>
      </c>
      <c r="R26" s="1024"/>
      <c r="S26" s="1804" t="s">
        <v>4089</v>
      </c>
      <c r="T26" s="724" t="s">
        <v>4090</v>
      </c>
      <c r="U26" s="2394">
        <v>1</v>
      </c>
      <c r="V26" s="2394" t="str">
        <f>INDEX(B_FHD_FLAG_INDEX_1,1,MATCH(A23,B_FHD_FLAG_DIFFERENTIATION,0))</f>
        <v>отсутствует</v>
      </c>
      <c r="W26" s="1167"/>
      <c r="X26" s="1167"/>
      <c r="Y26" s="1167"/>
      <c r="Z26" s="1167"/>
      <c r="AA26" s="1643"/>
      <c r="AB26" s="1167"/>
      <c r="AC26" s="2395"/>
      <c r="AD26" s="636"/>
      <c r="AE26" s="1167"/>
      <c r="AF26" s="1167"/>
      <c r="AG26" s="1643"/>
      <c r="AH26" s="1643"/>
      <c r="AI26" s="1643"/>
      <c r="AJ26" s="1643"/>
      <c r="AK26" s="1643"/>
      <c r="AL26" s="1643"/>
      <c r="AM26" s="1643"/>
      <c r="AN26" s="1643"/>
      <c r="AO26" s="1643"/>
      <c r="AP26" s="1643"/>
      <c r="AQ26" s="1643"/>
      <c r="AR26" s="1643"/>
      <c r="AS26" s="1643"/>
      <c r="AT26" s="1643"/>
      <c r="AU26" s="1643"/>
      <c r="AV26" s="1643"/>
      <c r="AW26" s="1643"/>
      <c r="AX26" s="1643"/>
      <c r="AY26" s="1643"/>
      <c r="AZ26" s="1643"/>
      <c r="BA26" s="1643"/>
      <c r="BB26" s="1643"/>
      <c r="BC26" s="1643"/>
      <c r="BD26" s="1643"/>
      <c r="BE26" s="1643"/>
      <c r="BF26" s="1643"/>
      <c r="BG26" s="1643"/>
      <c r="BH26" s="1643"/>
      <c r="BI26" s="1643"/>
      <c r="BJ26" s="1643"/>
      <c r="BK26" s="1643"/>
      <c r="BL26" s="1643"/>
      <c r="BM26" s="1643"/>
      <c r="BN26" s="1643"/>
      <c r="BO26" s="1643"/>
      <c r="BP26" s="1643"/>
      <c r="BQ26" s="1643"/>
      <c r="BR26" s="1643"/>
      <c r="BS26" s="1643"/>
      <c r="BT26" s="1643"/>
      <c r="BU26" s="1643"/>
      <c r="BV26" s="1167"/>
      <c r="BW26" s="1167"/>
      <c r="BX26" s="1167"/>
      <c r="BY26" s="1167"/>
      <c r="BZ26" s="1167"/>
      <c r="CA26" s="1167"/>
      <c r="CB26" s="1167"/>
      <c r="CC26" s="1167"/>
      <c r="CD26" s="1167"/>
      <c r="CE26" s="1167"/>
      <c r="CF26" s="1854"/>
    </row>
    <row customHeight="1" ht="11.25" hidden="1">
      <c r="A27" s="1799"/>
      <c r="B27" s="1643"/>
      <c r="C27" s="1643"/>
      <c r="D27" s="2599"/>
      <c r="E27" s="642"/>
      <c r="F27" s="642">
        <v>0</v>
      </c>
      <c r="G27" s="642"/>
      <c r="H27" s="642"/>
      <c r="I27" s="642"/>
      <c r="J27" s="642"/>
      <c r="K27" s="642"/>
      <c r="L27" s="642"/>
      <c r="M27" s="642"/>
      <c r="N27" s="642"/>
      <c r="O27" s="642"/>
      <c r="P27" s="642"/>
      <c r="Q27" s="642"/>
      <c r="R27" s="642"/>
      <c r="S27" s="643"/>
      <c r="T27" s="725"/>
      <c r="U27" s="2394"/>
      <c r="V27" s="2394"/>
      <c r="W27" s="1643"/>
      <c r="X27" s="1643"/>
      <c r="Y27" s="1643"/>
      <c r="Z27" s="1643"/>
      <c r="AA27" s="1643"/>
      <c r="AB27" s="1167"/>
      <c r="AC27" s="2395"/>
      <c r="AD27" s="636"/>
      <c r="AE27" s="1167"/>
      <c r="AF27" s="1167"/>
      <c r="AG27" s="1643"/>
      <c r="AH27" s="1643"/>
      <c r="AI27" s="1643"/>
      <c r="AJ27" s="1643"/>
      <c r="AK27" s="1643"/>
      <c r="AL27" s="1643"/>
      <c r="AM27" s="1643"/>
      <c r="AN27" s="1643"/>
      <c r="AO27" s="1643"/>
      <c r="AP27" s="1643"/>
      <c r="AQ27" s="1643"/>
      <c r="AR27" s="1643"/>
      <c r="AS27" s="1643"/>
      <c r="AT27" s="1643"/>
      <c r="AU27" s="1643"/>
      <c r="AV27" s="1643"/>
      <c r="AW27" s="1643"/>
      <c r="AX27" s="1643"/>
      <c r="AY27" s="1643"/>
      <c r="AZ27" s="1643"/>
      <c r="BA27" s="1643"/>
      <c r="BB27" s="1643"/>
      <c r="BC27" s="1643"/>
      <c r="BD27" s="1643"/>
      <c r="BE27" s="1643"/>
      <c r="BF27" s="1643"/>
      <c r="BG27" s="1643"/>
      <c r="BH27" s="1643"/>
      <c r="BI27" s="1643"/>
      <c r="BJ27" s="1643"/>
      <c r="BK27" s="1643"/>
      <c r="BL27" s="1643"/>
      <c r="BM27" s="1643"/>
      <c r="BN27" s="1643"/>
      <c r="BO27" s="1643"/>
      <c r="BP27" s="1643"/>
      <c r="BQ27" s="1643"/>
      <c r="BR27" s="1643"/>
      <c r="BS27" s="1643"/>
      <c r="BT27" s="1643"/>
      <c r="BU27" s="1643"/>
      <c r="BV27" s="1643"/>
      <c r="BW27" s="1643"/>
      <c r="BX27" s="1643"/>
      <c r="BY27" s="1643"/>
      <c r="BZ27" s="1643"/>
      <c r="CA27" s="1643"/>
      <c r="CB27" s="1643"/>
      <c r="CC27" s="1643"/>
      <c r="CD27" s="1643"/>
      <c r="CE27" s="1643"/>
      <c r="CF27" s="1854"/>
    </row>
    <row customHeight="1" ht="11.25" hidden="1">
      <c r="A28" s="1812"/>
      <c r="B28" s="1167"/>
      <c r="C28" s="419"/>
      <c r="D28" s="2599"/>
      <c r="E28" s="656" t="s">
        <v>22</v>
      </c>
      <c r="F28" s="1175" t="s">
        <v>22</v>
      </c>
      <c r="G28" s="1175" t="s">
        <v>4093</v>
      </c>
      <c r="H28" s="658" t="s">
        <v>22</v>
      </c>
      <c r="I28" s="658"/>
      <c r="J28" s="658"/>
      <c r="K28" s="658"/>
      <c r="L28" s="658"/>
      <c r="M28" s="658"/>
      <c r="N28" s="658"/>
      <c r="O28" s="658"/>
      <c r="P28" s="658"/>
      <c r="Q28" s="658"/>
      <c r="R28" s="659"/>
      <c r="S28" s="660"/>
      <c r="T28" s="725"/>
      <c r="U28" s="2394"/>
      <c r="V28" s="2394"/>
      <c r="W28" s="1167"/>
      <c r="X28" s="1167"/>
      <c r="Y28" s="1167"/>
      <c r="Z28" s="1167"/>
      <c r="AA28" s="1643"/>
      <c r="AB28" s="1167"/>
      <c r="AC28" s="2395"/>
      <c r="AD28" s="636"/>
      <c r="AE28" s="1167"/>
      <c r="AF28" s="1167"/>
      <c r="AG28" s="1643"/>
      <c r="AH28" s="1643"/>
      <c r="AI28" s="1643"/>
      <c r="AJ28" s="1643"/>
      <c r="AK28" s="1643"/>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43"/>
      <c r="BN28" s="1643"/>
      <c r="BO28" s="1643"/>
      <c r="BP28" s="1643"/>
      <c r="BQ28" s="1643"/>
      <c r="BR28" s="1643"/>
      <c r="BS28" s="1643"/>
      <c r="BT28" s="1643"/>
      <c r="BU28" s="1643"/>
      <c r="BV28" s="1167"/>
      <c r="BW28" s="1167"/>
      <c r="BX28" s="1167"/>
      <c r="BY28" s="1167"/>
      <c r="BZ28" s="1167"/>
      <c r="CA28" s="1167"/>
      <c r="CB28" s="1167"/>
      <c r="CC28" s="1167"/>
      <c r="CD28" s="1167"/>
      <c r="CE28" s="1167"/>
      <c r="CF28" s="1854"/>
    </row>
    <row customHeight="1" ht="5.25" hidden="1">
      <c r="A29" s="1799"/>
      <c r="B29" s="1643"/>
      <c r="C29" s="1643"/>
      <c r="D29" s="2599"/>
      <c r="E29" s="1046"/>
      <c r="F29" s="1046"/>
      <c r="G29" s="1046"/>
      <c r="H29" s="1046"/>
      <c r="I29" s="1046"/>
      <c r="J29" s="1046"/>
      <c r="K29" s="1046"/>
      <c r="L29" s="1046"/>
      <c r="M29" s="1046"/>
      <c r="N29" s="1046"/>
      <c r="O29" s="1046"/>
      <c r="P29" s="1046"/>
      <c r="Q29" s="1047"/>
      <c r="R29" s="1048"/>
      <c r="S29" s="1049"/>
      <c r="T29" s="724" t="s">
        <v>4090</v>
      </c>
      <c r="U29" s="2394">
        <v>1</v>
      </c>
      <c r="V29" s="2394" t="s">
        <v>764</v>
      </c>
      <c r="W29" s="1643"/>
      <c r="X29" s="1643"/>
      <c r="Y29" s="1643"/>
      <c r="Z29" s="1643"/>
      <c r="AA29" s="1643"/>
      <c r="AB29" s="1643"/>
      <c r="AC29" s="1044"/>
      <c r="AD29" s="1045"/>
      <c r="AE29" s="1643"/>
      <c r="AF29" s="1643"/>
      <c r="AG29" s="1643"/>
      <c r="AH29" s="1643"/>
      <c r="AI29" s="1643"/>
      <c r="AJ29" s="1643"/>
      <c r="AK29" s="1643"/>
      <c r="AL29" s="1643"/>
      <c r="AM29" s="1643"/>
      <c r="AN29" s="1643"/>
      <c r="AO29" s="1643"/>
      <c r="AP29" s="1643"/>
      <c r="AQ29" s="1643"/>
      <c r="AR29" s="1643"/>
      <c r="AS29" s="1643"/>
      <c r="AT29" s="1643"/>
      <c r="AU29" s="1643"/>
      <c r="AV29" s="1643"/>
      <c r="AW29" s="1643"/>
      <c r="AX29" s="1643"/>
      <c r="AY29" s="1643"/>
      <c r="AZ29" s="1643"/>
      <c r="BA29" s="1643"/>
      <c r="BB29" s="1643"/>
      <c r="BC29" s="1643"/>
      <c r="BD29" s="1643"/>
      <c r="BE29" s="1643"/>
      <c r="BF29" s="1643"/>
      <c r="BG29" s="1643"/>
      <c r="BH29" s="1643"/>
      <c r="BI29" s="1643"/>
      <c r="BJ29" s="1643"/>
      <c r="BK29" s="1643"/>
      <c r="BL29" s="1643"/>
      <c r="BM29" s="1643"/>
      <c r="BN29" s="1643"/>
      <c r="BO29" s="1643"/>
      <c r="BP29" s="1643"/>
      <c r="BQ29" s="1643"/>
      <c r="BR29" s="1643"/>
      <c r="BS29" s="1643"/>
      <c r="BT29" s="1643"/>
      <c r="BU29" s="1643"/>
      <c r="BV29" s="1643"/>
      <c r="BW29" s="1643"/>
      <c r="BX29" s="1643"/>
      <c r="BY29" s="1643"/>
      <c r="BZ29" s="1643"/>
      <c r="CA29" s="1643"/>
      <c r="CB29" s="1643"/>
      <c r="CC29" s="1643"/>
      <c r="CD29" s="1643"/>
      <c r="CE29" s="1643"/>
      <c r="CF29" s="1323"/>
    </row>
    <row customHeight="1" ht="5.25" hidden="1">
      <c r="A30" s="1799"/>
      <c r="B30" s="1643"/>
      <c r="C30" s="1643"/>
      <c r="D30" s="2599"/>
      <c r="E30" s="642"/>
      <c r="F30" s="642"/>
      <c r="G30" s="642"/>
      <c r="H30" s="642"/>
      <c r="I30" s="642"/>
      <c r="J30" s="642"/>
      <c r="K30" s="642"/>
      <c r="L30" s="642"/>
      <c r="M30" s="642"/>
      <c r="N30" s="642"/>
      <c r="O30" s="642"/>
      <c r="P30" s="642"/>
      <c r="Q30" s="642"/>
      <c r="R30" s="642"/>
      <c r="S30" s="643"/>
      <c r="T30" s="725"/>
      <c r="U30" s="2394"/>
      <c r="V30" s="2394"/>
      <c r="W30" s="1643"/>
      <c r="X30" s="1643"/>
      <c r="Y30" s="1643"/>
      <c r="Z30" s="1643"/>
      <c r="AA30" s="1643"/>
      <c r="AB30" s="1643"/>
      <c r="AC30" s="1044"/>
      <c r="AD30" s="1045"/>
      <c r="AE30" s="1643"/>
      <c r="AF30" s="1643"/>
      <c r="AG30" s="1643"/>
      <c r="AH30" s="1643"/>
      <c r="AI30" s="1643"/>
      <c r="AJ30" s="1643"/>
      <c r="AK30" s="1643"/>
      <c r="AL30" s="1643"/>
      <c r="AM30" s="1643"/>
      <c r="AN30" s="1643"/>
      <c r="AO30" s="1643"/>
      <c r="AP30" s="1643"/>
      <c r="AQ30" s="1643"/>
      <c r="AR30" s="1643"/>
      <c r="AS30" s="1643"/>
      <c r="AT30" s="1643"/>
      <c r="AU30" s="1643"/>
      <c r="AV30" s="1643"/>
      <c r="AW30" s="1643"/>
      <c r="AX30" s="1643"/>
      <c r="AY30" s="1643"/>
      <c r="AZ30" s="1643"/>
      <c r="BA30" s="1643"/>
      <c r="BB30" s="1643"/>
      <c r="BC30" s="1643"/>
      <c r="BD30" s="1643"/>
      <c r="BE30" s="1643"/>
      <c r="BF30" s="1643"/>
      <c r="BG30" s="1643"/>
      <c r="BH30" s="1643"/>
      <c r="BI30" s="1643"/>
      <c r="BJ30" s="1643"/>
      <c r="BK30" s="1643"/>
      <c r="BL30" s="1643"/>
      <c r="BM30" s="1643"/>
      <c r="BN30" s="1643"/>
      <c r="BO30" s="1643"/>
      <c r="BP30" s="1643"/>
      <c r="BQ30" s="1643"/>
      <c r="BR30" s="1643"/>
      <c r="BS30" s="1643"/>
      <c r="BT30" s="1643"/>
      <c r="BU30" s="1643"/>
      <c r="BV30" s="1643"/>
      <c r="BW30" s="1643"/>
      <c r="BX30" s="1643"/>
      <c r="BY30" s="1643"/>
      <c r="BZ30" s="1643"/>
      <c r="CA30" s="1643"/>
      <c r="CB30" s="1643"/>
      <c r="CC30" s="1643"/>
      <c r="CD30" s="1643"/>
      <c r="CE30" s="1643"/>
      <c r="CF30" s="1323"/>
    </row>
    <row customHeight="1" ht="5.25" hidden="1">
      <c r="A31" s="1799"/>
      <c r="B31" s="1643"/>
      <c r="C31" s="1643"/>
      <c r="D31" s="2600"/>
      <c r="E31" s="1050"/>
      <c r="F31" s="1051"/>
      <c r="G31" s="1051"/>
      <c r="H31" s="1052"/>
      <c r="I31" s="1052"/>
      <c r="J31" s="1052"/>
      <c r="K31" s="1052"/>
      <c r="L31" s="1052"/>
      <c r="M31" s="1052"/>
      <c r="N31" s="1052"/>
      <c r="O31" s="1052"/>
      <c r="P31" s="1052"/>
      <c r="Q31" s="1052"/>
      <c r="R31" s="953"/>
      <c r="S31" s="1053"/>
      <c r="T31" s="725"/>
      <c r="U31" s="2394"/>
      <c r="V31" s="2394"/>
      <c r="W31" s="1643"/>
      <c r="X31" s="1643"/>
      <c r="Y31" s="1643"/>
      <c r="Z31" s="1643"/>
      <c r="AA31" s="1643"/>
      <c r="AB31" s="1643"/>
      <c r="AC31" s="1044"/>
      <c r="AD31" s="1045"/>
      <c r="AE31" s="1643"/>
      <c r="AF31" s="1643"/>
      <c r="AG31" s="1643"/>
      <c r="AH31" s="1643"/>
      <c r="AI31" s="1643"/>
      <c r="AJ31" s="1643"/>
      <c r="AK31" s="1643"/>
      <c r="AL31" s="1643"/>
      <c r="AM31" s="1643"/>
      <c r="AN31" s="1643"/>
      <c r="AO31" s="1643"/>
      <c r="AP31" s="1643"/>
      <c r="AQ31" s="1643"/>
      <c r="AR31" s="1643"/>
      <c r="AS31" s="1643"/>
      <c r="AT31" s="1643"/>
      <c r="AU31" s="1643"/>
      <c r="AV31" s="1643"/>
      <c r="AW31" s="1643"/>
      <c r="AX31" s="1643"/>
      <c r="AY31" s="1643"/>
      <c r="AZ31" s="1643"/>
      <c r="BA31" s="1643"/>
      <c r="BB31" s="1643"/>
      <c r="BC31" s="1643"/>
      <c r="BD31" s="1643"/>
      <c r="BE31" s="1643"/>
      <c r="BF31" s="1643"/>
      <c r="BG31" s="1643"/>
      <c r="BH31" s="1643"/>
      <c r="BI31" s="1643"/>
      <c r="BJ31" s="1643"/>
      <c r="BK31" s="1643"/>
      <c r="BL31" s="1643"/>
      <c r="BM31" s="1643"/>
      <c r="BN31" s="1643"/>
      <c r="BO31" s="1643"/>
      <c r="BP31" s="1643"/>
      <c r="BQ31" s="1643"/>
      <c r="BR31" s="1643"/>
      <c r="BS31" s="1643"/>
      <c r="BT31" s="1643"/>
      <c r="BU31" s="1643"/>
      <c r="BV31" s="1643"/>
      <c r="BW31" s="1643"/>
      <c r="BX31" s="1643"/>
      <c r="BY31" s="1643"/>
      <c r="BZ31" s="1643"/>
      <c r="CA31" s="1643"/>
      <c r="CB31" s="1643"/>
      <c r="CC31" s="1643"/>
      <c r="CD31" s="1643"/>
      <c r="CE31" s="1643"/>
      <c r="CF31" s="1323"/>
    </row>
    <row customHeight="1" ht="15" hidden="1">
      <c r="A32" s="630" t="s">
        <v>303</v>
      </c>
      <c r="B32" s="631"/>
      <c r="C32" s="631" t="s">
        <v>22</v>
      </c>
      <c r="D32" s="2598" t="s">
        <v>4094</v>
      </c>
      <c r="E32" s="2397" t="s">
        <v>245</v>
      </c>
      <c r="F32" s="2398"/>
      <c r="G32" s="2399"/>
      <c r="H32" s="2403" t="str">
        <f>IF(A32="","",INDEX(DIFFERENTIATION_UNMERGE_VD,MATCH(A32,DIFFERENTIATION_ID_DIFF,0)))</f>
        <v>Передача. Тепловая энергия</v>
      </c>
      <c r="I32" s="2403"/>
      <c r="J32" s="2403"/>
      <c r="K32" s="2403"/>
      <c r="L32" s="2403"/>
      <c r="M32" s="2403"/>
      <c r="N32" s="2403"/>
      <c r="O32" s="2403"/>
      <c r="P32" s="2403"/>
      <c r="Q32" s="2403"/>
      <c r="R32" s="2403"/>
      <c r="S32" s="726"/>
      <c r="T32" s="723"/>
      <c r="U32" s="632"/>
      <c r="V32" s="632"/>
      <c r="W32" s="633"/>
      <c r="X32" s="633"/>
      <c r="Y32" s="633"/>
      <c r="Z32" s="633"/>
      <c r="AA32" s="634"/>
      <c r="AB32" s="635"/>
      <c r="AC32" s="2395"/>
      <c r="AD32" s="636"/>
      <c r="AE32" s="637" t="s">
        <v>22</v>
      </c>
      <c r="AF32" s="637"/>
      <c r="AG32" s="638" t="s">
        <v>4087</v>
      </c>
      <c r="AH32" s="639">
        <v>3</v>
      </c>
      <c r="AI32" s="632"/>
      <c r="AJ32" s="632"/>
      <c r="AK32" s="632"/>
      <c r="AL32" s="632"/>
      <c r="AM32" s="632"/>
      <c r="AN32" s="632"/>
      <c r="AO32" s="632"/>
      <c r="AP32" s="632"/>
      <c r="AQ32" s="632"/>
      <c r="AR32" s="632"/>
      <c r="AS32" s="632"/>
      <c r="AT32" s="632"/>
      <c r="AU32" s="632"/>
      <c r="AV32" s="632"/>
      <c r="AW32" s="632"/>
      <c r="AX32" s="632"/>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3"/>
      <c r="BW32" s="633"/>
      <c r="BX32" s="633"/>
      <c r="BY32" s="633"/>
      <c r="BZ32" s="633"/>
      <c r="CA32" s="633"/>
      <c r="CB32" s="633"/>
      <c r="CC32" s="633"/>
      <c r="CD32" s="633"/>
      <c r="CE32" s="633"/>
      <c r="CF32" s="1854"/>
    </row>
    <row customHeight="1" ht="15" hidden="1">
      <c r="A33" s="630"/>
      <c r="B33" s="631"/>
      <c r="C33" s="631"/>
      <c r="D33" s="2599"/>
      <c r="E33" s="2397" t="s">
        <v>740</v>
      </c>
      <c r="F33" s="2398"/>
      <c r="G33" s="2399"/>
      <c r="H33" s="2403" t="str">
        <f>IF(A32="","",INDEX(DIFFERENTIATION_UNMERGE_AREA,MATCH(A32,DIFFERENTIATION_ID_DIFF,0)))</f>
        <v>Территория 3</v>
      </c>
      <c r="I33" s="2403"/>
      <c r="J33" s="2403"/>
      <c r="K33" s="2403"/>
      <c r="L33" s="2403"/>
      <c r="M33" s="2403"/>
      <c r="N33" s="2403"/>
      <c r="O33" s="2403"/>
      <c r="P33" s="2403"/>
      <c r="Q33" s="2403"/>
      <c r="R33" s="2403"/>
      <c r="S33" s="726"/>
      <c r="T33" s="723"/>
      <c r="U33" s="632"/>
      <c r="V33" s="632"/>
      <c r="W33" s="633"/>
      <c r="X33" s="633"/>
      <c r="Y33" s="633"/>
      <c r="Z33" s="633"/>
      <c r="AA33" s="634"/>
      <c r="AB33" s="635"/>
      <c r="AC33" s="2395"/>
      <c r="AD33" s="636"/>
      <c r="AE33" s="637"/>
      <c r="AF33" s="637"/>
      <c r="AG33" s="638"/>
      <c r="AH33" s="639"/>
      <c r="AI33" s="632"/>
      <c r="AJ33" s="632"/>
      <c r="AK33" s="632"/>
      <c r="AL33" s="632"/>
      <c r="AM33" s="632"/>
      <c r="AN33" s="632"/>
      <c r="AO33" s="632"/>
      <c r="AP33" s="632"/>
      <c r="AQ33" s="632"/>
      <c r="AR33" s="632"/>
      <c r="AS33" s="632"/>
      <c r="AT33" s="632"/>
      <c r="AU33" s="632"/>
      <c r="AV33" s="632"/>
      <c r="AW33" s="632"/>
      <c r="AX33" s="632"/>
      <c r="AY33" s="632"/>
      <c r="AZ33" s="632"/>
      <c r="BA33" s="632"/>
      <c r="BB33" s="632"/>
      <c r="BC33" s="632"/>
      <c r="BD33" s="632"/>
      <c r="BE33" s="632"/>
      <c r="BF33" s="632"/>
      <c r="BG33" s="632"/>
      <c r="BH33" s="632"/>
      <c r="BI33" s="632"/>
      <c r="BJ33" s="632"/>
      <c r="BK33" s="632"/>
      <c r="BL33" s="632"/>
      <c r="BM33" s="632"/>
      <c r="BN33" s="632"/>
      <c r="BO33" s="632"/>
      <c r="BP33" s="632"/>
      <c r="BQ33" s="632"/>
      <c r="BR33" s="632"/>
      <c r="BS33" s="632"/>
      <c r="BT33" s="632"/>
      <c r="BU33" s="632"/>
      <c r="BV33" s="633"/>
      <c r="BW33" s="633"/>
      <c r="BX33" s="633"/>
      <c r="BY33" s="633"/>
      <c r="BZ33" s="633"/>
      <c r="CA33" s="633"/>
      <c r="CB33" s="633"/>
      <c r="CC33" s="633"/>
      <c r="CD33" s="633"/>
      <c r="CE33" s="633"/>
      <c r="CF33" s="1854"/>
    </row>
    <row customHeight="1" ht="15" hidden="1">
      <c r="A34" s="630"/>
      <c r="B34" s="631"/>
      <c r="C34" s="631"/>
      <c r="D34" s="2599"/>
      <c r="E34" s="2397" t="s">
        <v>741</v>
      </c>
      <c r="F34" s="2398"/>
      <c r="G34" s="2399"/>
      <c r="H34" s="2403" t="str">
        <f>IF(A32="","",INDEX(DIFFERENTIATION_UNMERGE_SYSTEM,MATCH(A32,DIFFERENTIATION_ID_DIFF,0)))</f>
        <v>"Лесозаводский городской округ, Лесозаводский городской округ (05711000);
</v>
      </c>
      <c r="I34" s="2403"/>
      <c r="J34" s="2403"/>
      <c r="K34" s="2403"/>
      <c r="L34" s="2403"/>
      <c r="M34" s="2403"/>
      <c r="N34" s="2403"/>
      <c r="O34" s="2403"/>
      <c r="P34" s="2403"/>
      <c r="Q34" s="2403"/>
      <c r="R34" s="2403"/>
      <c r="S34" s="726"/>
      <c r="T34" s="723"/>
      <c r="U34" s="632"/>
      <c r="V34" s="632"/>
      <c r="W34" s="633"/>
      <c r="X34" s="633"/>
      <c r="Y34" s="633"/>
      <c r="Z34" s="633"/>
      <c r="AA34" s="634"/>
      <c r="AB34" s="635"/>
      <c r="AC34" s="2395"/>
      <c r="AD34" s="636"/>
      <c r="AE34" s="637"/>
      <c r="AF34" s="637"/>
      <c r="AG34" s="638"/>
      <c r="AH34" s="639"/>
      <c r="AI34" s="632"/>
      <c r="AJ34" s="632"/>
      <c r="AK34" s="632"/>
      <c r="AL34" s="632"/>
      <c r="AM34" s="632"/>
      <c r="AN34" s="632"/>
      <c r="AO34" s="632"/>
      <c r="AP34" s="632"/>
      <c r="AQ34" s="632"/>
      <c r="AR34" s="632"/>
      <c r="AS34" s="632"/>
      <c r="AT34" s="632"/>
      <c r="AU34" s="632"/>
      <c r="AV34" s="632"/>
      <c r="AW34" s="632"/>
      <c r="AX34" s="632"/>
      <c r="AY34" s="632"/>
      <c r="AZ34" s="632"/>
      <c r="BA34" s="632"/>
      <c r="BB34" s="632"/>
      <c r="BC34" s="632"/>
      <c r="BD34" s="632"/>
      <c r="BE34" s="632"/>
      <c r="BF34" s="632"/>
      <c r="BG34" s="632"/>
      <c r="BH34" s="632"/>
      <c r="BI34" s="632"/>
      <c r="BJ34" s="632"/>
      <c r="BK34" s="632"/>
      <c r="BL34" s="632"/>
      <c r="BM34" s="632"/>
      <c r="BN34" s="632"/>
      <c r="BO34" s="632"/>
      <c r="BP34" s="632"/>
      <c r="BQ34" s="632"/>
      <c r="BR34" s="632"/>
      <c r="BS34" s="632"/>
      <c r="BT34" s="632"/>
      <c r="BU34" s="632"/>
      <c r="BV34" s="633"/>
      <c r="BW34" s="633"/>
      <c r="BX34" s="633"/>
      <c r="BY34" s="633"/>
      <c r="BZ34" s="633"/>
      <c r="CA34" s="633"/>
      <c r="CB34" s="633"/>
      <c r="CC34" s="633"/>
      <c r="CD34" s="633"/>
      <c r="CE34" s="633"/>
      <c r="CF34" s="1854"/>
    </row>
    <row customHeight="1" ht="24.75" hidden="1">
      <c r="A35" s="1812"/>
      <c r="B35" s="1167"/>
      <c r="C35" s="419"/>
      <c r="D35" s="2599"/>
      <c r="E35" s="2396" t="s">
        <v>4088</v>
      </c>
      <c r="F35" s="2396"/>
      <c r="G35" s="2396"/>
      <c r="H35" s="2396"/>
      <c r="I35" s="2396"/>
      <c r="J35" s="2396"/>
      <c r="K35" s="2396"/>
      <c r="L35" s="2396"/>
      <c r="M35" s="2396"/>
      <c r="N35" s="2396"/>
      <c r="O35" s="2396"/>
      <c r="P35" s="2396"/>
      <c r="Q35" s="565">
        <f>SUMIF(T36:T37,"i",Q36:Q37)</f>
        <v>0</v>
      </c>
      <c r="R35" s="1024"/>
      <c r="S35" s="1804" t="s">
        <v>4089</v>
      </c>
      <c r="T35" s="724" t="s">
        <v>4090</v>
      </c>
      <c r="U35" s="2394">
        <v>1</v>
      </c>
      <c r="V35" s="2394" t="str">
        <f>INDEX(B_FHD_FLAG_INDEX_1,1,MATCH(A32,B_FHD_FLAG_DIFFERENTIATION,0))</f>
        <v>отсутствует</v>
      </c>
      <c r="W35" s="1167"/>
      <c r="X35" s="1167"/>
      <c r="Y35" s="1167"/>
      <c r="Z35" s="1167"/>
      <c r="AA35" s="1643"/>
      <c r="AB35" s="1167"/>
      <c r="AC35" s="2395"/>
      <c r="AD35" s="636"/>
      <c r="AE35" s="1167"/>
      <c r="AF35" s="1167"/>
      <c r="AG35" s="1643"/>
      <c r="AH35" s="1643"/>
      <c r="AI35" s="1643"/>
      <c r="AJ35" s="1643"/>
      <c r="AK35" s="1643"/>
      <c r="AL35" s="1643"/>
      <c r="AM35" s="1643"/>
      <c r="AN35" s="1643"/>
      <c r="AO35" s="1643"/>
      <c r="AP35" s="1643"/>
      <c r="AQ35" s="1643"/>
      <c r="AR35" s="1643"/>
      <c r="AS35" s="1643"/>
      <c r="AT35" s="1643"/>
      <c r="AU35" s="1643"/>
      <c r="AV35" s="1643"/>
      <c r="AW35" s="1643"/>
      <c r="AX35" s="1643"/>
      <c r="AY35" s="1643"/>
      <c r="AZ35" s="1643"/>
      <c r="BA35" s="1643"/>
      <c r="BB35" s="1643"/>
      <c r="BC35" s="1643"/>
      <c r="BD35" s="1643"/>
      <c r="BE35" s="1643"/>
      <c r="BF35" s="1643"/>
      <c r="BG35" s="1643"/>
      <c r="BH35" s="1643"/>
      <c r="BI35" s="1643"/>
      <c r="BJ35" s="1643"/>
      <c r="BK35" s="1643"/>
      <c r="BL35" s="1643"/>
      <c r="BM35" s="1643"/>
      <c r="BN35" s="1643"/>
      <c r="BO35" s="1643"/>
      <c r="BP35" s="1643"/>
      <c r="BQ35" s="1643"/>
      <c r="BR35" s="1643"/>
      <c r="BS35" s="1643"/>
      <c r="BT35" s="1643"/>
      <c r="BU35" s="1643"/>
      <c r="BV35" s="1167"/>
      <c r="BW35" s="1167"/>
      <c r="BX35" s="1167"/>
      <c r="BY35" s="1167"/>
      <c r="BZ35" s="1167"/>
      <c r="CA35" s="1167"/>
      <c r="CB35" s="1167"/>
      <c r="CC35" s="1167"/>
      <c r="CD35" s="1167"/>
      <c r="CE35" s="1167"/>
      <c r="CF35" s="1854"/>
    </row>
    <row customHeight="1" ht="11.25" hidden="1">
      <c r="A36" s="1799"/>
      <c r="B36" s="1643"/>
      <c r="C36" s="1643"/>
      <c r="D36" s="2599"/>
      <c r="E36" s="642"/>
      <c r="F36" s="642">
        <v>0</v>
      </c>
      <c r="G36" s="642"/>
      <c r="H36" s="642"/>
      <c r="I36" s="642"/>
      <c r="J36" s="642"/>
      <c r="K36" s="642"/>
      <c r="L36" s="642"/>
      <c r="M36" s="642"/>
      <c r="N36" s="642"/>
      <c r="O36" s="642"/>
      <c r="P36" s="642"/>
      <c r="Q36" s="642"/>
      <c r="R36" s="642"/>
      <c r="S36" s="643"/>
      <c r="T36" s="725"/>
      <c r="U36" s="2394"/>
      <c r="V36" s="2394"/>
      <c r="W36" s="1643"/>
      <c r="X36" s="1643"/>
      <c r="Y36" s="1643"/>
      <c r="Z36" s="1643"/>
      <c r="AA36" s="1643"/>
      <c r="AB36" s="1167"/>
      <c r="AC36" s="2395"/>
      <c r="AD36" s="636"/>
      <c r="AE36" s="1167"/>
      <c r="AF36" s="1167"/>
      <c r="AG36" s="1643"/>
      <c r="AH36" s="1643"/>
      <c r="AI36" s="1643"/>
      <c r="AJ36" s="1643"/>
      <c r="AK36" s="1643"/>
      <c r="AL36" s="1643"/>
      <c r="AM36" s="1643"/>
      <c r="AN36" s="1643"/>
      <c r="AO36" s="1643"/>
      <c r="AP36" s="1643"/>
      <c r="AQ36" s="1643"/>
      <c r="AR36" s="1643"/>
      <c r="AS36" s="1643"/>
      <c r="AT36" s="1643"/>
      <c r="AU36" s="1643"/>
      <c r="AV36" s="1643"/>
      <c r="AW36" s="1643"/>
      <c r="AX36" s="1643"/>
      <c r="AY36" s="1643"/>
      <c r="AZ36" s="1643"/>
      <c r="BA36" s="1643"/>
      <c r="BB36" s="1643"/>
      <c r="BC36" s="1643"/>
      <c r="BD36" s="1643"/>
      <c r="BE36" s="1643"/>
      <c r="BF36" s="1643"/>
      <c r="BG36" s="1643"/>
      <c r="BH36" s="1643"/>
      <c r="BI36" s="1643"/>
      <c r="BJ36" s="1643"/>
      <c r="BK36" s="1643"/>
      <c r="BL36" s="1643"/>
      <c r="BM36" s="1643"/>
      <c r="BN36" s="1643"/>
      <c r="BO36" s="1643"/>
      <c r="BP36" s="1643"/>
      <c r="BQ36" s="1643"/>
      <c r="BR36" s="1643"/>
      <c r="BS36" s="1643"/>
      <c r="BT36" s="1643"/>
      <c r="BU36" s="1643"/>
      <c r="BV36" s="1643"/>
      <c r="BW36" s="1643"/>
      <c r="BX36" s="1643"/>
      <c r="BY36" s="1643"/>
      <c r="BZ36" s="1643"/>
      <c r="CA36" s="1643"/>
      <c r="CB36" s="1643"/>
      <c r="CC36" s="1643"/>
      <c r="CD36" s="1643"/>
      <c r="CE36" s="1643"/>
      <c r="CF36" s="1854"/>
    </row>
    <row customHeight="1" ht="11.25" hidden="1">
      <c r="A37" s="1812"/>
      <c r="B37" s="1167"/>
      <c r="C37" s="419"/>
      <c r="D37" s="2599"/>
      <c r="E37" s="656" t="s">
        <v>22</v>
      </c>
      <c r="F37" s="1175" t="s">
        <v>22</v>
      </c>
      <c r="G37" s="1175" t="s">
        <v>4093</v>
      </c>
      <c r="H37" s="658" t="s">
        <v>22</v>
      </c>
      <c r="I37" s="658"/>
      <c r="J37" s="658"/>
      <c r="K37" s="658"/>
      <c r="L37" s="658"/>
      <c r="M37" s="658"/>
      <c r="N37" s="658"/>
      <c r="O37" s="658"/>
      <c r="P37" s="658"/>
      <c r="Q37" s="658"/>
      <c r="R37" s="659"/>
      <c r="S37" s="660"/>
      <c r="T37" s="725"/>
      <c r="U37" s="2394"/>
      <c r="V37" s="2394"/>
      <c r="W37" s="1167"/>
      <c r="X37" s="1167"/>
      <c r="Y37" s="1167"/>
      <c r="Z37" s="1167"/>
      <c r="AA37" s="1643"/>
      <c r="AB37" s="1167"/>
      <c r="AC37" s="2395"/>
      <c r="AD37" s="636"/>
      <c r="AE37" s="1167"/>
      <c r="AF37" s="1167"/>
      <c r="AG37" s="1643"/>
      <c r="AH37" s="1643"/>
      <c r="AI37" s="1643"/>
      <c r="AJ37" s="1643"/>
      <c r="AK37" s="1643"/>
      <c r="AL37" s="1643"/>
      <c r="AM37" s="1643"/>
      <c r="AN37" s="1643"/>
      <c r="AO37" s="1643"/>
      <c r="AP37" s="1643"/>
      <c r="AQ37" s="1643"/>
      <c r="AR37" s="1643"/>
      <c r="AS37" s="1643"/>
      <c r="AT37" s="1643"/>
      <c r="AU37" s="1643"/>
      <c r="AV37" s="1643"/>
      <c r="AW37" s="1643"/>
      <c r="AX37" s="1643"/>
      <c r="AY37" s="1643"/>
      <c r="AZ37" s="1643"/>
      <c r="BA37" s="1643"/>
      <c r="BB37" s="1643"/>
      <c r="BC37" s="1643"/>
      <c r="BD37" s="1643"/>
      <c r="BE37" s="1643"/>
      <c r="BF37" s="1643"/>
      <c r="BG37" s="1643"/>
      <c r="BH37" s="1643"/>
      <c r="BI37" s="1643"/>
      <c r="BJ37" s="1643"/>
      <c r="BK37" s="1643"/>
      <c r="BL37" s="1643"/>
      <c r="BM37" s="1643"/>
      <c r="BN37" s="1643"/>
      <c r="BO37" s="1643"/>
      <c r="BP37" s="1643"/>
      <c r="BQ37" s="1643"/>
      <c r="BR37" s="1643"/>
      <c r="BS37" s="1643"/>
      <c r="BT37" s="1643"/>
      <c r="BU37" s="1643"/>
      <c r="BV37" s="1167"/>
      <c r="BW37" s="1167"/>
      <c r="BX37" s="1167"/>
      <c r="BY37" s="1167"/>
      <c r="BZ37" s="1167"/>
      <c r="CA37" s="1167"/>
      <c r="CB37" s="1167"/>
      <c r="CC37" s="1167"/>
      <c r="CD37" s="1167"/>
      <c r="CE37" s="1167"/>
      <c r="CF37" s="1854"/>
    </row>
    <row customHeight="1" ht="5.25" hidden="1">
      <c r="A38" s="1799"/>
      <c r="B38" s="1643"/>
      <c r="C38" s="1643"/>
      <c r="D38" s="2599"/>
      <c r="E38" s="1046"/>
      <c r="F38" s="1046"/>
      <c r="G38" s="1046"/>
      <c r="H38" s="1046"/>
      <c r="I38" s="1046"/>
      <c r="J38" s="1046"/>
      <c r="K38" s="1046"/>
      <c r="L38" s="1046"/>
      <c r="M38" s="1046"/>
      <c r="N38" s="1046"/>
      <c r="O38" s="1046"/>
      <c r="P38" s="1046"/>
      <c r="Q38" s="1047"/>
      <c r="R38" s="1048"/>
      <c r="S38" s="1049"/>
      <c r="T38" s="724" t="s">
        <v>4090</v>
      </c>
      <c r="U38" s="2394">
        <v>1</v>
      </c>
      <c r="V38" s="2394" t="s">
        <v>764</v>
      </c>
      <c r="W38" s="1643"/>
      <c r="X38" s="1643"/>
      <c r="Y38" s="1643"/>
      <c r="Z38" s="1643"/>
      <c r="AA38" s="1643"/>
      <c r="AB38" s="1643"/>
      <c r="AC38" s="1044"/>
      <c r="AD38" s="1045"/>
      <c r="AE38" s="1643"/>
      <c r="AF38" s="1643"/>
      <c r="AG38" s="1643"/>
      <c r="AH38" s="1643"/>
      <c r="AI38" s="1643"/>
      <c r="AJ38" s="1643"/>
      <c r="AK38" s="1643"/>
      <c r="AL38" s="1643"/>
      <c r="AM38" s="1643"/>
      <c r="AN38" s="1643"/>
      <c r="AO38" s="1643"/>
      <c r="AP38" s="1643"/>
      <c r="AQ38" s="1643"/>
      <c r="AR38" s="1643"/>
      <c r="AS38" s="1643"/>
      <c r="AT38" s="1643"/>
      <c r="AU38" s="1643"/>
      <c r="AV38" s="1643"/>
      <c r="AW38" s="1643"/>
      <c r="AX38" s="1643"/>
      <c r="AY38" s="1643"/>
      <c r="AZ38" s="1643"/>
      <c r="BA38" s="1643"/>
      <c r="BB38" s="1643"/>
      <c r="BC38" s="1643"/>
      <c r="BD38" s="1643"/>
      <c r="BE38" s="1643"/>
      <c r="BF38" s="1643"/>
      <c r="BG38" s="1643"/>
      <c r="BH38" s="1643"/>
      <c r="BI38" s="1643"/>
      <c r="BJ38" s="1643"/>
      <c r="BK38" s="1643"/>
      <c r="BL38" s="1643"/>
      <c r="BM38" s="1643"/>
      <c r="BN38" s="1643"/>
      <c r="BO38" s="1643"/>
      <c r="BP38" s="1643"/>
      <c r="BQ38" s="1643"/>
      <c r="BR38" s="1643"/>
      <c r="BS38" s="1643"/>
      <c r="BT38" s="1643"/>
      <c r="BU38" s="1643"/>
      <c r="BV38" s="1643"/>
      <c r="BW38" s="1643"/>
      <c r="BX38" s="1643"/>
      <c r="BY38" s="1643"/>
      <c r="BZ38" s="1643"/>
      <c r="CA38" s="1643"/>
      <c r="CB38" s="1643"/>
      <c r="CC38" s="1643"/>
      <c r="CD38" s="1643"/>
      <c r="CE38" s="1643"/>
      <c r="CF38" s="1323"/>
    </row>
    <row customHeight="1" ht="5.25" hidden="1">
      <c r="A39" s="1799"/>
      <c r="B39" s="1643"/>
      <c r="C39" s="1643"/>
      <c r="D39" s="2599"/>
      <c r="E39" s="642"/>
      <c r="F39" s="642"/>
      <c r="G39" s="642"/>
      <c r="H39" s="642"/>
      <c r="I39" s="642"/>
      <c r="J39" s="642"/>
      <c r="K39" s="642"/>
      <c r="L39" s="642"/>
      <c r="M39" s="642"/>
      <c r="N39" s="642"/>
      <c r="O39" s="642"/>
      <c r="P39" s="642"/>
      <c r="Q39" s="642"/>
      <c r="R39" s="642"/>
      <c r="S39" s="643"/>
      <c r="T39" s="725"/>
      <c r="U39" s="2394"/>
      <c r="V39" s="2394"/>
      <c r="W39" s="1643"/>
      <c r="X39" s="1643"/>
      <c r="Y39" s="1643"/>
      <c r="Z39" s="1643"/>
      <c r="AA39" s="1643"/>
      <c r="AB39" s="1643"/>
      <c r="AC39" s="1044"/>
      <c r="AD39" s="1045"/>
      <c r="AE39" s="1643"/>
      <c r="AF39" s="1643"/>
      <c r="AG39" s="1643"/>
      <c r="AH39" s="1643"/>
      <c r="AI39" s="1643"/>
      <c r="AJ39" s="1643"/>
      <c r="AK39" s="1643"/>
      <c r="AL39" s="1643"/>
      <c r="AM39" s="1643"/>
      <c r="AN39" s="1643"/>
      <c r="AO39" s="1643"/>
      <c r="AP39" s="1643"/>
      <c r="AQ39" s="1643"/>
      <c r="AR39" s="1643"/>
      <c r="AS39" s="1643"/>
      <c r="AT39" s="1643"/>
      <c r="AU39" s="1643"/>
      <c r="AV39" s="1643"/>
      <c r="AW39" s="1643"/>
      <c r="AX39" s="1643"/>
      <c r="AY39" s="1643"/>
      <c r="AZ39" s="1643"/>
      <c r="BA39" s="1643"/>
      <c r="BB39" s="1643"/>
      <c r="BC39" s="1643"/>
      <c r="BD39" s="1643"/>
      <c r="BE39" s="1643"/>
      <c r="BF39" s="1643"/>
      <c r="BG39" s="1643"/>
      <c r="BH39" s="1643"/>
      <c r="BI39" s="1643"/>
      <c r="BJ39" s="1643"/>
      <c r="BK39" s="1643"/>
      <c r="BL39" s="1643"/>
      <c r="BM39" s="1643"/>
      <c r="BN39" s="1643"/>
      <c r="BO39" s="1643"/>
      <c r="BP39" s="1643"/>
      <c r="BQ39" s="1643"/>
      <c r="BR39" s="1643"/>
      <c r="BS39" s="1643"/>
      <c r="BT39" s="1643"/>
      <c r="BU39" s="1643"/>
      <c r="BV39" s="1643"/>
      <c r="BW39" s="1643"/>
      <c r="BX39" s="1643"/>
      <c r="BY39" s="1643"/>
      <c r="BZ39" s="1643"/>
      <c r="CA39" s="1643"/>
      <c r="CB39" s="1643"/>
      <c r="CC39" s="1643"/>
      <c r="CD39" s="1643"/>
      <c r="CE39" s="1643"/>
      <c r="CF39" s="1323"/>
    </row>
    <row customHeight="1" ht="5.25" hidden="1">
      <c r="A40" s="1799"/>
      <c r="B40" s="1643"/>
      <c r="C40" s="1643"/>
      <c r="D40" s="2600"/>
      <c r="E40" s="1050"/>
      <c r="F40" s="1051"/>
      <c r="G40" s="1051"/>
      <c r="H40" s="1052"/>
      <c r="I40" s="1052"/>
      <c r="J40" s="1052"/>
      <c r="K40" s="1052"/>
      <c r="L40" s="1052"/>
      <c r="M40" s="1052"/>
      <c r="N40" s="1052"/>
      <c r="O40" s="1052"/>
      <c r="P40" s="1052"/>
      <c r="Q40" s="1052"/>
      <c r="R40" s="953"/>
      <c r="S40" s="1053"/>
      <c r="T40" s="725"/>
      <c r="U40" s="2394"/>
      <c r="V40" s="2394"/>
      <c r="W40" s="1643"/>
      <c r="X40" s="1643"/>
      <c r="Y40" s="1643"/>
      <c r="Z40" s="1643"/>
      <c r="AA40" s="1643"/>
      <c r="AB40" s="1643"/>
      <c r="AC40" s="1044"/>
      <c r="AD40" s="1045"/>
      <c r="AE40" s="1643"/>
      <c r="AF40" s="1643"/>
      <c r="AG40" s="1643"/>
      <c r="AH40" s="1643"/>
      <c r="AI40" s="1643"/>
      <c r="AJ40" s="1643"/>
      <c r="AK40" s="1643"/>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43"/>
      <c r="BN40" s="1643"/>
      <c r="BO40" s="1643"/>
      <c r="BP40" s="1643"/>
      <c r="BQ40" s="1643"/>
      <c r="BR40" s="1643"/>
      <c r="BS40" s="1643"/>
      <c r="BT40" s="1643"/>
      <c r="BU40" s="1643"/>
      <c r="BV40" s="1643"/>
      <c r="BW40" s="1643"/>
      <c r="BX40" s="1643"/>
      <c r="BY40" s="1643"/>
      <c r="BZ40" s="1643"/>
      <c r="CA40" s="1643"/>
      <c r="CB40" s="1643"/>
      <c r="CC40" s="1643"/>
      <c r="CD40" s="1643"/>
      <c r="CE40" s="1643"/>
      <c r="CF40" s="1323"/>
    </row>
    <row customHeight="1" ht="15" hidden="1">
      <c r="A41" s="630" t="s">
        <v>258</v>
      </c>
      <c r="B41" s="631"/>
      <c r="C41" s="631" t="s">
        <v>22</v>
      </c>
      <c r="D41" s="2598" t="s">
        <v>4095</v>
      </c>
      <c r="E41" s="2397" t="s">
        <v>245</v>
      </c>
      <c r="F41" s="2398"/>
      <c r="G41" s="2399"/>
      <c r="H41" s="2403" t="str">
        <f>IF(A41="","",INDEX(DIFFERENTIATION_UNMERGE_VD,MATCH(A41,DIFFERENTIATION_ID_DIFF,0)))</f>
        <v>Производство тепловой энергии. Некомбинированная выработка</v>
      </c>
      <c r="I41" s="2403"/>
      <c r="J41" s="2403"/>
      <c r="K41" s="2403"/>
      <c r="L41" s="2403"/>
      <c r="M41" s="2403"/>
      <c r="N41" s="2403"/>
      <c r="O41" s="2403"/>
      <c r="P41" s="2403"/>
      <c r="Q41" s="2403"/>
      <c r="R41" s="2403"/>
      <c r="S41" s="726"/>
      <c r="T41" s="723"/>
      <c r="U41" s="632"/>
      <c r="V41" s="632"/>
      <c r="W41" s="633"/>
      <c r="X41" s="633"/>
      <c r="Y41" s="633"/>
      <c r="Z41" s="633"/>
      <c r="AA41" s="634"/>
      <c r="AB41" s="635"/>
      <c r="AC41" s="2395"/>
      <c r="AD41" s="636"/>
      <c r="AE41" s="637" t="s">
        <v>22</v>
      </c>
      <c r="AF41" s="637"/>
      <c r="AG41" s="638" t="s">
        <v>4087</v>
      </c>
      <c r="AH41" s="639">
        <v>3</v>
      </c>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2"/>
      <c r="BE41" s="632"/>
      <c r="BF41" s="632"/>
      <c r="BG41" s="632"/>
      <c r="BH41" s="632"/>
      <c r="BI41" s="632"/>
      <c r="BJ41" s="632"/>
      <c r="BK41" s="632"/>
      <c r="BL41" s="632"/>
      <c r="BM41" s="632"/>
      <c r="BN41" s="632"/>
      <c r="BO41" s="632"/>
      <c r="BP41" s="632"/>
      <c r="BQ41" s="632"/>
      <c r="BR41" s="632"/>
      <c r="BS41" s="632"/>
      <c r="BT41" s="632"/>
      <c r="BU41" s="632"/>
      <c r="BV41" s="633"/>
      <c r="BW41" s="633"/>
      <c r="BX41" s="633"/>
      <c r="BY41" s="633"/>
      <c r="BZ41" s="633"/>
      <c r="CA41" s="633"/>
      <c r="CB41" s="633"/>
      <c r="CC41" s="633"/>
      <c r="CD41" s="633"/>
      <c r="CE41" s="633"/>
      <c r="CF41" s="1854"/>
    </row>
    <row customHeight="1" ht="15" hidden="1">
      <c r="A42" s="630"/>
      <c r="B42" s="631"/>
      <c r="C42" s="631"/>
      <c r="D42" s="2599"/>
      <c r="E42" s="2397" t="s">
        <v>740</v>
      </c>
      <c r="F42" s="2398"/>
      <c r="G42" s="2399"/>
      <c r="H42" s="2403" t="str">
        <f>IF(A41="","",INDEX(DIFFERENTIATION_UNMERGE_AREA,MATCH(A41,DIFFERENTIATION_ID_DIFF,0)))</f>
        <v>без дифференциации</v>
      </c>
      <c r="I42" s="2403"/>
      <c r="J42" s="2403"/>
      <c r="K42" s="2403"/>
      <c r="L42" s="2403"/>
      <c r="M42" s="2403"/>
      <c r="N42" s="2403"/>
      <c r="O42" s="2403"/>
      <c r="P42" s="2403"/>
      <c r="Q42" s="2403"/>
      <c r="R42" s="2403"/>
      <c r="S42" s="726"/>
      <c r="T42" s="723"/>
      <c r="U42" s="632"/>
      <c r="V42" s="632"/>
      <c r="W42" s="633"/>
      <c r="X42" s="633"/>
      <c r="Y42" s="633"/>
      <c r="Z42" s="633"/>
      <c r="AA42" s="634"/>
      <c r="AB42" s="635"/>
      <c r="AC42" s="2395"/>
      <c r="AD42" s="636"/>
      <c r="AE42" s="637"/>
      <c r="AF42" s="637"/>
      <c r="AG42" s="638"/>
      <c r="AH42" s="639"/>
      <c r="AI42" s="632"/>
      <c r="AJ42" s="632"/>
      <c r="AK42" s="632"/>
      <c r="AL42" s="632"/>
      <c r="AM42" s="632"/>
      <c r="AN42" s="632"/>
      <c r="AO42" s="632"/>
      <c r="AP42" s="632"/>
      <c r="AQ42" s="632"/>
      <c r="AR42" s="632"/>
      <c r="AS42" s="632"/>
      <c r="AT42" s="632"/>
      <c r="AU42" s="632"/>
      <c r="AV42" s="632"/>
      <c r="AW42" s="632"/>
      <c r="AX42" s="632"/>
      <c r="AY42" s="632"/>
      <c r="AZ42" s="632"/>
      <c r="BA42" s="632"/>
      <c r="BB42" s="632"/>
      <c r="BC42" s="632"/>
      <c r="BD42" s="632"/>
      <c r="BE42" s="632"/>
      <c r="BF42" s="632"/>
      <c r="BG42" s="632"/>
      <c r="BH42" s="632"/>
      <c r="BI42" s="632"/>
      <c r="BJ42" s="632"/>
      <c r="BK42" s="632"/>
      <c r="BL42" s="632"/>
      <c r="BM42" s="632"/>
      <c r="BN42" s="632"/>
      <c r="BO42" s="632"/>
      <c r="BP42" s="632"/>
      <c r="BQ42" s="632"/>
      <c r="BR42" s="632"/>
      <c r="BS42" s="632"/>
      <c r="BT42" s="632"/>
      <c r="BU42" s="632"/>
      <c r="BV42" s="633"/>
      <c r="BW42" s="633"/>
      <c r="BX42" s="633"/>
      <c r="BY42" s="633"/>
      <c r="BZ42" s="633"/>
      <c r="CA42" s="633"/>
      <c r="CB42" s="633"/>
      <c r="CC42" s="633"/>
      <c r="CD42" s="633"/>
      <c r="CE42" s="633"/>
      <c r="CF42" s="1854"/>
    </row>
    <row customHeight="1" ht="15" hidden="1">
      <c r="A43" s="630"/>
      <c r="B43" s="631"/>
      <c r="C43" s="631"/>
      <c r="D43" s="2599"/>
      <c r="E43" s="2397" t="s">
        <v>741</v>
      </c>
      <c r="F43" s="2398"/>
      <c r="G43" s="2399"/>
      <c r="H43" s="2403" t="str">
        <f>IF(A41="","",INDEX(DIFFERENTIATION_UNMERGE_SYSTEM,MATCH(A41,DIFFERENTIATION_ID_DIFF,0)))</f>
        <v>Тариф на тепловую энергию по Арсеньевскому ГО</v>
      </c>
      <c r="I43" s="2403"/>
      <c r="J43" s="2403"/>
      <c r="K43" s="2403"/>
      <c r="L43" s="2403"/>
      <c r="M43" s="2403"/>
      <c r="N43" s="2403"/>
      <c r="O43" s="2403"/>
      <c r="P43" s="2403"/>
      <c r="Q43" s="2403"/>
      <c r="R43" s="2403"/>
      <c r="S43" s="726"/>
      <c r="T43" s="723"/>
      <c r="U43" s="632"/>
      <c r="V43" s="632"/>
      <c r="W43" s="633"/>
      <c r="X43" s="633"/>
      <c r="Y43" s="633"/>
      <c r="Z43" s="633"/>
      <c r="AA43" s="634"/>
      <c r="AB43" s="635"/>
      <c r="AC43" s="2395"/>
      <c r="AD43" s="636"/>
      <c r="AE43" s="637"/>
      <c r="AF43" s="637"/>
      <c r="AG43" s="638"/>
      <c r="AH43" s="639"/>
      <c r="AI43" s="632"/>
      <c r="AJ43" s="632"/>
      <c r="AK43" s="632"/>
      <c r="AL43" s="632"/>
      <c r="AM43" s="632"/>
      <c r="AN43" s="632"/>
      <c r="AO43" s="632"/>
      <c r="AP43" s="632"/>
      <c r="AQ43" s="632"/>
      <c r="AR43" s="632"/>
      <c r="AS43" s="632"/>
      <c r="AT43" s="632"/>
      <c r="AU43" s="632"/>
      <c r="AV43" s="632"/>
      <c r="AW43" s="632"/>
      <c r="AX43" s="632"/>
      <c r="AY43" s="632"/>
      <c r="AZ43" s="632"/>
      <c r="BA43" s="632"/>
      <c r="BB43" s="632"/>
      <c r="BC43" s="632"/>
      <c r="BD43" s="632"/>
      <c r="BE43" s="632"/>
      <c r="BF43" s="632"/>
      <c r="BG43" s="632"/>
      <c r="BH43" s="632"/>
      <c r="BI43" s="632"/>
      <c r="BJ43" s="632"/>
      <c r="BK43" s="632"/>
      <c r="BL43" s="632"/>
      <c r="BM43" s="632"/>
      <c r="BN43" s="632"/>
      <c r="BO43" s="632"/>
      <c r="BP43" s="632"/>
      <c r="BQ43" s="632"/>
      <c r="BR43" s="632"/>
      <c r="BS43" s="632"/>
      <c r="BT43" s="632"/>
      <c r="BU43" s="632"/>
      <c r="BV43" s="633"/>
      <c r="BW43" s="633"/>
      <c r="BX43" s="633"/>
      <c r="BY43" s="633"/>
      <c r="BZ43" s="633"/>
      <c r="CA43" s="633"/>
      <c r="CB43" s="633"/>
      <c r="CC43" s="633"/>
      <c r="CD43" s="633"/>
      <c r="CE43" s="633"/>
      <c r="CF43" s="1854"/>
    </row>
    <row customHeight="1" ht="24.75" hidden="1">
      <c r="A44" s="1812"/>
      <c r="B44" s="1167"/>
      <c r="C44" s="419"/>
      <c r="D44" s="2599"/>
      <c r="E44" s="2396" t="s">
        <v>4088</v>
      </c>
      <c r="F44" s="2396"/>
      <c r="G44" s="2396"/>
      <c r="H44" s="2396"/>
      <c r="I44" s="2396"/>
      <c r="J44" s="2396"/>
      <c r="K44" s="2396"/>
      <c r="L44" s="2396"/>
      <c r="M44" s="2396"/>
      <c r="N44" s="2396"/>
      <c r="O44" s="2396"/>
      <c r="P44" s="2396"/>
      <c r="Q44" s="565">
        <f>SUMIF(T45:T46,"i",Q45:Q46)</f>
        <v>0</v>
      </c>
      <c r="R44" s="1024"/>
      <c r="S44" s="1804" t="s">
        <v>4089</v>
      </c>
      <c r="T44" s="724" t="s">
        <v>4090</v>
      </c>
      <c r="U44" s="2394">
        <v>1</v>
      </c>
      <c r="V44" s="2394" t="str">
        <f>INDEX(B_FHD_FLAG_INDEX_1,1,MATCH(A41,B_FHD_FLAG_DIFFERENTIATION,0))</f>
        <v>отсутствует</v>
      </c>
      <c r="W44" s="1167"/>
      <c r="X44" s="1167"/>
      <c r="Y44" s="1167"/>
      <c r="Z44" s="1167"/>
      <c r="AA44" s="1643"/>
      <c r="AB44" s="1167"/>
      <c r="AC44" s="2395"/>
      <c r="AD44" s="636"/>
      <c r="AE44" s="1167"/>
      <c r="AF44" s="1167"/>
      <c r="AG44" s="1643"/>
      <c r="AH44" s="1643"/>
      <c r="AI44" s="1643"/>
      <c r="AJ44" s="1643"/>
      <c r="AK44" s="1643"/>
      <c r="AL44" s="1643"/>
      <c r="AM44" s="1643"/>
      <c r="AN44" s="1643"/>
      <c r="AO44" s="1643"/>
      <c r="AP44" s="1643"/>
      <c r="AQ44" s="1643"/>
      <c r="AR44" s="1643"/>
      <c r="AS44" s="1643"/>
      <c r="AT44" s="1643"/>
      <c r="AU44" s="1643"/>
      <c r="AV44" s="1643"/>
      <c r="AW44" s="1643"/>
      <c r="AX44" s="1643"/>
      <c r="AY44" s="1643"/>
      <c r="AZ44" s="1643"/>
      <c r="BA44" s="1643"/>
      <c r="BB44" s="1643"/>
      <c r="BC44" s="1643"/>
      <c r="BD44" s="1643"/>
      <c r="BE44" s="1643"/>
      <c r="BF44" s="1643"/>
      <c r="BG44" s="1643"/>
      <c r="BH44" s="1643"/>
      <c r="BI44" s="1643"/>
      <c r="BJ44" s="1643"/>
      <c r="BK44" s="1643"/>
      <c r="BL44" s="1643"/>
      <c r="BM44" s="1643"/>
      <c r="BN44" s="1643"/>
      <c r="BO44" s="1643"/>
      <c r="BP44" s="1643"/>
      <c r="BQ44" s="1643"/>
      <c r="BR44" s="1643"/>
      <c r="BS44" s="1643"/>
      <c r="BT44" s="1643"/>
      <c r="BU44" s="1643"/>
      <c r="BV44" s="1167"/>
      <c r="BW44" s="1167"/>
      <c r="BX44" s="1167"/>
      <c r="BY44" s="1167"/>
      <c r="BZ44" s="1167"/>
      <c r="CA44" s="1167"/>
      <c r="CB44" s="1167"/>
      <c r="CC44" s="1167"/>
      <c r="CD44" s="1167"/>
      <c r="CE44" s="1167"/>
      <c r="CF44" s="1854"/>
    </row>
    <row customHeight="1" ht="11.25" hidden="1">
      <c r="A45" s="1799"/>
      <c r="B45" s="1643"/>
      <c r="C45" s="1643"/>
      <c r="D45" s="2599"/>
      <c r="E45" s="642"/>
      <c r="F45" s="642">
        <v>0</v>
      </c>
      <c r="G45" s="642"/>
      <c r="H45" s="642"/>
      <c r="I45" s="642"/>
      <c r="J45" s="642"/>
      <c r="K45" s="642"/>
      <c r="L45" s="642"/>
      <c r="M45" s="642"/>
      <c r="N45" s="642"/>
      <c r="O45" s="642"/>
      <c r="P45" s="642"/>
      <c r="Q45" s="642"/>
      <c r="R45" s="642"/>
      <c r="S45" s="643"/>
      <c r="T45" s="725"/>
      <c r="U45" s="2394"/>
      <c r="V45" s="2394"/>
      <c r="W45" s="1643"/>
      <c r="X45" s="1643"/>
      <c r="Y45" s="1643"/>
      <c r="Z45" s="1643"/>
      <c r="AA45" s="1643"/>
      <c r="AB45" s="1167"/>
      <c r="AC45" s="2395"/>
      <c r="AD45" s="636"/>
      <c r="AE45" s="1167"/>
      <c r="AF45" s="1167"/>
      <c r="AG45" s="1643"/>
      <c r="AH45" s="1643"/>
      <c r="AI45" s="1643"/>
      <c r="AJ45" s="1643"/>
      <c r="AK45" s="1643"/>
      <c r="AL45" s="1643"/>
      <c r="AM45" s="1643"/>
      <c r="AN45" s="1643"/>
      <c r="AO45" s="1643"/>
      <c r="AP45" s="1643"/>
      <c r="AQ45" s="1643"/>
      <c r="AR45" s="1643"/>
      <c r="AS45" s="1643"/>
      <c r="AT45" s="1643"/>
      <c r="AU45" s="1643"/>
      <c r="AV45" s="1643"/>
      <c r="AW45" s="1643"/>
      <c r="AX45" s="1643"/>
      <c r="AY45" s="1643"/>
      <c r="AZ45" s="1643"/>
      <c r="BA45" s="1643"/>
      <c r="BB45" s="1643"/>
      <c r="BC45" s="1643"/>
      <c r="BD45" s="1643"/>
      <c r="BE45" s="1643"/>
      <c r="BF45" s="1643"/>
      <c r="BG45" s="1643"/>
      <c r="BH45" s="1643"/>
      <c r="BI45" s="1643"/>
      <c r="BJ45" s="1643"/>
      <c r="BK45" s="1643"/>
      <c r="BL45" s="1643"/>
      <c r="BM45" s="1643"/>
      <c r="BN45" s="1643"/>
      <c r="BO45" s="1643"/>
      <c r="BP45" s="1643"/>
      <c r="BQ45" s="1643"/>
      <c r="BR45" s="1643"/>
      <c r="BS45" s="1643"/>
      <c r="BT45" s="1643"/>
      <c r="BU45" s="1643"/>
      <c r="BV45" s="1643"/>
      <c r="BW45" s="1643"/>
      <c r="BX45" s="1643"/>
      <c r="BY45" s="1643"/>
      <c r="BZ45" s="1643"/>
      <c r="CA45" s="1643"/>
      <c r="CB45" s="1643"/>
      <c r="CC45" s="1643"/>
      <c r="CD45" s="1643"/>
      <c r="CE45" s="1643"/>
      <c r="CF45" s="1854"/>
    </row>
    <row customHeight="1" ht="11.25" hidden="1">
      <c r="A46" s="1812"/>
      <c r="B46" s="1167"/>
      <c r="C46" s="419"/>
      <c r="D46" s="2599"/>
      <c r="E46" s="656" t="s">
        <v>22</v>
      </c>
      <c r="F46" s="1175" t="s">
        <v>22</v>
      </c>
      <c r="G46" s="1175" t="s">
        <v>4093</v>
      </c>
      <c r="H46" s="658" t="s">
        <v>22</v>
      </c>
      <c r="I46" s="658"/>
      <c r="J46" s="658"/>
      <c r="K46" s="658"/>
      <c r="L46" s="658"/>
      <c r="M46" s="658"/>
      <c r="N46" s="658"/>
      <c r="O46" s="658"/>
      <c r="P46" s="658"/>
      <c r="Q46" s="658"/>
      <c r="R46" s="659"/>
      <c r="S46" s="660"/>
      <c r="T46" s="725"/>
      <c r="U46" s="2394"/>
      <c r="V46" s="2394"/>
      <c r="W46" s="1167"/>
      <c r="X46" s="1167"/>
      <c r="Y46" s="1167"/>
      <c r="Z46" s="1167"/>
      <c r="AA46" s="1643"/>
      <c r="AB46" s="1167"/>
      <c r="AC46" s="2395"/>
      <c r="AD46" s="636"/>
      <c r="AE46" s="1167"/>
      <c r="AF46" s="1167"/>
      <c r="AG46" s="1643"/>
      <c r="AH46" s="1643"/>
      <c r="AI46" s="1643"/>
      <c r="AJ46" s="1643"/>
      <c r="AK46" s="1643"/>
      <c r="AL46" s="1643"/>
      <c r="AM46" s="1643"/>
      <c r="AN46" s="1643"/>
      <c r="AO46" s="1643"/>
      <c r="AP46" s="1643"/>
      <c r="AQ46" s="1643"/>
      <c r="AR46" s="1643"/>
      <c r="AS46" s="1643"/>
      <c r="AT46" s="1643"/>
      <c r="AU46" s="1643"/>
      <c r="AV46" s="1643"/>
      <c r="AW46" s="1643"/>
      <c r="AX46" s="1643"/>
      <c r="AY46" s="1643"/>
      <c r="AZ46" s="1643"/>
      <c r="BA46" s="1643"/>
      <c r="BB46" s="1643"/>
      <c r="BC46" s="1643"/>
      <c r="BD46" s="1643"/>
      <c r="BE46" s="1643"/>
      <c r="BF46" s="1643"/>
      <c r="BG46" s="1643"/>
      <c r="BH46" s="1643"/>
      <c r="BI46" s="1643"/>
      <c r="BJ46" s="1643"/>
      <c r="BK46" s="1643"/>
      <c r="BL46" s="1643"/>
      <c r="BM46" s="1643"/>
      <c r="BN46" s="1643"/>
      <c r="BO46" s="1643"/>
      <c r="BP46" s="1643"/>
      <c r="BQ46" s="1643"/>
      <c r="BR46" s="1643"/>
      <c r="BS46" s="1643"/>
      <c r="BT46" s="1643"/>
      <c r="BU46" s="1643"/>
      <c r="BV46" s="1167"/>
      <c r="BW46" s="1167"/>
      <c r="BX46" s="1167"/>
      <c r="BY46" s="1167"/>
      <c r="BZ46" s="1167"/>
      <c r="CA46" s="1167"/>
      <c r="CB46" s="1167"/>
      <c r="CC46" s="1167"/>
      <c r="CD46" s="1167"/>
      <c r="CE46" s="1167"/>
      <c r="CF46" s="1854"/>
    </row>
    <row customHeight="1" ht="5.25" hidden="1">
      <c r="A47" s="1799"/>
      <c r="B47" s="1643"/>
      <c r="C47" s="1643"/>
      <c r="D47" s="2599"/>
      <c r="E47" s="1046"/>
      <c r="F47" s="1046"/>
      <c r="G47" s="1046"/>
      <c r="H47" s="1046"/>
      <c r="I47" s="1046"/>
      <c r="J47" s="1046"/>
      <c r="K47" s="1046"/>
      <c r="L47" s="1046"/>
      <c r="M47" s="1046"/>
      <c r="N47" s="1046"/>
      <c r="O47" s="1046"/>
      <c r="P47" s="1046"/>
      <c r="Q47" s="1047"/>
      <c r="R47" s="1048"/>
      <c r="S47" s="1049"/>
      <c r="T47" s="724" t="s">
        <v>4090</v>
      </c>
      <c r="U47" s="2394">
        <v>1</v>
      </c>
      <c r="V47" s="2394" t="s">
        <v>764</v>
      </c>
      <c r="W47" s="1643"/>
      <c r="X47" s="1643"/>
      <c r="Y47" s="1643"/>
      <c r="Z47" s="1643"/>
      <c r="AA47" s="1643"/>
      <c r="AB47" s="1643"/>
      <c r="AC47" s="1044"/>
      <c r="AD47" s="1045"/>
      <c r="AE47" s="1643"/>
      <c r="AF47" s="1643"/>
      <c r="AG47" s="1643"/>
      <c r="AH47" s="1643"/>
      <c r="AI47" s="1643"/>
      <c r="AJ47" s="1643"/>
      <c r="AK47" s="1643"/>
      <c r="AL47" s="1643"/>
      <c r="AM47" s="1643"/>
      <c r="AN47" s="1643"/>
      <c r="AO47" s="1643"/>
      <c r="AP47" s="1643"/>
      <c r="AQ47" s="1643"/>
      <c r="AR47" s="1643"/>
      <c r="AS47" s="1643"/>
      <c r="AT47" s="1643"/>
      <c r="AU47" s="1643"/>
      <c r="AV47" s="1643"/>
      <c r="AW47" s="1643"/>
      <c r="AX47" s="1643"/>
      <c r="AY47" s="1643"/>
      <c r="AZ47" s="1643"/>
      <c r="BA47" s="1643"/>
      <c r="BB47" s="1643"/>
      <c r="BC47" s="1643"/>
      <c r="BD47" s="1643"/>
      <c r="BE47" s="1643"/>
      <c r="BF47" s="1643"/>
      <c r="BG47" s="1643"/>
      <c r="BH47" s="1643"/>
      <c r="BI47" s="1643"/>
      <c r="BJ47" s="1643"/>
      <c r="BK47" s="1643"/>
      <c r="BL47" s="1643"/>
      <c r="BM47" s="1643"/>
      <c r="BN47" s="1643"/>
      <c r="BO47" s="1643"/>
      <c r="BP47" s="1643"/>
      <c r="BQ47" s="1643"/>
      <c r="BR47" s="1643"/>
      <c r="BS47" s="1643"/>
      <c r="BT47" s="1643"/>
      <c r="BU47" s="1643"/>
      <c r="BV47" s="1643"/>
      <c r="BW47" s="1643"/>
      <c r="BX47" s="1643"/>
      <c r="BY47" s="1643"/>
      <c r="BZ47" s="1643"/>
      <c r="CA47" s="1643"/>
      <c r="CB47" s="1643"/>
      <c r="CC47" s="1643"/>
      <c r="CD47" s="1643"/>
      <c r="CE47" s="1643"/>
      <c r="CF47" s="1323"/>
    </row>
    <row customHeight="1" ht="5.25" hidden="1">
      <c r="A48" s="1799"/>
      <c r="B48" s="1643"/>
      <c r="C48" s="1643"/>
      <c r="D48" s="2599"/>
      <c r="E48" s="642"/>
      <c r="F48" s="642"/>
      <c r="G48" s="642"/>
      <c r="H48" s="642"/>
      <c r="I48" s="642"/>
      <c r="J48" s="642"/>
      <c r="K48" s="642"/>
      <c r="L48" s="642"/>
      <c r="M48" s="642"/>
      <c r="N48" s="642"/>
      <c r="O48" s="642"/>
      <c r="P48" s="642"/>
      <c r="Q48" s="642"/>
      <c r="R48" s="642"/>
      <c r="S48" s="643"/>
      <c r="T48" s="725"/>
      <c r="U48" s="2394"/>
      <c r="V48" s="2394"/>
      <c r="W48" s="1643"/>
      <c r="X48" s="1643"/>
      <c r="Y48" s="1643"/>
      <c r="Z48" s="1643"/>
      <c r="AA48" s="1643"/>
      <c r="AB48" s="1643"/>
      <c r="AC48" s="1044"/>
      <c r="AD48" s="1045"/>
      <c r="AE48" s="1643"/>
      <c r="AF48" s="1643"/>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643"/>
      <c r="BE48" s="1643"/>
      <c r="BF48" s="1643"/>
      <c r="BG48" s="1643"/>
      <c r="BH48" s="1643"/>
      <c r="BI48" s="1643"/>
      <c r="BJ48" s="1643"/>
      <c r="BK48" s="1643"/>
      <c r="BL48" s="1643"/>
      <c r="BM48" s="1643"/>
      <c r="BN48" s="1643"/>
      <c r="BO48" s="1643"/>
      <c r="BP48" s="1643"/>
      <c r="BQ48" s="1643"/>
      <c r="BR48" s="1643"/>
      <c r="BS48" s="1643"/>
      <c r="BT48" s="1643"/>
      <c r="BU48" s="1643"/>
      <c r="BV48" s="1643"/>
      <c r="BW48" s="1643"/>
      <c r="BX48" s="1643"/>
      <c r="BY48" s="1643"/>
      <c r="BZ48" s="1643"/>
      <c r="CA48" s="1643"/>
      <c r="CB48" s="1643"/>
      <c r="CC48" s="1643"/>
      <c r="CD48" s="1643"/>
      <c r="CE48" s="1643"/>
      <c r="CF48" s="1323"/>
    </row>
    <row customHeight="1" ht="5.25" hidden="1">
      <c r="A49" s="1799"/>
      <c r="B49" s="1643"/>
      <c r="C49" s="1643"/>
      <c r="D49" s="2600"/>
      <c r="E49" s="1050"/>
      <c r="F49" s="1051"/>
      <c r="G49" s="1051"/>
      <c r="H49" s="1052"/>
      <c r="I49" s="1052"/>
      <c r="J49" s="1052"/>
      <c r="K49" s="1052"/>
      <c r="L49" s="1052"/>
      <c r="M49" s="1052"/>
      <c r="N49" s="1052"/>
      <c r="O49" s="1052"/>
      <c r="P49" s="1052"/>
      <c r="Q49" s="1052"/>
      <c r="R49" s="953"/>
      <c r="S49" s="1053"/>
      <c r="T49" s="725"/>
      <c r="U49" s="2394"/>
      <c r="V49" s="2394"/>
      <c r="W49" s="1643"/>
      <c r="X49" s="1643"/>
      <c r="Y49" s="1643"/>
      <c r="Z49" s="1643"/>
      <c r="AA49" s="1643"/>
      <c r="AB49" s="1643"/>
      <c r="AC49" s="1044"/>
      <c r="AD49" s="1045"/>
      <c r="AE49" s="1643"/>
      <c r="AF49" s="1643"/>
      <c r="AG49" s="1643"/>
      <c r="AH49" s="1643"/>
      <c r="AI49" s="1643"/>
      <c r="AJ49" s="1643"/>
      <c r="AK49" s="1643"/>
      <c r="AL49" s="1643"/>
      <c r="AM49" s="1643"/>
      <c r="AN49" s="1643"/>
      <c r="AO49" s="1643"/>
      <c r="AP49" s="1643"/>
      <c r="AQ49" s="1643"/>
      <c r="AR49" s="1643"/>
      <c r="AS49" s="1643"/>
      <c r="AT49" s="1643"/>
      <c r="AU49" s="1643"/>
      <c r="AV49" s="1643"/>
      <c r="AW49" s="1643"/>
      <c r="AX49" s="1643"/>
      <c r="AY49" s="1643"/>
      <c r="AZ49" s="1643"/>
      <c r="BA49" s="1643"/>
      <c r="BB49" s="1643"/>
      <c r="BC49" s="1643"/>
      <c r="BD49" s="1643"/>
      <c r="BE49" s="1643"/>
      <c r="BF49" s="1643"/>
      <c r="BG49" s="1643"/>
      <c r="BH49" s="1643"/>
      <c r="BI49" s="1643"/>
      <c r="BJ49" s="1643"/>
      <c r="BK49" s="1643"/>
      <c r="BL49" s="1643"/>
      <c r="BM49" s="1643"/>
      <c r="BN49" s="1643"/>
      <c r="BO49" s="1643"/>
      <c r="BP49" s="1643"/>
      <c r="BQ49" s="1643"/>
      <c r="BR49" s="1643"/>
      <c r="BS49" s="1643"/>
      <c r="BT49" s="1643"/>
      <c r="BU49" s="1643"/>
      <c r="BV49" s="1643"/>
      <c r="BW49" s="1643"/>
      <c r="BX49" s="1643"/>
      <c r="BY49" s="1643"/>
      <c r="BZ49" s="1643"/>
      <c r="CA49" s="1643"/>
      <c r="CB49" s="1643"/>
      <c r="CC49" s="1643"/>
      <c r="CD49" s="1643"/>
      <c r="CE49" s="1643"/>
      <c r="CF49" s="1323"/>
    </row>
    <row customHeight="1" ht="15" hidden="1">
      <c r="A50" s="630" t="s">
        <v>260</v>
      </c>
      <c r="B50" s="631"/>
      <c r="C50" s="631" t="s">
        <v>22</v>
      </c>
      <c r="D50" s="2598" t="s">
        <v>4096</v>
      </c>
      <c r="E50" s="2397" t="s">
        <v>245</v>
      </c>
      <c r="F50" s="2398"/>
      <c r="G50" s="2399"/>
      <c r="H50" s="2403" t="str">
        <f>IF(A50="","",INDEX(DIFFERENTIATION_UNMERGE_VD,MATCH(A50,DIFFERENTIATION_ID_DIFF,0)))</f>
        <v>Производство тепловой энергии. Некомбинированная выработка</v>
      </c>
      <c r="I50" s="2403"/>
      <c r="J50" s="2403"/>
      <c r="K50" s="2403"/>
      <c r="L50" s="2403"/>
      <c r="M50" s="2403"/>
      <c r="N50" s="2403"/>
      <c r="O50" s="2403"/>
      <c r="P50" s="2403"/>
      <c r="Q50" s="2403"/>
      <c r="R50" s="2403"/>
      <c r="S50" s="726"/>
      <c r="T50" s="723"/>
      <c r="U50" s="632"/>
      <c r="V50" s="632"/>
      <c r="W50" s="633"/>
      <c r="X50" s="633"/>
      <c r="Y50" s="633"/>
      <c r="Z50" s="633"/>
      <c r="AA50" s="634"/>
      <c r="AB50" s="635"/>
      <c r="AC50" s="2395"/>
      <c r="AD50" s="636"/>
      <c r="AE50" s="637" t="s">
        <v>22</v>
      </c>
      <c r="AF50" s="637"/>
      <c r="AG50" s="638" t="s">
        <v>4087</v>
      </c>
      <c r="AH50" s="639">
        <v>3</v>
      </c>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33"/>
      <c r="BW50" s="633"/>
      <c r="BX50" s="633"/>
      <c r="BY50" s="633"/>
      <c r="BZ50" s="633"/>
      <c r="CA50" s="633"/>
      <c r="CB50" s="633"/>
      <c r="CC50" s="633"/>
      <c r="CD50" s="633"/>
      <c r="CE50" s="633"/>
      <c r="CF50" s="1854"/>
    </row>
    <row customHeight="1" ht="15" hidden="1">
      <c r="A51" s="630"/>
      <c r="B51" s="631"/>
      <c r="C51" s="631"/>
      <c r="D51" s="2599"/>
      <c r="E51" s="2397" t="s">
        <v>740</v>
      </c>
      <c r="F51" s="2398"/>
      <c r="G51" s="2399"/>
      <c r="H51" s="2403" t="str">
        <f>IF(A50="","",INDEX(DIFFERENTIATION_UNMERGE_AREA,MATCH(A50,DIFFERENTIATION_ID_DIFF,0)))</f>
        <v>без дифференциации</v>
      </c>
      <c r="I51" s="2403"/>
      <c r="J51" s="2403"/>
      <c r="K51" s="2403"/>
      <c r="L51" s="2403"/>
      <c r="M51" s="2403"/>
      <c r="N51" s="2403"/>
      <c r="O51" s="2403"/>
      <c r="P51" s="2403"/>
      <c r="Q51" s="2403"/>
      <c r="R51" s="2403"/>
      <c r="S51" s="726"/>
      <c r="T51" s="723"/>
      <c r="U51" s="632"/>
      <c r="V51" s="632"/>
      <c r="W51" s="633"/>
      <c r="X51" s="633"/>
      <c r="Y51" s="633"/>
      <c r="Z51" s="633"/>
      <c r="AA51" s="634"/>
      <c r="AB51" s="635"/>
      <c r="AC51" s="2395"/>
      <c r="AD51" s="636"/>
      <c r="AE51" s="637"/>
      <c r="AF51" s="637"/>
      <c r="AG51" s="638"/>
      <c r="AH51" s="639"/>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633"/>
      <c r="BW51" s="633"/>
      <c r="BX51" s="633"/>
      <c r="BY51" s="633"/>
      <c r="BZ51" s="633"/>
      <c r="CA51" s="633"/>
      <c r="CB51" s="633"/>
      <c r="CC51" s="633"/>
      <c r="CD51" s="633"/>
      <c r="CE51" s="633"/>
      <c r="CF51" s="1854"/>
    </row>
    <row customHeight="1" ht="15" hidden="1">
      <c r="A52" s="630"/>
      <c r="B52" s="631"/>
      <c r="C52" s="631"/>
      <c r="D52" s="2599"/>
      <c r="E52" s="2397" t="s">
        <v>741</v>
      </c>
      <c r="F52" s="2398"/>
      <c r="G52" s="2399"/>
      <c r="H52" s="2403" t="str">
        <f>IF(A50="","",INDEX(DIFFERENTIATION_UNMERGE_SYSTEM,MATCH(A50,DIFFERENTIATION_ID_DIFF,0)))</f>
        <v>Тариф на тепловую энергию по городскому округгу Большой Камень</v>
      </c>
      <c r="I52" s="2403"/>
      <c r="J52" s="2403"/>
      <c r="K52" s="2403"/>
      <c r="L52" s="2403"/>
      <c r="M52" s="2403"/>
      <c r="N52" s="2403"/>
      <c r="O52" s="2403"/>
      <c r="P52" s="2403"/>
      <c r="Q52" s="2403"/>
      <c r="R52" s="2403"/>
      <c r="S52" s="726"/>
      <c r="T52" s="723"/>
      <c r="U52" s="632"/>
      <c r="V52" s="632"/>
      <c r="W52" s="633"/>
      <c r="X52" s="633"/>
      <c r="Y52" s="633"/>
      <c r="Z52" s="633"/>
      <c r="AA52" s="634"/>
      <c r="AB52" s="635"/>
      <c r="AC52" s="2395"/>
      <c r="AD52" s="636"/>
      <c r="AE52" s="637"/>
      <c r="AF52" s="637"/>
      <c r="AG52" s="638"/>
      <c r="AH52" s="639"/>
      <c r="AI52" s="632"/>
      <c r="AJ52" s="632"/>
      <c r="AK52" s="632"/>
      <c r="AL52" s="632"/>
      <c r="AM52" s="632"/>
      <c r="AN52" s="632"/>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3"/>
      <c r="BW52" s="633"/>
      <c r="BX52" s="633"/>
      <c r="BY52" s="633"/>
      <c r="BZ52" s="633"/>
      <c r="CA52" s="633"/>
      <c r="CB52" s="633"/>
      <c r="CC52" s="633"/>
      <c r="CD52" s="633"/>
      <c r="CE52" s="633"/>
      <c r="CF52" s="1854"/>
    </row>
    <row customHeight="1" ht="24.75" hidden="1">
      <c r="A53" s="1812"/>
      <c r="B53" s="1167"/>
      <c r="C53" s="419"/>
      <c r="D53" s="2599"/>
      <c r="E53" s="2396" t="s">
        <v>4088</v>
      </c>
      <c r="F53" s="2396"/>
      <c r="G53" s="2396"/>
      <c r="H53" s="2396"/>
      <c r="I53" s="2396"/>
      <c r="J53" s="2396"/>
      <c r="K53" s="2396"/>
      <c r="L53" s="2396"/>
      <c r="M53" s="2396"/>
      <c r="N53" s="2396"/>
      <c r="O53" s="2396"/>
      <c r="P53" s="2396"/>
      <c r="Q53" s="565">
        <f>SUMIF(T54:T55,"i",Q54:Q55)</f>
        <v>0</v>
      </c>
      <c r="R53" s="1024"/>
      <c r="S53" s="1804" t="s">
        <v>4089</v>
      </c>
      <c r="T53" s="724" t="s">
        <v>4090</v>
      </c>
      <c r="U53" s="2394">
        <v>1</v>
      </c>
      <c r="V53" s="2394" t="str">
        <f>INDEX(B_FHD_FLAG_INDEX_1,1,MATCH(A50,B_FHD_FLAG_DIFFERENTIATION,0))</f>
        <v>отсутствует</v>
      </c>
      <c r="W53" s="1167"/>
      <c r="X53" s="1167"/>
      <c r="Y53" s="1167"/>
      <c r="Z53" s="1167"/>
      <c r="AA53" s="1643"/>
      <c r="AB53" s="1167"/>
      <c r="AC53" s="2395"/>
      <c r="AD53" s="636"/>
      <c r="AE53" s="1167"/>
      <c r="AF53" s="1167"/>
      <c r="AG53" s="1643"/>
      <c r="AH53" s="1643"/>
      <c r="AI53" s="1643"/>
      <c r="AJ53" s="1643"/>
      <c r="AK53" s="1643"/>
      <c r="AL53" s="1643"/>
      <c r="AM53" s="1643"/>
      <c r="AN53" s="1643"/>
      <c r="AO53" s="1643"/>
      <c r="AP53" s="1643"/>
      <c r="AQ53" s="1643"/>
      <c r="AR53" s="1643"/>
      <c r="AS53" s="1643"/>
      <c r="AT53" s="1643"/>
      <c r="AU53" s="1643"/>
      <c r="AV53" s="1643"/>
      <c r="AW53" s="1643"/>
      <c r="AX53" s="1643"/>
      <c r="AY53" s="1643"/>
      <c r="AZ53" s="1643"/>
      <c r="BA53" s="1643"/>
      <c r="BB53" s="1643"/>
      <c r="BC53" s="1643"/>
      <c r="BD53" s="1643"/>
      <c r="BE53" s="1643"/>
      <c r="BF53" s="1643"/>
      <c r="BG53" s="1643"/>
      <c r="BH53" s="1643"/>
      <c r="BI53" s="1643"/>
      <c r="BJ53" s="1643"/>
      <c r="BK53" s="1643"/>
      <c r="BL53" s="1643"/>
      <c r="BM53" s="1643"/>
      <c r="BN53" s="1643"/>
      <c r="BO53" s="1643"/>
      <c r="BP53" s="1643"/>
      <c r="BQ53" s="1643"/>
      <c r="BR53" s="1643"/>
      <c r="BS53" s="1643"/>
      <c r="BT53" s="1643"/>
      <c r="BU53" s="1643"/>
      <c r="BV53" s="1167"/>
      <c r="BW53" s="1167"/>
      <c r="BX53" s="1167"/>
      <c r="BY53" s="1167"/>
      <c r="BZ53" s="1167"/>
      <c r="CA53" s="1167"/>
      <c r="CB53" s="1167"/>
      <c r="CC53" s="1167"/>
      <c r="CD53" s="1167"/>
      <c r="CE53" s="1167"/>
      <c r="CF53" s="1854"/>
    </row>
    <row customHeight="1" ht="11.25" hidden="1">
      <c r="A54" s="1799"/>
      <c r="B54" s="1643"/>
      <c r="C54" s="1643"/>
      <c r="D54" s="2599"/>
      <c r="E54" s="642"/>
      <c r="F54" s="642">
        <v>0</v>
      </c>
      <c r="G54" s="642"/>
      <c r="H54" s="642"/>
      <c r="I54" s="642"/>
      <c r="J54" s="642"/>
      <c r="K54" s="642"/>
      <c r="L54" s="642"/>
      <c r="M54" s="642"/>
      <c r="N54" s="642"/>
      <c r="O54" s="642"/>
      <c r="P54" s="642"/>
      <c r="Q54" s="642"/>
      <c r="R54" s="642"/>
      <c r="S54" s="643"/>
      <c r="T54" s="725"/>
      <c r="U54" s="2394"/>
      <c r="V54" s="2394"/>
      <c r="W54" s="1643"/>
      <c r="X54" s="1643"/>
      <c r="Y54" s="1643"/>
      <c r="Z54" s="1643"/>
      <c r="AA54" s="1643"/>
      <c r="AB54" s="1167"/>
      <c r="AC54" s="2395"/>
      <c r="AD54" s="636"/>
      <c r="AE54" s="1167"/>
      <c r="AF54" s="1167"/>
      <c r="AG54" s="1643"/>
      <c r="AH54" s="1643"/>
      <c r="AI54" s="1643"/>
      <c r="AJ54" s="1643"/>
      <c r="AK54" s="1643"/>
      <c r="AL54" s="1643"/>
      <c r="AM54" s="1643"/>
      <c r="AN54" s="1643"/>
      <c r="AO54" s="1643"/>
      <c r="AP54" s="1643"/>
      <c r="AQ54" s="1643"/>
      <c r="AR54" s="1643"/>
      <c r="AS54" s="1643"/>
      <c r="AT54" s="1643"/>
      <c r="AU54" s="1643"/>
      <c r="AV54" s="1643"/>
      <c r="AW54" s="1643"/>
      <c r="AX54" s="1643"/>
      <c r="AY54" s="1643"/>
      <c r="AZ54" s="1643"/>
      <c r="BA54" s="1643"/>
      <c r="BB54" s="1643"/>
      <c r="BC54" s="1643"/>
      <c r="BD54" s="1643"/>
      <c r="BE54" s="1643"/>
      <c r="BF54" s="1643"/>
      <c r="BG54" s="1643"/>
      <c r="BH54" s="1643"/>
      <c r="BI54" s="1643"/>
      <c r="BJ54" s="1643"/>
      <c r="BK54" s="1643"/>
      <c r="BL54" s="1643"/>
      <c r="BM54" s="1643"/>
      <c r="BN54" s="1643"/>
      <c r="BO54" s="1643"/>
      <c r="BP54" s="1643"/>
      <c r="BQ54" s="1643"/>
      <c r="BR54" s="1643"/>
      <c r="BS54" s="1643"/>
      <c r="BT54" s="1643"/>
      <c r="BU54" s="1643"/>
      <c r="BV54" s="1643"/>
      <c r="BW54" s="1643"/>
      <c r="BX54" s="1643"/>
      <c r="BY54" s="1643"/>
      <c r="BZ54" s="1643"/>
      <c r="CA54" s="1643"/>
      <c r="CB54" s="1643"/>
      <c r="CC54" s="1643"/>
      <c r="CD54" s="1643"/>
      <c r="CE54" s="1643"/>
      <c r="CF54" s="1854"/>
    </row>
    <row customHeight="1" ht="11.25" hidden="1">
      <c r="A55" s="1812"/>
      <c r="B55" s="1167"/>
      <c r="C55" s="419"/>
      <c r="D55" s="2599"/>
      <c r="E55" s="656" t="s">
        <v>22</v>
      </c>
      <c r="F55" s="1175" t="s">
        <v>22</v>
      </c>
      <c r="G55" s="1175" t="s">
        <v>4093</v>
      </c>
      <c r="H55" s="658" t="s">
        <v>22</v>
      </c>
      <c r="I55" s="658"/>
      <c r="J55" s="658"/>
      <c r="K55" s="658"/>
      <c r="L55" s="658"/>
      <c r="M55" s="658"/>
      <c r="N55" s="658"/>
      <c r="O55" s="658"/>
      <c r="P55" s="658"/>
      <c r="Q55" s="658"/>
      <c r="R55" s="659"/>
      <c r="S55" s="660"/>
      <c r="T55" s="725"/>
      <c r="U55" s="2394"/>
      <c r="V55" s="2394"/>
      <c r="W55" s="1167"/>
      <c r="X55" s="1167"/>
      <c r="Y55" s="1167"/>
      <c r="Z55" s="1167"/>
      <c r="AA55" s="1643"/>
      <c r="AB55" s="1167"/>
      <c r="AC55" s="2395"/>
      <c r="AD55" s="636"/>
      <c r="AE55" s="1167"/>
      <c r="AF55" s="1167"/>
      <c r="AG55" s="1643"/>
      <c r="AH55" s="1643"/>
      <c r="AI55" s="1643"/>
      <c r="AJ55" s="1643"/>
      <c r="AK55" s="1643"/>
      <c r="AL55" s="1643"/>
      <c r="AM55" s="1643"/>
      <c r="AN55" s="1643"/>
      <c r="AO55" s="1643"/>
      <c r="AP55" s="1643"/>
      <c r="AQ55" s="1643"/>
      <c r="AR55" s="1643"/>
      <c r="AS55" s="1643"/>
      <c r="AT55" s="1643"/>
      <c r="AU55" s="1643"/>
      <c r="AV55" s="1643"/>
      <c r="AW55" s="1643"/>
      <c r="AX55" s="1643"/>
      <c r="AY55" s="1643"/>
      <c r="AZ55" s="1643"/>
      <c r="BA55" s="1643"/>
      <c r="BB55" s="1643"/>
      <c r="BC55" s="1643"/>
      <c r="BD55" s="1643"/>
      <c r="BE55" s="1643"/>
      <c r="BF55" s="1643"/>
      <c r="BG55" s="1643"/>
      <c r="BH55" s="1643"/>
      <c r="BI55" s="1643"/>
      <c r="BJ55" s="1643"/>
      <c r="BK55" s="1643"/>
      <c r="BL55" s="1643"/>
      <c r="BM55" s="1643"/>
      <c r="BN55" s="1643"/>
      <c r="BO55" s="1643"/>
      <c r="BP55" s="1643"/>
      <c r="BQ55" s="1643"/>
      <c r="BR55" s="1643"/>
      <c r="BS55" s="1643"/>
      <c r="BT55" s="1643"/>
      <c r="BU55" s="1643"/>
      <c r="BV55" s="1167"/>
      <c r="BW55" s="1167"/>
      <c r="BX55" s="1167"/>
      <c r="BY55" s="1167"/>
      <c r="BZ55" s="1167"/>
      <c r="CA55" s="1167"/>
      <c r="CB55" s="1167"/>
      <c r="CC55" s="1167"/>
      <c r="CD55" s="1167"/>
      <c r="CE55" s="1167"/>
      <c r="CF55" s="1854"/>
    </row>
    <row customHeight="1" ht="5.25" hidden="1">
      <c r="A56" s="1799"/>
      <c r="B56" s="1643"/>
      <c r="C56" s="1643"/>
      <c r="D56" s="2599"/>
      <c r="E56" s="1046"/>
      <c r="F56" s="1046"/>
      <c r="G56" s="1046"/>
      <c r="H56" s="1046"/>
      <c r="I56" s="1046"/>
      <c r="J56" s="1046"/>
      <c r="K56" s="1046"/>
      <c r="L56" s="1046"/>
      <c r="M56" s="1046"/>
      <c r="N56" s="1046"/>
      <c r="O56" s="1046"/>
      <c r="P56" s="1046"/>
      <c r="Q56" s="1047"/>
      <c r="R56" s="1048"/>
      <c r="S56" s="1049"/>
      <c r="T56" s="724" t="s">
        <v>4090</v>
      </c>
      <c r="U56" s="2394">
        <v>1</v>
      </c>
      <c r="V56" s="2394" t="s">
        <v>764</v>
      </c>
      <c r="W56" s="1643"/>
      <c r="X56" s="1643"/>
      <c r="Y56" s="1643"/>
      <c r="Z56" s="1643"/>
      <c r="AA56" s="1643"/>
      <c r="AB56" s="1643"/>
      <c r="AC56" s="1044"/>
      <c r="AD56" s="1045"/>
      <c r="AE56" s="1643"/>
      <c r="AF56" s="1643"/>
      <c r="AG56" s="1643"/>
      <c r="AH56" s="1643"/>
      <c r="AI56" s="1643"/>
      <c r="AJ56" s="1643"/>
      <c r="AK56" s="1643"/>
      <c r="AL56" s="1643"/>
      <c r="AM56" s="1643"/>
      <c r="AN56" s="1643"/>
      <c r="AO56" s="1643"/>
      <c r="AP56" s="1643"/>
      <c r="AQ56" s="1643"/>
      <c r="AR56" s="1643"/>
      <c r="AS56" s="1643"/>
      <c r="AT56" s="1643"/>
      <c r="AU56" s="1643"/>
      <c r="AV56" s="1643"/>
      <c r="AW56" s="1643"/>
      <c r="AX56" s="1643"/>
      <c r="AY56" s="1643"/>
      <c r="AZ56" s="1643"/>
      <c r="BA56" s="1643"/>
      <c r="BB56" s="1643"/>
      <c r="BC56" s="1643"/>
      <c r="BD56" s="1643"/>
      <c r="BE56" s="1643"/>
      <c r="BF56" s="1643"/>
      <c r="BG56" s="1643"/>
      <c r="BH56" s="1643"/>
      <c r="BI56" s="1643"/>
      <c r="BJ56" s="1643"/>
      <c r="BK56" s="1643"/>
      <c r="BL56" s="1643"/>
      <c r="BM56" s="1643"/>
      <c r="BN56" s="1643"/>
      <c r="BO56" s="1643"/>
      <c r="BP56" s="1643"/>
      <c r="BQ56" s="1643"/>
      <c r="BR56" s="1643"/>
      <c r="BS56" s="1643"/>
      <c r="BT56" s="1643"/>
      <c r="BU56" s="1643"/>
      <c r="BV56" s="1643"/>
      <c r="BW56" s="1643"/>
      <c r="BX56" s="1643"/>
      <c r="BY56" s="1643"/>
      <c r="BZ56" s="1643"/>
      <c r="CA56" s="1643"/>
      <c r="CB56" s="1643"/>
      <c r="CC56" s="1643"/>
      <c r="CD56" s="1643"/>
      <c r="CE56" s="1643"/>
      <c r="CF56" s="1323"/>
    </row>
    <row customHeight="1" ht="5.25" hidden="1">
      <c r="A57" s="1799"/>
      <c r="B57" s="1643"/>
      <c r="C57" s="1643"/>
      <c r="D57" s="2599"/>
      <c r="E57" s="642"/>
      <c r="F57" s="642"/>
      <c r="G57" s="642"/>
      <c r="H57" s="642"/>
      <c r="I57" s="642"/>
      <c r="J57" s="642"/>
      <c r="K57" s="642"/>
      <c r="L57" s="642"/>
      <c r="M57" s="642"/>
      <c r="N57" s="642"/>
      <c r="O57" s="642"/>
      <c r="P57" s="642"/>
      <c r="Q57" s="642"/>
      <c r="R57" s="642"/>
      <c r="S57" s="643"/>
      <c r="T57" s="725"/>
      <c r="U57" s="2394"/>
      <c r="V57" s="2394"/>
      <c r="W57" s="1643"/>
      <c r="X57" s="1643"/>
      <c r="Y57" s="1643"/>
      <c r="Z57" s="1643"/>
      <c r="AA57" s="1643"/>
      <c r="AB57" s="1643"/>
      <c r="AC57" s="1044"/>
      <c r="AD57" s="1045"/>
      <c r="AE57" s="1643"/>
      <c r="AF57" s="1643"/>
      <c r="AG57" s="1643"/>
      <c r="AH57" s="1643"/>
      <c r="AI57" s="1643"/>
      <c r="AJ57" s="1643"/>
      <c r="AK57" s="1643"/>
      <c r="AL57" s="1643"/>
      <c r="AM57" s="1643"/>
      <c r="AN57" s="1643"/>
      <c r="AO57" s="1643"/>
      <c r="AP57" s="1643"/>
      <c r="AQ57" s="1643"/>
      <c r="AR57" s="1643"/>
      <c r="AS57" s="1643"/>
      <c r="AT57" s="1643"/>
      <c r="AU57" s="1643"/>
      <c r="AV57" s="1643"/>
      <c r="AW57" s="1643"/>
      <c r="AX57" s="1643"/>
      <c r="AY57" s="1643"/>
      <c r="AZ57" s="1643"/>
      <c r="BA57" s="1643"/>
      <c r="BB57" s="1643"/>
      <c r="BC57" s="1643"/>
      <c r="BD57" s="1643"/>
      <c r="BE57" s="1643"/>
      <c r="BF57" s="1643"/>
      <c r="BG57" s="1643"/>
      <c r="BH57" s="1643"/>
      <c r="BI57" s="1643"/>
      <c r="BJ57" s="1643"/>
      <c r="BK57" s="1643"/>
      <c r="BL57" s="1643"/>
      <c r="BM57" s="1643"/>
      <c r="BN57" s="1643"/>
      <c r="BO57" s="1643"/>
      <c r="BP57" s="1643"/>
      <c r="BQ57" s="1643"/>
      <c r="BR57" s="1643"/>
      <c r="BS57" s="1643"/>
      <c r="BT57" s="1643"/>
      <c r="BU57" s="1643"/>
      <c r="BV57" s="1643"/>
      <c r="BW57" s="1643"/>
      <c r="BX57" s="1643"/>
      <c r="BY57" s="1643"/>
      <c r="BZ57" s="1643"/>
      <c r="CA57" s="1643"/>
      <c r="CB57" s="1643"/>
      <c r="CC57" s="1643"/>
      <c r="CD57" s="1643"/>
      <c r="CE57" s="1643"/>
      <c r="CF57" s="1323"/>
    </row>
    <row customHeight="1" ht="5.25" hidden="1">
      <c r="A58" s="1799"/>
      <c r="B58" s="1643"/>
      <c r="C58" s="1643"/>
      <c r="D58" s="2600"/>
      <c r="E58" s="1050"/>
      <c r="F58" s="1051"/>
      <c r="G58" s="1051"/>
      <c r="H58" s="1052"/>
      <c r="I58" s="1052"/>
      <c r="J58" s="1052"/>
      <c r="K58" s="1052"/>
      <c r="L58" s="1052"/>
      <c r="M58" s="1052"/>
      <c r="N58" s="1052"/>
      <c r="O58" s="1052"/>
      <c r="P58" s="1052"/>
      <c r="Q58" s="1052"/>
      <c r="R58" s="953"/>
      <c r="S58" s="1053"/>
      <c r="T58" s="725"/>
      <c r="U58" s="2394"/>
      <c r="V58" s="2394"/>
      <c r="W58" s="1643"/>
      <c r="X58" s="1643"/>
      <c r="Y58" s="1643"/>
      <c r="Z58" s="1643"/>
      <c r="AA58" s="1643"/>
      <c r="AB58" s="1643"/>
      <c r="AC58" s="1044"/>
      <c r="AD58" s="1045"/>
      <c r="AE58" s="1643"/>
      <c r="AF58" s="1643"/>
      <c r="AG58" s="1643"/>
      <c r="AH58" s="1643"/>
      <c r="AI58" s="1643"/>
      <c r="AJ58" s="1643"/>
      <c r="AK58" s="1643"/>
      <c r="AL58" s="1643"/>
      <c r="AM58" s="1643"/>
      <c r="AN58" s="1643"/>
      <c r="AO58" s="1643"/>
      <c r="AP58" s="1643"/>
      <c r="AQ58" s="1643"/>
      <c r="AR58" s="1643"/>
      <c r="AS58" s="1643"/>
      <c r="AT58" s="1643"/>
      <c r="AU58" s="1643"/>
      <c r="AV58" s="1643"/>
      <c r="AW58" s="1643"/>
      <c r="AX58" s="1643"/>
      <c r="AY58" s="1643"/>
      <c r="AZ58" s="1643"/>
      <c r="BA58" s="1643"/>
      <c r="BB58" s="1643"/>
      <c r="BC58" s="1643"/>
      <c r="BD58" s="1643"/>
      <c r="BE58" s="1643"/>
      <c r="BF58" s="1643"/>
      <c r="BG58" s="1643"/>
      <c r="BH58" s="1643"/>
      <c r="BI58" s="1643"/>
      <c r="BJ58" s="1643"/>
      <c r="BK58" s="1643"/>
      <c r="BL58" s="1643"/>
      <c r="BM58" s="1643"/>
      <c r="BN58" s="1643"/>
      <c r="BO58" s="1643"/>
      <c r="BP58" s="1643"/>
      <c r="BQ58" s="1643"/>
      <c r="BR58" s="1643"/>
      <c r="BS58" s="1643"/>
      <c r="BT58" s="1643"/>
      <c r="BU58" s="1643"/>
      <c r="BV58" s="1643"/>
      <c r="BW58" s="1643"/>
      <c r="BX58" s="1643"/>
      <c r="BY58" s="1643"/>
      <c r="BZ58" s="1643"/>
      <c r="CA58" s="1643"/>
      <c r="CB58" s="1643"/>
      <c r="CC58" s="1643"/>
      <c r="CD58" s="1643"/>
      <c r="CE58" s="1643"/>
      <c r="CF58" s="1323"/>
    </row>
    <row customHeight="1" ht="15" hidden="1">
      <c r="A59" s="630" t="s">
        <v>262</v>
      </c>
      <c r="B59" s="631"/>
      <c r="C59" s="631" t="s">
        <v>22</v>
      </c>
      <c r="D59" s="2598" t="s">
        <v>4097</v>
      </c>
      <c r="E59" s="2397" t="s">
        <v>245</v>
      </c>
      <c r="F59" s="2398"/>
      <c r="G59" s="2399"/>
      <c r="H59" s="2403" t="str">
        <f>IF(A59="","",INDEX(DIFFERENTIATION_UNMERGE_VD,MATCH(A59,DIFFERENTIATION_ID_DIFF,0)))</f>
        <v>Производство тепловой энергии. Некомбинированная выработка</v>
      </c>
      <c r="I59" s="2403"/>
      <c r="J59" s="2403"/>
      <c r="K59" s="2403"/>
      <c r="L59" s="2403"/>
      <c r="M59" s="2403"/>
      <c r="N59" s="2403"/>
      <c r="O59" s="2403"/>
      <c r="P59" s="2403"/>
      <c r="Q59" s="2403"/>
      <c r="R59" s="2403"/>
      <c r="S59" s="726"/>
      <c r="T59" s="723"/>
      <c r="U59" s="632"/>
      <c r="V59" s="632"/>
      <c r="W59" s="633"/>
      <c r="X59" s="633"/>
      <c r="Y59" s="633"/>
      <c r="Z59" s="633"/>
      <c r="AA59" s="634"/>
      <c r="AB59" s="635"/>
      <c r="AC59" s="2395"/>
      <c r="AD59" s="636"/>
      <c r="AE59" s="637" t="s">
        <v>22</v>
      </c>
      <c r="AF59" s="637"/>
      <c r="AG59" s="638" t="s">
        <v>4087</v>
      </c>
      <c r="AH59" s="639">
        <v>3</v>
      </c>
      <c r="AI59" s="632"/>
      <c r="AJ59" s="632"/>
      <c r="AK59" s="632"/>
      <c r="AL59" s="632"/>
      <c r="AM59" s="632"/>
      <c r="AN59" s="632"/>
      <c r="AO59" s="632"/>
      <c r="AP59" s="632"/>
      <c r="AQ59" s="632"/>
      <c r="AR59" s="632"/>
      <c r="AS59" s="632"/>
      <c r="AT59" s="632"/>
      <c r="AU59" s="632"/>
      <c r="AV59" s="632"/>
      <c r="AW59" s="632"/>
      <c r="AX59" s="632"/>
      <c r="AY59" s="632"/>
      <c r="AZ59" s="632"/>
      <c r="BA59" s="632"/>
      <c r="BB59" s="632"/>
      <c r="BC59" s="632"/>
      <c r="BD59" s="632"/>
      <c r="BE59" s="632"/>
      <c r="BF59" s="632"/>
      <c r="BG59" s="632"/>
      <c r="BH59" s="632"/>
      <c r="BI59" s="632"/>
      <c r="BJ59" s="632"/>
      <c r="BK59" s="632"/>
      <c r="BL59" s="632"/>
      <c r="BM59" s="632"/>
      <c r="BN59" s="632"/>
      <c r="BO59" s="632"/>
      <c r="BP59" s="632"/>
      <c r="BQ59" s="632"/>
      <c r="BR59" s="632"/>
      <c r="BS59" s="632"/>
      <c r="BT59" s="632"/>
      <c r="BU59" s="632"/>
      <c r="BV59" s="633"/>
      <c r="BW59" s="633"/>
      <c r="BX59" s="633"/>
      <c r="BY59" s="633"/>
      <c r="BZ59" s="633"/>
      <c r="CA59" s="633"/>
      <c r="CB59" s="633"/>
      <c r="CC59" s="633"/>
      <c r="CD59" s="633"/>
      <c r="CE59" s="633"/>
      <c r="CF59" s="1854"/>
    </row>
    <row customHeight="1" ht="15" hidden="1">
      <c r="A60" s="630"/>
      <c r="B60" s="631"/>
      <c r="C60" s="631"/>
      <c r="D60" s="2599"/>
      <c r="E60" s="2397" t="s">
        <v>740</v>
      </c>
      <c r="F60" s="2398"/>
      <c r="G60" s="2399"/>
      <c r="H60" s="2403" t="str">
        <f>IF(A59="","",INDEX(DIFFERENTIATION_UNMERGE_AREA,MATCH(A59,DIFFERENTIATION_ID_DIFF,0)))</f>
        <v>без дифференциации</v>
      </c>
      <c r="I60" s="2403"/>
      <c r="J60" s="2403"/>
      <c r="K60" s="2403"/>
      <c r="L60" s="2403"/>
      <c r="M60" s="2403"/>
      <c r="N60" s="2403"/>
      <c r="O60" s="2403"/>
      <c r="P60" s="2403"/>
      <c r="Q60" s="2403"/>
      <c r="R60" s="2403"/>
      <c r="S60" s="726"/>
      <c r="T60" s="723"/>
      <c r="U60" s="632"/>
      <c r="V60" s="632"/>
      <c r="W60" s="633"/>
      <c r="X60" s="633"/>
      <c r="Y60" s="633"/>
      <c r="Z60" s="633"/>
      <c r="AA60" s="634"/>
      <c r="AB60" s="635"/>
      <c r="AC60" s="2395"/>
      <c r="AD60" s="636"/>
      <c r="AE60" s="637"/>
      <c r="AF60" s="637"/>
      <c r="AG60" s="638"/>
      <c r="AH60" s="639"/>
      <c r="AI60" s="632"/>
      <c r="AJ60" s="632"/>
      <c r="AK60" s="632"/>
      <c r="AL60" s="632"/>
      <c r="AM60" s="632"/>
      <c r="AN60" s="632"/>
      <c r="AO60" s="632"/>
      <c r="AP60" s="632"/>
      <c r="AQ60" s="632"/>
      <c r="AR60" s="632"/>
      <c r="AS60" s="632"/>
      <c r="AT60" s="632"/>
      <c r="AU60" s="632"/>
      <c r="AV60" s="632"/>
      <c r="AW60" s="632"/>
      <c r="AX60" s="632"/>
      <c r="AY60" s="632"/>
      <c r="AZ60" s="632"/>
      <c r="BA60" s="632"/>
      <c r="BB60" s="632"/>
      <c r="BC60" s="632"/>
      <c r="BD60" s="632"/>
      <c r="BE60" s="632"/>
      <c r="BF60" s="632"/>
      <c r="BG60" s="632"/>
      <c r="BH60" s="632"/>
      <c r="BI60" s="632"/>
      <c r="BJ60" s="632"/>
      <c r="BK60" s="632"/>
      <c r="BL60" s="632"/>
      <c r="BM60" s="632"/>
      <c r="BN60" s="632"/>
      <c r="BO60" s="632"/>
      <c r="BP60" s="632"/>
      <c r="BQ60" s="632"/>
      <c r="BR60" s="632"/>
      <c r="BS60" s="632"/>
      <c r="BT60" s="632"/>
      <c r="BU60" s="632"/>
      <c r="BV60" s="633"/>
      <c r="BW60" s="633"/>
      <c r="BX60" s="633"/>
      <c r="BY60" s="633"/>
      <c r="BZ60" s="633"/>
      <c r="CA60" s="633"/>
      <c r="CB60" s="633"/>
      <c r="CC60" s="633"/>
      <c r="CD60" s="633"/>
      <c r="CE60" s="633"/>
      <c r="CF60" s="1854"/>
    </row>
    <row customHeight="1" ht="15" hidden="1">
      <c r="A61" s="630"/>
      <c r="B61" s="631"/>
      <c r="C61" s="631"/>
      <c r="D61" s="2599"/>
      <c r="E61" s="2397" t="s">
        <v>741</v>
      </c>
      <c r="F61" s="2398"/>
      <c r="G61" s="2399"/>
      <c r="H61" s="2403" t="str">
        <f>IF(A59="","",INDEX(DIFFERENTIATION_UNMERGE_SYSTEM,MATCH(A59,DIFFERENTIATION_ID_DIFF,0)))</f>
        <v>ГВС-открытая система на территории Артемовский городской округ</v>
      </c>
      <c r="I61" s="2403"/>
      <c r="J61" s="2403"/>
      <c r="K61" s="2403"/>
      <c r="L61" s="2403"/>
      <c r="M61" s="2403"/>
      <c r="N61" s="2403"/>
      <c r="O61" s="2403"/>
      <c r="P61" s="2403"/>
      <c r="Q61" s="2403"/>
      <c r="R61" s="2403"/>
      <c r="S61" s="726"/>
      <c r="T61" s="723"/>
      <c r="U61" s="632"/>
      <c r="V61" s="632"/>
      <c r="W61" s="633"/>
      <c r="X61" s="633"/>
      <c r="Y61" s="633"/>
      <c r="Z61" s="633"/>
      <c r="AA61" s="634"/>
      <c r="AB61" s="635"/>
      <c r="AC61" s="2395"/>
      <c r="AD61" s="636"/>
      <c r="AE61" s="637"/>
      <c r="AF61" s="637"/>
      <c r="AG61" s="638"/>
      <c r="AH61" s="639"/>
      <c r="AI61" s="632"/>
      <c r="AJ61" s="632"/>
      <c r="AK61" s="632"/>
      <c r="AL61" s="632"/>
      <c r="AM61" s="632"/>
      <c r="AN61" s="632"/>
      <c r="AO61" s="632"/>
      <c r="AP61" s="632"/>
      <c r="AQ61" s="632"/>
      <c r="AR61" s="632"/>
      <c r="AS61" s="632"/>
      <c r="AT61" s="632"/>
      <c r="AU61" s="632"/>
      <c r="AV61" s="632"/>
      <c r="AW61" s="632"/>
      <c r="AX61" s="632"/>
      <c r="AY61" s="632"/>
      <c r="AZ61" s="632"/>
      <c r="BA61" s="632"/>
      <c r="BB61" s="632"/>
      <c r="BC61" s="632"/>
      <c r="BD61" s="632"/>
      <c r="BE61" s="632"/>
      <c r="BF61" s="632"/>
      <c r="BG61" s="632"/>
      <c r="BH61" s="632"/>
      <c r="BI61" s="632"/>
      <c r="BJ61" s="632"/>
      <c r="BK61" s="632"/>
      <c r="BL61" s="632"/>
      <c r="BM61" s="632"/>
      <c r="BN61" s="632"/>
      <c r="BO61" s="632"/>
      <c r="BP61" s="632"/>
      <c r="BQ61" s="632"/>
      <c r="BR61" s="632"/>
      <c r="BS61" s="632"/>
      <c r="BT61" s="632"/>
      <c r="BU61" s="632"/>
      <c r="BV61" s="633"/>
      <c r="BW61" s="633"/>
      <c r="BX61" s="633"/>
      <c r="BY61" s="633"/>
      <c r="BZ61" s="633"/>
      <c r="CA61" s="633"/>
      <c r="CB61" s="633"/>
      <c r="CC61" s="633"/>
      <c r="CD61" s="633"/>
      <c r="CE61" s="633"/>
      <c r="CF61" s="1854"/>
    </row>
    <row customHeight="1" ht="24.75" hidden="1">
      <c r="A62" s="1812"/>
      <c r="B62" s="1167"/>
      <c r="C62" s="419"/>
      <c r="D62" s="2599"/>
      <c r="E62" s="2396" t="s">
        <v>4088</v>
      </c>
      <c r="F62" s="2396"/>
      <c r="G62" s="2396"/>
      <c r="H62" s="2396"/>
      <c r="I62" s="2396"/>
      <c r="J62" s="2396"/>
      <c r="K62" s="2396"/>
      <c r="L62" s="2396"/>
      <c r="M62" s="2396"/>
      <c r="N62" s="2396"/>
      <c r="O62" s="2396"/>
      <c r="P62" s="2396"/>
      <c r="Q62" s="565">
        <f>SUMIF(T63:T64,"i",Q63:Q64)</f>
        <v>0</v>
      </c>
      <c r="R62" s="1024"/>
      <c r="S62" s="1804" t="s">
        <v>4089</v>
      </c>
      <c r="T62" s="724" t="s">
        <v>4090</v>
      </c>
      <c r="U62" s="2394">
        <v>1</v>
      </c>
      <c r="V62" s="2394" t="str">
        <f>INDEX(B_FHD_FLAG_INDEX_1,1,MATCH(A59,B_FHD_FLAG_DIFFERENTIATION,0))</f>
        <v>отсутствует</v>
      </c>
      <c r="W62" s="1167"/>
      <c r="X62" s="1167"/>
      <c r="Y62" s="1167"/>
      <c r="Z62" s="1167"/>
      <c r="AA62" s="1643"/>
      <c r="AB62" s="1167"/>
      <c r="AC62" s="2395"/>
      <c r="AD62" s="636"/>
      <c r="AE62" s="1167"/>
      <c r="AF62" s="1167"/>
      <c r="AG62" s="1643"/>
      <c r="AH62" s="1643"/>
      <c r="AI62" s="1643"/>
      <c r="AJ62" s="1643"/>
      <c r="AK62" s="1643"/>
      <c r="AL62" s="1643"/>
      <c r="AM62" s="1643"/>
      <c r="AN62" s="1643"/>
      <c r="AO62" s="1643"/>
      <c r="AP62" s="1643"/>
      <c r="AQ62" s="1643"/>
      <c r="AR62" s="1643"/>
      <c r="AS62" s="1643"/>
      <c r="AT62" s="1643"/>
      <c r="AU62" s="1643"/>
      <c r="AV62" s="1643"/>
      <c r="AW62" s="1643"/>
      <c r="AX62" s="1643"/>
      <c r="AY62" s="1643"/>
      <c r="AZ62" s="1643"/>
      <c r="BA62" s="1643"/>
      <c r="BB62" s="1643"/>
      <c r="BC62" s="1643"/>
      <c r="BD62" s="1643"/>
      <c r="BE62" s="1643"/>
      <c r="BF62" s="1643"/>
      <c r="BG62" s="1643"/>
      <c r="BH62" s="1643"/>
      <c r="BI62" s="1643"/>
      <c r="BJ62" s="1643"/>
      <c r="BK62" s="1643"/>
      <c r="BL62" s="1643"/>
      <c r="BM62" s="1643"/>
      <c r="BN62" s="1643"/>
      <c r="BO62" s="1643"/>
      <c r="BP62" s="1643"/>
      <c r="BQ62" s="1643"/>
      <c r="BR62" s="1643"/>
      <c r="BS62" s="1643"/>
      <c r="BT62" s="1643"/>
      <c r="BU62" s="1643"/>
      <c r="BV62" s="1167"/>
      <c r="BW62" s="1167"/>
      <c r="BX62" s="1167"/>
      <c r="BY62" s="1167"/>
      <c r="BZ62" s="1167"/>
      <c r="CA62" s="1167"/>
      <c r="CB62" s="1167"/>
      <c r="CC62" s="1167"/>
      <c r="CD62" s="1167"/>
      <c r="CE62" s="1167"/>
      <c r="CF62" s="1854"/>
    </row>
    <row customHeight="1" ht="11.25" hidden="1">
      <c r="A63" s="1799"/>
      <c r="B63" s="1643"/>
      <c r="C63" s="1643"/>
      <c r="D63" s="2599"/>
      <c r="E63" s="642"/>
      <c r="F63" s="642">
        <v>0</v>
      </c>
      <c r="G63" s="642"/>
      <c r="H63" s="642"/>
      <c r="I63" s="642"/>
      <c r="J63" s="642"/>
      <c r="K63" s="642"/>
      <c r="L63" s="642"/>
      <c r="M63" s="642"/>
      <c r="N63" s="642"/>
      <c r="O63" s="642"/>
      <c r="P63" s="642"/>
      <c r="Q63" s="642"/>
      <c r="R63" s="642"/>
      <c r="S63" s="643"/>
      <c r="T63" s="725"/>
      <c r="U63" s="2394"/>
      <c r="V63" s="2394"/>
      <c r="W63" s="1643"/>
      <c r="X63" s="1643"/>
      <c r="Y63" s="1643"/>
      <c r="Z63" s="1643"/>
      <c r="AA63" s="1643"/>
      <c r="AB63" s="1167"/>
      <c r="AC63" s="2395"/>
      <c r="AD63" s="636"/>
      <c r="AE63" s="1167"/>
      <c r="AF63" s="1167"/>
      <c r="AG63" s="1643"/>
      <c r="AH63" s="1643"/>
      <c r="AI63" s="1643"/>
      <c r="AJ63" s="1643"/>
      <c r="AK63" s="1643"/>
      <c r="AL63" s="1643"/>
      <c r="AM63" s="1643"/>
      <c r="AN63" s="1643"/>
      <c r="AO63" s="1643"/>
      <c r="AP63" s="1643"/>
      <c r="AQ63" s="1643"/>
      <c r="AR63" s="1643"/>
      <c r="AS63" s="1643"/>
      <c r="AT63" s="1643"/>
      <c r="AU63" s="1643"/>
      <c r="AV63" s="1643"/>
      <c r="AW63" s="1643"/>
      <c r="AX63" s="1643"/>
      <c r="AY63" s="1643"/>
      <c r="AZ63" s="1643"/>
      <c r="BA63" s="1643"/>
      <c r="BB63" s="1643"/>
      <c r="BC63" s="1643"/>
      <c r="BD63" s="1643"/>
      <c r="BE63" s="1643"/>
      <c r="BF63" s="1643"/>
      <c r="BG63" s="1643"/>
      <c r="BH63" s="1643"/>
      <c r="BI63" s="1643"/>
      <c r="BJ63" s="1643"/>
      <c r="BK63" s="1643"/>
      <c r="BL63" s="1643"/>
      <c r="BM63" s="1643"/>
      <c r="BN63" s="1643"/>
      <c r="BO63" s="1643"/>
      <c r="BP63" s="1643"/>
      <c r="BQ63" s="1643"/>
      <c r="BR63" s="1643"/>
      <c r="BS63" s="1643"/>
      <c r="BT63" s="1643"/>
      <c r="BU63" s="1643"/>
      <c r="BV63" s="1643"/>
      <c r="BW63" s="1643"/>
      <c r="BX63" s="1643"/>
      <c r="BY63" s="1643"/>
      <c r="BZ63" s="1643"/>
      <c r="CA63" s="1643"/>
      <c r="CB63" s="1643"/>
      <c r="CC63" s="1643"/>
      <c r="CD63" s="1643"/>
      <c r="CE63" s="1643"/>
      <c r="CF63" s="1854"/>
    </row>
    <row customHeight="1" ht="11.25" hidden="1">
      <c r="A64" s="1812"/>
      <c r="B64" s="1167"/>
      <c r="C64" s="419"/>
      <c r="D64" s="2599"/>
      <c r="E64" s="656" t="s">
        <v>22</v>
      </c>
      <c r="F64" s="1175" t="s">
        <v>22</v>
      </c>
      <c r="G64" s="1175" t="s">
        <v>4093</v>
      </c>
      <c r="H64" s="658" t="s">
        <v>22</v>
      </c>
      <c r="I64" s="658"/>
      <c r="J64" s="658"/>
      <c r="K64" s="658"/>
      <c r="L64" s="658"/>
      <c r="M64" s="658"/>
      <c r="N64" s="658"/>
      <c r="O64" s="658"/>
      <c r="P64" s="658"/>
      <c r="Q64" s="658"/>
      <c r="R64" s="659"/>
      <c r="S64" s="660"/>
      <c r="T64" s="725"/>
      <c r="U64" s="2394"/>
      <c r="V64" s="2394"/>
      <c r="W64" s="1167"/>
      <c r="X64" s="1167"/>
      <c r="Y64" s="1167"/>
      <c r="Z64" s="1167"/>
      <c r="AA64" s="1643"/>
      <c r="AB64" s="1167"/>
      <c r="AC64" s="2395"/>
      <c r="AD64" s="636"/>
      <c r="AE64" s="1167"/>
      <c r="AF64" s="1167"/>
      <c r="AG64" s="1643"/>
      <c r="AH64" s="1643"/>
      <c r="AI64" s="1643"/>
      <c r="AJ64" s="1643"/>
      <c r="AK64" s="1643"/>
      <c r="AL64" s="1643"/>
      <c r="AM64" s="1643"/>
      <c r="AN64" s="1643"/>
      <c r="AO64" s="1643"/>
      <c r="AP64" s="1643"/>
      <c r="AQ64" s="1643"/>
      <c r="AR64" s="1643"/>
      <c r="AS64" s="1643"/>
      <c r="AT64" s="1643"/>
      <c r="AU64" s="1643"/>
      <c r="AV64" s="1643"/>
      <c r="AW64" s="1643"/>
      <c r="AX64" s="1643"/>
      <c r="AY64" s="1643"/>
      <c r="AZ64" s="1643"/>
      <c r="BA64" s="1643"/>
      <c r="BB64" s="1643"/>
      <c r="BC64" s="1643"/>
      <c r="BD64" s="1643"/>
      <c r="BE64" s="1643"/>
      <c r="BF64" s="1643"/>
      <c r="BG64" s="1643"/>
      <c r="BH64" s="1643"/>
      <c r="BI64" s="1643"/>
      <c r="BJ64" s="1643"/>
      <c r="BK64" s="1643"/>
      <c r="BL64" s="1643"/>
      <c r="BM64" s="1643"/>
      <c r="BN64" s="1643"/>
      <c r="BO64" s="1643"/>
      <c r="BP64" s="1643"/>
      <c r="BQ64" s="1643"/>
      <c r="BR64" s="1643"/>
      <c r="BS64" s="1643"/>
      <c r="BT64" s="1643"/>
      <c r="BU64" s="1643"/>
      <c r="BV64" s="1167"/>
      <c r="BW64" s="1167"/>
      <c r="BX64" s="1167"/>
      <c r="BY64" s="1167"/>
      <c r="BZ64" s="1167"/>
      <c r="CA64" s="1167"/>
      <c r="CB64" s="1167"/>
      <c r="CC64" s="1167"/>
      <c r="CD64" s="1167"/>
      <c r="CE64" s="1167"/>
      <c r="CF64" s="1854"/>
    </row>
    <row customHeight="1" ht="5.25" hidden="1">
      <c r="A65" s="1799"/>
      <c r="B65" s="1643"/>
      <c r="C65" s="1643"/>
      <c r="D65" s="2599"/>
      <c r="E65" s="1046"/>
      <c r="F65" s="1046"/>
      <c r="G65" s="1046"/>
      <c r="H65" s="1046"/>
      <c r="I65" s="1046"/>
      <c r="J65" s="1046"/>
      <c r="K65" s="1046"/>
      <c r="L65" s="1046"/>
      <c r="M65" s="1046"/>
      <c r="N65" s="1046"/>
      <c r="O65" s="1046"/>
      <c r="P65" s="1046"/>
      <c r="Q65" s="1047"/>
      <c r="R65" s="1048"/>
      <c r="S65" s="1049"/>
      <c r="T65" s="724" t="s">
        <v>4090</v>
      </c>
      <c r="U65" s="2394">
        <v>1</v>
      </c>
      <c r="V65" s="2394" t="s">
        <v>764</v>
      </c>
      <c r="W65" s="1643"/>
      <c r="X65" s="1643"/>
      <c r="Y65" s="1643"/>
      <c r="Z65" s="1643"/>
      <c r="AA65" s="1643"/>
      <c r="AB65" s="1643"/>
      <c r="AC65" s="1044"/>
      <c r="AD65" s="1045"/>
      <c r="AE65" s="1643"/>
      <c r="AF65" s="1643"/>
      <c r="AG65" s="1643"/>
      <c r="AH65" s="1643"/>
      <c r="AI65" s="1643"/>
      <c r="AJ65" s="1643"/>
      <c r="AK65" s="1643"/>
      <c r="AL65" s="1643"/>
      <c r="AM65" s="1643"/>
      <c r="AN65" s="1643"/>
      <c r="AO65" s="1643"/>
      <c r="AP65" s="1643"/>
      <c r="AQ65" s="1643"/>
      <c r="AR65" s="1643"/>
      <c r="AS65" s="1643"/>
      <c r="AT65" s="1643"/>
      <c r="AU65" s="1643"/>
      <c r="AV65" s="1643"/>
      <c r="AW65" s="1643"/>
      <c r="AX65" s="1643"/>
      <c r="AY65" s="1643"/>
      <c r="AZ65" s="1643"/>
      <c r="BA65" s="1643"/>
      <c r="BB65" s="1643"/>
      <c r="BC65" s="1643"/>
      <c r="BD65" s="1643"/>
      <c r="BE65" s="1643"/>
      <c r="BF65" s="1643"/>
      <c r="BG65" s="1643"/>
      <c r="BH65" s="1643"/>
      <c r="BI65" s="1643"/>
      <c r="BJ65" s="1643"/>
      <c r="BK65" s="1643"/>
      <c r="BL65" s="1643"/>
      <c r="BM65" s="1643"/>
      <c r="BN65" s="1643"/>
      <c r="BO65" s="1643"/>
      <c r="BP65" s="1643"/>
      <c r="BQ65" s="1643"/>
      <c r="BR65" s="1643"/>
      <c r="BS65" s="1643"/>
      <c r="BT65" s="1643"/>
      <c r="BU65" s="1643"/>
      <c r="BV65" s="1643"/>
      <c r="BW65" s="1643"/>
      <c r="BX65" s="1643"/>
      <c r="BY65" s="1643"/>
      <c r="BZ65" s="1643"/>
      <c r="CA65" s="1643"/>
      <c r="CB65" s="1643"/>
      <c r="CC65" s="1643"/>
      <c r="CD65" s="1643"/>
      <c r="CE65" s="1643"/>
      <c r="CF65" s="1323"/>
    </row>
    <row customHeight="1" ht="5.25" hidden="1">
      <c r="A66" s="1799"/>
      <c r="B66" s="1643"/>
      <c r="C66" s="1643"/>
      <c r="D66" s="2599"/>
      <c r="E66" s="642"/>
      <c r="F66" s="642"/>
      <c r="G66" s="642"/>
      <c r="H66" s="642"/>
      <c r="I66" s="642"/>
      <c r="J66" s="642"/>
      <c r="K66" s="642"/>
      <c r="L66" s="642"/>
      <c r="M66" s="642"/>
      <c r="N66" s="642"/>
      <c r="O66" s="642"/>
      <c r="P66" s="642"/>
      <c r="Q66" s="642"/>
      <c r="R66" s="642"/>
      <c r="S66" s="643"/>
      <c r="T66" s="725"/>
      <c r="U66" s="2394"/>
      <c r="V66" s="2394"/>
      <c r="W66" s="1643"/>
      <c r="X66" s="1643"/>
      <c r="Y66" s="1643"/>
      <c r="Z66" s="1643"/>
      <c r="AA66" s="1643"/>
      <c r="AB66" s="1643"/>
      <c r="AC66" s="1044"/>
      <c r="AD66" s="1045"/>
      <c r="AE66" s="1643"/>
      <c r="AF66" s="1643"/>
      <c r="AG66" s="1643"/>
      <c r="AH66" s="1643"/>
      <c r="AI66" s="1643"/>
      <c r="AJ66" s="1643"/>
      <c r="AK66" s="1643"/>
      <c r="AL66" s="1643"/>
      <c r="AM66" s="1643"/>
      <c r="AN66" s="1643"/>
      <c r="AO66" s="1643"/>
      <c r="AP66" s="1643"/>
      <c r="AQ66" s="1643"/>
      <c r="AR66" s="1643"/>
      <c r="AS66" s="1643"/>
      <c r="AT66" s="1643"/>
      <c r="AU66" s="1643"/>
      <c r="AV66" s="1643"/>
      <c r="AW66" s="1643"/>
      <c r="AX66" s="1643"/>
      <c r="AY66" s="1643"/>
      <c r="AZ66" s="1643"/>
      <c r="BA66" s="1643"/>
      <c r="BB66" s="1643"/>
      <c r="BC66" s="1643"/>
      <c r="BD66" s="1643"/>
      <c r="BE66" s="1643"/>
      <c r="BF66" s="1643"/>
      <c r="BG66" s="1643"/>
      <c r="BH66" s="1643"/>
      <c r="BI66" s="1643"/>
      <c r="BJ66" s="1643"/>
      <c r="BK66" s="1643"/>
      <c r="BL66" s="1643"/>
      <c r="BM66" s="1643"/>
      <c r="BN66" s="1643"/>
      <c r="BO66" s="1643"/>
      <c r="BP66" s="1643"/>
      <c r="BQ66" s="1643"/>
      <c r="BR66" s="1643"/>
      <c r="BS66" s="1643"/>
      <c r="BT66" s="1643"/>
      <c r="BU66" s="1643"/>
      <c r="BV66" s="1643"/>
      <c r="BW66" s="1643"/>
      <c r="BX66" s="1643"/>
      <c r="BY66" s="1643"/>
      <c r="BZ66" s="1643"/>
      <c r="CA66" s="1643"/>
      <c r="CB66" s="1643"/>
      <c r="CC66" s="1643"/>
      <c r="CD66" s="1643"/>
      <c r="CE66" s="1643"/>
      <c r="CF66" s="1323"/>
    </row>
    <row customHeight="1" ht="5.25" hidden="1">
      <c r="A67" s="1799"/>
      <c r="B67" s="1643"/>
      <c r="C67" s="1643"/>
      <c r="D67" s="2600"/>
      <c r="E67" s="1050"/>
      <c r="F67" s="1051"/>
      <c r="G67" s="1051"/>
      <c r="H67" s="1052"/>
      <c r="I67" s="1052"/>
      <c r="J67" s="1052"/>
      <c r="K67" s="1052"/>
      <c r="L67" s="1052"/>
      <c r="M67" s="1052"/>
      <c r="N67" s="1052"/>
      <c r="O67" s="1052"/>
      <c r="P67" s="1052"/>
      <c r="Q67" s="1052"/>
      <c r="R67" s="953"/>
      <c r="S67" s="1053"/>
      <c r="T67" s="725"/>
      <c r="U67" s="2394"/>
      <c r="V67" s="2394"/>
      <c r="W67" s="1643"/>
      <c r="X67" s="1643"/>
      <c r="Y67" s="1643"/>
      <c r="Z67" s="1643"/>
      <c r="AA67" s="1643"/>
      <c r="AB67" s="1643"/>
      <c r="AC67" s="1044"/>
      <c r="AD67" s="1045"/>
      <c r="AE67" s="1643"/>
      <c r="AF67" s="1643"/>
      <c r="AG67" s="1643"/>
      <c r="AH67" s="1643"/>
      <c r="AI67" s="1643"/>
      <c r="AJ67" s="1643"/>
      <c r="AK67" s="1643"/>
      <c r="AL67" s="1643"/>
      <c r="AM67" s="1643"/>
      <c r="AN67" s="1643"/>
      <c r="AO67" s="1643"/>
      <c r="AP67" s="1643"/>
      <c r="AQ67" s="1643"/>
      <c r="AR67" s="1643"/>
      <c r="AS67" s="1643"/>
      <c r="AT67" s="1643"/>
      <c r="AU67" s="1643"/>
      <c r="AV67" s="1643"/>
      <c r="AW67" s="1643"/>
      <c r="AX67" s="1643"/>
      <c r="AY67" s="1643"/>
      <c r="AZ67" s="1643"/>
      <c r="BA67" s="1643"/>
      <c r="BB67" s="1643"/>
      <c r="BC67" s="1643"/>
      <c r="BD67" s="1643"/>
      <c r="BE67" s="1643"/>
      <c r="BF67" s="1643"/>
      <c r="BG67" s="1643"/>
      <c r="BH67" s="1643"/>
      <c r="BI67" s="1643"/>
      <c r="BJ67" s="1643"/>
      <c r="BK67" s="1643"/>
      <c r="BL67" s="1643"/>
      <c r="BM67" s="1643"/>
      <c r="BN67" s="1643"/>
      <c r="BO67" s="1643"/>
      <c r="BP67" s="1643"/>
      <c r="BQ67" s="1643"/>
      <c r="BR67" s="1643"/>
      <c r="BS67" s="1643"/>
      <c r="BT67" s="1643"/>
      <c r="BU67" s="1643"/>
      <c r="BV67" s="1643"/>
      <c r="BW67" s="1643"/>
      <c r="BX67" s="1643"/>
      <c r="BY67" s="1643"/>
      <c r="BZ67" s="1643"/>
      <c r="CA67" s="1643"/>
      <c r="CB67" s="1643"/>
      <c r="CC67" s="1643"/>
      <c r="CD67" s="1643"/>
      <c r="CE67" s="1643"/>
      <c r="CF67" s="1323"/>
    </row>
    <row customHeight="1" ht="15" hidden="1">
      <c r="A68" s="630" t="s">
        <v>264</v>
      </c>
      <c r="B68" s="631"/>
      <c r="C68" s="631" t="s">
        <v>22</v>
      </c>
      <c r="D68" s="2598" t="s">
        <v>4098</v>
      </c>
      <c r="E68" s="2397" t="s">
        <v>245</v>
      </c>
      <c r="F68" s="2398"/>
      <c r="G68" s="2399"/>
      <c r="H68" s="2403" t="str">
        <f>IF(A68="","",INDEX(DIFFERENTIATION_UNMERGE_VD,MATCH(A68,DIFFERENTIATION_ID_DIFF,0)))</f>
        <v>Производство тепловой энергии. Некомбинированная выработка</v>
      </c>
      <c r="I68" s="2403"/>
      <c r="J68" s="2403"/>
      <c r="K68" s="2403"/>
      <c r="L68" s="2403"/>
      <c r="M68" s="2403"/>
      <c r="N68" s="2403"/>
      <c r="O68" s="2403"/>
      <c r="P68" s="2403"/>
      <c r="Q68" s="2403"/>
      <c r="R68" s="2403"/>
      <c r="S68" s="726"/>
      <c r="T68" s="723"/>
      <c r="U68" s="632"/>
      <c r="V68" s="632"/>
      <c r="W68" s="633"/>
      <c r="X68" s="633"/>
      <c r="Y68" s="633"/>
      <c r="Z68" s="633"/>
      <c r="AA68" s="634"/>
      <c r="AB68" s="635"/>
      <c r="AC68" s="2395"/>
      <c r="AD68" s="636"/>
      <c r="AE68" s="637" t="s">
        <v>22</v>
      </c>
      <c r="AF68" s="637"/>
      <c r="AG68" s="638" t="s">
        <v>4087</v>
      </c>
      <c r="AH68" s="639">
        <v>3</v>
      </c>
      <c r="AI68" s="632"/>
      <c r="AJ68" s="632"/>
      <c r="AK68" s="632"/>
      <c r="AL68" s="632"/>
      <c r="AM68" s="632"/>
      <c r="AN68" s="632"/>
      <c r="AO68" s="632"/>
      <c r="AP68" s="632"/>
      <c r="AQ68" s="632"/>
      <c r="AR68" s="632"/>
      <c r="AS68" s="632"/>
      <c r="AT68" s="632"/>
      <c r="AU68" s="632"/>
      <c r="AV68" s="632"/>
      <c r="AW68" s="632"/>
      <c r="AX68" s="632"/>
      <c r="AY68" s="632"/>
      <c r="AZ68" s="632"/>
      <c r="BA68" s="632"/>
      <c r="BB68" s="632"/>
      <c r="BC68" s="632"/>
      <c r="BD68" s="632"/>
      <c r="BE68" s="632"/>
      <c r="BF68" s="632"/>
      <c r="BG68" s="632"/>
      <c r="BH68" s="632"/>
      <c r="BI68" s="632"/>
      <c r="BJ68" s="632"/>
      <c r="BK68" s="632"/>
      <c r="BL68" s="632"/>
      <c r="BM68" s="632"/>
      <c r="BN68" s="632"/>
      <c r="BO68" s="632"/>
      <c r="BP68" s="632"/>
      <c r="BQ68" s="632"/>
      <c r="BR68" s="632"/>
      <c r="BS68" s="632"/>
      <c r="BT68" s="632"/>
      <c r="BU68" s="632"/>
      <c r="BV68" s="633"/>
      <c r="BW68" s="633"/>
      <c r="BX68" s="633"/>
      <c r="BY68" s="633"/>
      <c r="BZ68" s="633"/>
      <c r="CA68" s="633"/>
      <c r="CB68" s="633"/>
      <c r="CC68" s="633"/>
      <c r="CD68" s="633"/>
      <c r="CE68" s="633"/>
      <c r="CF68" s="1854"/>
    </row>
    <row customHeight="1" ht="15" hidden="1">
      <c r="A69" s="630"/>
      <c r="B69" s="631"/>
      <c r="C69" s="631"/>
      <c r="D69" s="2599"/>
      <c r="E69" s="2397" t="s">
        <v>740</v>
      </c>
      <c r="F69" s="2398"/>
      <c r="G69" s="2399"/>
      <c r="H69" s="2403" t="str">
        <f>IF(A68="","",INDEX(DIFFERENTIATION_UNMERGE_AREA,MATCH(A68,DIFFERENTIATION_ID_DIFF,0)))</f>
        <v>без дифференциации</v>
      </c>
      <c r="I69" s="2403"/>
      <c r="J69" s="2403"/>
      <c r="K69" s="2403"/>
      <c r="L69" s="2403"/>
      <c r="M69" s="2403"/>
      <c r="N69" s="2403"/>
      <c r="O69" s="2403"/>
      <c r="P69" s="2403"/>
      <c r="Q69" s="2403"/>
      <c r="R69" s="2403"/>
      <c r="S69" s="726"/>
      <c r="T69" s="723"/>
      <c r="U69" s="632"/>
      <c r="V69" s="632"/>
      <c r="W69" s="633"/>
      <c r="X69" s="633"/>
      <c r="Y69" s="633"/>
      <c r="Z69" s="633"/>
      <c r="AA69" s="634"/>
      <c r="AB69" s="635"/>
      <c r="AC69" s="2395"/>
      <c r="AD69" s="636"/>
      <c r="AE69" s="637"/>
      <c r="AF69" s="637"/>
      <c r="AG69" s="638"/>
      <c r="AH69" s="639"/>
      <c r="AI69" s="632"/>
      <c r="AJ69" s="632"/>
      <c r="AK69" s="632"/>
      <c r="AL69" s="632"/>
      <c r="AM69" s="632"/>
      <c r="AN69" s="632"/>
      <c r="AO69" s="632"/>
      <c r="AP69" s="632"/>
      <c r="AQ69" s="632"/>
      <c r="AR69" s="632"/>
      <c r="AS69" s="632"/>
      <c r="AT69" s="632"/>
      <c r="AU69" s="632"/>
      <c r="AV69" s="632"/>
      <c r="AW69" s="632"/>
      <c r="AX69" s="632"/>
      <c r="AY69" s="632"/>
      <c r="AZ69" s="632"/>
      <c r="BA69" s="632"/>
      <c r="BB69" s="632"/>
      <c r="BC69" s="632"/>
      <c r="BD69" s="632"/>
      <c r="BE69" s="632"/>
      <c r="BF69" s="632"/>
      <c r="BG69" s="632"/>
      <c r="BH69" s="632"/>
      <c r="BI69" s="632"/>
      <c r="BJ69" s="632"/>
      <c r="BK69" s="632"/>
      <c r="BL69" s="632"/>
      <c r="BM69" s="632"/>
      <c r="BN69" s="632"/>
      <c r="BO69" s="632"/>
      <c r="BP69" s="632"/>
      <c r="BQ69" s="632"/>
      <c r="BR69" s="632"/>
      <c r="BS69" s="632"/>
      <c r="BT69" s="632"/>
      <c r="BU69" s="632"/>
      <c r="BV69" s="633"/>
      <c r="BW69" s="633"/>
      <c r="BX69" s="633"/>
      <c r="BY69" s="633"/>
      <c r="BZ69" s="633"/>
      <c r="CA69" s="633"/>
      <c r="CB69" s="633"/>
      <c r="CC69" s="633"/>
      <c r="CD69" s="633"/>
      <c r="CE69" s="633"/>
      <c r="CF69" s="1854"/>
    </row>
    <row customHeight="1" ht="15" hidden="1">
      <c r="A70" s="630"/>
      <c r="B70" s="631"/>
      <c r="C70" s="631"/>
      <c r="D70" s="2599"/>
      <c r="E70" s="2397" t="s">
        <v>741</v>
      </c>
      <c r="F70" s="2398"/>
      <c r="G70" s="2399"/>
      <c r="H70" s="2403" t="str">
        <f>IF(A68="","",INDEX(DIFFERENTIATION_UNMERGE_SYSTEM,MATCH(A68,DIFFERENTIATION_ID_DIFF,0)))</f>
        <v>ГВС-открытая система на территории Дальнегорский городской округ</v>
      </c>
      <c r="I70" s="2403"/>
      <c r="J70" s="2403"/>
      <c r="K70" s="2403"/>
      <c r="L70" s="2403"/>
      <c r="M70" s="2403"/>
      <c r="N70" s="2403"/>
      <c r="O70" s="2403"/>
      <c r="P70" s="2403"/>
      <c r="Q70" s="2403"/>
      <c r="R70" s="2403"/>
      <c r="S70" s="726"/>
      <c r="T70" s="723"/>
      <c r="U70" s="632"/>
      <c r="V70" s="632"/>
      <c r="W70" s="633"/>
      <c r="X70" s="633"/>
      <c r="Y70" s="633"/>
      <c r="Z70" s="633"/>
      <c r="AA70" s="634"/>
      <c r="AB70" s="635"/>
      <c r="AC70" s="2395"/>
      <c r="AD70" s="636"/>
      <c r="AE70" s="637"/>
      <c r="AF70" s="637"/>
      <c r="AG70" s="638"/>
      <c r="AH70" s="639"/>
      <c r="AI70" s="632"/>
      <c r="AJ70" s="632"/>
      <c r="AK70" s="632"/>
      <c r="AL70" s="632"/>
      <c r="AM70" s="632"/>
      <c r="AN70" s="632"/>
      <c r="AO70" s="632"/>
      <c r="AP70" s="632"/>
      <c r="AQ70" s="632"/>
      <c r="AR70" s="632"/>
      <c r="AS70" s="632"/>
      <c r="AT70" s="632"/>
      <c r="AU70" s="632"/>
      <c r="AV70" s="632"/>
      <c r="AW70" s="632"/>
      <c r="AX70" s="632"/>
      <c r="AY70" s="632"/>
      <c r="AZ70" s="632"/>
      <c r="BA70" s="632"/>
      <c r="BB70" s="632"/>
      <c r="BC70" s="632"/>
      <c r="BD70" s="632"/>
      <c r="BE70" s="632"/>
      <c r="BF70" s="632"/>
      <c r="BG70" s="632"/>
      <c r="BH70" s="632"/>
      <c r="BI70" s="632"/>
      <c r="BJ70" s="632"/>
      <c r="BK70" s="632"/>
      <c r="BL70" s="632"/>
      <c r="BM70" s="632"/>
      <c r="BN70" s="632"/>
      <c r="BO70" s="632"/>
      <c r="BP70" s="632"/>
      <c r="BQ70" s="632"/>
      <c r="BR70" s="632"/>
      <c r="BS70" s="632"/>
      <c r="BT70" s="632"/>
      <c r="BU70" s="632"/>
      <c r="BV70" s="633"/>
      <c r="BW70" s="633"/>
      <c r="BX70" s="633"/>
      <c r="BY70" s="633"/>
      <c r="BZ70" s="633"/>
      <c r="CA70" s="633"/>
      <c r="CB70" s="633"/>
      <c r="CC70" s="633"/>
      <c r="CD70" s="633"/>
      <c r="CE70" s="633"/>
      <c r="CF70" s="1854"/>
    </row>
    <row customHeight="1" ht="24.75" hidden="1">
      <c r="A71" s="1812"/>
      <c r="B71" s="1167"/>
      <c r="C71" s="419"/>
      <c r="D71" s="2599"/>
      <c r="E71" s="2396" t="s">
        <v>4088</v>
      </c>
      <c r="F71" s="2396"/>
      <c r="G71" s="2396"/>
      <c r="H71" s="2396"/>
      <c r="I71" s="2396"/>
      <c r="J71" s="2396"/>
      <c r="K71" s="2396"/>
      <c r="L71" s="2396"/>
      <c r="M71" s="2396"/>
      <c r="N71" s="2396"/>
      <c r="O71" s="2396"/>
      <c r="P71" s="2396"/>
      <c r="Q71" s="565">
        <f>SUMIF(T72:T73,"i",Q72:Q73)</f>
        <v>0</v>
      </c>
      <c r="R71" s="1024"/>
      <c r="S71" s="1804" t="s">
        <v>4089</v>
      </c>
      <c r="T71" s="724" t="s">
        <v>4090</v>
      </c>
      <c r="U71" s="2394">
        <v>1</v>
      </c>
      <c r="V71" s="2394" t="str">
        <f>INDEX(B_FHD_FLAG_INDEX_1,1,MATCH(A68,B_FHD_FLAG_DIFFERENTIATION,0))</f>
        <v>отсутствует</v>
      </c>
      <c r="W71" s="1167"/>
      <c r="X71" s="1167"/>
      <c r="Y71" s="1167"/>
      <c r="Z71" s="1167"/>
      <c r="AA71" s="1643"/>
      <c r="AB71" s="1167"/>
      <c r="AC71" s="2395"/>
      <c r="AD71" s="636"/>
      <c r="AE71" s="1167"/>
      <c r="AF71" s="1167"/>
      <c r="AG71" s="1643"/>
      <c r="AH71" s="1643"/>
      <c r="AI71" s="1643"/>
      <c r="AJ71" s="1643"/>
      <c r="AK71" s="1643"/>
      <c r="AL71" s="1643"/>
      <c r="AM71" s="1643"/>
      <c r="AN71" s="1643"/>
      <c r="AO71" s="1643"/>
      <c r="AP71" s="1643"/>
      <c r="AQ71" s="1643"/>
      <c r="AR71" s="1643"/>
      <c r="AS71" s="1643"/>
      <c r="AT71" s="1643"/>
      <c r="AU71" s="1643"/>
      <c r="AV71" s="1643"/>
      <c r="AW71" s="1643"/>
      <c r="AX71" s="1643"/>
      <c r="AY71" s="1643"/>
      <c r="AZ71" s="1643"/>
      <c r="BA71" s="1643"/>
      <c r="BB71" s="1643"/>
      <c r="BC71" s="1643"/>
      <c r="BD71" s="1643"/>
      <c r="BE71" s="1643"/>
      <c r="BF71" s="1643"/>
      <c r="BG71" s="1643"/>
      <c r="BH71" s="1643"/>
      <c r="BI71" s="1643"/>
      <c r="BJ71" s="1643"/>
      <c r="BK71" s="1643"/>
      <c r="BL71" s="1643"/>
      <c r="BM71" s="1643"/>
      <c r="BN71" s="1643"/>
      <c r="BO71" s="1643"/>
      <c r="BP71" s="1643"/>
      <c r="BQ71" s="1643"/>
      <c r="BR71" s="1643"/>
      <c r="BS71" s="1643"/>
      <c r="BT71" s="1643"/>
      <c r="BU71" s="1643"/>
      <c r="BV71" s="1167"/>
      <c r="BW71" s="1167"/>
      <c r="BX71" s="1167"/>
      <c r="BY71" s="1167"/>
      <c r="BZ71" s="1167"/>
      <c r="CA71" s="1167"/>
      <c r="CB71" s="1167"/>
      <c r="CC71" s="1167"/>
      <c r="CD71" s="1167"/>
      <c r="CE71" s="1167"/>
      <c r="CF71" s="1854"/>
    </row>
    <row customHeight="1" ht="11.25" hidden="1">
      <c r="A72" s="1799"/>
      <c r="B72" s="1643"/>
      <c r="C72" s="1643"/>
      <c r="D72" s="2599"/>
      <c r="E72" s="642"/>
      <c r="F72" s="642">
        <v>0</v>
      </c>
      <c r="G72" s="642"/>
      <c r="H72" s="642"/>
      <c r="I72" s="642"/>
      <c r="J72" s="642"/>
      <c r="K72" s="642"/>
      <c r="L72" s="642"/>
      <c r="M72" s="642"/>
      <c r="N72" s="642"/>
      <c r="O72" s="642"/>
      <c r="P72" s="642"/>
      <c r="Q72" s="642"/>
      <c r="R72" s="642"/>
      <c r="S72" s="643"/>
      <c r="T72" s="725"/>
      <c r="U72" s="2394"/>
      <c r="V72" s="2394"/>
      <c r="W72" s="1643"/>
      <c r="X72" s="1643"/>
      <c r="Y72" s="1643"/>
      <c r="Z72" s="1643"/>
      <c r="AA72" s="1643"/>
      <c r="AB72" s="1167"/>
      <c r="AC72" s="2395"/>
      <c r="AD72" s="636"/>
      <c r="AE72" s="1167"/>
      <c r="AF72" s="1167"/>
      <c r="AG72" s="1643"/>
      <c r="AH72" s="1643"/>
      <c r="AI72" s="1643"/>
      <c r="AJ72" s="1643"/>
      <c r="AK72" s="1643"/>
      <c r="AL72" s="1643"/>
      <c r="AM72" s="1643"/>
      <c r="AN72" s="1643"/>
      <c r="AO72" s="1643"/>
      <c r="AP72" s="1643"/>
      <c r="AQ72" s="1643"/>
      <c r="AR72" s="1643"/>
      <c r="AS72" s="1643"/>
      <c r="AT72" s="1643"/>
      <c r="AU72" s="1643"/>
      <c r="AV72" s="1643"/>
      <c r="AW72" s="1643"/>
      <c r="AX72" s="1643"/>
      <c r="AY72" s="1643"/>
      <c r="AZ72" s="1643"/>
      <c r="BA72" s="1643"/>
      <c r="BB72" s="1643"/>
      <c r="BC72" s="1643"/>
      <c r="BD72" s="1643"/>
      <c r="BE72" s="1643"/>
      <c r="BF72" s="1643"/>
      <c r="BG72" s="1643"/>
      <c r="BH72" s="1643"/>
      <c r="BI72" s="1643"/>
      <c r="BJ72" s="1643"/>
      <c r="BK72" s="1643"/>
      <c r="BL72" s="1643"/>
      <c r="BM72" s="1643"/>
      <c r="BN72" s="1643"/>
      <c r="BO72" s="1643"/>
      <c r="BP72" s="1643"/>
      <c r="BQ72" s="1643"/>
      <c r="BR72" s="1643"/>
      <c r="BS72" s="1643"/>
      <c r="BT72" s="1643"/>
      <c r="BU72" s="1643"/>
      <c r="BV72" s="1643"/>
      <c r="BW72" s="1643"/>
      <c r="BX72" s="1643"/>
      <c r="BY72" s="1643"/>
      <c r="BZ72" s="1643"/>
      <c r="CA72" s="1643"/>
      <c r="CB72" s="1643"/>
      <c r="CC72" s="1643"/>
      <c r="CD72" s="1643"/>
      <c r="CE72" s="1643"/>
      <c r="CF72" s="1854"/>
    </row>
    <row customHeight="1" ht="11.25" hidden="1">
      <c r="A73" s="1812"/>
      <c r="B73" s="1167"/>
      <c r="C73" s="419"/>
      <c r="D73" s="2599"/>
      <c r="E73" s="656" t="s">
        <v>22</v>
      </c>
      <c r="F73" s="1175" t="s">
        <v>22</v>
      </c>
      <c r="G73" s="1175" t="s">
        <v>4093</v>
      </c>
      <c r="H73" s="658" t="s">
        <v>22</v>
      </c>
      <c r="I73" s="658"/>
      <c r="J73" s="658"/>
      <c r="K73" s="658"/>
      <c r="L73" s="658"/>
      <c r="M73" s="658"/>
      <c r="N73" s="658"/>
      <c r="O73" s="658"/>
      <c r="P73" s="658"/>
      <c r="Q73" s="658"/>
      <c r="R73" s="659"/>
      <c r="S73" s="660"/>
      <c r="T73" s="725"/>
      <c r="U73" s="2394"/>
      <c r="V73" s="2394"/>
      <c r="W73" s="1167"/>
      <c r="X73" s="1167"/>
      <c r="Y73" s="1167"/>
      <c r="Z73" s="1167"/>
      <c r="AA73" s="1643"/>
      <c r="AB73" s="1167"/>
      <c r="AC73" s="2395"/>
      <c r="AD73" s="636"/>
      <c r="AE73" s="1167"/>
      <c r="AF73" s="1167"/>
      <c r="AG73" s="1643"/>
      <c r="AH73" s="1643"/>
      <c r="AI73" s="1643"/>
      <c r="AJ73" s="1643"/>
      <c r="AK73" s="1643"/>
      <c r="AL73" s="1643"/>
      <c r="AM73" s="1643"/>
      <c r="AN73" s="1643"/>
      <c r="AO73" s="1643"/>
      <c r="AP73" s="1643"/>
      <c r="AQ73" s="1643"/>
      <c r="AR73" s="1643"/>
      <c r="AS73" s="1643"/>
      <c r="AT73" s="1643"/>
      <c r="AU73" s="1643"/>
      <c r="AV73" s="1643"/>
      <c r="AW73" s="1643"/>
      <c r="AX73" s="1643"/>
      <c r="AY73" s="1643"/>
      <c r="AZ73" s="1643"/>
      <c r="BA73" s="1643"/>
      <c r="BB73" s="1643"/>
      <c r="BC73" s="1643"/>
      <c r="BD73" s="1643"/>
      <c r="BE73" s="1643"/>
      <c r="BF73" s="1643"/>
      <c r="BG73" s="1643"/>
      <c r="BH73" s="1643"/>
      <c r="BI73" s="1643"/>
      <c r="BJ73" s="1643"/>
      <c r="BK73" s="1643"/>
      <c r="BL73" s="1643"/>
      <c r="BM73" s="1643"/>
      <c r="BN73" s="1643"/>
      <c r="BO73" s="1643"/>
      <c r="BP73" s="1643"/>
      <c r="BQ73" s="1643"/>
      <c r="BR73" s="1643"/>
      <c r="BS73" s="1643"/>
      <c r="BT73" s="1643"/>
      <c r="BU73" s="1643"/>
      <c r="BV73" s="1167"/>
      <c r="BW73" s="1167"/>
      <c r="BX73" s="1167"/>
      <c r="BY73" s="1167"/>
      <c r="BZ73" s="1167"/>
      <c r="CA73" s="1167"/>
      <c r="CB73" s="1167"/>
      <c r="CC73" s="1167"/>
      <c r="CD73" s="1167"/>
      <c r="CE73" s="1167"/>
      <c r="CF73" s="1854"/>
    </row>
    <row customHeight="1" ht="5.25" hidden="1">
      <c r="A74" s="1799"/>
      <c r="B74" s="1643"/>
      <c r="C74" s="1643"/>
      <c r="D74" s="2599"/>
      <c r="E74" s="1046"/>
      <c r="F74" s="1046"/>
      <c r="G74" s="1046"/>
      <c r="H74" s="1046"/>
      <c r="I74" s="1046"/>
      <c r="J74" s="1046"/>
      <c r="K74" s="1046"/>
      <c r="L74" s="1046"/>
      <c r="M74" s="1046"/>
      <c r="N74" s="1046"/>
      <c r="O74" s="1046"/>
      <c r="P74" s="1046"/>
      <c r="Q74" s="1047"/>
      <c r="R74" s="1048"/>
      <c r="S74" s="1049"/>
      <c r="T74" s="724" t="s">
        <v>4090</v>
      </c>
      <c r="U74" s="2394">
        <v>1</v>
      </c>
      <c r="V74" s="2394" t="s">
        <v>764</v>
      </c>
      <c r="W74" s="1643"/>
      <c r="X74" s="1643"/>
      <c r="Y74" s="1643"/>
      <c r="Z74" s="1643"/>
      <c r="AA74" s="1643"/>
      <c r="AB74" s="1643"/>
      <c r="AC74" s="1044"/>
      <c r="AD74" s="1045"/>
      <c r="AE74" s="1643"/>
      <c r="AF74" s="1643"/>
      <c r="AG74" s="1643"/>
      <c r="AH74" s="1643"/>
      <c r="AI74" s="1643"/>
      <c r="AJ74" s="1643"/>
      <c r="AK74" s="1643"/>
      <c r="AL74" s="1643"/>
      <c r="AM74" s="1643"/>
      <c r="AN74" s="1643"/>
      <c r="AO74" s="1643"/>
      <c r="AP74" s="1643"/>
      <c r="AQ74" s="1643"/>
      <c r="AR74" s="1643"/>
      <c r="AS74" s="1643"/>
      <c r="AT74" s="1643"/>
      <c r="AU74" s="1643"/>
      <c r="AV74" s="1643"/>
      <c r="AW74" s="1643"/>
      <c r="AX74" s="1643"/>
      <c r="AY74" s="1643"/>
      <c r="AZ74" s="1643"/>
      <c r="BA74" s="1643"/>
      <c r="BB74" s="1643"/>
      <c r="BC74" s="1643"/>
      <c r="BD74" s="1643"/>
      <c r="BE74" s="1643"/>
      <c r="BF74" s="1643"/>
      <c r="BG74" s="1643"/>
      <c r="BH74" s="1643"/>
      <c r="BI74" s="1643"/>
      <c r="BJ74" s="1643"/>
      <c r="BK74" s="1643"/>
      <c r="BL74" s="1643"/>
      <c r="BM74" s="1643"/>
      <c r="BN74" s="1643"/>
      <c r="BO74" s="1643"/>
      <c r="BP74" s="1643"/>
      <c r="BQ74" s="1643"/>
      <c r="BR74" s="1643"/>
      <c r="BS74" s="1643"/>
      <c r="BT74" s="1643"/>
      <c r="BU74" s="1643"/>
      <c r="BV74" s="1643"/>
      <c r="BW74" s="1643"/>
      <c r="BX74" s="1643"/>
      <c r="BY74" s="1643"/>
      <c r="BZ74" s="1643"/>
      <c r="CA74" s="1643"/>
      <c r="CB74" s="1643"/>
      <c r="CC74" s="1643"/>
      <c r="CD74" s="1643"/>
      <c r="CE74" s="1643"/>
      <c r="CF74" s="1323"/>
    </row>
    <row customHeight="1" ht="5.25" hidden="1">
      <c r="A75" s="1799"/>
      <c r="B75" s="1643"/>
      <c r="C75" s="1643"/>
      <c r="D75" s="2599"/>
      <c r="E75" s="642"/>
      <c r="F75" s="642"/>
      <c r="G75" s="642"/>
      <c r="H75" s="642"/>
      <c r="I75" s="642"/>
      <c r="J75" s="642"/>
      <c r="K75" s="642"/>
      <c r="L75" s="642"/>
      <c r="M75" s="642"/>
      <c r="N75" s="642"/>
      <c r="O75" s="642"/>
      <c r="P75" s="642"/>
      <c r="Q75" s="642"/>
      <c r="R75" s="642"/>
      <c r="S75" s="643"/>
      <c r="T75" s="725"/>
      <c r="U75" s="2394"/>
      <c r="V75" s="2394"/>
      <c r="W75" s="1643"/>
      <c r="X75" s="1643"/>
      <c r="Y75" s="1643"/>
      <c r="Z75" s="1643"/>
      <c r="AA75" s="1643"/>
      <c r="AB75" s="1643"/>
      <c r="AC75" s="1044"/>
      <c r="AD75" s="1045"/>
      <c r="AE75" s="1643"/>
      <c r="AF75" s="1643"/>
      <c r="AG75" s="1643"/>
      <c r="AH75" s="1643"/>
      <c r="AI75" s="1643"/>
      <c r="AJ75" s="1643"/>
      <c r="AK75" s="1643"/>
      <c r="AL75" s="1643"/>
      <c r="AM75" s="1643"/>
      <c r="AN75" s="1643"/>
      <c r="AO75" s="1643"/>
      <c r="AP75" s="1643"/>
      <c r="AQ75" s="1643"/>
      <c r="AR75" s="1643"/>
      <c r="AS75" s="1643"/>
      <c r="AT75" s="1643"/>
      <c r="AU75" s="1643"/>
      <c r="AV75" s="1643"/>
      <c r="AW75" s="1643"/>
      <c r="AX75" s="1643"/>
      <c r="AY75" s="1643"/>
      <c r="AZ75" s="1643"/>
      <c r="BA75" s="1643"/>
      <c r="BB75" s="1643"/>
      <c r="BC75" s="1643"/>
      <c r="BD75" s="1643"/>
      <c r="BE75" s="1643"/>
      <c r="BF75" s="1643"/>
      <c r="BG75" s="1643"/>
      <c r="BH75" s="1643"/>
      <c r="BI75" s="1643"/>
      <c r="BJ75" s="1643"/>
      <c r="BK75" s="1643"/>
      <c r="BL75" s="1643"/>
      <c r="BM75" s="1643"/>
      <c r="BN75" s="1643"/>
      <c r="BO75" s="1643"/>
      <c r="BP75" s="1643"/>
      <c r="BQ75" s="1643"/>
      <c r="BR75" s="1643"/>
      <c r="BS75" s="1643"/>
      <c r="BT75" s="1643"/>
      <c r="BU75" s="1643"/>
      <c r="BV75" s="1643"/>
      <c r="BW75" s="1643"/>
      <c r="BX75" s="1643"/>
      <c r="BY75" s="1643"/>
      <c r="BZ75" s="1643"/>
      <c r="CA75" s="1643"/>
      <c r="CB75" s="1643"/>
      <c r="CC75" s="1643"/>
      <c r="CD75" s="1643"/>
      <c r="CE75" s="1643"/>
      <c r="CF75" s="1323"/>
    </row>
    <row customHeight="1" ht="5.25" hidden="1">
      <c r="A76" s="1799"/>
      <c r="B76" s="1643"/>
      <c r="C76" s="1643"/>
      <c r="D76" s="2600"/>
      <c r="E76" s="1050"/>
      <c r="F76" s="1051"/>
      <c r="G76" s="1051"/>
      <c r="H76" s="1052"/>
      <c r="I76" s="1052"/>
      <c r="J76" s="1052"/>
      <c r="K76" s="1052"/>
      <c r="L76" s="1052"/>
      <c r="M76" s="1052"/>
      <c r="N76" s="1052"/>
      <c r="O76" s="1052"/>
      <c r="P76" s="1052"/>
      <c r="Q76" s="1052"/>
      <c r="R76" s="953"/>
      <c r="S76" s="1053"/>
      <c r="T76" s="725"/>
      <c r="U76" s="2394"/>
      <c r="V76" s="2394"/>
      <c r="W76" s="1643"/>
      <c r="X76" s="1643"/>
      <c r="Y76" s="1643"/>
      <c r="Z76" s="1643"/>
      <c r="AA76" s="1643"/>
      <c r="AB76" s="1643"/>
      <c r="AC76" s="1044"/>
      <c r="AD76" s="1045"/>
      <c r="AE76" s="1643"/>
      <c r="AF76" s="1643"/>
      <c r="AG76" s="1643"/>
      <c r="AH76" s="1643"/>
      <c r="AI76" s="1643"/>
      <c r="AJ76" s="1643"/>
      <c r="AK76" s="1643"/>
      <c r="AL76" s="1643"/>
      <c r="AM76" s="1643"/>
      <c r="AN76" s="1643"/>
      <c r="AO76" s="1643"/>
      <c r="AP76" s="1643"/>
      <c r="AQ76" s="1643"/>
      <c r="AR76" s="1643"/>
      <c r="AS76" s="1643"/>
      <c r="AT76" s="1643"/>
      <c r="AU76" s="1643"/>
      <c r="AV76" s="1643"/>
      <c r="AW76" s="1643"/>
      <c r="AX76" s="1643"/>
      <c r="AY76" s="1643"/>
      <c r="AZ76" s="1643"/>
      <c r="BA76" s="1643"/>
      <c r="BB76" s="1643"/>
      <c r="BC76" s="1643"/>
      <c r="BD76" s="1643"/>
      <c r="BE76" s="1643"/>
      <c r="BF76" s="1643"/>
      <c r="BG76" s="1643"/>
      <c r="BH76" s="1643"/>
      <c r="BI76" s="1643"/>
      <c r="BJ76" s="1643"/>
      <c r="BK76" s="1643"/>
      <c r="BL76" s="1643"/>
      <c r="BM76" s="1643"/>
      <c r="BN76" s="1643"/>
      <c r="BO76" s="1643"/>
      <c r="BP76" s="1643"/>
      <c r="BQ76" s="1643"/>
      <c r="BR76" s="1643"/>
      <c r="BS76" s="1643"/>
      <c r="BT76" s="1643"/>
      <c r="BU76" s="1643"/>
      <c r="BV76" s="1643"/>
      <c r="BW76" s="1643"/>
      <c r="BX76" s="1643"/>
      <c r="BY76" s="1643"/>
      <c r="BZ76" s="1643"/>
      <c r="CA76" s="1643"/>
      <c r="CB76" s="1643"/>
      <c r="CC76" s="1643"/>
      <c r="CD76" s="1643"/>
      <c r="CE76" s="1643"/>
      <c r="CF76" s="1323"/>
    </row>
    <row customHeight="1" ht="15" hidden="1">
      <c r="A77" s="630" t="s">
        <v>266</v>
      </c>
      <c r="B77" s="631"/>
      <c r="C77" s="631" t="s">
        <v>22</v>
      </c>
      <c r="D77" s="2598" t="s">
        <v>4099</v>
      </c>
      <c r="E77" s="2397" t="s">
        <v>245</v>
      </c>
      <c r="F77" s="2398"/>
      <c r="G77" s="2399"/>
      <c r="H77" s="2403" t="str">
        <f>IF(A77="","",INDEX(DIFFERENTIATION_UNMERGE_VD,MATCH(A77,DIFFERENTIATION_ID_DIFF,0)))</f>
        <v>Производство тепловой энергии. Некомбинированная выработка</v>
      </c>
      <c r="I77" s="2403"/>
      <c r="J77" s="2403"/>
      <c r="K77" s="2403"/>
      <c r="L77" s="2403"/>
      <c r="M77" s="2403"/>
      <c r="N77" s="2403"/>
      <c r="O77" s="2403"/>
      <c r="P77" s="2403"/>
      <c r="Q77" s="2403"/>
      <c r="R77" s="2403"/>
      <c r="S77" s="726"/>
      <c r="T77" s="723"/>
      <c r="U77" s="632"/>
      <c r="V77" s="632"/>
      <c r="W77" s="633"/>
      <c r="X77" s="633"/>
      <c r="Y77" s="633"/>
      <c r="Z77" s="633"/>
      <c r="AA77" s="634"/>
      <c r="AB77" s="635"/>
      <c r="AC77" s="2395"/>
      <c r="AD77" s="636"/>
      <c r="AE77" s="637" t="s">
        <v>22</v>
      </c>
      <c r="AF77" s="637"/>
      <c r="AG77" s="638" t="s">
        <v>4087</v>
      </c>
      <c r="AH77" s="639">
        <v>3</v>
      </c>
      <c r="AI77" s="632"/>
      <c r="AJ77" s="632"/>
      <c r="AK77" s="632"/>
      <c r="AL77" s="632"/>
      <c r="AM77" s="632"/>
      <c r="AN77" s="632"/>
      <c r="AO77" s="632"/>
      <c r="AP77" s="632"/>
      <c r="AQ77" s="632"/>
      <c r="AR77" s="632"/>
      <c r="AS77" s="632"/>
      <c r="AT77" s="632"/>
      <c r="AU77" s="632"/>
      <c r="AV77" s="632"/>
      <c r="AW77" s="632"/>
      <c r="AX77" s="632"/>
      <c r="AY77" s="632"/>
      <c r="AZ77" s="632"/>
      <c r="BA77" s="632"/>
      <c r="BB77" s="632"/>
      <c r="BC77" s="632"/>
      <c r="BD77" s="632"/>
      <c r="BE77" s="632"/>
      <c r="BF77" s="632"/>
      <c r="BG77" s="632"/>
      <c r="BH77" s="632"/>
      <c r="BI77" s="632"/>
      <c r="BJ77" s="632"/>
      <c r="BK77" s="632"/>
      <c r="BL77" s="632"/>
      <c r="BM77" s="632"/>
      <c r="BN77" s="632"/>
      <c r="BO77" s="632"/>
      <c r="BP77" s="632"/>
      <c r="BQ77" s="632"/>
      <c r="BR77" s="632"/>
      <c r="BS77" s="632"/>
      <c r="BT77" s="632"/>
      <c r="BU77" s="632"/>
      <c r="BV77" s="633"/>
      <c r="BW77" s="633"/>
      <c r="BX77" s="633"/>
      <c r="BY77" s="633"/>
      <c r="BZ77" s="633"/>
      <c r="CA77" s="633"/>
      <c r="CB77" s="633"/>
      <c r="CC77" s="633"/>
      <c r="CD77" s="633"/>
      <c r="CE77" s="633"/>
      <c r="CF77" s="1854"/>
    </row>
    <row customHeight="1" ht="15" hidden="1">
      <c r="A78" s="630"/>
      <c r="B78" s="631"/>
      <c r="C78" s="631"/>
      <c r="D78" s="2599"/>
      <c r="E78" s="2397" t="s">
        <v>740</v>
      </c>
      <c r="F78" s="2398"/>
      <c r="G78" s="2399"/>
      <c r="H78" s="2403" t="str">
        <f>IF(A77="","",INDEX(DIFFERENTIATION_UNMERGE_AREA,MATCH(A77,DIFFERENTIATION_ID_DIFF,0)))</f>
        <v>без дифференциации</v>
      </c>
      <c r="I78" s="2403"/>
      <c r="J78" s="2403"/>
      <c r="K78" s="2403"/>
      <c r="L78" s="2403"/>
      <c r="M78" s="2403"/>
      <c r="N78" s="2403"/>
      <c r="O78" s="2403"/>
      <c r="P78" s="2403"/>
      <c r="Q78" s="2403"/>
      <c r="R78" s="2403"/>
      <c r="S78" s="726"/>
      <c r="T78" s="723"/>
      <c r="U78" s="632"/>
      <c r="V78" s="632"/>
      <c r="W78" s="633"/>
      <c r="X78" s="633"/>
      <c r="Y78" s="633"/>
      <c r="Z78" s="633"/>
      <c r="AA78" s="634"/>
      <c r="AB78" s="635"/>
      <c r="AC78" s="2395"/>
      <c r="AD78" s="636"/>
      <c r="AE78" s="637"/>
      <c r="AF78" s="637"/>
      <c r="AG78" s="638"/>
      <c r="AH78" s="639"/>
      <c r="AI78" s="632"/>
      <c r="AJ78" s="632"/>
      <c r="AK78" s="632"/>
      <c r="AL78" s="632"/>
      <c r="AM78" s="632"/>
      <c r="AN78" s="632"/>
      <c r="AO78" s="632"/>
      <c r="AP78" s="632"/>
      <c r="AQ78" s="632"/>
      <c r="AR78" s="632"/>
      <c r="AS78" s="632"/>
      <c r="AT78" s="632"/>
      <c r="AU78" s="632"/>
      <c r="AV78" s="632"/>
      <c r="AW78" s="632"/>
      <c r="AX78" s="632"/>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3"/>
      <c r="BW78" s="633"/>
      <c r="BX78" s="633"/>
      <c r="BY78" s="633"/>
      <c r="BZ78" s="633"/>
      <c r="CA78" s="633"/>
      <c r="CB78" s="633"/>
      <c r="CC78" s="633"/>
      <c r="CD78" s="633"/>
      <c r="CE78" s="633"/>
      <c r="CF78" s="1854"/>
    </row>
    <row customHeight="1" ht="15" hidden="1">
      <c r="A79" s="630"/>
      <c r="B79" s="631"/>
      <c r="C79" s="631"/>
      <c r="D79" s="2599"/>
      <c r="E79" s="2397" t="s">
        <v>741</v>
      </c>
      <c r="F79" s="2398"/>
      <c r="G79" s="2399"/>
      <c r="H79" s="2403" t="str">
        <f>IF(A77="","",INDEX(DIFFERENTIATION_UNMERGE_SYSTEM,MATCH(A77,DIFFERENTIATION_ID_DIFF,0)))</f>
        <v>ГВС-открытая система на территории Кавалеровский муниципальный район</v>
      </c>
      <c r="I79" s="2403"/>
      <c r="J79" s="2403"/>
      <c r="K79" s="2403"/>
      <c r="L79" s="2403"/>
      <c r="M79" s="2403"/>
      <c r="N79" s="2403"/>
      <c r="O79" s="2403"/>
      <c r="P79" s="2403"/>
      <c r="Q79" s="2403"/>
      <c r="R79" s="2403"/>
      <c r="S79" s="726"/>
      <c r="T79" s="723"/>
      <c r="U79" s="632"/>
      <c r="V79" s="632"/>
      <c r="W79" s="633"/>
      <c r="X79" s="633"/>
      <c r="Y79" s="633"/>
      <c r="Z79" s="633"/>
      <c r="AA79" s="634"/>
      <c r="AB79" s="635"/>
      <c r="AC79" s="2395"/>
      <c r="AD79" s="636"/>
      <c r="AE79" s="637"/>
      <c r="AF79" s="637"/>
      <c r="AG79" s="638"/>
      <c r="AH79" s="639"/>
      <c r="AI79" s="632"/>
      <c r="AJ79" s="632"/>
      <c r="AK79" s="632"/>
      <c r="AL79" s="632"/>
      <c r="AM79" s="632"/>
      <c r="AN79" s="632"/>
      <c r="AO79" s="632"/>
      <c r="AP79" s="632"/>
      <c r="AQ79" s="632"/>
      <c r="AR79" s="632"/>
      <c r="AS79" s="632"/>
      <c r="AT79" s="632"/>
      <c r="AU79" s="632"/>
      <c r="AV79" s="632"/>
      <c r="AW79" s="632"/>
      <c r="AX79" s="632"/>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3"/>
      <c r="BW79" s="633"/>
      <c r="BX79" s="633"/>
      <c r="BY79" s="633"/>
      <c r="BZ79" s="633"/>
      <c r="CA79" s="633"/>
      <c r="CB79" s="633"/>
      <c r="CC79" s="633"/>
      <c r="CD79" s="633"/>
      <c r="CE79" s="633"/>
      <c r="CF79" s="1854"/>
    </row>
    <row customHeight="1" ht="24.75" hidden="1">
      <c r="A80" s="1812"/>
      <c r="B80" s="1167"/>
      <c r="C80" s="419"/>
      <c r="D80" s="2599"/>
      <c r="E80" s="2396" t="s">
        <v>4088</v>
      </c>
      <c r="F80" s="2396"/>
      <c r="G80" s="2396"/>
      <c r="H80" s="2396"/>
      <c r="I80" s="2396"/>
      <c r="J80" s="2396"/>
      <c r="K80" s="2396"/>
      <c r="L80" s="2396"/>
      <c r="M80" s="2396"/>
      <c r="N80" s="2396"/>
      <c r="O80" s="2396"/>
      <c r="P80" s="2396"/>
      <c r="Q80" s="565">
        <f>SUMIF(T81:T82,"i",Q81:Q82)</f>
        <v>0</v>
      </c>
      <c r="R80" s="1024"/>
      <c r="S80" s="1804" t="s">
        <v>4089</v>
      </c>
      <c r="T80" s="724" t="s">
        <v>4090</v>
      </c>
      <c r="U80" s="2394">
        <v>1</v>
      </c>
      <c r="V80" s="2394" t="str">
        <f>INDEX(B_FHD_FLAG_INDEX_1,1,MATCH(A77,B_FHD_FLAG_DIFFERENTIATION,0))</f>
        <v>отсутствует</v>
      </c>
      <c r="W80" s="1167"/>
      <c r="X80" s="1167"/>
      <c r="Y80" s="1167"/>
      <c r="Z80" s="1167"/>
      <c r="AA80" s="1643"/>
      <c r="AB80" s="1167"/>
      <c r="AC80" s="2395"/>
      <c r="AD80" s="636"/>
      <c r="AE80" s="1167"/>
      <c r="AF80" s="1167"/>
      <c r="AG80" s="1643"/>
      <c r="AH80" s="1643"/>
      <c r="AI80" s="1643"/>
      <c r="AJ80" s="1643"/>
      <c r="AK80" s="1643"/>
      <c r="AL80" s="1643"/>
      <c r="AM80" s="1643"/>
      <c r="AN80" s="1643"/>
      <c r="AO80" s="1643"/>
      <c r="AP80" s="1643"/>
      <c r="AQ80" s="1643"/>
      <c r="AR80" s="1643"/>
      <c r="AS80" s="1643"/>
      <c r="AT80" s="1643"/>
      <c r="AU80" s="1643"/>
      <c r="AV80" s="1643"/>
      <c r="AW80" s="1643"/>
      <c r="AX80" s="1643"/>
      <c r="AY80" s="1643"/>
      <c r="AZ80" s="1643"/>
      <c r="BA80" s="1643"/>
      <c r="BB80" s="1643"/>
      <c r="BC80" s="1643"/>
      <c r="BD80" s="1643"/>
      <c r="BE80" s="1643"/>
      <c r="BF80" s="1643"/>
      <c r="BG80" s="1643"/>
      <c r="BH80" s="1643"/>
      <c r="BI80" s="1643"/>
      <c r="BJ80" s="1643"/>
      <c r="BK80" s="1643"/>
      <c r="BL80" s="1643"/>
      <c r="BM80" s="1643"/>
      <c r="BN80" s="1643"/>
      <c r="BO80" s="1643"/>
      <c r="BP80" s="1643"/>
      <c r="BQ80" s="1643"/>
      <c r="BR80" s="1643"/>
      <c r="BS80" s="1643"/>
      <c r="BT80" s="1643"/>
      <c r="BU80" s="1643"/>
      <c r="BV80" s="1167"/>
      <c r="BW80" s="1167"/>
      <c r="BX80" s="1167"/>
      <c r="BY80" s="1167"/>
      <c r="BZ80" s="1167"/>
      <c r="CA80" s="1167"/>
      <c r="CB80" s="1167"/>
      <c r="CC80" s="1167"/>
      <c r="CD80" s="1167"/>
      <c r="CE80" s="1167"/>
      <c r="CF80" s="1854"/>
    </row>
    <row customHeight="1" ht="11.25" hidden="1">
      <c r="A81" s="1799"/>
      <c r="B81" s="1643"/>
      <c r="C81" s="1643"/>
      <c r="D81" s="2599"/>
      <c r="E81" s="642"/>
      <c r="F81" s="642">
        <v>0</v>
      </c>
      <c r="G81" s="642"/>
      <c r="H81" s="642"/>
      <c r="I81" s="642"/>
      <c r="J81" s="642"/>
      <c r="K81" s="642"/>
      <c r="L81" s="642"/>
      <c r="M81" s="642"/>
      <c r="N81" s="642"/>
      <c r="O81" s="642"/>
      <c r="P81" s="642"/>
      <c r="Q81" s="642"/>
      <c r="R81" s="642"/>
      <c r="S81" s="643"/>
      <c r="T81" s="725"/>
      <c r="U81" s="2394"/>
      <c r="V81" s="2394"/>
      <c r="W81" s="1643"/>
      <c r="X81" s="1643"/>
      <c r="Y81" s="1643"/>
      <c r="Z81" s="1643"/>
      <c r="AA81" s="1643"/>
      <c r="AB81" s="1167"/>
      <c r="AC81" s="2395"/>
      <c r="AD81" s="636"/>
      <c r="AE81" s="1167"/>
      <c r="AF81" s="1167"/>
      <c r="AG81" s="1643"/>
      <c r="AH81" s="1643"/>
      <c r="AI81" s="1643"/>
      <c r="AJ81" s="1643"/>
      <c r="AK81" s="1643"/>
      <c r="AL81" s="1643"/>
      <c r="AM81" s="1643"/>
      <c r="AN81" s="1643"/>
      <c r="AO81" s="1643"/>
      <c r="AP81" s="1643"/>
      <c r="AQ81" s="1643"/>
      <c r="AR81" s="1643"/>
      <c r="AS81" s="1643"/>
      <c r="AT81" s="1643"/>
      <c r="AU81" s="1643"/>
      <c r="AV81" s="1643"/>
      <c r="AW81" s="1643"/>
      <c r="AX81" s="1643"/>
      <c r="AY81" s="1643"/>
      <c r="AZ81" s="1643"/>
      <c r="BA81" s="1643"/>
      <c r="BB81" s="1643"/>
      <c r="BC81" s="1643"/>
      <c r="BD81" s="1643"/>
      <c r="BE81" s="1643"/>
      <c r="BF81" s="1643"/>
      <c r="BG81" s="1643"/>
      <c r="BH81" s="1643"/>
      <c r="BI81" s="1643"/>
      <c r="BJ81" s="1643"/>
      <c r="BK81" s="1643"/>
      <c r="BL81" s="1643"/>
      <c r="BM81" s="1643"/>
      <c r="BN81" s="1643"/>
      <c r="BO81" s="1643"/>
      <c r="BP81" s="1643"/>
      <c r="BQ81" s="1643"/>
      <c r="BR81" s="1643"/>
      <c r="BS81" s="1643"/>
      <c r="BT81" s="1643"/>
      <c r="BU81" s="1643"/>
      <c r="BV81" s="1643"/>
      <c r="BW81" s="1643"/>
      <c r="BX81" s="1643"/>
      <c r="BY81" s="1643"/>
      <c r="BZ81" s="1643"/>
      <c r="CA81" s="1643"/>
      <c r="CB81" s="1643"/>
      <c r="CC81" s="1643"/>
      <c r="CD81" s="1643"/>
      <c r="CE81" s="1643"/>
      <c r="CF81" s="1854"/>
    </row>
    <row customHeight="1" ht="11.25" hidden="1">
      <c r="A82" s="1812"/>
      <c r="B82" s="1167"/>
      <c r="C82" s="419"/>
      <c r="D82" s="2599"/>
      <c r="E82" s="656" t="s">
        <v>22</v>
      </c>
      <c r="F82" s="1175" t="s">
        <v>22</v>
      </c>
      <c r="G82" s="1175" t="s">
        <v>4093</v>
      </c>
      <c r="H82" s="658" t="s">
        <v>22</v>
      </c>
      <c r="I82" s="658"/>
      <c r="J82" s="658"/>
      <c r="K82" s="658"/>
      <c r="L82" s="658"/>
      <c r="M82" s="658"/>
      <c r="N82" s="658"/>
      <c r="O82" s="658"/>
      <c r="P82" s="658"/>
      <c r="Q82" s="658"/>
      <c r="R82" s="659"/>
      <c r="S82" s="660"/>
      <c r="T82" s="725"/>
      <c r="U82" s="2394"/>
      <c r="V82" s="2394"/>
      <c r="W82" s="1167"/>
      <c r="X82" s="1167"/>
      <c r="Y82" s="1167"/>
      <c r="Z82" s="1167"/>
      <c r="AA82" s="1643"/>
      <c r="AB82" s="1167"/>
      <c r="AC82" s="2395"/>
      <c r="AD82" s="636"/>
      <c r="AE82" s="1167"/>
      <c r="AF82" s="1167"/>
      <c r="AG82" s="1643"/>
      <c r="AH82" s="1643"/>
      <c r="AI82" s="1643"/>
      <c r="AJ82" s="1643"/>
      <c r="AK82" s="1643"/>
      <c r="AL82" s="1643"/>
      <c r="AM82" s="1643"/>
      <c r="AN82" s="1643"/>
      <c r="AO82" s="1643"/>
      <c r="AP82" s="1643"/>
      <c r="AQ82" s="1643"/>
      <c r="AR82" s="1643"/>
      <c r="AS82" s="1643"/>
      <c r="AT82" s="1643"/>
      <c r="AU82" s="1643"/>
      <c r="AV82" s="1643"/>
      <c r="AW82" s="1643"/>
      <c r="AX82" s="1643"/>
      <c r="AY82" s="1643"/>
      <c r="AZ82" s="1643"/>
      <c r="BA82" s="1643"/>
      <c r="BB82" s="1643"/>
      <c r="BC82" s="1643"/>
      <c r="BD82" s="1643"/>
      <c r="BE82" s="1643"/>
      <c r="BF82" s="1643"/>
      <c r="BG82" s="1643"/>
      <c r="BH82" s="1643"/>
      <c r="BI82" s="1643"/>
      <c r="BJ82" s="1643"/>
      <c r="BK82" s="1643"/>
      <c r="BL82" s="1643"/>
      <c r="BM82" s="1643"/>
      <c r="BN82" s="1643"/>
      <c r="BO82" s="1643"/>
      <c r="BP82" s="1643"/>
      <c r="BQ82" s="1643"/>
      <c r="BR82" s="1643"/>
      <c r="BS82" s="1643"/>
      <c r="BT82" s="1643"/>
      <c r="BU82" s="1643"/>
      <c r="BV82" s="1167"/>
      <c r="BW82" s="1167"/>
      <c r="BX82" s="1167"/>
      <c r="BY82" s="1167"/>
      <c r="BZ82" s="1167"/>
      <c r="CA82" s="1167"/>
      <c r="CB82" s="1167"/>
      <c r="CC82" s="1167"/>
      <c r="CD82" s="1167"/>
      <c r="CE82" s="1167"/>
      <c r="CF82" s="1854"/>
    </row>
    <row customHeight="1" ht="5.25" hidden="1">
      <c r="A83" s="1799"/>
      <c r="B83" s="1643"/>
      <c r="C83" s="1643"/>
      <c r="D83" s="2599"/>
      <c r="E83" s="1046"/>
      <c r="F83" s="1046"/>
      <c r="G83" s="1046"/>
      <c r="H83" s="1046"/>
      <c r="I83" s="1046"/>
      <c r="J83" s="1046"/>
      <c r="K83" s="1046"/>
      <c r="L83" s="1046"/>
      <c r="M83" s="1046"/>
      <c r="N83" s="1046"/>
      <c r="O83" s="1046"/>
      <c r="P83" s="1046"/>
      <c r="Q83" s="1047"/>
      <c r="R83" s="1048"/>
      <c r="S83" s="1049"/>
      <c r="T83" s="724" t="s">
        <v>4090</v>
      </c>
      <c r="U83" s="2394">
        <v>1</v>
      </c>
      <c r="V83" s="2394" t="s">
        <v>764</v>
      </c>
      <c r="W83" s="1643"/>
      <c r="X83" s="1643"/>
      <c r="Y83" s="1643"/>
      <c r="Z83" s="1643"/>
      <c r="AA83" s="1643"/>
      <c r="AB83" s="1643"/>
      <c r="AC83" s="1044"/>
      <c r="AD83" s="1045"/>
      <c r="AE83" s="1643"/>
      <c r="AF83" s="1643"/>
      <c r="AG83" s="1643"/>
      <c r="AH83" s="1643"/>
      <c r="AI83" s="1643"/>
      <c r="AJ83" s="1643"/>
      <c r="AK83" s="1643"/>
      <c r="AL83" s="1643"/>
      <c r="AM83" s="1643"/>
      <c r="AN83" s="1643"/>
      <c r="AO83" s="1643"/>
      <c r="AP83" s="1643"/>
      <c r="AQ83" s="1643"/>
      <c r="AR83" s="1643"/>
      <c r="AS83" s="1643"/>
      <c r="AT83" s="1643"/>
      <c r="AU83" s="1643"/>
      <c r="AV83" s="1643"/>
      <c r="AW83" s="1643"/>
      <c r="AX83" s="1643"/>
      <c r="AY83" s="1643"/>
      <c r="AZ83" s="1643"/>
      <c r="BA83" s="1643"/>
      <c r="BB83" s="1643"/>
      <c r="BC83" s="1643"/>
      <c r="BD83" s="1643"/>
      <c r="BE83" s="1643"/>
      <c r="BF83" s="1643"/>
      <c r="BG83" s="1643"/>
      <c r="BH83" s="1643"/>
      <c r="BI83" s="1643"/>
      <c r="BJ83" s="1643"/>
      <c r="BK83" s="1643"/>
      <c r="BL83" s="1643"/>
      <c r="BM83" s="1643"/>
      <c r="BN83" s="1643"/>
      <c r="BO83" s="1643"/>
      <c r="BP83" s="1643"/>
      <c r="BQ83" s="1643"/>
      <c r="BR83" s="1643"/>
      <c r="BS83" s="1643"/>
      <c r="BT83" s="1643"/>
      <c r="BU83" s="1643"/>
      <c r="BV83" s="1643"/>
      <c r="BW83" s="1643"/>
      <c r="BX83" s="1643"/>
      <c r="BY83" s="1643"/>
      <c r="BZ83" s="1643"/>
      <c r="CA83" s="1643"/>
      <c r="CB83" s="1643"/>
      <c r="CC83" s="1643"/>
      <c r="CD83" s="1643"/>
      <c r="CE83" s="1643"/>
      <c r="CF83" s="1323"/>
    </row>
    <row customHeight="1" ht="5.25" hidden="1">
      <c r="A84" s="1799"/>
      <c r="B84" s="1643"/>
      <c r="C84" s="1643"/>
      <c r="D84" s="2599"/>
      <c r="E84" s="642"/>
      <c r="F84" s="642"/>
      <c r="G84" s="642"/>
      <c r="H84" s="642"/>
      <c r="I84" s="642"/>
      <c r="J84" s="642"/>
      <c r="K84" s="642"/>
      <c r="L84" s="642"/>
      <c r="M84" s="642"/>
      <c r="N84" s="642"/>
      <c r="O84" s="642"/>
      <c r="P84" s="642"/>
      <c r="Q84" s="642"/>
      <c r="R84" s="642"/>
      <c r="S84" s="643"/>
      <c r="T84" s="725"/>
      <c r="U84" s="2394"/>
      <c r="V84" s="2394"/>
      <c r="W84" s="1643"/>
      <c r="X84" s="1643"/>
      <c r="Y84" s="1643"/>
      <c r="Z84" s="1643"/>
      <c r="AA84" s="1643"/>
      <c r="AB84" s="1643"/>
      <c r="AC84" s="1044"/>
      <c r="AD84" s="1045"/>
      <c r="AE84" s="1643"/>
      <c r="AF84" s="1643"/>
      <c r="AG84" s="1643"/>
      <c r="AH84" s="1643"/>
      <c r="AI84" s="1643"/>
      <c r="AJ84" s="1643"/>
      <c r="AK84" s="1643"/>
      <c r="AL84" s="1643"/>
      <c r="AM84" s="1643"/>
      <c r="AN84" s="1643"/>
      <c r="AO84" s="1643"/>
      <c r="AP84" s="1643"/>
      <c r="AQ84" s="1643"/>
      <c r="AR84" s="1643"/>
      <c r="AS84" s="1643"/>
      <c r="AT84" s="1643"/>
      <c r="AU84" s="1643"/>
      <c r="AV84" s="1643"/>
      <c r="AW84" s="1643"/>
      <c r="AX84" s="1643"/>
      <c r="AY84" s="1643"/>
      <c r="AZ84" s="1643"/>
      <c r="BA84" s="1643"/>
      <c r="BB84" s="1643"/>
      <c r="BC84" s="1643"/>
      <c r="BD84" s="1643"/>
      <c r="BE84" s="1643"/>
      <c r="BF84" s="1643"/>
      <c r="BG84" s="1643"/>
      <c r="BH84" s="1643"/>
      <c r="BI84" s="1643"/>
      <c r="BJ84" s="1643"/>
      <c r="BK84" s="1643"/>
      <c r="BL84" s="1643"/>
      <c r="BM84" s="1643"/>
      <c r="BN84" s="1643"/>
      <c r="BO84" s="1643"/>
      <c r="BP84" s="1643"/>
      <c r="BQ84" s="1643"/>
      <c r="BR84" s="1643"/>
      <c r="BS84" s="1643"/>
      <c r="BT84" s="1643"/>
      <c r="BU84" s="1643"/>
      <c r="BV84" s="1643"/>
      <c r="BW84" s="1643"/>
      <c r="BX84" s="1643"/>
      <c r="BY84" s="1643"/>
      <c r="BZ84" s="1643"/>
      <c r="CA84" s="1643"/>
      <c r="CB84" s="1643"/>
      <c r="CC84" s="1643"/>
      <c r="CD84" s="1643"/>
      <c r="CE84" s="1643"/>
      <c r="CF84" s="1323"/>
    </row>
    <row customHeight="1" ht="5.25" hidden="1">
      <c r="A85" s="1799"/>
      <c r="B85" s="1643"/>
      <c r="C85" s="1643"/>
      <c r="D85" s="2600"/>
      <c r="E85" s="1050"/>
      <c r="F85" s="1051"/>
      <c r="G85" s="1051"/>
      <c r="H85" s="1052"/>
      <c r="I85" s="1052"/>
      <c r="J85" s="1052"/>
      <c r="K85" s="1052"/>
      <c r="L85" s="1052"/>
      <c r="M85" s="1052"/>
      <c r="N85" s="1052"/>
      <c r="O85" s="1052"/>
      <c r="P85" s="1052"/>
      <c r="Q85" s="1052"/>
      <c r="R85" s="953"/>
      <c r="S85" s="1053"/>
      <c r="T85" s="725"/>
      <c r="U85" s="2394"/>
      <c r="V85" s="2394"/>
      <c r="W85" s="1643"/>
      <c r="X85" s="1643"/>
      <c r="Y85" s="1643"/>
      <c r="Z85" s="1643"/>
      <c r="AA85" s="1643"/>
      <c r="AB85" s="1643"/>
      <c r="AC85" s="1044"/>
      <c r="AD85" s="1045"/>
      <c r="AE85" s="1643"/>
      <c r="AF85" s="1643"/>
      <c r="AG85" s="1643"/>
      <c r="AH85" s="1643"/>
      <c r="AI85" s="1643"/>
      <c r="AJ85" s="1643"/>
      <c r="AK85" s="1643"/>
      <c r="AL85" s="1643"/>
      <c r="AM85" s="1643"/>
      <c r="AN85" s="1643"/>
      <c r="AO85" s="1643"/>
      <c r="AP85" s="1643"/>
      <c r="AQ85" s="1643"/>
      <c r="AR85" s="1643"/>
      <c r="AS85" s="1643"/>
      <c r="AT85" s="1643"/>
      <c r="AU85" s="1643"/>
      <c r="AV85" s="1643"/>
      <c r="AW85" s="1643"/>
      <c r="AX85" s="1643"/>
      <c r="AY85" s="1643"/>
      <c r="AZ85" s="1643"/>
      <c r="BA85" s="1643"/>
      <c r="BB85" s="1643"/>
      <c r="BC85" s="1643"/>
      <c r="BD85" s="1643"/>
      <c r="BE85" s="1643"/>
      <c r="BF85" s="1643"/>
      <c r="BG85" s="1643"/>
      <c r="BH85" s="1643"/>
      <c r="BI85" s="1643"/>
      <c r="BJ85" s="1643"/>
      <c r="BK85" s="1643"/>
      <c r="BL85" s="1643"/>
      <c r="BM85" s="1643"/>
      <c r="BN85" s="1643"/>
      <c r="BO85" s="1643"/>
      <c r="BP85" s="1643"/>
      <c r="BQ85" s="1643"/>
      <c r="BR85" s="1643"/>
      <c r="BS85" s="1643"/>
      <c r="BT85" s="1643"/>
      <c r="BU85" s="1643"/>
      <c r="BV85" s="1643"/>
      <c r="BW85" s="1643"/>
      <c r="BX85" s="1643"/>
      <c r="BY85" s="1643"/>
      <c r="BZ85" s="1643"/>
      <c r="CA85" s="1643"/>
      <c r="CB85" s="1643"/>
      <c r="CC85" s="1643"/>
      <c r="CD85" s="1643"/>
      <c r="CE85" s="1643"/>
      <c r="CF85" s="1323"/>
    </row>
    <row customHeight="1" ht="15" hidden="1">
      <c r="A86" s="630" t="s">
        <v>268</v>
      </c>
      <c r="B86" s="631"/>
      <c r="C86" s="631" t="s">
        <v>22</v>
      </c>
      <c r="D86" s="2598" t="s">
        <v>4100</v>
      </c>
      <c r="E86" s="2397" t="s">
        <v>245</v>
      </c>
      <c r="F86" s="2398"/>
      <c r="G86" s="2399"/>
      <c r="H86" s="2403" t="str">
        <f>IF(A86="","",INDEX(DIFFERENTIATION_UNMERGE_VD,MATCH(A86,DIFFERENTIATION_ID_DIFF,0)))</f>
        <v>Производство тепловой энергии. Некомбинированная выработка</v>
      </c>
      <c r="I86" s="2403"/>
      <c r="J86" s="2403"/>
      <c r="K86" s="2403"/>
      <c r="L86" s="2403"/>
      <c r="M86" s="2403"/>
      <c r="N86" s="2403"/>
      <c r="O86" s="2403"/>
      <c r="P86" s="2403"/>
      <c r="Q86" s="2403"/>
      <c r="R86" s="2403"/>
      <c r="S86" s="726"/>
      <c r="T86" s="723"/>
      <c r="U86" s="632"/>
      <c r="V86" s="632"/>
      <c r="W86" s="633"/>
      <c r="X86" s="633"/>
      <c r="Y86" s="633"/>
      <c r="Z86" s="633"/>
      <c r="AA86" s="634"/>
      <c r="AB86" s="635"/>
      <c r="AC86" s="2395"/>
      <c r="AD86" s="636"/>
      <c r="AE86" s="637" t="s">
        <v>22</v>
      </c>
      <c r="AF86" s="637"/>
      <c r="AG86" s="638" t="s">
        <v>4087</v>
      </c>
      <c r="AH86" s="639">
        <v>3</v>
      </c>
      <c r="AI86" s="632"/>
      <c r="AJ86" s="632"/>
      <c r="AK86" s="632"/>
      <c r="AL86" s="632"/>
      <c r="AM86" s="632"/>
      <c r="AN86" s="632"/>
      <c r="AO86" s="632"/>
      <c r="AP86" s="632"/>
      <c r="AQ86" s="632"/>
      <c r="AR86" s="632"/>
      <c r="AS86" s="632"/>
      <c r="AT86" s="632"/>
      <c r="AU86" s="632"/>
      <c r="AV86" s="632"/>
      <c r="AW86" s="632"/>
      <c r="AX86" s="632"/>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3"/>
      <c r="BW86" s="633"/>
      <c r="BX86" s="633"/>
      <c r="BY86" s="633"/>
      <c r="BZ86" s="633"/>
      <c r="CA86" s="633"/>
      <c r="CB86" s="633"/>
      <c r="CC86" s="633"/>
      <c r="CD86" s="633"/>
      <c r="CE86" s="633"/>
      <c r="CF86" s="1854"/>
    </row>
    <row customHeight="1" ht="15" hidden="1">
      <c r="A87" s="630"/>
      <c r="B87" s="631"/>
      <c r="C87" s="631"/>
      <c r="D87" s="2599"/>
      <c r="E87" s="2397" t="s">
        <v>740</v>
      </c>
      <c r="F87" s="2398"/>
      <c r="G87" s="2399"/>
      <c r="H87" s="2403" t="str">
        <f>IF(A86="","",INDEX(DIFFERENTIATION_UNMERGE_AREA,MATCH(A86,DIFFERENTIATION_ID_DIFF,0)))</f>
        <v>без дифференциации</v>
      </c>
      <c r="I87" s="2403"/>
      <c r="J87" s="2403"/>
      <c r="K87" s="2403"/>
      <c r="L87" s="2403"/>
      <c r="M87" s="2403"/>
      <c r="N87" s="2403"/>
      <c r="O87" s="2403"/>
      <c r="P87" s="2403"/>
      <c r="Q87" s="2403"/>
      <c r="R87" s="2403"/>
      <c r="S87" s="726"/>
      <c r="T87" s="723"/>
      <c r="U87" s="632"/>
      <c r="V87" s="632"/>
      <c r="W87" s="633"/>
      <c r="X87" s="633"/>
      <c r="Y87" s="633"/>
      <c r="Z87" s="633"/>
      <c r="AA87" s="634"/>
      <c r="AB87" s="635"/>
      <c r="AC87" s="2395"/>
      <c r="AD87" s="636"/>
      <c r="AE87" s="637"/>
      <c r="AF87" s="637"/>
      <c r="AG87" s="638"/>
      <c r="AH87" s="639"/>
      <c r="AI87" s="632"/>
      <c r="AJ87" s="632"/>
      <c r="AK87" s="632"/>
      <c r="AL87" s="632"/>
      <c r="AM87" s="632"/>
      <c r="AN87" s="632"/>
      <c r="AO87" s="632"/>
      <c r="AP87" s="632"/>
      <c r="AQ87" s="632"/>
      <c r="AR87" s="632"/>
      <c r="AS87" s="632"/>
      <c r="AT87" s="632"/>
      <c r="AU87" s="632"/>
      <c r="AV87" s="632"/>
      <c r="AW87" s="632"/>
      <c r="AX87" s="632"/>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3"/>
      <c r="BW87" s="633"/>
      <c r="BX87" s="633"/>
      <c r="BY87" s="633"/>
      <c r="BZ87" s="633"/>
      <c r="CA87" s="633"/>
      <c r="CB87" s="633"/>
      <c r="CC87" s="633"/>
      <c r="CD87" s="633"/>
      <c r="CE87" s="633"/>
      <c r="CF87" s="1854"/>
    </row>
    <row customHeight="1" ht="15" hidden="1">
      <c r="A88" s="630"/>
      <c r="B88" s="631"/>
      <c r="C88" s="631"/>
      <c r="D88" s="2599"/>
      <c r="E88" s="2397" t="s">
        <v>741</v>
      </c>
      <c r="F88" s="2398"/>
      <c r="G88" s="2399"/>
      <c r="H88" s="2403" t="str">
        <f>IF(A86="","",INDEX(DIFFERENTIATION_UNMERGE_SYSTEM,MATCH(A86,DIFFERENTIATION_ID_DIFF,0)))</f>
        <v>ГВС-открытая система на территории Кировский муниципальный район, Горноключевское гороское поселение (05612154); </v>
      </c>
      <c r="I88" s="2403"/>
      <c r="J88" s="2403"/>
      <c r="K88" s="2403"/>
      <c r="L88" s="2403"/>
      <c r="M88" s="2403"/>
      <c r="N88" s="2403"/>
      <c r="O88" s="2403"/>
      <c r="P88" s="2403"/>
      <c r="Q88" s="2403"/>
      <c r="R88" s="2403"/>
      <c r="S88" s="726"/>
      <c r="T88" s="723"/>
      <c r="U88" s="632"/>
      <c r="V88" s="632"/>
      <c r="W88" s="633"/>
      <c r="X88" s="633"/>
      <c r="Y88" s="633"/>
      <c r="Z88" s="633"/>
      <c r="AA88" s="634"/>
      <c r="AB88" s="635"/>
      <c r="AC88" s="2395"/>
      <c r="AD88" s="636"/>
      <c r="AE88" s="637"/>
      <c r="AF88" s="637"/>
      <c r="AG88" s="638"/>
      <c r="AH88" s="639"/>
      <c r="AI88" s="632"/>
      <c r="AJ88" s="632"/>
      <c r="AK88" s="632"/>
      <c r="AL88" s="632"/>
      <c r="AM88" s="632"/>
      <c r="AN88" s="632"/>
      <c r="AO88" s="632"/>
      <c r="AP88" s="632"/>
      <c r="AQ88" s="632"/>
      <c r="AR88" s="632"/>
      <c r="AS88" s="632"/>
      <c r="AT88" s="632"/>
      <c r="AU88" s="632"/>
      <c r="AV88" s="632"/>
      <c r="AW88" s="632"/>
      <c r="AX88" s="632"/>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3"/>
      <c r="BW88" s="633"/>
      <c r="BX88" s="633"/>
      <c r="BY88" s="633"/>
      <c r="BZ88" s="633"/>
      <c r="CA88" s="633"/>
      <c r="CB88" s="633"/>
      <c r="CC88" s="633"/>
      <c r="CD88" s="633"/>
      <c r="CE88" s="633"/>
      <c r="CF88" s="1854"/>
    </row>
    <row customHeight="1" ht="24.75" hidden="1">
      <c r="A89" s="1812"/>
      <c r="B89" s="1167"/>
      <c r="C89" s="419"/>
      <c r="D89" s="2599"/>
      <c r="E89" s="2396" t="s">
        <v>4088</v>
      </c>
      <c r="F89" s="2396"/>
      <c r="G89" s="2396"/>
      <c r="H89" s="2396"/>
      <c r="I89" s="2396"/>
      <c r="J89" s="2396"/>
      <c r="K89" s="2396"/>
      <c r="L89" s="2396"/>
      <c r="M89" s="2396"/>
      <c r="N89" s="2396"/>
      <c r="O89" s="2396"/>
      <c r="P89" s="2396"/>
      <c r="Q89" s="565">
        <f>SUMIF(T90:T91,"i",Q90:Q91)</f>
        <v>0</v>
      </c>
      <c r="R89" s="1024"/>
      <c r="S89" s="1804" t="s">
        <v>4089</v>
      </c>
      <c r="T89" s="724" t="s">
        <v>4090</v>
      </c>
      <c r="U89" s="2394">
        <v>1</v>
      </c>
      <c r="V89" s="2394" t="str">
        <f>INDEX(B_FHD_FLAG_INDEX_1,1,MATCH(A86,B_FHD_FLAG_DIFFERENTIATION,0))</f>
        <v>отсутствует</v>
      </c>
      <c r="W89" s="1167"/>
      <c r="X89" s="1167"/>
      <c r="Y89" s="1167"/>
      <c r="Z89" s="1167"/>
      <c r="AA89" s="1643"/>
      <c r="AB89" s="1167"/>
      <c r="AC89" s="2395"/>
      <c r="AD89" s="636"/>
      <c r="AE89" s="1167"/>
      <c r="AF89" s="1167"/>
      <c r="AG89" s="1643"/>
      <c r="AH89" s="1643"/>
      <c r="AI89" s="1643"/>
      <c r="AJ89" s="1643"/>
      <c r="AK89" s="1643"/>
      <c r="AL89" s="1643"/>
      <c r="AM89" s="1643"/>
      <c r="AN89" s="1643"/>
      <c r="AO89" s="1643"/>
      <c r="AP89" s="1643"/>
      <c r="AQ89" s="1643"/>
      <c r="AR89" s="1643"/>
      <c r="AS89" s="1643"/>
      <c r="AT89" s="1643"/>
      <c r="AU89" s="1643"/>
      <c r="AV89" s="1643"/>
      <c r="AW89" s="1643"/>
      <c r="AX89" s="1643"/>
      <c r="AY89" s="1643"/>
      <c r="AZ89" s="1643"/>
      <c r="BA89" s="1643"/>
      <c r="BB89" s="1643"/>
      <c r="BC89" s="1643"/>
      <c r="BD89" s="1643"/>
      <c r="BE89" s="1643"/>
      <c r="BF89" s="1643"/>
      <c r="BG89" s="1643"/>
      <c r="BH89" s="1643"/>
      <c r="BI89" s="1643"/>
      <c r="BJ89" s="1643"/>
      <c r="BK89" s="1643"/>
      <c r="BL89" s="1643"/>
      <c r="BM89" s="1643"/>
      <c r="BN89" s="1643"/>
      <c r="BO89" s="1643"/>
      <c r="BP89" s="1643"/>
      <c r="BQ89" s="1643"/>
      <c r="BR89" s="1643"/>
      <c r="BS89" s="1643"/>
      <c r="BT89" s="1643"/>
      <c r="BU89" s="1643"/>
      <c r="BV89" s="1167"/>
      <c r="BW89" s="1167"/>
      <c r="BX89" s="1167"/>
      <c r="BY89" s="1167"/>
      <c r="BZ89" s="1167"/>
      <c r="CA89" s="1167"/>
      <c r="CB89" s="1167"/>
      <c r="CC89" s="1167"/>
      <c r="CD89" s="1167"/>
      <c r="CE89" s="1167"/>
      <c r="CF89" s="1854"/>
    </row>
    <row customHeight="1" ht="11.25" hidden="1">
      <c r="A90" s="1799"/>
      <c r="B90" s="1643"/>
      <c r="C90" s="1643"/>
      <c r="D90" s="2599"/>
      <c r="E90" s="642"/>
      <c r="F90" s="642">
        <v>0</v>
      </c>
      <c r="G90" s="642"/>
      <c r="H90" s="642"/>
      <c r="I90" s="642"/>
      <c r="J90" s="642"/>
      <c r="K90" s="642"/>
      <c r="L90" s="642"/>
      <c r="M90" s="642"/>
      <c r="N90" s="642"/>
      <c r="O90" s="642"/>
      <c r="P90" s="642"/>
      <c r="Q90" s="642"/>
      <c r="R90" s="642"/>
      <c r="S90" s="643"/>
      <c r="T90" s="725"/>
      <c r="U90" s="2394"/>
      <c r="V90" s="2394"/>
      <c r="W90" s="1643"/>
      <c r="X90" s="1643"/>
      <c r="Y90" s="1643"/>
      <c r="Z90" s="1643"/>
      <c r="AA90" s="1643"/>
      <c r="AB90" s="1167"/>
      <c r="AC90" s="2395"/>
      <c r="AD90" s="636"/>
      <c r="AE90" s="1167"/>
      <c r="AF90" s="1167"/>
      <c r="AG90" s="1643"/>
      <c r="AH90" s="1643"/>
      <c r="AI90" s="1643"/>
      <c r="AJ90" s="1643"/>
      <c r="AK90" s="1643"/>
      <c r="AL90" s="1643"/>
      <c r="AM90" s="1643"/>
      <c r="AN90" s="1643"/>
      <c r="AO90" s="1643"/>
      <c r="AP90" s="1643"/>
      <c r="AQ90" s="1643"/>
      <c r="AR90" s="1643"/>
      <c r="AS90" s="1643"/>
      <c r="AT90" s="1643"/>
      <c r="AU90" s="1643"/>
      <c r="AV90" s="1643"/>
      <c r="AW90" s="1643"/>
      <c r="AX90" s="1643"/>
      <c r="AY90" s="1643"/>
      <c r="AZ90" s="1643"/>
      <c r="BA90" s="1643"/>
      <c r="BB90" s="1643"/>
      <c r="BC90" s="1643"/>
      <c r="BD90" s="1643"/>
      <c r="BE90" s="1643"/>
      <c r="BF90" s="1643"/>
      <c r="BG90" s="1643"/>
      <c r="BH90" s="1643"/>
      <c r="BI90" s="1643"/>
      <c r="BJ90" s="1643"/>
      <c r="BK90" s="1643"/>
      <c r="BL90" s="1643"/>
      <c r="BM90" s="1643"/>
      <c r="BN90" s="1643"/>
      <c r="BO90" s="1643"/>
      <c r="BP90" s="1643"/>
      <c r="BQ90" s="1643"/>
      <c r="BR90" s="1643"/>
      <c r="BS90" s="1643"/>
      <c r="BT90" s="1643"/>
      <c r="BU90" s="1643"/>
      <c r="BV90" s="1643"/>
      <c r="BW90" s="1643"/>
      <c r="BX90" s="1643"/>
      <c r="BY90" s="1643"/>
      <c r="BZ90" s="1643"/>
      <c r="CA90" s="1643"/>
      <c r="CB90" s="1643"/>
      <c r="CC90" s="1643"/>
      <c r="CD90" s="1643"/>
      <c r="CE90" s="1643"/>
      <c r="CF90" s="1854"/>
    </row>
    <row customHeight="1" ht="11.25" hidden="1">
      <c r="A91" s="1812"/>
      <c r="B91" s="1167"/>
      <c r="C91" s="419"/>
      <c r="D91" s="2599"/>
      <c r="E91" s="656" t="s">
        <v>22</v>
      </c>
      <c r="F91" s="1175" t="s">
        <v>22</v>
      </c>
      <c r="G91" s="1175" t="s">
        <v>4093</v>
      </c>
      <c r="H91" s="658" t="s">
        <v>22</v>
      </c>
      <c r="I91" s="658"/>
      <c r="J91" s="658"/>
      <c r="K91" s="658"/>
      <c r="L91" s="658"/>
      <c r="M91" s="658"/>
      <c r="N91" s="658"/>
      <c r="O91" s="658"/>
      <c r="P91" s="658"/>
      <c r="Q91" s="658"/>
      <c r="R91" s="659"/>
      <c r="S91" s="660"/>
      <c r="T91" s="725"/>
      <c r="U91" s="2394"/>
      <c r="V91" s="2394"/>
      <c r="W91" s="1167"/>
      <c r="X91" s="1167"/>
      <c r="Y91" s="1167"/>
      <c r="Z91" s="1167"/>
      <c r="AA91" s="1643"/>
      <c r="AB91" s="1167"/>
      <c r="AC91" s="2395"/>
      <c r="AD91" s="636"/>
      <c r="AE91" s="1167"/>
      <c r="AF91" s="1167"/>
      <c r="AG91" s="1643"/>
      <c r="AH91" s="1643"/>
      <c r="AI91" s="1643"/>
      <c r="AJ91" s="1643"/>
      <c r="AK91" s="1643"/>
      <c r="AL91" s="1643"/>
      <c r="AM91" s="1643"/>
      <c r="AN91" s="1643"/>
      <c r="AO91" s="1643"/>
      <c r="AP91" s="1643"/>
      <c r="AQ91" s="1643"/>
      <c r="AR91" s="1643"/>
      <c r="AS91" s="1643"/>
      <c r="AT91" s="1643"/>
      <c r="AU91" s="1643"/>
      <c r="AV91" s="1643"/>
      <c r="AW91" s="1643"/>
      <c r="AX91" s="1643"/>
      <c r="AY91" s="1643"/>
      <c r="AZ91" s="1643"/>
      <c r="BA91" s="1643"/>
      <c r="BB91" s="1643"/>
      <c r="BC91" s="1643"/>
      <c r="BD91" s="1643"/>
      <c r="BE91" s="1643"/>
      <c r="BF91" s="1643"/>
      <c r="BG91" s="1643"/>
      <c r="BH91" s="1643"/>
      <c r="BI91" s="1643"/>
      <c r="BJ91" s="1643"/>
      <c r="BK91" s="1643"/>
      <c r="BL91" s="1643"/>
      <c r="BM91" s="1643"/>
      <c r="BN91" s="1643"/>
      <c r="BO91" s="1643"/>
      <c r="BP91" s="1643"/>
      <c r="BQ91" s="1643"/>
      <c r="BR91" s="1643"/>
      <c r="BS91" s="1643"/>
      <c r="BT91" s="1643"/>
      <c r="BU91" s="1643"/>
      <c r="BV91" s="1167"/>
      <c r="BW91" s="1167"/>
      <c r="BX91" s="1167"/>
      <c r="BY91" s="1167"/>
      <c r="BZ91" s="1167"/>
      <c r="CA91" s="1167"/>
      <c r="CB91" s="1167"/>
      <c r="CC91" s="1167"/>
      <c r="CD91" s="1167"/>
      <c r="CE91" s="1167"/>
      <c r="CF91" s="1854"/>
    </row>
    <row customHeight="1" ht="5.25" hidden="1">
      <c r="A92" s="1799"/>
      <c r="B92" s="1643"/>
      <c r="C92" s="1643"/>
      <c r="D92" s="2599"/>
      <c r="E92" s="1046"/>
      <c r="F92" s="1046"/>
      <c r="G92" s="1046"/>
      <c r="H92" s="1046"/>
      <c r="I92" s="1046"/>
      <c r="J92" s="1046"/>
      <c r="K92" s="1046"/>
      <c r="L92" s="1046"/>
      <c r="M92" s="1046"/>
      <c r="N92" s="1046"/>
      <c r="O92" s="1046"/>
      <c r="P92" s="1046"/>
      <c r="Q92" s="1047"/>
      <c r="R92" s="1048"/>
      <c r="S92" s="1049"/>
      <c r="T92" s="724" t="s">
        <v>4090</v>
      </c>
      <c r="U92" s="2394">
        <v>1</v>
      </c>
      <c r="V92" s="2394" t="s">
        <v>764</v>
      </c>
      <c r="W92" s="1643"/>
      <c r="X92" s="1643"/>
      <c r="Y92" s="1643"/>
      <c r="Z92" s="1643"/>
      <c r="AA92" s="1643"/>
      <c r="AB92" s="1643"/>
      <c r="AC92" s="1044"/>
      <c r="AD92" s="1045"/>
      <c r="AE92" s="1643"/>
      <c r="AF92" s="1643"/>
      <c r="AG92" s="1643"/>
      <c r="AH92" s="1643"/>
      <c r="AI92" s="1643"/>
      <c r="AJ92" s="1643"/>
      <c r="AK92" s="1643"/>
      <c r="AL92" s="1643"/>
      <c r="AM92" s="1643"/>
      <c r="AN92" s="1643"/>
      <c r="AO92" s="1643"/>
      <c r="AP92" s="1643"/>
      <c r="AQ92" s="1643"/>
      <c r="AR92" s="1643"/>
      <c r="AS92" s="1643"/>
      <c r="AT92" s="1643"/>
      <c r="AU92" s="1643"/>
      <c r="AV92" s="1643"/>
      <c r="AW92" s="1643"/>
      <c r="AX92" s="1643"/>
      <c r="AY92" s="1643"/>
      <c r="AZ92" s="1643"/>
      <c r="BA92" s="1643"/>
      <c r="BB92" s="1643"/>
      <c r="BC92" s="1643"/>
      <c r="BD92" s="1643"/>
      <c r="BE92" s="1643"/>
      <c r="BF92" s="1643"/>
      <c r="BG92" s="1643"/>
      <c r="BH92" s="1643"/>
      <c r="BI92" s="1643"/>
      <c r="BJ92" s="1643"/>
      <c r="BK92" s="1643"/>
      <c r="BL92" s="1643"/>
      <c r="BM92" s="1643"/>
      <c r="BN92" s="1643"/>
      <c r="BO92" s="1643"/>
      <c r="BP92" s="1643"/>
      <c r="BQ92" s="1643"/>
      <c r="BR92" s="1643"/>
      <c r="BS92" s="1643"/>
      <c r="BT92" s="1643"/>
      <c r="BU92" s="1643"/>
      <c r="BV92" s="1643"/>
      <c r="BW92" s="1643"/>
      <c r="BX92" s="1643"/>
      <c r="BY92" s="1643"/>
      <c r="BZ92" s="1643"/>
      <c r="CA92" s="1643"/>
      <c r="CB92" s="1643"/>
      <c r="CC92" s="1643"/>
      <c r="CD92" s="1643"/>
      <c r="CE92" s="1643"/>
      <c r="CF92" s="1323"/>
    </row>
    <row customHeight="1" ht="5.25" hidden="1">
      <c r="A93" s="1799"/>
      <c r="B93" s="1643"/>
      <c r="C93" s="1643"/>
      <c r="D93" s="2599"/>
      <c r="E93" s="642"/>
      <c r="F93" s="642"/>
      <c r="G93" s="642"/>
      <c r="H93" s="642"/>
      <c r="I93" s="642"/>
      <c r="J93" s="642"/>
      <c r="K93" s="642"/>
      <c r="L93" s="642"/>
      <c r="M93" s="642"/>
      <c r="N93" s="642"/>
      <c r="O93" s="642"/>
      <c r="P93" s="642"/>
      <c r="Q93" s="642"/>
      <c r="R93" s="642"/>
      <c r="S93" s="643"/>
      <c r="T93" s="725"/>
      <c r="U93" s="2394"/>
      <c r="V93" s="2394"/>
      <c r="W93" s="1643"/>
      <c r="X93" s="1643"/>
      <c r="Y93" s="1643"/>
      <c r="Z93" s="1643"/>
      <c r="AA93" s="1643"/>
      <c r="AB93" s="1643"/>
      <c r="AC93" s="1044"/>
      <c r="AD93" s="1045"/>
      <c r="AE93" s="1643"/>
      <c r="AF93" s="1643"/>
      <c r="AG93" s="1643"/>
      <c r="AH93" s="1643"/>
      <c r="AI93" s="1643"/>
      <c r="AJ93" s="1643"/>
      <c r="AK93" s="1643"/>
      <c r="AL93" s="1643"/>
      <c r="AM93" s="1643"/>
      <c r="AN93" s="1643"/>
      <c r="AO93" s="1643"/>
      <c r="AP93" s="1643"/>
      <c r="AQ93" s="1643"/>
      <c r="AR93" s="1643"/>
      <c r="AS93" s="1643"/>
      <c r="AT93" s="1643"/>
      <c r="AU93" s="1643"/>
      <c r="AV93" s="1643"/>
      <c r="AW93" s="1643"/>
      <c r="AX93" s="1643"/>
      <c r="AY93" s="1643"/>
      <c r="AZ93" s="1643"/>
      <c r="BA93" s="1643"/>
      <c r="BB93" s="1643"/>
      <c r="BC93" s="1643"/>
      <c r="BD93" s="1643"/>
      <c r="BE93" s="1643"/>
      <c r="BF93" s="1643"/>
      <c r="BG93" s="1643"/>
      <c r="BH93" s="1643"/>
      <c r="BI93" s="1643"/>
      <c r="BJ93" s="1643"/>
      <c r="BK93" s="1643"/>
      <c r="BL93" s="1643"/>
      <c r="BM93" s="1643"/>
      <c r="BN93" s="1643"/>
      <c r="BO93" s="1643"/>
      <c r="BP93" s="1643"/>
      <c r="BQ93" s="1643"/>
      <c r="BR93" s="1643"/>
      <c r="BS93" s="1643"/>
      <c r="BT93" s="1643"/>
      <c r="BU93" s="1643"/>
      <c r="BV93" s="1643"/>
      <c r="BW93" s="1643"/>
      <c r="BX93" s="1643"/>
      <c r="BY93" s="1643"/>
      <c r="BZ93" s="1643"/>
      <c r="CA93" s="1643"/>
      <c r="CB93" s="1643"/>
      <c r="CC93" s="1643"/>
      <c r="CD93" s="1643"/>
      <c r="CE93" s="1643"/>
      <c r="CF93" s="1323"/>
    </row>
    <row customHeight="1" ht="5.25" hidden="1">
      <c r="A94" s="1799"/>
      <c r="B94" s="1643"/>
      <c r="C94" s="1643"/>
      <c r="D94" s="2600"/>
      <c r="E94" s="1050"/>
      <c r="F94" s="1051"/>
      <c r="G94" s="1051"/>
      <c r="H94" s="1052"/>
      <c r="I94" s="1052"/>
      <c r="J94" s="1052"/>
      <c r="K94" s="1052"/>
      <c r="L94" s="1052"/>
      <c r="M94" s="1052"/>
      <c r="N94" s="1052"/>
      <c r="O94" s="1052"/>
      <c r="P94" s="1052"/>
      <c r="Q94" s="1052"/>
      <c r="R94" s="953"/>
      <c r="S94" s="1053"/>
      <c r="T94" s="725"/>
      <c r="U94" s="2394"/>
      <c r="V94" s="2394"/>
      <c r="W94" s="1643"/>
      <c r="X94" s="1643"/>
      <c r="Y94" s="1643"/>
      <c r="Z94" s="1643"/>
      <c r="AA94" s="1643"/>
      <c r="AB94" s="1643"/>
      <c r="AC94" s="1044"/>
      <c r="AD94" s="1045"/>
      <c r="AE94" s="1643"/>
      <c r="AF94" s="1643"/>
      <c r="AG94" s="1643"/>
      <c r="AH94" s="1643"/>
      <c r="AI94" s="1643"/>
      <c r="AJ94" s="1643"/>
      <c r="AK94" s="1643"/>
      <c r="AL94" s="1643"/>
      <c r="AM94" s="1643"/>
      <c r="AN94" s="1643"/>
      <c r="AO94" s="1643"/>
      <c r="AP94" s="1643"/>
      <c r="AQ94" s="1643"/>
      <c r="AR94" s="1643"/>
      <c r="AS94" s="1643"/>
      <c r="AT94" s="1643"/>
      <c r="AU94" s="1643"/>
      <c r="AV94" s="1643"/>
      <c r="AW94" s="1643"/>
      <c r="AX94" s="1643"/>
      <c r="AY94" s="1643"/>
      <c r="AZ94" s="1643"/>
      <c r="BA94" s="1643"/>
      <c r="BB94" s="1643"/>
      <c r="BC94" s="1643"/>
      <c r="BD94" s="1643"/>
      <c r="BE94" s="1643"/>
      <c r="BF94" s="1643"/>
      <c r="BG94" s="1643"/>
      <c r="BH94" s="1643"/>
      <c r="BI94" s="1643"/>
      <c r="BJ94" s="1643"/>
      <c r="BK94" s="1643"/>
      <c r="BL94" s="1643"/>
      <c r="BM94" s="1643"/>
      <c r="BN94" s="1643"/>
      <c r="BO94" s="1643"/>
      <c r="BP94" s="1643"/>
      <c r="BQ94" s="1643"/>
      <c r="BR94" s="1643"/>
      <c r="BS94" s="1643"/>
      <c r="BT94" s="1643"/>
      <c r="BU94" s="1643"/>
      <c r="BV94" s="1643"/>
      <c r="BW94" s="1643"/>
      <c r="BX94" s="1643"/>
      <c r="BY94" s="1643"/>
      <c r="BZ94" s="1643"/>
      <c r="CA94" s="1643"/>
      <c r="CB94" s="1643"/>
      <c r="CC94" s="1643"/>
      <c r="CD94" s="1643"/>
      <c r="CE94" s="1643"/>
      <c r="CF94" s="1323"/>
    </row>
    <row customHeight="1" ht="15" hidden="1">
      <c r="A95" s="630" t="s">
        <v>270</v>
      </c>
      <c r="B95" s="631"/>
      <c r="C95" s="631" t="s">
        <v>22</v>
      </c>
      <c r="D95" s="2598" t="s">
        <v>4101</v>
      </c>
      <c r="E95" s="2397" t="s">
        <v>245</v>
      </c>
      <c r="F95" s="2398"/>
      <c r="G95" s="2399"/>
      <c r="H95" s="2403" t="str">
        <f>IF(A95="","",INDEX(DIFFERENTIATION_UNMERGE_VD,MATCH(A95,DIFFERENTIATION_ID_DIFF,0)))</f>
        <v>Производство тепловой энергии. Некомбинированная выработка</v>
      </c>
      <c r="I95" s="2403"/>
      <c r="J95" s="2403"/>
      <c r="K95" s="2403"/>
      <c r="L95" s="2403"/>
      <c r="M95" s="2403"/>
      <c r="N95" s="2403"/>
      <c r="O95" s="2403"/>
      <c r="P95" s="2403"/>
      <c r="Q95" s="2403"/>
      <c r="R95" s="2403"/>
      <c r="S95" s="726"/>
      <c r="T95" s="723"/>
      <c r="U95" s="632"/>
      <c r="V95" s="632"/>
      <c r="W95" s="633"/>
      <c r="X95" s="633"/>
      <c r="Y95" s="633"/>
      <c r="Z95" s="633"/>
      <c r="AA95" s="634"/>
      <c r="AB95" s="635"/>
      <c r="AC95" s="2395"/>
      <c r="AD95" s="636"/>
      <c r="AE95" s="637" t="s">
        <v>22</v>
      </c>
      <c r="AF95" s="637"/>
      <c r="AG95" s="638" t="s">
        <v>4087</v>
      </c>
      <c r="AH95" s="639">
        <v>3</v>
      </c>
      <c r="AI95" s="632"/>
      <c r="AJ95" s="632"/>
      <c r="AK95" s="632"/>
      <c r="AL95" s="632"/>
      <c r="AM95" s="632"/>
      <c r="AN95" s="632"/>
      <c r="AO95" s="632"/>
      <c r="AP95" s="632"/>
      <c r="AQ95" s="632"/>
      <c r="AR95" s="632"/>
      <c r="AS95" s="632"/>
      <c r="AT95" s="632"/>
      <c r="AU95" s="632"/>
      <c r="AV95" s="632"/>
      <c r="AW95" s="632"/>
      <c r="AX95" s="632"/>
      <c r="AY95" s="632"/>
      <c r="AZ95" s="632"/>
      <c r="BA95" s="632"/>
      <c r="BB95" s="632"/>
      <c r="BC95" s="632"/>
      <c r="BD95" s="632"/>
      <c r="BE95" s="632"/>
      <c r="BF95" s="632"/>
      <c r="BG95" s="632"/>
      <c r="BH95" s="632"/>
      <c r="BI95" s="632"/>
      <c r="BJ95" s="632"/>
      <c r="BK95" s="632"/>
      <c r="BL95" s="632"/>
      <c r="BM95" s="632"/>
      <c r="BN95" s="632"/>
      <c r="BO95" s="632"/>
      <c r="BP95" s="632"/>
      <c r="BQ95" s="632"/>
      <c r="BR95" s="632"/>
      <c r="BS95" s="632"/>
      <c r="BT95" s="632"/>
      <c r="BU95" s="632"/>
      <c r="BV95" s="633"/>
      <c r="BW95" s="633"/>
      <c r="BX95" s="633"/>
      <c r="BY95" s="633"/>
      <c r="BZ95" s="633"/>
      <c r="CA95" s="633"/>
      <c r="CB95" s="633"/>
      <c r="CC95" s="633"/>
      <c r="CD95" s="633"/>
      <c r="CE95" s="633"/>
      <c r="CF95" s="1854"/>
    </row>
    <row customHeight="1" ht="15" hidden="1">
      <c r="A96" s="630"/>
      <c r="B96" s="631"/>
      <c r="C96" s="631"/>
      <c r="D96" s="2599"/>
      <c r="E96" s="2397" t="s">
        <v>740</v>
      </c>
      <c r="F96" s="2398"/>
      <c r="G96" s="2399"/>
      <c r="H96" s="2403" t="str">
        <f>IF(A95="","",INDEX(DIFFERENTIATION_UNMERGE_AREA,MATCH(A95,DIFFERENTIATION_ID_DIFF,0)))</f>
        <v>без дифференциации</v>
      </c>
      <c r="I96" s="2403"/>
      <c r="J96" s="2403"/>
      <c r="K96" s="2403"/>
      <c r="L96" s="2403"/>
      <c r="M96" s="2403"/>
      <c r="N96" s="2403"/>
      <c r="O96" s="2403"/>
      <c r="P96" s="2403"/>
      <c r="Q96" s="2403"/>
      <c r="R96" s="2403"/>
      <c r="S96" s="726"/>
      <c r="T96" s="723"/>
      <c r="U96" s="632"/>
      <c r="V96" s="632"/>
      <c r="W96" s="633"/>
      <c r="X96" s="633"/>
      <c r="Y96" s="633"/>
      <c r="Z96" s="633"/>
      <c r="AA96" s="634"/>
      <c r="AB96" s="635"/>
      <c r="AC96" s="2395"/>
      <c r="AD96" s="636"/>
      <c r="AE96" s="637"/>
      <c r="AF96" s="637"/>
      <c r="AG96" s="638"/>
      <c r="AH96" s="639"/>
      <c r="AI96" s="632"/>
      <c r="AJ96" s="632"/>
      <c r="AK96" s="632"/>
      <c r="AL96" s="632"/>
      <c r="AM96" s="632"/>
      <c r="AN96" s="632"/>
      <c r="AO96" s="632"/>
      <c r="AP96" s="632"/>
      <c r="AQ96" s="632"/>
      <c r="AR96" s="632"/>
      <c r="AS96" s="632"/>
      <c r="AT96" s="632"/>
      <c r="AU96" s="632"/>
      <c r="AV96" s="632"/>
      <c r="AW96" s="632"/>
      <c r="AX96" s="632"/>
      <c r="AY96" s="632"/>
      <c r="AZ96" s="632"/>
      <c r="BA96" s="632"/>
      <c r="BB96" s="632"/>
      <c r="BC96" s="632"/>
      <c r="BD96" s="632"/>
      <c r="BE96" s="632"/>
      <c r="BF96" s="632"/>
      <c r="BG96" s="632"/>
      <c r="BH96" s="632"/>
      <c r="BI96" s="632"/>
      <c r="BJ96" s="632"/>
      <c r="BK96" s="632"/>
      <c r="BL96" s="632"/>
      <c r="BM96" s="632"/>
      <c r="BN96" s="632"/>
      <c r="BO96" s="632"/>
      <c r="BP96" s="632"/>
      <c r="BQ96" s="632"/>
      <c r="BR96" s="632"/>
      <c r="BS96" s="632"/>
      <c r="BT96" s="632"/>
      <c r="BU96" s="632"/>
      <c r="BV96" s="633"/>
      <c r="BW96" s="633"/>
      <c r="BX96" s="633"/>
      <c r="BY96" s="633"/>
      <c r="BZ96" s="633"/>
      <c r="CA96" s="633"/>
      <c r="CB96" s="633"/>
      <c r="CC96" s="633"/>
      <c r="CD96" s="633"/>
      <c r="CE96" s="633"/>
      <c r="CF96" s="1854"/>
    </row>
    <row customHeight="1" ht="15" hidden="1">
      <c r="A97" s="630"/>
      <c r="B97" s="631"/>
      <c r="C97" s="631"/>
      <c r="D97" s="2599"/>
      <c r="E97" s="2397" t="s">
        <v>741</v>
      </c>
      <c r="F97" s="2398"/>
      <c r="G97" s="2399"/>
      <c r="H97" s="2403" t="str">
        <f>IF(A95="","",INDEX(DIFFERENTIATION_UNMERGE_SYSTEM,MATCH(A95,DIFFERENTIATION_ID_DIFF,0)))</f>
        <v>ГВС-открытая система на территории Михайловский муниципальный район, Новошахтинское городское поселение (05620154); </v>
      </c>
      <c r="I97" s="2403"/>
      <c r="J97" s="2403"/>
      <c r="K97" s="2403"/>
      <c r="L97" s="2403"/>
      <c r="M97" s="2403"/>
      <c r="N97" s="2403"/>
      <c r="O97" s="2403"/>
      <c r="P97" s="2403"/>
      <c r="Q97" s="2403"/>
      <c r="R97" s="2403"/>
      <c r="S97" s="726"/>
      <c r="T97" s="723"/>
      <c r="U97" s="632"/>
      <c r="V97" s="632"/>
      <c r="W97" s="633"/>
      <c r="X97" s="633"/>
      <c r="Y97" s="633"/>
      <c r="Z97" s="633"/>
      <c r="AA97" s="634"/>
      <c r="AB97" s="635"/>
      <c r="AC97" s="2395"/>
      <c r="AD97" s="636"/>
      <c r="AE97" s="637"/>
      <c r="AF97" s="637"/>
      <c r="AG97" s="638"/>
      <c r="AH97" s="639"/>
      <c r="AI97" s="632"/>
      <c r="AJ97" s="632"/>
      <c r="AK97" s="632"/>
      <c r="AL97" s="632"/>
      <c r="AM97" s="632"/>
      <c r="AN97" s="632"/>
      <c r="AO97" s="632"/>
      <c r="AP97" s="632"/>
      <c r="AQ97" s="632"/>
      <c r="AR97" s="632"/>
      <c r="AS97" s="632"/>
      <c r="AT97" s="632"/>
      <c r="AU97" s="632"/>
      <c r="AV97" s="632"/>
      <c r="AW97" s="632"/>
      <c r="AX97" s="632"/>
      <c r="AY97" s="632"/>
      <c r="AZ97" s="632"/>
      <c r="BA97" s="632"/>
      <c r="BB97" s="632"/>
      <c r="BC97" s="632"/>
      <c r="BD97" s="632"/>
      <c r="BE97" s="632"/>
      <c r="BF97" s="632"/>
      <c r="BG97" s="632"/>
      <c r="BH97" s="632"/>
      <c r="BI97" s="632"/>
      <c r="BJ97" s="632"/>
      <c r="BK97" s="632"/>
      <c r="BL97" s="632"/>
      <c r="BM97" s="632"/>
      <c r="BN97" s="632"/>
      <c r="BO97" s="632"/>
      <c r="BP97" s="632"/>
      <c r="BQ97" s="632"/>
      <c r="BR97" s="632"/>
      <c r="BS97" s="632"/>
      <c r="BT97" s="632"/>
      <c r="BU97" s="632"/>
      <c r="BV97" s="633"/>
      <c r="BW97" s="633"/>
      <c r="BX97" s="633"/>
      <c r="BY97" s="633"/>
      <c r="BZ97" s="633"/>
      <c r="CA97" s="633"/>
      <c r="CB97" s="633"/>
      <c r="CC97" s="633"/>
      <c r="CD97" s="633"/>
      <c r="CE97" s="633"/>
      <c r="CF97" s="1854"/>
    </row>
    <row customHeight="1" ht="24.75" hidden="1">
      <c r="A98" s="1812"/>
      <c r="B98" s="1167"/>
      <c r="C98" s="419"/>
      <c r="D98" s="2599"/>
      <c r="E98" s="2396" t="s">
        <v>4088</v>
      </c>
      <c r="F98" s="2396"/>
      <c r="G98" s="2396"/>
      <c r="H98" s="2396"/>
      <c r="I98" s="2396"/>
      <c r="J98" s="2396"/>
      <c r="K98" s="2396"/>
      <c r="L98" s="2396"/>
      <c r="M98" s="2396"/>
      <c r="N98" s="2396"/>
      <c r="O98" s="2396"/>
      <c r="P98" s="2396"/>
      <c r="Q98" s="565">
        <f>SUMIF(T99:T100,"i",Q99:Q100)</f>
        <v>0</v>
      </c>
      <c r="R98" s="1024"/>
      <c r="S98" s="1804" t="s">
        <v>4089</v>
      </c>
      <c r="T98" s="724" t="s">
        <v>4090</v>
      </c>
      <c r="U98" s="2394">
        <v>1</v>
      </c>
      <c r="V98" s="2394" t="str">
        <f>INDEX(B_FHD_FLAG_INDEX_1,1,MATCH(A95,B_FHD_FLAG_DIFFERENTIATION,0))</f>
        <v>отсутствует</v>
      </c>
      <c r="W98" s="1167"/>
      <c r="X98" s="1167"/>
      <c r="Y98" s="1167"/>
      <c r="Z98" s="1167"/>
      <c r="AA98" s="1643"/>
      <c r="AB98" s="1167"/>
      <c r="AC98" s="2395"/>
      <c r="AD98" s="636"/>
      <c r="AE98" s="1167"/>
      <c r="AF98" s="1167"/>
      <c r="AG98" s="1643"/>
      <c r="AH98" s="1643"/>
      <c r="AI98" s="1643"/>
      <c r="AJ98" s="1643"/>
      <c r="AK98" s="1643"/>
      <c r="AL98" s="1643"/>
      <c r="AM98" s="1643"/>
      <c r="AN98" s="1643"/>
      <c r="AO98" s="1643"/>
      <c r="AP98" s="1643"/>
      <c r="AQ98" s="1643"/>
      <c r="AR98" s="1643"/>
      <c r="AS98" s="1643"/>
      <c r="AT98" s="1643"/>
      <c r="AU98" s="1643"/>
      <c r="AV98" s="1643"/>
      <c r="AW98" s="1643"/>
      <c r="AX98" s="1643"/>
      <c r="AY98" s="1643"/>
      <c r="AZ98" s="1643"/>
      <c r="BA98" s="1643"/>
      <c r="BB98" s="1643"/>
      <c r="BC98" s="1643"/>
      <c r="BD98" s="1643"/>
      <c r="BE98" s="1643"/>
      <c r="BF98" s="1643"/>
      <c r="BG98" s="1643"/>
      <c r="BH98" s="1643"/>
      <c r="BI98" s="1643"/>
      <c r="BJ98" s="1643"/>
      <c r="BK98" s="1643"/>
      <c r="BL98" s="1643"/>
      <c r="BM98" s="1643"/>
      <c r="BN98" s="1643"/>
      <c r="BO98" s="1643"/>
      <c r="BP98" s="1643"/>
      <c r="BQ98" s="1643"/>
      <c r="BR98" s="1643"/>
      <c r="BS98" s="1643"/>
      <c r="BT98" s="1643"/>
      <c r="BU98" s="1643"/>
      <c r="BV98" s="1167"/>
      <c r="BW98" s="1167"/>
      <c r="BX98" s="1167"/>
      <c r="BY98" s="1167"/>
      <c r="BZ98" s="1167"/>
      <c r="CA98" s="1167"/>
      <c r="CB98" s="1167"/>
      <c r="CC98" s="1167"/>
      <c r="CD98" s="1167"/>
      <c r="CE98" s="1167"/>
      <c r="CF98" s="1854"/>
    </row>
    <row customHeight="1" ht="11.25" hidden="1">
      <c r="A99" s="1799"/>
      <c r="B99" s="1643"/>
      <c r="C99" s="1643"/>
      <c r="D99" s="2599"/>
      <c r="E99" s="642"/>
      <c r="F99" s="642">
        <v>0</v>
      </c>
      <c r="G99" s="642"/>
      <c r="H99" s="642"/>
      <c r="I99" s="642"/>
      <c r="J99" s="642"/>
      <c r="K99" s="642"/>
      <c r="L99" s="642"/>
      <c r="M99" s="642"/>
      <c r="N99" s="642"/>
      <c r="O99" s="642"/>
      <c r="P99" s="642"/>
      <c r="Q99" s="642"/>
      <c r="R99" s="642"/>
      <c r="S99" s="643"/>
      <c r="T99" s="725"/>
      <c r="U99" s="2394"/>
      <c r="V99" s="2394"/>
      <c r="W99" s="1643"/>
      <c r="X99" s="1643"/>
      <c r="Y99" s="1643"/>
      <c r="Z99" s="1643"/>
      <c r="AA99" s="1643"/>
      <c r="AB99" s="1167"/>
      <c r="AC99" s="2395"/>
      <c r="AD99" s="636"/>
      <c r="AE99" s="1167"/>
      <c r="AF99" s="1167"/>
      <c r="AG99" s="1643"/>
      <c r="AH99" s="1643"/>
      <c r="AI99" s="1643"/>
      <c r="AJ99" s="1643"/>
      <c r="AK99" s="1643"/>
      <c r="AL99" s="1643"/>
      <c r="AM99" s="1643"/>
      <c r="AN99" s="1643"/>
      <c r="AO99" s="1643"/>
      <c r="AP99" s="1643"/>
      <c r="AQ99" s="1643"/>
      <c r="AR99" s="1643"/>
      <c r="AS99" s="1643"/>
      <c r="AT99" s="1643"/>
      <c r="AU99" s="1643"/>
      <c r="AV99" s="1643"/>
      <c r="AW99" s="1643"/>
      <c r="AX99" s="1643"/>
      <c r="AY99" s="1643"/>
      <c r="AZ99" s="1643"/>
      <c r="BA99" s="1643"/>
      <c r="BB99" s="1643"/>
      <c r="BC99" s="1643"/>
      <c r="BD99" s="1643"/>
      <c r="BE99" s="1643"/>
      <c r="BF99" s="1643"/>
      <c r="BG99" s="1643"/>
      <c r="BH99" s="1643"/>
      <c r="BI99" s="1643"/>
      <c r="BJ99" s="1643"/>
      <c r="BK99" s="1643"/>
      <c r="BL99" s="1643"/>
      <c r="BM99" s="1643"/>
      <c r="BN99" s="1643"/>
      <c r="BO99" s="1643"/>
      <c r="BP99" s="1643"/>
      <c r="BQ99" s="1643"/>
      <c r="BR99" s="1643"/>
      <c r="BS99" s="1643"/>
      <c r="BT99" s="1643"/>
      <c r="BU99" s="1643"/>
      <c r="BV99" s="1643"/>
      <c r="BW99" s="1643"/>
      <c r="BX99" s="1643"/>
      <c r="BY99" s="1643"/>
      <c r="BZ99" s="1643"/>
      <c r="CA99" s="1643"/>
      <c r="CB99" s="1643"/>
      <c r="CC99" s="1643"/>
      <c r="CD99" s="1643"/>
      <c r="CE99" s="1643"/>
      <c r="CF99" s="1854"/>
    </row>
    <row customHeight="1" ht="11.25" hidden="1">
      <c r="A100" s="1812"/>
      <c r="B100" s="1167"/>
      <c r="C100" s="419"/>
      <c r="D100" s="2599"/>
      <c r="E100" s="656" t="s">
        <v>22</v>
      </c>
      <c r="F100" s="1175" t="s">
        <v>22</v>
      </c>
      <c r="G100" s="1175" t="s">
        <v>4093</v>
      </c>
      <c r="H100" s="658" t="s">
        <v>22</v>
      </c>
      <c r="I100" s="658"/>
      <c r="J100" s="658"/>
      <c r="K100" s="658"/>
      <c r="L100" s="658"/>
      <c r="M100" s="658"/>
      <c r="N100" s="658"/>
      <c r="O100" s="658"/>
      <c r="P100" s="658"/>
      <c r="Q100" s="658"/>
      <c r="R100" s="659"/>
      <c r="S100" s="660"/>
      <c r="T100" s="725"/>
      <c r="U100" s="2394"/>
      <c r="V100" s="2394"/>
      <c r="W100" s="1167"/>
      <c r="X100" s="1167"/>
      <c r="Y100" s="1167"/>
      <c r="Z100" s="1167"/>
      <c r="AA100" s="1643"/>
      <c r="AB100" s="1167"/>
      <c r="AC100" s="2395"/>
      <c r="AD100" s="636"/>
      <c r="AE100" s="1167"/>
      <c r="AF100" s="1167"/>
      <c r="AG100" s="1643"/>
      <c r="AH100" s="1643"/>
      <c r="AI100" s="1643"/>
      <c r="AJ100" s="1643"/>
      <c r="AK100" s="1643"/>
      <c r="AL100" s="1643"/>
      <c r="AM100" s="1643"/>
      <c r="AN100" s="1643"/>
      <c r="AO100" s="1643"/>
      <c r="AP100" s="1643"/>
      <c r="AQ100" s="1643"/>
      <c r="AR100" s="1643"/>
      <c r="AS100" s="1643"/>
      <c r="AT100" s="1643"/>
      <c r="AU100" s="1643"/>
      <c r="AV100" s="1643"/>
      <c r="AW100" s="1643"/>
      <c r="AX100" s="1643"/>
      <c r="AY100" s="1643"/>
      <c r="AZ100" s="1643"/>
      <c r="BA100" s="1643"/>
      <c r="BB100" s="1643"/>
      <c r="BC100" s="1643"/>
      <c r="BD100" s="1643"/>
      <c r="BE100" s="1643"/>
      <c r="BF100" s="1643"/>
      <c r="BG100" s="1643"/>
      <c r="BH100" s="1643"/>
      <c r="BI100" s="1643"/>
      <c r="BJ100" s="1643"/>
      <c r="BK100" s="1643"/>
      <c r="BL100" s="1643"/>
      <c r="BM100" s="1643"/>
      <c r="BN100" s="1643"/>
      <c r="BO100" s="1643"/>
      <c r="BP100" s="1643"/>
      <c r="BQ100" s="1643"/>
      <c r="BR100" s="1643"/>
      <c r="BS100" s="1643"/>
      <c r="BT100" s="1643"/>
      <c r="BU100" s="1643"/>
      <c r="BV100" s="1167"/>
      <c r="BW100" s="1167"/>
      <c r="BX100" s="1167"/>
      <c r="BY100" s="1167"/>
      <c r="BZ100" s="1167"/>
      <c r="CA100" s="1167"/>
      <c r="CB100" s="1167"/>
      <c r="CC100" s="1167"/>
      <c r="CD100" s="1167"/>
      <c r="CE100" s="1167"/>
      <c r="CF100" s="1854"/>
    </row>
    <row customHeight="1" ht="5.25" hidden="1">
      <c r="A101" s="1799"/>
      <c r="B101" s="1643"/>
      <c r="C101" s="1643"/>
      <c r="D101" s="2599"/>
      <c r="E101" s="1046"/>
      <c r="F101" s="1046"/>
      <c r="G101" s="1046"/>
      <c r="H101" s="1046"/>
      <c r="I101" s="1046"/>
      <c r="J101" s="1046"/>
      <c r="K101" s="1046"/>
      <c r="L101" s="1046"/>
      <c r="M101" s="1046"/>
      <c r="N101" s="1046"/>
      <c r="O101" s="1046"/>
      <c r="P101" s="1046"/>
      <c r="Q101" s="1047"/>
      <c r="R101" s="1048"/>
      <c r="S101" s="1049"/>
      <c r="T101" s="724" t="s">
        <v>4090</v>
      </c>
      <c r="U101" s="2394">
        <v>1</v>
      </c>
      <c r="V101" s="2394" t="s">
        <v>764</v>
      </c>
      <c r="W101" s="1643"/>
      <c r="X101" s="1643"/>
      <c r="Y101" s="1643"/>
      <c r="Z101" s="1643"/>
      <c r="AA101" s="1643"/>
      <c r="AB101" s="1643"/>
      <c r="AC101" s="1044"/>
      <c r="AD101" s="1045"/>
      <c r="AE101" s="1643"/>
      <c r="AF101" s="1643"/>
      <c r="AG101" s="1643"/>
      <c r="AH101" s="1643"/>
      <c r="AI101" s="1643"/>
      <c r="AJ101" s="1643"/>
      <c r="AK101" s="1643"/>
      <c r="AL101" s="1643"/>
      <c r="AM101" s="1643"/>
      <c r="AN101" s="1643"/>
      <c r="AO101" s="1643"/>
      <c r="AP101" s="1643"/>
      <c r="AQ101" s="1643"/>
      <c r="AR101" s="1643"/>
      <c r="AS101" s="1643"/>
      <c r="AT101" s="1643"/>
      <c r="AU101" s="1643"/>
      <c r="AV101" s="1643"/>
      <c r="AW101" s="1643"/>
      <c r="AX101" s="1643"/>
      <c r="AY101" s="1643"/>
      <c r="AZ101" s="1643"/>
      <c r="BA101" s="1643"/>
      <c r="BB101" s="1643"/>
      <c r="BC101" s="1643"/>
      <c r="BD101" s="1643"/>
      <c r="BE101" s="1643"/>
      <c r="BF101" s="1643"/>
      <c r="BG101" s="1643"/>
      <c r="BH101" s="1643"/>
      <c r="BI101" s="1643"/>
      <c r="BJ101" s="1643"/>
      <c r="BK101" s="1643"/>
      <c r="BL101" s="1643"/>
      <c r="BM101" s="1643"/>
      <c r="BN101" s="1643"/>
      <c r="BO101" s="1643"/>
      <c r="BP101" s="1643"/>
      <c r="BQ101" s="1643"/>
      <c r="BR101" s="1643"/>
      <c r="BS101" s="1643"/>
      <c r="BT101" s="1643"/>
      <c r="BU101" s="1643"/>
      <c r="BV101" s="1643"/>
      <c r="BW101" s="1643"/>
      <c r="BX101" s="1643"/>
      <c r="BY101" s="1643"/>
      <c r="BZ101" s="1643"/>
      <c r="CA101" s="1643"/>
      <c r="CB101" s="1643"/>
      <c r="CC101" s="1643"/>
      <c r="CD101" s="1643"/>
      <c r="CE101" s="1643"/>
      <c r="CF101" s="1323"/>
    </row>
    <row customHeight="1" ht="5.25" hidden="1">
      <c r="A102" s="1799"/>
      <c r="B102" s="1643"/>
      <c r="C102" s="1643"/>
      <c r="D102" s="2599"/>
      <c r="E102" s="642"/>
      <c r="F102" s="642"/>
      <c r="G102" s="642"/>
      <c r="H102" s="642"/>
      <c r="I102" s="642"/>
      <c r="J102" s="642"/>
      <c r="K102" s="642"/>
      <c r="L102" s="642"/>
      <c r="M102" s="642"/>
      <c r="N102" s="642"/>
      <c r="O102" s="642"/>
      <c r="P102" s="642"/>
      <c r="Q102" s="642"/>
      <c r="R102" s="642"/>
      <c r="S102" s="643"/>
      <c r="T102" s="725"/>
      <c r="U102" s="2394"/>
      <c r="V102" s="2394"/>
      <c r="W102" s="1643"/>
      <c r="X102" s="1643"/>
      <c r="Y102" s="1643"/>
      <c r="Z102" s="1643"/>
      <c r="AA102" s="1643"/>
      <c r="AB102" s="1643"/>
      <c r="AC102" s="1044"/>
      <c r="AD102" s="1045"/>
      <c r="AE102" s="1643"/>
      <c r="AF102" s="1643"/>
      <c r="AG102" s="1643"/>
      <c r="AH102" s="1643"/>
      <c r="AI102" s="1643"/>
      <c r="AJ102" s="1643"/>
      <c r="AK102" s="1643"/>
      <c r="AL102" s="1643"/>
      <c r="AM102" s="1643"/>
      <c r="AN102" s="1643"/>
      <c r="AO102" s="1643"/>
      <c r="AP102" s="1643"/>
      <c r="AQ102" s="1643"/>
      <c r="AR102" s="1643"/>
      <c r="AS102" s="1643"/>
      <c r="AT102" s="1643"/>
      <c r="AU102" s="1643"/>
      <c r="AV102" s="1643"/>
      <c r="AW102" s="1643"/>
      <c r="AX102" s="1643"/>
      <c r="AY102" s="1643"/>
      <c r="AZ102" s="1643"/>
      <c r="BA102" s="1643"/>
      <c r="BB102" s="1643"/>
      <c r="BC102" s="1643"/>
      <c r="BD102" s="1643"/>
      <c r="BE102" s="1643"/>
      <c r="BF102" s="1643"/>
      <c r="BG102" s="1643"/>
      <c r="BH102" s="1643"/>
      <c r="BI102" s="1643"/>
      <c r="BJ102" s="1643"/>
      <c r="BK102" s="1643"/>
      <c r="BL102" s="1643"/>
      <c r="BM102" s="1643"/>
      <c r="BN102" s="1643"/>
      <c r="BO102" s="1643"/>
      <c r="BP102" s="1643"/>
      <c r="BQ102" s="1643"/>
      <c r="BR102" s="1643"/>
      <c r="BS102" s="1643"/>
      <c r="BT102" s="1643"/>
      <c r="BU102" s="1643"/>
      <c r="BV102" s="1643"/>
      <c r="BW102" s="1643"/>
      <c r="BX102" s="1643"/>
      <c r="BY102" s="1643"/>
      <c r="BZ102" s="1643"/>
      <c r="CA102" s="1643"/>
      <c r="CB102" s="1643"/>
      <c r="CC102" s="1643"/>
      <c r="CD102" s="1643"/>
      <c r="CE102" s="1643"/>
      <c r="CF102" s="1323"/>
    </row>
    <row customHeight="1" ht="5.25" hidden="1">
      <c r="A103" s="1799"/>
      <c r="B103" s="1643"/>
      <c r="C103" s="1643"/>
      <c r="D103" s="2600"/>
      <c r="E103" s="1050"/>
      <c r="F103" s="1051"/>
      <c r="G103" s="1051"/>
      <c r="H103" s="1052"/>
      <c r="I103" s="1052"/>
      <c r="J103" s="1052"/>
      <c r="K103" s="1052"/>
      <c r="L103" s="1052"/>
      <c r="M103" s="1052"/>
      <c r="N103" s="1052"/>
      <c r="O103" s="1052"/>
      <c r="P103" s="1052"/>
      <c r="Q103" s="1052"/>
      <c r="R103" s="953"/>
      <c r="S103" s="1053"/>
      <c r="T103" s="725"/>
      <c r="U103" s="2394"/>
      <c r="V103" s="2394"/>
      <c r="W103" s="1643"/>
      <c r="X103" s="1643"/>
      <c r="Y103" s="1643"/>
      <c r="Z103" s="1643"/>
      <c r="AA103" s="1643"/>
      <c r="AB103" s="1643"/>
      <c r="AC103" s="1044"/>
      <c r="AD103" s="1045"/>
      <c r="AE103" s="1643"/>
      <c r="AF103" s="1643"/>
      <c r="AG103" s="1643"/>
      <c r="AH103" s="1643"/>
      <c r="AI103" s="1643"/>
      <c r="AJ103" s="1643"/>
      <c r="AK103" s="1643"/>
      <c r="AL103" s="1643"/>
      <c r="AM103" s="1643"/>
      <c r="AN103" s="1643"/>
      <c r="AO103" s="1643"/>
      <c r="AP103" s="1643"/>
      <c r="AQ103" s="1643"/>
      <c r="AR103" s="1643"/>
      <c r="AS103" s="1643"/>
      <c r="AT103" s="1643"/>
      <c r="AU103" s="1643"/>
      <c r="AV103" s="1643"/>
      <c r="AW103" s="1643"/>
      <c r="AX103" s="1643"/>
      <c r="AY103" s="1643"/>
      <c r="AZ103" s="1643"/>
      <c r="BA103" s="1643"/>
      <c r="BB103" s="1643"/>
      <c r="BC103" s="1643"/>
      <c r="BD103" s="1643"/>
      <c r="BE103" s="1643"/>
      <c r="BF103" s="1643"/>
      <c r="BG103" s="1643"/>
      <c r="BH103" s="1643"/>
      <c r="BI103" s="1643"/>
      <c r="BJ103" s="1643"/>
      <c r="BK103" s="1643"/>
      <c r="BL103" s="1643"/>
      <c r="BM103" s="1643"/>
      <c r="BN103" s="1643"/>
      <c r="BO103" s="1643"/>
      <c r="BP103" s="1643"/>
      <c r="BQ103" s="1643"/>
      <c r="BR103" s="1643"/>
      <c r="BS103" s="1643"/>
      <c r="BT103" s="1643"/>
      <c r="BU103" s="1643"/>
      <c r="BV103" s="1643"/>
      <c r="BW103" s="1643"/>
      <c r="BX103" s="1643"/>
      <c r="BY103" s="1643"/>
      <c r="BZ103" s="1643"/>
      <c r="CA103" s="1643"/>
      <c r="CB103" s="1643"/>
      <c r="CC103" s="1643"/>
      <c r="CD103" s="1643"/>
      <c r="CE103" s="1643"/>
      <c r="CF103" s="1323"/>
    </row>
    <row customHeight="1" ht="15" hidden="1">
      <c r="A104" s="630" t="s">
        <v>272</v>
      </c>
      <c r="B104" s="631"/>
      <c r="C104" s="631" t="s">
        <v>22</v>
      </c>
      <c r="D104" s="2598" t="s">
        <v>4102</v>
      </c>
      <c r="E104" s="2397" t="s">
        <v>245</v>
      </c>
      <c r="F104" s="2398"/>
      <c r="G104" s="2399"/>
      <c r="H104" s="2403" t="str">
        <f>IF(A104="","",INDEX(DIFFERENTIATION_UNMERGE_VD,MATCH(A104,DIFFERENTIATION_ID_DIFF,0)))</f>
        <v>Производство тепловой энергии. Некомбинированная выработка</v>
      </c>
      <c r="I104" s="2403"/>
      <c r="J104" s="2403"/>
      <c r="K104" s="2403"/>
      <c r="L104" s="2403"/>
      <c r="M104" s="2403"/>
      <c r="N104" s="2403"/>
      <c r="O104" s="2403"/>
      <c r="P104" s="2403"/>
      <c r="Q104" s="2403"/>
      <c r="R104" s="2403"/>
      <c r="S104" s="726"/>
      <c r="T104" s="723"/>
      <c r="U104" s="632"/>
      <c r="V104" s="632"/>
      <c r="W104" s="633"/>
      <c r="X104" s="633"/>
      <c r="Y104" s="633"/>
      <c r="Z104" s="633"/>
      <c r="AA104" s="634"/>
      <c r="AB104" s="635"/>
      <c r="AC104" s="2395"/>
      <c r="AD104" s="636"/>
      <c r="AE104" s="637" t="s">
        <v>22</v>
      </c>
      <c r="AF104" s="637"/>
      <c r="AG104" s="638" t="s">
        <v>4087</v>
      </c>
      <c r="AH104" s="639">
        <v>3</v>
      </c>
      <c r="AI104" s="632"/>
      <c r="AJ104" s="632"/>
      <c r="AK104" s="632"/>
      <c r="AL104" s="632"/>
      <c r="AM104" s="632"/>
      <c r="AN104" s="632"/>
      <c r="AO104" s="632"/>
      <c r="AP104" s="632"/>
      <c r="AQ104" s="632"/>
      <c r="AR104" s="632"/>
      <c r="AS104" s="632"/>
      <c r="AT104" s="632"/>
      <c r="AU104" s="632"/>
      <c r="AV104" s="632"/>
      <c r="AW104" s="632"/>
      <c r="AX104" s="632"/>
      <c r="AY104" s="632"/>
      <c r="AZ104" s="632"/>
      <c r="BA104" s="632"/>
      <c r="BB104" s="632"/>
      <c r="BC104" s="632"/>
      <c r="BD104" s="632"/>
      <c r="BE104" s="632"/>
      <c r="BF104" s="632"/>
      <c r="BG104" s="632"/>
      <c r="BH104" s="632"/>
      <c r="BI104" s="632"/>
      <c r="BJ104" s="632"/>
      <c r="BK104" s="632"/>
      <c r="BL104" s="632"/>
      <c r="BM104" s="632"/>
      <c r="BN104" s="632"/>
      <c r="BO104" s="632"/>
      <c r="BP104" s="632"/>
      <c r="BQ104" s="632"/>
      <c r="BR104" s="632"/>
      <c r="BS104" s="632"/>
      <c r="BT104" s="632"/>
      <c r="BU104" s="632"/>
      <c r="BV104" s="633"/>
      <c r="BW104" s="633"/>
      <c r="BX104" s="633"/>
      <c r="BY104" s="633"/>
      <c r="BZ104" s="633"/>
      <c r="CA104" s="633"/>
      <c r="CB104" s="633"/>
      <c r="CC104" s="633"/>
      <c r="CD104" s="633"/>
      <c r="CE104" s="633"/>
      <c r="CF104" s="1854"/>
    </row>
    <row customHeight="1" ht="15" hidden="1">
      <c r="A105" s="630"/>
      <c r="B105" s="631"/>
      <c r="C105" s="631"/>
      <c r="D105" s="2599"/>
      <c r="E105" s="2397" t="s">
        <v>740</v>
      </c>
      <c r="F105" s="2398"/>
      <c r="G105" s="2399"/>
      <c r="H105" s="2403" t="str">
        <f>IF(A104="","",INDEX(DIFFERENTIATION_UNMERGE_AREA,MATCH(A104,DIFFERENTIATION_ID_DIFF,0)))</f>
        <v>без дифференциации</v>
      </c>
      <c r="I105" s="2403"/>
      <c r="J105" s="2403"/>
      <c r="K105" s="2403"/>
      <c r="L105" s="2403"/>
      <c r="M105" s="2403"/>
      <c r="N105" s="2403"/>
      <c r="O105" s="2403"/>
      <c r="P105" s="2403"/>
      <c r="Q105" s="2403"/>
      <c r="R105" s="2403"/>
      <c r="S105" s="726"/>
      <c r="T105" s="723"/>
      <c r="U105" s="632"/>
      <c r="V105" s="632"/>
      <c r="W105" s="633"/>
      <c r="X105" s="633"/>
      <c r="Y105" s="633"/>
      <c r="Z105" s="633"/>
      <c r="AA105" s="634"/>
      <c r="AB105" s="635"/>
      <c r="AC105" s="2395"/>
      <c r="AD105" s="636"/>
      <c r="AE105" s="637"/>
      <c r="AF105" s="637"/>
      <c r="AG105" s="638"/>
      <c r="AH105" s="639"/>
      <c r="AI105" s="632"/>
      <c r="AJ105" s="632"/>
      <c r="AK105" s="632"/>
      <c r="AL105" s="632"/>
      <c r="AM105" s="632"/>
      <c r="AN105" s="632"/>
      <c r="AO105" s="632"/>
      <c r="AP105" s="632"/>
      <c r="AQ105" s="632"/>
      <c r="AR105" s="632"/>
      <c r="AS105" s="632"/>
      <c r="AT105" s="632"/>
      <c r="AU105" s="632"/>
      <c r="AV105" s="632"/>
      <c r="AW105" s="632"/>
      <c r="AX105" s="632"/>
      <c r="AY105" s="632"/>
      <c r="AZ105" s="632"/>
      <c r="BA105" s="632"/>
      <c r="BB105" s="632"/>
      <c r="BC105" s="632"/>
      <c r="BD105" s="632"/>
      <c r="BE105" s="632"/>
      <c r="BF105" s="632"/>
      <c r="BG105" s="632"/>
      <c r="BH105" s="632"/>
      <c r="BI105" s="632"/>
      <c r="BJ105" s="632"/>
      <c r="BK105" s="632"/>
      <c r="BL105" s="632"/>
      <c r="BM105" s="632"/>
      <c r="BN105" s="632"/>
      <c r="BO105" s="632"/>
      <c r="BP105" s="632"/>
      <c r="BQ105" s="632"/>
      <c r="BR105" s="632"/>
      <c r="BS105" s="632"/>
      <c r="BT105" s="632"/>
      <c r="BU105" s="632"/>
      <c r="BV105" s="633"/>
      <c r="BW105" s="633"/>
      <c r="BX105" s="633"/>
      <c r="BY105" s="633"/>
      <c r="BZ105" s="633"/>
      <c r="CA105" s="633"/>
      <c r="CB105" s="633"/>
      <c r="CC105" s="633"/>
      <c r="CD105" s="633"/>
      <c r="CE105" s="633"/>
      <c r="CF105" s="1854"/>
    </row>
    <row customHeight="1" ht="15" hidden="1">
      <c r="A106" s="630"/>
      <c r="B106" s="631"/>
      <c r="C106" s="631"/>
      <c r="D106" s="2599"/>
      <c r="E106" s="2397" t="s">
        <v>741</v>
      </c>
      <c r="F106" s="2398"/>
      <c r="G106" s="2399"/>
      <c r="H106" s="2403" t="str">
        <f>IF(A104="","",INDEX(DIFFERENTIATION_UNMERGE_SYSTEM,MATCH(A104,DIFFERENTIATION_ID_DIFF,0)))</f>
        <v>ГВС-открытая система на территории Пожарский муниципальный район, Губеровское сельское поселение (05634407); </v>
      </c>
      <c r="I106" s="2403"/>
      <c r="J106" s="2403"/>
      <c r="K106" s="2403"/>
      <c r="L106" s="2403"/>
      <c r="M106" s="2403"/>
      <c r="N106" s="2403"/>
      <c r="O106" s="2403"/>
      <c r="P106" s="2403"/>
      <c r="Q106" s="2403"/>
      <c r="R106" s="2403"/>
      <c r="S106" s="726"/>
      <c r="T106" s="723"/>
      <c r="U106" s="632"/>
      <c r="V106" s="632"/>
      <c r="W106" s="633"/>
      <c r="X106" s="633"/>
      <c r="Y106" s="633"/>
      <c r="Z106" s="633"/>
      <c r="AA106" s="634"/>
      <c r="AB106" s="635"/>
      <c r="AC106" s="2395"/>
      <c r="AD106" s="636"/>
      <c r="AE106" s="637"/>
      <c r="AF106" s="637"/>
      <c r="AG106" s="638"/>
      <c r="AH106" s="639"/>
      <c r="AI106" s="632"/>
      <c r="AJ106" s="632"/>
      <c r="AK106" s="632"/>
      <c r="AL106" s="632"/>
      <c r="AM106" s="632"/>
      <c r="AN106" s="632"/>
      <c r="AO106" s="632"/>
      <c r="AP106" s="632"/>
      <c r="AQ106" s="632"/>
      <c r="AR106" s="632"/>
      <c r="AS106" s="632"/>
      <c r="AT106" s="632"/>
      <c r="AU106" s="632"/>
      <c r="AV106" s="632"/>
      <c r="AW106" s="632"/>
      <c r="AX106" s="632"/>
      <c r="AY106" s="632"/>
      <c r="AZ106" s="632"/>
      <c r="BA106" s="632"/>
      <c r="BB106" s="632"/>
      <c r="BC106" s="632"/>
      <c r="BD106" s="632"/>
      <c r="BE106" s="632"/>
      <c r="BF106" s="632"/>
      <c r="BG106" s="632"/>
      <c r="BH106" s="632"/>
      <c r="BI106" s="632"/>
      <c r="BJ106" s="632"/>
      <c r="BK106" s="632"/>
      <c r="BL106" s="632"/>
      <c r="BM106" s="632"/>
      <c r="BN106" s="632"/>
      <c r="BO106" s="632"/>
      <c r="BP106" s="632"/>
      <c r="BQ106" s="632"/>
      <c r="BR106" s="632"/>
      <c r="BS106" s="632"/>
      <c r="BT106" s="632"/>
      <c r="BU106" s="632"/>
      <c r="BV106" s="633"/>
      <c r="BW106" s="633"/>
      <c r="BX106" s="633"/>
      <c r="BY106" s="633"/>
      <c r="BZ106" s="633"/>
      <c r="CA106" s="633"/>
      <c r="CB106" s="633"/>
      <c r="CC106" s="633"/>
      <c r="CD106" s="633"/>
      <c r="CE106" s="633"/>
      <c r="CF106" s="1854"/>
    </row>
    <row customHeight="1" ht="24.75" hidden="1">
      <c r="A107" s="1812"/>
      <c r="B107" s="1167"/>
      <c r="C107" s="419"/>
      <c r="D107" s="2599"/>
      <c r="E107" s="2396" t="s">
        <v>4088</v>
      </c>
      <c r="F107" s="2396"/>
      <c r="G107" s="2396"/>
      <c r="H107" s="2396"/>
      <c r="I107" s="2396"/>
      <c r="J107" s="2396"/>
      <c r="K107" s="2396"/>
      <c r="L107" s="2396"/>
      <c r="M107" s="2396"/>
      <c r="N107" s="2396"/>
      <c r="O107" s="2396"/>
      <c r="P107" s="2396"/>
      <c r="Q107" s="565">
        <f>SUMIF(T108:T109,"i",Q108:Q109)</f>
        <v>0</v>
      </c>
      <c r="R107" s="1024"/>
      <c r="S107" s="1804" t="s">
        <v>4089</v>
      </c>
      <c r="T107" s="724" t="s">
        <v>4090</v>
      </c>
      <c r="U107" s="2394">
        <v>1</v>
      </c>
      <c r="V107" s="2394" t="str">
        <f>INDEX(B_FHD_FLAG_INDEX_1,1,MATCH(A104,B_FHD_FLAG_DIFFERENTIATION,0))</f>
        <v>отсутствует</v>
      </c>
      <c r="W107" s="1167"/>
      <c r="X107" s="1167"/>
      <c r="Y107" s="1167"/>
      <c r="Z107" s="1167"/>
      <c r="AA107" s="1643"/>
      <c r="AB107" s="1167"/>
      <c r="AC107" s="2395"/>
      <c r="AD107" s="636"/>
      <c r="AE107" s="1167"/>
      <c r="AF107" s="1167"/>
      <c r="AG107" s="1643"/>
      <c r="AH107" s="1643"/>
      <c r="AI107" s="1643"/>
      <c r="AJ107" s="1643"/>
      <c r="AK107" s="1643"/>
      <c r="AL107" s="1643"/>
      <c r="AM107" s="1643"/>
      <c r="AN107" s="1643"/>
      <c r="AO107" s="1643"/>
      <c r="AP107" s="1643"/>
      <c r="AQ107" s="1643"/>
      <c r="AR107" s="1643"/>
      <c r="AS107" s="1643"/>
      <c r="AT107" s="1643"/>
      <c r="AU107" s="1643"/>
      <c r="AV107" s="1643"/>
      <c r="AW107" s="1643"/>
      <c r="AX107" s="1643"/>
      <c r="AY107" s="1643"/>
      <c r="AZ107" s="1643"/>
      <c r="BA107" s="1643"/>
      <c r="BB107" s="1643"/>
      <c r="BC107" s="1643"/>
      <c r="BD107" s="1643"/>
      <c r="BE107" s="1643"/>
      <c r="BF107" s="1643"/>
      <c r="BG107" s="1643"/>
      <c r="BH107" s="1643"/>
      <c r="BI107" s="1643"/>
      <c r="BJ107" s="1643"/>
      <c r="BK107" s="1643"/>
      <c r="BL107" s="1643"/>
      <c r="BM107" s="1643"/>
      <c r="BN107" s="1643"/>
      <c r="BO107" s="1643"/>
      <c r="BP107" s="1643"/>
      <c r="BQ107" s="1643"/>
      <c r="BR107" s="1643"/>
      <c r="BS107" s="1643"/>
      <c r="BT107" s="1643"/>
      <c r="BU107" s="1643"/>
      <c r="BV107" s="1167"/>
      <c r="BW107" s="1167"/>
      <c r="BX107" s="1167"/>
      <c r="BY107" s="1167"/>
      <c r="BZ107" s="1167"/>
      <c r="CA107" s="1167"/>
      <c r="CB107" s="1167"/>
      <c r="CC107" s="1167"/>
      <c r="CD107" s="1167"/>
      <c r="CE107" s="1167"/>
      <c r="CF107" s="1854"/>
    </row>
    <row customHeight="1" ht="11.25" hidden="1">
      <c r="A108" s="1799"/>
      <c r="B108" s="1643"/>
      <c r="C108" s="1643"/>
      <c r="D108" s="2599"/>
      <c r="E108" s="642"/>
      <c r="F108" s="642">
        <v>0</v>
      </c>
      <c r="G108" s="642"/>
      <c r="H108" s="642"/>
      <c r="I108" s="642"/>
      <c r="J108" s="642"/>
      <c r="K108" s="642"/>
      <c r="L108" s="642"/>
      <c r="M108" s="642"/>
      <c r="N108" s="642"/>
      <c r="O108" s="642"/>
      <c r="P108" s="642"/>
      <c r="Q108" s="642"/>
      <c r="R108" s="642"/>
      <c r="S108" s="643"/>
      <c r="T108" s="725"/>
      <c r="U108" s="2394"/>
      <c r="V108" s="2394"/>
      <c r="W108" s="1643"/>
      <c r="X108" s="1643"/>
      <c r="Y108" s="1643"/>
      <c r="Z108" s="1643"/>
      <c r="AA108" s="1643"/>
      <c r="AB108" s="1167"/>
      <c r="AC108" s="2395"/>
      <c r="AD108" s="636"/>
      <c r="AE108" s="1167"/>
      <c r="AF108" s="1167"/>
      <c r="AG108" s="1643"/>
      <c r="AH108" s="1643"/>
      <c r="AI108" s="1643"/>
      <c r="AJ108" s="1643"/>
      <c r="AK108" s="1643"/>
      <c r="AL108" s="1643"/>
      <c r="AM108" s="1643"/>
      <c r="AN108" s="1643"/>
      <c r="AO108" s="1643"/>
      <c r="AP108" s="1643"/>
      <c r="AQ108" s="1643"/>
      <c r="AR108" s="1643"/>
      <c r="AS108" s="1643"/>
      <c r="AT108" s="1643"/>
      <c r="AU108" s="1643"/>
      <c r="AV108" s="1643"/>
      <c r="AW108" s="1643"/>
      <c r="AX108" s="1643"/>
      <c r="AY108" s="1643"/>
      <c r="AZ108" s="1643"/>
      <c r="BA108" s="1643"/>
      <c r="BB108" s="1643"/>
      <c r="BC108" s="1643"/>
      <c r="BD108" s="1643"/>
      <c r="BE108" s="1643"/>
      <c r="BF108" s="1643"/>
      <c r="BG108" s="1643"/>
      <c r="BH108" s="1643"/>
      <c r="BI108" s="1643"/>
      <c r="BJ108" s="1643"/>
      <c r="BK108" s="1643"/>
      <c r="BL108" s="1643"/>
      <c r="BM108" s="1643"/>
      <c r="BN108" s="1643"/>
      <c r="BO108" s="1643"/>
      <c r="BP108" s="1643"/>
      <c r="BQ108" s="1643"/>
      <c r="BR108" s="1643"/>
      <c r="BS108" s="1643"/>
      <c r="BT108" s="1643"/>
      <c r="BU108" s="1643"/>
      <c r="BV108" s="1643"/>
      <c r="BW108" s="1643"/>
      <c r="BX108" s="1643"/>
      <c r="BY108" s="1643"/>
      <c r="BZ108" s="1643"/>
      <c r="CA108" s="1643"/>
      <c r="CB108" s="1643"/>
      <c r="CC108" s="1643"/>
      <c r="CD108" s="1643"/>
      <c r="CE108" s="1643"/>
      <c r="CF108" s="1854"/>
    </row>
    <row customHeight="1" ht="11.25" hidden="1">
      <c r="A109" s="1812"/>
      <c r="B109" s="1167"/>
      <c r="C109" s="419"/>
      <c r="D109" s="2599"/>
      <c r="E109" s="656" t="s">
        <v>22</v>
      </c>
      <c r="F109" s="1175" t="s">
        <v>22</v>
      </c>
      <c r="G109" s="1175" t="s">
        <v>4093</v>
      </c>
      <c r="H109" s="658" t="s">
        <v>22</v>
      </c>
      <c r="I109" s="658"/>
      <c r="J109" s="658"/>
      <c r="K109" s="658"/>
      <c r="L109" s="658"/>
      <c r="M109" s="658"/>
      <c r="N109" s="658"/>
      <c r="O109" s="658"/>
      <c r="P109" s="658"/>
      <c r="Q109" s="658"/>
      <c r="R109" s="659"/>
      <c r="S109" s="660"/>
      <c r="T109" s="725"/>
      <c r="U109" s="2394"/>
      <c r="V109" s="2394"/>
      <c r="W109" s="1167"/>
      <c r="X109" s="1167"/>
      <c r="Y109" s="1167"/>
      <c r="Z109" s="1167"/>
      <c r="AA109" s="1643"/>
      <c r="AB109" s="1167"/>
      <c r="AC109" s="2395"/>
      <c r="AD109" s="636"/>
      <c r="AE109" s="1167"/>
      <c r="AF109" s="1167"/>
      <c r="AG109" s="1643"/>
      <c r="AH109" s="1643"/>
      <c r="AI109" s="1643"/>
      <c r="AJ109" s="1643"/>
      <c r="AK109" s="1643"/>
      <c r="AL109" s="1643"/>
      <c r="AM109" s="1643"/>
      <c r="AN109" s="1643"/>
      <c r="AO109" s="1643"/>
      <c r="AP109" s="1643"/>
      <c r="AQ109" s="1643"/>
      <c r="AR109" s="1643"/>
      <c r="AS109" s="1643"/>
      <c r="AT109" s="1643"/>
      <c r="AU109" s="1643"/>
      <c r="AV109" s="1643"/>
      <c r="AW109" s="1643"/>
      <c r="AX109" s="1643"/>
      <c r="AY109" s="1643"/>
      <c r="AZ109" s="1643"/>
      <c r="BA109" s="1643"/>
      <c r="BB109" s="1643"/>
      <c r="BC109" s="1643"/>
      <c r="BD109" s="1643"/>
      <c r="BE109" s="1643"/>
      <c r="BF109" s="1643"/>
      <c r="BG109" s="1643"/>
      <c r="BH109" s="1643"/>
      <c r="BI109" s="1643"/>
      <c r="BJ109" s="1643"/>
      <c r="BK109" s="1643"/>
      <c r="BL109" s="1643"/>
      <c r="BM109" s="1643"/>
      <c r="BN109" s="1643"/>
      <c r="BO109" s="1643"/>
      <c r="BP109" s="1643"/>
      <c r="BQ109" s="1643"/>
      <c r="BR109" s="1643"/>
      <c r="BS109" s="1643"/>
      <c r="BT109" s="1643"/>
      <c r="BU109" s="1643"/>
      <c r="BV109" s="1167"/>
      <c r="BW109" s="1167"/>
      <c r="BX109" s="1167"/>
      <c r="BY109" s="1167"/>
      <c r="BZ109" s="1167"/>
      <c r="CA109" s="1167"/>
      <c r="CB109" s="1167"/>
      <c r="CC109" s="1167"/>
      <c r="CD109" s="1167"/>
      <c r="CE109" s="1167"/>
      <c r="CF109" s="1854"/>
    </row>
    <row customHeight="1" ht="5.25" hidden="1">
      <c r="A110" s="1799"/>
      <c r="B110" s="1643"/>
      <c r="C110" s="1643"/>
      <c r="D110" s="2599"/>
      <c r="E110" s="1046"/>
      <c r="F110" s="1046"/>
      <c r="G110" s="1046"/>
      <c r="H110" s="1046"/>
      <c r="I110" s="1046"/>
      <c r="J110" s="1046"/>
      <c r="K110" s="1046"/>
      <c r="L110" s="1046"/>
      <c r="M110" s="1046"/>
      <c r="N110" s="1046"/>
      <c r="O110" s="1046"/>
      <c r="P110" s="1046"/>
      <c r="Q110" s="1047"/>
      <c r="R110" s="1048"/>
      <c r="S110" s="1049"/>
      <c r="T110" s="724" t="s">
        <v>4090</v>
      </c>
      <c r="U110" s="2394">
        <v>1</v>
      </c>
      <c r="V110" s="2394" t="s">
        <v>764</v>
      </c>
      <c r="W110" s="1643"/>
      <c r="X110" s="1643"/>
      <c r="Y110" s="1643"/>
      <c r="Z110" s="1643"/>
      <c r="AA110" s="1643"/>
      <c r="AB110" s="1643"/>
      <c r="AC110" s="1044"/>
      <c r="AD110" s="1045"/>
      <c r="AE110" s="1643"/>
      <c r="AF110" s="1643"/>
      <c r="AG110" s="1643"/>
      <c r="AH110" s="1643"/>
      <c r="AI110" s="1643"/>
      <c r="AJ110" s="1643"/>
      <c r="AK110" s="1643"/>
      <c r="AL110" s="1643"/>
      <c r="AM110" s="1643"/>
      <c r="AN110" s="1643"/>
      <c r="AO110" s="1643"/>
      <c r="AP110" s="1643"/>
      <c r="AQ110" s="1643"/>
      <c r="AR110" s="1643"/>
      <c r="AS110" s="1643"/>
      <c r="AT110" s="1643"/>
      <c r="AU110" s="1643"/>
      <c r="AV110" s="1643"/>
      <c r="AW110" s="1643"/>
      <c r="AX110" s="1643"/>
      <c r="AY110" s="1643"/>
      <c r="AZ110" s="1643"/>
      <c r="BA110" s="1643"/>
      <c r="BB110" s="1643"/>
      <c r="BC110" s="1643"/>
      <c r="BD110" s="1643"/>
      <c r="BE110" s="1643"/>
      <c r="BF110" s="1643"/>
      <c r="BG110" s="1643"/>
      <c r="BH110" s="1643"/>
      <c r="BI110" s="1643"/>
      <c r="BJ110" s="1643"/>
      <c r="BK110" s="1643"/>
      <c r="BL110" s="1643"/>
      <c r="BM110" s="1643"/>
      <c r="BN110" s="1643"/>
      <c r="BO110" s="1643"/>
      <c r="BP110" s="1643"/>
      <c r="BQ110" s="1643"/>
      <c r="BR110" s="1643"/>
      <c r="BS110" s="1643"/>
      <c r="BT110" s="1643"/>
      <c r="BU110" s="1643"/>
      <c r="BV110" s="1643"/>
      <c r="BW110" s="1643"/>
      <c r="BX110" s="1643"/>
      <c r="BY110" s="1643"/>
      <c r="BZ110" s="1643"/>
      <c r="CA110" s="1643"/>
      <c r="CB110" s="1643"/>
      <c r="CC110" s="1643"/>
      <c r="CD110" s="1643"/>
      <c r="CE110" s="1643"/>
      <c r="CF110" s="1323"/>
    </row>
    <row customHeight="1" ht="5.25" hidden="1">
      <c r="A111" s="1799"/>
      <c r="B111" s="1643"/>
      <c r="C111" s="1643"/>
      <c r="D111" s="2599"/>
      <c r="E111" s="642"/>
      <c r="F111" s="642"/>
      <c r="G111" s="642"/>
      <c r="H111" s="642"/>
      <c r="I111" s="642"/>
      <c r="J111" s="642"/>
      <c r="K111" s="642"/>
      <c r="L111" s="642"/>
      <c r="M111" s="642"/>
      <c r="N111" s="642"/>
      <c r="O111" s="642"/>
      <c r="P111" s="642"/>
      <c r="Q111" s="642"/>
      <c r="R111" s="642"/>
      <c r="S111" s="643"/>
      <c r="T111" s="725"/>
      <c r="U111" s="2394"/>
      <c r="V111" s="2394"/>
      <c r="W111" s="1643"/>
      <c r="X111" s="1643"/>
      <c r="Y111" s="1643"/>
      <c r="Z111" s="1643"/>
      <c r="AA111" s="1643"/>
      <c r="AB111" s="1643"/>
      <c r="AC111" s="1044"/>
      <c r="AD111" s="1045"/>
      <c r="AE111" s="1643"/>
      <c r="AF111" s="1643"/>
      <c r="AG111" s="1643"/>
      <c r="AH111" s="1643"/>
      <c r="AI111" s="1643"/>
      <c r="AJ111" s="1643"/>
      <c r="AK111" s="1643"/>
      <c r="AL111" s="1643"/>
      <c r="AM111" s="1643"/>
      <c r="AN111" s="1643"/>
      <c r="AO111" s="1643"/>
      <c r="AP111" s="1643"/>
      <c r="AQ111" s="1643"/>
      <c r="AR111" s="1643"/>
      <c r="AS111" s="1643"/>
      <c r="AT111" s="1643"/>
      <c r="AU111" s="1643"/>
      <c r="AV111" s="1643"/>
      <c r="AW111" s="1643"/>
      <c r="AX111" s="1643"/>
      <c r="AY111" s="1643"/>
      <c r="AZ111" s="1643"/>
      <c r="BA111" s="1643"/>
      <c r="BB111" s="1643"/>
      <c r="BC111" s="1643"/>
      <c r="BD111" s="1643"/>
      <c r="BE111" s="1643"/>
      <c r="BF111" s="1643"/>
      <c r="BG111" s="1643"/>
      <c r="BH111" s="1643"/>
      <c r="BI111" s="1643"/>
      <c r="BJ111" s="1643"/>
      <c r="BK111" s="1643"/>
      <c r="BL111" s="1643"/>
      <c r="BM111" s="1643"/>
      <c r="BN111" s="1643"/>
      <c r="BO111" s="1643"/>
      <c r="BP111" s="1643"/>
      <c r="BQ111" s="1643"/>
      <c r="BR111" s="1643"/>
      <c r="BS111" s="1643"/>
      <c r="BT111" s="1643"/>
      <c r="BU111" s="1643"/>
      <c r="BV111" s="1643"/>
      <c r="BW111" s="1643"/>
      <c r="BX111" s="1643"/>
      <c r="BY111" s="1643"/>
      <c r="BZ111" s="1643"/>
      <c r="CA111" s="1643"/>
      <c r="CB111" s="1643"/>
      <c r="CC111" s="1643"/>
      <c r="CD111" s="1643"/>
      <c r="CE111" s="1643"/>
      <c r="CF111" s="1323"/>
    </row>
    <row customHeight="1" ht="5.25" hidden="1">
      <c r="A112" s="1799"/>
      <c r="B112" s="1643"/>
      <c r="C112" s="1643"/>
      <c r="D112" s="2600"/>
      <c r="E112" s="1050"/>
      <c r="F112" s="1051"/>
      <c r="G112" s="1051"/>
      <c r="H112" s="1052"/>
      <c r="I112" s="1052"/>
      <c r="J112" s="1052"/>
      <c r="K112" s="1052"/>
      <c r="L112" s="1052"/>
      <c r="M112" s="1052"/>
      <c r="N112" s="1052"/>
      <c r="O112" s="1052"/>
      <c r="P112" s="1052"/>
      <c r="Q112" s="1052"/>
      <c r="R112" s="953"/>
      <c r="S112" s="1053"/>
      <c r="T112" s="725"/>
      <c r="U112" s="2394"/>
      <c r="V112" s="2394"/>
      <c r="W112" s="1643"/>
      <c r="X112" s="1643"/>
      <c r="Y112" s="1643"/>
      <c r="Z112" s="1643"/>
      <c r="AA112" s="1643"/>
      <c r="AB112" s="1643"/>
      <c r="AC112" s="1044"/>
      <c r="AD112" s="1045"/>
      <c r="AE112" s="1643"/>
      <c r="AF112" s="1643"/>
      <c r="AG112" s="1643"/>
      <c r="AH112" s="1643"/>
      <c r="AI112" s="1643"/>
      <c r="AJ112" s="1643"/>
      <c r="AK112" s="1643"/>
      <c r="AL112" s="1643"/>
      <c r="AM112" s="1643"/>
      <c r="AN112" s="1643"/>
      <c r="AO112" s="1643"/>
      <c r="AP112" s="1643"/>
      <c r="AQ112" s="1643"/>
      <c r="AR112" s="1643"/>
      <c r="AS112" s="1643"/>
      <c r="AT112" s="1643"/>
      <c r="AU112" s="1643"/>
      <c r="AV112" s="1643"/>
      <c r="AW112" s="1643"/>
      <c r="AX112" s="1643"/>
      <c r="AY112" s="1643"/>
      <c r="AZ112" s="1643"/>
      <c r="BA112" s="1643"/>
      <c r="BB112" s="1643"/>
      <c r="BC112" s="1643"/>
      <c r="BD112" s="1643"/>
      <c r="BE112" s="1643"/>
      <c r="BF112" s="1643"/>
      <c r="BG112" s="1643"/>
      <c r="BH112" s="1643"/>
      <c r="BI112" s="1643"/>
      <c r="BJ112" s="1643"/>
      <c r="BK112" s="1643"/>
      <c r="BL112" s="1643"/>
      <c r="BM112" s="1643"/>
      <c r="BN112" s="1643"/>
      <c r="BO112" s="1643"/>
      <c r="BP112" s="1643"/>
      <c r="BQ112" s="1643"/>
      <c r="BR112" s="1643"/>
      <c r="BS112" s="1643"/>
      <c r="BT112" s="1643"/>
      <c r="BU112" s="1643"/>
      <c r="BV112" s="1643"/>
      <c r="BW112" s="1643"/>
      <c r="BX112" s="1643"/>
      <c r="BY112" s="1643"/>
      <c r="BZ112" s="1643"/>
      <c r="CA112" s="1643"/>
      <c r="CB112" s="1643"/>
      <c r="CC112" s="1643"/>
      <c r="CD112" s="1643"/>
      <c r="CE112" s="1643"/>
      <c r="CF112" s="1323"/>
    </row>
    <row customHeight="1" ht="15" hidden="1">
      <c r="A113" s="630" t="s">
        <v>274</v>
      </c>
      <c r="B113" s="631"/>
      <c r="C113" s="631" t="s">
        <v>22</v>
      </c>
      <c r="D113" s="2598" t="s">
        <v>4103</v>
      </c>
      <c r="E113" s="2397" t="s">
        <v>245</v>
      </c>
      <c r="F113" s="2398"/>
      <c r="G113" s="2399"/>
      <c r="H113" s="2403" t="str">
        <f>IF(A113="","",INDEX(DIFFERENTIATION_UNMERGE_VD,MATCH(A113,DIFFERENTIATION_ID_DIFF,0)))</f>
        <v>Производство тепловой энергии. Некомбинированная выработка</v>
      </c>
      <c r="I113" s="2403"/>
      <c r="J113" s="2403"/>
      <c r="K113" s="2403"/>
      <c r="L113" s="2403"/>
      <c r="M113" s="2403"/>
      <c r="N113" s="2403"/>
      <c r="O113" s="2403"/>
      <c r="P113" s="2403"/>
      <c r="Q113" s="2403"/>
      <c r="R113" s="2403"/>
      <c r="S113" s="726"/>
      <c r="T113" s="723"/>
      <c r="U113" s="632"/>
      <c r="V113" s="632"/>
      <c r="W113" s="633"/>
      <c r="X113" s="633"/>
      <c r="Y113" s="633"/>
      <c r="Z113" s="633"/>
      <c r="AA113" s="634"/>
      <c r="AB113" s="635"/>
      <c r="AC113" s="2395"/>
      <c r="AD113" s="636"/>
      <c r="AE113" s="637" t="s">
        <v>22</v>
      </c>
      <c r="AF113" s="637"/>
      <c r="AG113" s="638" t="s">
        <v>4087</v>
      </c>
      <c r="AH113" s="639">
        <v>3</v>
      </c>
      <c r="AI113" s="632"/>
      <c r="AJ113" s="632"/>
      <c r="AK113" s="632"/>
      <c r="AL113" s="632"/>
      <c r="AM113" s="632"/>
      <c r="AN113" s="632"/>
      <c r="AO113" s="632"/>
      <c r="AP113" s="632"/>
      <c r="AQ113" s="632"/>
      <c r="AR113" s="632"/>
      <c r="AS113" s="632"/>
      <c r="AT113" s="632"/>
      <c r="AU113" s="632"/>
      <c r="AV113" s="632"/>
      <c r="AW113" s="632"/>
      <c r="AX113" s="632"/>
      <c r="AY113" s="632"/>
      <c r="AZ113" s="632"/>
      <c r="BA113" s="632"/>
      <c r="BB113" s="632"/>
      <c r="BC113" s="632"/>
      <c r="BD113" s="632"/>
      <c r="BE113" s="632"/>
      <c r="BF113" s="632"/>
      <c r="BG113" s="632"/>
      <c r="BH113" s="632"/>
      <c r="BI113" s="632"/>
      <c r="BJ113" s="632"/>
      <c r="BK113" s="632"/>
      <c r="BL113" s="632"/>
      <c r="BM113" s="632"/>
      <c r="BN113" s="632"/>
      <c r="BO113" s="632"/>
      <c r="BP113" s="632"/>
      <c r="BQ113" s="632"/>
      <c r="BR113" s="632"/>
      <c r="BS113" s="632"/>
      <c r="BT113" s="632"/>
      <c r="BU113" s="632"/>
      <c r="BV113" s="633"/>
      <c r="BW113" s="633"/>
      <c r="BX113" s="633"/>
      <c r="BY113" s="633"/>
      <c r="BZ113" s="633"/>
      <c r="CA113" s="633"/>
      <c r="CB113" s="633"/>
      <c r="CC113" s="633"/>
      <c r="CD113" s="633"/>
      <c r="CE113" s="633"/>
      <c r="CF113" s="1854"/>
    </row>
    <row customHeight="1" ht="15" hidden="1">
      <c r="A114" s="630"/>
      <c r="B114" s="631"/>
      <c r="C114" s="631"/>
      <c r="D114" s="2599"/>
      <c r="E114" s="2397" t="s">
        <v>740</v>
      </c>
      <c r="F114" s="2398"/>
      <c r="G114" s="2399"/>
      <c r="H114" s="2403" t="str">
        <f>IF(A113="","",INDEX(DIFFERENTIATION_UNMERGE_AREA,MATCH(A113,DIFFERENTIATION_ID_DIFF,0)))</f>
        <v>без дифференциации</v>
      </c>
      <c r="I114" s="2403"/>
      <c r="J114" s="2403"/>
      <c r="K114" s="2403"/>
      <c r="L114" s="2403"/>
      <c r="M114" s="2403"/>
      <c r="N114" s="2403"/>
      <c r="O114" s="2403"/>
      <c r="P114" s="2403"/>
      <c r="Q114" s="2403"/>
      <c r="R114" s="2403"/>
      <c r="S114" s="726"/>
      <c r="T114" s="723"/>
      <c r="U114" s="632"/>
      <c r="V114" s="632"/>
      <c r="W114" s="633"/>
      <c r="X114" s="633"/>
      <c r="Y114" s="633"/>
      <c r="Z114" s="633"/>
      <c r="AA114" s="634"/>
      <c r="AB114" s="635"/>
      <c r="AC114" s="2395"/>
      <c r="AD114" s="636"/>
      <c r="AE114" s="637"/>
      <c r="AF114" s="637"/>
      <c r="AG114" s="638"/>
      <c r="AH114" s="639"/>
      <c r="AI114" s="632"/>
      <c r="AJ114" s="632"/>
      <c r="AK114" s="632"/>
      <c r="AL114" s="632"/>
      <c r="AM114" s="632"/>
      <c r="AN114" s="632"/>
      <c r="AO114" s="632"/>
      <c r="AP114" s="632"/>
      <c r="AQ114" s="632"/>
      <c r="AR114" s="632"/>
      <c r="AS114" s="632"/>
      <c r="AT114" s="632"/>
      <c r="AU114" s="632"/>
      <c r="AV114" s="632"/>
      <c r="AW114" s="632"/>
      <c r="AX114" s="632"/>
      <c r="AY114" s="632"/>
      <c r="AZ114" s="632"/>
      <c r="BA114" s="632"/>
      <c r="BB114" s="632"/>
      <c r="BC114" s="632"/>
      <c r="BD114" s="632"/>
      <c r="BE114" s="632"/>
      <c r="BF114" s="632"/>
      <c r="BG114" s="632"/>
      <c r="BH114" s="632"/>
      <c r="BI114" s="632"/>
      <c r="BJ114" s="632"/>
      <c r="BK114" s="632"/>
      <c r="BL114" s="632"/>
      <c r="BM114" s="632"/>
      <c r="BN114" s="632"/>
      <c r="BO114" s="632"/>
      <c r="BP114" s="632"/>
      <c r="BQ114" s="632"/>
      <c r="BR114" s="632"/>
      <c r="BS114" s="632"/>
      <c r="BT114" s="632"/>
      <c r="BU114" s="632"/>
      <c r="BV114" s="633"/>
      <c r="BW114" s="633"/>
      <c r="BX114" s="633"/>
      <c r="BY114" s="633"/>
      <c r="BZ114" s="633"/>
      <c r="CA114" s="633"/>
      <c r="CB114" s="633"/>
      <c r="CC114" s="633"/>
      <c r="CD114" s="633"/>
      <c r="CE114" s="633"/>
      <c r="CF114" s="1854"/>
    </row>
    <row customHeight="1" ht="15" hidden="1">
      <c r="A115" s="630"/>
      <c r="B115" s="631"/>
      <c r="C115" s="631"/>
      <c r="D115" s="2599"/>
      <c r="E115" s="2397" t="s">
        <v>741</v>
      </c>
      <c r="F115" s="2398"/>
      <c r="G115" s="2399"/>
      <c r="H115" s="2403" t="str">
        <f>IF(A113="","",INDEX(DIFFERENTIATION_UNMERGE_SYSTEM,MATCH(A113,DIFFERENTIATION_ID_DIFF,0)))</f>
        <v>ГВС-открытая система на территории Пожарский муниципальный район, Нагорненское сельское поселение (05634418); </v>
      </c>
      <c r="I115" s="2403"/>
      <c r="J115" s="2403"/>
      <c r="K115" s="2403"/>
      <c r="L115" s="2403"/>
      <c r="M115" s="2403"/>
      <c r="N115" s="2403"/>
      <c r="O115" s="2403"/>
      <c r="P115" s="2403"/>
      <c r="Q115" s="2403"/>
      <c r="R115" s="2403"/>
      <c r="S115" s="726"/>
      <c r="T115" s="723"/>
      <c r="U115" s="632"/>
      <c r="V115" s="632"/>
      <c r="W115" s="633"/>
      <c r="X115" s="633"/>
      <c r="Y115" s="633"/>
      <c r="Z115" s="633"/>
      <c r="AA115" s="634"/>
      <c r="AB115" s="635"/>
      <c r="AC115" s="2395"/>
      <c r="AD115" s="636"/>
      <c r="AE115" s="637"/>
      <c r="AF115" s="637"/>
      <c r="AG115" s="638"/>
      <c r="AH115" s="639"/>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c r="CF115" s="1854"/>
    </row>
    <row customHeight="1" ht="24.75" hidden="1">
      <c r="A116" s="1812"/>
      <c r="B116" s="1167"/>
      <c r="C116" s="419"/>
      <c r="D116" s="2599"/>
      <c r="E116" s="2396" t="s">
        <v>4088</v>
      </c>
      <c r="F116" s="2396"/>
      <c r="G116" s="2396"/>
      <c r="H116" s="2396"/>
      <c r="I116" s="2396"/>
      <c r="J116" s="2396"/>
      <c r="K116" s="2396"/>
      <c r="L116" s="2396"/>
      <c r="M116" s="2396"/>
      <c r="N116" s="2396"/>
      <c r="O116" s="2396"/>
      <c r="P116" s="2396"/>
      <c r="Q116" s="565">
        <f>SUMIF(T117:T118,"i",Q117:Q118)</f>
        <v>0</v>
      </c>
      <c r="R116" s="1024"/>
      <c r="S116" s="1804" t="s">
        <v>4089</v>
      </c>
      <c r="T116" s="724" t="s">
        <v>4090</v>
      </c>
      <c r="U116" s="2394">
        <v>1</v>
      </c>
      <c r="V116" s="2394" t="str">
        <f>INDEX(B_FHD_FLAG_INDEX_1,1,MATCH(A113,B_FHD_FLAG_DIFFERENTIATION,0))</f>
        <v>отсутствует</v>
      </c>
      <c r="W116" s="1167"/>
      <c r="X116" s="1167"/>
      <c r="Y116" s="1167"/>
      <c r="Z116" s="1167"/>
      <c r="AA116" s="1643"/>
      <c r="AB116" s="1167"/>
      <c r="AC116" s="2395"/>
      <c r="AD116" s="636"/>
      <c r="AE116" s="1167"/>
      <c r="AF116" s="1167"/>
      <c r="AG116" s="1643"/>
      <c r="AH116" s="1643"/>
      <c r="AI116" s="1643"/>
      <c r="AJ116" s="1643"/>
      <c r="AK116" s="1643"/>
      <c r="AL116" s="1643"/>
      <c r="AM116" s="1643"/>
      <c r="AN116" s="1643"/>
      <c r="AO116" s="1643"/>
      <c r="AP116" s="1643"/>
      <c r="AQ116" s="1643"/>
      <c r="AR116" s="1643"/>
      <c r="AS116" s="1643"/>
      <c r="AT116" s="1643"/>
      <c r="AU116" s="1643"/>
      <c r="AV116" s="1643"/>
      <c r="AW116" s="1643"/>
      <c r="AX116" s="1643"/>
      <c r="AY116" s="1643"/>
      <c r="AZ116" s="1643"/>
      <c r="BA116" s="1643"/>
      <c r="BB116" s="1643"/>
      <c r="BC116" s="1643"/>
      <c r="BD116" s="1643"/>
      <c r="BE116" s="1643"/>
      <c r="BF116" s="1643"/>
      <c r="BG116" s="1643"/>
      <c r="BH116" s="1643"/>
      <c r="BI116" s="1643"/>
      <c r="BJ116" s="1643"/>
      <c r="BK116" s="1643"/>
      <c r="BL116" s="1643"/>
      <c r="BM116" s="1643"/>
      <c r="BN116" s="1643"/>
      <c r="BO116" s="1643"/>
      <c r="BP116" s="1643"/>
      <c r="BQ116" s="1643"/>
      <c r="BR116" s="1643"/>
      <c r="BS116" s="1643"/>
      <c r="BT116" s="1643"/>
      <c r="BU116" s="1643"/>
      <c r="BV116" s="1167"/>
      <c r="BW116" s="1167"/>
      <c r="BX116" s="1167"/>
      <c r="BY116" s="1167"/>
      <c r="BZ116" s="1167"/>
      <c r="CA116" s="1167"/>
      <c r="CB116" s="1167"/>
      <c r="CC116" s="1167"/>
      <c r="CD116" s="1167"/>
      <c r="CE116" s="1167"/>
      <c r="CF116" s="1854"/>
    </row>
    <row customHeight="1" ht="11.25" hidden="1">
      <c r="A117" s="1799"/>
      <c r="B117" s="1643"/>
      <c r="C117" s="1643"/>
      <c r="D117" s="2599"/>
      <c r="E117" s="642"/>
      <c r="F117" s="642">
        <v>0</v>
      </c>
      <c r="G117" s="642"/>
      <c r="H117" s="642"/>
      <c r="I117" s="642"/>
      <c r="J117" s="642"/>
      <c r="K117" s="642"/>
      <c r="L117" s="642"/>
      <c r="M117" s="642"/>
      <c r="N117" s="642"/>
      <c r="O117" s="642"/>
      <c r="P117" s="642"/>
      <c r="Q117" s="642"/>
      <c r="R117" s="642"/>
      <c r="S117" s="643"/>
      <c r="T117" s="725"/>
      <c r="U117" s="2394"/>
      <c r="V117" s="2394"/>
      <c r="W117" s="1643"/>
      <c r="X117" s="1643"/>
      <c r="Y117" s="1643"/>
      <c r="Z117" s="1643"/>
      <c r="AA117" s="1643"/>
      <c r="AB117" s="1167"/>
      <c r="AC117" s="2395"/>
      <c r="AD117" s="636"/>
      <c r="AE117" s="1167"/>
      <c r="AF117" s="1167"/>
      <c r="AG117" s="1643"/>
      <c r="AH117" s="1643"/>
      <c r="AI117" s="1643"/>
      <c r="AJ117" s="1643"/>
      <c r="AK117" s="1643"/>
      <c r="AL117" s="1643"/>
      <c r="AM117" s="1643"/>
      <c r="AN117" s="1643"/>
      <c r="AO117" s="1643"/>
      <c r="AP117" s="1643"/>
      <c r="AQ117" s="1643"/>
      <c r="AR117" s="1643"/>
      <c r="AS117" s="1643"/>
      <c r="AT117" s="1643"/>
      <c r="AU117" s="1643"/>
      <c r="AV117" s="1643"/>
      <c r="AW117" s="1643"/>
      <c r="AX117" s="1643"/>
      <c r="AY117" s="1643"/>
      <c r="AZ117" s="1643"/>
      <c r="BA117" s="1643"/>
      <c r="BB117" s="1643"/>
      <c r="BC117" s="1643"/>
      <c r="BD117" s="1643"/>
      <c r="BE117" s="1643"/>
      <c r="BF117" s="1643"/>
      <c r="BG117" s="1643"/>
      <c r="BH117" s="1643"/>
      <c r="BI117" s="1643"/>
      <c r="BJ117" s="1643"/>
      <c r="BK117" s="1643"/>
      <c r="BL117" s="1643"/>
      <c r="BM117" s="1643"/>
      <c r="BN117" s="1643"/>
      <c r="BO117" s="1643"/>
      <c r="BP117" s="1643"/>
      <c r="BQ117" s="1643"/>
      <c r="BR117" s="1643"/>
      <c r="BS117" s="1643"/>
      <c r="BT117" s="1643"/>
      <c r="BU117" s="1643"/>
      <c r="BV117" s="1643"/>
      <c r="BW117" s="1643"/>
      <c r="BX117" s="1643"/>
      <c r="BY117" s="1643"/>
      <c r="BZ117" s="1643"/>
      <c r="CA117" s="1643"/>
      <c r="CB117" s="1643"/>
      <c r="CC117" s="1643"/>
      <c r="CD117" s="1643"/>
      <c r="CE117" s="1643"/>
      <c r="CF117" s="1854"/>
    </row>
    <row customHeight="1" ht="11.25" hidden="1">
      <c r="A118" s="1812"/>
      <c r="B118" s="1167"/>
      <c r="C118" s="419"/>
      <c r="D118" s="2599"/>
      <c r="E118" s="656" t="s">
        <v>22</v>
      </c>
      <c r="F118" s="1175" t="s">
        <v>22</v>
      </c>
      <c r="G118" s="1175" t="s">
        <v>4093</v>
      </c>
      <c r="H118" s="658" t="s">
        <v>22</v>
      </c>
      <c r="I118" s="658"/>
      <c r="J118" s="658"/>
      <c r="K118" s="658"/>
      <c r="L118" s="658"/>
      <c r="M118" s="658"/>
      <c r="N118" s="658"/>
      <c r="O118" s="658"/>
      <c r="P118" s="658"/>
      <c r="Q118" s="658"/>
      <c r="R118" s="659"/>
      <c r="S118" s="660"/>
      <c r="T118" s="725"/>
      <c r="U118" s="2394"/>
      <c r="V118" s="2394"/>
      <c r="W118" s="1167"/>
      <c r="X118" s="1167"/>
      <c r="Y118" s="1167"/>
      <c r="Z118" s="1167"/>
      <c r="AA118" s="1643"/>
      <c r="AB118" s="1167"/>
      <c r="AC118" s="2395"/>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c r="CF118" s="1854"/>
    </row>
    <row customHeight="1" ht="5.25" hidden="1">
      <c r="A119" s="1799"/>
      <c r="B119" s="1643"/>
      <c r="C119" s="1643"/>
      <c r="D119" s="2599"/>
      <c r="E119" s="1046"/>
      <c r="F119" s="1046"/>
      <c r="G119" s="1046"/>
      <c r="H119" s="1046"/>
      <c r="I119" s="1046"/>
      <c r="J119" s="1046"/>
      <c r="K119" s="1046"/>
      <c r="L119" s="1046"/>
      <c r="M119" s="1046"/>
      <c r="N119" s="1046"/>
      <c r="O119" s="1046"/>
      <c r="P119" s="1046"/>
      <c r="Q119" s="1047"/>
      <c r="R119" s="1048"/>
      <c r="S119" s="1049"/>
      <c r="T119" s="724" t="s">
        <v>4090</v>
      </c>
      <c r="U119" s="2394">
        <v>1</v>
      </c>
      <c r="V119" s="2394" t="s">
        <v>764</v>
      </c>
      <c r="W119" s="1643"/>
      <c r="X119" s="1643"/>
      <c r="Y119" s="1643"/>
      <c r="Z119" s="1643"/>
      <c r="AA119" s="1643"/>
      <c r="AB119" s="1643"/>
      <c r="AC119" s="1044"/>
      <c r="AD119" s="1045"/>
      <c r="AE119" s="1643"/>
      <c r="AF119" s="1643"/>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c r="CF119" s="1323"/>
    </row>
    <row customHeight="1" ht="5.25" hidden="1">
      <c r="A120" s="1799"/>
      <c r="B120" s="1643"/>
      <c r="C120" s="1643"/>
      <c r="D120" s="2599"/>
      <c r="E120" s="642"/>
      <c r="F120" s="642"/>
      <c r="G120" s="642"/>
      <c r="H120" s="642"/>
      <c r="I120" s="642"/>
      <c r="J120" s="642"/>
      <c r="K120" s="642"/>
      <c r="L120" s="642"/>
      <c r="M120" s="642"/>
      <c r="N120" s="642"/>
      <c r="O120" s="642"/>
      <c r="P120" s="642"/>
      <c r="Q120" s="642"/>
      <c r="R120" s="642"/>
      <c r="S120" s="643"/>
      <c r="T120" s="725"/>
      <c r="U120" s="2394"/>
      <c r="V120" s="2394"/>
      <c r="W120" s="1643"/>
      <c r="X120" s="1643"/>
      <c r="Y120" s="1643"/>
      <c r="Z120" s="1643"/>
      <c r="AA120" s="1643"/>
      <c r="AB120" s="1643"/>
      <c r="AC120" s="1044"/>
      <c r="AD120" s="1045"/>
      <c r="AE120" s="1643"/>
      <c r="AF120" s="1643"/>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643"/>
      <c r="BW120" s="1643"/>
      <c r="BX120" s="1643"/>
      <c r="BY120" s="1643"/>
      <c r="BZ120" s="1643"/>
      <c r="CA120" s="1643"/>
      <c r="CB120" s="1643"/>
      <c r="CC120" s="1643"/>
      <c r="CD120" s="1643"/>
      <c r="CE120" s="1643"/>
      <c r="CF120" s="1323"/>
    </row>
    <row customHeight="1" ht="5.25" hidden="1">
      <c r="A121" s="1799"/>
      <c r="B121" s="1643"/>
      <c r="C121" s="1643"/>
      <c r="D121" s="2600"/>
      <c r="E121" s="1050"/>
      <c r="F121" s="1051"/>
      <c r="G121" s="1051"/>
      <c r="H121" s="1052"/>
      <c r="I121" s="1052"/>
      <c r="J121" s="1052"/>
      <c r="K121" s="1052"/>
      <c r="L121" s="1052"/>
      <c r="M121" s="1052"/>
      <c r="N121" s="1052"/>
      <c r="O121" s="1052"/>
      <c r="P121" s="1052"/>
      <c r="Q121" s="1052"/>
      <c r="R121" s="953"/>
      <c r="S121" s="1053"/>
      <c r="T121" s="725"/>
      <c r="U121" s="2394"/>
      <c r="V121" s="2394"/>
      <c r="W121" s="1643"/>
      <c r="X121" s="1643"/>
      <c r="Y121" s="1643"/>
      <c r="Z121" s="1643"/>
      <c r="AA121" s="1643"/>
      <c r="AB121" s="1643"/>
      <c r="AC121" s="1044"/>
      <c r="AD121" s="1045"/>
      <c r="AE121" s="1643"/>
      <c r="AF121" s="1643"/>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643"/>
      <c r="BW121" s="1643"/>
      <c r="BX121" s="1643"/>
      <c r="BY121" s="1643"/>
      <c r="BZ121" s="1643"/>
      <c r="CA121" s="1643"/>
      <c r="CB121" s="1643"/>
      <c r="CC121" s="1643"/>
      <c r="CD121" s="1643"/>
      <c r="CE121" s="1643"/>
      <c r="CF121" s="1323"/>
    </row>
    <row customHeight="1" ht="15" hidden="1">
      <c r="A122" s="630" t="s">
        <v>276</v>
      </c>
      <c r="B122" s="631"/>
      <c r="C122" s="631" t="s">
        <v>22</v>
      </c>
      <c r="D122" s="2598" t="s">
        <v>4104</v>
      </c>
      <c r="E122" s="2397" t="s">
        <v>245</v>
      </c>
      <c r="F122" s="2398"/>
      <c r="G122" s="2399"/>
      <c r="H122" s="2403" t="str">
        <f>IF(A122="","",INDEX(DIFFERENTIATION_UNMERGE_VD,MATCH(A122,DIFFERENTIATION_ID_DIFF,0)))</f>
        <v>Производство тепловой энергии. Некомбинированная выработка</v>
      </c>
      <c r="I122" s="2403"/>
      <c r="J122" s="2403"/>
      <c r="K122" s="2403"/>
      <c r="L122" s="2403"/>
      <c r="M122" s="2403"/>
      <c r="N122" s="2403"/>
      <c r="O122" s="2403"/>
      <c r="P122" s="2403"/>
      <c r="Q122" s="2403"/>
      <c r="R122" s="2403"/>
      <c r="S122" s="726"/>
      <c r="T122" s="723"/>
      <c r="U122" s="632"/>
      <c r="V122" s="632"/>
      <c r="W122" s="633"/>
      <c r="X122" s="633"/>
      <c r="Y122" s="633"/>
      <c r="Z122" s="633"/>
      <c r="AA122" s="634"/>
      <c r="AB122" s="635"/>
      <c r="AC122" s="2395"/>
      <c r="AD122" s="636"/>
      <c r="AE122" s="637" t="s">
        <v>22</v>
      </c>
      <c r="AF122" s="637"/>
      <c r="AG122" s="638" t="s">
        <v>4087</v>
      </c>
      <c r="AH122" s="639">
        <v>3</v>
      </c>
      <c r="AI122" s="632"/>
      <c r="AJ122" s="632"/>
      <c r="AK122" s="632"/>
      <c r="AL122" s="632"/>
      <c r="AM122" s="632"/>
      <c r="AN122" s="632"/>
      <c r="AO122" s="632"/>
      <c r="AP122" s="632"/>
      <c r="AQ122" s="632"/>
      <c r="AR122" s="632"/>
      <c r="AS122" s="632"/>
      <c r="AT122" s="632"/>
      <c r="AU122" s="632"/>
      <c r="AV122" s="632"/>
      <c r="AW122" s="632"/>
      <c r="AX122" s="632"/>
      <c r="AY122" s="632"/>
      <c r="AZ122" s="632"/>
      <c r="BA122" s="632"/>
      <c r="BB122" s="632"/>
      <c r="BC122" s="632"/>
      <c r="BD122" s="632"/>
      <c r="BE122" s="632"/>
      <c r="BF122" s="632"/>
      <c r="BG122" s="632"/>
      <c r="BH122" s="632"/>
      <c r="BI122" s="632"/>
      <c r="BJ122" s="632"/>
      <c r="BK122" s="632"/>
      <c r="BL122" s="632"/>
      <c r="BM122" s="632"/>
      <c r="BN122" s="632"/>
      <c r="BO122" s="632"/>
      <c r="BP122" s="632"/>
      <c r="BQ122" s="632"/>
      <c r="BR122" s="632"/>
      <c r="BS122" s="632"/>
      <c r="BT122" s="632"/>
      <c r="BU122" s="632"/>
      <c r="BV122" s="633"/>
      <c r="BW122" s="633"/>
      <c r="BX122" s="633"/>
      <c r="BY122" s="633"/>
      <c r="BZ122" s="633"/>
      <c r="CA122" s="633"/>
      <c r="CB122" s="633"/>
      <c r="CC122" s="633"/>
      <c r="CD122" s="633"/>
      <c r="CE122" s="633"/>
      <c r="CF122" s="1854"/>
    </row>
    <row customHeight="1" ht="15" hidden="1">
      <c r="A123" s="630"/>
      <c r="B123" s="631"/>
      <c r="C123" s="631"/>
      <c r="D123" s="2599"/>
      <c r="E123" s="2397" t="s">
        <v>740</v>
      </c>
      <c r="F123" s="2398"/>
      <c r="G123" s="2399"/>
      <c r="H123" s="2403" t="str">
        <f>IF(A122="","",INDEX(DIFFERENTIATION_UNMERGE_AREA,MATCH(A122,DIFFERENTIATION_ID_DIFF,0)))</f>
        <v>без дифференциации</v>
      </c>
      <c r="I123" s="2403"/>
      <c r="J123" s="2403"/>
      <c r="K123" s="2403"/>
      <c r="L123" s="2403"/>
      <c r="M123" s="2403"/>
      <c r="N123" s="2403"/>
      <c r="O123" s="2403"/>
      <c r="P123" s="2403"/>
      <c r="Q123" s="2403"/>
      <c r="R123" s="2403"/>
      <c r="S123" s="726"/>
      <c r="T123" s="723"/>
      <c r="U123" s="632"/>
      <c r="V123" s="632"/>
      <c r="W123" s="633"/>
      <c r="X123" s="633"/>
      <c r="Y123" s="633"/>
      <c r="Z123" s="633"/>
      <c r="AA123" s="634"/>
      <c r="AB123" s="635"/>
      <c r="AC123" s="2395"/>
      <c r="AD123" s="636"/>
      <c r="AE123" s="637"/>
      <c r="AF123" s="637"/>
      <c r="AG123" s="638"/>
      <c r="AH123" s="639"/>
      <c r="AI123" s="632"/>
      <c r="AJ123" s="632"/>
      <c r="AK123" s="632"/>
      <c r="AL123" s="632"/>
      <c r="AM123" s="632"/>
      <c r="AN123" s="632"/>
      <c r="AO123" s="632"/>
      <c r="AP123" s="632"/>
      <c r="AQ123" s="632"/>
      <c r="AR123" s="632"/>
      <c r="AS123" s="632"/>
      <c r="AT123" s="632"/>
      <c r="AU123" s="632"/>
      <c r="AV123" s="632"/>
      <c r="AW123" s="632"/>
      <c r="AX123" s="632"/>
      <c r="AY123" s="632"/>
      <c r="AZ123" s="632"/>
      <c r="BA123" s="632"/>
      <c r="BB123" s="632"/>
      <c r="BC123" s="632"/>
      <c r="BD123" s="632"/>
      <c r="BE123" s="632"/>
      <c r="BF123" s="632"/>
      <c r="BG123" s="632"/>
      <c r="BH123" s="632"/>
      <c r="BI123" s="632"/>
      <c r="BJ123" s="632"/>
      <c r="BK123" s="632"/>
      <c r="BL123" s="632"/>
      <c r="BM123" s="632"/>
      <c r="BN123" s="632"/>
      <c r="BO123" s="632"/>
      <c r="BP123" s="632"/>
      <c r="BQ123" s="632"/>
      <c r="BR123" s="632"/>
      <c r="BS123" s="632"/>
      <c r="BT123" s="632"/>
      <c r="BU123" s="632"/>
      <c r="BV123" s="633"/>
      <c r="BW123" s="633"/>
      <c r="BX123" s="633"/>
      <c r="BY123" s="633"/>
      <c r="BZ123" s="633"/>
      <c r="CA123" s="633"/>
      <c r="CB123" s="633"/>
      <c r="CC123" s="633"/>
      <c r="CD123" s="633"/>
      <c r="CE123" s="633"/>
      <c r="CF123" s="1854"/>
    </row>
    <row customHeight="1" ht="15" hidden="1">
      <c r="A124" s="630"/>
      <c r="B124" s="631"/>
      <c r="C124" s="631"/>
      <c r="D124" s="2599"/>
      <c r="E124" s="2397" t="s">
        <v>741</v>
      </c>
      <c r="F124" s="2398"/>
      <c r="G124" s="2399"/>
      <c r="H124" s="2403" t="str">
        <f>IF(A122="","",INDEX(DIFFERENTIATION_UNMERGE_SYSTEM,MATCH(A122,DIFFERENTIATION_ID_DIFF,0)))</f>
        <v>ГВС-открытая система на территории Хасанский муниципальный район, Зарубинское городское поселение (05648153); </v>
      </c>
      <c r="I124" s="2403"/>
      <c r="J124" s="2403"/>
      <c r="K124" s="2403"/>
      <c r="L124" s="2403"/>
      <c r="M124" s="2403"/>
      <c r="N124" s="2403"/>
      <c r="O124" s="2403"/>
      <c r="P124" s="2403"/>
      <c r="Q124" s="2403"/>
      <c r="R124" s="2403"/>
      <c r="S124" s="726"/>
      <c r="T124" s="723"/>
      <c r="U124" s="632"/>
      <c r="V124" s="632"/>
      <c r="W124" s="633"/>
      <c r="X124" s="633"/>
      <c r="Y124" s="633"/>
      <c r="Z124" s="633"/>
      <c r="AA124" s="634"/>
      <c r="AB124" s="635"/>
      <c r="AC124" s="2395"/>
      <c r="AD124" s="636"/>
      <c r="AE124" s="637"/>
      <c r="AF124" s="637"/>
      <c r="AG124" s="638"/>
      <c r="AH124" s="639"/>
      <c r="AI124" s="632"/>
      <c r="AJ124" s="632"/>
      <c r="AK124" s="632"/>
      <c r="AL124" s="632"/>
      <c r="AM124" s="632"/>
      <c r="AN124" s="632"/>
      <c r="AO124" s="632"/>
      <c r="AP124" s="632"/>
      <c r="AQ124" s="632"/>
      <c r="AR124" s="632"/>
      <c r="AS124" s="632"/>
      <c r="AT124" s="632"/>
      <c r="AU124" s="632"/>
      <c r="AV124" s="632"/>
      <c r="AW124" s="632"/>
      <c r="AX124" s="632"/>
      <c r="AY124" s="632"/>
      <c r="AZ124" s="632"/>
      <c r="BA124" s="632"/>
      <c r="BB124" s="632"/>
      <c r="BC124" s="632"/>
      <c r="BD124" s="632"/>
      <c r="BE124" s="632"/>
      <c r="BF124" s="632"/>
      <c r="BG124" s="632"/>
      <c r="BH124" s="632"/>
      <c r="BI124" s="632"/>
      <c r="BJ124" s="632"/>
      <c r="BK124" s="632"/>
      <c r="BL124" s="632"/>
      <c r="BM124" s="632"/>
      <c r="BN124" s="632"/>
      <c r="BO124" s="632"/>
      <c r="BP124" s="632"/>
      <c r="BQ124" s="632"/>
      <c r="BR124" s="632"/>
      <c r="BS124" s="632"/>
      <c r="BT124" s="632"/>
      <c r="BU124" s="632"/>
      <c r="BV124" s="633"/>
      <c r="BW124" s="633"/>
      <c r="BX124" s="633"/>
      <c r="BY124" s="633"/>
      <c r="BZ124" s="633"/>
      <c r="CA124" s="633"/>
      <c r="CB124" s="633"/>
      <c r="CC124" s="633"/>
      <c r="CD124" s="633"/>
      <c r="CE124" s="633"/>
      <c r="CF124" s="1854"/>
    </row>
    <row customHeight="1" ht="24.75" hidden="1">
      <c r="A125" s="1812"/>
      <c r="B125" s="1167"/>
      <c r="C125" s="419"/>
      <c r="D125" s="2599"/>
      <c r="E125" s="2396" t="s">
        <v>4088</v>
      </c>
      <c r="F125" s="2396"/>
      <c r="G125" s="2396"/>
      <c r="H125" s="2396"/>
      <c r="I125" s="2396"/>
      <c r="J125" s="2396"/>
      <c r="K125" s="2396"/>
      <c r="L125" s="2396"/>
      <c r="M125" s="2396"/>
      <c r="N125" s="2396"/>
      <c r="O125" s="2396"/>
      <c r="P125" s="2396"/>
      <c r="Q125" s="565">
        <f>SUMIF(T126:T127,"i",Q126:Q127)</f>
        <v>0</v>
      </c>
      <c r="R125" s="1024"/>
      <c r="S125" s="1804" t="s">
        <v>4089</v>
      </c>
      <c r="T125" s="724" t="s">
        <v>4090</v>
      </c>
      <c r="U125" s="2394">
        <v>1</v>
      </c>
      <c r="V125" s="2394" t="str">
        <f>INDEX(B_FHD_FLAG_INDEX_1,1,MATCH(A122,B_FHD_FLAG_DIFFERENTIATION,0))</f>
        <v>отсутствует</v>
      </c>
      <c r="W125" s="1167"/>
      <c r="X125" s="1167"/>
      <c r="Y125" s="1167"/>
      <c r="Z125" s="1167"/>
      <c r="AA125" s="1643"/>
      <c r="AB125" s="1167"/>
      <c r="AC125" s="2395"/>
      <c r="AD125" s="636"/>
      <c r="AE125" s="1167"/>
      <c r="AF125" s="1167"/>
      <c r="AG125" s="1643"/>
      <c r="AH125" s="1643"/>
      <c r="AI125" s="1643"/>
      <c r="AJ125" s="1643"/>
      <c r="AK125" s="1643"/>
      <c r="AL125" s="1643"/>
      <c r="AM125" s="1643"/>
      <c r="AN125" s="1643"/>
      <c r="AO125" s="1643"/>
      <c r="AP125" s="1643"/>
      <c r="AQ125" s="1643"/>
      <c r="AR125" s="1643"/>
      <c r="AS125" s="1643"/>
      <c r="AT125" s="1643"/>
      <c r="AU125" s="1643"/>
      <c r="AV125" s="1643"/>
      <c r="AW125" s="1643"/>
      <c r="AX125" s="1643"/>
      <c r="AY125" s="1643"/>
      <c r="AZ125" s="1643"/>
      <c r="BA125" s="1643"/>
      <c r="BB125" s="1643"/>
      <c r="BC125" s="1643"/>
      <c r="BD125" s="1643"/>
      <c r="BE125" s="1643"/>
      <c r="BF125" s="1643"/>
      <c r="BG125" s="1643"/>
      <c r="BH125" s="1643"/>
      <c r="BI125" s="1643"/>
      <c r="BJ125" s="1643"/>
      <c r="BK125" s="1643"/>
      <c r="BL125" s="1643"/>
      <c r="BM125" s="1643"/>
      <c r="BN125" s="1643"/>
      <c r="BO125" s="1643"/>
      <c r="BP125" s="1643"/>
      <c r="BQ125" s="1643"/>
      <c r="BR125" s="1643"/>
      <c r="BS125" s="1643"/>
      <c r="BT125" s="1643"/>
      <c r="BU125" s="1643"/>
      <c r="BV125" s="1167"/>
      <c r="BW125" s="1167"/>
      <c r="BX125" s="1167"/>
      <c r="BY125" s="1167"/>
      <c r="BZ125" s="1167"/>
      <c r="CA125" s="1167"/>
      <c r="CB125" s="1167"/>
      <c r="CC125" s="1167"/>
      <c r="CD125" s="1167"/>
      <c r="CE125" s="1167"/>
      <c r="CF125" s="1854"/>
    </row>
    <row customHeight="1" ht="11.25" hidden="1">
      <c r="A126" s="1799"/>
      <c r="B126" s="1643"/>
      <c r="C126" s="1643"/>
      <c r="D126" s="2599"/>
      <c r="E126" s="642"/>
      <c r="F126" s="642">
        <v>0</v>
      </c>
      <c r="G126" s="642"/>
      <c r="H126" s="642"/>
      <c r="I126" s="642"/>
      <c r="J126" s="642"/>
      <c r="K126" s="642"/>
      <c r="L126" s="642"/>
      <c r="M126" s="642"/>
      <c r="N126" s="642"/>
      <c r="O126" s="642"/>
      <c r="P126" s="642"/>
      <c r="Q126" s="642"/>
      <c r="R126" s="642"/>
      <c r="S126" s="643"/>
      <c r="T126" s="725"/>
      <c r="U126" s="2394"/>
      <c r="V126" s="2394"/>
      <c r="W126" s="1643"/>
      <c r="X126" s="1643"/>
      <c r="Y126" s="1643"/>
      <c r="Z126" s="1643"/>
      <c r="AA126" s="1643"/>
      <c r="AB126" s="1167"/>
      <c r="AC126" s="2395"/>
      <c r="AD126" s="636"/>
      <c r="AE126" s="1167"/>
      <c r="AF126" s="1167"/>
      <c r="AG126" s="1643"/>
      <c r="AH126" s="1643"/>
      <c r="AI126" s="1643"/>
      <c r="AJ126" s="1643"/>
      <c r="AK126" s="1643"/>
      <c r="AL126" s="1643"/>
      <c r="AM126" s="1643"/>
      <c r="AN126" s="1643"/>
      <c r="AO126" s="1643"/>
      <c r="AP126" s="1643"/>
      <c r="AQ126" s="1643"/>
      <c r="AR126" s="1643"/>
      <c r="AS126" s="1643"/>
      <c r="AT126" s="1643"/>
      <c r="AU126" s="1643"/>
      <c r="AV126" s="1643"/>
      <c r="AW126" s="1643"/>
      <c r="AX126" s="1643"/>
      <c r="AY126" s="1643"/>
      <c r="AZ126" s="1643"/>
      <c r="BA126" s="1643"/>
      <c r="BB126" s="1643"/>
      <c r="BC126" s="1643"/>
      <c r="BD126" s="1643"/>
      <c r="BE126" s="1643"/>
      <c r="BF126" s="1643"/>
      <c r="BG126" s="1643"/>
      <c r="BH126" s="1643"/>
      <c r="BI126" s="1643"/>
      <c r="BJ126" s="1643"/>
      <c r="BK126" s="1643"/>
      <c r="BL126" s="1643"/>
      <c r="BM126" s="1643"/>
      <c r="BN126" s="1643"/>
      <c r="BO126" s="1643"/>
      <c r="BP126" s="1643"/>
      <c r="BQ126" s="1643"/>
      <c r="BR126" s="1643"/>
      <c r="BS126" s="1643"/>
      <c r="BT126" s="1643"/>
      <c r="BU126" s="1643"/>
      <c r="BV126" s="1643"/>
      <c r="BW126" s="1643"/>
      <c r="BX126" s="1643"/>
      <c r="BY126" s="1643"/>
      <c r="BZ126" s="1643"/>
      <c r="CA126" s="1643"/>
      <c r="CB126" s="1643"/>
      <c r="CC126" s="1643"/>
      <c r="CD126" s="1643"/>
      <c r="CE126" s="1643"/>
      <c r="CF126" s="1854"/>
    </row>
    <row customHeight="1" ht="11.25" hidden="1">
      <c r="A127" s="1812"/>
      <c r="B127" s="1167"/>
      <c r="C127" s="419"/>
      <c r="D127" s="2599"/>
      <c r="E127" s="656" t="s">
        <v>22</v>
      </c>
      <c r="F127" s="1175" t="s">
        <v>22</v>
      </c>
      <c r="G127" s="1175" t="s">
        <v>4093</v>
      </c>
      <c r="H127" s="658" t="s">
        <v>22</v>
      </c>
      <c r="I127" s="658"/>
      <c r="J127" s="658"/>
      <c r="K127" s="658"/>
      <c r="L127" s="658"/>
      <c r="M127" s="658"/>
      <c r="N127" s="658"/>
      <c r="O127" s="658"/>
      <c r="P127" s="658"/>
      <c r="Q127" s="658"/>
      <c r="R127" s="659"/>
      <c r="S127" s="660"/>
      <c r="T127" s="725"/>
      <c r="U127" s="2394"/>
      <c r="V127" s="2394"/>
      <c r="W127" s="1167"/>
      <c r="X127" s="1167"/>
      <c r="Y127" s="1167"/>
      <c r="Z127" s="1167"/>
      <c r="AA127" s="1643"/>
      <c r="AB127" s="1167"/>
      <c r="AC127" s="2395"/>
      <c r="AD127" s="636"/>
      <c r="AE127" s="1167"/>
      <c r="AF127" s="1167"/>
      <c r="AG127" s="1643"/>
      <c r="AH127" s="1643"/>
      <c r="AI127" s="1643"/>
      <c r="AJ127" s="1643"/>
      <c r="AK127" s="1643"/>
      <c r="AL127" s="1643"/>
      <c r="AM127" s="1643"/>
      <c r="AN127" s="1643"/>
      <c r="AO127" s="1643"/>
      <c r="AP127" s="1643"/>
      <c r="AQ127" s="1643"/>
      <c r="AR127" s="1643"/>
      <c r="AS127" s="1643"/>
      <c r="AT127" s="1643"/>
      <c r="AU127" s="1643"/>
      <c r="AV127" s="1643"/>
      <c r="AW127" s="1643"/>
      <c r="AX127" s="1643"/>
      <c r="AY127" s="1643"/>
      <c r="AZ127" s="1643"/>
      <c r="BA127" s="1643"/>
      <c r="BB127" s="1643"/>
      <c r="BC127" s="1643"/>
      <c r="BD127" s="1643"/>
      <c r="BE127" s="1643"/>
      <c r="BF127" s="1643"/>
      <c r="BG127" s="1643"/>
      <c r="BH127" s="1643"/>
      <c r="BI127" s="1643"/>
      <c r="BJ127" s="1643"/>
      <c r="BK127" s="1643"/>
      <c r="BL127" s="1643"/>
      <c r="BM127" s="1643"/>
      <c r="BN127" s="1643"/>
      <c r="BO127" s="1643"/>
      <c r="BP127" s="1643"/>
      <c r="BQ127" s="1643"/>
      <c r="BR127" s="1643"/>
      <c r="BS127" s="1643"/>
      <c r="BT127" s="1643"/>
      <c r="BU127" s="1643"/>
      <c r="BV127" s="1167"/>
      <c r="BW127" s="1167"/>
      <c r="BX127" s="1167"/>
      <c r="BY127" s="1167"/>
      <c r="BZ127" s="1167"/>
      <c r="CA127" s="1167"/>
      <c r="CB127" s="1167"/>
      <c r="CC127" s="1167"/>
      <c r="CD127" s="1167"/>
      <c r="CE127" s="1167"/>
      <c r="CF127" s="1854"/>
    </row>
    <row customHeight="1" ht="5.25" hidden="1">
      <c r="A128" s="1799"/>
      <c r="B128" s="1643"/>
      <c r="C128" s="1643"/>
      <c r="D128" s="2599"/>
      <c r="E128" s="1046"/>
      <c r="F128" s="1046"/>
      <c r="G128" s="1046"/>
      <c r="H128" s="1046"/>
      <c r="I128" s="1046"/>
      <c r="J128" s="1046"/>
      <c r="K128" s="1046"/>
      <c r="L128" s="1046"/>
      <c r="M128" s="1046"/>
      <c r="N128" s="1046"/>
      <c r="O128" s="1046"/>
      <c r="P128" s="1046"/>
      <c r="Q128" s="1047"/>
      <c r="R128" s="1048"/>
      <c r="S128" s="1049"/>
      <c r="T128" s="724" t="s">
        <v>4090</v>
      </c>
      <c r="U128" s="2394">
        <v>1</v>
      </c>
      <c r="V128" s="2394" t="s">
        <v>764</v>
      </c>
      <c r="W128" s="1643"/>
      <c r="X128" s="1643"/>
      <c r="Y128" s="1643"/>
      <c r="Z128" s="1643"/>
      <c r="AA128" s="1643"/>
      <c r="AB128" s="1643"/>
      <c r="AC128" s="1044"/>
      <c r="AD128" s="1045"/>
      <c r="AE128" s="1643"/>
      <c r="AF128" s="1643"/>
      <c r="AG128" s="1643"/>
      <c r="AH128" s="1643"/>
      <c r="AI128" s="1643"/>
      <c r="AJ128" s="1643"/>
      <c r="AK128" s="1643"/>
      <c r="AL128" s="1643"/>
      <c r="AM128" s="1643"/>
      <c r="AN128" s="1643"/>
      <c r="AO128" s="1643"/>
      <c r="AP128" s="1643"/>
      <c r="AQ128" s="1643"/>
      <c r="AR128" s="1643"/>
      <c r="AS128" s="1643"/>
      <c r="AT128" s="1643"/>
      <c r="AU128" s="1643"/>
      <c r="AV128" s="1643"/>
      <c r="AW128" s="1643"/>
      <c r="AX128" s="1643"/>
      <c r="AY128" s="1643"/>
      <c r="AZ128" s="1643"/>
      <c r="BA128" s="1643"/>
      <c r="BB128" s="1643"/>
      <c r="BC128" s="1643"/>
      <c r="BD128" s="1643"/>
      <c r="BE128" s="1643"/>
      <c r="BF128" s="1643"/>
      <c r="BG128" s="1643"/>
      <c r="BH128" s="1643"/>
      <c r="BI128" s="1643"/>
      <c r="BJ128" s="1643"/>
      <c r="BK128" s="1643"/>
      <c r="BL128" s="1643"/>
      <c r="BM128" s="1643"/>
      <c r="BN128" s="1643"/>
      <c r="BO128" s="1643"/>
      <c r="BP128" s="1643"/>
      <c r="BQ128" s="1643"/>
      <c r="BR128" s="1643"/>
      <c r="BS128" s="1643"/>
      <c r="BT128" s="1643"/>
      <c r="BU128" s="1643"/>
      <c r="BV128" s="1643"/>
      <c r="BW128" s="1643"/>
      <c r="BX128" s="1643"/>
      <c r="BY128" s="1643"/>
      <c r="BZ128" s="1643"/>
      <c r="CA128" s="1643"/>
      <c r="CB128" s="1643"/>
      <c r="CC128" s="1643"/>
      <c r="CD128" s="1643"/>
      <c r="CE128" s="1643"/>
      <c r="CF128" s="1323"/>
    </row>
    <row customHeight="1" ht="5.25" hidden="1">
      <c r="A129" s="1799"/>
      <c r="B129" s="1643"/>
      <c r="C129" s="1643"/>
      <c r="D129" s="2599"/>
      <c r="E129" s="642"/>
      <c r="F129" s="642"/>
      <c r="G129" s="642"/>
      <c r="H129" s="642"/>
      <c r="I129" s="642"/>
      <c r="J129" s="642"/>
      <c r="K129" s="642"/>
      <c r="L129" s="642"/>
      <c r="M129" s="642"/>
      <c r="N129" s="642"/>
      <c r="O129" s="642"/>
      <c r="P129" s="642"/>
      <c r="Q129" s="642"/>
      <c r="R129" s="642"/>
      <c r="S129" s="643"/>
      <c r="T129" s="725"/>
      <c r="U129" s="2394"/>
      <c r="V129" s="2394"/>
      <c r="W129" s="1643"/>
      <c r="X129" s="1643"/>
      <c r="Y129" s="1643"/>
      <c r="Z129" s="1643"/>
      <c r="AA129" s="1643"/>
      <c r="AB129" s="1643"/>
      <c r="AC129" s="1044"/>
      <c r="AD129" s="1045"/>
      <c r="AE129" s="1643"/>
      <c r="AF129" s="1643"/>
      <c r="AG129" s="1643"/>
      <c r="AH129" s="1643"/>
      <c r="AI129" s="1643"/>
      <c r="AJ129" s="1643"/>
      <c r="AK129" s="1643"/>
      <c r="AL129" s="1643"/>
      <c r="AM129" s="1643"/>
      <c r="AN129" s="1643"/>
      <c r="AO129" s="1643"/>
      <c r="AP129" s="1643"/>
      <c r="AQ129" s="1643"/>
      <c r="AR129" s="1643"/>
      <c r="AS129" s="1643"/>
      <c r="AT129" s="1643"/>
      <c r="AU129" s="1643"/>
      <c r="AV129" s="1643"/>
      <c r="AW129" s="1643"/>
      <c r="AX129" s="1643"/>
      <c r="AY129" s="1643"/>
      <c r="AZ129" s="1643"/>
      <c r="BA129" s="1643"/>
      <c r="BB129" s="1643"/>
      <c r="BC129" s="1643"/>
      <c r="BD129" s="1643"/>
      <c r="BE129" s="1643"/>
      <c r="BF129" s="1643"/>
      <c r="BG129" s="1643"/>
      <c r="BH129" s="1643"/>
      <c r="BI129" s="1643"/>
      <c r="BJ129" s="1643"/>
      <c r="BK129" s="1643"/>
      <c r="BL129" s="1643"/>
      <c r="BM129" s="1643"/>
      <c r="BN129" s="1643"/>
      <c r="BO129" s="1643"/>
      <c r="BP129" s="1643"/>
      <c r="BQ129" s="1643"/>
      <c r="BR129" s="1643"/>
      <c r="BS129" s="1643"/>
      <c r="BT129" s="1643"/>
      <c r="BU129" s="1643"/>
      <c r="BV129" s="1643"/>
      <c r="BW129" s="1643"/>
      <c r="BX129" s="1643"/>
      <c r="BY129" s="1643"/>
      <c r="BZ129" s="1643"/>
      <c r="CA129" s="1643"/>
      <c r="CB129" s="1643"/>
      <c r="CC129" s="1643"/>
      <c r="CD129" s="1643"/>
      <c r="CE129" s="1643"/>
      <c r="CF129" s="1323"/>
    </row>
    <row customHeight="1" ht="5.25" hidden="1">
      <c r="A130" s="1799"/>
      <c r="B130" s="1643"/>
      <c r="C130" s="1643"/>
      <c r="D130" s="2600"/>
      <c r="E130" s="1050"/>
      <c r="F130" s="1051"/>
      <c r="G130" s="1051"/>
      <c r="H130" s="1052"/>
      <c r="I130" s="1052"/>
      <c r="J130" s="1052"/>
      <c r="K130" s="1052"/>
      <c r="L130" s="1052"/>
      <c r="M130" s="1052"/>
      <c r="N130" s="1052"/>
      <c r="O130" s="1052"/>
      <c r="P130" s="1052"/>
      <c r="Q130" s="1052"/>
      <c r="R130" s="953"/>
      <c r="S130" s="1053"/>
      <c r="T130" s="725"/>
      <c r="U130" s="2394"/>
      <c r="V130" s="2394"/>
      <c r="W130" s="1643"/>
      <c r="X130" s="1643"/>
      <c r="Y130" s="1643"/>
      <c r="Z130" s="1643"/>
      <c r="AA130" s="1643"/>
      <c r="AB130" s="1643"/>
      <c r="AC130" s="1044"/>
      <c r="AD130" s="1045"/>
      <c r="AE130" s="1643"/>
      <c r="AF130" s="1643"/>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643"/>
      <c r="BW130" s="1643"/>
      <c r="BX130" s="1643"/>
      <c r="BY130" s="1643"/>
      <c r="BZ130" s="1643"/>
      <c r="CA130" s="1643"/>
      <c r="CB130" s="1643"/>
      <c r="CC130" s="1643"/>
      <c r="CD130" s="1643"/>
      <c r="CE130" s="1643"/>
      <c r="CF130" s="1323"/>
    </row>
    <row customHeight="1" ht="15" hidden="1">
      <c r="A131" s="630" t="s">
        <v>278</v>
      </c>
      <c r="B131" s="631"/>
      <c r="C131" s="631" t="s">
        <v>22</v>
      </c>
      <c r="D131" s="2598" t="s">
        <v>4105</v>
      </c>
      <c r="E131" s="2397" t="s">
        <v>245</v>
      </c>
      <c r="F131" s="2398"/>
      <c r="G131" s="2399"/>
      <c r="H131" s="2403" t="str">
        <f>IF(A131="","",INDEX(DIFFERENTIATION_UNMERGE_VD,MATCH(A131,DIFFERENTIATION_ID_DIFF,0)))</f>
        <v>Производство тепловой энергии. Некомбинированная выработка</v>
      </c>
      <c r="I131" s="2403"/>
      <c r="J131" s="2403"/>
      <c r="K131" s="2403"/>
      <c r="L131" s="2403"/>
      <c r="M131" s="2403"/>
      <c r="N131" s="2403"/>
      <c r="O131" s="2403"/>
      <c r="P131" s="2403"/>
      <c r="Q131" s="2403"/>
      <c r="R131" s="2403"/>
      <c r="S131" s="726"/>
      <c r="T131" s="723"/>
      <c r="U131" s="632"/>
      <c r="V131" s="632"/>
      <c r="W131" s="633"/>
      <c r="X131" s="633"/>
      <c r="Y131" s="633"/>
      <c r="Z131" s="633"/>
      <c r="AA131" s="634"/>
      <c r="AB131" s="635"/>
      <c r="AC131" s="2395"/>
      <c r="AD131" s="636"/>
      <c r="AE131" s="637" t="s">
        <v>22</v>
      </c>
      <c r="AF131" s="637"/>
      <c r="AG131" s="638" t="s">
        <v>4087</v>
      </c>
      <c r="AH131" s="639">
        <v>3</v>
      </c>
      <c r="AI131" s="632"/>
      <c r="AJ131" s="632"/>
      <c r="AK131" s="632"/>
      <c r="AL131" s="632"/>
      <c r="AM131" s="632"/>
      <c r="AN131" s="632"/>
      <c r="AO131" s="632"/>
      <c r="AP131" s="632"/>
      <c r="AQ131" s="632"/>
      <c r="AR131" s="632"/>
      <c r="AS131" s="632"/>
      <c r="AT131" s="632"/>
      <c r="AU131" s="632"/>
      <c r="AV131" s="632"/>
      <c r="AW131" s="632"/>
      <c r="AX131" s="632"/>
      <c r="AY131" s="632"/>
      <c r="AZ131" s="632"/>
      <c r="BA131" s="632"/>
      <c r="BB131" s="632"/>
      <c r="BC131" s="632"/>
      <c r="BD131" s="632"/>
      <c r="BE131" s="632"/>
      <c r="BF131" s="632"/>
      <c r="BG131" s="632"/>
      <c r="BH131" s="632"/>
      <c r="BI131" s="632"/>
      <c r="BJ131" s="632"/>
      <c r="BK131" s="632"/>
      <c r="BL131" s="632"/>
      <c r="BM131" s="632"/>
      <c r="BN131" s="632"/>
      <c r="BO131" s="632"/>
      <c r="BP131" s="632"/>
      <c r="BQ131" s="632"/>
      <c r="BR131" s="632"/>
      <c r="BS131" s="632"/>
      <c r="BT131" s="632"/>
      <c r="BU131" s="632"/>
      <c r="BV131" s="633"/>
      <c r="BW131" s="633"/>
      <c r="BX131" s="633"/>
      <c r="BY131" s="633"/>
      <c r="BZ131" s="633"/>
      <c r="CA131" s="633"/>
      <c r="CB131" s="633"/>
      <c r="CC131" s="633"/>
      <c r="CD131" s="633"/>
      <c r="CE131" s="633"/>
      <c r="CF131" s="1854"/>
    </row>
    <row customHeight="1" ht="15" hidden="1">
      <c r="A132" s="630"/>
      <c r="B132" s="631"/>
      <c r="C132" s="631"/>
      <c r="D132" s="2599"/>
      <c r="E132" s="2397" t="s">
        <v>740</v>
      </c>
      <c r="F132" s="2398"/>
      <c r="G132" s="2399"/>
      <c r="H132" s="2403" t="str">
        <f>IF(A131="","",INDEX(DIFFERENTIATION_UNMERGE_AREA,MATCH(A131,DIFFERENTIATION_ID_DIFF,0)))</f>
        <v>без дифференциации</v>
      </c>
      <c r="I132" s="2403"/>
      <c r="J132" s="2403"/>
      <c r="K132" s="2403"/>
      <c r="L132" s="2403"/>
      <c r="M132" s="2403"/>
      <c r="N132" s="2403"/>
      <c r="O132" s="2403"/>
      <c r="P132" s="2403"/>
      <c r="Q132" s="2403"/>
      <c r="R132" s="2403"/>
      <c r="S132" s="726"/>
      <c r="T132" s="723"/>
      <c r="U132" s="632"/>
      <c r="V132" s="632"/>
      <c r="W132" s="633"/>
      <c r="X132" s="633"/>
      <c r="Y132" s="633"/>
      <c r="Z132" s="633"/>
      <c r="AA132" s="634"/>
      <c r="AB132" s="635"/>
      <c r="AC132" s="2395"/>
      <c r="AD132" s="636"/>
      <c r="AE132" s="637"/>
      <c r="AF132" s="637"/>
      <c r="AG132" s="638"/>
      <c r="AH132" s="639"/>
      <c r="AI132" s="632"/>
      <c r="AJ132" s="632"/>
      <c r="AK132" s="632"/>
      <c r="AL132" s="632"/>
      <c r="AM132" s="632"/>
      <c r="AN132" s="632"/>
      <c r="AO132" s="632"/>
      <c r="AP132" s="632"/>
      <c r="AQ132" s="632"/>
      <c r="AR132" s="632"/>
      <c r="AS132" s="632"/>
      <c r="AT132" s="632"/>
      <c r="AU132" s="632"/>
      <c r="AV132" s="632"/>
      <c r="AW132" s="632"/>
      <c r="AX132" s="632"/>
      <c r="AY132" s="632"/>
      <c r="AZ132" s="632"/>
      <c r="BA132" s="632"/>
      <c r="BB132" s="632"/>
      <c r="BC132" s="632"/>
      <c r="BD132" s="632"/>
      <c r="BE132" s="632"/>
      <c r="BF132" s="632"/>
      <c r="BG132" s="632"/>
      <c r="BH132" s="632"/>
      <c r="BI132" s="632"/>
      <c r="BJ132" s="632"/>
      <c r="BK132" s="632"/>
      <c r="BL132" s="632"/>
      <c r="BM132" s="632"/>
      <c r="BN132" s="632"/>
      <c r="BO132" s="632"/>
      <c r="BP132" s="632"/>
      <c r="BQ132" s="632"/>
      <c r="BR132" s="632"/>
      <c r="BS132" s="632"/>
      <c r="BT132" s="632"/>
      <c r="BU132" s="632"/>
      <c r="BV132" s="633"/>
      <c r="BW132" s="633"/>
      <c r="BX132" s="633"/>
      <c r="BY132" s="633"/>
      <c r="BZ132" s="633"/>
      <c r="CA132" s="633"/>
      <c r="CB132" s="633"/>
      <c r="CC132" s="633"/>
      <c r="CD132" s="633"/>
      <c r="CE132" s="633"/>
      <c r="CF132" s="1854"/>
    </row>
    <row customHeight="1" ht="15" hidden="1">
      <c r="A133" s="630"/>
      <c r="B133" s="631"/>
      <c r="C133" s="631"/>
      <c r="D133" s="2599"/>
      <c r="E133" s="2397" t="s">
        <v>741</v>
      </c>
      <c r="F133" s="2398"/>
      <c r="G133" s="2399"/>
      <c r="H133" s="2403" t="str">
        <f>IF(A131="","",INDEX(DIFFERENTIATION_UNMERGE_SYSTEM,MATCH(A131,DIFFERENTIATION_ID_DIFF,0)))</f>
        <v>ГВС-открытая система на территории Хасанский муниципальный район, Славянское городское поселение (05648151); </v>
      </c>
      <c r="I133" s="2403"/>
      <c r="J133" s="2403"/>
      <c r="K133" s="2403"/>
      <c r="L133" s="2403"/>
      <c r="M133" s="2403"/>
      <c r="N133" s="2403"/>
      <c r="O133" s="2403"/>
      <c r="P133" s="2403"/>
      <c r="Q133" s="2403"/>
      <c r="R133" s="2403"/>
      <c r="S133" s="726"/>
      <c r="T133" s="723"/>
      <c r="U133" s="632"/>
      <c r="V133" s="632"/>
      <c r="W133" s="633"/>
      <c r="X133" s="633"/>
      <c r="Y133" s="633"/>
      <c r="Z133" s="633"/>
      <c r="AA133" s="634"/>
      <c r="AB133" s="635"/>
      <c r="AC133" s="2395"/>
      <c r="AD133" s="636"/>
      <c r="AE133" s="637"/>
      <c r="AF133" s="637"/>
      <c r="AG133" s="638"/>
      <c r="AH133" s="639"/>
      <c r="AI133" s="632"/>
      <c r="AJ133" s="632"/>
      <c r="AK133" s="632"/>
      <c r="AL133" s="632"/>
      <c r="AM133" s="632"/>
      <c r="AN133" s="632"/>
      <c r="AO133" s="632"/>
      <c r="AP133" s="632"/>
      <c r="AQ133" s="632"/>
      <c r="AR133" s="632"/>
      <c r="AS133" s="632"/>
      <c r="AT133" s="632"/>
      <c r="AU133" s="632"/>
      <c r="AV133" s="632"/>
      <c r="AW133" s="632"/>
      <c r="AX133" s="632"/>
      <c r="AY133" s="632"/>
      <c r="AZ133" s="632"/>
      <c r="BA133" s="632"/>
      <c r="BB133" s="632"/>
      <c r="BC133" s="632"/>
      <c r="BD133" s="632"/>
      <c r="BE133" s="632"/>
      <c r="BF133" s="632"/>
      <c r="BG133" s="632"/>
      <c r="BH133" s="632"/>
      <c r="BI133" s="632"/>
      <c r="BJ133" s="632"/>
      <c r="BK133" s="632"/>
      <c r="BL133" s="632"/>
      <c r="BM133" s="632"/>
      <c r="BN133" s="632"/>
      <c r="BO133" s="632"/>
      <c r="BP133" s="632"/>
      <c r="BQ133" s="632"/>
      <c r="BR133" s="632"/>
      <c r="BS133" s="632"/>
      <c r="BT133" s="632"/>
      <c r="BU133" s="632"/>
      <c r="BV133" s="633"/>
      <c r="BW133" s="633"/>
      <c r="BX133" s="633"/>
      <c r="BY133" s="633"/>
      <c r="BZ133" s="633"/>
      <c r="CA133" s="633"/>
      <c r="CB133" s="633"/>
      <c r="CC133" s="633"/>
      <c r="CD133" s="633"/>
      <c r="CE133" s="633"/>
      <c r="CF133" s="1854"/>
    </row>
    <row customHeight="1" ht="24.75" hidden="1">
      <c r="A134" s="1812"/>
      <c r="B134" s="1167"/>
      <c r="C134" s="419"/>
      <c r="D134" s="2599"/>
      <c r="E134" s="2396" t="s">
        <v>4088</v>
      </c>
      <c r="F134" s="2396"/>
      <c r="G134" s="2396"/>
      <c r="H134" s="2396"/>
      <c r="I134" s="2396"/>
      <c r="J134" s="2396"/>
      <c r="K134" s="2396"/>
      <c r="L134" s="2396"/>
      <c r="M134" s="2396"/>
      <c r="N134" s="2396"/>
      <c r="O134" s="2396"/>
      <c r="P134" s="2396"/>
      <c r="Q134" s="565">
        <f>SUMIF(T135:T136,"i",Q135:Q136)</f>
        <v>0</v>
      </c>
      <c r="R134" s="1024"/>
      <c r="S134" s="1804" t="s">
        <v>4089</v>
      </c>
      <c r="T134" s="724" t="s">
        <v>4090</v>
      </c>
      <c r="U134" s="2394">
        <v>1</v>
      </c>
      <c r="V134" s="2394" t="str">
        <f>INDEX(B_FHD_FLAG_INDEX_1,1,MATCH(A131,B_FHD_FLAG_DIFFERENTIATION,0))</f>
        <v>отсутствует</v>
      </c>
      <c r="W134" s="1167"/>
      <c r="X134" s="1167"/>
      <c r="Y134" s="1167"/>
      <c r="Z134" s="1167"/>
      <c r="AA134" s="1643"/>
      <c r="AB134" s="1167"/>
      <c r="AC134" s="2395"/>
      <c r="AD134" s="636"/>
      <c r="AE134" s="1167"/>
      <c r="AF134" s="1167"/>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167"/>
      <c r="BW134" s="1167"/>
      <c r="BX134" s="1167"/>
      <c r="BY134" s="1167"/>
      <c r="BZ134" s="1167"/>
      <c r="CA134" s="1167"/>
      <c r="CB134" s="1167"/>
      <c r="CC134" s="1167"/>
      <c r="CD134" s="1167"/>
      <c r="CE134" s="1167"/>
      <c r="CF134" s="1854"/>
    </row>
    <row customHeight="1" ht="11.25" hidden="1">
      <c r="A135" s="1799"/>
      <c r="B135" s="1643"/>
      <c r="C135" s="1643"/>
      <c r="D135" s="2599"/>
      <c r="E135" s="642"/>
      <c r="F135" s="642">
        <v>0</v>
      </c>
      <c r="G135" s="642"/>
      <c r="H135" s="642"/>
      <c r="I135" s="642"/>
      <c r="J135" s="642"/>
      <c r="K135" s="642"/>
      <c r="L135" s="642"/>
      <c r="M135" s="642"/>
      <c r="N135" s="642"/>
      <c r="O135" s="642"/>
      <c r="P135" s="642"/>
      <c r="Q135" s="642"/>
      <c r="R135" s="642"/>
      <c r="S135" s="643"/>
      <c r="T135" s="725"/>
      <c r="U135" s="2394"/>
      <c r="V135" s="2394"/>
      <c r="W135" s="1643"/>
      <c r="X135" s="1643"/>
      <c r="Y135" s="1643"/>
      <c r="Z135" s="1643"/>
      <c r="AA135" s="1643"/>
      <c r="AB135" s="1167"/>
      <c r="AC135" s="2395"/>
      <c r="AD135" s="636"/>
      <c r="AE135" s="1167"/>
      <c r="AF135" s="1167"/>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c r="CF135" s="1854"/>
    </row>
    <row customHeight="1" ht="11.25" hidden="1">
      <c r="A136" s="1812"/>
      <c r="B136" s="1167"/>
      <c r="C136" s="419"/>
      <c r="D136" s="2599"/>
      <c r="E136" s="656" t="s">
        <v>22</v>
      </c>
      <c r="F136" s="1175" t="s">
        <v>22</v>
      </c>
      <c r="G136" s="1175" t="s">
        <v>4093</v>
      </c>
      <c r="H136" s="658" t="s">
        <v>22</v>
      </c>
      <c r="I136" s="658"/>
      <c r="J136" s="658"/>
      <c r="K136" s="658"/>
      <c r="L136" s="658"/>
      <c r="M136" s="658"/>
      <c r="N136" s="658"/>
      <c r="O136" s="658"/>
      <c r="P136" s="658"/>
      <c r="Q136" s="658"/>
      <c r="R136" s="659"/>
      <c r="S136" s="660"/>
      <c r="T136" s="725"/>
      <c r="U136" s="2394"/>
      <c r="V136" s="2394"/>
      <c r="W136" s="1167"/>
      <c r="X136" s="1167"/>
      <c r="Y136" s="1167"/>
      <c r="Z136" s="1167"/>
      <c r="AA136" s="1643"/>
      <c r="AB136" s="1167"/>
      <c r="AC136" s="2395"/>
      <c r="AD136" s="636"/>
      <c r="AE136" s="1167"/>
      <c r="AF136" s="1167"/>
      <c r="AG136" s="1643"/>
      <c r="AH136" s="1643"/>
      <c r="AI136" s="1643"/>
      <c r="AJ136" s="1643"/>
      <c r="AK136" s="1643"/>
      <c r="AL136" s="1643"/>
      <c r="AM136" s="1643"/>
      <c r="AN136" s="1643"/>
      <c r="AO136" s="1643"/>
      <c r="AP136" s="1643"/>
      <c r="AQ136" s="1643"/>
      <c r="AR136" s="1643"/>
      <c r="AS136" s="1643"/>
      <c r="AT136" s="1643"/>
      <c r="AU136" s="1643"/>
      <c r="AV136" s="1643"/>
      <c r="AW136" s="1643"/>
      <c r="AX136" s="1643"/>
      <c r="AY136" s="1643"/>
      <c r="AZ136" s="1643"/>
      <c r="BA136" s="1643"/>
      <c r="BB136" s="1643"/>
      <c r="BC136" s="1643"/>
      <c r="BD136" s="1643"/>
      <c r="BE136" s="1643"/>
      <c r="BF136" s="1643"/>
      <c r="BG136" s="1643"/>
      <c r="BH136" s="1643"/>
      <c r="BI136" s="1643"/>
      <c r="BJ136" s="1643"/>
      <c r="BK136" s="1643"/>
      <c r="BL136" s="1643"/>
      <c r="BM136" s="1643"/>
      <c r="BN136" s="1643"/>
      <c r="BO136" s="1643"/>
      <c r="BP136" s="1643"/>
      <c r="BQ136" s="1643"/>
      <c r="BR136" s="1643"/>
      <c r="BS136" s="1643"/>
      <c r="BT136" s="1643"/>
      <c r="BU136" s="1643"/>
      <c r="BV136" s="1167"/>
      <c r="BW136" s="1167"/>
      <c r="BX136" s="1167"/>
      <c r="BY136" s="1167"/>
      <c r="BZ136" s="1167"/>
      <c r="CA136" s="1167"/>
      <c r="CB136" s="1167"/>
      <c r="CC136" s="1167"/>
      <c r="CD136" s="1167"/>
      <c r="CE136" s="1167"/>
      <c r="CF136" s="1854"/>
    </row>
    <row customHeight="1" ht="5.25" hidden="1">
      <c r="A137" s="1799"/>
      <c r="B137" s="1643"/>
      <c r="C137" s="1643"/>
      <c r="D137" s="2599"/>
      <c r="E137" s="1046"/>
      <c r="F137" s="1046"/>
      <c r="G137" s="1046"/>
      <c r="H137" s="1046"/>
      <c r="I137" s="1046"/>
      <c r="J137" s="1046"/>
      <c r="K137" s="1046"/>
      <c r="L137" s="1046"/>
      <c r="M137" s="1046"/>
      <c r="N137" s="1046"/>
      <c r="O137" s="1046"/>
      <c r="P137" s="1046"/>
      <c r="Q137" s="1047"/>
      <c r="R137" s="1048"/>
      <c r="S137" s="1049"/>
      <c r="T137" s="724" t="s">
        <v>4090</v>
      </c>
      <c r="U137" s="2394">
        <v>1</v>
      </c>
      <c r="V137" s="2394" t="s">
        <v>764</v>
      </c>
      <c r="W137" s="1643"/>
      <c r="X137" s="1643"/>
      <c r="Y137" s="1643"/>
      <c r="Z137" s="1643"/>
      <c r="AA137" s="1643"/>
      <c r="AB137" s="1643"/>
      <c r="AC137" s="1044"/>
      <c r="AD137" s="1045"/>
      <c r="AE137" s="1643"/>
      <c r="AF137" s="1643"/>
      <c r="AG137" s="1643"/>
      <c r="AH137" s="1643"/>
      <c r="AI137" s="1643"/>
      <c r="AJ137" s="1643"/>
      <c r="AK137" s="1643"/>
      <c r="AL137" s="1643"/>
      <c r="AM137" s="1643"/>
      <c r="AN137" s="1643"/>
      <c r="AO137" s="1643"/>
      <c r="AP137" s="1643"/>
      <c r="AQ137" s="1643"/>
      <c r="AR137" s="1643"/>
      <c r="AS137" s="1643"/>
      <c r="AT137" s="1643"/>
      <c r="AU137" s="1643"/>
      <c r="AV137" s="1643"/>
      <c r="AW137" s="1643"/>
      <c r="AX137" s="1643"/>
      <c r="AY137" s="1643"/>
      <c r="AZ137" s="1643"/>
      <c r="BA137" s="1643"/>
      <c r="BB137" s="1643"/>
      <c r="BC137" s="1643"/>
      <c r="BD137" s="1643"/>
      <c r="BE137" s="1643"/>
      <c r="BF137" s="1643"/>
      <c r="BG137" s="1643"/>
      <c r="BH137" s="1643"/>
      <c r="BI137" s="1643"/>
      <c r="BJ137" s="1643"/>
      <c r="BK137" s="1643"/>
      <c r="BL137" s="1643"/>
      <c r="BM137" s="1643"/>
      <c r="BN137" s="1643"/>
      <c r="BO137" s="1643"/>
      <c r="BP137" s="1643"/>
      <c r="BQ137" s="1643"/>
      <c r="BR137" s="1643"/>
      <c r="BS137" s="1643"/>
      <c r="BT137" s="1643"/>
      <c r="BU137" s="1643"/>
      <c r="BV137" s="1643"/>
      <c r="BW137" s="1643"/>
      <c r="BX137" s="1643"/>
      <c r="BY137" s="1643"/>
      <c r="BZ137" s="1643"/>
      <c r="CA137" s="1643"/>
      <c r="CB137" s="1643"/>
      <c r="CC137" s="1643"/>
      <c r="CD137" s="1643"/>
      <c r="CE137" s="1643"/>
      <c r="CF137" s="1323"/>
    </row>
    <row customHeight="1" ht="5.25" hidden="1">
      <c r="A138" s="1799"/>
      <c r="B138" s="1643"/>
      <c r="C138" s="1643"/>
      <c r="D138" s="2599"/>
      <c r="E138" s="642"/>
      <c r="F138" s="642"/>
      <c r="G138" s="642"/>
      <c r="H138" s="642"/>
      <c r="I138" s="642"/>
      <c r="J138" s="642"/>
      <c r="K138" s="642"/>
      <c r="L138" s="642"/>
      <c r="M138" s="642"/>
      <c r="N138" s="642"/>
      <c r="O138" s="642"/>
      <c r="P138" s="642"/>
      <c r="Q138" s="642"/>
      <c r="R138" s="642"/>
      <c r="S138" s="643"/>
      <c r="T138" s="725"/>
      <c r="U138" s="2394"/>
      <c r="V138" s="2394"/>
      <c r="W138" s="1643"/>
      <c r="X138" s="1643"/>
      <c r="Y138" s="1643"/>
      <c r="Z138" s="1643"/>
      <c r="AA138" s="1643"/>
      <c r="AB138" s="1643"/>
      <c r="AC138" s="1044"/>
      <c r="AD138" s="1045"/>
      <c r="AE138" s="1643"/>
      <c r="AF138" s="1643"/>
      <c r="AG138" s="1643"/>
      <c r="AH138" s="1643"/>
      <c r="AI138" s="1643"/>
      <c r="AJ138" s="1643"/>
      <c r="AK138" s="1643"/>
      <c r="AL138" s="1643"/>
      <c r="AM138" s="1643"/>
      <c r="AN138" s="1643"/>
      <c r="AO138" s="1643"/>
      <c r="AP138" s="1643"/>
      <c r="AQ138" s="1643"/>
      <c r="AR138" s="1643"/>
      <c r="AS138" s="1643"/>
      <c r="AT138" s="1643"/>
      <c r="AU138" s="1643"/>
      <c r="AV138" s="1643"/>
      <c r="AW138" s="1643"/>
      <c r="AX138" s="1643"/>
      <c r="AY138" s="1643"/>
      <c r="AZ138" s="1643"/>
      <c r="BA138" s="1643"/>
      <c r="BB138" s="1643"/>
      <c r="BC138" s="1643"/>
      <c r="BD138" s="1643"/>
      <c r="BE138" s="1643"/>
      <c r="BF138" s="1643"/>
      <c r="BG138" s="1643"/>
      <c r="BH138" s="1643"/>
      <c r="BI138" s="1643"/>
      <c r="BJ138" s="1643"/>
      <c r="BK138" s="1643"/>
      <c r="BL138" s="1643"/>
      <c r="BM138" s="1643"/>
      <c r="BN138" s="1643"/>
      <c r="BO138" s="1643"/>
      <c r="BP138" s="1643"/>
      <c r="BQ138" s="1643"/>
      <c r="BR138" s="1643"/>
      <c r="BS138" s="1643"/>
      <c r="BT138" s="1643"/>
      <c r="BU138" s="1643"/>
      <c r="BV138" s="1643"/>
      <c r="BW138" s="1643"/>
      <c r="BX138" s="1643"/>
      <c r="BY138" s="1643"/>
      <c r="BZ138" s="1643"/>
      <c r="CA138" s="1643"/>
      <c r="CB138" s="1643"/>
      <c r="CC138" s="1643"/>
      <c r="CD138" s="1643"/>
      <c r="CE138" s="1643"/>
      <c r="CF138" s="1323"/>
    </row>
    <row customHeight="1" ht="5.25" hidden="1">
      <c r="A139" s="1799"/>
      <c r="B139" s="1643"/>
      <c r="C139" s="1643"/>
      <c r="D139" s="2600"/>
      <c r="E139" s="1050"/>
      <c r="F139" s="1051"/>
      <c r="G139" s="1051"/>
      <c r="H139" s="1052"/>
      <c r="I139" s="1052"/>
      <c r="J139" s="1052"/>
      <c r="K139" s="1052"/>
      <c r="L139" s="1052"/>
      <c r="M139" s="1052"/>
      <c r="N139" s="1052"/>
      <c r="O139" s="1052"/>
      <c r="P139" s="1052"/>
      <c r="Q139" s="1052"/>
      <c r="R139" s="953"/>
      <c r="S139" s="1053"/>
      <c r="T139" s="725"/>
      <c r="U139" s="2394"/>
      <c r="V139" s="2394"/>
      <c r="W139" s="1643"/>
      <c r="X139" s="1643"/>
      <c r="Y139" s="1643"/>
      <c r="Z139" s="1643"/>
      <c r="AA139" s="1643"/>
      <c r="AB139" s="1643"/>
      <c r="AC139" s="1044"/>
      <c r="AD139" s="1045"/>
      <c r="AE139" s="1643"/>
      <c r="AF139" s="1643"/>
      <c r="AG139" s="1643"/>
      <c r="AH139" s="1643"/>
      <c r="AI139" s="1643"/>
      <c r="AJ139" s="1643"/>
      <c r="AK139" s="1643"/>
      <c r="AL139" s="1643"/>
      <c r="AM139" s="1643"/>
      <c r="AN139" s="1643"/>
      <c r="AO139" s="1643"/>
      <c r="AP139" s="1643"/>
      <c r="AQ139" s="1643"/>
      <c r="AR139" s="1643"/>
      <c r="AS139" s="1643"/>
      <c r="AT139" s="1643"/>
      <c r="AU139" s="1643"/>
      <c r="AV139" s="1643"/>
      <c r="AW139" s="1643"/>
      <c r="AX139" s="1643"/>
      <c r="AY139" s="1643"/>
      <c r="AZ139" s="1643"/>
      <c r="BA139" s="1643"/>
      <c r="BB139" s="1643"/>
      <c r="BC139" s="1643"/>
      <c r="BD139" s="1643"/>
      <c r="BE139" s="1643"/>
      <c r="BF139" s="1643"/>
      <c r="BG139" s="1643"/>
      <c r="BH139" s="1643"/>
      <c r="BI139" s="1643"/>
      <c r="BJ139" s="1643"/>
      <c r="BK139" s="1643"/>
      <c r="BL139" s="1643"/>
      <c r="BM139" s="1643"/>
      <c r="BN139" s="1643"/>
      <c r="BO139" s="1643"/>
      <c r="BP139" s="1643"/>
      <c r="BQ139" s="1643"/>
      <c r="BR139" s="1643"/>
      <c r="BS139" s="1643"/>
      <c r="BT139" s="1643"/>
      <c r="BU139" s="1643"/>
      <c r="BV139" s="1643"/>
      <c r="BW139" s="1643"/>
      <c r="BX139" s="1643"/>
      <c r="BY139" s="1643"/>
      <c r="BZ139" s="1643"/>
      <c r="CA139" s="1643"/>
      <c r="CB139" s="1643"/>
      <c r="CC139" s="1643"/>
      <c r="CD139" s="1643"/>
      <c r="CE139" s="1643"/>
      <c r="CF139" s="1323"/>
    </row>
    <row customHeight="1" ht="15" hidden="1">
      <c r="A140" s="630" t="s">
        <v>280</v>
      </c>
      <c r="B140" s="631"/>
      <c r="C140" s="631" t="s">
        <v>22</v>
      </c>
      <c r="D140" s="2598" t="s">
        <v>4106</v>
      </c>
      <c r="E140" s="2397" t="s">
        <v>245</v>
      </c>
      <c r="F140" s="2398"/>
      <c r="G140" s="2399"/>
      <c r="H140" s="2403" t="str">
        <f>IF(A140="","",INDEX(DIFFERENTIATION_UNMERGE_VD,MATCH(A140,DIFFERENTIATION_ID_DIFF,0)))</f>
        <v>Производство тепловой энергии. Некомбинированная выработка</v>
      </c>
      <c r="I140" s="2403"/>
      <c r="J140" s="2403"/>
      <c r="K140" s="2403"/>
      <c r="L140" s="2403"/>
      <c r="M140" s="2403"/>
      <c r="N140" s="2403"/>
      <c r="O140" s="2403"/>
      <c r="P140" s="2403"/>
      <c r="Q140" s="2403"/>
      <c r="R140" s="2403"/>
      <c r="S140" s="726"/>
      <c r="T140" s="723"/>
      <c r="U140" s="632"/>
      <c r="V140" s="632"/>
      <c r="W140" s="633"/>
      <c r="X140" s="633"/>
      <c r="Y140" s="633"/>
      <c r="Z140" s="633"/>
      <c r="AA140" s="634"/>
      <c r="AB140" s="635"/>
      <c r="AC140" s="2395"/>
      <c r="AD140" s="636"/>
      <c r="AE140" s="637" t="s">
        <v>22</v>
      </c>
      <c r="AF140" s="637"/>
      <c r="AG140" s="638" t="s">
        <v>4087</v>
      </c>
      <c r="AH140" s="639">
        <v>3</v>
      </c>
      <c r="AI140" s="632"/>
      <c r="AJ140" s="632"/>
      <c r="AK140" s="632"/>
      <c r="AL140" s="632"/>
      <c r="AM140" s="632"/>
      <c r="AN140" s="632"/>
      <c r="AO140" s="632"/>
      <c r="AP140" s="632"/>
      <c r="AQ140" s="632"/>
      <c r="AR140" s="632"/>
      <c r="AS140" s="632"/>
      <c r="AT140" s="632"/>
      <c r="AU140" s="632"/>
      <c r="AV140" s="632"/>
      <c r="AW140" s="632"/>
      <c r="AX140" s="632"/>
      <c r="AY140" s="632"/>
      <c r="AZ140" s="632"/>
      <c r="BA140" s="632"/>
      <c r="BB140" s="632"/>
      <c r="BC140" s="632"/>
      <c r="BD140" s="632"/>
      <c r="BE140" s="632"/>
      <c r="BF140" s="632"/>
      <c r="BG140" s="632"/>
      <c r="BH140" s="632"/>
      <c r="BI140" s="632"/>
      <c r="BJ140" s="632"/>
      <c r="BK140" s="632"/>
      <c r="BL140" s="632"/>
      <c r="BM140" s="632"/>
      <c r="BN140" s="632"/>
      <c r="BO140" s="632"/>
      <c r="BP140" s="632"/>
      <c r="BQ140" s="632"/>
      <c r="BR140" s="632"/>
      <c r="BS140" s="632"/>
      <c r="BT140" s="632"/>
      <c r="BU140" s="632"/>
      <c r="BV140" s="633"/>
      <c r="BW140" s="633"/>
      <c r="BX140" s="633"/>
      <c r="BY140" s="633"/>
      <c r="BZ140" s="633"/>
      <c r="CA140" s="633"/>
      <c r="CB140" s="633"/>
      <c r="CC140" s="633"/>
      <c r="CD140" s="633"/>
      <c r="CE140" s="633"/>
      <c r="CF140" s="1854"/>
    </row>
    <row customHeight="1" ht="15" hidden="1">
      <c r="A141" s="630"/>
      <c r="B141" s="631"/>
      <c r="C141" s="631"/>
      <c r="D141" s="2599"/>
      <c r="E141" s="2397" t="s">
        <v>740</v>
      </c>
      <c r="F141" s="2398"/>
      <c r="G141" s="2399"/>
      <c r="H141" s="2403" t="str">
        <f>IF(A140="","",INDEX(DIFFERENTIATION_UNMERGE_AREA,MATCH(A140,DIFFERENTIATION_ID_DIFF,0)))</f>
        <v>без дифференциации</v>
      </c>
      <c r="I141" s="2403"/>
      <c r="J141" s="2403"/>
      <c r="K141" s="2403"/>
      <c r="L141" s="2403"/>
      <c r="M141" s="2403"/>
      <c r="N141" s="2403"/>
      <c r="O141" s="2403"/>
      <c r="P141" s="2403"/>
      <c r="Q141" s="2403"/>
      <c r="R141" s="2403"/>
      <c r="S141" s="726"/>
      <c r="T141" s="723"/>
      <c r="U141" s="632"/>
      <c r="V141" s="632"/>
      <c r="W141" s="633"/>
      <c r="X141" s="633"/>
      <c r="Y141" s="633"/>
      <c r="Z141" s="633"/>
      <c r="AA141" s="634"/>
      <c r="AB141" s="635"/>
      <c r="AC141" s="2395"/>
      <c r="AD141" s="636"/>
      <c r="AE141" s="637"/>
      <c r="AF141" s="637"/>
      <c r="AG141" s="638"/>
      <c r="AH141" s="639"/>
      <c r="AI141" s="632"/>
      <c r="AJ141" s="632"/>
      <c r="AK141" s="632"/>
      <c r="AL141" s="632"/>
      <c r="AM141" s="632"/>
      <c r="AN141" s="632"/>
      <c r="AO141" s="632"/>
      <c r="AP141" s="632"/>
      <c r="AQ141" s="632"/>
      <c r="AR141" s="632"/>
      <c r="AS141" s="632"/>
      <c r="AT141" s="632"/>
      <c r="AU141" s="632"/>
      <c r="AV141" s="632"/>
      <c r="AW141" s="632"/>
      <c r="AX141" s="632"/>
      <c r="AY141" s="632"/>
      <c r="AZ141" s="632"/>
      <c r="BA141" s="632"/>
      <c r="BB141" s="632"/>
      <c r="BC141" s="632"/>
      <c r="BD141" s="632"/>
      <c r="BE141" s="632"/>
      <c r="BF141" s="632"/>
      <c r="BG141" s="632"/>
      <c r="BH141" s="632"/>
      <c r="BI141" s="632"/>
      <c r="BJ141" s="632"/>
      <c r="BK141" s="632"/>
      <c r="BL141" s="632"/>
      <c r="BM141" s="632"/>
      <c r="BN141" s="632"/>
      <c r="BO141" s="632"/>
      <c r="BP141" s="632"/>
      <c r="BQ141" s="632"/>
      <c r="BR141" s="632"/>
      <c r="BS141" s="632"/>
      <c r="BT141" s="632"/>
      <c r="BU141" s="632"/>
      <c r="BV141" s="633"/>
      <c r="BW141" s="633"/>
      <c r="BX141" s="633"/>
      <c r="BY141" s="633"/>
      <c r="BZ141" s="633"/>
      <c r="CA141" s="633"/>
      <c r="CB141" s="633"/>
      <c r="CC141" s="633"/>
      <c r="CD141" s="633"/>
      <c r="CE141" s="633"/>
      <c r="CF141" s="1854"/>
    </row>
    <row customHeight="1" ht="15" hidden="1">
      <c r="A142" s="630"/>
      <c r="B142" s="631"/>
      <c r="C142" s="631"/>
      <c r="D142" s="2599"/>
      <c r="E142" s="2397" t="s">
        <v>741</v>
      </c>
      <c r="F142" s="2398"/>
      <c r="G142" s="2399"/>
      <c r="H142" s="2403" t="str">
        <f>IF(A140="","",INDEX(DIFFERENTIATION_UNMERGE_SYSTEM,MATCH(A140,DIFFERENTIATION_ID_DIFF,0)))</f>
        <v>ГВС-открытая система на территории Хорольский муниципальный район, Ярославское городское поселение (05650156); </v>
      </c>
      <c r="I142" s="2403"/>
      <c r="J142" s="2403"/>
      <c r="K142" s="2403"/>
      <c r="L142" s="2403"/>
      <c r="M142" s="2403"/>
      <c r="N142" s="2403"/>
      <c r="O142" s="2403"/>
      <c r="P142" s="2403"/>
      <c r="Q142" s="2403"/>
      <c r="R142" s="2403"/>
      <c r="S142" s="726"/>
      <c r="T142" s="723"/>
      <c r="U142" s="632"/>
      <c r="V142" s="632"/>
      <c r="W142" s="633"/>
      <c r="X142" s="633"/>
      <c r="Y142" s="633"/>
      <c r="Z142" s="633"/>
      <c r="AA142" s="634"/>
      <c r="AB142" s="635"/>
      <c r="AC142" s="2395"/>
      <c r="AD142" s="636"/>
      <c r="AE142" s="637"/>
      <c r="AF142" s="637"/>
      <c r="AG142" s="638"/>
      <c r="AH142" s="639"/>
      <c r="AI142" s="632"/>
      <c r="AJ142" s="632"/>
      <c r="AK142" s="632"/>
      <c r="AL142" s="632"/>
      <c r="AM142" s="632"/>
      <c r="AN142" s="632"/>
      <c r="AO142" s="632"/>
      <c r="AP142" s="632"/>
      <c r="AQ142" s="632"/>
      <c r="AR142" s="632"/>
      <c r="AS142" s="632"/>
      <c r="AT142" s="632"/>
      <c r="AU142" s="632"/>
      <c r="AV142" s="632"/>
      <c r="AW142" s="632"/>
      <c r="AX142" s="632"/>
      <c r="AY142" s="632"/>
      <c r="AZ142" s="632"/>
      <c r="BA142" s="632"/>
      <c r="BB142" s="632"/>
      <c r="BC142" s="632"/>
      <c r="BD142" s="632"/>
      <c r="BE142" s="632"/>
      <c r="BF142" s="632"/>
      <c r="BG142" s="632"/>
      <c r="BH142" s="632"/>
      <c r="BI142" s="632"/>
      <c r="BJ142" s="632"/>
      <c r="BK142" s="632"/>
      <c r="BL142" s="632"/>
      <c r="BM142" s="632"/>
      <c r="BN142" s="632"/>
      <c r="BO142" s="632"/>
      <c r="BP142" s="632"/>
      <c r="BQ142" s="632"/>
      <c r="BR142" s="632"/>
      <c r="BS142" s="632"/>
      <c r="BT142" s="632"/>
      <c r="BU142" s="632"/>
      <c r="BV142" s="633"/>
      <c r="BW142" s="633"/>
      <c r="BX142" s="633"/>
      <c r="BY142" s="633"/>
      <c r="BZ142" s="633"/>
      <c r="CA142" s="633"/>
      <c r="CB142" s="633"/>
      <c r="CC142" s="633"/>
      <c r="CD142" s="633"/>
      <c r="CE142" s="633"/>
      <c r="CF142" s="1854"/>
    </row>
    <row customHeight="1" ht="24.75" hidden="1">
      <c r="A143" s="1812"/>
      <c r="B143" s="1167"/>
      <c r="C143" s="419"/>
      <c r="D143" s="2599"/>
      <c r="E143" s="2396" t="s">
        <v>4088</v>
      </c>
      <c r="F143" s="2396"/>
      <c r="G143" s="2396"/>
      <c r="H143" s="2396"/>
      <c r="I143" s="2396"/>
      <c r="J143" s="2396"/>
      <c r="K143" s="2396"/>
      <c r="L143" s="2396"/>
      <c r="M143" s="2396"/>
      <c r="N143" s="2396"/>
      <c r="O143" s="2396"/>
      <c r="P143" s="2396"/>
      <c r="Q143" s="565">
        <f>SUMIF(T144:T145,"i",Q144:Q145)</f>
        <v>0</v>
      </c>
      <c r="R143" s="1024"/>
      <c r="S143" s="1804" t="s">
        <v>4089</v>
      </c>
      <c r="T143" s="724" t="s">
        <v>4090</v>
      </c>
      <c r="U143" s="2394">
        <v>1</v>
      </c>
      <c r="V143" s="2394" t="str">
        <f>INDEX(B_FHD_FLAG_INDEX_1,1,MATCH(A140,B_FHD_FLAG_DIFFERENTIATION,0))</f>
        <v>отсутствует</v>
      </c>
      <c r="W143" s="1167"/>
      <c r="X143" s="1167"/>
      <c r="Y143" s="1167"/>
      <c r="Z143" s="1167"/>
      <c r="AA143" s="1643"/>
      <c r="AB143" s="1167"/>
      <c r="AC143" s="2395"/>
      <c r="AD143" s="636"/>
      <c r="AE143" s="1167"/>
      <c r="AF143" s="1167"/>
      <c r="AG143" s="1643"/>
      <c r="AH143" s="1643"/>
      <c r="AI143" s="1643"/>
      <c r="AJ143" s="1643"/>
      <c r="AK143" s="1643"/>
      <c r="AL143" s="1643"/>
      <c r="AM143" s="1643"/>
      <c r="AN143" s="1643"/>
      <c r="AO143" s="1643"/>
      <c r="AP143" s="1643"/>
      <c r="AQ143" s="1643"/>
      <c r="AR143" s="1643"/>
      <c r="AS143" s="1643"/>
      <c r="AT143" s="1643"/>
      <c r="AU143" s="1643"/>
      <c r="AV143" s="1643"/>
      <c r="AW143" s="1643"/>
      <c r="AX143" s="1643"/>
      <c r="AY143" s="1643"/>
      <c r="AZ143" s="1643"/>
      <c r="BA143" s="1643"/>
      <c r="BB143" s="1643"/>
      <c r="BC143" s="1643"/>
      <c r="BD143" s="1643"/>
      <c r="BE143" s="1643"/>
      <c r="BF143" s="1643"/>
      <c r="BG143" s="1643"/>
      <c r="BH143" s="1643"/>
      <c r="BI143" s="1643"/>
      <c r="BJ143" s="1643"/>
      <c r="BK143" s="1643"/>
      <c r="BL143" s="1643"/>
      <c r="BM143" s="1643"/>
      <c r="BN143" s="1643"/>
      <c r="BO143" s="1643"/>
      <c r="BP143" s="1643"/>
      <c r="BQ143" s="1643"/>
      <c r="BR143" s="1643"/>
      <c r="BS143" s="1643"/>
      <c r="BT143" s="1643"/>
      <c r="BU143" s="1643"/>
      <c r="BV143" s="1167"/>
      <c r="BW143" s="1167"/>
      <c r="BX143" s="1167"/>
      <c r="BY143" s="1167"/>
      <c r="BZ143" s="1167"/>
      <c r="CA143" s="1167"/>
      <c r="CB143" s="1167"/>
      <c r="CC143" s="1167"/>
      <c r="CD143" s="1167"/>
      <c r="CE143" s="1167"/>
      <c r="CF143" s="1854"/>
    </row>
    <row customHeight="1" ht="11.25" hidden="1">
      <c r="A144" s="1799"/>
      <c r="B144" s="1643"/>
      <c r="C144" s="1643"/>
      <c r="D144" s="2599"/>
      <c r="E144" s="642"/>
      <c r="F144" s="642">
        <v>0</v>
      </c>
      <c r="G144" s="642"/>
      <c r="H144" s="642"/>
      <c r="I144" s="642"/>
      <c r="J144" s="642"/>
      <c r="K144" s="642"/>
      <c r="L144" s="642"/>
      <c r="M144" s="642"/>
      <c r="N144" s="642"/>
      <c r="O144" s="642"/>
      <c r="P144" s="642"/>
      <c r="Q144" s="642"/>
      <c r="R144" s="642"/>
      <c r="S144" s="643"/>
      <c r="T144" s="725"/>
      <c r="U144" s="2394"/>
      <c r="V144" s="2394"/>
      <c r="W144" s="1643"/>
      <c r="X144" s="1643"/>
      <c r="Y144" s="1643"/>
      <c r="Z144" s="1643"/>
      <c r="AA144" s="1643"/>
      <c r="AB144" s="1167"/>
      <c r="AC144" s="2395"/>
      <c r="AD144" s="636"/>
      <c r="AE144" s="1167"/>
      <c r="AF144" s="1167"/>
      <c r="AG144" s="1643"/>
      <c r="AH144" s="1643"/>
      <c r="AI144" s="1643"/>
      <c r="AJ144" s="1643"/>
      <c r="AK144" s="1643"/>
      <c r="AL144" s="1643"/>
      <c r="AM144" s="1643"/>
      <c r="AN144" s="1643"/>
      <c r="AO144" s="1643"/>
      <c r="AP144" s="1643"/>
      <c r="AQ144" s="1643"/>
      <c r="AR144" s="1643"/>
      <c r="AS144" s="1643"/>
      <c r="AT144" s="1643"/>
      <c r="AU144" s="1643"/>
      <c r="AV144" s="1643"/>
      <c r="AW144" s="1643"/>
      <c r="AX144" s="1643"/>
      <c r="AY144" s="1643"/>
      <c r="AZ144" s="1643"/>
      <c r="BA144" s="1643"/>
      <c r="BB144" s="1643"/>
      <c r="BC144" s="1643"/>
      <c r="BD144" s="1643"/>
      <c r="BE144" s="1643"/>
      <c r="BF144" s="1643"/>
      <c r="BG144" s="1643"/>
      <c r="BH144" s="1643"/>
      <c r="BI144" s="1643"/>
      <c r="BJ144" s="1643"/>
      <c r="BK144" s="1643"/>
      <c r="BL144" s="1643"/>
      <c r="BM144" s="1643"/>
      <c r="BN144" s="1643"/>
      <c r="BO144" s="1643"/>
      <c r="BP144" s="1643"/>
      <c r="BQ144" s="1643"/>
      <c r="BR144" s="1643"/>
      <c r="BS144" s="1643"/>
      <c r="BT144" s="1643"/>
      <c r="BU144" s="1643"/>
      <c r="BV144" s="1643"/>
      <c r="BW144" s="1643"/>
      <c r="BX144" s="1643"/>
      <c r="BY144" s="1643"/>
      <c r="BZ144" s="1643"/>
      <c r="CA144" s="1643"/>
      <c r="CB144" s="1643"/>
      <c r="CC144" s="1643"/>
      <c r="CD144" s="1643"/>
      <c r="CE144" s="1643"/>
      <c r="CF144" s="1854"/>
    </row>
    <row customHeight="1" ht="11.25" hidden="1">
      <c r="A145" s="1812"/>
      <c r="B145" s="1167"/>
      <c r="C145" s="419"/>
      <c r="D145" s="2599"/>
      <c r="E145" s="656" t="s">
        <v>22</v>
      </c>
      <c r="F145" s="1175" t="s">
        <v>22</v>
      </c>
      <c r="G145" s="1175" t="s">
        <v>4093</v>
      </c>
      <c r="H145" s="658" t="s">
        <v>22</v>
      </c>
      <c r="I145" s="658"/>
      <c r="J145" s="658"/>
      <c r="K145" s="658"/>
      <c r="L145" s="658"/>
      <c r="M145" s="658"/>
      <c r="N145" s="658"/>
      <c r="O145" s="658"/>
      <c r="P145" s="658"/>
      <c r="Q145" s="658"/>
      <c r="R145" s="659"/>
      <c r="S145" s="660"/>
      <c r="T145" s="725"/>
      <c r="U145" s="2394"/>
      <c r="V145" s="2394"/>
      <c r="W145" s="1167"/>
      <c r="X145" s="1167"/>
      <c r="Y145" s="1167"/>
      <c r="Z145" s="1167"/>
      <c r="AA145" s="1643"/>
      <c r="AB145" s="1167"/>
      <c r="AC145" s="2395"/>
      <c r="AD145" s="636"/>
      <c r="AE145" s="1167"/>
      <c r="AF145" s="1167"/>
      <c r="AG145" s="1643"/>
      <c r="AH145" s="1643"/>
      <c r="AI145" s="1643"/>
      <c r="AJ145" s="1643"/>
      <c r="AK145" s="1643"/>
      <c r="AL145" s="1643"/>
      <c r="AM145" s="1643"/>
      <c r="AN145" s="1643"/>
      <c r="AO145" s="1643"/>
      <c r="AP145" s="1643"/>
      <c r="AQ145" s="1643"/>
      <c r="AR145" s="1643"/>
      <c r="AS145" s="1643"/>
      <c r="AT145" s="1643"/>
      <c r="AU145" s="1643"/>
      <c r="AV145" s="1643"/>
      <c r="AW145" s="1643"/>
      <c r="AX145" s="1643"/>
      <c r="AY145" s="1643"/>
      <c r="AZ145" s="1643"/>
      <c r="BA145" s="1643"/>
      <c r="BB145" s="1643"/>
      <c r="BC145" s="1643"/>
      <c r="BD145" s="1643"/>
      <c r="BE145" s="1643"/>
      <c r="BF145" s="1643"/>
      <c r="BG145" s="1643"/>
      <c r="BH145" s="1643"/>
      <c r="BI145" s="1643"/>
      <c r="BJ145" s="1643"/>
      <c r="BK145" s="1643"/>
      <c r="BL145" s="1643"/>
      <c r="BM145" s="1643"/>
      <c r="BN145" s="1643"/>
      <c r="BO145" s="1643"/>
      <c r="BP145" s="1643"/>
      <c r="BQ145" s="1643"/>
      <c r="BR145" s="1643"/>
      <c r="BS145" s="1643"/>
      <c r="BT145" s="1643"/>
      <c r="BU145" s="1643"/>
      <c r="BV145" s="1167"/>
      <c r="BW145" s="1167"/>
      <c r="BX145" s="1167"/>
      <c r="BY145" s="1167"/>
      <c r="BZ145" s="1167"/>
      <c r="CA145" s="1167"/>
      <c r="CB145" s="1167"/>
      <c r="CC145" s="1167"/>
      <c r="CD145" s="1167"/>
      <c r="CE145" s="1167"/>
      <c r="CF145" s="1854"/>
    </row>
    <row customHeight="1" ht="5.25" hidden="1">
      <c r="A146" s="1799"/>
      <c r="B146" s="1643"/>
      <c r="C146" s="1643"/>
      <c r="D146" s="2599"/>
      <c r="E146" s="1046"/>
      <c r="F146" s="1046"/>
      <c r="G146" s="1046"/>
      <c r="H146" s="1046"/>
      <c r="I146" s="1046"/>
      <c r="J146" s="1046"/>
      <c r="K146" s="1046"/>
      <c r="L146" s="1046"/>
      <c r="M146" s="1046"/>
      <c r="N146" s="1046"/>
      <c r="O146" s="1046"/>
      <c r="P146" s="1046"/>
      <c r="Q146" s="1047"/>
      <c r="R146" s="1048"/>
      <c r="S146" s="1049"/>
      <c r="T146" s="724" t="s">
        <v>4090</v>
      </c>
      <c r="U146" s="2394">
        <v>1</v>
      </c>
      <c r="V146" s="2394" t="s">
        <v>764</v>
      </c>
      <c r="W146" s="1643"/>
      <c r="X146" s="1643"/>
      <c r="Y146" s="1643"/>
      <c r="Z146" s="1643"/>
      <c r="AA146" s="1643"/>
      <c r="AB146" s="1643"/>
      <c r="AC146" s="1044"/>
      <c r="AD146" s="1045"/>
      <c r="AE146" s="1643"/>
      <c r="AF146" s="1643"/>
      <c r="AG146" s="1643"/>
      <c r="AH146" s="1643"/>
      <c r="AI146" s="1643"/>
      <c r="AJ146" s="1643"/>
      <c r="AK146" s="1643"/>
      <c r="AL146" s="1643"/>
      <c r="AM146" s="1643"/>
      <c r="AN146" s="1643"/>
      <c r="AO146" s="1643"/>
      <c r="AP146" s="1643"/>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3"/>
      <c r="BK146" s="1643"/>
      <c r="BL146" s="1643"/>
      <c r="BM146" s="1643"/>
      <c r="BN146" s="1643"/>
      <c r="BO146" s="1643"/>
      <c r="BP146" s="1643"/>
      <c r="BQ146" s="1643"/>
      <c r="BR146" s="1643"/>
      <c r="BS146" s="1643"/>
      <c r="BT146" s="1643"/>
      <c r="BU146" s="1643"/>
      <c r="BV146" s="1643"/>
      <c r="BW146" s="1643"/>
      <c r="BX146" s="1643"/>
      <c r="BY146" s="1643"/>
      <c r="BZ146" s="1643"/>
      <c r="CA146" s="1643"/>
      <c r="CB146" s="1643"/>
      <c r="CC146" s="1643"/>
      <c r="CD146" s="1643"/>
      <c r="CE146" s="1643"/>
      <c r="CF146" s="1323"/>
    </row>
    <row customHeight="1" ht="5.25" hidden="1">
      <c r="A147" s="1799"/>
      <c r="B147" s="1643"/>
      <c r="C147" s="1643"/>
      <c r="D147" s="2599"/>
      <c r="E147" s="642"/>
      <c r="F147" s="642"/>
      <c r="G147" s="642"/>
      <c r="H147" s="642"/>
      <c r="I147" s="642"/>
      <c r="J147" s="642"/>
      <c r="K147" s="642"/>
      <c r="L147" s="642"/>
      <c r="M147" s="642"/>
      <c r="N147" s="642"/>
      <c r="O147" s="642"/>
      <c r="P147" s="642"/>
      <c r="Q147" s="642"/>
      <c r="R147" s="642"/>
      <c r="S147" s="643"/>
      <c r="T147" s="725"/>
      <c r="U147" s="2394"/>
      <c r="V147" s="2394"/>
      <c r="W147" s="1643"/>
      <c r="X147" s="1643"/>
      <c r="Y147" s="1643"/>
      <c r="Z147" s="1643"/>
      <c r="AA147" s="1643"/>
      <c r="AB147" s="1643"/>
      <c r="AC147" s="1044"/>
      <c r="AD147" s="1045"/>
      <c r="AE147" s="1643"/>
      <c r="AF147" s="1643"/>
      <c r="AG147" s="1643"/>
      <c r="AH147" s="1643"/>
      <c r="AI147" s="1643"/>
      <c r="AJ147" s="1643"/>
      <c r="AK147" s="1643"/>
      <c r="AL147" s="1643"/>
      <c r="AM147" s="1643"/>
      <c r="AN147" s="1643"/>
      <c r="AO147" s="1643"/>
      <c r="AP147" s="1643"/>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3"/>
      <c r="BK147" s="1643"/>
      <c r="BL147" s="1643"/>
      <c r="BM147" s="1643"/>
      <c r="BN147" s="1643"/>
      <c r="BO147" s="1643"/>
      <c r="BP147" s="1643"/>
      <c r="BQ147" s="1643"/>
      <c r="BR147" s="1643"/>
      <c r="BS147" s="1643"/>
      <c r="BT147" s="1643"/>
      <c r="BU147" s="1643"/>
      <c r="BV147" s="1643"/>
      <c r="BW147" s="1643"/>
      <c r="BX147" s="1643"/>
      <c r="BY147" s="1643"/>
      <c r="BZ147" s="1643"/>
      <c r="CA147" s="1643"/>
      <c r="CB147" s="1643"/>
      <c r="CC147" s="1643"/>
      <c r="CD147" s="1643"/>
      <c r="CE147" s="1643"/>
      <c r="CF147" s="1323"/>
    </row>
    <row customHeight="1" ht="5.25" hidden="1">
      <c r="A148" s="1799"/>
      <c r="B148" s="1643"/>
      <c r="C148" s="1643"/>
      <c r="D148" s="2600"/>
      <c r="E148" s="1050"/>
      <c r="F148" s="1051"/>
      <c r="G148" s="1051"/>
      <c r="H148" s="1052"/>
      <c r="I148" s="1052"/>
      <c r="J148" s="1052"/>
      <c r="K148" s="1052"/>
      <c r="L148" s="1052"/>
      <c r="M148" s="1052"/>
      <c r="N148" s="1052"/>
      <c r="O148" s="1052"/>
      <c r="P148" s="1052"/>
      <c r="Q148" s="1052"/>
      <c r="R148" s="953"/>
      <c r="S148" s="1053"/>
      <c r="T148" s="725"/>
      <c r="U148" s="2394"/>
      <c r="V148" s="2394"/>
      <c r="W148" s="1643"/>
      <c r="X148" s="1643"/>
      <c r="Y148" s="1643"/>
      <c r="Z148" s="1643"/>
      <c r="AA148" s="1643"/>
      <c r="AB148" s="1643"/>
      <c r="AC148" s="1044"/>
      <c r="AD148" s="1045"/>
      <c r="AE148" s="1643"/>
      <c r="AF148" s="1643"/>
      <c r="AG148" s="1643"/>
      <c r="AH148" s="1643"/>
      <c r="AI148" s="1643"/>
      <c r="AJ148" s="1643"/>
      <c r="AK148" s="1643"/>
      <c r="AL148" s="1643"/>
      <c r="AM148" s="1643"/>
      <c r="AN148" s="1643"/>
      <c r="AO148" s="1643"/>
      <c r="AP148" s="1643"/>
      <c r="AQ148" s="1643"/>
      <c r="AR148" s="1643"/>
      <c r="AS148" s="1643"/>
      <c r="AT148" s="1643"/>
      <c r="AU148" s="1643"/>
      <c r="AV148" s="1643"/>
      <c r="AW148" s="1643"/>
      <c r="AX148" s="1643"/>
      <c r="AY148" s="1643"/>
      <c r="AZ148" s="1643"/>
      <c r="BA148" s="1643"/>
      <c r="BB148" s="1643"/>
      <c r="BC148" s="1643"/>
      <c r="BD148" s="1643"/>
      <c r="BE148" s="1643"/>
      <c r="BF148" s="1643"/>
      <c r="BG148" s="1643"/>
      <c r="BH148" s="1643"/>
      <c r="BI148" s="1643"/>
      <c r="BJ148" s="1643"/>
      <c r="BK148" s="1643"/>
      <c r="BL148" s="1643"/>
      <c r="BM148" s="1643"/>
      <c r="BN148" s="1643"/>
      <c r="BO148" s="1643"/>
      <c r="BP148" s="1643"/>
      <c r="BQ148" s="1643"/>
      <c r="BR148" s="1643"/>
      <c r="BS148" s="1643"/>
      <c r="BT148" s="1643"/>
      <c r="BU148" s="1643"/>
      <c r="BV148" s="1643"/>
      <c r="BW148" s="1643"/>
      <c r="BX148" s="1643"/>
      <c r="BY148" s="1643"/>
      <c r="BZ148" s="1643"/>
      <c r="CA148" s="1643"/>
      <c r="CB148" s="1643"/>
      <c r="CC148" s="1643"/>
      <c r="CD148" s="1643"/>
      <c r="CE148" s="1643"/>
      <c r="CF148" s="1323"/>
    </row>
    <row customHeight="1" ht="15" hidden="1">
      <c r="A149" s="630" t="s">
        <v>282</v>
      </c>
      <c r="B149" s="631"/>
      <c r="C149" s="631" t="s">
        <v>22</v>
      </c>
      <c r="D149" s="2598" t="s">
        <v>4107</v>
      </c>
      <c r="E149" s="2397" t="s">
        <v>245</v>
      </c>
      <c r="F149" s="2398"/>
      <c r="G149" s="2399"/>
      <c r="H149" s="2403" t="str">
        <f>IF(A149="","",INDEX(DIFFERENTIATION_UNMERGE_VD,MATCH(A149,DIFFERENTIATION_ID_DIFF,0)))</f>
        <v>Производство тепловой энергии. Некомбинированная выработка</v>
      </c>
      <c r="I149" s="2403"/>
      <c r="J149" s="2403"/>
      <c r="K149" s="2403"/>
      <c r="L149" s="2403"/>
      <c r="M149" s="2403"/>
      <c r="N149" s="2403"/>
      <c r="O149" s="2403"/>
      <c r="P149" s="2403"/>
      <c r="Q149" s="2403"/>
      <c r="R149" s="2403"/>
      <c r="S149" s="726"/>
      <c r="T149" s="723"/>
      <c r="U149" s="632"/>
      <c r="V149" s="632"/>
      <c r="W149" s="633"/>
      <c r="X149" s="633"/>
      <c r="Y149" s="633"/>
      <c r="Z149" s="633"/>
      <c r="AA149" s="634"/>
      <c r="AB149" s="635"/>
      <c r="AC149" s="2395"/>
      <c r="AD149" s="636"/>
      <c r="AE149" s="637" t="s">
        <v>22</v>
      </c>
      <c r="AF149" s="637"/>
      <c r="AG149" s="638" t="s">
        <v>4087</v>
      </c>
      <c r="AH149" s="639">
        <v>3</v>
      </c>
      <c r="AI149" s="632"/>
      <c r="AJ149" s="632"/>
      <c r="AK149" s="632"/>
      <c r="AL149" s="632"/>
      <c r="AM149" s="632"/>
      <c r="AN149" s="632"/>
      <c r="AO149" s="632"/>
      <c r="AP149" s="632"/>
      <c r="AQ149" s="632"/>
      <c r="AR149" s="632"/>
      <c r="AS149" s="632"/>
      <c r="AT149" s="632"/>
      <c r="AU149" s="632"/>
      <c r="AV149" s="632"/>
      <c r="AW149" s="632"/>
      <c r="AX149" s="632"/>
      <c r="AY149" s="632"/>
      <c r="AZ149" s="632"/>
      <c r="BA149" s="632"/>
      <c r="BB149" s="632"/>
      <c r="BC149" s="632"/>
      <c r="BD149" s="632"/>
      <c r="BE149" s="632"/>
      <c r="BF149" s="632"/>
      <c r="BG149" s="632"/>
      <c r="BH149" s="632"/>
      <c r="BI149" s="632"/>
      <c r="BJ149" s="632"/>
      <c r="BK149" s="632"/>
      <c r="BL149" s="632"/>
      <c r="BM149" s="632"/>
      <c r="BN149" s="632"/>
      <c r="BO149" s="632"/>
      <c r="BP149" s="632"/>
      <c r="BQ149" s="632"/>
      <c r="BR149" s="632"/>
      <c r="BS149" s="632"/>
      <c r="BT149" s="632"/>
      <c r="BU149" s="632"/>
      <c r="BV149" s="633"/>
      <c r="BW149" s="633"/>
      <c r="BX149" s="633"/>
      <c r="BY149" s="633"/>
      <c r="BZ149" s="633"/>
      <c r="CA149" s="633"/>
      <c r="CB149" s="633"/>
      <c r="CC149" s="633"/>
      <c r="CD149" s="633"/>
      <c r="CE149" s="633"/>
      <c r="CF149" s="1854"/>
    </row>
    <row customHeight="1" ht="15" hidden="1">
      <c r="A150" s="630"/>
      <c r="B150" s="631"/>
      <c r="C150" s="631"/>
      <c r="D150" s="2599"/>
      <c r="E150" s="2397" t="s">
        <v>740</v>
      </c>
      <c r="F150" s="2398"/>
      <c r="G150" s="2399"/>
      <c r="H150" s="2403" t="str">
        <f>IF(A149="","",INDEX(DIFFERENTIATION_UNMERGE_AREA,MATCH(A149,DIFFERENTIATION_ID_DIFF,0)))</f>
        <v>без дифференциации</v>
      </c>
      <c r="I150" s="2403"/>
      <c r="J150" s="2403"/>
      <c r="K150" s="2403"/>
      <c r="L150" s="2403"/>
      <c r="M150" s="2403"/>
      <c r="N150" s="2403"/>
      <c r="O150" s="2403"/>
      <c r="P150" s="2403"/>
      <c r="Q150" s="2403"/>
      <c r="R150" s="2403"/>
      <c r="S150" s="726"/>
      <c r="T150" s="723"/>
      <c r="U150" s="632"/>
      <c r="V150" s="632"/>
      <c r="W150" s="633"/>
      <c r="X150" s="633"/>
      <c r="Y150" s="633"/>
      <c r="Z150" s="633"/>
      <c r="AA150" s="634"/>
      <c r="AB150" s="635"/>
      <c r="AC150" s="2395"/>
      <c r="AD150" s="636"/>
      <c r="AE150" s="637"/>
      <c r="AF150" s="637"/>
      <c r="AG150" s="638"/>
      <c r="AH150" s="639"/>
      <c r="AI150" s="632"/>
      <c r="AJ150" s="632"/>
      <c r="AK150" s="632"/>
      <c r="AL150" s="632"/>
      <c r="AM150" s="632"/>
      <c r="AN150" s="632"/>
      <c r="AO150" s="632"/>
      <c r="AP150" s="632"/>
      <c r="AQ150" s="632"/>
      <c r="AR150" s="632"/>
      <c r="AS150" s="632"/>
      <c r="AT150" s="632"/>
      <c r="AU150" s="632"/>
      <c r="AV150" s="632"/>
      <c r="AW150" s="632"/>
      <c r="AX150" s="632"/>
      <c r="AY150" s="632"/>
      <c r="AZ150" s="632"/>
      <c r="BA150" s="632"/>
      <c r="BB150" s="632"/>
      <c r="BC150" s="632"/>
      <c r="BD150" s="632"/>
      <c r="BE150" s="632"/>
      <c r="BF150" s="632"/>
      <c r="BG150" s="632"/>
      <c r="BH150" s="632"/>
      <c r="BI150" s="632"/>
      <c r="BJ150" s="632"/>
      <c r="BK150" s="632"/>
      <c r="BL150" s="632"/>
      <c r="BM150" s="632"/>
      <c r="BN150" s="632"/>
      <c r="BO150" s="632"/>
      <c r="BP150" s="632"/>
      <c r="BQ150" s="632"/>
      <c r="BR150" s="632"/>
      <c r="BS150" s="632"/>
      <c r="BT150" s="632"/>
      <c r="BU150" s="632"/>
      <c r="BV150" s="633"/>
      <c r="BW150" s="633"/>
      <c r="BX150" s="633"/>
      <c r="BY150" s="633"/>
      <c r="BZ150" s="633"/>
      <c r="CA150" s="633"/>
      <c r="CB150" s="633"/>
      <c r="CC150" s="633"/>
      <c r="CD150" s="633"/>
      <c r="CE150" s="633"/>
      <c r="CF150" s="1854"/>
    </row>
    <row customHeight="1" ht="15" hidden="1">
      <c r="A151" s="630"/>
      <c r="B151" s="631"/>
      <c r="C151" s="631"/>
      <c r="D151" s="2599"/>
      <c r="E151" s="2397" t="s">
        <v>741</v>
      </c>
      <c r="F151" s="2398"/>
      <c r="G151" s="2399"/>
      <c r="H151" s="2403" t="str">
        <f>IF(A149="","",INDEX(DIFFERENTIATION_UNMERGE_SYSTEM,MATCH(A149,DIFFERENTIATION_ID_DIFF,0)))</f>
        <v>ГВС-открытая система на территории Владивостокского городского округа (05701000).</v>
      </c>
      <c r="I151" s="2403"/>
      <c r="J151" s="2403"/>
      <c r="K151" s="2403"/>
      <c r="L151" s="2403"/>
      <c r="M151" s="2403"/>
      <c r="N151" s="2403"/>
      <c r="O151" s="2403"/>
      <c r="P151" s="2403"/>
      <c r="Q151" s="2403"/>
      <c r="R151" s="2403"/>
      <c r="S151" s="726"/>
      <c r="T151" s="723"/>
      <c r="U151" s="632"/>
      <c r="V151" s="632"/>
      <c r="W151" s="633"/>
      <c r="X151" s="633"/>
      <c r="Y151" s="633"/>
      <c r="Z151" s="633"/>
      <c r="AA151" s="634"/>
      <c r="AB151" s="635"/>
      <c r="AC151" s="2395"/>
      <c r="AD151" s="636"/>
      <c r="AE151" s="637"/>
      <c r="AF151" s="637"/>
      <c r="AG151" s="638"/>
      <c r="AH151" s="639"/>
      <c r="AI151" s="632"/>
      <c r="AJ151" s="632"/>
      <c r="AK151" s="632"/>
      <c r="AL151" s="632"/>
      <c r="AM151" s="632"/>
      <c r="AN151" s="632"/>
      <c r="AO151" s="632"/>
      <c r="AP151" s="632"/>
      <c r="AQ151" s="632"/>
      <c r="AR151" s="632"/>
      <c r="AS151" s="632"/>
      <c r="AT151" s="632"/>
      <c r="AU151" s="632"/>
      <c r="AV151" s="632"/>
      <c r="AW151" s="632"/>
      <c r="AX151" s="632"/>
      <c r="AY151" s="632"/>
      <c r="AZ151" s="632"/>
      <c r="BA151" s="632"/>
      <c r="BB151" s="632"/>
      <c r="BC151" s="632"/>
      <c r="BD151" s="632"/>
      <c r="BE151" s="632"/>
      <c r="BF151" s="632"/>
      <c r="BG151" s="632"/>
      <c r="BH151" s="632"/>
      <c r="BI151" s="632"/>
      <c r="BJ151" s="632"/>
      <c r="BK151" s="632"/>
      <c r="BL151" s="632"/>
      <c r="BM151" s="632"/>
      <c r="BN151" s="632"/>
      <c r="BO151" s="632"/>
      <c r="BP151" s="632"/>
      <c r="BQ151" s="632"/>
      <c r="BR151" s="632"/>
      <c r="BS151" s="632"/>
      <c r="BT151" s="632"/>
      <c r="BU151" s="632"/>
      <c r="BV151" s="633"/>
      <c r="BW151" s="633"/>
      <c r="BX151" s="633"/>
      <c r="BY151" s="633"/>
      <c r="BZ151" s="633"/>
      <c r="CA151" s="633"/>
      <c r="CB151" s="633"/>
      <c r="CC151" s="633"/>
      <c r="CD151" s="633"/>
      <c r="CE151" s="633"/>
      <c r="CF151" s="1854"/>
    </row>
    <row customHeight="1" ht="24.75" hidden="1">
      <c r="A152" s="1812"/>
      <c r="B152" s="1167"/>
      <c r="C152" s="419"/>
      <c r="D152" s="2599"/>
      <c r="E152" s="2396" t="s">
        <v>4088</v>
      </c>
      <c r="F152" s="2396"/>
      <c r="G152" s="2396"/>
      <c r="H152" s="2396"/>
      <c r="I152" s="2396"/>
      <c r="J152" s="2396"/>
      <c r="K152" s="2396"/>
      <c r="L152" s="2396"/>
      <c r="M152" s="2396"/>
      <c r="N152" s="2396"/>
      <c r="O152" s="2396"/>
      <c r="P152" s="2396"/>
      <c r="Q152" s="565">
        <f>SUMIF(T153:T154,"i",Q153:Q154)</f>
        <v>0</v>
      </c>
      <c r="R152" s="1024"/>
      <c r="S152" s="1804" t="s">
        <v>4089</v>
      </c>
      <c r="T152" s="724" t="s">
        <v>4090</v>
      </c>
      <c r="U152" s="2394">
        <v>1</v>
      </c>
      <c r="V152" s="2394" t="str">
        <f>INDEX(B_FHD_FLAG_INDEX_1,1,MATCH(A149,B_FHD_FLAG_DIFFERENTIATION,0))</f>
        <v>отсутствует</v>
      </c>
      <c r="W152" s="1167"/>
      <c r="X152" s="1167"/>
      <c r="Y152" s="1167"/>
      <c r="Z152" s="1167"/>
      <c r="AA152" s="1643"/>
      <c r="AB152" s="1167"/>
      <c r="AC152" s="2395"/>
      <c r="AD152" s="636"/>
      <c r="AE152" s="1167"/>
      <c r="AF152" s="1167"/>
      <c r="AG152" s="1643"/>
      <c r="AH152" s="1643"/>
      <c r="AI152" s="1643"/>
      <c r="AJ152" s="1643"/>
      <c r="AK152" s="1643"/>
      <c r="AL152" s="1643"/>
      <c r="AM152" s="1643"/>
      <c r="AN152" s="1643"/>
      <c r="AO152" s="1643"/>
      <c r="AP152" s="1643"/>
      <c r="AQ152" s="1643"/>
      <c r="AR152" s="1643"/>
      <c r="AS152" s="1643"/>
      <c r="AT152" s="1643"/>
      <c r="AU152" s="1643"/>
      <c r="AV152" s="1643"/>
      <c r="AW152" s="1643"/>
      <c r="AX152" s="1643"/>
      <c r="AY152" s="1643"/>
      <c r="AZ152" s="1643"/>
      <c r="BA152" s="1643"/>
      <c r="BB152" s="1643"/>
      <c r="BC152" s="1643"/>
      <c r="BD152" s="1643"/>
      <c r="BE152" s="1643"/>
      <c r="BF152" s="1643"/>
      <c r="BG152" s="1643"/>
      <c r="BH152" s="1643"/>
      <c r="BI152" s="1643"/>
      <c r="BJ152" s="1643"/>
      <c r="BK152" s="1643"/>
      <c r="BL152" s="1643"/>
      <c r="BM152" s="1643"/>
      <c r="BN152" s="1643"/>
      <c r="BO152" s="1643"/>
      <c r="BP152" s="1643"/>
      <c r="BQ152" s="1643"/>
      <c r="BR152" s="1643"/>
      <c r="BS152" s="1643"/>
      <c r="BT152" s="1643"/>
      <c r="BU152" s="1643"/>
      <c r="BV152" s="1167"/>
      <c r="BW152" s="1167"/>
      <c r="BX152" s="1167"/>
      <c r="BY152" s="1167"/>
      <c r="BZ152" s="1167"/>
      <c r="CA152" s="1167"/>
      <c r="CB152" s="1167"/>
      <c r="CC152" s="1167"/>
      <c r="CD152" s="1167"/>
      <c r="CE152" s="1167"/>
      <c r="CF152" s="1854"/>
    </row>
    <row customHeight="1" ht="11.25" hidden="1">
      <c r="A153" s="1799"/>
      <c r="B153" s="1643"/>
      <c r="C153" s="1643"/>
      <c r="D153" s="2599"/>
      <c r="E153" s="642"/>
      <c r="F153" s="642">
        <v>0</v>
      </c>
      <c r="G153" s="642"/>
      <c r="H153" s="642"/>
      <c r="I153" s="642"/>
      <c r="J153" s="642"/>
      <c r="K153" s="642"/>
      <c r="L153" s="642"/>
      <c r="M153" s="642"/>
      <c r="N153" s="642"/>
      <c r="O153" s="642"/>
      <c r="P153" s="642"/>
      <c r="Q153" s="642"/>
      <c r="R153" s="642"/>
      <c r="S153" s="643"/>
      <c r="T153" s="725"/>
      <c r="U153" s="2394"/>
      <c r="V153" s="2394"/>
      <c r="W153" s="1643"/>
      <c r="X153" s="1643"/>
      <c r="Y153" s="1643"/>
      <c r="Z153" s="1643"/>
      <c r="AA153" s="1643"/>
      <c r="AB153" s="1167"/>
      <c r="AC153" s="2395"/>
      <c r="AD153" s="636"/>
      <c r="AE153" s="1167"/>
      <c r="AF153" s="1167"/>
      <c r="AG153" s="1643"/>
      <c r="AH153" s="1643"/>
      <c r="AI153" s="1643"/>
      <c r="AJ153" s="1643"/>
      <c r="AK153" s="1643"/>
      <c r="AL153" s="1643"/>
      <c r="AM153" s="1643"/>
      <c r="AN153" s="1643"/>
      <c r="AO153" s="1643"/>
      <c r="AP153" s="1643"/>
      <c r="AQ153" s="1643"/>
      <c r="AR153" s="1643"/>
      <c r="AS153" s="1643"/>
      <c r="AT153" s="1643"/>
      <c r="AU153" s="1643"/>
      <c r="AV153" s="1643"/>
      <c r="AW153" s="1643"/>
      <c r="AX153" s="1643"/>
      <c r="AY153" s="1643"/>
      <c r="AZ153" s="1643"/>
      <c r="BA153" s="1643"/>
      <c r="BB153" s="1643"/>
      <c r="BC153" s="1643"/>
      <c r="BD153" s="1643"/>
      <c r="BE153" s="1643"/>
      <c r="BF153" s="1643"/>
      <c r="BG153" s="1643"/>
      <c r="BH153" s="1643"/>
      <c r="BI153" s="1643"/>
      <c r="BJ153" s="1643"/>
      <c r="BK153" s="1643"/>
      <c r="BL153" s="1643"/>
      <c r="BM153" s="1643"/>
      <c r="BN153" s="1643"/>
      <c r="BO153" s="1643"/>
      <c r="BP153" s="1643"/>
      <c r="BQ153" s="1643"/>
      <c r="BR153" s="1643"/>
      <c r="BS153" s="1643"/>
      <c r="BT153" s="1643"/>
      <c r="BU153" s="1643"/>
      <c r="BV153" s="1643"/>
      <c r="BW153" s="1643"/>
      <c r="BX153" s="1643"/>
      <c r="BY153" s="1643"/>
      <c r="BZ153" s="1643"/>
      <c r="CA153" s="1643"/>
      <c r="CB153" s="1643"/>
      <c r="CC153" s="1643"/>
      <c r="CD153" s="1643"/>
      <c r="CE153" s="1643"/>
      <c r="CF153" s="1854"/>
    </row>
    <row customHeight="1" ht="11.25" hidden="1">
      <c r="A154" s="1812"/>
      <c r="B154" s="1167"/>
      <c r="C154" s="419"/>
      <c r="D154" s="2599"/>
      <c r="E154" s="656" t="s">
        <v>22</v>
      </c>
      <c r="F154" s="1175" t="s">
        <v>22</v>
      </c>
      <c r="G154" s="1175" t="s">
        <v>4093</v>
      </c>
      <c r="H154" s="658" t="s">
        <v>22</v>
      </c>
      <c r="I154" s="658"/>
      <c r="J154" s="658"/>
      <c r="K154" s="658"/>
      <c r="L154" s="658"/>
      <c r="M154" s="658"/>
      <c r="N154" s="658"/>
      <c r="O154" s="658"/>
      <c r="P154" s="658"/>
      <c r="Q154" s="658"/>
      <c r="R154" s="659"/>
      <c r="S154" s="660"/>
      <c r="T154" s="725"/>
      <c r="U154" s="2394"/>
      <c r="V154" s="2394"/>
      <c r="W154" s="1167"/>
      <c r="X154" s="1167"/>
      <c r="Y154" s="1167"/>
      <c r="Z154" s="1167"/>
      <c r="AA154" s="1643"/>
      <c r="AB154" s="1167"/>
      <c r="AC154" s="2395"/>
      <c r="AD154" s="636"/>
      <c r="AE154" s="1167"/>
      <c r="AF154" s="1167"/>
      <c r="AG154" s="1643"/>
      <c r="AH154" s="1643"/>
      <c r="AI154" s="1643"/>
      <c r="AJ154" s="1643"/>
      <c r="AK154" s="1643"/>
      <c r="AL154" s="1643"/>
      <c r="AM154" s="1643"/>
      <c r="AN154" s="1643"/>
      <c r="AO154" s="1643"/>
      <c r="AP154" s="1643"/>
      <c r="AQ154" s="1643"/>
      <c r="AR154" s="1643"/>
      <c r="AS154" s="1643"/>
      <c r="AT154" s="1643"/>
      <c r="AU154" s="1643"/>
      <c r="AV154" s="1643"/>
      <c r="AW154" s="1643"/>
      <c r="AX154" s="1643"/>
      <c r="AY154" s="1643"/>
      <c r="AZ154" s="1643"/>
      <c r="BA154" s="1643"/>
      <c r="BB154" s="1643"/>
      <c r="BC154" s="1643"/>
      <c r="BD154" s="1643"/>
      <c r="BE154" s="1643"/>
      <c r="BF154" s="1643"/>
      <c r="BG154" s="1643"/>
      <c r="BH154" s="1643"/>
      <c r="BI154" s="1643"/>
      <c r="BJ154" s="1643"/>
      <c r="BK154" s="1643"/>
      <c r="BL154" s="1643"/>
      <c r="BM154" s="1643"/>
      <c r="BN154" s="1643"/>
      <c r="BO154" s="1643"/>
      <c r="BP154" s="1643"/>
      <c r="BQ154" s="1643"/>
      <c r="BR154" s="1643"/>
      <c r="BS154" s="1643"/>
      <c r="BT154" s="1643"/>
      <c r="BU154" s="1643"/>
      <c r="BV154" s="1167"/>
      <c r="BW154" s="1167"/>
      <c r="BX154" s="1167"/>
      <c r="BY154" s="1167"/>
      <c r="BZ154" s="1167"/>
      <c r="CA154" s="1167"/>
      <c r="CB154" s="1167"/>
      <c r="CC154" s="1167"/>
      <c r="CD154" s="1167"/>
      <c r="CE154" s="1167"/>
      <c r="CF154" s="1854"/>
    </row>
    <row customHeight="1" ht="5.25" hidden="1">
      <c r="A155" s="1799"/>
      <c r="B155" s="1643"/>
      <c r="C155" s="1643"/>
      <c r="D155" s="2599"/>
      <c r="E155" s="1046"/>
      <c r="F155" s="1046"/>
      <c r="G155" s="1046"/>
      <c r="H155" s="1046"/>
      <c r="I155" s="1046"/>
      <c r="J155" s="1046"/>
      <c r="K155" s="1046"/>
      <c r="L155" s="1046"/>
      <c r="M155" s="1046"/>
      <c r="N155" s="1046"/>
      <c r="O155" s="1046"/>
      <c r="P155" s="1046"/>
      <c r="Q155" s="1047"/>
      <c r="R155" s="1048"/>
      <c r="S155" s="1049"/>
      <c r="T155" s="724" t="s">
        <v>4090</v>
      </c>
      <c r="U155" s="2394">
        <v>1</v>
      </c>
      <c r="V155" s="2394" t="s">
        <v>764</v>
      </c>
      <c r="W155" s="1643"/>
      <c r="X155" s="1643"/>
      <c r="Y155" s="1643"/>
      <c r="Z155" s="1643"/>
      <c r="AA155" s="1643"/>
      <c r="AB155" s="1643"/>
      <c r="AC155" s="1044"/>
      <c r="AD155" s="1045"/>
      <c r="AE155" s="1643"/>
      <c r="AF155" s="1643"/>
      <c r="AG155" s="1643"/>
      <c r="AH155" s="1643"/>
      <c r="AI155" s="1643"/>
      <c r="AJ155" s="1643"/>
      <c r="AK155" s="1643"/>
      <c r="AL155" s="1643"/>
      <c r="AM155" s="1643"/>
      <c r="AN155" s="1643"/>
      <c r="AO155" s="1643"/>
      <c r="AP155" s="1643"/>
      <c r="AQ155" s="1643"/>
      <c r="AR155" s="1643"/>
      <c r="AS155" s="1643"/>
      <c r="AT155" s="1643"/>
      <c r="AU155" s="1643"/>
      <c r="AV155" s="1643"/>
      <c r="AW155" s="1643"/>
      <c r="AX155" s="1643"/>
      <c r="AY155" s="1643"/>
      <c r="AZ155" s="1643"/>
      <c r="BA155" s="1643"/>
      <c r="BB155" s="1643"/>
      <c r="BC155" s="1643"/>
      <c r="BD155" s="1643"/>
      <c r="BE155" s="1643"/>
      <c r="BF155" s="1643"/>
      <c r="BG155" s="1643"/>
      <c r="BH155" s="1643"/>
      <c r="BI155" s="1643"/>
      <c r="BJ155" s="1643"/>
      <c r="BK155" s="1643"/>
      <c r="BL155" s="1643"/>
      <c r="BM155" s="1643"/>
      <c r="BN155" s="1643"/>
      <c r="BO155" s="1643"/>
      <c r="BP155" s="1643"/>
      <c r="BQ155" s="1643"/>
      <c r="BR155" s="1643"/>
      <c r="BS155" s="1643"/>
      <c r="BT155" s="1643"/>
      <c r="BU155" s="1643"/>
      <c r="BV155" s="1643"/>
      <c r="BW155" s="1643"/>
      <c r="BX155" s="1643"/>
      <c r="BY155" s="1643"/>
      <c r="BZ155" s="1643"/>
      <c r="CA155" s="1643"/>
      <c r="CB155" s="1643"/>
      <c r="CC155" s="1643"/>
      <c r="CD155" s="1643"/>
      <c r="CE155" s="1643"/>
      <c r="CF155" s="1323"/>
    </row>
    <row customHeight="1" ht="5.25" hidden="1">
      <c r="A156" s="1799"/>
      <c r="B156" s="1643"/>
      <c r="C156" s="1643"/>
      <c r="D156" s="2599"/>
      <c r="E156" s="642"/>
      <c r="F156" s="642"/>
      <c r="G156" s="642"/>
      <c r="H156" s="642"/>
      <c r="I156" s="642"/>
      <c r="J156" s="642"/>
      <c r="K156" s="642"/>
      <c r="L156" s="642"/>
      <c r="M156" s="642"/>
      <c r="N156" s="642"/>
      <c r="O156" s="642"/>
      <c r="P156" s="642"/>
      <c r="Q156" s="642"/>
      <c r="R156" s="642"/>
      <c r="S156" s="643"/>
      <c r="T156" s="725"/>
      <c r="U156" s="2394"/>
      <c r="V156" s="2394"/>
      <c r="W156" s="1643"/>
      <c r="X156" s="1643"/>
      <c r="Y156" s="1643"/>
      <c r="Z156" s="1643"/>
      <c r="AA156" s="1643"/>
      <c r="AB156" s="1643"/>
      <c r="AC156" s="1044"/>
      <c r="AD156" s="1045"/>
      <c r="AE156" s="1643"/>
      <c r="AF156" s="1643"/>
      <c r="AG156" s="1643"/>
      <c r="AH156" s="1643"/>
      <c r="AI156" s="1643"/>
      <c r="AJ156" s="1643"/>
      <c r="AK156" s="1643"/>
      <c r="AL156" s="1643"/>
      <c r="AM156" s="1643"/>
      <c r="AN156" s="1643"/>
      <c r="AO156" s="1643"/>
      <c r="AP156" s="1643"/>
      <c r="AQ156" s="1643"/>
      <c r="AR156" s="1643"/>
      <c r="AS156" s="1643"/>
      <c r="AT156" s="1643"/>
      <c r="AU156" s="1643"/>
      <c r="AV156" s="1643"/>
      <c r="AW156" s="1643"/>
      <c r="AX156" s="1643"/>
      <c r="AY156" s="1643"/>
      <c r="AZ156" s="1643"/>
      <c r="BA156" s="1643"/>
      <c r="BB156" s="1643"/>
      <c r="BC156" s="1643"/>
      <c r="BD156" s="1643"/>
      <c r="BE156" s="1643"/>
      <c r="BF156" s="1643"/>
      <c r="BG156" s="1643"/>
      <c r="BH156" s="1643"/>
      <c r="BI156" s="1643"/>
      <c r="BJ156" s="1643"/>
      <c r="BK156" s="1643"/>
      <c r="BL156" s="1643"/>
      <c r="BM156" s="1643"/>
      <c r="BN156" s="1643"/>
      <c r="BO156" s="1643"/>
      <c r="BP156" s="1643"/>
      <c r="BQ156" s="1643"/>
      <c r="BR156" s="1643"/>
      <c r="BS156" s="1643"/>
      <c r="BT156" s="1643"/>
      <c r="BU156" s="1643"/>
      <c r="BV156" s="1643"/>
      <c r="BW156" s="1643"/>
      <c r="BX156" s="1643"/>
      <c r="BY156" s="1643"/>
      <c r="BZ156" s="1643"/>
      <c r="CA156" s="1643"/>
      <c r="CB156" s="1643"/>
      <c r="CC156" s="1643"/>
      <c r="CD156" s="1643"/>
      <c r="CE156" s="1643"/>
      <c r="CF156" s="1323"/>
    </row>
    <row customHeight="1" ht="5.25" hidden="1">
      <c r="A157" s="1799"/>
      <c r="B157" s="1643"/>
      <c r="C157" s="1643"/>
      <c r="D157" s="2600"/>
      <c r="E157" s="1050"/>
      <c r="F157" s="1051"/>
      <c r="G157" s="1051"/>
      <c r="H157" s="1052"/>
      <c r="I157" s="1052"/>
      <c r="J157" s="1052"/>
      <c r="K157" s="1052"/>
      <c r="L157" s="1052"/>
      <c r="M157" s="1052"/>
      <c r="N157" s="1052"/>
      <c r="O157" s="1052"/>
      <c r="P157" s="1052"/>
      <c r="Q157" s="1052"/>
      <c r="R157" s="953"/>
      <c r="S157" s="1053"/>
      <c r="T157" s="725"/>
      <c r="U157" s="2394"/>
      <c r="V157" s="2394"/>
      <c r="W157" s="1643"/>
      <c r="X157" s="1643"/>
      <c r="Y157" s="1643"/>
      <c r="Z157" s="1643"/>
      <c r="AA157" s="1643"/>
      <c r="AB157" s="1643"/>
      <c r="AC157" s="1044"/>
      <c r="AD157" s="1045"/>
      <c r="AE157" s="1643"/>
      <c r="AF157" s="1643"/>
      <c r="AG157" s="1643"/>
      <c r="AH157" s="1643"/>
      <c r="AI157" s="1643"/>
      <c r="AJ157" s="1643"/>
      <c r="AK157" s="1643"/>
      <c r="AL157" s="1643"/>
      <c r="AM157" s="1643"/>
      <c r="AN157" s="1643"/>
      <c r="AO157" s="1643"/>
      <c r="AP157" s="1643"/>
      <c r="AQ157" s="1643"/>
      <c r="AR157" s="1643"/>
      <c r="AS157" s="1643"/>
      <c r="AT157" s="1643"/>
      <c r="AU157" s="1643"/>
      <c r="AV157" s="1643"/>
      <c r="AW157" s="1643"/>
      <c r="AX157" s="1643"/>
      <c r="AY157" s="1643"/>
      <c r="AZ157" s="1643"/>
      <c r="BA157" s="1643"/>
      <c r="BB157" s="1643"/>
      <c r="BC157" s="1643"/>
      <c r="BD157" s="1643"/>
      <c r="BE157" s="1643"/>
      <c r="BF157" s="1643"/>
      <c r="BG157" s="1643"/>
      <c r="BH157" s="1643"/>
      <c r="BI157" s="1643"/>
      <c r="BJ157" s="1643"/>
      <c r="BK157" s="1643"/>
      <c r="BL157" s="1643"/>
      <c r="BM157" s="1643"/>
      <c r="BN157" s="1643"/>
      <c r="BO157" s="1643"/>
      <c r="BP157" s="1643"/>
      <c r="BQ157" s="1643"/>
      <c r="BR157" s="1643"/>
      <c r="BS157" s="1643"/>
      <c r="BT157" s="1643"/>
      <c r="BU157" s="1643"/>
      <c r="BV157" s="1643"/>
      <c r="BW157" s="1643"/>
      <c r="BX157" s="1643"/>
      <c r="BY157" s="1643"/>
      <c r="BZ157" s="1643"/>
      <c r="CA157" s="1643"/>
      <c r="CB157" s="1643"/>
      <c r="CC157" s="1643"/>
      <c r="CD157" s="1643"/>
      <c r="CE157" s="1643"/>
      <c r="CF157" s="1323"/>
    </row>
    <row customHeight="1" ht="15" hidden="1">
      <c r="A158" s="630" t="s">
        <v>284</v>
      </c>
      <c r="B158" s="631"/>
      <c r="C158" s="631" t="s">
        <v>22</v>
      </c>
      <c r="D158" s="2598" t="s">
        <v>4108</v>
      </c>
      <c r="E158" s="2397" t="s">
        <v>245</v>
      </c>
      <c r="F158" s="2398"/>
      <c r="G158" s="2399"/>
      <c r="H158" s="2403" t="str">
        <f>IF(A158="","",INDEX(DIFFERENTIATION_UNMERGE_VD,MATCH(A158,DIFFERENTIATION_ID_DIFF,0)))</f>
        <v>Производство тепловой энергии. Некомбинированная выработка</v>
      </c>
      <c r="I158" s="2403"/>
      <c r="J158" s="2403"/>
      <c r="K158" s="2403"/>
      <c r="L158" s="2403"/>
      <c r="M158" s="2403"/>
      <c r="N158" s="2403"/>
      <c r="O158" s="2403"/>
      <c r="P158" s="2403"/>
      <c r="Q158" s="2403"/>
      <c r="R158" s="2403"/>
      <c r="S158" s="726"/>
      <c r="T158" s="723"/>
      <c r="U158" s="632"/>
      <c r="V158" s="632"/>
      <c r="W158" s="633"/>
      <c r="X158" s="633"/>
      <c r="Y158" s="633"/>
      <c r="Z158" s="633"/>
      <c r="AA158" s="634"/>
      <c r="AB158" s="635"/>
      <c r="AC158" s="2395"/>
      <c r="AD158" s="636"/>
      <c r="AE158" s="637" t="s">
        <v>22</v>
      </c>
      <c r="AF158" s="637"/>
      <c r="AG158" s="638" t="s">
        <v>4087</v>
      </c>
      <c r="AH158" s="639">
        <v>3</v>
      </c>
      <c r="AI158" s="632"/>
      <c r="AJ158" s="632"/>
      <c r="AK158" s="632"/>
      <c r="AL158" s="632"/>
      <c r="AM158" s="632"/>
      <c r="AN158" s="632"/>
      <c r="AO158" s="632"/>
      <c r="AP158" s="632"/>
      <c r="AQ158" s="632"/>
      <c r="AR158" s="632"/>
      <c r="AS158" s="632"/>
      <c r="AT158" s="632"/>
      <c r="AU158" s="632"/>
      <c r="AV158" s="632"/>
      <c r="AW158" s="632"/>
      <c r="AX158" s="632"/>
      <c r="AY158" s="632"/>
      <c r="AZ158" s="632"/>
      <c r="BA158" s="632"/>
      <c r="BB158" s="632"/>
      <c r="BC158" s="632"/>
      <c r="BD158" s="632"/>
      <c r="BE158" s="632"/>
      <c r="BF158" s="632"/>
      <c r="BG158" s="632"/>
      <c r="BH158" s="632"/>
      <c r="BI158" s="632"/>
      <c r="BJ158" s="632"/>
      <c r="BK158" s="632"/>
      <c r="BL158" s="632"/>
      <c r="BM158" s="632"/>
      <c r="BN158" s="632"/>
      <c r="BO158" s="632"/>
      <c r="BP158" s="632"/>
      <c r="BQ158" s="632"/>
      <c r="BR158" s="632"/>
      <c r="BS158" s="632"/>
      <c r="BT158" s="632"/>
      <c r="BU158" s="632"/>
      <c r="BV158" s="633"/>
      <c r="BW158" s="633"/>
      <c r="BX158" s="633"/>
      <c r="BY158" s="633"/>
      <c r="BZ158" s="633"/>
      <c r="CA158" s="633"/>
      <c r="CB158" s="633"/>
      <c r="CC158" s="633"/>
      <c r="CD158" s="633"/>
      <c r="CE158" s="633"/>
      <c r="CF158" s="1854"/>
    </row>
    <row customHeight="1" ht="15" hidden="1">
      <c r="A159" s="630"/>
      <c r="B159" s="631"/>
      <c r="C159" s="631"/>
      <c r="D159" s="2599"/>
      <c r="E159" s="2397" t="s">
        <v>740</v>
      </c>
      <c r="F159" s="2398"/>
      <c r="G159" s="2399"/>
      <c r="H159" s="2403" t="str">
        <f>IF(A158="","",INDEX(DIFFERENTIATION_UNMERGE_AREA,MATCH(A158,DIFFERENTIATION_ID_DIFF,0)))</f>
        <v>без дифференциации</v>
      </c>
      <c r="I159" s="2403"/>
      <c r="J159" s="2403"/>
      <c r="K159" s="2403"/>
      <c r="L159" s="2403"/>
      <c r="M159" s="2403"/>
      <c r="N159" s="2403"/>
      <c r="O159" s="2403"/>
      <c r="P159" s="2403"/>
      <c r="Q159" s="2403"/>
      <c r="R159" s="2403"/>
      <c r="S159" s="726"/>
      <c r="T159" s="723"/>
      <c r="U159" s="632"/>
      <c r="V159" s="632"/>
      <c r="W159" s="633"/>
      <c r="X159" s="633"/>
      <c r="Y159" s="633"/>
      <c r="Z159" s="633"/>
      <c r="AA159" s="634"/>
      <c r="AB159" s="635"/>
      <c r="AC159" s="2395"/>
      <c r="AD159" s="636"/>
      <c r="AE159" s="637"/>
      <c r="AF159" s="637"/>
      <c r="AG159" s="638"/>
      <c r="AH159" s="639"/>
      <c r="AI159" s="632"/>
      <c r="AJ159" s="632"/>
      <c r="AK159" s="632"/>
      <c r="AL159" s="632"/>
      <c r="AM159" s="632"/>
      <c r="AN159" s="632"/>
      <c r="AO159" s="632"/>
      <c r="AP159" s="632"/>
      <c r="AQ159" s="632"/>
      <c r="AR159" s="632"/>
      <c r="AS159" s="632"/>
      <c r="AT159" s="632"/>
      <c r="AU159" s="632"/>
      <c r="AV159" s="632"/>
      <c r="AW159" s="632"/>
      <c r="AX159" s="632"/>
      <c r="AY159" s="632"/>
      <c r="AZ159" s="632"/>
      <c r="BA159" s="632"/>
      <c r="BB159" s="632"/>
      <c r="BC159" s="632"/>
      <c r="BD159" s="632"/>
      <c r="BE159" s="632"/>
      <c r="BF159" s="632"/>
      <c r="BG159" s="632"/>
      <c r="BH159" s="632"/>
      <c r="BI159" s="632"/>
      <c r="BJ159" s="632"/>
      <c r="BK159" s="632"/>
      <c r="BL159" s="632"/>
      <c r="BM159" s="632"/>
      <c r="BN159" s="632"/>
      <c r="BO159" s="632"/>
      <c r="BP159" s="632"/>
      <c r="BQ159" s="632"/>
      <c r="BR159" s="632"/>
      <c r="BS159" s="632"/>
      <c r="BT159" s="632"/>
      <c r="BU159" s="632"/>
      <c r="BV159" s="633"/>
      <c r="BW159" s="633"/>
      <c r="BX159" s="633"/>
      <c r="BY159" s="633"/>
      <c r="BZ159" s="633"/>
      <c r="CA159" s="633"/>
      <c r="CB159" s="633"/>
      <c r="CC159" s="633"/>
      <c r="CD159" s="633"/>
      <c r="CE159" s="633"/>
      <c r="CF159" s="1854"/>
    </row>
    <row customHeight="1" ht="15" hidden="1">
      <c r="A160" s="630"/>
      <c r="B160" s="631"/>
      <c r="C160" s="631"/>
      <c r="D160" s="2599"/>
      <c r="E160" s="2397" t="s">
        <v>741</v>
      </c>
      <c r="F160" s="2398"/>
      <c r="G160" s="2399"/>
      <c r="H160" s="2403" t="str">
        <f>IF(A158="","",INDEX(DIFFERENTIATION_UNMERGE_SYSTEM,MATCH(A158,DIFFERENTIATION_ID_DIFF,0)))</f>
        <v>ГВС-открытая система на территории Арсеньевский городской округ, (05703000);</v>
      </c>
      <c r="I160" s="2403"/>
      <c r="J160" s="2403"/>
      <c r="K160" s="2403"/>
      <c r="L160" s="2403"/>
      <c r="M160" s="2403"/>
      <c r="N160" s="2403"/>
      <c r="O160" s="2403"/>
      <c r="P160" s="2403"/>
      <c r="Q160" s="2403"/>
      <c r="R160" s="2403"/>
      <c r="S160" s="726"/>
      <c r="T160" s="723"/>
      <c r="U160" s="632"/>
      <c r="V160" s="632"/>
      <c r="W160" s="633"/>
      <c r="X160" s="633"/>
      <c r="Y160" s="633"/>
      <c r="Z160" s="633"/>
      <c r="AA160" s="634"/>
      <c r="AB160" s="635"/>
      <c r="AC160" s="2395"/>
      <c r="AD160" s="636"/>
      <c r="AE160" s="637"/>
      <c r="AF160" s="637"/>
      <c r="AG160" s="638"/>
      <c r="AH160" s="639"/>
      <c r="AI160" s="632"/>
      <c r="AJ160" s="632"/>
      <c r="AK160" s="632"/>
      <c r="AL160" s="632"/>
      <c r="AM160" s="632"/>
      <c r="AN160" s="632"/>
      <c r="AO160" s="632"/>
      <c r="AP160" s="632"/>
      <c r="AQ160" s="632"/>
      <c r="AR160" s="632"/>
      <c r="AS160" s="632"/>
      <c r="AT160" s="632"/>
      <c r="AU160" s="632"/>
      <c r="AV160" s="632"/>
      <c r="AW160" s="632"/>
      <c r="AX160" s="632"/>
      <c r="AY160" s="632"/>
      <c r="AZ160" s="632"/>
      <c r="BA160" s="632"/>
      <c r="BB160" s="632"/>
      <c r="BC160" s="632"/>
      <c r="BD160" s="632"/>
      <c r="BE160" s="632"/>
      <c r="BF160" s="632"/>
      <c r="BG160" s="632"/>
      <c r="BH160" s="632"/>
      <c r="BI160" s="632"/>
      <c r="BJ160" s="632"/>
      <c r="BK160" s="632"/>
      <c r="BL160" s="632"/>
      <c r="BM160" s="632"/>
      <c r="BN160" s="632"/>
      <c r="BO160" s="632"/>
      <c r="BP160" s="632"/>
      <c r="BQ160" s="632"/>
      <c r="BR160" s="632"/>
      <c r="BS160" s="632"/>
      <c r="BT160" s="632"/>
      <c r="BU160" s="632"/>
      <c r="BV160" s="633"/>
      <c r="BW160" s="633"/>
      <c r="BX160" s="633"/>
      <c r="BY160" s="633"/>
      <c r="BZ160" s="633"/>
      <c r="CA160" s="633"/>
      <c r="CB160" s="633"/>
      <c r="CC160" s="633"/>
      <c r="CD160" s="633"/>
      <c r="CE160" s="633"/>
      <c r="CF160" s="1854"/>
    </row>
    <row customHeight="1" ht="24.75" hidden="1">
      <c r="A161" s="1812"/>
      <c r="B161" s="1167"/>
      <c r="C161" s="419"/>
      <c r="D161" s="2599"/>
      <c r="E161" s="2396" t="s">
        <v>4088</v>
      </c>
      <c r="F161" s="2396"/>
      <c r="G161" s="2396"/>
      <c r="H161" s="2396"/>
      <c r="I161" s="2396"/>
      <c r="J161" s="2396"/>
      <c r="K161" s="2396"/>
      <c r="L161" s="2396"/>
      <c r="M161" s="2396"/>
      <c r="N161" s="2396"/>
      <c r="O161" s="2396"/>
      <c r="P161" s="2396"/>
      <c r="Q161" s="565">
        <f>SUMIF(T162:T163,"i",Q162:Q163)</f>
        <v>0</v>
      </c>
      <c r="R161" s="1024"/>
      <c r="S161" s="1804" t="s">
        <v>4089</v>
      </c>
      <c r="T161" s="724" t="s">
        <v>4090</v>
      </c>
      <c r="U161" s="2394">
        <v>1</v>
      </c>
      <c r="V161" s="2394" t="str">
        <f>INDEX(B_FHD_FLAG_INDEX_1,1,MATCH(A158,B_FHD_FLAG_DIFFERENTIATION,0))</f>
        <v>отсутствует</v>
      </c>
      <c r="W161" s="1167"/>
      <c r="X161" s="1167"/>
      <c r="Y161" s="1167"/>
      <c r="Z161" s="1167"/>
      <c r="AA161" s="1643"/>
      <c r="AB161" s="1167"/>
      <c r="AC161" s="2395"/>
      <c r="AD161" s="636"/>
      <c r="AE161" s="1167"/>
      <c r="AF161" s="1167"/>
      <c r="AG161" s="1643"/>
      <c r="AH161" s="1643"/>
      <c r="AI161" s="1643"/>
      <c r="AJ161" s="1643"/>
      <c r="AK161" s="1643"/>
      <c r="AL161" s="1643"/>
      <c r="AM161" s="1643"/>
      <c r="AN161" s="1643"/>
      <c r="AO161" s="1643"/>
      <c r="AP161" s="1643"/>
      <c r="AQ161" s="1643"/>
      <c r="AR161" s="1643"/>
      <c r="AS161" s="1643"/>
      <c r="AT161" s="1643"/>
      <c r="AU161" s="1643"/>
      <c r="AV161" s="1643"/>
      <c r="AW161" s="1643"/>
      <c r="AX161" s="1643"/>
      <c r="AY161" s="1643"/>
      <c r="AZ161" s="1643"/>
      <c r="BA161" s="1643"/>
      <c r="BB161" s="1643"/>
      <c r="BC161" s="1643"/>
      <c r="BD161" s="1643"/>
      <c r="BE161" s="1643"/>
      <c r="BF161" s="1643"/>
      <c r="BG161" s="1643"/>
      <c r="BH161" s="1643"/>
      <c r="BI161" s="1643"/>
      <c r="BJ161" s="1643"/>
      <c r="BK161" s="1643"/>
      <c r="BL161" s="1643"/>
      <c r="BM161" s="1643"/>
      <c r="BN161" s="1643"/>
      <c r="BO161" s="1643"/>
      <c r="BP161" s="1643"/>
      <c r="BQ161" s="1643"/>
      <c r="BR161" s="1643"/>
      <c r="BS161" s="1643"/>
      <c r="BT161" s="1643"/>
      <c r="BU161" s="1643"/>
      <c r="BV161" s="1167"/>
      <c r="BW161" s="1167"/>
      <c r="BX161" s="1167"/>
      <c r="BY161" s="1167"/>
      <c r="BZ161" s="1167"/>
      <c r="CA161" s="1167"/>
      <c r="CB161" s="1167"/>
      <c r="CC161" s="1167"/>
      <c r="CD161" s="1167"/>
      <c r="CE161" s="1167"/>
      <c r="CF161" s="1854"/>
    </row>
    <row customHeight="1" ht="11.25" hidden="1">
      <c r="A162" s="1799"/>
      <c r="B162" s="1643"/>
      <c r="C162" s="1643"/>
      <c r="D162" s="2599"/>
      <c r="E162" s="642"/>
      <c r="F162" s="642">
        <v>0</v>
      </c>
      <c r="G162" s="642"/>
      <c r="H162" s="642"/>
      <c r="I162" s="642"/>
      <c r="J162" s="642"/>
      <c r="K162" s="642"/>
      <c r="L162" s="642"/>
      <c r="M162" s="642"/>
      <c r="N162" s="642"/>
      <c r="O162" s="642"/>
      <c r="P162" s="642"/>
      <c r="Q162" s="642"/>
      <c r="R162" s="642"/>
      <c r="S162" s="643"/>
      <c r="T162" s="725"/>
      <c r="U162" s="2394"/>
      <c r="V162" s="2394"/>
      <c r="W162" s="1643"/>
      <c r="X162" s="1643"/>
      <c r="Y162" s="1643"/>
      <c r="Z162" s="1643"/>
      <c r="AA162" s="1643"/>
      <c r="AB162" s="1167"/>
      <c r="AC162" s="2395"/>
      <c r="AD162" s="636"/>
      <c r="AE162" s="1167"/>
      <c r="AF162" s="1167"/>
      <c r="AG162" s="1643"/>
      <c r="AH162" s="1643"/>
      <c r="AI162" s="1643"/>
      <c r="AJ162" s="1643"/>
      <c r="AK162" s="1643"/>
      <c r="AL162" s="1643"/>
      <c r="AM162" s="1643"/>
      <c r="AN162" s="1643"/>
      <c r="AO162" s="1643"/>
      <c r="AP162" s="1643"/>
      <c r="AQ162" s="1643"/>
      <c r="AR162" s="1643"/>
      <c r="AS162" s="1643"/>
      <c r="AT162" s="1643"/>
      <c r="AU162" s="1643"/>
      <c r="AV162" s="1643"/>
      <c r="AW162" s="1643"/>
      <c r="AX162" s="1643"/>
      <c r="AY162" s="1643"/>
      <c r="AZ162" s="1643"/>
      <c r="BA162" s="1643"/>
      <c r="BB162" s="1643"/>
      <c r="BC162" s="1643"/>
      <c r="BD162" s="1643"/>
      <c r="BE162" s="1643"/>
      <c r="BF162" s="1643"/>
      <c r="BG162" s="1643"/>
      <c r="BH162" s="1643"/>
      <c r="BI162" s="1643"/>
      <c r="BJ162" s="1643"/>
      <c r="BK162" s="1643"/>
      <c r="BL162" s="1643"/>
      <c r="BM162" s="1643"/>
      <c r="BN162" s="1643"/>
      <c r="BO162" s="1643"/>
      <c r="BP162" s="1643"/>
      <c r="BQ162" s="1643"/>
      <c r="BR162" s="1643"/>
      <c r="BS162" s="1643"/>
      <c r="BT162" s="1643"/>
      <c r="BU162" s="1643"/>
      <c r="BV162" s="1643"/>
      <c r="BW162" s="1643"/>
      <c r="BX162" s="1643"/>
      <c r="BY162" s="1643"/>
      <c r="BZ162" s="1643"/>
      <c r="CA162" s="1643"/>
      <c r="CB162" s="1643"/>
      <c r="CC162" s="1643"/>
      <c r="CD162" s="1643"/>
      <c r="CE162" s="1643"/>
      <c r="CF162" s="1854"/>
    </row>
    <row customHeight="1" ht="11.25" hidden="1">
      <c r="A163" s="1812"/>
      <c r="B163" s="1167"/>
      <c r="C163" s="419"/>
      <c r="D163" s="2599"/>
      <c r="E163" s="656" t="s">
        <v>22</v>
      </c>
      <c r="F163" s="1175" t="s">
        <v>22</v>
      </c>
      <c r="G163" s="1175" t="s">
        <v>4093</v>
      </c>
      <c r="H163" s="658" t="s">
        <v>22</v>
      </c>
      <c r="I163" s="658"/>
      <c r="J163" s="658"/>
      <c r="K163" s="658"/>
      <c r="L163" s="658"/>
      <c r="M163" s="658"/>
      <c r="N163" s="658"/>
      <c r="O163" s="658"/>
      <c r="P163" s="658"/>
      <c r="Q163" s="658"/>
      <c r="R163" s="659"/>
      <c r="S163" s="660"/>
      <c r="T163" s="725"/>
      <c r="U163" s="2394"/>
      <c r="V163" s="2394"/>
      <c r="W163" s="1167"/>
      <c r="X163" s="1167"/>
      <c r="Y163" s="1167"/>
      <c r="Z163" s="1167"/>
      <c r="AA163" s="1643"/>
      <c r="AB163" s="1167"/>
      <c r="AC163" s="2395"/>
      <c r="AD163" s="636"/>
      <c r="AE163" s="1167"/>
      <c r="AF163" s="1167"/>
      <c r="AG163" s="1643"/>
      <c r="AH163" s="1643"/>
      <c r="AI163" s="1643"/>
      <c r="AJ163" s="1643"/>
      <c r="AK163" s="1643"/>
      <c r="AL163" s="1643"/>
      <c r="AM163" s="1643"/>
      <c r="AN163" s="1643"/>
      <c r="AO163" s="1643"/>
      <c r="AP163" s="1643"/>
      <c r="AQ163" s="1643"/>
      <c r="AR163" s="1643"/>
      <c r="AS163" s="1643"/>
      <c r="AT163" s="1643"/>
      <c r="AU163" s="1643"/>
      <c r="AV163" s="1643"/>
      <c r="AW163" s="1643"/>
      <c r="AX163" s="1643"/>
      <c r="AY163" s="1643"/>
      <c r="AZ163" s="1643"/>
      <c r="BA163" s="1643"/>
      <c r="BB163" s="1643"/>
      <c r="BC163" s="1643"/>
      <c r="BD163" s="1643"/>
      <c r="BE163" s="1643"/>
      <c r="BF163" s="1643"/>
      <c r="BG163" s="1643"/>
      <c r="BH163" s="1643"/>
      <c r="BI163" s="1643"/>
      <c r="BJ163" s="1643"/>
      <c r="BK163" s="1643"/>
      <c r="BL163" s="1643"/>
      <c r="BM163" s="1643"/>
      <c r="BN163" s="1643"/>
      <c r="BO163" s="1643"/>
      <c r="BP163" s="1643"/>
      <c r="BQ163" s="1643"/>
      <c r="BR163" s="1643"/>
      <c r="BS163" s="1643"/>
      <c r="BT163" s="1643"/>
      <c r="BU163" s="1643"/>
      <c r="BV163" s="1167"/>
      <c r="BW163" s="1167"/>
      <c r="BX163" s="1167"/>
      <c r="BY163" s="1167"/>
      <c r="BZ163" s="1167"/>
      <c r="CA163" s="1167"/>
      <c r="CB163" s="1167"/>
      <c r="CC163" s="1167"/>
      <c r="CD163" s="1167"/>
      <c r="CE163" s="1167"/>
      <c r="CF163" s="1854"/>
    </row>
    <row customHeight="1" ht="5.25" hidden="1">
      <c r="A164" s="1799"/>
      <c r="B164" s="1643"/>
      <c r="C164" s="1643"/>
      <c r="D164" s="2599"/>
      <c r="E164" s="1046"/>
      <c r="F164" s="1046"/>
      <c r="G164" s="1046"/>
      <c r="H164" s="1046"/>
      <c r="I164" s="1046"/>
      <c r="J164" s="1046"/>
      <c r="K164" s="1046"/>
      <c r="L164" s="1046"/>
      <c r="M164" s="1046"/>
      <c r="N164" s="1046"/>
      <c r="O164" s="1046"/>
      <c r="P164" s="1046"/>
      <c r="Q164" s="1047"/>
      <c r="R164" s="1048"/>
      <c r="S164" s="1049"/>
      <c r="T164" s="724" t="s">
        <v>4090</v>
      </c>
      <c r="U164" s="2394">
        <v>1</v>
      </c>
      <c r="V164" s="2394" t="s">
        <v>764</v>
      </c>
      <c r="W164" s="1643"/>
      <c r="X164" s="1643"/>
      <c r="Y164" s="1643"/>
      <c r="Z164" s="1643"/>
      <c r="AA164" s="1643"/>
      <c r="AB164" s="1643"/>
      <c r="AC164" s="1044"/>
      <c r="AD164" s="1045"/>
      <c r="AE164" s="1643"/>
      <c r="AF164" s="1643"/>
      <c r="AG164" s="1643"/>
      <c r="AH164" s="1643"/>
      <c r="AI164" s="1643"/>
      <c r="AJ164" s="1643"/>
      <c r="AK164" s="1643"/>
      <c r="AL164" s="1643"/>
      <c r="AM164" s="1643"/>
      <c r="AN164" s="1643"/>
      <c r="AO164" s="1643"/>
      <c r="AP164" s="1643"/>
      <c r="AQ164" s="1643"/>
      <c r="AR164" s="1643"/>
      <c r="AS164" s="1643"/>
      <c r="AT164" s="1643"/>
      <c r="AU164" s="1643"/>
      <c r="AV164" s="1643"/>
      <c r="AW164" s="1643"/>
      <c r="AX164" s="1643"/>
      <c r="AY164" s="1643"/>
      <c r="AZ164" s="1643"/>
      <c r="BA164" s="1643"/>
      <c r="BB164" s="1643"/>
      <c r="BC164" s="1643"/>
      <c r="BD164" s="1643"/>
      <c r="BE164" s="1643"/>
      <c r="BF164" s="1643"/>
      <c r="BG164" s="1643"/>
      <c r="BH164" s="1643"/>
      <c r="BI164" s="1643"/>
      <c r="BJ164" s="1643"/>
      <c r="BK164" s="1643"/>
      <c r="BL164" s="1643"/>
      <c r="BM164" s="1643"/>
      <c r="BN164" s="1643"/>
      <c r="BO164" s="1643"/>
      <c r="BP164" s="1643"/>
      <c r="BQ164" s="1643"/>
      <c r="BR164" s="1643"/>
      <c r="BS164" s="1643"/>
      <c r="BT164" s="1643"/>
      <c r="BU164" s="1643"/>
      <c r="BV164" s="1643"/>
      <c r="BW164" s="1643"/>
      <c r="BX164" s="1643"/>
      <c r="BY164" s="1643"/>
      <c r="BZ164" s="1643"/>
      <c r="CA164" s="1643"/>
      <c r="CB164" s="1643"/>
      <c r="CC164" s="1643"/>
      <c r="CD164" s="1643"/>
      <c r="CE164" s="1643"/>
      <c r="CF164" s="1323"/>
    </row>
    <row customHeight="1" ht="5.25" hidden="1">
      <c r="A165" s="1799"/>
      <c r="B165" s="1643"/>
      <c r="C165" s="1643"/>
      <c r="D165" s="2599"/>
      <c r="E165" s="642"/>
      <c r="F165" s="642"/>
      <c r="G165" s="642"/>
      <c r="H165" s="642"/>
      <c r="I165" s="642"/>
      <c r="J165" s="642"/>
      <c r="K165" s="642"/>
      <c r="L165" s="642"/>
      <c r="M165" s="642"/>
      <c r="N165" s="642"/>
      <c r="O165" s="642"/>
      <c r="P165" s="642"/>
      <c r="Q165" s="642"/>
      <c r="R165" s="642"/>
      <c r="S165" s="643"/>
      <c r="T165" s="725"/>
      <c r="U165" s="2394"/>
      <c r="V165" s="2394"/>
      <c r="W165" s="1643"/>
      <c r="X165" s="1643"/>
      <c r="Y165" s="1643"/>
      <c r="Z165" s="1643"/>
      <c r="AA165" s="1643"/>
      <c r="AB165" s="1643"/>
      <c r="AC165" s="1044"/>
      <c r="AD165" s="1045"/>
      <c r="AE165" s="1643"/>
      <c r="AF165" s="1643"/>
      <c r="AG165" s="1643"/>
      <c r="AH165" s="1643"/>
      <c r="AI165" s="1643"/>
      <c r="AJ165" s="1643"/>
      <c r="AK165" s="1643"/>
      <c r="AL165" s="1643"/>
      <c r="AM165" s="1643"/>
      <c r="AN165" s="1643"/>
      <c r="AO165" s="1643"/>
      <c r="AP165" s="1643"/>
      <c r="AQ165" s="1643"/>
      <c r="AR165" s="1643"/>
      <c r="AS165" s="1643"/>
      <c r="AT165" s="1643"/>
      <c r="AU165" s="1643"/>
      <c r="AV165" s="1643"/>
      <c r="AW165" s="1643"/>
      <c r="AX165" s="1643"/>
      <c r="AY165" s="1643"/>
      <c r="AZ165" s="1643"/>
      <c r="BA165" s="1643"/>
      <c r="BB165" s="1643"/>
      <c r="BC165" s="1643"/>
      <c r="BD165" s="1643"/>
      <c r="BE165" s="1643"/>
      <c r="BF165" s="1643"/>
      <c r="BG165" s="1643"/>
      <c r="BH165" s="1643"/>
      <c r="BI165" s="1643"/>
      <c r="BJ165" s="1643"/>
      <c r="BK165" s="1643"/>
      <c r="BL165" s="1643"/>
      <c r="BM165" s="1643"/>
      <c r="BN165" s="1643"/>
      <c r="BO165" s="1643"/>
      <c r="BP165" s="1643"/>
      <c r="BQ165" s="1643"/>
      <c r="BR165" s="1643"/>
      <c r="BS165" s="1643"/>
      <c r="BT165" s="1643"/>
      <c r="BU165" s="1643"/>
      <c r="BV165" s="1643"/>
      <c r="BW165" s="1643"/>
      <c r="BX165" s="1643"/>
      <c r="BY165" s="1643"/>
      <c r="BZ165" s="1643"/>
      <c r="CA165" s="1643"/>
      <c r="CB165" s="1643"/>
      <c r="CC165" s="1643"/>
      <c r="CD165" s="1643"/>
      <c r="CE165" s="1643"/>
      <c r="CF165" s="1323"/>
    </row>
    <row customHeight="1" ht="5.25" hidden="1">
      <c r="A166" s="1799"/>
      <c r="B166" s="1643"/>
      <c r="C166" s="1643"/>
      <c r="D166" s="2600"/>
      <c r="E166" s="1050"/>
      <c r="F166" s="1051"/>
      <c r="G166" s="1051"/>
      <c r="H166" s="1052"/>
      <c r="I166" s="1052"/>
      <c r="J166" s="1052"/>
      <c r="K166" s="1052"/>
      <c r="L166" s="1052"/>
      <c r="M166" s="1052"/>
      <c r="N166" s="1052"/>
      <c r="O166" s="1052"/>
      <c r="P166" s="1052"/>
      <c r="Q166" s="1052"/>
      <c r="R166" s="953"/>
      <c r="S166" s="1053"/>
      <c r="T166" s="725"/>
      <c r="U166" s="2394"/>
      <c r="V166" s="2394"/>
      <c r="W166" s="1643"/>
      <c r="X166" s="1643"/>
      <c r="Y166" s="1643"/>
      <c r="Z166" s="1643"/>
      <c r="AA166" s="1643"/>
      <c r="AB166" s="1643"/>
      <c r="AC166" s="1044"/>
      <c r="AD166" s="1045"/>
      <c r="AE166" s="1643"/>
      <c r="AF166" s="1643"/>
      <c r="AG166" s="1643"/>
      <c r="AH166" s="1643"/>
      <c r="AI166" s="1643"/>
      <c r="AJ166" s="1643"/>
      <c r="AK166" s="1643"/>
      <c r="AL166" s="1643"/>
      <c r="AM166" s="1643"/>
      <c r="AN166" s="1643"/>
      <c r="AO166" s="1643"/>
      <c r="AP166" s="1643"/>
      <c r="AQ166" s="1643"/>
      <c r="AR166" s="1643"/>
      <c r="AS166" s="1643"/>
      <c r="AT166" s="1643"/>
      <c r="AU166" s="1643"/>
      <c r="AV166" s="1643"/>
      <c r="AW166" s="1643"/>
      <c r="AX166" s="1643"/>
      <c r="AY166" s="1643"/>
      <c r="AZ166" s="1643"/>
      <c r="BA166" s="1643"/>
      <c r="BB166" s="1643"/>
      <c r="BC166" s="1643"/>
      <c r="BD166" s="1643"/>
      <c r="BE166" s="1643"/>
      <c r="BF166" s="1643"/>
      <c r="BG166" s="1643"/>
      <c r="BH166" s="1643"/>
      <c r="BI166" s="1643"/>
      <c r="BJ166" s="1643"/>
      <c r="BK166" s="1643"/>
      <c r="BL166" s="1643"/>
      <c r="BM166" s="1643"/>
      <c r="BN166" s="1643"/>
      <c r="BO166" s="1643"/>
      <c r="BP166" s="1643"/>
      <c r="BQ166" s="1643"/>
      <c r="BR166" s="1643"/>
      <c r="BS166" s="1643"/>
      <c r="BT166" s="1643"/>
      <c r="BU166" s="1643"/>
      <c r="BV166" s="1643"/>
      <c r="BW166" s="1643"/>
      <c r="BX166" s="1643"/>
      <c r="BY166" s="1643"/>
      <c r="BZ166" s="1643"/>
      <c r="CA166" s="1643"/>
      <c r="CB166" s="1643"/>
      <c r="CC166" s="1643"/>
      <c r="CD166" s="1643"/>
      <c r="CE166" s="1643"/>
      <c r="CF166" s="1323"/>
    </row>
    <row customHeight="1" ht="15" hidden="1">
      <c r="A167" s="630" t="s">
        <v>290</v>
      </c>
      <c r="B167" s="631"/>
      <c r="C167" s="631" t="s">
        <v>22</v>
      </c>
      <c r="D167" s="2598" t="s">
        <v>4109</v>
      </c>
      <c r="E167" s="2397" t="s">
        <v>245</v>
      </c>
      <c r="F167" s="2398"/>
      <c r="G167" s="2399"/>
      <c r="H167" s="2403" t="str">
        <f>IF(A167="","",INDEX(DIFFERENTIATION_UNMERGE_VD,MATCH(A167,DIFFERENTIATION_ID_DIFF,0)))</f>
        <v>Подключение (технологическое присоединение) к системе теплоснабжения</v>
      </c>
      <c r="I167" s="2403"/>
      <c r="J167" s="2403"/>
      <c r="K167" s="2403"/>
      <c r="L167" s="2403"/>
      <c r="M167" s="2403"/>
      <c r="N167" s="2403"/>
      <c r="O167" s="2403"/>
      <c r="P167" s="2403"/>
      <c r="Q167" s="2403"/>
      <c r="R167" s="2403"/>
      <c r="S167" s="726"/>
      <c r="T167" s="723"/>
      <c r="U167" s="632"/>
      <c r="V167" s="632"/>
      <c r="W167" s="633"/>
      <c r="X167" s="633"/>
      <c r="Y167" s="633"/>
      <c r="Z167" s="633"/>
      <c r="AA167" s="634"/>
      <c r="AB167" s="635"/>
      <c r="AC167" s="2395"/>
      <c r="AD167" s="636"/>
      <c r="AE167" s="637" t="s">
        <v>22</v>
      </c>
      <c r="AF167" s="637"/>
      <c r="AG167" s="638" t="s">
        <v>4087</v>
      </c>
      <c r="AH167" s="639">
        <v>3</v>
      </c>
      <c r="AI167" s="632"/>
      <c r="AJ167" s="632"/>
      <c r="AK167" s="632"/>
      <c r="AL167" s="632"/>
      <c r="AM167" s="632"/>
      <c r="AN167" s="632"/>
      <c r="AO167" s="632"/>
      <c r="AP167" s="632"/>
      <c r="AQ167" s="632"/>
      <c r="AR167" s="632"/>
      <c r="AS167" s="632"/>
      <c r="AT167" s="632"/>
      <c r="AU167" s="632"/>
      <c r="AV167" s="632"/>
      <c r="AW167" s="632"/>
      <c r="AX167" s="632"/>
      <c r="AY167" s="632"/>
      <c r="AZ167" s="632"/>
      <c r="BA167" s="632"/>
      <c r="BB167" s="632"/>
      <c r="BC167" s="632"/>
      <c r="BD167" s="632"/>
      <c r="BE167" s="632"/>
      <c r="BF167" s="632"/>
      <c r="BG167" s="632"/>
      <c r="BH167" s="632"/>
      <c r="BI167" s="632"/>
      <c r="BJ167" s="632"/>
      <c r="BK167" s="632"/>
      <c r="BL167" s="632"/>
      <c r="BM167" s="632"/>
      <c r="BN167" s="632"/>
      <c r="BO167" s="632"/>
      <c r="BP167" s="632"/>
      <c r="BQ167" s="632"/>
      <c r="BR167" s="632"/>
      <c r="BS167" s="632"/>
      <c r="BT167" s="632"/>
      <c r="BU167" s="632"/>
      <c r="BV167" s="633"/>
      <c r="BW167" s="633"/>
      <c r="BX167" s="633"/>
      <c r="BY167" s="633"/>
      <c r="BZ167" s="633"/>
      <c r="CA167" s="633"/>
      <c r="CB167" s="633"/>
      <c r="CC167" s="633"/>
      <c r="CD167" s="633"/>
      <c r="CE167" s="633"/>
      <c r="CF167" s="1854"/>
    </row>
    <row customHeight="1" ht="15" hidden="1">
      <c r="A168" s="630"/>
      <c r="B168" s="631"/>
      <c r="C168" s="631"/>
      <c r="D168" s="2599"/>
      <c r="E168" s="2397" t="s">
        <v>740</v>
      </c>
      <c r="F168" s="2398"/>
      <c r="G168" s="2399"/>
      <c r="H168" s="2403" t="str">
        <f>IF(A167="","",INDEX(DIFFERENTIATION_UNMERGE_AREA,MATCH(A167,DIFFERENTIATION_ID_DIFF,0)))</f>
        <v>Территория 18</v>
      </c>
      <c r="I168" s="2403"/>
      <c r="J168" s="2403"/>
      <c r="K168" s="2403"/>
      <c r="L168" s="2403"/>
      <c r="M168" s="2403"/>
      <c r="N168" s="2403"/>
      <c r="O168" s="2403"/>
      <c r="P168" s="2403"/>
      <c r="Q168" s="2403"/>
      <c r="R168" s="2403"/>
      <c r="S168" s="726"/>
      <c r="T168" s="723"/>
      <c r="U168" s="632"/>
      <c r="V168" s="632"/>
      <c r="W168" s="633"/>
      <c r="X168" s="633"/>
      <c r="Y168" s="633"/>
      <c r="Z168" s="633"/>
      <c r="AA168" s="634"/>
      <c r="AB168" s="635"/>
      <c r="AC168" s="2395"/>
      <c r="AD168" s="636"/>
      <c r="AE168" s="637"/>
      <c r="AF168" s="637"/>
      <c r="AG168" s="638"/>
      <c r="AH168" s="639"/>
      <c r="AI168" s="632"/>
      <c r="AJ168" s="632"/>
      <c r="AK168" s="632"/>
      <c r="AL168" s="632"/>
      <c r="AM168" s="632"/>
      <c r="AN168" s="632"/>
      <c r="AO168" s="632"/>
      <c r="AP168" s="632"/>
      <c r="AQ168" s="632"/>
      <c r="AR168" s="632"/>
      <c r="AS168" s="632"/>
      <c r="AT168" s="632"/>
      <c r="AU168" s="632"/>
      <c r="AV168" s="632"/>
      <c r="AW168" s="632"/>
      <c r="AX168" s="632"/>
      <c r="AY168" s="632"/>
      <c r="AZ168" s="632"/>
      <c r="BA168" s="632"/>
      <c r="BB168" s="632"/>
      <c r="BC168" s="632"/>
      <c r="BD168" s="632"/>
      <c r="BE168" s="632"/>
      <c r="BF168" s="632"/>
      <c r="BG168" s="632"/>
      <c r="BH168" s="632"/>
      <c r="BI168" s="632"/>
      <c r="BJ168" s="632"/>
      <c r="BK168" s="632"/>
      <c r="BL168" s="632"/>
      <c r="BM168" s="632"/>
      <c r="BN168" s="632"/>
      <c r="BO168" s="632"/>
      <c r="BP168" s="632"/>
      <c r="BQ168" s="632"/>
      <c r="BR168" s="632"/>
      <c r="BS168" s="632"/>
      <c r="BT168" s="632"/>
      <c r="BU168" s="632"/>
      <c r="BV168" s="633"/>
      <c r="BW168" s="633"/>
      <c r="BX168" s="633"/>
      <c r="BY168" s="633"/>
      <c r="BZ168" s="633"/>
      <c r="CA168" s="633"/>
      <c r="CB168" s="633"/>
      <c r="CC168" s="633"/>
      <c r="CD168" s="633"/>
      <c r="CE168" s="633"/>
      <c r="CF168" s="1854"/>
    </row>
    <row customHeight="1" ht="15" hidden="1">
      <c r="A169" s="630"/>
      <c r="B169" s="631"/>
      <c r="C169" s="631"/>
      <c r="D169" s="2599"/>
      <c r="E169" s="2397" t="s">
        <v>741</v>
      </c>
      <c r="F169" s="2398"/>
      <c r="G169" s="2399"/>
      <c r="H169" s="2403" t="str">
        <f>IF(A167="","",INDEX(DIFFERENTIATION_UNMERGE_SYSTEM,MATCH(A167,DIFFERENTIATION_ID_DIFF,0)))</f>
        <v>Черниговский муниципальный район</v>
      </c>
      <c r="I169" s="2403"/>
      <c r="J169" s="2403"/>
      <c r="K169" s="2403"/>
      <c r="L169" s="2403"/>
      <c r="M169" s="2403"/>
      <c r="N169" s="2403"/>
      <c r="O169" s="2403"/>
      <c r="P169" s="2403"/>
      <c r="Q169" s="2403"/>
      <c r="R169" s="2403"/>
      <c r="S169" s="726"/>
      <c r="T169" s="723"/>
      <c r="U169" s="632"/>
      <c r="V169" s="632"/>
      <c r="W169" s="633"/>
      <c r="X169" s="633"/>
      <c r="Y169" s="633"/>
      <c r="Z169" s="633"/>
      <c r="AA169" s="634"/>
      <c r="AB169" s="635"/>
      <c r="AC169" s="2395"/>
      <c r="AD169" s="636"/>
      <c r="AE169" s="637"/>
      <c r="AF169" s="637"/>
      <c r="AG169" s="638"/>
      <c r="AH169" s="639"/>
      <c r="AI169" s="632"/>
      <c r="AJ169" s="632"/>
      <c r="AK169" s="632"/>
      <c r="AL169" s="632"/>
      <c r="AM169" s="632"/>
      <c r="AN169" s="632"/>
      <c r="AO169" s="632"/>
      <c r="AP169" s="632"/>
      <c r="AQ169" s="632"/>
      <c r="AR169" s="632"/>
      <c r="AS169" s="632"/>
      <c r="AT169" s="632"/>
      <c r="AU169" s="632"/>
      <c r="AV169" s="632"/>
      <c r="AW169" s="632"/>
      <c r="AX169" s="632"/>
      <c r="AY169" s="632"/>
      <c r="AZ169" s="632"/>
      <c r="BA169" s="632"/>
      <c r="BB169" s="632"/>
      <c r="BC169" s="632"/>
      <c r="BD169" s="632"/>
      <c r="BE169" s="632"/>
      <c r="BF169" s="632"/>
      <c r="BG169" s="632"/>
      <c r="BH169" s="632"/>
      <c r="BI169" s="632"/>
      <c r="BJ169" s="632"/>
      <c r="BK169" s="632"/>
      <c r="BL169" s="632"/>
      <c r="BM169" s="632"/>
      <c r="BN169" s="632"/>
      <c r="BO169" s="632"/>
      <c r="BP169" s="632"/>
      <c r="BQ169" s="632"/>
      <c r="BR169" s="632"/>
      <c r="BS169" s="632"/>
      <c r="BT169" s="632"/>
      <c r="BU169" s="632"/>
      <c r="BV169" s="633"/>
      <c r="BW169" s="633"/>
      <c r="BX169" s="633"/>
      <c r="BY169" s="633"/>
      <c r="BZ169" s="633"/>
      <c r="CA169" s="633"/>
      <c r="CB169" s="633"/>
      <c r="CC169" s="633"/>
      <c r="CD169" s="633"/>
      <c r="CE169" s="633"/>
      <c r="CF169" s="1854"/>
    </row>
    <row customHeight="1" ht="24.75" hidden="1">
      <c r="A170" s="1812"/>
      <c r="B170" s="1167"/>
      <c r="C170" s="419"/>
      <c r="D170" s="2599"/>
      <c r="E170" s="2396" t="s">
        <v>4088</v>
      </c>
      <c r="F170" s="2396"/>
      <c r="G170" s="2396"/>
      <c r="H170" s="2396"/>
      <c r="I170" s="2396"/>
      <c r="J170" s="2396"/>
      <c r="K170" s="2396"/>
      <c r="L170" s="2396"/>
      <c r="M170" s="2396"/>
      <c r="N170" s="2396"/>
      <c r="O170" s="2396"/>
      <c r="P170" s="2396"/>
      <c r="Q170" s="565">
        <f>SUMIF(T171:T172,"i",Q171:Q172)</f>
        <v>0</v>
      </c>
      <c r="R170" s="1024"/>
      <c r="S170" s="1804" t="s">
        <v>4089</v>
      </c>
      <c r="T170" s="724" t="s">
        <v>4090</v>
      </c>
      <c r="U170" s="2394">
        <v>1</v>
      </c>
      <c r="V170" s="2394" t="str">
        <f>INDEX(B_FHD_FLAG_INDEX_1,1,MATCH(A167,B_FHD_FLAG_DIFFERENTIATION,0))</f>
        <v>отсутствует</v>
      </c>
      <c r="W170" s="1167"/>
      <c r="X170" s="1167"/>
      <c r="Y170" s="1167"/>
      <c r="Z170" s="1167"/>
      <c r="AA170" s="1643"/>
      <c r="AB170" s="1167"/>
      <c r="AC170" s="2395"/>
      <c r="AD170" s="636"/>
      <c r="AE170" s="1167"/>
      <c r="AF170" s="1167"/>
      <c r="AG170" s="1643"/>
      <c r="AH170" s="1643"/>
      <c r="AI170" s="1643"/>
      <c r="AJ170" s="1643"/>
      <c r="AK170" s="1643"/>
      <c r="AL170" s="1643"/>
      <c r="AM170" s="1643"/>
      <c r="AN170" s="1643"/>
      <c r="AO170" s="1643"/>
      <c r="AP170" s="1643"/>
      <c r="AQ170" s="1643"/>
      <c r="AR170" s="1643"/>
      <c r="AS170" s="1643"/>
      <c r="AT170" s="1643"/>
      <c r="AU170" s="1643"/>
      <c r="AV170" s="1643"/>
      <c r="AW170" s="1643"/>
      <c r="AX170" s="1643"/>
      <c r="AY170" s="1643"/>
      <c r="AZ170" s="1643"/>
      <c r="BA170" s="1643"/>
      <c r="BB170" s="1643"/>
      <c r="BC170" s="1643"/>
      <c r="BD170" s="1643"/>
      <c r="BE170" s="1643"/>
      <c r="BF170" s="1643"/>
      <c r="BG170" s="1643"/>
      <c r="BH170" s="1643"/>
      <c r="BI170" s="1643"/>
      <c r="BJ170" s="1643"/>
      <c r="BK170" s="1643"/>
      <c r="BL170" s="1643"/>
      <c r="BM170" s="1643"/>
      <c r="BN170" s="1643"/>
      <c r="BO170" s="1643"/>
      <c r="BP170" s="1643"/>
      <c r="BQ170" s="1643"/>
      <c r="BR170" s="1643"/>
      <c r="BS170" s="1643"/>
      <c r="BT170" s="1643"/>
      <c r="BU170" s="1643"/>
      <c r="BV170" s="1167"/>
      <c r="BW170" s="1167"/>
      <c r="BX170" s="1167"/>
      <c r="BY170" s="1167"/>
      <c r="BZ170" s="1167"/>
      <c r="CA170" s="1167"/>
      <c r="CB170" s="1167"/>
      <c r="CC170" s="1167"/>
      <c r="CD170" s="1167"/>
      <c r="CE170" s="1167"/>
      <c r="CF170" s="1854"/>
    </row>
    <row customHeight="1" ht="11.25" hidden="1">
      <c r="A171" s="1799"/>
      <c r="B171" s="1643"/>
      <c r="C171" s="1643"/>
      <c r="D171" s="2599"/>
      <c r="E171" s="642"/>
      <c r="F171" s="642">
        <v>0</v>
      </c>
      <c r="G171" s="642"/>
      <c r="H171" s="642"/>
      <c r="I171" s="642"/>
      <c r="J171" s="642"/>
      <c r="K171" s="642"/>
      <c r="L171" s="642"/>
      <c r="M171" s="642"/>
      <c r="N171" s="642"/>
      <c r="O171" s="642"/>
      <c r="P171" s="642"/>
      <c r="Q171" s="642"/>
      <c r="R171" s="642"/>
      <c r="S171" s="643"/>
      <c r="T171" s="725"/>
      <c r="U171" s="2394"/>
      <c r="V171" s="2394"/>
      <c r="W171" s="1643"/>
      <c r="X171" s="1643"/>
      <c r="Y171" s="1643"/>
      <c r="Z171" s="1643"/>
      <c r="AA171" s="1643"/>
      <c r="AB171" s="1167"/>
      <c r="AC171" s="2395"/>
      <c r="AD171" s="636"/>
      <c r="AE171" s="1167"/>
      <c r="AF171" s="1167"/>
      <c r="AG171" s="1643"/>
      <c r="AH171" s="1643"/>
      <c r="AI171" s="1643"/>
      <c r="AJ171" s="1643"/>
      <c r="AK171" s="1643"/>
      <c r="AL171" s="1643"/>
      <c r="AM171" s="1643"/>
      <c r="AN171" s="1643"/>
      <c r="AO171" s="1643"/>
      <c r="AP171" s="1643"/>
      <c r="AQ171" s="1643"/>
      <c r="AR171" s="1643"/>
      <c r="AS171" s="1643"/>
      <c r="AT171" s="1643"/>
      <c r="AU171" s="1643"/>
      <c r="AV171" s="1643"/>
      <c r="AW171" s="1643"/>
      <c r="AX171" s="1643"/>
      <c r="AY171" s="1643"/>
      <c r="AZ171" s="1643"/>
      <c r="BA171" s="1643"/>
      <c r="BB171" s="1643"/>
      <c r="BC171" s="1643"/>
      <c r="BD171" s="1643"/>
      <c r="BE171" s="1643"/>
      <c r="BF171" s="1643"/>
      <c r="BG171" s="1643"/>
      <c r="BH171" s="1643"/>
      <c r="BI171" s="1643"/>
      <c r="BJ171" s="1643"/>
      <c r="BK171" s="1643"/>
      <c r="BL171" s="1643"/>
      <c r="BM171" s="1643"/>
      <c r="BN171" s="1643"/>
      <c r="BO171" s="1643"/>
      <c r="BP171" s="1643"/>
      <c r="BQ171" s="1643"/>
      <c r="BR171" s="1643"/>
      <c r="BS171" s="1643"/>
      <c r="BT171" s="1643"/>
      <c r="BU171" s="1643"/>
      <c r="BV171" s="1643"/>
      <c r="BW171" s="1643"/>
      <c r="BX171" s="1643"/>
      <c r="BY171" s="1643"/>
      <c r="BZ171" s="1643"/>
      <c r="CA171" s="1643"/>
      <c r="CB171" s="1643"/>
      <c r="CC171" s="1643"/>
      <c r="CD171" s="1643"/>
      <c r="CE171" s="1643"/>
      <c r="CF171" s="1854"/>
    </row>
    <row customHeight="1" ht="11.25" hidden="1">
      <c r="A172" s="1812"/>
      <c r="B172" s="1167"/>
      <c r="C172" s="419"/>
      <c r="D172" s="2599"/>
      <c r="E172" s="656" t="s">
        <v>22</v>
      </c>
      <c r="F172" s="1175" t="s">
        <v>22</v>
      </c>
      <c r="G172" s="1175" t="s">
        <v>4093</v>
      </c>
      <c r="H172" s="658" t="s">
        <v>22</v>
      </c>
      <c r="I172" s="658"/>
      <c r="J172" s="658"/>
      <c r="K172" s="658"/>
      <c r="L172" s="658"/>
      <c r="M172" s="658"/>
      <c r="N172" s="658"/>
      <c r="O172" s="658"/>
      <c r="P172" s="658"/>
      <c r="Q172" s="658"/>
      <c r="R172" s="659"/>
      <c r="S172" s="660"/>
      <c r="T172" s="725"/>
      <c r="U172" s="2394"/>
      <c r="V172" s="2394"/>
      <c r="W172" s="1167"/>
      <c r="X172" s="1167"/>
      <c r="Y172" s="1167"/>
      <c r="Z172" s="1167"/>
      <c r="AA172" s="1643"/>
      <c r="AB172" s="1167"/>
      <c r="AC172" s="2395"/>
      <c r="AD172" s="636"/>
      <c r="AE172" s="1167"/>
      <c r="AF172" s="1167"/>
      <c r="AG172" s="1643"/>
      <c r="AH172" s="1643"/>
      <c r="AI172" s="1643"/>
      <c r="AJ172" s="1643"/>
      <c r="AK172" s="1643"/>
      <c r="AL172" s="1643"/>
      <c r="AM172" s="1643"/>
      <c r="AN172" s="1643"/>
      <c r="AO172" s="1643"/>
      <c r="AP172" s="1643"/>
      <c r="AQ172" s="1643"/>
      <c r="AR172" s="1643"/>
      <c r="AS172" s="1643"/>
      <c r="AT172" s="1643"/>
      <c r="AU172" s="1643"/>
      <c r="AV172" s="1643"/>
      <c r="AW172" s="1643"/>
      <c r="AX172" s="1643"/>
      <c r="AY172" s="1643"/>
      <c r="AZ172" s="1643"/>
      <c r="BA172" s="1643"/>
      <c r="BB172" s="1643"/>
      <c r="BC172" s="1643"/>
      <c r="BD172" s="1643"/>
      <c r="BE172" s="1643"/>
      <c r="BF172" s="1643"/>
      <c r="BG172" s="1643"/>
      <c r="BH172" s="1643"/>
      <c r="BI172" s="1643"/>
      <c r="BJ172" s="1643"/>
      <c r="BK172" s="1643"/>
      <c r="BL172" s="1643"/>
      <c r="BM172" s="1643"/>
      <c r="BN172" s="1643"/>
      <c r="BO172" s="1643"/>
      <c r="BP172" s="1643"/>
      <c r="BQ172" s="1643"/>
      <c r="BR172" s="1643"/>
      <c r="BS172" s="1643"/>
      <c r="BT172" s="1643"/>
      <c r="BU172" s="1643"/>
      <c r="BV172" s="1167"/>
      <c r="BW172" s="1167"/>
      <c r="BX172" s="1167"/>
      <c r="BY172" s="1167"/>
      <c r="BZ172" s="1167"/>
      <c r="CA172" s="1167"/>
      <c r="CB172" s="1167"/>
      <c r="CC172" s="1167"/>
      <c r="CD172" s="1167"/>
      <c r="CE172" s="1167"/>
      <c r="CF172" s="1854"/>
    </row>
    <row customHeight="1" ht="5.25" hidden="1">
      <c r="A173" s="1799"/>
      <c r="B173" s="1643"/>
      <c r="C173" s="1643"/>
      <c r="D173" s="2599"/>
      <c r="E173" s="1046"/>
      <c r="F173" s="1046"/>
      <c r="G173" s="1046"/>
      <c r="H173" s="1046"/>
      <c r="I173" s="1046"/>
      <c r="J173" s="1046"/>
      <c r="K173" s="1046"/>
      <c r="L173" s="1046"/>
      <c r="M173" s="1046"/>
      <c r="N173" s="1046"/>
      <c r="O173" s="1046"/>
      <c r="P173" s="1046"/>
      <c r="Q173" s="1047"/>
      <c r="R173" s="1048"/>
      <c r="S173" s="1049"/>
      <c r="T173" s="724" t="s">
        <v>4090</v>
      </c>
      <c r="U173" s="2394">
        <v>1</v>
      </c>
      <c r="V173" s="2394" t="s">
        <v>764</v>
      </c>
      <c r="W173" s="1643"/>
      <c r="X173" s="1643"/>
      <c r="Y173" s="1643"/>
      <c r="Z173" s="1643"/>
      <c r="AA173" s="1643"/>
      <c r="AB173" s="1643"/>
      <c r="AC173" s="1044"/>
      <c r="AD173" s="1045"/>
      <c r="AE173" s="1643"/>
      <c r="AF173" s="1643"/>
      <c r="AG173" s="1643"/>
      <c r="AH173" s="1643"/>
      <c r="AI173" s="1643"/>
      <c r="AJ173" s="1643"/>
      <c r="AK173" s="1643"/>
      <c r="AL173" s="1643"/>
      <c r="AM173" s="1643"/>
      <c r="AN173" s="1643"/>
      <c r="AO173" s="1643"/>
      <c r="AP173" s="1643"/>
      <c r="AQ173" s="1643"/>
      <c r="AR173" s="1643"/>
      <c r="AS173" s="1643"/>
      <c r="AT173" s="1643"/>
      <c r="AU173" s="1643"/>
      <c r="AV173" s="1643"/>
      <c r="AW173" s="1643"/>
      <c r="AX173" s="1643"/>
      <c r="AY173" s="1643"/>
      <c r="AZ173" s="1643"/>
      <c r="BA173" s="1643"/>
      <c r="BB173" s="1643"/>
      <c r="BC173" s="1643"/>
      <c r="BD173" s="1643"/>
      <c r="BE173" s="1643"/>
      <c r="BF173" s="1643"/>
      <c r="BG173" s="1643"/>
      <c r="BH173" s="1643"/>
      <c r="BI173" s="1643"/>
      <c r="BJ173" s="1643"/>
      <c r="BK173" s="1643"/>
      <c r="BL173" s="1643"/>
      <c r="BM173" s="1643"/>
      <c r="BN173" s="1643"/>
      <c r="BO173" s="1643"/>
      <c r="BP173" s="1643"/>
      <c r="BQ173" s="1643"/>
      <c r="BR173" s="1643"/>
      <c r="BS173" s="1643"/>
      <c r="BT173" s="1643"/>
      <c r="BU173" s="1643"/>
      <c r="BV173" s="1643"/>
      <c r="BW173" s="1643"/>
      <c r="BX173" s="1643"/>
      <c r="BY173" s="1643"/>
      <c r="BZ173" s="1643"/>
      <c r="CA173" s="1643"/>
      <c r="CB173" s="1643"/>
      <c r="CC173" s="1643"/>
      <c r="CD173" s="1643"/>
      <c r="CE173" s="1643"/>
      <c r="CF173" s="1323"/>
    </row>
    <row customHeight="1" ht="5.25" hidden="1">
      <c r="A174" s="1799"/>
      <c r="B174" s="1643"/>
      <c r="C174" s="1643"/>
      <c r="D174" s="2599"/>
      <c r="E174" s="642"/>
      <c r="F174" s="642"/>
      <c r="G174" s="642"/>
      <c r="H174" s="642"/>
      <c r="I174" s="642"/>
      <c r="J174" s="642"/>
      <c r="K174" s="642"/>
      <c r="L174" s="642"/>
      <c r="M174" s="642"/>
      <c r="N174" s="642"/>
      <c r="O174" s="642"/>
      <c r="P174" s="642"/>
      <c r="Q174" s="642"/>
      <c r="R174" s="642"/>
      <c r="S174" s="643"/>
      <c r="T174" s="725"/>
      <c r="U174" s="2394"/>
      <c r="V174" s="2394"/>
      <c r="W174" s="1643"/>
      <c r="X174" s="1643"/>
      <c r="Y174" s="1643"/>
      <c r="Z174" s="1643"/>
      <c r="AA174" s="1643"/>
      <c r="AB174" s="1643"/>
      <c r="AC174" s="1044"/>
      <c r="AD174" s="1045"/>
      <c r="AE174" s="1643"/>
      <c r="AF174" s="1643"/>
      <c r="AG174" s="1643"/>
      <c r="AH174" s="1643"/>
      <c r="AI174" s="1643"/>
      <c r="AJ174" s="1643"/>
      <c r="AK174" s="1643"/>
      <c r="AL174" s="1643"/>
      <c r="AM174" s="1643"/>
      <c r="AN174" s="1643"/>
      <c r="AO174" s="1643"/>
      <c r="AP174" s="1643"/>
      <c r="AQ174" s="1643"/>
      <c r="AR174" s="1643"/>
      <c r="AS174" s="1643"/>
      <c r="AT174" s="1643"/>
      <c r="AU174" s="1643"/>
      <c r="AV174" s="1643"/>
      <c r="AW174" s="1643"/>
      <c r="AX174" s="1643"/>
      <c r="AY174" s="1643"/>
      <c r="AZ174" s="1643"/>
      <c r="BA174" s="1643"/>
      <c r="BB174" s="1643"/>
      <c r="BC174" s="1643"/>
      <c r="BD174" s="1643"/>
      <c r="BE174" s="1643"/>
      <c r="BF174" s="1643"/>
      <c r="BG174" s="1643"/>
      <c r="BH174" s="1643"/>
      <c r="BI174" s="1643"/>
      <c r="BJ174" s="1643"/>
      <c r="BK174" s="1643"/>
      <c r="BL174" s="1643"/>
      <c r="BM174" s="1643"/>
      <c r="BN174" s="1643"/>
      <c r="BO174" s="1643"/>
      <c r="BP174" s="1643"/>
      <c r="BQ174" s="1643"/>
      <c r="BR174" s="1643"/>
      <c r="BS174" s="1643"/>
      <c r="BT174" s="1643"/>
      <c r="BU174" s="1643"/>
      <c r="BV174" s="1643"/>
      <c r="BW174" s="1643"/>
      <c r="BX174" s="1643"/>
      <c r="BY174" s="1643"/>
      <c r="BZ174" s="1643"/>
      <c r="CA174" s="1643"/>
      <c r="CB174" s="1643"/>
      <c r="CC174" s="1643"/>
      <c r="CD174" s="1643"/>
      <c r="CE174" s="1643"/>
      <c r="CF174" s="1323"/>
    </row>
    <row customHeight="1" ht="5.25" hidden="1">
      <c r="A175" s="1799"/>
      <c r="B175" s="1643"/>
      <c r="C175" s="1643"/>
      <c r="D175" s="2600"/>
      <c r="E175" s="1050"/>
      <c r="F175" s="1051"/>
      <c r="G175" s="1051"/>
      <c r="H175" s="1052"/>
      <c r="I175" s="1052"/>
      <c r="J175" s="1052"/>
      <c r="K175" s="1052"/>
      <c r="L175" s="1052"/>
      <c r="M175" s="1052"/>
      <c r="N175" s="1052"/>
      <c r="O175" s="1052"/>
      <c r="P175" s="1052"/>
      <c r="Q175" s="1052"/>
      <c r="R175" s="953"/>
      <c r="S175" s="1053"/>
      <c r="T175" s="725"/>
      <c r="U175" s="2394"/>
      <c r="V175" s="2394"/>
      <c r="W175" s="1643"/>
      <c r="X175" s="1643"/>
      <c r="Y175" s="1643"/>
      <c r="Z175" s="1643"/>
      <c r="AA175" s="1643"/>
      <c r="AB175" s="1643"/>
      <c r="AC175" s="1044"/>
      <c r="AD175" s="1045"/>
      <c r="AE175" s="1643"/>
      <c r="AF175" s="1643"/>
      <c r="AG175" s="1643"/>
      <c r="AH175" s="1643"/>
      <c r="AI175" s="1643"/>
      <c r="AJ175" s="1643"/>
      <c r="AK175" s="1643"/>
      <c r="AL175" s="1643"/>
      <c r="AM175" s="1643"/>
      <c r="AN175" s="1643"/>
      <c r="AO175" s="1643"/>
      <c r="AP175" s="1643"/>
      <c r="AQ175" s="1643"/>
      <c r="AR175" s="1643"/>
      <c r="AS175" s="1643"/>
      <c r="AT175" s="1643"/>
      <c r="AU175" s="1643"/>
      <c r="AV175" s="1643"/>
      <c r="AW175" s="1643"/>
      <c r="AX175" s="1643"/>
      <c r="AY175" s="1643"/>
      <c r="AZ175" s="1643"/>
      <c r="BA175" s="1643"/>
      <c r="BB175" s="1643"/>
      <c r="BC175" s="1643"/>
      <c r="BD175" s="1643"/>
      <c r="BE175" s="1643"/>
      <c r="BF175" s="1643"/>
      <c r="BG175" s="1643"/>
      <c r="BH175" s="1643"/>
      <c r="BI175" s="1643"/>
      <c r="BJ175" s="1643"/>
      <c r="BK175" s="1643"/>
      <c r="BL175" s="1643"/>
      <c r="BM175" s="1643"/>
      <c r="BN175" s="1643"/>
      <c r="BO175" s="1643"/>
      <c r="BP175" s="1643"/>
      <c r="BQ175" s="1643"/>
      <c r="BR175" s="1643"/>
      <c r="BS175" s="1643"/>
      <c r="BT175" s="1643"/>
      <c r="BU175" s="1643"/>
      <c r="BV175" s="1643"/>
      <c r="BW175" s="1643"/>
      <c r="BX175" s="1643"/>
      <c r="BY175" s="1643"/>
      <c r="BZ175" s="1643"/>
      <c r="CA175" s="1643"/>
      <c r="CB175" s="1643"/>
      <c r="CC175" s="1643"/>
      <c r="CD175" s="1643"/>
      <c r="CE175" s="1643"/>
      <c r="CF175" s="1323"/>
    </row>
    <row customHeight="1" ht="15" hidden="1">
      <c r="A176" s="630" t="s">
        <v>292</v>
      </c>
      <c r="B176" s="631"/>
      <c r="C176" s="631" t="s">
        <v>22</v>
      </c>
      <c r="D176" s="2598" t="s">
        <v>4110</v>
      </c>
      <c r="E176" s="2397" t="s">
        <v>245</v>
      </c>
      <c r="F176" s="2398"/>
      <c r="G176" s="2399"/>
      <c r="H176" s="2403" t="str">
        <f>IF(A176="","",INDEX(DIFFERENTIATION_UNMERGE_VD,MATCH(A176,DIFFERENTIATION_ID_DIFF,0)))</f>
        <v>Подключение (технологическое присоединение) к системе теплоснабжения</v>
      </c>
      <c r="I176" s="2403"/>
      <c r="J176" s="2403"/>
      <c r="K176" s="2403"/>
      <c r="L176" s="2403"/>
      <c r="M176" s="2403"/>
      <c r="N176" s="2403"/>
      <c r="O176" s="2403"/>
      <c r="P176" s="2403"/>
      <c r="Q176" s="2403"/>
      <c r="R176" s="2403"/>
      <c r="S176" s="726"/>
      <c r="T176" s="723"/>
      <c r="U176" s="632"/>
      <c r="V176" s="632"/>
      <c r="W176" s="633"/>
      <c r="X176" s="633"/>
      <c r="Y176" s="633"/>
      <c r="Z176" s="633"/>
      <c r="AA176" s="634"/>
      <c r="AB176" s="635"/>
      <c r="AC176" s="2395"/>
      <c r="AD176" s="636"/>
      <c r="AE176" s="637" t="s">
        <v>22</v>
      </c>
      <c r="AF176" s="637"/>
      <c r="AG176" s="638" t="s">
        <v>4087</v>
      </c>
      <c r="AH176" s="639">
        <v>3</v>
      </c>
      <c r="AI176" s="632"/>
      <c r="AJ176" s="632"/>
      <c r="AK176" s="632"/>
      <c r="AL176" s="632"/>
      <c r="AM176" s="632"/>
      <c r="AN176" s="632"/>
      <c r="AO176" s="632"/>
      <c r="AP176" s="632"/>
      <c r="AQ176" s="632"/>
      <c r="AR176" s="632"/>
      <c r="AS176" s="632"/>
      <c r="AT176" s="632"/>
      <c r="AU176" s="632"/>
      <c r="AV176" s="632"/>
      <c r="AW176" s="632"/>
      <c r="AX176" s="632"/>
      <c r="AY176" s="632"/>
      <c r="AZ176" s="632"/>
      <c r="BA176" s="632"/>
      <c r="BB176" s="632"/>
      <c r="BC176" s="632"/>
      <c r="BD176" s="632"/>
      <c r="BE176" s="632"/>
      <c r="BF176" s="632"/>
      <c r="BG176" s="632"/>
      <c r="BH176" s="632"/>
      <c r="BI176" s="632"/>
      <c r="BJ176" s="632"/>
      <c r="BK176" s="632"/>
      <c r="BL176" s="632"/>
      <c r="BM176" s="632"/>
      <c r="BN176" s="632"/>
      <c r="BO176" s="632"/>
      <c r="BP176" s="632"/>
      <c r="BQ176" s="632"/>
      <c r="BR176" s="632"/>
      <c r="BS176" s="632"/>
      <c r="BT176" s="632"/>
      <c r="BU176" s="632"/>
      <c r="BV176" s="633"/>
      <c r="BW176" s="633"/>
      <c r="BX176" s="633"/>
      <c r="BY176" s="633"/>
      <c r="BZ176" s="633"/>
      <c r="CA176" s="633"/>
      <c r="CB176" s="633"/>
      <c r="CC176" s="633"/>
      <c r="CD176" s="633"/>
      <c r="CE176" s="633"/>
      <c r="CF176" s="1854"/>
    </row>
    <row customHeight="1" ht="15" hidden="1">
      <c r="A177" s="630"/>
      <c r="B177" s="631"/>
      <c r="C177" s="631"/>
      <c r="D177" s="2599"/>
      <c r="E177" s="2397" t="s">
        <v>740</v>
      </c>
      <c r="F177" s="2398"/>
      <c r="G177" s="2399"/>
      <c r="H177" s="2403" t="str">
        <f>IF(A176="","",INDEX(DIFFERENTIATION_UNMERGE_AREA,MATCH(A176,DIFFERENTIATION_ID_DIFF,0)))</f>
        <v>Территория 7</v>
      </c>
      <c r="I177" s="2403"/>
      <c r="J177" s="2403"/>
      <c r="K177" s="2403"/>
      <c r="L177" s="2403"/>
      <c r="M177" s="2403"/>
      <c r="N177" s="2403"/>
      <c r="O177" s="2403"/>
      <c r="P177" s="2403"/>
      <c r="Q177" s="2403"/>
      <c r="R177" s="2403"/>
      <c r="S177" s="726"/>
      <c r="T177" s="723"/>
      <c r="U177" s="632"/>
      <c r="V177" s="632"/>
      <c r="W177" s="633"/>
      <c r="X177" s="633"/>
      <c r="Y177" s="633"/>
      <c r="Z177" s="633"/>
      <c r="AA177" s="634"/>
      <c r="AB177" s="635"/>
      <c r="AC177" s="2395"/>
      <c r="AD177" s="636"/>
      <c r="AE177" s="637"/>
      <c r="AF177" s="637"/>
      <c r="AG177" s="638"/>
      <c r="AH177" s="639"/>
      <c r="AI177" s="632"/>
      <c r="AJ177" s="632"/>
      <c r="AK177" s="632"/>
      <c r="AL177" s="632"/>
      <c r="AM177" s="632"/>
      <c r="AN177" s="632"/>
      <c r="AO177" s="632"/>
      <c r="AP177" s="632"/>
      <c r="AQ177" s="632"/>
      <c r="AR177" s="632"/>
      <c r="AS177" s="632"/>
      <c r="AT177" s="632"/>
      <c r="AU177" s="632"/>
      <c r="AV177" s="632"/>
      <c r="AW177" s="632"/>
      <c r="AX177" s="632"/>
      <c r="AY177" s="632"/>
      <c r="AZ177" s="632"/>
      <c r="BA177" s="632"/>
      <c r="BB177" s="632"/>
      <c r="BC177" s="632"/>
      <c r="BD177" s="632"/>
      <c r="BE177" s="632"/>
      <c r="BF177" s="632"/>
      <c r="BG177" s="632"/>
      <c r="BH177" s="632"/>
      <c r="BI177" s="632"/>
      <c r="BJ177" s="632"/>
      <c r="BK177" s="632"/>
      <c r="BL177" s="632"/>
      <c r="BM177" s="632"/>
      <c r="BN177" s="632"/>
      <c r="BO177" s="632"/>
      <c r="BP177" s="632"/>
      <c r="BQ177" s="632"/>
      <c r="BR177" s="632"/>
      <c r="BS177" s="632"/>
      <c r="BT177" s="632"/>
      <c r="BU177" s="632"/>
      <c r="BV177" s="633"/>
      <c r="BW177" s="633"/>
      <c r="BX177" s="633"/>
      <c r="BY177" s="633"/>
      <c r="BZ177" s="633"/>
      <c r="CA177" s="633"/>
      <c r="CB177" s="633"/>
      <c r="CC177" s="633"/>
      <c r="CD177" s="633"/>
      <c r="CE177" s="633"/>
      <c r="CF177" s="1854"/>
    </row>
    <row customHeight="1" ht="15" hidden="1">
      <c r="A178" s="630"/>
      <c r="B178" s="631"/>
      <c r="C178" s="631"/>
      <c r="D178" s="2599"/>
      <c r="E178" s="2397" t="s">
        <v>741</v>
      </c>
      <c r="F178" s="2398"/>
      <c r="G178" s="2399"/>
      <c r="H178" s="2403" t="str">
        <f>IF(A176="","",INDEX(DIFFERENTIATION_UNMERGE_SYSTEM,MATCH(A176,DIFFERENTIATION_ID_DIFF,0)))</f>
        <v>Спасское ГО</v>
      </c>
      <c r="I178" s="2403"/>
      <c r="J178" s="2403"/>
      <c r="K178" s="2403"/>
      <c r="L178" s="2403"/>
      <c r="M178" s="2403"/>
      <c r="N178" s="2403"/>
      <c r="O178" s="2403"/>
      <c r="P178" s="2403"/>
      <c r="Q178" s="2403"/>
      <c r="R178" s="2403"/>
      <c r="S178" s="726"/>
      <c r="T178" s="723"/>
      <c r="U178" s="632"/>
      <c r="V178" s="632"/>
      <c r="W178" s="633"/>
      <c r="X178" s="633"/>
      <c r="Y178" s="633"/>
      <c r="Z178" s="633"/>
      <c r="AA178" s="634"/>
      <c r="AB178" s="635"/>
      <c r="AC178" s="2395"/>
      <c r="AD178" s="636"/>
      <c r="AE178" s="637"/>
      <c r="AF178" s="637"/>
      <c r="AG178" s="638"/>
      <c r="AH178" s="639"/>
      <c r="AI178" s="632"/>
      <c r="AJ178" s="632"/>
      <c r="AK178" s="632"/>
      <c r="AL178" s="632"/>
      <c r="AM178" s="632"/>
      <c r="AN178" s="632"/>
      <c r="AO178" s="632"/>
      <c r="AP178" s="632"/>
      <c r="AQ178" s="632"/>
      <c r="AR178" s="632"/>
      <c r="AS178" s="632"/>
      <c r="AT178" s="632"/>
      <c r="AU178" s="632"/>
      <c r="AV178" s="632"/>
      <c r="AW178" s="632"/>
      <c r="AX178" s="632"/>
      <c r="AY178" s="632"/>
      <c r="AZ178" s="632"/>
      <c r="BA178" s="632"/>
      <c r="BB178" s="632"/>
      <c r="BC178" s="632"/>
      <c r="BD178" s="632"/>
      <c r="BE178" s="632"/>
      <c r="BF178" s="632"/>
      <c r="BG178" s="632"/>
      <c r="BH178" s="632"/>
      <c r="BI178" s="632"/>
      <c r="BJ178" s="632"/>
      <c r="BK178" s="632"/>
      <c r="BL178" s="632"/>
      <c r="BM178" s="632"/>
      <c r="BN178" s="632"/>
      <c r="BO178" s="632"/>
      <c r="BP178" s="632"/>
      <c r="BQ178" s="632"/>
      <c r="BR178" s="632"/>
      <c r="BS178" s="632"/>
      <c r="BT178" s="632"/>
      <c r="BU178" s="632"/>
      <c r="BV178" s="633"/>
      <c r="BW178" s="633"/>
      <c r="BX178" s="633"/>
      <c r="BY178" s="633"/>
      <c r="BZ178" s="633"/>
      <c r="CA178" s="633"/>
      <c r="CB178" s="633"/>
      <c r="CC178" s="633"/>
      <c r="CD178" s="633"/>
      <c r="CE178" s="633"/>
      <c r="CF178" s="1854"/>
    </row>
    <row customHeight="1" ht="24.75" hidden="1">
      <c r="A179" s="1812"/>
      <c r="B179" s="1167"/>
      <c r="C179" s="419"/>
      <c r="D179" s="2599"/>
      <c r="E179" s="2396" t="s">
        <v>4088</v>
      </c>
      <c r="F179" s="2396"/>
      <c r="G179" s="2396"/>
      <c r="H179" s="2396"/>
      <c r="I179" s="2396"/>
      <c r="J179" s="2396"/>
      <c r="K179" s="2396"/>
      <c r="L179" s="2396"/>
      <c r="M179" s="2396"/>
      <c r="N179" s="2396"/>
      <c r="O179" s="2396"/>
      <c r="P179" s="2396"/>
      <c r="Q179" s="565">
        <f>SUMIF(T180:T181,"i",Q180:Q181)</f>
        <v>0</v>
      </c>
      <c r="R179" s="1024"/>
      <c r="S179" s="1804" t="s">
        <v>4089</v>
      </c>
      <c r="T179" s="724" t="s">
        <v>4090</v>
      </c>
      <c r="U179" s="2394">
        <v>1</v>
      </c>
      <c r="V179" s="2394" t="str">
        <f>INDEX(B_FHD_FLAG_INDEX_1,1,MATCH(A176,B_FHD_FLAG_DIFFERENTIATION,0))</f>
        <v>отсутствует</v>
      </c>
      <c r="W179" s="1167"/>
      <c r="X179" s="1167"/>
      <c r="Y179" s="1167"/>
      <c r="Z179" s="1167"/>
      <c r="AA179" s="1643"/>
      <c r="AB179" s="1167"/>
      <c r="AC179" s="2395"/>
      <c r="AD179" s="636"/>
      <c r="AE179" s="1167"/>
      <c r="AF179" s="1167"/>
      <c r="AG179" s="1643"/>
      <c r="AH179" s="1643"/>
      <c r="AI179" s="1643"/>
      <c r="AJ179" s="1643"/>
      <c r="AK179" s="1643"/>
      <c r="AL179" s="1643"/>
      <c r="AM179" s="1643"/>
      <c r="AN179" s="1643"/>
      <c r="AO179" s="1643"/>
      <c r="AP179" s="1643"/>
      <c r="AQ179" s="1643"/>
      <c r="AR179" s="1643"/>
      <c r="AS179" s="1643"/>
      <c r="AT179" s="1643"/>
      <c r="AU179" s="1643"/>
      <c r="AV179" s="1643"/>
      <c r="AW179" s="1643"/>
      <c r="AX179" s="1643"/>
      <c r="AY179" s="1643"/>
      <c r="AZ179" s="1643"/>
      <c r="BA179" s="1643"/>
      <c r="BB179" s="1643"/>
      <c r="BC179" s="1643"/>
      <c r="BD179" s="1643"/>
      <c r="BE179" s="1643"/>
      <c r="BF179" s="1643"/>
      <c r="BG179" s="1643"/>
      <c r="BH179" s="1643"/>
      <c r="BI179" s="1643"/>
      <c r="BJ179" s="1643"/>
      <c r="BK179" s="1643"/>
      <c r="BL179" s="1643"/>
      <c r="BM179" s="1643"/>
      <c r="BN179" s="1643"/>
      <c r="BO179" s="1643"/>
      <c r="BP179" s="1643"/>
      <c r="BQ179" s="1643"/>
      <c r="BR179" s="1643"/>
      <c r="BS179" s="1643"/>
      <c r="BT179" s="1643"/>
      <c r="BU179" s="1643"/>
      <c r="BV179" s="1167"/>
      <c r="BW179" s="1167"/>
      <c r="BX179" s="1167"/>
      <c r="BY179" s="1167"/>
      <c r="BZ179" s="1167"/>
      <c r="CA179" s="1167"/>
      <c r="CB179" s="1167"/>
      <c r="CC179" s="1167"/>
      <c r="CD179" s="1167"/>
      <c r="CE179" s="1167"/>
      <c r="CF179" s="1854"/>
    </row>
    <row customHeight="1" ht="11.25" hidden="1">
      <c r="A180" s="1799"/>
      <c r="B180" s="1643"/>
      <c r="C180" s="1643"/>
      <c r="D180" s="2599"/>
      <c r="E180" s="642"/>
      <c r="F180" s="642">
        <v>0</v>
      </c>
      <c r="G180" s="642"/>
      <c r="H180" s="642"/>
      <c r="I180" s="642"/>
      <c r="J180" s="642"/>
      <c r="K180" s="642"/>
      <c r="L180" s="642"/>
      <c r="M180" s="642"/>
      <c r="N180" s="642"/>
      <c r="O180" s="642"/>
      <c r="P180" s="642"/>
      <c r="Q180" s="642"/>
      <c r="R180" s="642"/>
      <c r="S180" s="643"/>
      <c r="T180" s="725"/>
      <c r="U180" s="2394"/>
      <c r="V180" s="2394"/>
      <c r="W180" s="1643"/>
      <c r="X180" s="1643"/>
      <c r="Y180" s="1643"/>
      <c r="Z180" s="1643"/>
      <c r="AA180" s="1643"/>
      <c r="AB180" s="1167"/>
      <c r="AC180" s="2395"/>
      <c r="AD180" s="636"/>
      <c r="AE180" s="1167"/>
      <c r="AF180" s="1167"/>
      <c r="AG180" s="1643"/>
      <c r="AH180" s="1643"/>
      <c r="AI180" s="1643"/>
      <c r="AJ180" s="1643"/>
      <c r="AK180" s="1643"/>
      <c r="AL180" s="1643"/>
      <c r="AM180" s="1643"/>
      <c r="AN180" s="1643"/>
      <c r="AO180" s="1643"/>
      <c r="AP180" s="1643"/>
      <c r="AQ180" s="1643"/>
      <c r="AR180" s="1643"/>
      <c r="AS180" s="1643"/>
      <c r="AT180" s="1643"/>
      <c r="AU180" s="1643"/>
      <c r="AV180" s="1643"/>
      <c r="AW180" s="1643"/>
      <c r="AX180" s="1643"/>
      <c r="AY180" s="1643"/>
      <c r="AZ180" s="1643"/>
      <c r="BA180" s="1643"/>
      <c r="BB180" s="1643"/>
      <c r="BC180" s="1643"/>
      <c r="BD180" s="1643"/>
      <c r="BE180" s="1643"/>
      <c r="BF180" s="1643"/>
      <c r="BG180" s="1643"/>
      <c r="BH180" s="1643"/>
      <c r="BI180" s="1643"/>
      <c r="BJ180" s="1643"/>
      <c r="BK180" s="1643"/>
      <c r="BL180" s="1643"/>
      <c r="BM180" s="1643"/>
      <c r="BN180" s="1643"/>
      <c r="BO180" s="1643"/>
      <c r="BP180" s="1643"/>
      <c r="BQ180" s="1643"/>
      <c r="BR180" s="1643"/>
      <c r="BS180" s="1643"/>
      <c r="BT180" s="1643"/>
      <c r="BU180" s="1643"/>
      <c r="BV180" s="1643"/>
      <c r="BW180" s="1643"/>
      <c r="BX180" s="1643"/>
      <c r="BY180" s="1643"/>
      <c r="BZ180" s="1643"/>
      <c r="CA180" s="1643"/>
      <c r="CB180" s="1643"/>
      <c r="CC180" s="1643"/>
      <c r="CD180" s="1643"/>
      <c r="CE180" s="1643"/>
      <c r="CF180" s="1854"/>
    </row>
    <row customHeight="1" ht="11.25" hidden="1">
      <c r="A181" s="1812"/>
      <c r="B181" s="1167"/>
      <c r="C181" s="419"/>
      <c r="D181" s="2599"/>
      <c r="E181" s="656" t="s">
        <v>22</v>
      </c>
      <c r="F181" s="1175" t="s">
        <v>22</v>
      </c>
      <c r="G181" s="1175" t="s">
        <v>4093</v>
      </c>
      <c r="H181" s="658" t="s">
        <v>22</v>
      </c>
      <c r="I181" s="658"/>
      <c r="J181" s="658"/>
      <c r="K181" s="658"/>
      <c r="L181" s="658"/>
      <c r="M181" s="658"/>
      <c r="N181" s="658"/>
      <c r="O181" s="658"/>
      <c r="P181" s="658"/>
      <c r="Q181" s="658"/>
      <c r="R181" s="659"/>
      <c r="S181" s="660"/>
      <c r="T181" s="725"/>
      <c r="U181" s="2394"/>
      <c r="V181" s="2394"/>
      <c r="W181" s="1167"/>
      <c r="X181" s="1167"/>
      <c r="Y181" s="1167"/>
      <c r="Z181" s="1167"/>
      <c r="AA181" s="1643"/>
      <c r="AB181" s="1167"/>
      <c r="AC181" s="2395"/>
      <c r="AD181" s="636"/>
      <c r="AE181" s="1167"/>
      <c r="AF181" s="1167"/>
      <c r="AG181" s="1643"/>
      <c r="AH181" s="1643"/>
      <c r="AI181" s="1643"/>
      <c r="AJ181" s="1643"/>
      <c r="AK181" s="1643"/>
      <c r="AL181" s="1643"/>
      <c r="AM181" s="1643"/>
      <c r="AN181" s="1643"/>
      <c r="AO181" s="1643"/>
      <c r="AP181" s="1643"/>
      <c r="AQ181" s="1643"/>
      <c r="AR181" s="1643"/>
      <c r="AS181" s="1643"/>
      <c r="AT181" s="1643"/>
      <c r="AU181" s="1643"/>
      <c r="AV181" s="1643"/>
      <c r="AW181" s="1643"/>
      <c r="AX181" s="1643"/>
      <c r="AY181" s="1643"/>
      <c r="AZ181" s="1643"/>
      <c r="BA181" s="1643"/>
      <c r="BB181" s="1643"/>
      <c r="BC181" s="1643"/>
      <c r="BD181" s="1643"/>
      <c r="BE181" s="1643"/>
      <c r="BF181" s="1643"/>
      <c r="BG181" s="1643"/>
      <c r="BH181" s="1643"/>
      <c r="BI181" s="1643"/>
      <c r="BJ181" s="1643"/>
      <c r="BK181" s="1643"/>
      <c r="BL181" s="1643"/>
      <c r="BM181" s="1643"/>
      <c r="BN181" s="1643"/>
      <c r="BO181" s="1643"/>
      <c r="BP181" s="1643"/>
      <c r="BQ181" s="1643"/>
      <c r="BR181" s="1643"/>
      <c r="BS181" s="1643"/>
      <c r="BT181" s="1643"/>
      <c r="BU181" s="1643"/>
      <c r="BV181" s="1167"/>
      <c r="BW181" s="1167"/>
      <c r="BX181" s="1167"/>
      <c r="BY181" s="1167"/>
      <c r="BZ181" s="1167"/>
      <c r="CA181" s="1167"/>
      <c r="CB181" s="1167"/>
      <c r="CC181" s="1167"/>
      <c r="CD181" s="1167"/>
      <c r="CE181" s="1167"/>
      <c r="CF181" s="1854"/>
    </row>
    <row customHeight="1" ht="5.25" hidden="1">
      <c r="A182" s="1799"/>
      <c r="B182" s="1643"/>
      <c r="C182" s="1643"/>
      <c r="D182" s="2599"/>
      <c r="E182" s="1046"/>
      <c r="F182" s="1046"/>
      <c r="G182" s="1046"/>
      <c r="H182" s="1046"/>
      <c r="I182" s="1046"/>
      <c r="J182" s="1046"/>
      <c r="K182" s="1046"/>
      <c r="L182" s="1046"/>
      <c r="M182" s="1046"/>
      <c r="N182" s="1046"/>
      <c r="O182" s="1046"/>
      <c r="P182" s="1046"/>
      <c r="Q182" s="1047"/>
      <c r="R182" s="1048"/>
      <c r="S182" s="1049"/>
      <c r="T182" s="724" t="s">
        <v>4090</v>
      </c>
      <c r="U182" s="2394">
        <v>1</v>
      </c>
      <c r="V182" s="2394" t="s">
        <v>764</v>
      </c>
      <c r="W182" s="1643"/>
      <c r="X182" s="1643"/>
      <c r="Y182" s="1643"/>
      <c r="Z182" s="1643"/>
      <c r="AA182" s="1643"/>
      <c r="AB182" s="1643"/>
      <c r="AC182" s="1044"/>
      <c r="AD182" s="1045"/>
      <c r="AE182" s="1643"/>
      <c r="AF182" s="1643"/>
      <c r="AG182" s="1643"/>
      <c r="AH182" s="1643"/>
      <c r="AI182" s="1643"/>
      <c r="AJ182" s="1643"/>
      <c r="AK182" s="1643"/>
      <c r="AL182" s="1643"/>
      <c r="AM182" s="1643"/>
      <c r="AN182" s="1643"/>
      <c r="AO182" s="1643"/>
      <c r="AP182" s="1643"/>
      <c r="AQ182" s="1643"/>
      <c r="AR182" s="1643"/>
      <c r="AS182" s="1643"/>
      <c r="AT182" s="1643"/>
      <c r="AU182" s="1643"/>
      <c r="AV182" s="1643"/>
      <c r="AW182" s="1643"/>
      <c r="AX182" s="1643"/>
      <c r="AY182" s="1643"/>
      <c r="AZ182" s="1643"/>
      <c r="BA182" s="1643"/>
      <c r="BB182" s="1643"/>
      <c r="BC182" s="1643"/>
      <c r="BD182" s="1643"/>
      <c r="BE182" s="1643"/>
      <c r="BF182" s="1643"/>
      <c r="BG182" s="1643"/>
      <c r="BH182" s="1643"/>
      <c r="BI182" s="1643"/>
      <c r="BJ182" s="1643"/>
      <c r="BK182" s="1643"/>
      <c r="BL182" s="1643"/>
      <c r="BM182" s="1643"/>
      <c r="BN182" s="1643"/>
      <c r="BO182" s="1643"/>
      <c r="BP182" s="1643"/>
      <c r="BQ182" s="1643"/>
      <c r="BR182" s="1643"/>
      <c r="BS182" s="1643"/>
      <c r="BT182" s="1643"/>
      <c r="BU182" s="1643"/>
      <c r="BV182" s="1643"/>
      <c r="BW182" s="1643"/>
      <c r="BX182" s="1643"/>
      <c r="BY182" s="1643"/>
      <c r="BZ182" s="1643"/>
      <c r="CA182" s="1643"/>
      <c r="CB182" s="1643"/>
      <c r="CC182" s="1643"/>
      <c r="CD182" s="1643"/>
      <c r="CE182" s="1643"/>
      <c r="CF182" s="1323"/>
    </row>
    <row customHeight="1" ht="5.25" hidden="1">
      <c r="A183" s="1799"/>
      <c r="B183" s="1643"/>
      <c r="C183" s="1643"/>
      <c r="D183" s="2599"/>
      <c r="E183" s="642"/>
      <c r="F183" s="642"/>
      <c r="G183" s="642"/>
      <c r="H183" s="642"/>
      <c r="I183" s="642"/>
      <c r="J183" s="642"/>
      <c r="K183" s="642"/>
      <c r="L183" s="642"/>
      <c r="M183" s="642"/>
      <c r="N183" s="642"/>
      <c r="O183" s="642"/>
      <c r="P183" s="642"/>
      <c r="Q183" s="642"/>
      <c r="R183" s="642"/>
      <c r="S183" s="643"/>
      <c r="T183" s="725"/>
      <c r="U183" s="2394"/>
      <c r="V183" s="2394"/>
      <c r="W183" s="1643"/>
      <c r="X183" s="1643"/>
      <c r="Y183" s="1643"/>
      <c r="Z183" s="1643"/>
      <c r="AA183" s="1643"/>
      <c r="AB183" s="1643"/>
      <c r="AC183" s="1044"/>
      <c r="AD183" s="1045"/>
      <c r="AE183" s="1643"/>
      <c r="AF183" s="1643"/>
      <c r="AG183" s="1643"/>
      <c r="AH183" s="1643"/>
      <c r="AI183" s="1643"/>
      <c r="AJ183" s="1643"/>
      <c r="AK183" s="1643"/>
      <c r="AL183" s="1643"/>
      <c r="AM183" s="1643"/>
      <c r="AN183" s="1643"/>
      <c r="AO183" s="1643"/>
      <c r="AP183" s="1643"/>
      <c r="AQ183" s="1643"/>
      <c r="AR183" s="1643"/>
      <c r="AS183" s="1643"/>
      <c r="AT183" s="1643"/>
      <c r="AU183" s="1643"/>
      <c r="AV183" s="1643"/>
      <c r="AW183" s="1643"/>
      <c r="AX183" s="1643"/>
      <c r="AY183" s="1643"/>
      <c r="AZ183" s="1643"/>
      <c r="BA183" s="1643"/>
      <c r="BB183" s="1643"/>
      <c r="BC183" s="1643"/>
      <c r="BD183" s="1643"/>
      <c r="BE183" s="1643"/>
      <c r="BF183" s="1643"/>
      <c r="BG183" s="1643"/>
      <c r="BH183" s="1643"/>
      <c r="BI183" s="1643"/>
      <c r="BJ183" s="1643"/>
      <c r="BK183" s="1643"/>
      <c r="BL183" s="1643"/>
      <c r="BM183" s="1643"/>
      <c r="BN183" s="1643"/>
      <c r="BO183" s="1643"/>
      <c r="BP183" s="1643"/>
      <c r="BQ183" s="1643"/>
      <c r="BR183" s="1643"/>
      <c r="BS183" s="1643"/>
      <c r="BT183" s="1643"/>
      <c r="BU183" s="1643"/>
      <c r="BV183" s="1643"/>
      <c r="BW183" s="1643"/>
      <c r="BX183" s="1643"/>
      <c r="BY183" s="1643"/>
      <c r="BZ183" s="1643"/>
      <c r="CA183" s="1643"/>
      <c r="CB183" s="1643"/>
      <c r="CC183" s="1643"/>
      <c r="CD183" s="1643"/>
      <c r="CE183" s="1643"/>
      <c r="CF183" s="1323"/>
    </row>
    <row customHeight="1" ht="5.25" hidden="1">
      <c r="A184" s="1799"/>
      <c r="B184" s="1643"/>
      <c r="C184" s="1643"/>
      <c r="D184" s="2600"/>
      <c r="E184" s="1050"/>
      <c r="F184" s="1051"/>
      <c r="G184" s="1051"/>
      <c r="H184" s="1052"/>
      <c r="I184" s="1052"/>
      <c r="J184" s="1052"/>
      <c r="K184" s="1052"/>
      <c r="L184" s="1052"/>
      <c r="M184" s="1052"/>
      <c r="N184" s="1052"/>
      <c r="O184" s="1052"/>
      <c r="P184" s="1052"/>
      <c r="Q184" s="1052"/>
      <c r="R184" s="953"/>
      <c r="S184" s="1053"/>
      <c r="T184" s="725"/>
      <c r="U184" s="2394"/>
      <c r="V184" s="2394"/>
      <c r="W184" s="1643"/>
      <c r="X184" s="1643"/>
      <c r="Y184" s="1643"/>
      <c r="Z184" s="1643"/>
      <c r="AA184" s="1643"/>
      <c r="AB184" s="1643"/>
      <c r="AC184" s="1044"/>
      <c r="AD184" s="1045"/>
      <c r="AE184" s="1643"/>
      <c r="AF184" s="1643"/>
      <c r="AG184" s="1643"/>
      <c r="AH184" s="1643"/>
      <c r="AI184" s="1643"/>
      <c r="AJ184" s="1643"/>
      <c r="AK184" s="1643"/>
      <c r="AL184" s="1643"/>
      <c r="AM184" s="1643"/>
      <c r="AN184" s="1643"/>
      <c r="AO184" s="1643"/>
      <c r="AP184" s="1643"/>
      <c r="AQ184" s="1643"/>
      <c r="AR184" s="1643"/>
      <c r="AS184" s="1643"/>
      <c r="AT184" s="1643"/>
      <c r="AU184" s="1643"/>
      <c r="AV184" s="1643"/>
      <c r="AW184" s="1643"/>
      <c r="AX184" s="1643"/>
      <c r="AY184" s="1643"/>
      <c r="AZ184" s="1643"/>
      <c r="BA184" s="1643"/>
      <c r="BB184" s="1643"/>
      <c r="BC184" s="1643"/>
      <c r="BD184" s="1643"/>
      <c r="BE184" s="1643"/>
      <c r="BF184" s="1643"/>
      <c r="BG184" s="1643"/>
      <c r="BH184" s="1643"/>
      <c r="BI184" s="1643"/>
      <c r="BJ184" s="1643"/>
      <c r="BK184" s="1643"/>
      <c r="BL184" s="1643"/>
      <c r="BM184" s="1643"/>
      <c r="BN184" s="1643"/>
      <c r="BO184" s="1643"/>
      <c r="BP184" s="1643"/>
      <c r="BQ184" s="1643"/>
      <c r="BR184" s="1643"/>
      <c r="BS184" s="1643"/>
      <c r="BT184" s="1643"/>
      <c r="BU184" s="1643"/>
      <c r="BV184" s="1643"/>
      <c r="BW184" s="1643"/>
      <c r="BX184" s="1643"/>
      <c r="BY184" s="1643"/>
      <c r="BZ184" s="1643"/>
      <c r="CA184" s="1643"/>
      <c r="CB184" s="1643"/>
      <c r="CC184" s="1643"/>
      <c r="CD184" s="1643"/>
      <c r="CE184" s="1643"/>
      <c r="CF184" s="1323"/>
    </row>
    <row customHeight="1" ht="15" hidden="1">
      <c r="A185" s="630" t="s">
        <v>293</v>
      </c>
      <c r="B185" s="631"/>
      <c r="C185" s="631" t="s">
        <v>22</v>
      </c>
      <c r="D185" s="2598" t="s">
        <v>4111</v>
      </c>
      <c r="E185" s="2397" t="s">
        <v>245</v>
      </c>
      <c r="F185" s="2398"/>
      <c r="G185" s="2399"/>
      <c r="H185" s="2403" t="str">
        <f>IF(A185="","",INDEX(DIFFERENTIATION_UNMERGE_VD,MATCH(A185,DIFFERENTIATION_ID_DIFF,0)))</f>
        <v>Подключение (технологическое присоединение) к системе теплоснабжения</v>
      </c>
      <c r="I185" s="2403"/>
      <c r="J185" s="2403"/>
      <c r="K185" s="2403"/>
      <c r="L185" s="2403"/>
      <c r="M185" s="2403"/>
      <c r="N185" s="2403"/>
      <c r="O185" s="2403"/>
      <c r="P185" s="2403"/>
      <c r="Q185" s="2403"/>
      <c r="R185" s="2403"/>
      <c r="S185" s="726"/>
      <c r="T185" s="723"/>
      <c r="U185" s="632"/>
      <c r="V185" s="632"/>
      <c r="W185" s="633"/>
      <c r="X185" s="633"/>
      <c r="Y185" s="633"/>
      <c r="Z185" s="633"/>
      <c r="AA185" s="634"/>
      <c r="AB185" s="635"/>
      <c r="AC185" s="2395"/>
      <c r="AD185" s="636"/>
      <c r="AE185" s="637" t="s">
        <v>22</v>
      </c>
      <c r="AF185" s="637"/>
      <c r="AG185" s="638" t="s">
        <v>4087</v>
      </c>
      <c r="AH185" s="639">
        <v>3</v>
      </c>
      <c r="AI185" s="632"/>
      <c r="AJ185" s="632"/>
      <c r="AK185" s="632"/>
      <c r="AL185" s="632"/>
      <c r="AM185" s="632"/>
      <c r="AN185" s="632"/>
      <c r="AO185" s="632"/>
      <c r="AP185" s="632"/>
      <c r="AQ185" s="632"/>
      <c r="AR185" s="632"/>
      <c r="AS185" s="632"/>
      <c r="AT185" s="632"/>
      <c r="AU185" s="632"/>
      <c r="AV185" s="632"/>
      <c r="AW185" s="632"/>
      <c r="AX185" s="632"/>
      <c r="AY185" s="632"/>
      <c r="AZ185" s="632"/>
      <c r="BA185" s="632"/>
      <c r="BB185" s="632"/>
      <c r="BC185" s="632"/>
      <c r="BD185" s="632"/>
      <c r="BE185" s="632"/>
      <c r="BF185" s="632"/>
      <c r="BG185" s="632"/>
      <c r="BH185" s="632"/>
      <c r="BI185" s="632"/>
      <c r="BJ185" s="632"/>
      <c r="BK185" s="632"/>
      <c r="BL185" s="632"/>
      <c r="BM185" s="632"/>
      <c r="BN185" s="632"/>
      <c r="BO185" s="632"/>
      <c r="BP185" s="632"/>
      <c r="BQ185" s="632"/>
      <c r="BR185" s="632"/>
      <c r="BS185" s="632"/>
      <c r="BT185" s="632"/>
      <c r="BU185" s="632"/>
      <c r="BV185" s="633"/>
      <c r="BW185" s="633"/>
      <c r="BX185" s="633"/>
      <c r="BY185" s="633"/>
      <c r="BZ185" s="633"/>
      <c r="CA185" s="633"/>
      <c r="CB185" s="633"/>
      <c r="CC185" s="633"/>
      <c r="CD185" s="633"/>
      <c r="CE185" s="633"/>
      <c r="CF185" s="1854"/>
    </row>
    <row customHeight="1" ht="15" hidden="1">
      <c r="A186" s="630"/>
      <c r="B186" s="631"/>
      <c r="C186" s="631"/>
      <c r="D186" s="2599"/>
      <c r="E186" s="2397" t="s">
        <v>740</v>
      </c>
      <c r="F186" s="2398"/>
      <c r="G186" s="2399"/>
      <c r="H186" s="2403" t="str">
        <f>IF(A185="","",INDEX(DIFFERENTIATION_UNMERGE_AREA,MATCH(A185,DIFFERENTIATION_ID_DIFF,0)))</f>
        <v>Территория 2</v>
      </c>
      <c r="I186" s="2403"/>
      <c r="J186" s="2403"/>
      <c r="K186" s="2403"/>
      <c r="L186" s="2403"/>
      <c r="M186" s="2403"/>
      <c r="N186" s="2403"/>
      <c r="O186" s="2403"/>
      <c r="P186" s="2403"/>
      <c r="Q186" s="2403"/>
      <c r="R186" s="2403"/>
      <c r="S186" s="726"/>
      <c r="T186" s="723"/>
      <c r="U186" s="632"/>
      <c r="V186" s="632"/>
      <c r="W186" s="633"/>
      <c r="X186" s="633"/>
      <c r="Y186" s="633"/>
      <c r="Z186" s="633"/>
      <c r="AA186" s="634"/>
      <c r="AB186" s="635"/>
      <c r="AC186" s="2395"/>
      <c r="AD186" s="636"/>
      <c r="AE186" s="637"/>
      <c r="AF186" s="637"/>
      <c r="AG186" s="638"/>
      <c r="AH186" s="639"/>
      <c r="AI186" s="632"/>
      <c r="AJ186" s="632"/>
      <c r="AK186" s="632"/>
      <c r="AL186" s="632"/>
      <c r="AM186" s="632"/>
      <c r="AN186" s="632"/>
      <c r="AO186" s="632"/>
      <c r="AP186" s="632"/>
      <c r="AQ186" s="632"/>
      <c r="AR186" s="632"/>
      <c r="AS186" s="632"/>
      <c r="AT186" s="632"/>
      <c r="AU186" s="632"/>
      <c r="AV186" s="632"/>
      <c r="AW186" s="632"/>
      <c r="AX186" s="632"/>
      <c r="AY186" s="632"/>
      <c r="AZ186" s="632"/>
      <c r="BA186" s="632"/>
      <c r="BB186" s="632"/>
      <c r="BC186" s="632"/>
      <c r="BD186" s="632"/>
      <c r="BE186" s="632"/>
      <c r="BF186" s="632"/>
      <c r="BG186" s="632"/>
      <c r="BH186" s="632"/>
      <c r="BI186" s="632"/>
      <c r="BJ186" s="632"/>
      <c r="BK186" s="632"/>
      <c r="BL186" s="632"/>
      <c r="BM186" s="632"/>
      <c r="BN186" s="632"/>
      <c r="BO186" s="632"/>
      <c r="BP186" s="632"/>
      <c r="BQ186" s="632"/>
      <c r="BR186" s="632"/>
      <c r="BS186" s="632"/>
      <c r="BT186" s="632"/>
      <c r="BU186" s="632"/>
      <c r="BV186" s="633"/>
      <c r="BW186" s="633"/>
      <c r="BX186" s="633"/>
      <c r="BY186" s="633"/>
      <c r="BZ186" s="633"/>
      <c r="CA186" s="633"/>
      <c r="CB186" s="633"/>
      <c r="CC186" s="633"/>
      <c r="CD186" s="633"/>
      <c r="CE186" s="633"/>
      <c r="CF186" s="1854"/>
    </row>
    <row customHeight="1" ht="15" hidden="1">
      <c r="A187" s="630"/>
      <c r="B187" s="631"/>
      <c r="C187" s="631"/>
      <c r="D187" s="2599"/>
      <c r="E187" s="2397" t="s">
        <v>741</v>
      </c>
      <c r="F187" s="2398"/>
      <c r="G187" s="2399"/>
      <c r="H187" s="2403" t="str">
        <f>IF(A185="","",INDEX(DIFFERENTIATION_UNMERGE_SYSTEM,MATCH(A185,DIFFERENTIATION_ID_DIFF,0)))</f>
        <v>Дальнегорский городской округ</v>
      </c>
      <c r="I187" s="2403"/>
      <c r="J187" s="2403"/>
      <c r="K187" s="2403"/>
      <c r="L187" s="2403"/>
      <c r="M187" s="2403"/>
      <c r="N187" s="2403"/>
      <c r="O187" s="2403"/>
      <c r="P187" s="2403"/>
      <c r="Q187" s="2403"/>
      <c r="R187" s="2403"/>
      <c r="S187" s="726"/>
      <c r="T187" s="723"/>
      <c r="U187" s="632"/>
      <c r="V187" s="632"/>
      <c r="W187" s="633"/>
      <c r="X187" s="633"/>
      <c r="Y187" s="633"/>
      <c r="Z187" s="633"/>
      <c r="AA187" s="634"/>
      <c r="AB187" s="635"/>
      <c r="AC187" s="2395"/>
      <c r="AD187" s="636"/>
      <c r="AE187" s="637"/>
      <c r="AF187" s="637"/>
      <c r="AG187" s="638"/>
      <c r="AH187" s="639"/>
      <c r="AI187" s="632"/>
      <c r="AJ187" s="632"/>
      <c r="AK187" s="632"/>
      <c r="AL187" s="632"/>
      <c r="AM187" s="632"/>
      <c r="AN187" s="632"/>
      <c r="AO187" s="632"/>
      <c r="AP187" s="632"/>
      <c r="AQ187" s="632"/>
      <c r="AR187" s="632"/>
      <c r="AS187" s="632"/>
      <c r="AT187" s="632"/>
      <c r="AU187" s="632"/>
      <c r="AV187" s="632"/>
      <c r="AW187" s="632"/>
      <c r="AX187" s="632"/>
      <c r="AY187" s="632"/>
      <c r="AZ187" s="632"/>
      <c r="BA187" s="632"/>
      <c r="BB187" s="632"/>
      <c r="BC187" s="632"/>
      <c r="BD187" s="632"/>
      <c r="BE187" s="632"/>
      <c r="BF187" s="632"/>
      <c r="BG187" s="632"/>
      <c r="BH187" s="632"/>
      <c r="BI187" s="632"/>
      <c r="BJ187" s="632"/>
      <c r="BK187" s="632"/>
      <c r="BL187" s="632"/>
      <c r="BM187" s="632"/>
      <c r="BN187" s="632"/>
      <c r="BO187" s="632"/>
      <c r="BP187" s="632"/>
      <c r="BQ187" s="632"/>
      <c r="BR187" s="632"/>
      <c r="BS187" s="632"/>
      <c r="BT187" s="632"/>
      <c r="BU187" s="632"/>
      <c r="BV187" s="633"/>
      <c r="BW187" s="633"/>
      <c r="BX187" s="633"/>
      <c r="BY187" s="633"/>
      <c r="BZ187" s="633"/>
      <c r="CA187" s="633"/>
      <c r="CB187" s="633"/>
      <c r="CC187" s="633"/>
      <c r="CD187" s="633"/>
      <c r="CE187" s="633"/>
      <c r="CF187" s="1854"/>
    </row>
    <row customHeight="1" ht="24.75" hidden="1">
      <c r="A188" s="1812"/>
      <c r="B188" s="1167"/>
      <c r="C188" s="419"/>
      <c r="D188" s="2599"/>
      <c r="E188" s="2396" t="s">
        <v>4088</v>
      </c>
      <c r="F188" s="2396"/>
      <c r="G188" s="2396"/>
      <c r="H188" s="2396"/>
      <c r="I188" s="2396"/>
      <c r="J188" s="2396"/>
      <c r="K188" s="2396"/>
      <c r="L188" s="2396"/>
      <c r="M188" s="2396"/>
      <c r="N188" s="2396"/>
      <c r="O188" s="2396"/>
      <c r="P188" s="2396"/>
      <c r="Q188" s="565">
        <f>SUMIF(T189:T190,"i",Q189:Q190)</f>
        <v>0</v>
      </c>
      <c r="R188" s="1024"/>
      <c r="S188" s="1804" t="s">
        <v>4089</v>
      </c>
      <c r="T188" s="724" t="s">
        <v>4090</v>
      </c>
      <c r="U188" s="2394">
        <v>1</v>
      </c>
      <c r="V188" s="2394" t="str">
        <f>INDEX(B_FHD_FLAG_INDEX_1,1,MATCH(A185,B_FHD_FLAG_DIFFERENTIATION,0))</f>
        <v>отсутствует</v>
      </c>
      <c r="W188" s="1167"/>
      <c r="X188" s="1167"/>
      <c r="Y188" s="1167"/>
      <c r="Z188" s="1167"/>
      <c r="AA188" s="1643"/>
      <c r="AB188" s="1167"/>
      <c r="AC188" s="2395"/>
      <c r="AD188" s="636"/>
      <c r="AE188" s="1167"/>
      <c r="AF188" s="1167"/>
      <c r="AG188" s="1643"/>
      <c r="AH188" s="1643"/>
      <c r="AI188" s="1643"/>
      <c r="AJ188" s="1643"/>
      <c r="AK188" s="1643"/>
      <c r="AL188" s="1643"/>
      <c r="AM188" s="1643"/>
      <c r="AN188" s="1643"/>
      <c r="AO188" s="1643"/>
      <c r="AP188" s="1643"/>
      <c r="AQ188" s="1643"/>
      <c r="AR188" s="1643"/>
      <c r="AS188" s="1643"/>
      <c r="AT188" s="1643"/>
      <c r="AU188" s="1643"/>
      <c r="AV188" s="1643"/>
      <c r="AW188" s="1643"/>
      <c r="AX188" s="1643"/>
      <c r="AY188" s="1643"/>
      <c r="AZ188" s="1643"/>
      <c r="BA188" s="1643"/>
      <c r="BB188" s="1643"/>
      <c r="BC188" s="1643"/>
      <c r="BD188" s="1643"/>
      <c r="BE188" s="1643"/>
      <c r="BF188" s="1643"/>
      <c r="BG188" s="1643"/>
      <c r="BH188" s="1643"/>
      <c r="BI188" s="1643"/>
      <c r="BJ188" s="1643"/>
      <c r="BK188" s="1643"/>
      <c r="BL188" s="1643"/>
      <c r="BM188" s="1643"/>
      <c r="BN188" s="1643"/>
      <c r="BO188" s="1643"/>
      <c r="BP188" s="1643"/>
      <c r="BQ188" s="1643"/>
      <c r="BR188" s="1643"/>
      <c r="BS188" s="1643"/>
      <c r="BT188" s="1643"/>
      <c r="BU188" s="1643"/>
      <c r="BV188" s="1167"/>
      <c r="BW188" s="1167"/>
      <c r="BX188" s="1167"/>
      <c r="BY188" s="1167"/>
      <c r="BZ188" s="1167"/>
      <c r="CA188" s="1167"/>
      <c r="CB188" s="1167"/>
      <c r="CC188" s="1167"/>
      <c r="CD188" s="1167"/>
      <c r="CE188" s="1167"/>
      <c r="CF188" s="1854"/>
    </row>
    <row customHeight="1" ht="11.25" hidden="1">
      <c r="A189" s="1799"/>
      <c r="B189" s="1643"/>
      <c r="C189" s="1643"/>
      <c r="D189" s="2599"/>
      <c r="E189" s="642"/>
      <c r="F189" s="642">
        <v>0</v>
      </c>
      <c r="G189" s="642"/>
      <c r="H189" s="642"/>
      <c r="I189" s="642"/>
      <c r="J189" s="642"/>
      <c r="K189" s="642"/>
      <c r="L189" s="642"/>
      <c r="M189" s="642"/>
      <c r="N189" s="642"/>
      <c r="O189" s="642"/>
      <c r="P189" s="642"/>
      <c r="Q189" s="642"/>
      <c r="R189" s="642"/>
      <c r="S189" s="643"/>
      <c r="T189" s="725"/>
      <c r="U189" s="2394"/>
      <c r="V189" s="2394"/>
      <c r="W189" s="1643"/>
      <c r="X189" s="1643"/>
      <c r="Y189" s="1643"/>
      <c r="Z189" s="1643"/>
      <c r="AA189" s="1643"/>
      <c r="AB189" s="1167"/>
      <c r="AC189" s="2395"/>
      <c r="AD189" s="636"/>
      <c r="AE189" s="1167"/>
      <c r="AF189" s="1167"/>
      <c r="AG189" s="1643"/>
      <c r="AH189" s="1643"/>
      <c r="AI189" s="1643"/>
      <c r="AJ189" s="1643"/>
      <c r="AK189" s="1643"/>
      <c r="AL189" s="1643"/>
      <c r="AM189" s="1643"/>
      <c r="AN189" s="1643"/>
      <c r="AO189" s="1643"/>
      <c r="AP189" s="1643"/>
      <c r="AQ189" s="1643"/>
      <c r="AR189" s="1643"/>
      <c r="AS189" s="1643"/>
      <c r="AT189" s="1643"/>
      <c r="AU189" s="1643"/>
      <c r="AV189" s="1643"/>
      <c r="AW189" s="1643"/>
      <c r="AX189" s="1643"/>
      <c r="AY189" s="1643"/>
      <c r="AZ189" s="1643"/>
      <c r="BA189" s="1643"/>
      <c r="BB189" s="1643"/>
      <c r="BC189" s="1643"/>
      <c r="BD189" s="1643"/>
      <c r="BE189" s="1643"/>
      <c r="BF189" s="1643"/>
      <c r="BG189" s="1643"/>
      <c r="BH189" s="1643"/>
      <c r="BI189" s="1643"/>
      <c r="BJ189" s="1643"/>
      <c r="BK189" s="1643"/>
      <c r="BL189" s="1643"/>
      <c r="BM189" s="1643"/>
      <c r="BN189" s="1643"/>
      <c r="BO189" s="1643"/>
      <c r="BP189" s="1643"/>
      <c r="BQ189" s="1643"/>
      <c r="BR189" s="1643"/>
      <c r="BS189" s="1643"/>
      <c r="BT189" s="1643"/>
      <c r="BU189" s="1643"/>
      <c r="BV189" s="1643"/>
      <c r="BW189" s="1643"/>
      <c r="BX189" s="1643"/>
      <c r="BY189" s="1643"/>
      <c r="BZ189" s="1643"/>
      <c r="CA189" s="1643"/>
      <c r="CB189" s="1643"/>
      <c r="CC189" s="1643"/>
      <c r="CD189" s="1643"/>
      <c r="CE189" s="1643"/>
      <c r="CF189" s="1854"/>
    </row>
    <row customHeight="1" ht="11.25" hidden="1">
      <c r="A190" s="1812"/>
      <c r="B190" s="1167"/>
      <c r="C190" s="419"/>
      <c r="D190" s="2599"/>
      <c r="E190" s="656" t="s">
        <v>22</v>
      </c>
      <c r="F190" s="1175" t="s">
        <v>22</v>
      </c>
      <c r="G190" s="1175" t="s">
        <v>4093</v>
      </c>
      <c r="H190" s="658" t="s">
        <v>22</v>
      </c>
      <c r="I190" s="658"/>
      <c r="J190" s="658"/>
      <c r="K190" s="658"/>
      <c r="L190" s="658"/>
      <c r="M190" s="658"/>
      <c r="N190" s="658"/>
      <c r="O190" s="658"/>
      <c r="P190" s="658"/>
      <c r="Q190" s="658"/>
      <c r="R190" s="659"/>
      <c r="S190" s="660"/>
      <c r="T190" s="725"/>
      <c r="U190" s="2394"/>
      <c r="V190" s="2394"/>
      <c r="W190" s="1167"/>
      <c r="X190" s="1167"/>
      <c r="Y190" s="1167"/>
      <c r="Z190" s="1167"/>
      <c r="AA190" s="1643"/>
      <c r="AB190" s="1167"/>
      <c r="AC190" s="2395"/>
      <c r="AD190" s="636"/>
      <c r="AE190" s="1167"/>
      <c r="AF190" s="1167"/>
      <c r="AG190" s="1643"/>
      <c r="AH190" s="1643"/>
      <c r="AI190" s="1643"/>
      <c r="AJ190" s="1643"/>
      <c r="AK190" s="1643"/>
      <c r="AL190" s="1643"/>
      <c r="AM190" s="1643"/>
      <c r="AN190" s="1643"/>
      <c r="AO190" s="1643"/>
      <c r="AP190" s="1643"/>
      <c r="AQ190" s="1643"/>
      <c r="AR190" s="1643"/>
      <c r="AS190" s="1643"/>
      <c r="AT190" s="1643"/>
      <c r="AU190" s="1643"/>
      <c r="AV190" s="1643"/>
      <c r="AW190" s="1643"/>
      <c r="AX190" s="1643"/>
      <c r="AY190" s="1643"/>
      <c r="AZ190" s="1643"/>
      <c r="BA190" s="1643"/>
      <c r="BB190" s="1643"/>
      <c r="BC190" s="1643"/>
      <c r="BD190" s="1643"/>
      <c r="BE190" s="1643"/>
      <c r="BF190" s="1643"/>
      <c r="BG190" s="1643"/>
      <c r="BH190" s="1643"/>
      <c r="BI190" s="1643"/>
      <c r="BJ190" s="1643"/>
      <c r="BK190" s="1643"/>
      <c r="BL190" s="1643"/>
      <c r="BM190" s="1643"/>
      <c r="BN190" s="1643"/>
      <c r="BO190" s="1643"/>
      <c r="BP190" s="1643"/>
      <c r="BQ190" s="1643"/>
      <c r="BR190" s="1643"/>
      <c r="BS190" s="1643"/>
      <c r="BT190" s="1643"/>
      <c r="BU190" s="1643"/>
      <c r="BV190" s="1167"/>
      <c r="BW190" s="1167"/>
      <c r="BX190" s="1167"/>
      <c r="BY190" s="1167"/>
      <c r="BZ190" s="1167"/>
      <c r="CA190" s="1167"/>
      <c r="CB190" s="1167"/>
      <c r="CC190" s="1167"/>
      <c r="CD190" s="1167"/>
      <c r="CE190" s="1167"/>
      <c r="CF190" s="1854"/>
    </row>
    <row customHeight="1" ht="5.25" hidden="1">
      <c r="A191" s="1799"/>
      <c r="B191" s="1643"/>
      <c r="C191" s="1643"/>
      <c r="D191" s="2599"/>
      <c r="E191" s="1046"/>
      <c r="F191" s="1046"/>
      <c r="G191" s="1046"/>
      <c r="H191" s="1046"/>
      <c r="I191" s="1046"/>
      <c r="J191" s="1046"/>
      <c r="K191" s="1046"/>
      <c r="L191" s="1046"/>
      <c r="M191" s="1046"/>
      <c r="N191" s="1046"/>
      <c r="O191" s="1046"/>
      <c r="P191" s="1046"/>
      <c r="Q191" s="1047"/>
      <c r="R191" s="1048"/>
      <c r="S191" s="1049"/>
      <c r="T191" s="724" t="s">
        <v>4090</v>
      </c>
      <c r="U191" s="2394">
        <v>1</v>
      </c>
      <c r="V191" s="2394" t="s">
        <v>764</v>
      </c>
      <c r="W191" s="1643"/>
      <c r="X191" s="1643"/>
      <c r="Y191" s="1643"/>
      <c r="Z191" s="1643"/>
      <c r="AA191" s="1643"/>
      <c r="AB191" s="1643"/>
      <c r="AC191" s="1044"/>
      <c r="AD191" s="1045"/>
      <c r="AE191" s="1643"/>
      <c r="AF191" s="1643"/>
      <c r="AG191" s="1643"/>
      <c r="AH191" s="1643"/>
      <c r="AI191" s="1643"/>
      <c r="AJ191" s="1643"/>
      <c r="AK191" s="1643"/>
      <c r="AL191" s="1643"/>
      <c r="AM191" s="1643"/>
      <c r="AN191" s="1643"/>
      <c r="AO191" s="1643"/>
      <c r="AP191" s="1643"/>
      <c r="AQ191" s="1643"/>
      <c r="AR191" s="1643"/>
      <c r="AS191" s="1643"/>
      <c r="AT191" s="1643"/>
      <c r="AU191" s="1643"/>
      <c r="AV191" s="1643"/>
      <c r="AW191" s="1643"/>
      <c r="AX191" s="1643"/>
      <c r="AY191" s="1643"/>
      <c r="AZ191" s="1643"/>
      <c r="BA191" s="1643"/>
      <c r="BB191" s="1643"/>
      <c r="BC191" s="1643"/>
      <c r="BD191" s="1643"/>
      <c r="BE191" s="1643"/>
      <c r="BF191" s="1643"/>
      <c r="BG191" s="1643"/>
      <c r="BH191" s="1643"/>
      <c r="BI191" s="1643"/>
      <c r="BJ191" s="1643"/>
      <c r="BK191" s="1643"/>
      <c r="BL191" s="1643"/>
      <c r="BM191" s="1643"/>
      <c r="BN191" s="1643"/>
      <c r="BO191" s="1643"/>
      <c r="BP191" s="1643"/>
      <c r="BQ191" s="1643"/>
      <c r="BR191" s="1643"/>
      <c r="BS191" s="1643"/>
      <c r="BT191" s="1643"/>
      <c r="BU191" s="1643"/>
      <c r="BV191" s="1643"/>
      <c r="BW191" s="1643"/>
      <c r="BX191" s="1643"/>
      <c r="BY191" s="1643"/>
      <c r="BZ191" s="1643"/>
      <c r="CA191" s="1643"/>
      <c r="CB191" s="1643"/>
      <c r="CC191" s="1643"/>
      <c r="CD191" s="1643"/>
      <c r="CE191" s="1643"/>
      <c r="CF191" s="1323"/>
    </row>
    <row customHeight="1" ht="5.25" hidden="1">
      <c r="A192" s="1799"/>
      <c r="B192" s="1643"/>
      <c r="C192" s="1643"/>
      <c r="D192" s="2599"/>
      <c r="E192" s="642"/>
      <c r="F192" s="642"/>
      <c r="G192" s="642"/>
      <c r="H192" s="642"/>
      <c r="I192" s="642"/>
      <c r="J192" s="642"/>
      <c r="K192" s="642"/>
      <c r="L192" s="642"/>
      <c r="M192" s="642"/>
      <c r="N192" s="642"/>
      <c r="O192" s="642"/>
      <c r="P192" s="642"/>
      <c r="Q192" s="642"/>
      <c r="R192" s="642"/>
      <c r="S192" s="643"/>
      <c r="T192" s="725"/>
      <c r="U192" s="2394"/>
      <c r="V192" s="2394"/>
      <c r="W192" s="1643"/>
      <c r="X192" s="1643"/>
      <c r="Y192" s="1643"/>
      <c r="Z192" s="1643"/>
      <c r="AA192" s="1643"/>
      <c r="AB192" s="1643"/>
      <c r="AC192" s="1044"/>
      <c r="AD192" s="1045"/>
      <c r="AE192" s="1643"/>
      <c r="AF192" s="1643"/>
      <c r="AG192" s="1643"/>
      <c r="AH192" s="1643"/>
      <c r="AI192" s="1643"/>
      <c r="AJ192" s="1643"/>
      <c r="AK192" s="1643"/>
      <c r="AL192" s="1643"/>
      <c r="AM192" s="1643"/>
      <c r="AN192" s="1643"/>
      <c r="AO192" s="1643"/>
      <c r="AP192" s="1643"/>
      <c r="AQ192" s="1643"/>
      <c r="AR192" s="1643"/>
      <c r="AS192" s="1643"/>
      <c r="AT192" s="1643"/>
      <c r="AU192" s="1643"/>
      <c r="AV192" s="1643"/>
      <c r="AW192" s="1643"/>
      <c r="AX192" s="1643"/>
      <c r="AY192" s="1643"/>
      <c r="AZ192" s="1643"/>
      <c r="BA192" s="1643"/>
      <c r="BB192" s="1643"/>
      <c r="BC192" s="1643"/>
      <c r="BD192" s="1643"/>
      <c r="BE192" s="1643"/>
      <c r="BF192" s="1643"/>
      <c r="BG192" s="1643"/>
      <c r="BH192" s="1643"/>
      <c r="BI192" s="1643"/>
      <c r="BJ192" s="1643"/>
      <c r="BK192" s="1643"/>
      <c r="BL192" s="1643"/>
      <c r="BM192" s="1643"/>
      <c r="BN192" s="1643"/>
      <c r="BO192" s="1643"/>
      <c r="BP192" s="1643"/>
      <c r="BQ192" s="1643"/>
      <c r="BR192" s="1643"/>
      <c r="BS192" s="1643"/>
      <c r="BT192" s="1643"/>
      <c r="BU192" s="1643"/>
      <c r="BV192" s="1643"/>
      <c r="BW192" s="1643"/>
      <c r="BX192" s="1643"/>
      <c r="BY192" s="1643"/>
      <c r="BZ192" s="1643"/>
      <c r="CA192" s="1643"/>
      <c r="CB192" s="1643"/>
      <c r="CC192" s="1643"/>
      <c r="CD192" s="1643"/>
      <c r="CE192" s="1643"/>
      <c r="CF192" s="1323"/>
    </row>
    <row customHeight="1" ht="5.25" hidden="1">
      <c r="A193" s="1799"/>
      <c r="B193" s="1643"/>
      <c r="C193" s="1643"/>
      <c r="D193" s="2600"/>
      <c r="E193" s="1050"/>
      <c r="F193" s="1051"/>
      <c r="G193" s="1051"/>
      <c r="H193" s="1052"/>
      <c r="I193" s="1052"/>
      <c r="J193" s="1052"/>
      <c r="K193" s="1052"/>
      <c r="L193" s="1052"/>
      <c r="M193" s="1052"/>
      <c r="N193" s="1052"/>
      <c r="O193" s="1052"/>
      <c r="P193" s="1052"/>
      <c r="Q193" s="1052"/>
      <c r="R193" s="953"/>
      <c r="S193" s="1053"/>
      <c r="T193" s="725"/>
      <c r="U193" s="2394"/>
      <c r="V193" s="2394"/>
      <c r="W193" s="1643"/>
      <c r="X193" s="1643"/>
      <c r="Y193" s="1643"/>
      <c r="Z193" s="1643"/>
      <c r="AA193" s="1643"/>
      <c r="AB193" s="1643"/>
      <c r="AC193" s="1044"/>
      <c r="AD193" s="1045"/>
      <c r="AE193" s="1643"/>
      <c r="AF193" s="1643"/>
      <c r="AG193" s="1643"/>
      <c r="AH193" s="1643"/>
      <c r="AI193" s="1643"/>
      <c r="AJ193" s="1643"/>
      <c r="AK193" s="1643"/>
      <c r="AL193" s="1643"/>
      <c r="AM193" s="1643"/>
      <c r="AN193" s="1643"/>
      <c r="AO193" s="1643"/>
      <c r="AP193" s="1643"/>
      <c r="AQ193" s="1643"/>
      <c r="AR193" s="1643"/>
      <c r="AS193" s="1643"/>
      <c r="AT193" s="1643"/>
      <c r="AU193" s="1643"/>
      <c r="AV193" s="1643"/>
      <c r="AW193" s="1643"/>
      <c r="AX193" s="1643"/>
      <c r="AY193" s="1643"/>
      <c r="AZ193" s="1643"/>
      <c r="BA193" s="1643"/>
      <c r="BB193" s="1643"/>
      <c r="BC193" s="1643"/>
      <c r="BD193" s="1643"/>
      <c r="BE193" s="1643"/>
      <c r="BF193" s="1643"/>
      <c r="BG193" s="1643"/>
      <c r="BH193" s="1643"/>
      <c r="BI193" s="1643"/>
      <c r="BJ193" s="1643"/>
      <c r="BK193" s="1643"/>
      <c r="BL193" s="1643"/>
      <c r="BM193" s="1643"/>
      <c r="BN193" s="1643"/>
      <c r="BO193" s="1643"/>
      <c r="BP193" s="1643"/>
      <c r="BQ193" s="1643"/>
      <c r="BR193" s="1643"/>
      <c r="BS193" s="1643"/>
      <c r="BT193" s="1643"/>
      <c r="BU193" s="1643"/>
      <c r="BV193" s="1643"/>
      <c r="BW193" s="1643"/>
      <c r="BX193" s="1643"/>
      <c r="BY193" s="1643"/>
      <c r="BZ193" s="1643"/>
      <c r="CA193" s="1643"/>
      <c r="CB193" s="1643"/>
      <c r="CC193" s="1643"/>
      <c r="CD193" s="1643"/>
      <c r="CE193" s="1643"/>
      <c r="CF193" s="1323"/>
    </row>
    <row customHeight="1" ht="15" hidden="1">
      <c r="A194" s="630" t="s">
        <v>294</v>
      </c>
      <c r="B194" s="631"/>
      <c r="C194" s="631" t="s">
        <v>22</v>
      </c>
      <c r="D194" s="2598" t="s">
        <v>4112</v>
      </c>
      <c r="E194" s="2397" t="s">
        <v>245</v>
      </c>
      <c r="F194" s="2398"/>
      <c r="G194" s="2399"/>
      <c r="H194" s="2403" t="str">
        <f>IF(A194="","",INDEX(DIFFERENTIATION_UNMERGE_VD,MATCH(A194,DIFFERENTIATION_ID_DIFF,0)))</f>
        <v>Подключение (технологическое присоединение) к системе теплоснабжения</v>
      </c>
      <c r="I194" s="2403"/>
      <c r="J194" s="2403"/>
      <c r="K194" s="2403"/>
      <c r="L194" s="2403"/>
      <c r="M194" s="2403"/>
      <c r="N194" s="2403"/>
      <c r="O194" s="2403"/>
      <c r="P194" s="2403"/>
      <c r="Q194" s="2403"/>
      <c r="R194" s="2403"/>
      <c r="S194" s="726"/>
      <c r="T194" s="723"/>
      <c r="U194" s="632"/>
      <c r="V194" s="632"/>
      <c r="W194" s="633"/>
      <c r="X194" s="633"/>
      <c r="Y194" s="633"/>
      <c r="Z194" s="633"/>
      <c r="AA194" s="634"/>
      <c r="AB194" s="635"/>
      <c r="AC194" s="2395"/>
      <c r="AD194" s="636"/>
      <c r="AE194" s="637" t="s">
        <v>22</v>
      </c>
      <c r="AF194" s="637"/>
      <c r="AG194" s="638" t="s">
        <v>4087</v>
      </c>
      <c r="AH194" s="639">
        <v>3</v>
      </c>
      <c r="AI194" s="632"/>
      <c r="AJ194" s="632"/>
      <c r="AK194" s="632"/>
      <c r="AL194" s="632"/>
      <c r="AM194" s="632"/>
      <c r="AN194" s="632"/>
      <c r="AO194" s="632"/>
      <c r="AP194" s="632"/>
      <c r="AQ194" s="632"/>
      <c r="AR194" s="632"/>
      <c r="AS194" s="632"/>
      <c r="AT194" s="632"/>
      <c r="AU194" s="632"/>
      <c r="AV194" s="632"/>
      <c r="AW194" s="632"/>
      <c r="AX194" s="632"/>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3"/>
      <c r="BW194" s="633"/>
      <c r="BX194" s="633"/>
      <c r="BY194" s="633"/>
      <c r="BZ194" s="633"/>
      <c r="CA194" s="633"/>
      <c r="CB194" s="633"/>
      <c r="CC194" s="633"/>
      <c r="CD194" s="633"/>
      <c r="CE194" s="633"/>
      <c r="CF194" s="1854"/>
    </row>
    <row customHeight="1" ht="15" hidden="1">
      <c r="A195" s="630"/>
      <c r="B195" s="631"/>
      <c r="C195" s="631"/>
      <c r="D195" s="2599"/>
      <c r="E195" s="2397" t="s">
        <v>740</v>
      </c>
      <c r="F195" s="2398"/>
      <c r="G195" s="2399"/>
      <c r="H195" s="2403" t="str">
        <f>IF(A194="","",INDEX(DIFFERENTIATION_UNMERGE_AREA,MATCH(A194,DIFFERENTIATION_ID_DIFF,0)))</f>
        <v>Территория 14</v>
      </c>
      <c r="I195" s="2403"/>
      <c r="J195" s="2403"/>
      <c r="K195" s="2403"/>
      <c r="L195" s="2403"/>
      <c r="M195" s="2403"/>
      <c r="N195" s="2403"/>
      <c r="O195" s="2403"/>
      <c r="P195" s="2403"/>
      <c r="Q195" s="2403"/>
      <c r="R195" s="2403"/>
      <c r="S195" s="726"/>
      <c r="T195" s="723"/>
      <c r="U195" s="632"/>
      <c r="V195" s="632"/>
      <c r="W195" s="633"/>
      <c r="X195" s="633"/>
      <c r="Y195" s="633"/>
      <c r="Z195" s="633"/>
      <c r="AA195" s="634"/>
      <c r="AB195" s="635"/>
      <c r="AC195" s="2395"/>
      <c r="AD195" s="636"/>
      <c r="AE195" s="637"/>
      <c r="AF195" s="637"/>
      <c r="AG195" s="638"/>
      <c r="AH195" s="639"/>
      <c r="AI195" s="632"/>
      <c r="AJ195" s="632"/>
      <c r="AK195" s="632"/>
      <c r="AL195" s="632"/>
      <c r="AM195" s="632"/>
      <c r="AN195" s="632"/>
      <c r="AO195" s="632"/>
      <c r="AP195" s="632"/>
      <c r="AQ195" s="632"/>
      <c r="AR195" s="632"/>
      <c r="AS195" s="632"/>
      <c r="AT195" s="632"/>
      <c r="AU195" s="632"/>
      <c r="AV195" s="632"/>
      <c r="AW195" s="632"/>
      <c r="AX195" s="632"/>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3"/>
      <c r="BW195" s="633"/>
      <c r="BX195" s="633"/>
      <c r="BY195" s="633"/>
      <c r="BZ195" s="633"/>
      <c r="CA195" s="633"/>
      <c r="CB195" s="633"/>
      <c r="CC195" s="633"/>
      <c r="CD195" s="633"/>
      <c r="CE195" s="633"/>
      <c r="CF195" s="1854"/>
    </row>
    <row customHeight="1" ht="15" hidden="1">
      <c r="A196" s="630"/>
      <c r="B196" s="631"/>
      <c r="C196" s="631"/>
      <c r="D196" s="2599"/>
      <c r="E196" s="2397" t="s">
        <v>741</v>
      </c>
      <c r="F196" s="2398"/>
      <c r="G196" s="2399"/>
      <c r="H196" s="2403" t="str">
        <f>IF(A194="","",INDEX(DIFFERENTIATION_UNMERGE_SYSTEM,MATCH(A194,DIFFERENTIATION_ID_DIFF,0)))</f>
        <v>Михайловский муниципальный район</v>
      </c>
      <c r="I196" s="2403"/>
      <c r="J196" s="2403"/>
      <c r="K196" s="2403"/>
      <c r="L196" s="2403"/>
      <c r="M196" s="2403"/>
      <c r="N196" s="2403"/>
      <c r="O196" s="2403"/>
      <c r="P196" s="2403"/>
      <c r="Q196" s="2403"/>
      <c r="R196" s="2403"/>
      <c r="S196" s="726"/>
      <c r="T196" s="723"/>
      <c r="U196" s="632"/>
      <c r="V196" s="632"/>
      <c r="W196" s="633"/>
      <c r="X196" s="633"/>
      <c r="Y196" s="633"/>
      <c r="Z196" s="633"/>
      <c r="AA196" s="634"/>
      <c r="AB196" s="635"/>
      <c r="AC196" s="2395"/>
      <c r="AD196" s="636"/>
      <c r="AE196" s="637"/>
      <c r="AF196" s="637"/>
      <c r="AG196" s="638"/>
      <c r="AH196" s="639"/>
      <c r="AI196" s="632"/>
      <c r="AJ196" s="632"/>
      <c r="AK196" s="632"/>
      <c r="AL196" s="632"/>
      <c r="AM196" s="632"/>
      <c r="AN196" s="632"/>
      <c r="AO196" s="632"/>
      <c r="AP196" s="632"/>
      <c r="AQ196" s="632"/>
      <c r="AR196" s="632"/>
      <c r="AS196" s="632"/>
      <c r="AT196" s="632"/>
      <c r="AU196" s="632"/>
      <c r="AV196" s="632"/>
      <c r="AW196" s="632"/>
      <c r="AX196" s="632"/>
      <c r="AY196" s="632"/>
      <c r="AZ196" s="632"/>
      <c r="BA196" s="632"/>
      <c r="BB196" s="632"/>
      <c r="BC196" s="632"/>
      <c r="BD196" s="632"/>
      <c r="BE196" s="632"/>
      <c r="BF196" s="632"/>
      <c r="BG196" s="632"/>
      <c r="BH196" s="632"/>
      <c r="BI196" s="632"/>
      <c r="BJ196" s="632"/>
      <c r="BK196" s="632"/>
      <c r="BL196" s="632"/>
      <c r="BM196" s="632"/>
      <c r="BN196" s="632"/>
      <c r="BO196" s="632"/>
      <c r="BP196" s="632"/>
      <c r="BQ196" s="632"/>
      <c r="BR196" s="632"/>
      <c r="BS196" s="632"/>
      <c r="BT196" s="632"/>
      <c r="BU196" s="632"/>
      <c r="BV196" s="633"/>
      <c r="BW196" s="633"/>
      <c r="BX196" s="633"/>
      <c r="BY196" s="633"/>
      <c r="BZ196" s="633"/>
      <c r="CA196" s="633"/>
      <c r="CB196" s="633"/>
      <c r="CC196" s="633"/>
      <c r="CD196" s="633"/>
      <c r="CE196" s="633"/>
      <c r="CF196" s="1854"/>
    </row>
    <row customHeight="1" ht="24.75" hidden="1">
      <c r="A197" s="1812"/>
      <c r="B197" s="1167"/>
      <c r="C197" s="419"/>
      <c r="D197" s="2599"/>
      <c r="E197" s="2396" t="s">
        <v>4088</v>
      </c>
      <c r="F197" s="2396"/>
      <c r="G197" s="2396"/>
      <c r="H197" s="2396"/>
      <c r="I197" s="2396"/>
      <c r="J197" s="2396"/>
      <c r="K197" s="2396"/>
      <c r="L197" s="2396"/>
      <c r="M197" s="2396"/>
      <c r="N197" s="2396"/>
      <c r="O197" s="2396"/>
      <c r="P197" s="2396"/>
      <c r="Q197" s="565">
        <f>SUMIF(T198:T199,"i",Q198:Q199)</f>
        <v>0</v>
      </c>
      <c r="R197" s="1024"/>
      <c r="S197" s="1804" t="s">
        <v>4089</v>
      </c>
      <c r="T197" s="724" t="s">
        <v>4090</v>
      </c>
      <c r="U197" s="2394">
        <v>1</v>
      </c>
      <c r="V197" s="2394" t="str">
        <f>INDEX(B_FHD_FLAG_INDEX_1,1,MATCH(A194,B_FHD_FLAG_DIFFERENTIATION,0))</f>
        <v>отсутствует</v>
      </c>
      <c r="W197" s="1167"/>
      <c r="X197" s="1167"/>
      <c r="Y197" s="1167"/>
      <c r="Z197" s="1167"/>
      <c r="AA197" s="1643"/>
      <c r="AB197" s="1167"/>
      <c r="AC197" s="2395"/>
      <c r="AD197" s="636"/>
      <c r="AE197" s="1167"/>
      <c r="AF197" s="1167"/>
      <c r="AG197" s="1643"/>
      <c r="AH197" s="1643"/>
      <c r="AI197" s="1643"/>
      <c r="AJ197" s="1643"/>
      <c r="AK197" s="1643"/>
      <c r="AL197" s="1643"/>
      <c r="AM197" s="1643"/>
      <c r="AN197" s="1643"/>
      <c r="AO197" s="1643"/>
      <c r="AP197" s="1643"/>
      <c r="AQ197" s="1643"/>
      <c r="AR197" s="1643"/>
      <c r="AS197" s="1643"/>
      <c r="AT197" s="1643"/>
      <c r="AU197" s="1643"/>
      <c r="AV197" s="1643"/>
      <c r="AW197" s="1643"/>
      <c r="AX197" s="1643"/>
      <c r="AY197" s="1643"/>
      <c r="AZ197" s="1643"/>
      <c r="BA197" s="1643"/>
      <c r="BB197" s="1643"/>
      <c r="BC197" s="1643"/>
      <c r="BD197" s="1643"/>
      <c r="BE197" s="1643"/>
      <c r="BF197" s="1643"/>
      <c r="BG197" s="1643"/>
      <c r="BH197" s="1643"/>
      <c r="BI197" s="1643"/>
      <c r="BJ197" s="1643"/>
      <c r="BK197" s="1643"/>
      <c r="BL197" s="1643"/>
      <c r="BM197" s="1643"/>
      <c r="BN197" s="1643"/>
      <c r="BO197" s="1643"/>
      <c r="BP197" s="1643"/>
      <c r="BQ197" s="1643"/>
      <c r="BR197" s="1643"/>
      <c r="BS197" s="1643"/>
      <c r="BT197" s="1643"/>
      <c r="BU197" s="1643"/>
      <c r="BV197" s="1167"/>
      <c r="BW197" s="1167"/>
      <c r="BX197" s="1167"/>
      <c r="BY197" s="1167"/>
      <c r="BZ197" s="1167"/>
      <c r="CA197" s="1167"/>
      <c r="CB197" s="1167"/>
      <c r="CC197" s="1167"/>
      <c r="CD197" s="1167"/>
      <c r="CE197" s="1167"/>
      <c r="CF197" s="1854"/>
    </row>
    <row customHeight="1" ht="11.25" hidden="1">
      <c r="A198" s="1799"/>
      <c r="B198" s="1643"/>
      <c r="C198" s="1643"/>
      <c r="D198" s="2599"/>
      <c r="E198" s="642"/>
      <c r="F198" s="642">
        <v>0</v>
      </c>
      <c r="G198" s="642"/>
      <c r="H198" s="642"/>
      <c r="I198" s="642"/>
      <c r="J198" s="642"/>
      <c r="K198" s="642"/>
      <c r="L198" s="642"/>
      <c r="M198" s="642"/>
      <c r="N198" s="642"/>
      <c r="O198" s="642"/>
      <c r="P198" s="642"/>
      <c r="Q198" s="642"/>
      <c r="R198" s="642"/>
      <c r="S198" s="643"/>
      <c r="T198" s="725"/>
      <c r="U198" s="2394"/>
      <c r="V198" s="2394"/>
      <c r="W198" s="1643"/>
      <c r="X198" s="1643"/>
      <c r="Y198" s="1643"/>
      <c r="Z198" s="1643"/>
      <c r="AA198" s="1643"/>
      <c r="AB198" s="1167"/>
      <c r="AC198" s="2395"/>
      <c r="AD198" s="636"/>
      <c r="AE198" s="1167"/>
      <c r="AF198" s="1167"/>
      <c r="AG198" s="1643"/>
      <c r="AH198" s="1643"/>
      <c r="AI198" s="1643"/>
      <c r="AJ198" s="1643"/>
      <c r="AK198" s="1643"/>
      <c r="AL198" s="1643"/>
      <c r="AM198" s="1643"/>
      <c r="AN198" s="1643"/>
      <c r="AO198" s="1643"/>
      <c r="AP198" s="1643"/>
      <c r="AQ198" s="1643"/>
      <c r="AR198" s="1643"/>
      <c r="AS198" s="1643"/>
      <c r="AT198" s="1643"/>
      <c r="AU198" s="1643"/>
      <c r="AV198" s="1643"/>
      <c r="AW198" s="1643"/>
      <c r="AX198" s="1643"/>
      <c r="AY198" s="1643"/>
      <c r="AZ198" s="1643"/>
      <c r="BA198" s="1643"/>
      <c r="BB198" s="1643"/>
      <c r="BC198" s="1643"/>
      <c r="BD198" s="1643"/>
      <c r="BE198" s="1643"/>
      <c r="BF198" s="1643"/>
      <c r="BG198" s="1643"/>
      <c r="BH198" s="1643"/>
      <c r="BI198" s="1643"/>
      <c r="BJ198" s="1643"/>
      <c r="BK198" s="1643"/>
      <c r="BL198" s="1643"/>
      <c r="BM198" s="1643"/>
      <c r="BN198" s="1643"/>
      <c r="BO198" s="1643"/>
      <c r="BP198" s="1643"/>
      <c r="BQ198" s="1643"/>
      <c r="BR198" s="1643"/>
      <c r="BS198" s="1643"/>
      <c r="BT198" s="1643"/>
      <c r="BU198" s="1643"/>
      <c r="BV198" s="1643"/>
      <c r="BW198" s="1643"/>
      <c r="BX198" s="1643"/>
      <c r="BY198" s="1643"/>
      <c r="BZ198" s="1643"/>
      <c r="CA198" s="1643"/>
      <c r="CB198" s="1643"/>
      <c r="CC198" s="1643"/>
      <c r="CD198" s="1643"/>
      <c r="CE198" s="1643"/>
      <c r="CF198" s="1854"/>
    </row>
    <row customHeight="1" ht="11.25" hidden="1">
      <c r="A199" s="1812"/>
      <c r="B199" s="1167"/>
      <c r="C199" s="419"/>
      <c r="D199" s="2599"/>
      <c r="E199" s="656" t="s">
        <v>22</v>
      </c>
      <c r="F199" s="1175" t="s">
        <v>22</v>
      </c>
      <c r="G199" s="1175" t="s">
        <v>4093</v>
      </c>
      <c r="H199" s="658" t="s">
        <v>22</v>
      </c>
      <c r="I199" s="658"/>
      <c r="J199" s="658"/>
      <c r="K199" s="658"/>
      <c r="L199" s="658"/>
      <c r="M199" s="658"/>
      <c r="N199" s="658"/>
      <c r="O199" s="658"/>
      <c r="P199" s="658"/>
      <c r="Q199" s="658"/>
      <c r="R199" s="659"/>
      <c r="S199" s="660"/>
      <c r="T199" s="725"/>
      <c r="U199" s="2394"/>
      <c r="V199" s="2394"/>
      <c r="W199" s="1167"/>
      <c r="X199" s="1167"/>
      <c r="Y199" s="1167"/>
      <c r="Z199" s="1167"/>
      <c r="AA199" s="1643"/>
      <c r="AB199" s="1167"/>
      <c r="AC199" s="2395"/>
      <c r="AD199" s="636"/>
      <c r="AE199" s="1167"/>
      <c r="AF199" s="1167"/>
      <c r="AG199" s="1643"/>
      <c r="AH199" s="1643"/>
      <c r="AI199" s="1643"/>
      <c r="AJ199" s="1643"/>
      <c r="AK199" s="1643"/>
      <c r="AL199" s="1643"/>
      <c r="AM199" s="1643"/>
      <c r="AN199" s="1643"/>
      <c r="AO199" s="1643"/>
      <c r="AP199" s="1643"/>
      <c r="AQ199" s="1643"/>
      <c r="AR199" s="1643"/>
      <c r="AS199" s="1643"/>
      <c r="AT199" s="1643"/>
      <c r="AU199" s="1643"/>
      <c r="AV199" s="1643"/>
      <c r="AW199" s="1643"/>
      <c r="AX199" s="1643"/>
      <c r="AY199" s="1643"/>
      <c r="AZ199" s="1643"/>
      <c r="BA199" s="1643"/>
      <c r="BB199" s="1643"/>
      <c r="BC199" s="1643"/>
      <c r="BD199" s="1643"/>
      <c r="BE199" s="1643"/>
      <c r="BF199" s="1643"/>
      <c r="BG199" s="1643"/>
      <c r="BH199" s="1643"/>
      <c r="BI199" s="1643"/>
      <c r="BJ199" s="1643"/>
      <c r="BK199" s="1643"/>
      <c r="BL199" s="1643"/>
      <c r="BM199" s="1643"/>
      <c r="BN199" s="1643"/>
      <c r="BO199" s="1643"/>
      <c r="BP199" s="1643"/>
      <c r="BQ199" s="1643"/>
      <c r="BR199" s="1643"/>
      <c r="BS199" s="1643"/>
      <c r="BT199" s="1643"/>
      <c r="BU199" s="1643"/>
      <c r="BV199" s="1167"/>
      <c r="BW199" s="1167"/>
      <c r="BX199" s="1167"/>
      <c r="BY199" s="1167"/>
      <c r="BZ199" s="1167"/>
      <c r="CA199" s="1167"/>
      <c r="CB199" s="1167"/>
      <c r="CC199" s="1167"/>
      <c r="CD199" s="1167"/>
      <c r="CE199" s="1167"/>
      <c r="CF199" s="1854"/>
    </row>
    <row customHeight="1" ht="5.25" hidden="1">
      <c r="A200" s="1799"/>
      <c r="B200" s="1643"/>
      <c r="C200" s="1643"/>
      <c r="D200" s="2599"/>
      <c r="E200" s="1046"/>
      <c r="F200" s="1046"/>
      <c r="G200" s="1046"/>
      <c r="H200" s="1046"/>
      <c r="I200" s="1046"/>
      <c r="J200" s="1046"/>
      <c r="K200" s="1046"/>
      <c r="L200" s="1046"/>
      <c r="M200" s="1046"/>
      <c r="N200" s="1046"/>
      <c r="O200" s="1046"/>
      <c r="P200" s="1046"/>
      <c r="Q200" s="1047"/>
      <c r="R200" s="1048"/>
      <c r="S200" s="1049"/>
      <c r="T200" s="724" t="s">
        <v>4090</v>
      </c>
      <c r="U200" s="2394">
        <v>1</v>
      </c>
      <c r="V200" s="2394" t="s">
        <v>764</v>
      </c>
      <c r="W200" s="1643"/>
      <c r="X200" s="1643"/>
      <c r="Y200" s="1643"/>
      <c r="Z200" s="1643"/>
      <c r="AA200" s="1643"/>
      <c r="AB200" s="1643"/>
      <c r="AC200" s="1044"/>
      <c r="AD200" s="1045"/>
      <c r="AE200" s="1643"/>
      <c r="AF200" s="1643"/>
      <c r="AG200" s="1643"/>
      <c r="AH200" s="1643"/>
      <c r="AI200" s="1643"/>
      <c r="AJ200" s="1643"/>
      <c r="AK200" s="1643"/>
      <c r="AL200" s="1643"/>
      <c r="AM200" s="1643"/>
      <c r="AN200" s="1643"/>
      <c r="AO200" s="1643"/>
      <c r="AP200" s="1643"/>
      <c r="AQ200" s="1643"/>
      <c r="AR200" s="1643"/>
      <c r="AS200" s="1643"/>
      <c r="AT200" s="1643"/>
      <c r="AU200" s="1643"/>
      <c r="AV200" s="1643"/>
      <c r="AW200" s="1643"/>
      <c r="AX200" s="1643"/>
      <c r="AY200" s="1643"/>
      <c r="AZ200" s="1643"/>
      <c r="BA200" s="1643"/>
      <c r="BB200" s="1643"/>
      <c r="BC200" s="1643"/>
      <c r="BD200" s="1643"/>
      <c r="BE200" s="1643"/>
      <c r="BF200" s="1643"/>
      <c r="BG200" s="1643"/>
      <c r="BH200" s="1643"/>
      <c r="BI200" s="1643"/>
      <c r="BJ200" s="1643"/>
      <c r="BK200" s="1643"/>
      <c r="BL200" s="1643"/>
      <c r="BM200" s="1643"/>
      <c r="BN200" s="1643"/>
      <c r="BO200" s="1643"/>
      <c r="BP200" s="1643"/>
      <c r="BQ200" s="1643"/>
      <c r="BR200" s="1643"/>
      <c r="BS200" s="1643"/>
      <c r="BT200" s="1643"/>
      <c r="BU200" s="1643"/>
      <c r="BV200" s="1643"/>
      <c r="BW200" s="1643"/>
      <c r="BX200" s="1643"/>
      <c r="BY200" s="1643"/>
      <c r="BZ200" s="1643"/>
      <c r="CA200" s="1643"/>
      <c r="CB200" s="1643"/>
      <c r="CC200" s="1643"/>
      <c r="CD200" s="1643"/>
      <c r="CE200" s="1643"/>
      <c r="CF200" s="1323"/>
    </row>
    <row customHeight="1" ht="5.25" hidden="1">
      <c r="A201" s="1799"/>
      <c r="B201" s="1643"/>
      <c r="C201" s="1643"/>
      <c r="D201" s="2599"/>
      <c r="E201" s="642"/>
      <c r="F201" s="642"/>
      <c r="G201" s="642"/>
      <c r="H201" s="642"/>
      <c r="I201" s="642"/>
      <c r="J201" s="642"/>
      <c r="K201" s="642"/>
      <c r="L201" s="642"/>
      <c r="M201" s="642"/>
      <c r="N201" s="642"/>
      <c r="O201" s="642"/>
      <c r="P201" s="642"/>
      <c r="Q201" s="642"/>
      <c r="R201" s="642"/>
      <c r="S201" s="643"/>
      <c r="T201" s="725"/>
      <c r="U201" s="2394"/>
      <c r="V201" s="2394"/>
      <c r="W201" s="1643"/>
      <c r="X201" s="1643"/>
      <c r="Y201" s="1643"/>
      <c r="Z201" s="1643"/>
      <c r="AA201" s="1643"/>
      <c r="AB201" s="1643"/>
      <c r="AC201" s="1044"/>
      <c r="AD201" s="1045"/>
      <c r="AE201" s="1643"/>
      <c r="AF201" s="1643"/>
      <c r="AG201" s="1643"/>
      <c r="AH201" s="1643"/>
      <c r="AI201" s="1643"/>
      <c r="AJ201" s="1643"/>
      <c r="AK201" s="1643"/>
      <c r="AL201" s="1643"/>
      <c r="AM201" s="1643"/>
      <c r="AN201" s="1643"/>
      <c r="AO201" s="1643"/>
      <c r="AP201" s="1643"/>
      <c r="AQ201" s="1643"/>
      <c r="AR201" s="1643"/>
      <c r="AS201" s="1643"/>
      <c r="AT201" s="1643"/>
      <c r="AU201" s="1643"/>
      <c r="AV201" s="1643"/>
      <c r="AW201" s="1643"/>
      <c r="AX201" s="1643"/>
      <c r="AY201" s="1643"/>
      <c r="AZ201" s="1643"/>
      <c r="BA201" s="1643"/>
      <c r="BB201" s="1643"/>
      <c r="BC201" s="1643"/>
      <c r="BD201" s="1643"/>
      <c r="BE201" s="1643"/>
      <c r="BF201" s="1643"/>
      <c r="BG201" s="1643"/>
      <c r="BH201" s="1643"/>
      <c r="BI201" s="1643"/>
      <c r="BJ201" s="1643"/>
      <c r="BK201" s="1643"/>
      <c r="BL201" s="1643"/>
      <c r="BM201" s="1643"/>
      <c r="BN201" s="1643"/>
      <c r="BO201" s="1643"/>
      <c r="BP201" s="1643"/>
      <c r="BQ201" s="1643"/>
      <c r="BR201" s="1643"/>
      <c r="BS201" s="1643"/>
      <c r="BT201" s="1643"/>
      <c r="BU201" s="1643"/>
      <c r="BV201" s="1643"/>
      <c r="BW201" s="1643"/>
      <c r="BX201" s="1643"/>
      <c r="BY201" s="1643"/>
      <c r="BZ201" s="1643"/>
      <c r="CA201" s="1643"/>
      <c r="CB201" s="1643"/>
      <c r="CC201" s="1643"/>
      <c r="CD201" s="1643"/>
      <c r="CE201" s="1643"/>
      <c r="CF201" s="1323"/>
    </row>
    <row customHeight="1" ht="5.25" hidden="1">
      <c r="A202" s="1799"/>
      <c r="B202" s="1643"/>
      <c r="C202" s="1643"/>
      <c r="D202" s="2600"/>
      <c r="E202" s="1050"/>
      <c r="F202" s="1051"/>
      <c r="G202" s="1051"/>
      <c r="H202" s="1052"/>
      <c r="I202" s="1052"/>
      <c r="J202" s="1052"/>
      <c r="K202" s="1052"/>
      <c r="L202" s="1052"/>
      <c r="M202" s="1052"/>
      <c r="N202" s="1052"/>
      <c r="O202" s="1052"/>
      <c r="P202" s="1052"/>
      <c r="Q202" s="1052"/>
      <c r="R202" s="953"/>
      <c r="S202" s="1053"/>
      <c r="T202" s="725"/>
      <c r="U202" s="2394"/>
      <c r="V202" s="2394"/>
      <c r="W202" s="1643"/>
      <c r="X202" s="1643"/>
      <c r="Y202" s="1643"/>
      <c r="Z202" s="1643"/>
      <c r="AA202" s="1643"/>
      <c r="AB202" s="1643"/>
      <c r="AC202" s="1044"/>
      <c r="AD202" s="1045"/>
      <c r="AE202" s="1643"/>
      <c r="AF202" s="1643"/>
      <c r="AG202" s="1643"/>
      <c r="AH202" s="1643"/>
      <c r="AI202" s="1643"/>
      <c r="AJ202" s="1643"/>
      <c r="AK202" s="1643"/>
      <c r="AL202" s="1643"/>
      <c r="AM202" s="1643"/>
      <c r="AN202" s="1643"/>
      <c r="AO202" s="1643"/>
      <c r="AP202" s="1643"/>
      <c r="AQ202" s="1643"/>
      <c r="AR202" s="1643"/>
      <c r="AS202" s="1643"/>
      <c r="AT202" s="1643"/>
      <c r="AU202" s="1643"/>
      <c r="AV202" s="1643"/>
      <c r="AW202" s="1643"/>
      <c r="AX202" s="1643"/>
      <c r="AY202" s="1643"/>
      <c r="AZ202" s="1643"/>
      <c r="BA202" s="1643"/>
      <c r="BB202" s="1643"/>
      <c r="BC202" s="1643"/>
      <c r="BD202" s="1643"/>
      <c r="BE202" s="1643"/>
      <c r="BF202" s="1643"/>
      <c r="BG202" s="1643"/>
      <c r="BH202" s="1643"/>
      <c r="BI202" s="1643"/>
      <c r="BJ202" s="1643"/>
      <c r="BK202" s="1643"/>
      <c r="BL202" s="1643"/>
      <c r="BM202" s="1643"/>
      <c r="BN202" s="1643"/>
      <c r="BO202" s="1643"/>
      <c r="BP202" s="1643"/>
      <c r="BQ202" s="1643"/>
      <c r="BR202" s="1643"/>
      <c r="BS202" s="1643"/>
      <c r="BT202" s="1643"/>
      <c r="BU202" s="1643"/>
      <c r="BV202" s="1643"/>
      <c r="BW202" s="1643"/>
      <c r="BX202" s="1643"/>
      <c r="BY202" s="1643"/>
      <c r="BZ202" s="1643"/>
      <c r="CA202" s="1643"/>
      <c r="CB202" s="1643"/>
      <c r="CC202" s="1643"/>
      <c r="CD202" s="1643"/>
      <c r="CE202" s="1643"/>
      <c r="CF202" s="1323"/>
    </row>
    <row customHeight="1" ht="15" hidden="1">
      <c r="A203" s="630" t="s">
        <v>296</v>
      </c>
      <c r="B203" s="631"/>
      <c r="C203" s="631" t="s">
        <v>22</v>
      </c>
      <c r="D203" s="2598" t="s">
        <v>4113</v>
      </c>
      <c r="E203" s="2397" t="s">
        <v>245</v>
      </c>
      <c r="F203" s="2398"/>
      <c r="G203" s="2399"/>
      <c r="H203" s="2403" t="str">
        <f>IF(A203="","",INDEX(DIFFERENTIATION_UNMERGE_VD,MATCH(A203,DIFFERENTIATION_ID_DIFF,0)))</f>
        <v>Подключение (технологическое присоединение) к системе теплоснабжения</v>
      </c>
      <c r="I203" s="2403"/>
      <c r="J203" s="2403"/>
      <c r="K203" s="2403"/>
      <c r="L203" s="2403"/>
      <c r="M203" s="2403"/>
      <c r="N203" s="2403"/>
      <c r="O203" s="2403"/>
      <c r="P203" s="2403"/>
      <c r="Q203" s="2403"/>
      <c r="R203" s="2403"/>
      <c r="S203" s="726"/>
      <c r="T203" s="723"/>
      <c r="U203" s="632"/>
      <c r="V203" s="632"/>
      <c r="W203" s="633"/>
      <c r="X203" s="633"/>
      <c r="Y203" s="633"/>
      <c r="Z203" s="633"/>
      <c r="AA203" s="634"/>
      <c r="AB203" s="635"/>
      <c r="AC203" s="2395"/>
      <c r="AD203" s="636"/>
      <c r="AE203" s="637" t="s">
        <v>22</v>
      </c>
      <c r="AF203" s="637"/>
      <c r="AG203" s="638" t="s">
        <v>4087</v>
      </c>
      <c r="AH203" s="639">
        <v>3</v>
      </c>
      <c r="AI203" s="632"/>
      <c r="AJ203" s="632"/>
      <c r="AK203" s="632"/>
      <c r="AL203" s="632"/>
      <c r="AM203" s="632"/>
      <c r="AN203" s="632"/>
      <c r="AO203" s="632"/>
      <c r="AP203" s="632"/>
      <c r="AQ203" s="632"/>
      <c r="AR203" s="632"/>
      <c r="AS203" s="632"/>
      <c r="AT203" s="632"/>
      <c r="AU203" s="632"/>
      <c r="AV203" s="632"/>
      <c r="AW203" s="632"/>
      <c r="AX203" s="632"/>
      <c r="AY203" s="632"/>
      <c r="AZ203" s="632"/>
      <c r="BA203" s="632"/>
      <c r="BB203" s="632"/>
      <c r="BC203" s="632"/>
      <c r="BD203" s="632"/>
      <c r="BE203" s="632"/>
      <c r="BF203" s="632"/>
      <c r="BG203" s="632"/>
      <c r="BH203" s="632"/>
      <c r="BI203" s="632"/>
      <c r="BJ203" s="632"/>
      <c r="BK203" s="632"/>
      <c r="BL203" s="632"/>
      <c r="BM203" s="632"/>
      <c r="BN203" s="632"/>
      <c r="BO203" s="632"/>
      <c r="BP203" s="632"/>
      <c r="BQ203" s="632"/>
      <c r="BR203" s="632"/>
      <c r="BS203" s="632"/>
      <c r="BT203" s="632"/>
      <c r="BU203" s="632"/>
      <c r="BV203" s="633"/>
      <c r="BW203" s="633"/>
      <c r="BX203" s="633"/>
      <c r="BY203" s="633"/>
      <c r="BZ203" s="633"/>
      <c r="CA203" s="633"/>
      <c r="CB203" s="633"/>
      <c r="CC203" s="633"/>
      <c r="CD203" s="633"/>
      <c r="CE203" s="633"/>
      <c r="CF203" s="1854"/>
    </row>
    <row customHeight="1" ht="15" hidden="1">
      <c r="A204" s="630"/>
      <c r="B204" s="631"/>
      <c r="C204" s="631"/>
      <c r="D204" s="2599"/>
      <c r="E204" s="2397" t="s">
        <v>740</v>
      </c>
      <c r="F204" s="2398"/>
      <c r="G204" s="2399"/>
      <c r="H204" s="2403" t="str">
        <f>IF(A203="","",INDEX(DIFFERENTIATION_UNMERGE_AREA,MATCH(A203,DIFFERENTIATION_ID_DIFF,0)))</f>
        <v>Территория 25</v>
      </c>
      <c r="I204" s="2403"/>
      <c r="J204" s="2403"/>
      <c r="K204" s="2403"/>
      <c r="L204" s="2403"/>
      <c r="M204" s="2403"/>
      <c r="N204" s="2403"/>
      <c r="O204" s="2403"/>
      <c r="P204" s="2403"/>
      <c r="Q204" s="2403"/>
      <c r="R204" s="2403"/>
      <c r="S204" s="726"/>
      <c r="T204" s="723"/>
      <c r="U204" s="632"/>
      <c r="V204" s="632"/>
      <c r="W204" s="633"/>
      <c r="X204" s="633"/>
      <c r="Y204" s="633"/>
      <c r="Z204" s="633"/>
      <c r="AA204" s="634"/>
      <c r="AB204" s="635"/>
      <c r="AC204" s="2395"/>
      <c r="AD204" s="636"/>
      <c r="AE204" s="637"/>
      <c r="AF204" s="637"/>
      <c r="AG204" s="638"/>
      <c r="AH204" s="639"/>
      <c r="AI204" s="632"/>
      <c r="AJ204" s="632"/>
      <c r="AK204" s="632"/>
      <c r="AL204" s="632"/>
      <c r="AM204" s="632"/>
      <c r="AN204" s="632"/>
      <c r="AO204" s="632"/>
      <c r="AP204" s="632"/>
      <c r="AQ204" s="632"/>
      <c r="AR204" s="632"/>
      <c r="AS204" s="632"/>
      <c r="AT204" s="632"/>
      <c r="AU204" s="632"/>
      <c r="AV204" s="632"/>
      <c r="AW204" s="632"/>
      <c r="AX204" s="632"/>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3"/>
      <c r="BW204" s="633"/>
      <c r="BX204" s="633"/>
      <c r="BY204" s="633"/>
      <c r="BZ204" s="633"/>
      <c r="CA204" s="633"/>
      <c r="CB204" s="633"/>
      <c r="CC204" s="633"/>
      <c r="CD204" s="633"/>
      <c r="CE204" s="633"/>
      <c r="CF204" s="1854"/>
    </row>
    <row customHeight="1" ht="15" hidden="1">
      <c r="A205" s="630"/>
      <c r="B205" s="631"/>
      <c r="C205" s="631"/>
      <c r="D205" s="2599"/>
      <c r="E205" s="2397" t="s">
        <v>741</v>
      </c>
      <c r="F205" s="2398"/>
      <c r="G205" s="2399"/>
      <c r="H205" s="2403" t="str">
        <f>IF(A203="","",INDEX(DIFFERENTIATION_UNMERGE_SYSTEM,MATCH(A203,DIFFERENTIATION_ID_DIFF,0)))</f>
        <v>Ханкайский муниципальный район</v>
      </c>
      <c r="I205" s="2403"/>
      <c r="J205" s="2403"/>
      <c r="K205" s="2403"/>
      <c r="L205" s="2403"/>
      <c r="M205" s="2403"/>
      <c r="N205" s="2403"/>
      <c r="O205" s="2403"/>
      <c r="P205" s="2403"/>
      <c r="Q205" s="2403"/>
      <c r="R205" s="2403"/>
      <c r="S205" s="726"/>
      <c r="T205" s="723"/>
      <c r="U205" s="632"/>
      <c r="V205" s="632"/>
      <c r="W205" s="633"/>
      <c r="X205" s="633"/>
      <c r="Y205" s="633"/>
      <c r="Z205" s="633"/>
      <c r="AA205" s="634"/>
      <c r="AB205" s="635"/>
      <c r="AC205" s="2395"/>
      <c r="AD205" s="636"/>
      <c r="AE205" s="637"/>
      <c r="AF205" s="637"/>
      <c r="AG205" s="638"/>
      <c r="AH205" s="639"/>
      <c r="AI205" s="632"/>
      <c r="AJ205" s="632"/>
      <c r="AK205" s="632"/>
      <c r="AL205" s="632"/>
      <c r="AM205" s="632"/>
      <c r="AN205" s="632"/>
      <c r="AO205" s="632"/>
      <c r="AP205" s="632"/>
      <c r="AQ205" s="632"/>
      <c r="AR205" s="632"/>
      <c r="AS205" s="632"/>
      <c r="AT205" s="632"/>
      <c r="AU205" s="632"/>
      <c r="AV205" s="632"/>
      <c r="AW205" s="632"/>
      <c r="AX205" s="632"/>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3"/>
      <c r="BW205" s="633"/>
      <c r="BX205" s="633"/>
      <c r="BY205" s="633"/>
      <c r="BZ205" s="633"/>
      <c r="CA205" s="633"/>
      <c r="CB205" s="633"/>
      <c r="CC205" s="633"/>
      <c r="CD205" s="633"/>
      <c r="CE205" s="633"/>
      <c r="CF205" s="1854"/>
    </row>
    <row customHeight="1" ht="24.75" hidden="1">
      <c r="A206" s="1812"/>
      <c r="B206" s="1167"/>
      <c r="C206" s="419"/>
      <c r="D206" s="2599"/>
      <c r="E206" s="2396" t="s">
        <v>4088</v>
      </c>
      <c r="F206" s="2396"/>
      <c r="G206" s="2396"/>
      <c r="H206" s="2396"/>
      <c r="I206" s="2396"/>
      <c r="J206" s="2396"/>
      <c r="K206" s="2396"/>
      <c r="L206" s="2396"/>
      <c r="M206" s="2396"/>
      <c r="N206" s="2396"/>
      <c r="O206" s="2396"/>
      <c r="P206" s="2396"/>
      <c r="Q206" s="565">
        <f>SUMIF(T207:T208,"i",Q207:Q208)</f>
        <v>0</v>
      </c>
      <c r="R206" s="1024"/>
      <c r="S206" s="1804" t="s">
        <v>4089</v>
      </c>
      <c r="T206" s="724" t="s">
        <v>4090</v>
      </c>
      <c r="U206" s="2394">
        <v>1</v>
      </c>
      <c r="V206" s="2394" t="str">
        <f>INDEX(B_FHD_FLAG_INDEX_1,1,MATCH(A203,B_FHD_FLAG_DIFFERENTIATION,0))</f>
        <v>отсутствует</v>
      </c>
      <c r="W206" s="1167"/>
      <c r="X206" s="1167"/>
      <c r="Y206" s="1167"/>
      <c r="Z206" s="1167"/>
      <c r="AA206" s="1643"/>
      <c r="AB206" s="1167"/>
      <c r="AC206" s="2395"/>
      <c r="AD206" s="636"/>
      <c r="AE206" s="1167"/>
      <c r="AF206" s="1167"/>
      <c r="AG206" s="1643"/>
      <c r="AH206" s="1643"/>
      <c r="AI206" s="1643"/>
      <c r="AJ206" s="1643"/>
      <c r="AK206" s="1643"/>
      <c r="AL206" s="1643"/>
      <c r="AM206" s="1643"/>
      <c r="AN206" s="1643"/>
      <c r="AO206" s="1643"/>
      <c r="AP206" s="1643"/>
      <c r="AQ206" s="1643"/>
      <c r="AR206" s="1643"/>
      <c r="AS206" s="1643"/>
      <c r="AT206" s="1643"/>
      <c r="AU206" s="1643"/>
      <c r="AV206" s="1643"/>
      <c r="AW206" s="1643"/>
      <c r="AX206" s="1643"/>
      <c r="AY206" s="1643"/>
      <c r="AZ206" s="1643"/>
      <c r="BA206" s="1643"/>
      <c r="BB206" s="1643"/>
      <c r="BC206" s="1643"/>
      <c r="BD206" s="1643"/>
      <c r="BE206" s="1643"/>
      <c r="BF206" s="1643"/>
      <c r="BG206" s="1643"/>
      <c r="BH206" s="1643"/>
      <c r="BI206" s="1643"/>
      <c r="BJ206" s="1643"/>
      <c r="BK206" s="1643"/>
      <c r="BL206" s="1643"/>
      <c r="BM206" s="1643"/>
      <c r="BN206" s="1643"/>
      <c r="BO206" s="1643"/>
      <c r="BP206" s="1643"/>
      <c r="BQ206" s="1643"/>
      <c r="BR206" s="1643"/>
      <c r="BS206" s="1643"/>
      <c r="BT206" s="1643"/>
      <c r="BU206" s="1643"/>
      <c r="BV206" s="1167"/>
      <c r="BW206" s="1167"/>
      <c r="BX206" s="1167"/>
      <c r="BY206" s="1167"/>
      <c r="BZ206" s="1167"/>
      <c r="CA206" s="1167"/>
      <c r="CB206" s="1167"/>
      <c r="CC206" s="1167"/>
      <c r="CD206" s="1167"/>
      <c r="CE206" s="1167"/>
      <c r="CF206" s="1854"/>
    </row>
    <row customHeight="1" ht="11.25" hidden="1">
      <c r="A207" s="1799"/>
      <c r="B207" s="1643"/>
      <c r="C207" s="1643"/>
      <c r="D207" s="2599"/>
      <c r="E207" s="642"/>
      <c r="F207" s="642">
        <v>0</v>
      </c>
      <c r="G207" s="642"/>
      <c r="H207" s="642"/>
      <c r="I207" s="642"/>
      <c r="J207" s="642"/>
      <c r="K207" s="642"/>
      <c r="L207" s="642"/>
      <c r="M207" s="642"/>
      <c r="N207" s="642"/>
      <c r="O207" s="642"/>
      <c r="P207" s="642"/>
      <c r="Q207" s="642"/>
      <c r="R207" s="642"/>
      <c r="S207" s="643"/>
      <c r="T207" s="725"/>
      <c r="U207" s="2394"/>
      <c r="V207" s="2394"/>
      <c r="W207" s="1643"/>
      <c r="X207" s="1643"/>
      <c r="Y207" s="1643"/>
      <c r="Z207" s="1643"/>
      <c r="AA207" s="1643"/>
      <c r="AB207" s="1167"/>
      <c r="AC207" s="2395"/>
      <c r="AD207" s="636"/>
      <c r="AE207" s="1167"/>
      <c r="AF207" s="1167"/>
      <c r="AG207" s="1643"/>
      <c r="AH207" s="1643"/>
      <c r="AI207" s="1643"/>
      <c r="AJ207" s="1643"/>
      <c r="AK207" s="1643"/>
      <c r="AL207" s="1643"/>
      <c r="AM207" s="1643"/>
      <c r="AN207" s="1643"/>
      <c r="AO207" s="1643"/>
      <c r="AP207" s="1643"/>
      <c r="AQ207" s="1643"/>
      <c r="AR207" s="1643"/>
      <c r="AS207" s="1643"/>
      <c r="AT207" s="1643"/>
      <c r="AU207" s="1643"/>
      <c r="AV207" s="1643"/>
      <c r="AW207" s="1643"/>
      <c r="AX207" s="1643"/>
      <c r="AY207" s="1643"/>
      <c r="AZ207" s="1643"/>
      <c r="BA207" s="1643"/>
      <c r="BB207" s="1643"/>
      <c r="BC207" s="1643"/>
      <c r="BD207" s="1643"/>
      <c r="BE207" s="1643"/>
      <c r="BF207" s="1643"/>
      <c r="BG207" s="1643"/>
      <c r="BH207" s="1643"/>
      <c r="BI207" s="1643"/>
      <c r="BJ207" s="1643"/>
      <c r="BK207" s="1643"/>
      <c r="BL207" s="1643"/>
      <c r="BM207" s="1643"/>
      <c r="BN207" s="1643"/>
      <c r="BO207" s="1643"/>
      <c r="BP207" s="1643"/>
      <c r="BQ207" s="1643"/>
      <c r="BR207" s="1643"/>
      <c r="BS207" s="1643"/>
      <c r="BT207" s="1643"/>
      <c r="BU207" s="1643"/>
      <c r="BV207" s="1643"/>
      <c r="BW207" s="1643"/>
      <c r="BX207" s="1643"/>
      <c r="BY207" s="1643"/>
      <c r="BZ207" s="1643"/>
      <c r="CA207" s="1643"/>
      <c r="CB207" s="1643"/>
      <c r="CC207" s="1643"/>
      <c r="CD207" s="1643"/>
      <c r="CE207" s="1643"/>
      <c r="CF207" s="1854"/>
    </row>
    <row customHeight="1" ht="11.25" hidden="1">
      <c r="A208" s="1812"/>
      <c r="B208" s="1167"/>
      <c r="C208" s="419"/>
      <c r="D208" s="2599"/>
      <c r="E208" s="656" t="s">
        <v>22</v>
      </c>
      <c r="F208" s="1175" t="s">
        <v>22</v>
      </c>
      <c r="G208" s="1175" t="s">
        <v>4093</v>
      </c>
      <c r="H208" s="658" t="s">
        <v>22</v>
      </c>
      <c r="I208" s="658"/>
      <c r="J208" s="658"/>
      <c r="K208" s="658"/>
      <c r="L208" s="658"/>
      <c r="M208" s="658"/>
      <c r="N208" s="658"/>
      <c r="O208" s="658"/>
      <c r="P208" s="658"/>
      <c r="Q208" s="658"/>
      <c r="R208" s="659"/>
      <c r="S208" s="660"/>
      <c r="T208" s="725"/>
      <c r="U208" s="2394"/>
      <c r="V208" s="2394"/>
      <c r="W208" s="1167"/>
      <c r="X208" s="1167"/>
      <c r="Y208" s="1167"/>
      <c r="Z208" s="1167"/>
      <c r="AA208" s="1643"/>
      <c r="AB208" s="1167"/>
      <c r="AC208" s="2395"/>
      <c r="AD208" s="636"/>
      <c r="AE208" s="1167"/>
      <c r="AF208" s="1167"/>
      <c r="AG208" s="1643"/>
      <c r="AH208" s="1643"/>
      <c r="AI208" s="1643"/>
      <c r="AJ208" s="1643"/>
      <c r="AK208" s="1643"/>
      <c r="AL208" s="1643"/>
      <c r="AM208" s="1643"/>
      <c r="AN208" s="1643"/>
      <c r="AO208" s="1643"/>
      <c r="AP208" s="1643"/>
      <c r="AQ208" s="1643"/>
      <c r="AR208" s="1643"/>
      <c r="AS208" s="1643"/>
      <c r="AT208" s="1643"/>
      <c r="AU208" s="1643"/>
      <c r="AV208" s="1643"/>
      <c r="AW208" s="1643"/>
      <c r="AX208" s="1643"/>
      <c r="AY208" s="1643"/>
      <c r="AZ208" s="1643"/>
      <c r="BA208" s="1643"/>
      <c r="BB208" s="1643"/>
      <c r="BC208" s="1643"/>
      <c r="BD208" s="1643"/>
      <c r="BE208" s="1643"/>
      <c r="BF208" s="1643"/>
      <c r="BG208" s="1643"/>
      <c r="BH208" s="1643"/>
      <c r="BI208" s="1643"/>
      <c r="BJ208" s="1643"/>
      <c r="BK208" s="1643"/>
      <c r="BL208" s="1643"/>
      <c r="BM208" s="1643"/>
      <c r="BN208" s="1643"/>
      <c r="BO208" s="1643"/>
      <c r="BP208" s="1643"/>
      <c r="BQ208" s="1643"/>
      <c r="BR208" s="1643"/>
      <c r="BS208" s="1643"/>
      <c r="BT208" s="1643"/>
      <c r="BU208" s="1643"/>
      <c r="BV208" s="1167"/>
      <c r="BW208" s="1167"/>
      <c r="BX208" s="1167"/>
      <c r="BY208" s="1167"/>
      <c r="BZ208" s="1167"/>
      <c r="CA208" s="1167"/>
      <c r="CB208" s="1167"/>
      <c r="CC208" s="1167"/>
      <c r="CD208" s="1167"/>
      <c r="CE208" s="1167"/>
      <c r="CF208" s="1854"/>
    </row>
    <row customHeight="1" ht="5.25" hidden="1">
      <c r="A209" s="1799"/>
      <c r="B209" s="1643"/>
      <c r="C209" s="1643"/>
      <c r="D209" s="2599"/>
      <c r="E209" s="1046"/>
      <c r="F209" s="1046"/>
      <c r="G209" s="1046"/>
      <c r="H209" s="1046"/>
      <c r="I209" s="1046"/>
      <c r="J209" s="1046"/>
      <c r="K209" s="1046"/>
      <c r="L209" s="1046"/>
      <c r="M209" s="1046"/>
      <c r="N209" s="1046"/>
      <c r="O209" s="1046"/>
      <c r="P209" s="1046"/>
      <c r="Q209" s="1047"/>
      <c r="R209" s="1048"/>
      <c r="S209" s="1049"/>
      <c r="T209" s="724" t="s">
        <v>4090</v>
      </c>
      <c r="U209" s="2394">
        <v>1</v>
      </c>
      <c r="V209" s="2394" t="s">
        <v>764</v>
      </c>
      <c r="W209" s="1643"/>
      <c r="X209" s="1643"/>
      <c r="Y209" s="1643"/>
      <c r="Z209" s="1643"/>
      <c r="AA209" s="1643"/>
      <c r="AB209" s="1643"/>
      <c r="AC209" s="1044"/>
      <c r="AD209" s="1045"/>
      <c r="AE209" s="1643"/>
      <c r="AF209" s="1643"/>
      <c r="AG209" s="1643"/>
      <c r="AH209" s="1643"/>
      <c r="AI209" s="1643"/>
      <c r="AJ209" s="1643"/>
      <c r="AK209" s="1643"/>
      <c r="AL209" s="1643"/>
      <c r="AM209" s="1643"/>
      <c r="AN209" s="1643"/>
      <c r="AO209" s="1643"/>
      <c r="AP209" s="1643"/>
      <c r="AQ209" s="1643"/>
      <c r="AR209" s="1643"/>
      <c r="AS209" s="1643"/>
      <c r="AT209" s="1643"/>
      <c r="AU209" s="1643"/>
      <c r="AV209" s="1643"/>
      <c r="AW209" s="1643"/>
      <c r="AX209" s="1643"/>
      <c r="AY209" s="1643"/>
      <c r="AZ209" s="1643"/>
      <c r="BA209" s="1643"/>
      <c r="BB209" s="1643"/>
      <c r="BC209" s="1643"/>
      <c r="BD209" s="1643"/>
      <c r="BE209" s="1643"/>
      <c r="BF209" s="1643"/>
      <c r="BG209" s="1643"/>
      <c r="BH209" s="1643"/>
      <c r="BI209" s="1643"/>
      <c r="BJ209" s="1643"/>
      <c r="BK209" s="1643"/>
      <c r="BL209" s="1643"/>
      <c r="BM209" s="1643"/>
      <c r="BN209" s="1643"/>
      <c r="BO209" s="1643"/>
      <c r="BP209" s="1643"/>
      <c r="BQ209" s="1643"/>
      <c r="BR209" s="1643"/>
      <c r="BS209" s="1643"/>
      <c r="BT209" s="1643"/>
      <c r="BU209" s="1643"/>
      <c r="BV209" s="1643"/>
      <c r="BW209" s="1643"/>
      <c r="BX209" s="1643"/>
      <c r="BY209" s="1643"/>
      <c r="BZ209" s="1643"/>
      <c r="CA209" s="1643"/>
      <c r="CB209" s="1643"/>
      <c r="CC209" s="1643"/>
      <c r="CD209" s="1643"/>
      <c r="CE209" s="1643"/>
      <c r="CF209" s="1323"/>
    </row>
    <row customHeight="1" ht="5.25" hidden="1">
      <c r="A210" s="1799"/>
      <c r="B210" s="1643"/>
      <c r="C210" s="1643"/>
      <c r="D210" s="2599"/>
      <c r="E210" s="642"/>
      <c r="F210" s="642"/>
      <c r="G210" s="642"/>
      <c r="H210" s="642"/>
      <c r="I210" s="642"/>
      <c r="J210" s="642"/>
      <c r="K210" s="642"/>
      <c r="L210" s="642"/>
      <c r="M210" s="642"/>
      <c r="N210" s="642"/>
      <c r="O210" s="642"/>
      <c r="P210" s="642"/>
      <c r="Q210" s="642"/>
      <c r="R210" s="642"/>
      <c r="S210" s="643"/>
      <c r="T210" s="725"/>
      <c r="U210" s="2394"/>
      <c r="V210" s="2394"/>
      <c r="W210" s="1643"/>
      <c r="X210" s="1643"/>
      <c r="Y210" s="1643"/>
      <c r="Z210" s="1643"/>
      <c r="AA210" s="1643"/>
      <c r="AB210" s="1643"/>
      <c r="AC210" s="1044"/>
      <c r="AD210" s="1045"/>
      <c r="AE210" s="1643"/>
      <c r="AF210" s="1643"/>
      <c r="AG210" s="1643"/>
      <c r="AH210" s="1643"/>
      <c r="AI210" s="1643"/>
      <c r="AJ210" s="1643"/>
      <c r="AK210" s="1643"/>
      <c r="AL210" s="1643"/>
      <c r="AM210" s="1643"/>
      <c r="AN210" s="1643"/>
      <c r="AO210" s="1643"/>
      <c r="AP210" s="1643"/>
      <c r="AQ210" s="1643"/>
      <c r="AR210" s="1643"/>
      <c r="AS210" s="1643"/>
      <c r="AT210" s="1643"/>
      <c r="AU210" s="1643"/>
      <c r="AV210" s="1643"/>
      <c r="AW210" s="1643"/>
      <c r="AX210" s="1643"/>
      <c r="AY210" s="1643"/>
      <c r="AZ210" s="1643"/>
      <c r="BA210" s="1643"/>
      <c r="BB210" s="1643"/>
      <c r="BC210" s="1643"/>
      <c r="BD210" s="1643"/>
      <c r="BE210" s="1643"/>
      <c r="BF210" s="1643"/>
      <c r="BG210" s="1643"/>
      <c r="BH210" s="1643"/>
      <c r="BI210" s="1643"/>
      <c r="BJ210" s="1643"/>
      <c r="BK210" s="1643"/>
      <c r="BL210" s="1643"/>
      <c r="BM210" s="1643"/>
      <c r="BN210" s="1643"/>
      <c r="BO210" s="1643"/>
      <c r="BP210" s="1643"/>
      <c r="BQ210" s="1643"/>
      <c r="BR210" s="1643"/>
      <c r="BS210" s="1643"/>
      <c r="BT210" s="1643"/>
      <c r="BU210" s="1643"/>
      <c r="BV210" s="1643"/>
      <c r="BW210" s="1643"/>
      <c r="BX210" s="1643"/>
      <c r="BY210" s="1643"/>
      <c r="BZ210" s="1643"/>
      <c r="CA210" s="1643"/>
      <c r="CB210" s="1643"/>
      <c r="CC210" s="1643"/>
      <c r="CD210" s="1643"/>
      <c r="CE210" s="1643"/>
      <c r="CF210" s="1323"/>
    </row>
    <row customHeight="1" ht="5.25" hidden="1">
      <c r="A211" s="1799"/>
      <c r="B211" s="1643"/>
      <c r="C211" s="1643"/>
      <c r="D211" s="2600"/>
      <c r="E211" s="1050"/>
      <c r="F211" s="1051"/>
      <c r="G211" s="1051"/>
      <c r="H211" s="1052"/>
      <c r="I211" s="1052"/>
      <c r="J211" s="1052"/>
      <c r="K211" s="1052"/>
      <c r="L211" s="1052"/>
      <c r="M211" s="1052"/>
      <c r="N211" s="1052"/>
      <c r="O211" s="1052"/>
      <c r="P211" s="1052"/>
      <c r="Q211" s="1052"/>
      <c r="R211" s="953"/>
      <c r="S211" s="1053"/>
      <c r="T211" s="725"/>
      <c r="U211" s="2394"/>
      <c r="V211" s="2394"/>
      <c r="W211" s="1643"/>
      <c r="X211" s="1643"/>
      <c r="Y211" s="1643"/>
      <c r="Z211" s="1643"/>
      <c r="AA211" s="1643"/>
      <c r="AB211" s="1643"/>
      <c r="AC211" s="1044"/>
      <c r="AD211" s="1045"/>
      <c r="AE211" s="1643"/>
      <c r="AF211" s="1643"/>
      <c r="AG211" s="1643"/>
      <c r="AH211" s="1643"/>
      <c r="AI211" s="1643"/>
      <c r="AJ211" s="1643"/>
      <c r="AK211" s="1643"/>
      <c r="AL211" s="1643"/>
      <c r="AM211" s="1643"/>
      <c r="AN211" s="1643"/>
      <c r="AO211" s="1643"/>
      <c r="AP211" s="1643"/>
      <c r="AQ211" s="1643"/>
      <c r="AR211" s="1643"/>
      <c r="AS211" s="1643"/>
      <c r="AT211" s="1643"/>
      <c r="AU211" s="1643"/>
      <c r="AV211" s="1643"/>
      <c r="AW211" s="1643"/>
      <c r="AX211" s="1643"/>
      <c r="AY211" s="1643"/>
      <c r="AZ211" s="1643"/>
      <c r="BA211" s="1643"/>
      <c r="BB211" s="1643"/>
      <c r="BC211" s="1643"/>
      <c r="BD211" s="1643"/>
      <c r="BE211" s="1643"/>
      <c r="BF211" s="1643"/>
      <c r="BG211" s="1643"/>
      <c r="BH211" s="1643"/>
      <c r="BI211" s="1643"/>
      <c r="BJ211" s="1643"/>
      <c r="BK211" s="1643"/>
      <c r="BL211" s="1643"/>
      <c r="BM211" s="1643"/>
      <c r="BN211" s="1643"/>
      <c r="BO211" s="1643"/>
      <c r="BP211" s="1643"/>
      <c r="BQ211" s="1643"/>
      <c r="BR211" s="1643"/>
      <c r="BS211" s="1643"/>
      <c r="BT211" s="1643"/>
      <c r="BU211" s="1643"/>
      <c r="BV211" s="1643"/>
      <c r="BW211" s="1643"/>
      <c r="BX211" s="1643"/>
      <c r="BY211" s="1643"/>
      <c r="BZ211" s="1643"/>
      <c r="CA211" s="1643"/>
      <c r="CB211" s="1643"/>
      <c r="CC211" s="1643"/>
      <c r="CD211" s="1643"/>
      <c r="CE211" s="1643"/>
      <c r="CF211" s="1323"/>
    </row>
    <row customHeight="1" ht="15" hidden="1">
      <c r="A212" s="630" t="s">
        <v>297</v>
      </c>
      <c r="B212" s="631"/>
      <c r="C212" s="631" t="s">
        <v>22</v>
      </c>
      <c r="D212" s="2598" t="s">
        <v>4114</v>
      </c>
      <c r="E212" s="2397" t="s">
        <v>245</v>
      </c>
      <c r="F212" s="2398"/>
      <c r="G212" s="2399"/>
      <c r="H212" s="2403" t="str">
        <f>IF(A212="","",INDEX(DIFFERENTIATION_UNMERGE_VD,MATCH(A212,DIFFERENTIATION_ID_DIFF,0)))</f>
        <v>Подключение (технологическое присоединение) к системе теплоснабжения</v>
      </c>
      <c r="I212" s="2403"/>
      <c r="J212" s="2403"/>
      <c r="K212" s="2403"/>
      <c r="L212" s="2403"/>
      <c r="M212" s="2403"/>
      <c r="N212" s="2403"/>
      <c r="O212" s="2403"/>
      <c r="P212" s="2403"/>
      <c r="Q212" s="2403"/>
      <c r="R212" s="2403"/>
      <c r="S212" s="726"/>
      <c r="T212" s="723"/>
      <c r="U212" s="632"/>
      <c r="V212" s="632"/>
      <c r="W212" s="633"/>
      <c r="X212" s="633"/>
      <c r="Y212" s="633"/>
      <c r="Z212" s="633"/>
      <c r="AA212" s="634"/>
      <c r="AB212" s="635"/>
      <c r="AC212" s="2395"/>
      <c r="AD212" s="636"/>
      <c r="AE212" s="637" t="s">
        <v>22</v>
      </c>
      <c r="AF212" s="637"/>
      <c r="AG212" s="638" t="s">
        <v>4087</v>
      </c>
      <c r="AH212" s="639">
        <v>3</v>
      </c>
      <c r="AI212" s="632"/>
      <c r="AJ212" s="632"/>
      <c r="AK212" s="632"/>
      <c r="AL212" s="632"/>
      <c r="AM212" s="632"/>
      <c r="AN212" s="632"/>
      <c r="AO212" s="632"/>
      <c r="AP212" s="632"/>
      <c r="AQ212" s="632"/>
      <c r="AR212" s="632"/>
      <c r="AS212" s="632"/>
      <c r="AT212" s="632"/>
      <c r="AU212" s="632"/>
      <c r="AV212" s="632"/>
      <c r="AW212" s="632"/>
      <c r="AX212" s="632"/>
      <c r="AY212" s="632"/>
      <c r="AZ212" s="632"/>
      <c r="BA212" s="632"/>
      <c r="BB212" s="632"/>
      <c r="BC212" s="632"/>
      <c r="BD212" s="632"/>
      <c r="BE212" s="632"/>
      <c r="BF212" s="632"/>
      <c r="BG212" s="632"/>
      <c r="BH212" s="632"/>
      <c r="BI212" s="632"/>
      <c r="BJ212" s="632"/>
      <c r="BK212" s="632"/>
      <c r="BL212" s="632"/>
      <c r="BM212" s="632"/>
      <c r="BN212" s="632"/>
      <c r="BO212" s="632"/>
      <c r="BP212" s="632"/>
      <c r="BQ212" s="632"/>
      <c r="BR212" s="632"/>
      <c r="BS212" s="632"/>
      <c r="BT212" s="632"/>
      <c r="BU212" s="632"/>
      <c r="BV212" s="633"/>
      <c r="BW212" s="633"/>
      <c r="BX212" s="633"/>
      <c r="BY212" s="633"/>
      <c r="BZ212" s="633"/>
      <c r="CA212" s="633"/>
      <c r="CB212" s="633"/>
      <c r="CC212" s="633"/>
      <c r="CD212" s="633"/>
      <c r="CE212" s="633"/>
      <c r="CF212" s="1854"/>
    </row>
    <row customHeight="1" ht="15" hidden="1">
      <c r="A213" s="630"/>
      <c r="B213" s="631"/>
      <c r="C213" s="631"/>
      <c r="D213" s="2599"/>
      <c r="E213" s="2397" t="s">
        <v>740</v>
      </c>
      <c r="F213" s="2398"/>
      <c r="G213" s="2399"/>
      <c r="H213" s="2403" t="str">
        <f>IF(A212="","",INDEX(DIFFERENTIATION_UNMERGE_AREA,MATCH(A212,DIFFERENTIATION_ID_DIFF,0)))</f>
        <v>Территория 4</v>
      </c>
      <c r="I213" s="2403"/>
      <c r="J213" s="2403"/>
      <c r="K213" s="2403"/>
      <c r="L213" s="2403"/>
      <c r="M213" s="2403"/>
      <c r="N213" s="2403"/>
      <c r="O213" s="2403"/>
      <c r="P213" s="2403"/>
      <c r="Q213" s="2403"/>
      <c r="R213" s="2403"/>
      <c r="S213" s="726"/>
      <c r="T213" s="723"/>
      <c r="U213" s="632"/>
      <c r="V213" s="632"/>
      <c r="W213" s="633"/>
      <c r="X213" s="633"/>
      <c r="Y213" s="633"/>
      <c r="Z213" s="633"/>
      <c r="AA213" s="634"/>
      <c r="AB213" s="635"/>
      <c r="AC213" s="2395"/>
      <c r="AD213" s="636"/>
      <c r="AE213" s="637"/>
      <c r="AF213" s="637"/>
      <c r="AG213" s="638"/>
      <c r="AH213" s="639"/>
      <c r="AI213" s="632"/>
      <c r="AJ213" s="632"/>
      <c r="AK213" s="632"/>
      <c r="AL213" s="632"/>
      <c r="AM213" s="632"/>
      <c r="AN213" s="632"/>
      <c r="AO213" s="632"/>
      <c r="AP213" s="632"/>
      <c r="AQ213" s="632"/>
      <c r="AR213" s="632"/>
      <c r="AS213" s="632"/>
      <c r="AT213" s="632"/>
      <c r="AU213" s="632"/>
      <c r="AV213" s="632"/>
      <c r="AW213" s="632"/>
      <c r="AX213" s="632"/>
      <c r="AY213" s="632"/>
      <c r="AZ213" s="632"/>
      <c r="BA213" s="632"/>
      <c r="BB213" s="632"/>
      <c r="BC213" s="632"/>
      <c r="BD213" s="632"/>
      <c r="BE213" s="632"/>
      <c r="BF213" s="632"/>
      <c r="BG213" s="632"/>
      <c r="BH213" s="632"/>
      <c r="BI213" s="632"/>
      <c r="BJ213" s="632"/>
      <c r="BK213" s="632"/>
      <c r="BL213" s="632"/>
      <c r="BM213" s="632"/>
      <c r="BN213" s="632"/>
      <c r="BO213" s="632"/>
      <c r="BP213" s="632"/>
      <c r="BQ213" s="632"/>
      <c r="BR213" s="632"/>
      <c r="BS213" s="632"/>
      <c r="BT213" s="632"/>
      <c r="BU213" s="632"/>
      <c r="BV213" s="633"/>
      <c r="BW213" s="633"/>
      <c r="BX213" s="633"/>
      <c r="BY213" s="633"/>
      <c r="BZ213" s="633"/>
      <c r="CA213" s="633"/>
      <c r="CB213" s="633"/>
      <c r="CC213" s="633"/>
      <c r="CD213" s="633"/>
      <c r="CE213" s="633"/>
      <c r="CF213" s="1854"/>
    </row>
    <row customHeight="1" ht="15" hidden="1">
      <c r="A214" s="630"/>
      <c r="B214" s="631"/>
      <c r="C214" s="631"/>
      <c r="D214" s="2599"/>
      <c r="E214" s="2397" t="s">
        <v>741</v>
      </c>
      <c r="F214" s="2398"/>
      <c r="G214" s="2399"/>
      <c r="H214" s="2403" t="str">
        <f>IF(A212="","",INDEX(DIFFERENTIATION_UNMERGE_SYSTEM,MATCH(A212,DIFFERENTIATION_ID_DIFF,0)))</f>
        <v>Находкинский городской округ</v>
      </c>
      <c r="I214" s="2403"/>
      <c r="J214" s="2403"/>
      <c r="K214" s="2403"/>
      <c r="L214" s="2403"/>
      <c r="M214" s="2403"/>
      <c r="N214" s="2403"/>
      <c r="O214" s="2403"/>
      <c r="P214" s="2403"/>
      <c r="Q214" s="2403"/>
      <c r="R214" s="2403"/>
      <c r="S214" s="726"/>
      <c r="T214" s="723"/>
      <c r="U214" s="632"/>
      <c r="V214" s="632"/>
      <c r="W214" s="633"/>
      <c r="X214" s="633"/>
      <c r="Y214" s="633"/>
      <c r="Z214" s="633"/>
      <c r="AA214" s="634"/>
      <c r="AB214" s="635"/>
      <c r="AC214" s="2395"/>
      <c r="AD214" s="636"/>
      <c r="AE214" s="637"/>
      <c r="AF214" s="637"/>
      <c r="AG214" s="638"/>
      <c r="AH214" s="639"/>
      <c r="AI214" s="632"/>
      <c r="AJ214" s="632"/>
      <c r="AK214" s="632"/>
      <c r="AL214" s="632"/>
      <c r="AM214" s="632"/>
      <c r="AN214" s="632"/>
      <c r="AO214" s="632"/>
      <c r="AP214" s="632"/>
      <c r="AQ214" s="632"/>
      <c r="AR214" s="632"/>
      <c r="AS214" s="632"/>
      <c r="AT214" s="632"/>
      <c r="AU214" s="632"/>
      <c r="AV214" s="632"/>
      <c r="AW214" s="632"/>
      <c r="AX214" s="632"/>
      <c r="AY214" s="632"/>
      <c r="AZ214" s="632"/>
      <c r="BA214" s="632"/>
      <c r="BB214" s="632"/>
      <c r="BC214" s="632"/>
      <c r="BD214" s="632"/>
      <c r="BE214" s="632"/>
      <c r="BF214" s="632"/>
      <c r="BG214" s="632"/>
      <c r="BH214" s="632"/>
      <c r="BI214" s="632"/>
      <c r="BJ214" s="632"/>
      <c r="BK214" s="632"/>
      <c r="BL214" s="632"/>
      <c r="BM214" s="632"/>
      <c r="BN214" s="632"/>
      <c r="BO214" s="632"/>
      <c r="BP214" s="632"/>
      <c r="BQ214" s="632"/>
      <c r="BR214" s="632"/>
      <c r="BS214" s="632"/>
      <c r="BT214" s="632"/>
      <c r="BU214" s="632"/>
      <c r="BV214" s="633"/>
      <c r="BW214" s="633"/>
      <c r="BX214" s="633"/>
      <c r="BY214" s="633"/>
      <c r="BZ214" s="633"/>
      <c r="CA214" s="633"/>
      <c r="CB214" s="633"/>
      <c r="CC214" s="633"/>
      <c r="CD214" s="633"/>
      <c r="CE214" s="633"/>
      <c r="CF214" s="1854"/>
    </row>
    <row customHeight="1" ht="24.75" hidden="1">
      <c r="A215" s="1812"/>
      <c r="B215" s="1167"/>
      <c r="C215" s="419"/>
      <c r="D215" s="2599"/>
      <c r="E215" s="2396" t="s">
        <v>4088</v>
      </c>
      <c r="F215" s="2396"/>
      <c r="G215" s="2396"/>
      <c r="H215" s="2396"/>
      <c r="I215" s="2396"/>
      <c r="J215" s="2396"/>
      <c r="K215" s="2396"/>
      <c r="L215" s="2396"/>
      <c r="M215" s="2396"/>
      <c r="N215" s="2396"/>
      <c r="O215" s="2396"/>
      <c r="P215" s="2396"/>
      <c r="Q215" s="565">
        <f>SUMIF(T216:T217,"i",Q216:Q217)</f>
        <v>0</v>
      </c>
      <c r="R215" s="1024"/>
      <c r="S215" s="1804" t="s">
        <v>4089</v>
      </c>
      <c r="T215" s="724" t="s">
        <v>4090</v>
      </c>
      <c r="U215" s="2394">
        <v>1</v>
      </c>
      <c r="V215" s="2394" t="str">
        <f>INDEX(B_FHD_FLAG_INDEX_1,1,MATCH(A212,B_FHD_FLAG_DIFFERENTIATION,0))</f>
        <v>отсутствует</v>
      </c>
      <c r="W215" s="1167"/>
      <c r="X215" s="1167"/>
      <c r="Y215" s="1167"/>
      <c r="Z215" s="1167"/>
      <c r="AA215" s="1643"/>
      <c r="AB215" s="1167"/>
      <c r="AC215" s="2395"/>
      <c r="AD215" s="636"/>
      <c r="AE215" s="1167"/>
      <c r="AF215" s="1167"/>
      <c r="AG215" s="1643"/>
      <c r="AH215" s="1643"/>
      <c r="AI215" s="1643"/>
      <c r="AJ215" s="1643"/>
      <c r="AK215" s="1643"/>
      <c r="AL215" s="1643"/>
      <c r="AM215" s="1643"/>
      <c r="AN215" s="1643"/>
      <c r="AO215" s="1643"/>
      <c r="AP215" s="1643"/>
      <c r="AQ215" s="1643"/>
      <c r="AR215" s="1643"/>
      <c r="AS215" s="1643"/>
      <c r="AT215" s="1643"/>
      <c r="AU215" s="1643"/>
      <c r="AV215" s="1643"/>
      <c r="AW215" s="1643"/>
      <c r="AX215" s="1643"/>
      <c r="AY215" s="1643"/>
      <c r="AZ215" s="1643"/>
      <c r="BA215" s="1643"/>
      <c r="BB215" s="1643"/>
      <c r="BC215" s="1643"/>
      <c r="BD215" s="1643"/>
      <c r="BE215" s="1643"/>
      <c r="BF215" s="1643"/>
      <c r="BG215" s="1643"/>
      <c r="BH215" s="1643"/>
      <c r="BI215" s="1643"/>
      <c r="BJ215" s="1643"/>
      <c r="BK215" s="1643"/>
      <c r="BL215" s="1643"/>
      <c r="BM215" s="1643"/>
      <c r="BN215" s="1643"/>
      <c r="BO215" s="1643"/>
      <c r="BP215" s="1643"/>
      <c r="BQ215" s="1643"/>
      <c r="BR215" s="1643"/>
      <c r="BS215" s="1643"/>
      <c r="BT215" s="1643"/>
      <c r="BU215" s="1643"/>
      <c r="BV215" s="1167"/>
      <c r="BW215" s="1167"/>
      <c r="BX215" s="1167"/>
      <c r="BY215" s="1167"/>
      <c r="BZ215" s="1167"/>
      <c r="CA215" s="1167"/>
      <c r="CB215" s="1167"/>
      <c r="CC215" s="1167"/>
      <c r="CD215" s="1167"/>
      <c r="CE215" s="1167"/>
      <c r="CF215" s="1854"/>
    </row>
    <row customHeight="1" ht="11.25" hidden="1">
      <c r="A216" s="1799"/>
      <c r="B216" s="1643"/>
      <c r="C216" s="1643"/>
      <c r="D216" s="2599"/>
      <c r="E216" s="642"/>
      <c r="F216" s="642">
        <v>0</v>
      </c>
      <c r="G216" s="642"/>
      <c r="H216" s="642"/>
      <c r="I216" s="642"/>
      <c r="J216" s="642"/>
      <c r="K216" s="642"/>
      <c r="L216" s="642"/>
      <c r="M216" s="642"/>
      <c r="N216" s="642"/>
      <c r="O216" s="642"/>
      <c r="P216" s="642"/>
      <c r="Q216" s="642"/>
      <c r="R216" s="642"/>
      <c r="S216" s="643"/>
      <c r="T216" s="725"/>
      <c r="U216" s="2394"/>
      <c r="V216" s="2394"/>
      <c r="W216" s="1643"/>
      <c r="X216" s="1643"/>
      <c r="Y216" s="1643"/>
      <c r="Z216" s="1643"/>
      <c r="AA216" s="1643"/>
      <c r="AB216" s="1167"/>
      <c r="AC216" s="2395"/>
      <c r="AD216" s="636"/>
      <c r="AE216" s="1167"/>
      <c r="AF216" s="1167"/>
      <c r="AG216" s="1643"/>
      <c r="AH216" s="1643"/>
      <c r="AI216" s="1643"/>
      <c r="AJ216" s="1643"/>
      <c r="AK216" s="1643"/>
      <c r="AL216" s="1643"/>
      <c r="AM216" s="1643"/>
      <c r="AN216" s="1643"/>
      <c r="AO216" s="1643"/>
      <c r="AP216" s="1643"/>
      <c r="AQ216" s="1643"/>
      <c r="AR216" s="1643"/>
      <c r="AS216" s="1643"/>
      <c r="AT216" s="1643"/>
      <c r="AU216" s="1643"/>
      <c r="AV216" s="1643"/>
      <c r="AW216" s="1643"/>
      <c r="AX216" s="1643"/>
      <c r="AY216" s="1643"/>
      <c r="AZ216" s="1643"/>
      <c r="BA216" s="1643"/>
      <c r="BB216" s="1643"/>
      <c r="BC216" s="1643"/>
      <c r="BD216" s="1643"/>
      <c r="BE216" s="1643"/>
      <c r="BF216" s="1643"/>
      <c r="BG216" s="1643"/>
      <c r="BH216" s="1643"/>
      <c r="BI216" s="1643"/>
      <c r="BJ216" s="1643"/>
      <c r="BK216" s="1643"/>
      <c r="BL216" s="1643"/>
      <c r="BM216" s="1643"/>
      <c r="BN216" s="1643"/>
      <c r="BO216" s="1643"/>
      <c r="BP216" s="1643"/>
      <c r="BQ216" s="1643"/>
      <c r="BR216" s="1643"/>
      <c r="BS216" s="1643"/>
      <c r="BT216" s="1643"/>
      <c r="BU216" s="1643"/>
      <c r="BV216" s="1643"/>
      <c r="BW216" s="1643"/>
      <c r="BX216" s="1643"/>
      <c r="BY216" s="1643"/>
      <c r="BZ216" s="1643"/>
      <c r="CA216" s="1643"/>
      <c r="CB216" s="1643"/>
      <c r="CC216" s="1643"/>
      <c r="CD216" s="1643"/>
      <c r="CE216" s="1643"/>
      <c r="CF216" s="1854"/>
    </row>
    <row customHeight="1" ht="11.25" hidden="1">
      <c r="A217" s="1812"/>
      <c r="B217" s="1167"/>
      <c r="C217" s="419"/>
      <c r="D217" s="2599"/>
      <c r="E217" s="656" t="s">
        <v>22</v>
      </c>
      <c r="F217" s="1175" t="s">
        <v>22</v>
      </c>
      <c r="G217" s="1175" t="s">
        <v>4093</v>
      </c>
      <c r="H217" s="658" t="s">
        <v>22</v>
      </c>
      <c r="I217" s="658"/>
      <c r="J217" s="658"/>
      <c r="K217" s="658"/>
      <c r="L217" s="658"/>
      <c r="M217" s="658"/>
      <c r="N217" s="658"/>
      <c r="O217" s="658"/>
      <c r="P217" s="658"/>
      <c r="Q217" s="658"/>
      <c r="R217" s="659"/>
      <c r="S217" s="660"/>
      <c r="T217" s="725"/>
      <c r="U217" s="2394"/>
      <c r="V217" s="2394"/>
      <c r="W217" s="1167"/>
      <c r="X217" s="1167"/>
      <c r="Y217" s="1167"/>
      <c r="Z217" s="1167"/>
      <c r="AA217" s="1643"/>
      <c r="AB217" s="1167"/>
      <c r="AC217" s="2395"/>
      <c r="AD217" s="636"/>
      <c r="AE217" s="1167"/>
      <c r="AF217" s="1167"/>
      <c r="AG217" s="1643"/>
      <c r="AH217" s="1643"/>
      <c r="AI217" s="1643"/>
      <c r="AJ217" s="1643"/>
      <c r="AK217" s="1643"/>
      <c r="AL217" s="1643"/>
      <c r="AM217" s="1643"/>
      <c r="AN217" s="1643"/>
      <c r="AO217" s="1643"/>
      <c r="AP217" s="1643"/>
      <c r="AQ217" s="1643"/>
      <c r="AR217" s="1643"/>
      <c r="AS217" s="1643"/>
      <c r="AT217" s="1643"/>
      <c r="AU217" s="1643"/>
      <c r="AV217" s="1643"/>
      <c r="AW217" s="1643"/>
      <c r="AX217" s="1643"/>
      <c r="AY217" s="1643"/>
      <c r="AZ217" s="1643"/>
      <c r="BA217" s="1643"/>
      <c r="BB217" s="1643"/>
      <c r="BC217" s="1643"/>
      <c r="BD217" s="1643"/>
      <c r="BE217" s="1643"/>
      <c r="BF217" s="1643"/>
      <c r="BG217" s="1643"/>
      <c r="BH217" s="1643"/>
      <c r="BI217" s="1643"/>
      <c r="BJ217" s="1643"/>
      <c r="BK217" s="1643"/>
      <c r="BL217" s="1643"/>
      <c r="BM217" s="1643"/>
      <c r="BN217" s="1643"/>
      <c r="BO217" s="1643"/>
      <c r="BP217" s="1643"/>
      <c r="BQ217" s="1643"/>
      <c r="BR217" s="1643"/>
      <c r="BS217" s="1643"/>
      <c r="BT217" s="1643"/>
      <c r="BU217" s="1643"/>
      <c r="BV217" s="1167"/>
      <c r="BW217" s="1167"/>
      <c r="BX217" s="1167"/>
      <c r="BY217" s="1167"/>
      <c r="BZ217" s="1167"/>
      <c r="CA217" s="1167"/>
      <c r="CB217" s="1167"/>
      <c r="CC217" s="1167"/>
      <c r="CD217" s="1167"/>
      <c r="CE217" s="1167"/>
      <c r="CF217" s="1854"/>
    </row>
    <row customHeight="1" ht="5.25" hidden="1">
      <c r="A218" s="1799"/>
      <c r="B218" s="1643"/>
      <c r="C218" s="1643"/>
      <c r="D218" s="2599"/>
      <c r="E218" s="1046"/>
      <c r="F218" s="1046"/>
      <c r="G218" s="1046"/>
      <c r="H218" s="1046"/>
      <c r="I218" s="1046"/>
      <c r="J218" s="1046"/>
      <c r="K218" s="1046"/>
      <c r="L218" s="1046"/>
      <c r="M218" s="1046"/>
      <c r="N218" s="1046"/>
      <c r="O218" s="1046"/>
      <c r="P218" s="1046"/>
      <c r="Q218" s="1047"/>
      <c r="R218" s="1048"/>
      <c r="S218" s="1049"/>
      <c r="T218" s="724" t="s">
        <v>4090</v>
      </c>
      <c r="U218" s="2394">
        <v>1</v>
      </c>
      <c r="V218" s="2394" t="s">
        <v>764</v>
      </c>
      <c r="W218" s="1643"/>
      <c r="X218" s="1643"/>
      <c r="Y218" s="1643"/>
      <c r="Z218" s="1643"/>
      <c r="AA218" s="1643"/>
      <c r="AB218" s="1643"/>
      <c r="AC218" s="1044"/>
      <c r="AD218" s="1045"/>
      <c r="AE218" s="1643"/>
      <c r="AF218" s="1643"/>
      <c r="AG218" s="1643"/>
      <c r="AH218" s="1643"/>
      <c r="AI218" s="1643"/>
      <c r="AJ218" s="1643"/>
      <c r="AK218" s="1643"/>
      <c r="AL218" s="1643"/>
      <c r="AM218" s="1643"/>
      <c r="AN218" s="1643"/>
      <c r="AO218" s="1643"/>
      <c r="AP218" s="1643"/>
      <c r="AQ218" s="1643"/>
      <c r="AR218" s="1643"/>
      <c r="AS218" s="1643"/>
      <c r="AT218" s="1643"/>
      <c r="AU218" s="1643"/>
      <c r="AV218" s="1643"/>
      <c r="AW218" s="1643"/>
      <c r="AX218" s="1643"/>
      <c r="AY218" s="1643"/>
      <c r="AZ218" s="1643"/>
      <c r="BA218" s="1643"/>
      <c r="BB218" s="1643"/>
      <c r="BC218" s="1643"/>
      <c r="BD218" s="1643"/>
      <c r="BE218" s="1643"/>
      <c r="BF218" s="1643"/>
      <c r="BG218" s="1643"/>
      <c r="BH218" s="1643"/>
      <c r="BI218" s="1643"/>
      <c r="BJ218" s="1643"/>
      <c r="BK218" s="1643"/>
      <c r="BL218" s="1643"/>
      <c r="BM218" s="1643"/>
      <c r="BN218" s="1643"/>
      <c r="BO218" s="1643"/>
      <c r="BP218" s="1643"/>
      <c r="BQ218" s="1643"/>
      <c r="BR218" s="1643"/>
      <c r="BS218" s="1643"/>
      <c r="BT218" s="1643"/>
      <c r="BU218" s="1643"/>
      <c r="BV218" s="1643"/>
      <c r="BW218" s="1643"/>
      <c r="BX218" s="1643"/>
      <c r="BY218" s="1643"/>
      <c r="BZ218" s="1643"/>
      <c r="CA218" s="1643"/>
      <c r="CB218" s="1643"/>
      <c r="CC218" s="1643"/>
      <c r="CD218" s="1643"/>
      <c r="CE218" s="1643"/>
      <c r="CF218" s="1323"/>
    </row>
    <row customHeight="1" ht="5.25" hidden="1">
      <c r="A219" s="1799"/>
      <c r="B219" s="1643"/>
      <c r="C219" s="1643"/>
      <c r="D219" s="2599"/>
      <c r="E219" s="642"/>
      <c r="F219" s="642"/>
      <c r="G219" s="642"/>
      <c r="H219" s="642"/>
      <c r="I219" s="642"/>
      <c r="J219" s="642"/>
      <c r="K219" s="642"/>
      <c r="L219" s="642"/>
      <c r="M219" s="642"/>
      <c r="N219" s="642"/>
      <c r="O219" s="642"/>
      <c r="P219" s="642"/>
      <c r="Q219" s="642"/>
      <c r="R219" s="642"/>
      <c r="S219" s="643"/>
      <c r="T219" s="725"/>
      <c r="U219" s="2394"/>
      <c r="V219" s="2394"/>
      <c r="W219" s="1643"/>
      <c r="X219" s="1643"/>
      <c r="Y219" s="1643"/>
      <c r="Z219" s="1643"/>
      <c r="AA219" s="1643"/>
      <c r="AB219" s="1643"/>
      <c r="AC219" s="1044"/>
      <c r="AD219" s="1045"/>
      <c r="AE219" s="1643"/>
      <c r="AF219" s="1643"/>
      <c r="AG219" s="1643"/>
      <c r="AH219" s="1643"/>
      <c r="AI219" s="1643"/>
      <c r="AJ219" s="1643"/>
      <c r="AK219" s="1643"/>
      <c r="AL219" s="1643"/>
      <c r="AM219" s="1643"/>
      <c r="AN219" s="1643"/>
      <c r="AO219" s="1643"/>
      <c r="AP219" s="1643"/>
      <c r="AQ219" s="1643"/>
      <c r="AR219" s="1643"/>
      <c r="AS219" s="1643"/>
      <c r="AT219" s="1643"/>
      <c r="AU219" s="1643"/>
      <c r="AV219" s="1643"/>
      <c r="AW219" s="1643"/>
      <c r="AX219" s="1643"/>
      <c r="AY219" s="1643"/>
      <c r="AZ219" s="1643"/>
      <c r="BA219" s="1643"/>
      <c r="BB219" s="1643"/>
      <c r="BC219" s="1643"/>
      <c r="BD219" s="1643"/>
      <c r="BE219" s="1643"/>
      <c r="BF219" s="1643"/>
      <c r="BG219" s="1643"/>
      <c r="BH219" s="1643"/>
      <c r="BI219" s="1643"/>
      <c r="BJ219" s="1643"/>
      <c r="BK219" s="1643"/>
      <c r="BL219" s="1643"/>
      <c r="BM219" s="1643"/>
      <c r="BN219" s="1643"/>
      <c r="BO219" s="1643"/>
      <c r="BP219" s="1643"/>
      <c r="BQ219" s="1643"/>
      <c r="BR219" s="1643"/>
      <c r="BS219" s="1643"/>
      <c r="BT219" s="1643"/>
      <c r="BU219" s="1643"/>
      <c r="BV219" s="1643"/>
      <c r="BW219" s="1643"/>
      <c r="BX219" s="1643"/>
      <c r="BY219" s="1643"/>
      <c r="BZ219" s="1643"/>
      <c r="CA219" s="1643"/>
      <c r="CB219" s="1643"/>
      <c r="CC219" s="1643"/>
      <c r="CD219" s="1643"/>
      <c r="CE219" s="1643"/>
      <c r="CF219" s="1323"/>
    </row>
    <row customHeight="1" ht="5.25" hidden="1">
      <c r="A220" s="1799"/>
      <c r="B220" s="1643"/>
      <c r="C220" s="1643"/>
      <c r="D220" s="2600"/>
      <c r="E220" s="1050"/>
      <c r="F220" s="1051"/>
      <c r="G220" s="1051"/>
      <c r="H220" s="1052"/>
      <c r="I220" s="1052"/>
      <c r="J220" s="1052"/>
      <c r="K220" s="1052"/>
      <c r="L220" s="1052"/>
      <c r="M220" s="1052"/>
      <c r="N220" s="1052"/>
      <c r="O220" s="1052"/>
      <c r="P220" s="1052"/>
      <c r="Q220" s="1052"/>
      <c r="R220" s="953"/>
      <c r="S220" s="1053"/>
      <c r="T220" s="725"/>
      <c r="U220" s="2394"/>
      <c r="V220" s="2394"/>
      <c r="W220" s="1643"/>
      <c r="X220" s="1643"/>
      <c r="Y220" s="1643"/>
      <c r="Z220" s="1643"/>
      <c r="AA220" s="1643"/>
      <c r="AB220" s="1643"/>
      <c r="AC220" s="1044"/>
      <c r="AD220" s="1045"/>
      <c r="AE220" s="1643"/>
      <c r="AF220" s="1643"/>
      <c r="AG220" s="1643"/>
      <c r="AH220" s="1643"/>
      <c r="AI220" s="1643"/>
      <c r="AJ220" s="1643"/>
      <c r="AK220" s="1643"/>
      <c r="AL220" s="1643"/>
      <c r="AM220" s="1643"/>
      <c r="AN220" s="1643"/>
      <c r="AO220" s="1643"/>
      <c r="AP220" s="1643"/>
      <c r="AQ220" s="1643"/>
      <c r="AR220" s="1643"/>
      <c r="AS220" s="1643"/>
      <c r="AT220" s="1643"/>
      <c r="AU220" s="1643"/>
      <c r="AV220" s="1643"/>
      <c r="AW220" s="1643"/>
      <c r="AX220" s="1643"/>
      <c r="AY220" s="1643"/>
      <c r="AZ220" s="1643"/>
      <c r="BA220" s="1643"/>
      <c r="BB220" s="1643"/>
      <c r="BC220" s="1643"/>
      <c r="BD220" s="1643"/>
      <c r="BE220" s="1643"/>
      <c r="BF220" s="1643"/>
      <c r="BG220" s="1643"/>
      <c r="BH220" s="1643"/>
      <c r="BI220" s="1643"/>
      <c r="BJ220" s="1643"/>
      <c r="BK220" s="1643"/>
      <c r="BL220" s="1643"/>
      <c r="BM220" s="1643"/>
      <c r="BN220" s="1643"/>
      <c r="BO220" s="1643"/>
      <c r="BP220" s="1643"/>
      <c r="BQ220" s="1643"/>
      <c r="BR220" s="1643"/>
      <c r="BS220" s="1643"/>
      <c r="BT220" s="1643"/>
      <c r="BU220" s="1643"/>
      <c r="BV220" s="1643"/>
      <c r="BW220" s="1643"/>
      <c r="BX220" s="1643"/>
      <c r="BY220" s="1643"/>
      <c r="BZ220" s="1643"/>
      <c r="CA220" s="1643"/>
      <c r="CB220" s="1643"/>
      <c r="CC220" s="1643"/>
      <c r="CD220" s="1643"/>
      <c r="CE220" s="1643"/>
      <c r="CF220" s="1323"/>
    </row>
    <row customHeight="1" ht="15" hidden="1">
      <c r="A221" s="630" t="s">
        <v>299</v>
      </c>
      <c r="B221" s="631"/>
      <c r="C221" s="631" t="s">
        <v>22</v>
      </c>
      <c r="D221" s="2598" t="s">
        <v>4115</v>
      </c>
      <c r="E221" s="2397" t="s">
        <v>245</v>
      </c>
      <c r="F221" s="2398"/>
      <c r="G221" s="2399"/>
      <c r="H221" s="2403" t="str">
        <f>IF(A221="","",INDEX(DIFFERENTIATION_UNMERGE_VD,MATCH(A221,DIFFERENTIATION_ID_DIFF,0)))</f>
        <v>Подключение (технологическое присоединение) к системе теплоснабжения</v>
      </c>
      <c r="I221" s="2403"/>
      <c r="J221" s="2403"/>
      <c r="K221" s="2403"/>
      <c r="L221" s="2403"/>
      <c r="M221" s="2403"/>
      <c r="N221" s="2403"/>
      <c r="O221" s="2403"/>
      <c r="P221" s="2403"/>
      <c r="Q221" s="2403"/>
      <c r="R221" s="2403"/>
      <c r="S221" s="726"/>
      <c r="T221" s="723"/>
      <c r="U221" s="632"/>
      <c r="V221" s="632"/>
      <c r="W221" s="633"/>
      <c r="X221" s="633"/>
      <c r="Y221" s="633"/>
      <c r="Z221" s="633"/>
      <c r="AA221" s="634"/>
      <c r="AB221" s="635"/>
      <c r="AC221" s="2395"/>
      <c r="AD221" s="636"/>
      <c r="AE221" s="637" t="s">
        <v>22</v>
      </c>
      <c r="AF221" s="637"/>
      <c r="AG221" s="638" t="s">
        <v>4087</v>
      </c>
      <c r="AH221" s="639">
        <v>3</v>
      </c>
      <c r="AI221" s="632"/>
      <c r="AJ221" s="632"/>
      <c r="AK221" s="632"/>
      <c r="AL221" s="632"/>
      <c r="AM221" s="632"/>
      <c r="AN221" s="632"/>
      <c r="AO221" s="632"/>
      <c r="AP221" s="632"/>
      <c r="AQ221" s="632"/>
      <c r="AR221" s="632"/>
      <c r="AS221" s="632"/>
      <c r="AT221" s="632"/>
      <c r="AU221" s="632"/>
      <c r="AV221" s="632"/>
      <c r="AW221" s="632"/>
      <c r="AX221" s="632"/>
      <c r="AY221" s="632"/>
      <c r="AZ221" s="632"/>
      <c r="BA221" s="632"/>
      <c r="BB221" s="632"/>
      <c r="BC221" s="632"/>
      <c r="BD221" s="632"/>
      <c r="BE221" s="632"/>
      <c r="BF221" s="632"/>
      <c r="BG221" s="632"/>
      <c r="BH221" s="632"/>
      <c r="BI221" s="632"/>
      <c r="BJ221" s="632"/>
      <c r="BK221" s="632"/>
      <c r="BL221" s="632"/>
      <c r="BM221" s="632"/>
      <c r="BN221" s="632"/>
      <c r="BO221" s="632"/>
      <c r="BP221" s="632"/>
      <c r="BQ221" s="632"/>
      <c r="BR221" s="632"/>
      <c r="BS221" s="632"/>
      <c r="BT221" s="632"/>
      <c r="BU221" s="632"/>
      <c r="BV221" s="633"/>
      <c r="BW221" s="633"/>
      <c r="BX221" s="633"/>
      <c r="BY221" s="633"/>
      <c r="BZ221" s="633"/>
      <c r="CA221" s="633"/>
      <c r="CB221" s="633"/>
      <c r="CC221" s="633"/>
      <c r="CD221" s="633"/>
      <c r="CE221" s="633"/>
      <c r="CF221" s="1854"/>
    </row>
    <row customHeight="1" ht="15" hidden="1">
      <c r="A222" s="630"/>
      <c r="B222" s="631"/>
      <c r="C222" s="631"/>
      <c r="D222" s="2599"/>
      <c r="E222" s="2397" t="s">
        <v>740</v>
      </c>
      <c r="F222" s="2398"/>
      <c r="G222" s="2399"/>
      <c r="H222" s="2403" t="str">
        <f>IF(A221="","",INDEX(DIFFERENTIATION_UNMERGE_AREA,MATCH(A221,DIFFERENTIATION_ID_DIFF,0)))</f>
        <v>Территория 13</v>
      </c>
      <c r="I222" s="2403"/>
      <c r="J222" s="2403"/>
      <c r="K222" s="2403"/>
      <c r="L222" s="2403"/>
      <c r="M222" s="2403"/>
      <c r="N222" s="2403"/>
      <c r="O222" s="2403"/>
      <c r="P222" s="2403"/>
      <c r="Q222" s="2403"/>
      <c r="R222" s="2403"/>
      <c r="S222" s="726"/>
      <c r="T222" s="723"/>
      <c r="U222" s="632"/>
      <c r="V222" s="632"/>
      <c r="W222" s="633"/>
      <c r="X222" s="633"/>
      <c r="Y222" s="633"/>
      <c r="Z222" s="633"/>
      <c r="AA222" s="634"/>
      <c r="AB222" s="635"/>
      <c r="AC222" s="2395"/>
      <c r="AD222" s="636"/>
      <c r="AE222" s="637"/>
      <c r="AF222" s="637"/>
      <c r="AG222" s="638"/>
      <c r="AH222" s="639"/>
      <c r="AI222" s="632"/>
      <c r="AJ222" s="632"/>
      <c r="AK222" s="632"/>
      <c r="AL222" s="632"/>
      <c r="AM222" s="632"/>
      <c r="AN222" s="632"/>
      <c r="AO222" s="632"/>
      <c r="AP222" s="632"/>
      <c r="AQ222" s="632"/>
      <c r="AR222" s="632"/>
      <c r="AS222" s="632"/>
      <c r="AT222" s="632"/>
      <c r="AU222" s="632"/>
      <c r="AV222" s="632"/>
      <c r="AW222" s="632"/>
      <c r="AX222" s="632"/>
      <c r="AY222" s="632"/>
      <c r="AZ222" s="632"/>
      <c r="BA222" s="632"/>
      <c r="BB222" s="632"/>
      <c r="BC222" s="632"/>
      <c r="BD222" s="632"/>
      <c r="BE222" s="632"/>
      <c r="BF222" s="632"/>
      <c r="BG222" s="632"/>
      <c r="BH222" s="632"/>
      <c r="BI222" s="632"/>
      <c r="BJ222" s="632"/>
      <c r="BK222" s="632"/>
      <c r="BL222" s="632"/>
      <c r="BM222" s="632"/>
      <c r="BN222" s="632"/>
      <c r="BO222" s="632"/>
      <c r="BP222" s="632"/>
      <c r="BQ222" s="632"/>
      <c r="BR222" s="632"/>
      <c r="BS222" s="632"/>
      <c r="BT222" s="632"/>
      <c r="BU222" s="632"/>
      <c r="BV222" s="633"/>
      <c r="BW222" s="633"/>
      <c r="BX222" s="633"/>
      <c r="BY222" s="633"/>
      <c r="BZ222" s="633"/>
      <c r="CA222" s="633"/>
      <c r="CB222" s="633"/>
      <c r="CC222" s="633"/>
      <c r="CD222" s="633"/>
      <c r="CE222" s="633"/>
      <c r="CF222" s="1854"/>
    </row>
    <row customHeight="1" ht="15" hidden="1">
      <c r="A223" s="630"/>
      <c r="B223" s="631"/>
      <c r="C223" s="631"/>
      <c r="D223" s="2599"/>
      <c r="E223" s="2397" t="s">
        <v>741</v>
      </c>
      <c r="F223" s="2398"/>
      <c r="G223" s="2399"/>
      <c r="H223" s="2403" t="str">
        <f>IF(A221="","",INDEX(DIFFERENTIATION_UNMERGE_SYSTEM,MATCH(A221,DIFFERENTIATION_ID_DIFF,0)))</f>
        <v>Лазовский МО</v>
      </c>
      <c r="I223" s="2403"/>
      <c r="J223" s="2403"/>
      <c r="K223" s="2403"/>
      <c r="L223" s="2403"/>
      <c r="M223" s="2403"/>
      <c r="N223" s="2403"/>
      <c r="O223" s="2403"/>
      <c r="P223" s="2403"/>
      <c r="Q223" s="2403"/>
      <c r="R223" s="2403"/>
      <c r="S223" s="726"/>
      <c r="T223" s="723"/>
      <c r="U223" s="632"/>
      <c r="V223" s="632"/>
      <c r="W223" s="633"/>
      <c r="X223" s="633"/>
      <c r="Y223" s="633"/>
      <c r="Z223" s="633"/>
      <c r="AA223" s="634"/>
      <c r="AB223" s="635"/>
      <c r="AC223" s="2395"/>
      <c r="AD223" s="636"/>
      <c r="AE223" s="637"/>
      <c r="AF223" s="637"/>
      <c r="AG223" s="638"/>
      <c r="AH223" s="639"/>
      <c r="AI223" s="632"/>
      <c r="AJ223" s="632"/>
      <c r="AK223" s="632"/>
      <c r="AL223" s="632"/>
      <c r="AM223" s="632"/>
      <c r="AN223" s="632"/>
      <c r="AO223" s="632"/>
      <c r="AP223" s="632"/>
      <c r="AQ223" s="632"/>
      <c r="AR223" s="632"/>
      <c r="AS223" s="632"/>
      <c r="AT223" s="632"/>
      <c r="AU223" s="632"/>
      <c r="AV223" s="632"/>
      <c r="AW223" s="632"/>
      <c r="AX223" s="632"/>
      <c r="AY223" s="632"/>
      <c r="AZ223" s="632"/>
      <c r="BA223" s="632"/>
      <c r="BB223" s="632"/>
      <c r="BC223" s="632"/>
      <c r="BD223" s="632"/>
      <c r="BE223" s="632"/>
      <c r="BF223" s="632"/>
      <c r="BG223" s="632"/>
      <c r="BH223" s="632"/>
      <c r="BI223" s="632"/>
      <c r="BJ223" s="632"/>
      <c r="BK223" s="632"/>
      <c r="BL223" s="632"/>
      <c r="BM223" s="632"/>
      <c r="BN223" s="632"/>
      <c r="BO223" s="632"/>
      <c r="BP223" s="632"/>
      <c r="BQ223" s="632"/>
      <c r="BR223" s="632"/>
      <c r="BS223" s="632"/>
      <c r="BT223" s="632"/>
      <c r="BU223" s="632"/>
      <c r="BV223" s="633"/>
      <c r="BW223" s="633"/>
      <c r="BX223" s="633"/>
      <c r="BY223" s="633"/>
      <c r="BZ223" s="633"/>
      <c r="CA223" s="633"/>
      <c r="CB223" s="633"/>
      <c r="CC223" s="633"/>
      <c r="CD223" s="633"/>
      <c r="CE223" s="633"/>
      <c r="CF223" s="1854"/>
    </row>
    <row customHeight="1" ht="24.75" hidden="1">
      <c r="A224" s="1812"/>
      <c r="B224" s="1167"/>
      <c r="C224" s="419"/>
      <c r="D224" s="2599"/>
      <c r="E224" s="2396" t="s">
        <v>4088</v>
      </c>
      <c r="F224" s="2396"/>
      <c r="G224" s="2396"/>
      <c r="H224" s="2396"/>
      <c r="I224" s="2396"/>
      <c r="J224" s="2396"/>
      <c r="K224" s="2396"/>
      <c r="L224" s="2396"/>
      <c r="M224" s="2396"/>
      <c r="N224" s="2396"/>
      <c r="O224" s="2396"/>
      <c r="P224" s="2396"/>
      <c r="Q224" s="565">
        <f>SUMIF(T225:T226,"i",Q225:Q226)</f>
        <v>0</v>
      </c>
      <c r="R224" s="1024"/>
      <c r="S224" s="1804" t="s">
        <v>4089</v>
      </c>
      <c r="T224" s="724" t="s">
        <v>4090</v>
      </c>
      <c r="U224" s="2394">
        <v>1</v>
      </c>
      <c r="V224" s="2394" t="str">
        <f>INDEX(B_FHD_FLAG_INDEX_1,1,MATCH(A221,B_FHD_FLAG_DIFFERENTIATION,0))</f>
        <v>отсутствует</v>
      </c>
      <c r="W224" s="1167"/>
      <c r="X224" s="1167"/>
      <c r="Y224" s="1167"/>
      <c r="Z224" s="1167"/>
      <c r="AA224" s="1643"/>
      <c r="AB224" s="1167"/>
      <c r="AC224" s="2395"/>
      <c r="AD224" s="636"/>
      <c r="AE224" s="1167"/>
      <c r="AF224" s="1167"/>
      <c r="AG224" s="1643"/>
      <c r="AH224" s="1643"/>
      <c r="AI224" s="1643"/>
      <c r="AJ224" s="1643"/>
      <c r="AK224" s="1643"/>
      <c r="AL224" s="1643"/>
      <c r="AM224" s="1643"/>
      <c r="AN224" s="1643"/>
      <c r="AO224" s="1643"/>
      <c r="AP224" s="1643"/>
      <c r="AQ224" s="1643"/>
      <c r="AR224" s="1643"/>
      <c r="AS224" s="1643"/>
      <c r="AT224" s="1643"/>
      <c r="AU224" s="1643"/>
      <c r="AV224" s="1643"/>
      <c r="AW224" s="1643"/>
      <c r="AX224" s="1643"/>
      <c r="AY224" s="1643"/>
      <c r="AZ224" s="1643"/>
      <c r="BA224" s="1643"/>
      <c r="BB224" s="1643"/>
      <c r="BC224" s="1643"/>
      <c r="BD224" s="1643"/>
      <c r="BE224" s="1643"/>
      <c r="BF224" s="1643"/>
      <c r="BG224" s="1643"/>
      <c r="BH224" s="1643"/>
      <c r="BI224" s="1643"/>
      <c r="BJ224" s="1643"/>
      <c r="BK224" s="1643"/>
      <c r="BL224" s="1643"/>
      <c r="BM224" s="1643"/>
      <c r="BN224" s="1643"/>
      <c r="BO224" s="1643"/>
      <c r="BP224" s="1643"/>
      <c r="BQ224" s="1643"/>
      <c r="BR224" s="1643"/>
      <c r="BS224" s="1643"/>
      <c r="BT224" s="1643"/>
      <c r="BU224" s="1643"/>
      <c r="BV224" s="1167"/>
      <c r="BW224" s="1167"/>
      <c r="BX224" s="1167"/>
      <c r="BY224" s="1167"/>
      <c r="BZ224" s="1167"/>
      <c r="CA224" s="1167"/>
      <c r="CB224" s="1167"/>
      <c r="CC224" s="1167"/>
      <c r="CD224" s="1167"/>
      <c r="CE224" s="1167"/>
      <c r="CF224" s="1854"/>
    </row>
    <row customHeight="1" ht="11.25" hidden="1">
      <c r="A225" s="1799"/>
      <c r="B225" s="1643"/>
      <c r="C225" s="1643"/>
      <c r="D225" s="2599"/>
      <c r="E225" s="642"/>
      <c r="F225" s="642">
        <v>0</v>
      </c>
      <c r="G225" s="642"/>
      <c r="H225" s="642"/>
      <c r="I225" s="642"/>
      <c r="J225" s="642"/>
      <c r="K225" s="642"/>
      <c r="L225" s="642"/>
      <c r="M225" s="642"/>
      <c r="N225" s="642"/>
      <c r="O225" s="642"/>
      <c r="P225" s="642"/>
      <c r="Q225" s="642"/>
      <c r="R225" s="642"/>
      <c r="S225" s="643"/>
      <c r="T225" s="725"/>
      <c r="U225" s="2394"/>
      <c r="V225" s="2394"/>
      <c r="W225" s="1643"/>
      <c r="X225" s="1643"/>
      <c r="Y225" s="1643"/>
      <c r="Z225" s="1643"/>
      <c r="AA225" s="1643"/>
      <c r="AB225" s="1167"/>
      <c r="AC225" s="2395"/>
      <c r="AD225" s="636"/>
      <c r="AE225" s="1167"/>
      <c r="AF225" s="1167"/>
      <c r="AG225" s="1643"/>
      <c r="AH225" s="1643"/>
      <c r="AI225" s="1643"/>
      <c r="AJ225" s="1643"/>
      <c r="AK225" s="1643"/>
      <c r="AL225" s="1643"/>
      <c r="AM225" s="1643"/>
      <c r="AN225" s="1643"/>
      <c r="AO225" s="1643"/>
      <c r="AP225" s="1643"/>
      <c r="AQ225" s="1643"/>
      <c r="AR225" s="1643"/>
      <c r="AS225" s="1643"/>
      <c r="AT225" s="1643"/>
      <c r="AU225" s="1643"/>
      <c r="AV225" s="1643"/>
      <c r="AW225" s="1643"/>
      <c r="AX225" s="1643"/>
      <c r="AY225" s="1643"/>
      <c r="AZ225" s="1643"/>
      <c r="BA225" s="1643"/>
      <c r="BB225" s="1643"/>
      <c r="BC225" s="1643"/>
      <c r="BD225" s="1643"/>
      <c r="BE225" s="1643"/>
      <c r="BF225" s="1643"/>
      <c r="BG225" s="1643"/>
      <c r="BH225" s="1643"/>
      <c r="BI225" s="1643"/>
      <c r="BJ225" s="1643"/>
      <c r="BK225" s="1643"/>
      <c r="BL225" s="1643"/>
      <c r="BM225" s="1643"/>
      <c r="BN225" s="1643"/>
      <c r="BO225" s="1643"/>
      <c r="BP225" s="1643"/>
      <c r="BQ225" s="1643"/>
      <c r="BR225" s="1643"/>
      <c r="BS225" s="1643"/>
      <c r="BT225" s="1643"/>
      <c r="BU225" s="1643"/>
      <c r="BV225" s="1643"/>
      <c r="BW225" s="1643"/>
      <c r="BX225" s="1643"/>
      <c r="BY225" s="1643"/>
      <c r="BZ225" s="1643"/>
      <c r="CA225" s="1643"/>
      <c r="CB225" s="1643"/>
      <c r="CC225" s="1643"/>
      <c r="CD225" s="1643"/>
      <c r="CE225" s="1643"/>
      <c r="CF225" s="1854"/>
    </row>
    <row customHeight="1" ht="11.25" hidden="1">
      <c r="A226" s="1812"/>
      <c r="B226" s="1167"/>
      <c r="C226" s="419"/>
      <c r="D226" s="2599"/>
      <c r="E226" s="656" t="s">
        <v>22</v>
      </c>
      <c r="F226" s="1175" t="s">
        <v>22</v>
      </c>
      <c r="G226" s="1175" t="s">
        <v>4093</v>
      </c>
      <c r="H226" s="658" t="s">
        <v>22</v>
      </c>
      <c r="I226" s="658"/>
      <c r="J226" s="658"/>
      <c r="K226" s="658"/>
      <c r="L226" s="658"/>
      <c r="M226" s="658"/>
      <c r="N226" s="658"/>
      <c r="O226" s="658"/>
      <c r="P226" s="658"/>
      <c r="Q226" s="658"/>
      <c r="R226" s="659"/>
      <c r="S226" s="660"/>
      <c r="T226" s="725"/>
      <c r="U226" s="2394"/>
      <c r="V226" s="2394"/>
      <c r="W226" s="1167"/>
      <c r="X226" s="1167"/>
      <c r="Y226" s="1167"/>
      <c r="Z226" s="1167"/>
      <c r="AA226" s="1643"/>
      <c r="AB226" s="1167"/>
      <c r="AC226" s="2395"/>
      <c r="AD226" s="636"/>
      <c r="AE226" s="1167"/>
      <c r="AF226" s="1167"/>
      <c r="AG226" s="1643"/>
      <c r="AH226" s="1643"/>
      <c r="AI226" s="1643"/>
      <c r="AJ226" s="1643"/>
      <c r="AK226" s="1643"/>
      <c r="AL226" s="1643"/>
      <c r="AM226" s="1643"/>
      <c r="AN226" s="1643"/>
      <c r="AO226" s="1643"/>
      <c r="AP226" s="1643"/>
      <c r="AQ226" s="1643"/>
      <c r="AR226" s="1643"/>
      <c r="AS226" s="1643"/>
      <c r="AT226" s="1643"/>
      <c r="AU226" s="1643"/>
      <c r="AV226" s="1643"/>
      <c r="AW226" s="1643"/>
      <c r="AX226" s="1643"/>
      <c r="AY226" s="1643"/>
      <c r="AZ226" s="1643"/>
      <c r="BA226" s="1643"/>
      <c r="BB226" s="1643"/>
      <c r="BC226" s="1643"/>
      <c r="BD226" s="1643"/>
      <c r="BE226" s="1643"/>
      <c r="BF226" s="1643"/>
      <c r="BG226" s="1643"/>
      <c r="BH226" s="1643"/>
      <c r="BI226" s="1643"/>
      <c r="BJ226" s="1643"/>
      <c r="BK226" s="1643"/>
      <c r="BL226" s="1643"/>
      <c r="BM226" s="1643"/>
      <c r="BN226" s="1643"/>
      <c r="BO226" s="1643"/>
      <c r="BP226" s="1643"/>
      <c r="BQ226" s="1643"/>
      <c r="BR226" s="1643"/>
      <c r="BS226" s="1643"/>
      <c r="BT226" s="1643"/>
      <c r="BU226" s="1643"/>
      <c r="BV226" s="1167"/>
      <c r="BW226" s="1167"/>
      <c r="BX226" s="1167"/>
      <c r="BY226" s="1167"/>
      <c r="BZ226" s="1167"/>
      <c r="CA226" s="1167"/>
      <c r="CB226" s="1167"/>
      <c r="CC226" s="1167"/>
      <c r="CD226" s="1167"/>
      <c r="CE226" s="1167"/>
      <c r="CF226" s="1854"/>
    </row>
    <row customHeight="1" ht="5.25" hidden="1">
      <c r="A227" s="1799"/>
      <c r="B227" s="1643"/>
      <c r="C227" s="1643"/>
      <c r="D227" s="2599"/>
      <c r="E227" s="1046"/>
      <c r="F227" s="1046"/>
      <c r="G227" s="1046"/>
      <c r="H227" s="1046"/>
      <c r="I227" s="1046"/>
      <c r="J227" s="1046"/>
      <c r="K227" s="1046"/>
      <c r="L227" s="1046"/>
      <c r="M227" s="1046"/>
      <c r="N227" s="1046"/>
      <c r="O227" s="1046"/>
      <c r="P227" s="1046"/>
      <c r="Q227" s="1047"/>
      <c r="R227" s="1048"/>
      <c r="S227" s="1049"/>
      <c r="T227" s="724" t="s">
        <v>4090</v>
      </c>
      <c r="U227" s="2394">
        <v>1</v>
      </c>
      <c r="V227" s="2394" t="s">
        <v>764</v>
      </c>
      <c r="W227" s="1643"/>
      <c r="X227" s="1643"/>
      <c r="Y227" s="1643"/>
      <c r="Z227" s="1643"/>
      <c r="AA227" s="1643"/>
      <c r="AB227" s="1643"/>
      <c r="AC227" s="1044"/>
      <c r="AD227" s="1045"/>
      <c r="AE227" s="1643"/>
      <c r="AF227" s="1643"/>
      <c r="AG227" s="1643"/>
      <c r="AH227" s="1643"/>
      <c r="AI227" s="1643"/>
      <c r="AJ227" s="1643"/>
      <c r="AK227" s="1643"/>
      <c r="AL227" s="1643"/>
      <c r="AM227" s="1643"/>
      <c r="AN227" s="1643"/>
      <c r="AO227" s="1643"/>
      <c r="AP227" s="1643"/>
      <c r="AQ227" s="1643"/>
      <c r="AR227" s="1643"/>
      <c r="AS227" s="1643"/>
      <c r="AT227" s="1643"/>
      <c r="AU227" s="1643"/>
      <c r="AV227" s="1643"/>
      <c r="AW227" s="1643"/>
      <c r="AX227" s="1643"/>
      <c r="AY227" s="1643"/>
      <c r="AZ227" s="1643"/>
      <c r="BA227" s="1643"/>
      <c r="BB227" s="1643"/>
      <c r="BC227" s="1643"/>
      <c r="BD227" s="1643"/>
      <c r="BE227" s="1643"/>
      <c r="BF227" s="1643"/>
      <c r="BG227" s="1643"/>
      <c r="BH227" s="1643"/>
      <c r="BI227" s="1643"/>
      <c r="BJ227" s="1643"/>
      <c r="BK227" s="1643"/>
      <c r="BL227" s="1643"/>
      <c r="BM227" s="1643"/>
      <c r="BN227" s="1643"/>
      <c r="BO227" s="1643"/>
      <c r="BP227" s="1643"/>
      <c r="BQ227" s="1643"/>
      <c r="BR227" s="1643"/>
      <c r="BS227" s="1643"/>
      <c r="BT227" s="1643"/>
      <c r="BU227" s="1643"/>
      <c r="BV227" s="1643"/>
      <c r="BW227" s="1643"/>
      <c r="BX227" s="1643"/>
      <c r="BY227" s="1643"/>
      <c r="BZ227" s="1643"/>
      <c r="CA227" s="1643"/>
      <c r="CB227" s="1643"/>
      <c r="CC227" s="1643"/>
      <c r="CD227" s="1643"/>
      <c r="CE227" s="1643"/>
      <c r="CF227" s="1323"/>
    </row>
    <row customHeight="1" ht="5.25" hidden="1">
      <c r="A228" s="1799"/>
      <c r="B228" s="1643"/>
      <c r="C228" s="1643"/>
      <c r="D228" s="2599"/>
      <c r="E228" s="642"/>
      <c r="F228" s="642"/>
      <c r="G228" s="642"/>
      <c r="H228" s="642"/>
      <c r="I228" s="642"/>
      <c r="J228" s="642"/>
      <c r="K228" s="642"/>
      <c r="L228" s="642"/>
      <c r="M228" s="642"/>
      <c r="N228" s="642"/>
      <c r="O228" s="642"/>
      <c r="P228" s="642"/>
      <c r="Q228" s="642"/>
      <c r="R228" s="642"/>
      <c r="S228" s="643"/>
      <c r="T228" s="725"/>
      <c r="U228" s="2394"/>
      <c r="V228" s="2394"/>
      <c r="W228" s="1643"/>
      <c r="X228" s="1643"/>
      <c r="Y228" s="1643"/>
      <c r="Z228" s="1643"/>
      <c r="AA228" s="1643"/>
      <c r="AB228" s="1643"/>
      <c r="AC228" s="1044"/>
      <c r="AD228" s="1045"/>
      <c r="AE228" s="1643"/>
      <c r="AF228" s="1643"/>
      <c r="AG228" s="1643"/>
      <c r="AH228" s="1643"/>
      <c r="AI228" s="1643"/>
      <c r="AJ228" s="1643"/>
      <c r="AK228" s="1643"/>
      <c r="AL228" s="1643"/>
      <c r="AM228" s="1643"/>
      <c r="AN228" s="1643"/>
      <c r="AO228" s="1643"/>
      <c r="AP228" s="1643"/>
      <c r="AQ228" s="1643"/>
      <c r="AR228" s="1643"/>
      <c r="AS228" s="1643"/>
      <c r="AT228" s="1643"/>
      <c r="AU228" s="1643"/>
      <c r="AV228" s="1643"/>
      <c r="AW228" s="1643"/>
      <c r="AX228" s="1643"/>
      <c r="AY228" s="1643"/>
      <c r="AZ228" s="1643"/>
      <c r="BA228" s="1643"/>
      <c r="BB228" s="1643"/>
      <c r="BC228" s="1643"/>
      <c r="BD228" s="1643"/>
      <c r="BE228" s="1643"/>
      <c r="BF228" s="1643"/>
      <c r="BG228" s="1643"/>
      <c r="BH228" s="1643"/>
      <c r="BI228" s="1643"/>
      <c r="BJ228" s="1643"/>
      <c r="BK228" s="1643"/>
      <c r="BL228" s="1643"/>
      <c r="BM228" s="1643"/>
      <c r="BN228" s="1643"/>
      <c r="BO228" s="1643"/>
      <c r="BP228" s="1643"/>
      <c r="BQ228" s="1643"/>
      <c r="BR228" s="1643"/>
      <c r="BS228" s="1643"/>
      <c r="BT228" s="1643"/>
      <c r="BU228" s="1643"/>
      <c r="BV228" s="1643"/>
      <c r="BW228" s="1643"/>
      <c r="BX228" s="1643"/>
      <c r="BY228" s="1643"/>
      <c r="BZ228" s="1643"/>
      <c r="CA228" s="1643"/>
      <c r="CB228" s="1643"/>
      <c r="CC228" s="1643"/>
      <c r="CD228" s="1643"/>
      <c r="CE228" s="1643"/>
      <c r="CF228" s="1323"/>
    </row>
    <row customHeight="1" ht="5.25" hidden="1">
      <c r="A229" s="1799"/>
      <c r="B229" s="1643"/>
      <c r="C229" s="1643"/>
      <c r="D229" s="2600"/>
      <c r="E229" s="1050"/>
      <c r="F229" s="1051"/>
      <c r="G229" s="1051"/>
      <c r="H229" s="1052"/>
      <c r="I229" s="1052"/>
      <c r="J229" s="1052"/>
      <c r="K229" s="1052"/>
      <c r="L229" s="1052"/>
      <c r="M229" s="1052"/>
      <c r="N229" s="1052"/>
      <c r="O229" s="1052"/>
      <c r="P229" s="1052"/>
      <c r="Q229" s="1052"/>
      <c r="R229" s="953"/>
      <c r="S229" s="1053"/>
      <c r="T229" s="725"/>
      <c r="U229" s="2394"/>
      <c r="V229" s="2394"/>
      <c r="W229" s="1643"/>
      <c r="X229" s="1643"/>
      <c r="Y229" s="1643"/>
      <c r="Z229" s="1643"/>
      <c r="AA229" s="1643"/>
      <c r="AB229" s="1643"/>
      <c r="AC229" s="1044"/>
      <c r="AD229" s="1045"/>
      <c r="AE229" s="1643"/>
      <c r="AF229" s="1643"/>
      <c r="AG229" s="1643"/>
      <c r="AH229" s="1643"/>
      <c r="AI229" s="1643"/>
      <c r="AJ229" s="1643"/>
      <c r="AK229" s="1643"/>
      <c r="AL229" s="1643"/>
      <c r="AM229" s="1643"/>
      <c r="AN229" s="1643"/>
      <c r="AO229" s="1643"/>
      <c r="AP229" s="1643"/>
      <c r="AQ229" s="1643"/>
      <c r="AR229" s="1643"/>
      <c r="AS229" s="1643"/>
      <c r="AT229" s="1643"/>
      <c r="AU229" s="1643"/>
      <c r="AV229" s="1643"/>
      <c r="AW229" s="1643"/>
      <c r="AX229" s="1643"/>
      <c r="AY229" s="1643"/>
      <c r="AZ229" s="1643"/>
      <c r="BA229" s="1643"/>
      <c r="BB229" s="1643"/>
      <c r="BC229" s="1643"/>
      <c r="BD229" s="1643"/>
      <c r="BE229" s="1643"/>
      <c r="BF229" s="1643"/>
      <c r="BG229" s="1643"/>
      <c r="BH229" s="1643"/>
      <c r="BI229" s="1643"/>
      <c r="BJ229" s="1643"/>
      <c r="BK229" s="1643"/>
      <c r="BL229" s="1643"/>
      <c r="BM229" s="1643"/>
      <c r="BN229" s="1643"/>
      <c r="BO229" s="1643"/>
      <c r="BP229" s="1643"/>
      <c r="BQ229" s="1643"/>
      <c r="BR229" s="1643"/>
      <c r="BS229" s="1643"/>
      <c r="BT229" s="1643"/>
      <c r="BU229" s="1643"/>
      <c r="BV229" s="1643"/>
      <c r="BW229" s="1643"/>
      <c r="BX229" s="1643"/>
      <c r="BY229" s="1643"/>
      <c r="BZ229" s="1643"/>
      <c r="CA229" s="1643"/>
      <c r="CB229" s="1643"/>
      <c r="CC229" s="1643"/>
      <c r="CD229" s="1643"/>
      <c r="CE229" s="1643"/>
      <c r="CF229" s="1323"/>
    </row>
    <row customHeight="1" ht="15" hidden="1">
      <c r="A230" s="630" t="s">
        <v>300</v>
      </c>
      <c r="B230" s="631"/>
      <c r="C230" s="631" t="s">
        <v>22</v>
      </c>
      <c r="D230" s="2598" t="s">
        <v>4116</v>
      </c>
      <c r="E230" s="2397" t="s">
        <v>245</v>
      </c>
      <c r="F230" s="2398"/>
      <c r="G230" s="2399"/>
      <c r="H230" s="2403" t="str">
        <f>IF(A230="","",INDEX(DIFFERENTIATION_UNMERGE_VD,MATCH(A230,DIFFERENTIATION_ID_DIFF,0)))</f>
        <v>Подключение (технологическое присоединение) к системе теплоснабжения</v>
      </c>
      <c r="I230" s="2403"/>
      <c r="J230" s="2403"/>
      <c r="K230" s="2403"/>
      <c r="L230" s="2403"/>
      <c r="M230" s="2403"/>
      <c r="N230" s="2403"/>
      <c r="O230" s="2403"/>
      <c r="P230" s="2403"/>
      <c r="Q230" s="2403"/>
      <c r="R230" s="2403"/>
      <c r="S230" s="726"/>
      <c r="T230" s="723"/>
      <c r="U230" s="632"/>
      <c r="V230" s="632"/>
      <c r="W230" s="633"/>
      <c r="X230" s="633"/>
      <c r="Y230" s="633"/>
      <c r="Z230" s="633"/>
      <c r="AA230" s="634"/>
      <c r="AB230" s="635"/>
      <c r="AC230" s="2395"/>
      <c r="AD230" s="636"/>
      <c r="AE230" s="637" t="s">
        <v>22</v>
      </c>
      <c r="AF230" s="637"/>
      <c r="AG230" s="638" t="s">
        <v>4087</v>
      </c>
      <c r="AH230" s="639">
        <v>3</v>
      </c>
      <c r="AI230" s="632"/>
      <c r="AJ230" s="632"/>
      <c r="AK230" s="632"/>
      <c r="AL230" s="632"/>
      <c r="AM230" s="632"/>
      <c r="AN230" s="632"/>
      <c r="AO230" s="632"/>
      <c r="AP230" s="632"/>
      <c r="AQ230" s="632"/>
      <c r="AR230" s="632"/>
      <c r="AS230" s="632"/>
      <c r="AT230" s="632"/>
      <c r="AU230" s="632"/>
      <c r="AV230" s="632"/>
      <c r="AW230" s="632"/>
      <c r="AX230" s="632"/>
      <c r="AY230" s="632"/>
      <c r="AZ230" s="632"/>
      <c r="BA230" s="632"/>
      <c r="BB230" s="632"/>
      <c r="BC230" s="632"/>
      <c r="BD230" s="632"/>
      <c r="BE230" s="632"/>
      <c r="BF230" s="632"/>
      <c r="BG230" s="632"/>
      <c r="BH230" s="632"/>
      <c r="BI230" s="632"/>
      <c r="BJ230" s="632"/>
      <c r="BK230" s="632"/>
      <c r="BL230" s="632"/>
      <c r="BM230" s="632"/>
      <c r="BN230" s="632"/>
      <c r="BO230" s="632"/>
      <c r="BP230" s="632"/>
      <c r="BQ230" s="632"/>
      <c r="BR230" s="632"/>
      <c r="BS230" s="632"/>
      <c r="BT230" s="632"/>
      <c r="BU230" s="632"/>
      <c r="BV230" s="633"/>
      <c r="BW230" s="633"/>
      <c r="BX230" s="633"/>
      <c r="BY230" s="633"/>
      <c r="BZ230" s="633"/>
      <c r="CA230" s="633"/>
      <c r="CB230" s="633"/>
      <c r="CC230" s="633"/>
      <c r="CD230" s="633"/>
      <c r="CE230" s="633"/>
      <c r="CF230" s="1854"/>
    </row>
    <row customHeight="1" ht="15" hidden="1">
      <c r="A231" s="630"/>
      <c r="B231" s="631"/>
      <c r="C231" s="631"/>
      <c r="D231" s="2599"/>
      <c r="E231" s="2397" t="s">
        <v>740</v>
      </c>
      <c r="F231" s="2398"/>
      <c r="G231" s="2399"/>
      <c r="H231" s="2403" t="str">
        <f>IF(A230="","",INDEX(DIFFERENTIATION_UNMERGE_AREA,MATCH(A230,DIFFERENTIATION_ID_DIFF,0)))</f>
        <v>Территория 1</v>
      </c>
      <c r="I231" s="2403"/>
      <c r="J231" s="2403"/>
      <c r="K231" s="2403"/>
      <c r="L231" s="2403"/>
      <c r="M231" s="2403"/>
      <c r="N231" s="2403"/>
      <c r="O231" s="2403"/>
      <c r="P231" s="2403"/>
      <c r="Q231" s="2403"/>
      <c r="R231" s="2403"/>
      <c r="S231" s="726"/>
      <c r="T231" s="723"/>
      <c r="U231" s="632"/>
      <c r="V231" s="632"/>
      <c r="W231" s="633"/>
      <c r="X231" s="633"/>
      <c r="Y231" s="633"/>
      <c r="Z231" s="633"/>
      <c r="AA231" s="634"/>
      <c r="AB231" s="635"/>
      <c r="AC231" s="2395"/>
      <c r="AD231" s="636"/>
      <c r="AE231" s="637"/>
      <c r="AF231" s="637"/>
      <c r="AG231" s="638"/>
      <c r="AH231" s="639"/>
      <c r="AI231" s="632"/>
      <c r="AJ231" s="632"/>
      <c r="AK231" s="632"/>
      <c r="AL231" s="632"/>
      <c r="AM231" s="632"/>
      <c r="AN231" s="632"/>
      <c r="AO231" s="632"/>
      <c r="AP231" s="632"/>
      <c r="AQ231" s="632"/>
      <c r="AR231" s="632"/>
      <c r="AS231" s="632"/>
      <c r="AT231" s="632"/>
      <c r="AU231" s="632"/>
      <c r="AV231" s="632"/>
      <c r="AW231" s="632"/>
      <c r="AX231" s="632"/>
      <c r="AY231" s="632"/>
      <c r="AZ231" s="632"/>
      <c r="BA231" s="632"/>
      <c r="BB231" s="632"/>
      <c r="BC231" s="632"/>
      <c r="BD231" s="632"/>
      <c r="BE231" s="632"/>
      <c r="BF231" s="632"/>
      <c r="BG231" s="632"/>
      <c r="BH231" s="632"/>
      <c r="BI231" s="632"/>
      <c r="BJ231" s="632"/>
      <c r="BK231" s="632"/>
      <c r="BL231" s="632"/>
      <c r="BM231" s="632"/>
      <c r="BN231" s="632"/>
      <c r="BO231" s="632"/>
      <c r="BP231" s="632"/>
      <c r="BQ231" s="632"/>
      <c r="BR231" s="632"/>
      <c r="BS231" s="632"/>
      <c r="BT231" s="632"/>
      <c r="BU231" s="632"/>
      <c r="BV231" s="633"/>
      <c r="BW231" s="633"/>
      <c r="BX231" s="633"/>
      <c r="BY231" s="633"/>
      <c r="BZ231" s="633"/>
      <c r="CA231" s="633"/>
      <c r="CB231" s="633"/>
      <c r="CC231" s="633"/>
      <c r="CD231" s="633"/>
      <c r="CE231" s="633"/>
      <c r="CF231" s="1854"/>
    </row>
    <row customHeight="1" ht="15" hidden="1">
      <c r="A232" s="630"/>
      <c r="B232" s="631"/>
      <c r="C232" s="631"/>
      <c r="D232" s="2599"/>
      <c r="E232" s="2397" t="s">
        <v>741</v>
      </c>
      <c r="F232" s="2398"/>
      <c r="G232" s="2399"/>
      <c r="H232" s="2403" t="str">
        <f>IF(A230="","",INDEX(DIFFERENTIATION_UNMERGE_SYSTEM,MATCH(A230,DIFFERENTIATION_ID_DIFF,0)))</f>
        <v>Артемовский городской округ</v>
      </c>
      <c r="I232" s="2403"/>
      <c r="J232" s="2403"/>
      <c r="K232" s="2403"/>
      <c r="L232" s="2403"/>
      <c r="M232" s="2403"/>
      <c r="N232" s="2403"/>
      <c r="O232" s="2403"/>
      <c r="P232" s="2403"/>
      <c r="Q232" s="2403"/>
      <c r="R232" s="2403"/>
      <c r="S232" s="726"/>
      <c r="T232" s="723"/>
      <c r="U232" s="632"/>
      <c r="V232" s="632"/>
      <c r="W232" s="633"/>
      <c r="X232" s="633"/>
      <c r="Y232" s="633"/>
      <c r="Z232" s="633"/>
      <c r="AA232" s="634"/>
      <c r="AB232" s="635"/>
      <c r="AC232" s="2395"/>
      <c r="AD232" s="636"/>
      <c r="AE232" s="637"/>
      <c r="AF232" s="637"/>
      <c r="AG232" s="638"/>
      <c r="AH232" s="639"/>
      <c r="AI232" s="632"/>
      <c r="AJ232" s="632"/>
      <c r="AK232" s="632"/>
      <c r="AL232" s="632"/>
      <c r="AM232" s="632"/>
      <c r="AN232" s="632"/>
      <c r="AO232" s="632"/>
      <c r="AP232" s="632"/>
      <c r="AQ232" s="632"/>
      <c r="AR232" s="632"/>
      <c r="AS232" s="632"/>
      <c r="AT232" s="632"/>
      <c r="AU232" s="632"/>
      <c r="AV232" s="632"/>
      <c r="AW232" s="632"/>
      <c r="AX232" s="632"/>
      <c r="AY232" s="632"/>
      <c r="AZ232" s="632"/>
      <c r="BA232" s="632"/>
      <c r="BB232" s="632"/>
      <c r="BC232" s="632"/>
      <c r="BD232" s="632"/>
      <c r="BE232" s="632"/>
      <c r="BF232" s="632"/>
      <c r="BG232" s="632"/>
      <c r="BH232" s="632"/>
      <c r="BI232" s="632"/>
      <c r="BJ232" s="632"/>
      <c r="BK232" s="632"/>
      <c r="BL232" s="632"/>
      <c r="BM232" s="632"/>
      <c r="BN232" s="632"/>
      <c r="BO232" s="632"/>
      <c r="BP232" s="632"/>
      <c r="BQ232" s="632"/>
      <c r="BR232" s="632"/>
      <c r="BS232" s="632"/>
      <c r="BT232" s="632"/>
      <c r="BU232" s="632"/>
      <c r="BV232" s="633"/>
      <c r="BW232" s="633"/>
      <c r="BX232" s="633"/>
      <c r="BY232" s="633"/>
      <c r="BZ232" s="633"/>
      <c r="CA232" s="633"/>
      <c r="CB232" s="633"/>
      <c r="CC232" s="633"/>
      <c r="CD232" s="633"/>
      <c r="CE232" s="633"/>
      <c r="CF232" s="1854"/>
    </row>
    <row customHeight="1" ht="24.75" hidden="1">
      <c r="A233" s="1812"/>
      <c r="B233" s="1167"/>
      <c r="C233" s="419"/>
      <c r="D233" s="2599"/>
      <c r="E233" s="2396" t="s">
        <v>4088</v>
      </c>
      <c r="F233" s="2396"/>
      <c r="G233" s="2396"/>
      <c r="H233" s="2396"/>
      <c r="I233" s="2396"/>
      <c r="J233" s="2396"/>
      <c r="K233" s="2396"/>
      <c r="L233" s="2396"/>
      <c r="M233" s="2396"/>
      <c r="N233" s="2396"/>
      <c r="O233" s="2396"/>
      <c r="P233" s="2396"/>
      <c r="Q233" s="565">
        <f>SUMIF(T234:T235,"i",Q234:Q235)</f>
        <v>0</v>
      </c>
      <c r="R233" s="1024"/>
      <c r="S233" s="1804" t="s">
        <v>4089</v>
      </c>
      <c r="T233" s="724" t="s">
        <v>4090</v>
      </c>
      <c r="U233" s="2394">
        <v>1</v>
      </c>
      <c r="V233" s="2394" t="str">
        <f>INDEX(B_FHD_FLAG_INDEX_1,1,MATCH(A230,B_FHD_FLAG_DIFFERENTIATION,0))</f>
        <v>отсутствует</v>
      </c>
      <c r="W233" s="1167"/>
      <c r="X233" s="1167"/>
      <c r="Y233" s="1167"/>
      <c r="Z233" s="1167"/>
      <c r="AA233" s="1643"/>
      <c r="AB233" s="1167"/>
      <c r="AC233" s="2395"/>
      <c r="AD233" s="636"/>
      <c r="AE233" s="1167"/>
      <c r="AF233" s="1167"/>
      <c r="AG233" s="1643"/>
      <c r="AH233" s="1643"/>
      <c r="AI233" s="1643"/>
      <c r="AJ233" s="1643"/>
      <c r="AK233" s="1643"/>
      <c r="AL233" s="1643"/>
      <c r="AM233" s="1643"/>
      <c r="AN233" s="1643"/>
      <c r="AO233" s="1643"/>
      <c r="AP233" s="1643"/>
      <c r="AQ233" s="1643"/>
      <c r="AR233" s="1643"/>
      <c r="AS233" s="1643"/>
      <c r="AT233" s="1643"/>
      <c r="AU233" s="1643"/>
      <c r="AV233" s="1643"/>
      <c r="AW233" s="1643"/>
      <c r="AX233" s="1643"/>
      <c r="AY233" s="1643"/>
      <c r="AZ233" s="1643"/>
      <c r="BA233" s="1643"/>
      <c r="BB233" s="1643"/>
      <c r="BC233" s="1643"/>
      <c r="BD233" s="1643"/>
      <c r="BE233" s="1643"/>
      <c r="BF233" s="1643"/>
      <c r="BG233" s="1643"/>
      <c r="BH233" s="1643"/>
      <c r="BI233" s="1643"/>
      <c r="BJ233" s="1643"/>
      <c r="BK233" s="1643"/>
      <c r="BL233" s="1643"/>
      <c r="BM233" s="1643"/>
      <c r="BN233" s="1643"/>
      <c r="BO233" s="1643"/>
      <c r="BP233" s="1643"/>
      <c r="BQ233" s="1643"/>
      <c r="BR233" s="1643"/>
      <c r="BS233" s="1643"/>
      <c r="BT233" s="1643"/>
      <c r="BU233" s="1643"/>
      <c r="BV233" s="1167"/>
      <c r="BW233" s="1167"/>
      <c r="BX233" s="1167"/>
      <c r="BY233" s="1167"/>
      <c r="BZ233" s="1167"/>
      <c r="CA233" s="1167"/>
      <c r="CB233" s="1167"/>
      <c r="CC233" s="1167"/>
      <c r="CD233" s="1167"/>
      <c r="CE233" s="1167"/>
      <c r="CF233" s="1854"/>
    </row>
    <row customHeight="1" ht="11.25" hidden="1">
      <c r="A234" s="1799"/>
      <c r="B234" s="1643"/>
      <c r="C234" s="1643"/>
      <c r="D234" s="2599"/>
      <c r="E234" s="642"/>
      <c r="F234" s="642">
        <v>0</v>
      </c>
      <c r="G234" s="642"/>
      <c r="H234" s="642"/>
      <c r="I234" s="642"/>
      <c r="J234" s="642"/>
      <c r="K234" s="642"/>
      <c r="L234" s="642"/>
      <c r="M234" s="642"/>
      <c r="N234" s="642"/>
      <c r="O234" s="642"/>
      <c r="P234" s="642"/>
      <c r="Q234" s="642"/>
      <c r="R234" s="642"/>
      <c r="S234" s="643"/>
      <c r="T234" s="725"/>
      <c r="U234" s="2394"/>
      <c r="V234" s="2394"/>
      <c r="W234" s="1643"/>
      <c r="X234" s="1643"/>
      <c r="Y234" s="1643"/>
      <c r="Z234" s="1643"/>
      <c r="AA234" s="1643"/>
      <c r="AB234" s="1167"/>
      <c r="AC234" s="2395"/>
      <c r="AD234" s="636"/>
      <c r="AE234" s="1167"/>
      <c r="AF234" s="1167"/>
      <c r="AG234" s="1643"/>
      <c r="AH234" s="1643"/>
      <c r="AI234" s="1643"/>
      <c r="AJ234" s="1643"/>
      <c r="AK234" s="1643"/>
      <c r="AL234" s="1643"/>
      <c r="AM234" s="1643"/>
      <c r="AN234" s="1643"/>
      <c r="AO234" s="1643"/>
      <c r="AP234" s="1643"/>
      <c r="AQ234" s="1643"/>
      <c r="AR234" s="1643"/>
      <c r="AS234" s="1643"/>
      <c r="AT234" s="1643"/>
      <c r="AU234" s="1643"/>
      <c r="AV234" s="1643"/>
      <c r="AW234" s="1643"/>
      <c r="AX234" s="1643"/>
      <c r="AY234" s="1643"/>
      <c r="AZ234" s="1643"/>
      <c r="BA234" s="1643"/>
      <c r="BB234" s="1643"/>
      <c r="BC234" s="1643"/>
      <c r="BD234" s="1643"/>
      <c r="BE234" s="1643"/>
      <c r="BF234" s="1643"/>
      <c r="BG234" s="1643"/>
      <c r="BH234" s="1643"/>
      <c r="BI234" s="1643"/>
      <c r="BJ234" s="1643"/>
      <c r="BK234" s="1643"/>
      <c r="BL234" s="1643"/>
      <c r="BM234" s="1643"/>
      <c r="BN234" s="1643"/>
      <c r="BO234" s="1643"/>
      <c r="BP234" s="1643"/>
      <c r="BQ234" s="1643"/>
      <c r="BR234" s="1643"/>
      <c r="BS234" s="1643"/>
      <c r="BT234" s="1643"/>
      <c r="BU234" s="1643"/>
      <c r="BV234" s="1643"/>
      <c r="BW234" s="1643"/>
      <c r="BX234" s="1643"/>
      <c r="BY234" s="1643"/>
      <c r="BZ234" s="1643"/>
      <c r="CA234" s="1643"/>
      <c r="CB234" s="1643"/>
      <c r="CC234" s="1643"/>
      <c r="CD234" s="1643"/>
      <c r="CE234" s="1643"/>
      <c r="CF234" s="1854"/>
    </row>
    <row customHeight="1" ht="11.25" hidden="1">
      <c r="A235" s="1812"/>
      <c r="B235" s="1167"/>
      <c r="C235" s="419"/>
      <c r="D235" s="2599"/>
      <c r="E235" s="656" t="s">
        <v>22</v>
      </c>
      <c r="F235" s="1175" t="s">
        <v>22</v>
      </c>
      <c r="G235" s="1175" t="s">
        <v>4093</v>
      </c>
      <c r="H235" s="658" t="s">
        <v>22</v>
      </c>
      <c r="I235" s="658"/>
      <c r="J235" s="658"/>
      <c r="K235" s="658"/>
      <c r="L235" s="658"/>
      <c r="M235" s="658"/>
      <c r="N235" s="658"/>
      <c r="O235" s="658"/>
      <c r="P235" s="658"/>
      <c r="Q235" s="658"/>
      <c r="R235" s="659"/>
      <c r="S235" s="660"/>
      <c r="T235" s="725"/>
      <c r="U235" s="2394"/>
      <c r="V235" s="2394"/>
      <c r="W235" s="1167"/>
      <c r="X235" s="1167"/>
      <c r="Y235" s="1167"/>
      <c r="Z235" s="1167"/>
      <c r="AA235" s="1643"/>
      <c r="AB235" s="1167"/>
      <c r="AC235" s="2395"/>
      <c r="AD235" s="636"/>
      <c r="AE235" s="1167"/>
      <c r="AF235" s="1167"/>
      <c r="AG235" s="1643"/>
      <c r="AH235" s="1643"/>
      <c r="AI235" s="1643"/>
      <c r="AJ235" s="1643"/>
      <c r="AK235" s="1643"/>
      <c r="AL235" s="1643"/>
      <c r="AM235" s="1643"/>
      <c r="AN235" s="1643"/>
      <c r="AO235" s="1643"/>
      <c r="AP235" s="1643"/>
      <c r="AQ235" s="1643"/>
      <c r="AR235" s="1643"/>
      <c r="AS235" s="1643"/>
      <c r="AT235" s="1643"/>
      <c r="AU235" s="1643"/>
      <c r="AV235" s="1643"/>
      <c r="AW235" s="1643"/>
      <c r="AX235" s="1643"/>
      <c r="AY235" s="1643"/>
      <c r="AZ235" s="1643"/>
      <c r="BA235" s="1643"/>
      <c r="BB235" s="1643"/>
      <c r="BC235" s="1643"/>
      <c r="BD235" s="1643"/>
      <c r="BE235" s="1643"/>
      <c r="BF235" s="1643"/>
      <c r="BG235" s="1643"/>
      <c r="BH235" s="1643"/>
      <c r="BI235" s="1643"/>
      <c r="BJ235" s="1643"/>
      <c r="BK235" s="1643"/>
      <c r="BL235" s="1643"/>
      <c r="BM235" s="1643"/>
      <c r="BN235" s="1643"/>
      <c r="BO235" s="1643"/>
      <c r="BP235" s="1643"/>
      <c r="BQ235" s="1643"/>
      <c r="BR235" s="1643"/>
      <c r="BS235" s="1643"/>
      <c r="BT235" s="1643"/>
      <c r="BU235" s="1643"/>
      <c r="BV235" s="1167"/>
      <c r="BW235" s="1167"/>
      <c r="BX235" s="1167"/>
      <c r="BY235" s="1167"/>
      <c r="BZ235" s="1167"/>
      <c r="CA235" s="1167"/>
      <c r="CB235" s="1167"/>
      <c r="CC235" s="1167"/>
      <c r="CD235" s="1167"/>
      <c r="CE235" s="1167"/>
      <c r="CF235" s="1854"/>
    </row>
    <row customHeight="1" ht="5.25" hidden="1">
      <c r="A236" s="1799"/>
      <c r="B236" s="1643"/>
      <c r="C236" s="1643"/>
      <c r="D236" s="2599"/>
      <c r="E236" s="1046"/>
      <c r="F236" s="1046"/>
      <c r="G236" s="1046"/>
      <c r="H236" s="1046"/>
      <c r="I236" s="1046"/>
      <c r="J236" s="1046"/>
      <c r="K236" s="1046"/>
      <c r="L236" s="1046"/>
      <c r="M236" s="1046"/>
      <c r="N236" s="1046"/>
      <c r="O236" s="1046"/>
      <c r="P236" s="1046"/>
      <c r="Q236" s="1047"/>
      <c r="R236" s="1048"/>
      <c r="S236" s="1049"/>
      <c r="T236" s="724" t="s">
        <v>4090</v>
      </c>
      <c r="U236" s="2394">
        <v>1</v>
      </c>
      <c r="V236" s="2394" t="s">
        <v>764</v>
      </c>
      <c r="W236" s="1643"/>
      <c r="X236" s="1643"/>
      <c r="Y236" s="1643"/>
      <c r="Z236" s="1643"/>
      <c r="AA236" s="1643"/>
      <c r="AB236" s="1643"/>
      <c r="AC236" s="1044"/>
      <c r="AD236" s="1045"/>
      <c r="AE236" s="1643"/>
      <c r="AF236" s="1643"/>
      <c r="AG236" s="1643"/>
      <c r="AH236" s="1643"/>
      <c r="AI236" s="1643"/>
      <c r="AJ236" s="1643"/>
      <c r="AK236" s="1643"/>
      <c r="AL236" s="1643"/>
      <c r="AM236" s="1643"/>
      <c r="AN236" s="1643"/>
      <c r="AO236" s="1643"/>
      <c r="AP236" s="1643"/>
      <c r="AQ236" s="1643"/>
      <c r="AR236" s="1643"/>
      <c r="AS236" s="1643"/>
      <c r="AT236" s="1643"/>
      <c r="AU236" s="1643"/>
      <c r="AV236" s="1643"/>
      <c r="AW236" s="1643"/>
      <c r="AX236" s="1643"/>
      <c r="AY236" s="1643"/>
      <c r="AZ236" s="1643"/>
      <c r="BA236" s="1643"/>
      <c r="BB236" s="1643"/>
      <c r="BC236" s="1643"/>
      <c r="BD236" s="1643"/>
      <c r="BE236" s="1643"/>
      <c r="BF236" s="1643"/>
      <c r="BG236" s="1643"/>
      <c r="BH236" s="1643"/>
      <c r="BI236" s="1643"/>
      <c r="BJ236" s="1643"/>
      <c r="BK236" s="1643"/>
      <c r="BL236" s="1643"/>
      <c r="BM236" s="1643"/>
      <c r="BN236" s="1643"/>
      <c r="BO236" s="1643"/>
      <c r="BP236" s="1643"/>
      <c r="BQ236" s="1643"/>
      <c r="BR236" s="1643"/>
      <c r="BS236" s="1643"/>
      <c r="BT236" s="1643"/>
      <c r="BU236" s="1643"/>
      <c r="BV236" s="1643"/>
      <c r="BW236" s="1643"/>
      <c r="BX236" s="1643"/>
      <c r="BY236" s="1643"/>
      <c r="BZ236" s="1643"/>
      <c r="CA236" s="1643"/>
      <c r="CB236" s="1643"/>
      <c r="CC236" s="1643"/>
      <c r="CD236" s="1643"/>
      <c r="CE236" s="1643"/>
      <c r="CF236" s="1323"/>
    </row>
    <row customHeight="1" ht="5.25" hidden="1">
      <c r="A237" s="1799"/>
      <c r="B237" s="1643"/>
      <c r="C237" s="1643"/>
      <c r="D237" s="2599"/>
      <c r="E237" s="642"/>
      <c r="F237" s="642"/>
      <c r="G237" s="642"/>
      <c r="H237" s="642"/>
      <c r="I237" s="642"/>
      <c r="J237" s="642"/>
      <c r="K237" s="642"/>
      <c r="L237" s="642"/>
      <c r="M237" s="642"/>
      <c r="N237" s="642"/>
      <c r="O237" s="642"/>
      <c r="P237" s="642"/>
      <c r="Q237" s="642"/>
      <c r="R237" s="642"/>
      <c r="S237" s="643"/>
      <c r="T237" s="725"/>
      <c r="U237" s="2394"/>
      <c r="V237" s="2394"/>
      <c r="W237" s="1643"/>
      <c r="X237" s="1643"/>
      <c r="Y237" s="1643"/>
      <c r="Z237" s="1643"/>
      <c r="AA237" s="1643"/>
      <c r="AB237" s="1643"/>
      <c r="AC237" s="1044"/>
      <c r="AD237" s="1045"/>
      <c r="AE237" s="1643"/>
      <c r="AF237" s="1643"/>
      <c r="AG237" s="1643"/>
      <c r="AH237" s="1643"/>
      <c r="AI237" s="1643"/>
      <c r="AJ237" s="1643"/>
      <c r="AK237" s="1643"/>
      <c r="AL237" s="1643"/>
      <c r="AM237" s="1643"/>
      <c r="AN237" s="1643"/>
      <c r="AO237" s="1643"/>
      <c r="AP237" s="1643"/>
      <c r="AQ237" s="1643"/>
      <c r="AR237" s="1643"/>
      <c r="AS237" s="1643"/>
      <c r="AT237" s="1643"/>
      <c r="AU237" s="1643"/>
      <c r="AV237" s="1643"/>
      <c r="AW237" s="1643"/>
      <c r="AX237" s="1643"/>
      <c r="AY237" s="1643"/>
      <c r="AZ237" s="1643"/>
      <c r="BA237" s="1643"/>
      <c r="BB237" s="1643"/>
      <c r="BC237" s="1643"/>
      <c r="BD237" s="1643"/>
      <c r="BE237" s="1643"/>
      <c r="BF237" s="1643"/>
      <c r="BG237" s="1643"/>
      <c r="BH237" s="1643"/>
      <c r="BI237" s="1643"/>
      <c r="BJ237" s="1643"/>
      <c r="BK237" s="1643"/>
      <c r="BL237" s="1643"/>
      <c r="BM237" s="1643"/>
      <c r="BN237" s="1643"/>
      <c r="BO237" s="1643"/>
      <c r="BP237" s="1643"/>
      <c r="BQ237" s="1643"/>
      <c r="BR237" s="1643"/>
      <c r="BS237" s="1643"/>
      <c r="BT237" s="1643"/>
      <c r="BU237" s="1643"/>
      <c r="BV237" s="1643"/>
      <c r="BW237" s="1643"/>
      <c r="BX237" s="1643"/>
      <c r="BY237" s="1643"/>
      <c r="BZ237" s="1643"/>
      <c r="CA237" s="1643"/>
      <c r="CB237" s="1643"/>
      <c r="CC237" s="1643"/>
      <c r="CD237" s="1643"/>
      <c r="CE237" s="1643"/>
      <c r="CF237" s="1323"/>
    </row>
    <row customHeight="1" ht="5.25" hidden="1">
      <c r="A238" s="1799"/>
      <c r="B238" s="1643"/>
      <c r="C238" s="1643"/>
      <c r="D238" s="2600"/>
      <c r="E238" s="1050"/>
      <c r="F238" s="1051"/>
      <c r="G238" s="1051"/>
      <c r="H238" s="1052"/>
      <c r="I238" s="1052"/>
      <c r="J238" s="1052"/>
      <c r="K238" s="1052"/>
      <c r="L238" s="1052"/>
      <c r="M238" s="1052"/>
      <c r="N238" s="1052"/>
      <c r="O238" s="1052"/>
      <c r="P238" s="1052"/>
      <c r="Q238" s="1052"/>
      <c r="R238" s="953"/>
      <c r="S238" s="1053"/>
      <c r="T238" s="725"/>
      <c r="U238" s="2394"/>
      <c r="V238" s="2394"/>
      <c r="W238" s="1643"/>
      <c r="X238" s="1643"/>
      <c r="Y238" s="1643"/>
      <c r="Z238" s="1643"/>
      <c r="AA238" s="1643"/>
      <c r="AB238" s="1643"/>
      <c r="AC238" s="1044"/>
      <c r="AD238" s="1045"/>
      <c r="AE238" s="1643"/>
      <c r="AF238" s="1643"/>
      <c r="AG238" s="1643"/>
      <c r="AH238" s="1643"/>
      <c r="AI238" s="1643"/>
      <c r="AJ238" s="1643"/>
      <c r="AK238" s="1643"/>
      <c r="AL238" s="1643"/>
      <c r="AM238" s="1643"/>
      <c r="AN238" s="1643"/>
      <c r="AO238" s="1643"/>
      <c r="AP238" s="1643"/>
      <c r="AQ238" s="1643"/>
      <c r="AR238" s="1643"/>
      <c r="AS238" s="1643"/>
      <c r="AT238" s="1643"/>
      <c r="AU238" s="1643"/>
      <c r="AV238" s="1643"/>
      <c r="AW238" s="1643"/>
      <c r="AX238" s="1643"/>
      <c r="AY238" s="1643"/>
      <c r="AZ238" s="1643"/>
      <c r="BA238" s="1643"/>
      <c r="BB238" s="1643"/>
      <c r="BC238" s="1643"/>
      <c r="BD238" s="1643"/>
      <c r="BE238" s="1643"/>
      <c r="BF238" s="1643"/>
      <c r="BG238" s="1643"/>
      <c r="BH238" s="1643"/>
      <c r="BI238" s="1643"/>
      <c r="BJ238" s="1643"/>
      <c r="BK238" s="1643"/>
      <c r="BL238" s="1643"/>
      <c r="BM238" s="1643"/>
      <c r="BN238" s="1643"/>
      <c r="BO238" s="1643"/>
      <c r="BP238" s="1643"/>
      <c r="BQ238" s="1643"/>
      <c r="BR238" s="1643"/>
      <c r="BS238" s="1643"/>
      <c r="BT238" s="1643"/>
      <c r="BU238" s="1643"/>
      <c r="BV238" s="1643"/>
      <c r="BW238" s="1643"/>
      <c r="BX238" s="1643"/>
      <c r="BY238" s="1643"/>
      <c r="BZ238" s="1643"/>
      <c r="CA238" s="1643"/>
      <c r="CB238" s="1643"/>
      <c r="CC238" s="1643"/>
      <c r="CD238" s="1643"/>
      <c r="CE238" s="1643"/>
      <c r="CF238" s="1323"/>
    </row>
    <row customHeight="1" ht="15" hidden="1">
      <c r="A239" s="630" t="s">
        <v>301</v>
      </c>
      <c r="B239" s="631"/>
      <c r="C239" s="631" t="s">
        <v>22</v>
      </c>
      <c r="D239" s="2598" t="s">
        <v>4117</v>
      </c>
      <c r="E239" s="2397" t="s">
        <v>245</v>
      </c>
      <c r="F239" s="2398"/>
      <c r="G239" s="2399"/>
      <c r="H239" s="2403" t="str">
        <f>IF(A239="","",INDEX(DIFFERENTIATION_UNMERGE_VD,MATCH(A239,DIFFERENTIATION_ID_DIFF,0)))</f>
        <v>Подключение (технологическое присоединение) к системе теплоснабжения</v>
      </c>
      <c r="I239" s="2403"/>
      <c r="J239" s="2403"/>
      <c r="K239" s="2403"/>
      <c r="L239" s="2403"/>
      <c r="M239" s="2403"/>
      <c r="N239" s="2403"/>
      <c r="O239" s="2403"/>
      <c r="P239" s="2403"/>
      <c r="Q239" s="2403"/>
      <c r="R239" s="2403"/>
      <c r="S239" s="726"/>
      <c r="T239" s="723"/>
      <c r="U239" s="632"/>
      <c r="V239" s="632"/>
      <c r="W239" s="633"/>
      <c r="X239" s="633"/>
      <c r="Y239" s="633"/>
      <c r="Z239" s="633"/>
      <c r="AA239" s="634"/>
      <c r="AB239" s="635"/>
      <c r="AC239" s="2395"/>
      <c r="AD239" s="636"/>
      <c r="AE239" s="637" t="s">
        <v>22</v>
      </c>
      <c r="AF239" s="637"/>
      <c r="AG239" s="638" t="s">
        <v>4087</v>
      </c>
      <c r="AH239" s="639">
        <v>3</v>
      </c>
      <c r="AI239" s="632"/>
      <c r="AJ239" s="632"/>
      <c r="AK239" s="632"/>
      <c r="AL239" s="632"/>
      <c r="AM239" s="632"/>
      <c r="AN239" s="632"/>
      <c r="AO239" s="632"/>
      <c r="AP239" s="632"/>
      <c r="AQ239" s="632"/>
      <c r="AR239" s="632"/>
      <c r="AS239" s="632"/>
      <c r="AT239" s="632"/>
      <c r="AU239" s="632"/>
      <c r="AV239" s="632"/>
      <c r="AW239" s="632"/>
      <c r="AX239" s="632"/>
      <c r="AY239" s="632"/>
      <c r="AZ239" s="632"/>
      <c r="BA239" s="632"/>
      <c r="BB239" s="632"/>
      <c r="BC239" s="632"/>
      <c r="BD239" s="632"/>
      <c r="BE239" s="632"/>
      <c r="BF239" s="632"/>
      <c r="BG239" s="632"/>
      <c r="BH239" s="632"/>
      <c r="BI239" s="632"/>
      <c r="BJ239" s="632"/>
      <c r="BK239" s="632"/>
      <c r="BL239" s="632"/>
      <c r="BM239" s="632"/>
      <c r="BN239" s="632"/>
      <c r="BO239" s="632"/>
      <c r="BP239" s="632"/>
      <c r="BQ239" s="632"/>
      <c r="BR239" s="632"/>
      <c r="BS239" s="632"/>
      <c r="BT239" s="632"/>
      <c r="BU239" s="632"/>
      <c r="BV239" s="633"/>
      <c r="BW239" s="633"/>
      <c r="BX239" s="633"/>
      <c r="BY239" s="633"/>
      <c r="BZ239" s="633"/>
      <c r="CA239" s="633"/>
      <c r="CB239" s="633"/>
      <c r="CC239" s="633"/>
      <c r="CD239" s="633"/>
      <c r="CE239" s="633"/>
      <c r="CF239" s="1854"/>
    </row>
    <row customHeight="1" ht="15" hidden="1">
      <c r="A240" s="630"/>
      <c r="B240" s="631"/>
      <c r="C240" s="631"/>
      <c r="D240" s="2599"/>
      <c r="E240" s="2397" t="s">
        <v>740</v>
      </c>
      <c r="F240" s="2398"/>
      <c r="G240" s="2399"/>
      <c r="H240" s="2403" t="str">
        <f>IF(A239="","",INDEX(DIFFERENTIATION_UNMERGE_AREA,MATCH(A239,DIFFERENTIATION_ID_DIFF,0)))</f>
        <v>Территория 5</v>
      </c>
      <c r="I240" s="2403"/>
      <c r="J240" s="2403"/>
      <c r="K240" s="2403"/>
      <c r="L240" s="2403"/>
      <c r="M240" s="2403"/>
      <c r="N240" s="2403"/>
      <c r="O240" s="2403"/>
      <c r="P240" s="2403"/>
      <c r="Q240" s="2403"/>
      <c r="R240" s="2403"/>
      <c r="S240" s="726"/>
      <c r="T240" s="723"/>
      <c r="U240" s="632"/>
      <c r="V240" s="632"/>
      <c r="W240" s="633"/>
      <c r="X240" s="633"/>
      <c r="Y240" s="633"/>
      <c r="Z240" s="633"/>
      <c r="AA240" s="634"/>
      <c r="AB240" s="635"/>
      <c r="AC240" s="2395"/>
      <c r="AD240" s="636"/>
      <c r="AE240" s="637"/>
      <c r="AF240" s="637"/>
      <c r="AG240" s="638"/>
      <c r="AH240" s="639"/>
      <c r="AI240" s="632"/>
      <c r="AJ240" s="632"/>
      <c r="AK240" s="632"/>
      <c r="AL240" s="632"/>
      <c r="AM240" s="632"/>
      <c r="AN240" s="632"/>
      <c r="AO240" s="632"/>
      <c r="AP240" s="632"/>
      <c r="AQ240" s="632"/>
      <c r="AR240" s="632"/>
      <c r="AS240" s="632"/>
      <c r="AT240" s="632"/>
      <c r="AU240" s="632"/>
      <c r="AV240" s="632"/>
      <c r="AW240" s="632"/>
      <c r="AX240" s="632"/>
      <c r="AY240" s="632"/>
      <c r="AZ240" s="632"/>
      <c r="BA240" s="632"/>
      <c r="BB240" s="632"/>
      <c r="BC240" s="632"/>
      <c r="BD240" s="632"/>
      <c r="BE240" s="632"/>
      <c r="BF240" s="632"/>
      <c r="BG240" s="632"/>
      <c r="BH240" s="632"/>
      <c r="BI240" s="632"/>
      <c r="BJ240" s="632"/>
      <c r="BK240" s="632"/>
      <c r="BL240" s="632"/>
      <c r="BM240" s="632"/>
      <c r="BN240" s="632"/>
      <c r="BO240" s="632"/>
      <c r="BP240" s="632"/>
      <c r="BQ240" s="632"/>
      <c r="BR240" s="632"/>
      <c r="BS240" s="632"/>
      <c r="BT240" s="632"/>
      <c r="BU240" s="632"/>
      <c r="BV240" s="633"/>
      <c r="BW240" s="633"/>
      <c r="BX240" s="633"/>
      <c r="BY240" s="633"/>
      <c r="BZ240" s="633"/>
      <c r="CA240" s="633"/>
      <c r="CB240" s="633"/>
      <c r="CC240" s="633"/>
      <c r="CD240" s="633"/>
      <c r="CE240" s="633"/>
      <c r="CF240" s="1854"/>
    </row>
    <row customHeight="1" ht="15" hidden="1">
      <c r="A241" s="630"/>
      <c r="B241" s="631"/>
      <c r="C241" s="631"/>
      <c r="D241" s="2599"/>
      <c r="E241" s="2397" t="s">
        <v>741</v>
      </c>
      <c r="F241" s="2398"/>
      <c r="G241" s="2399"/>
      <c r="H241" s="2403" t="str">
        <f>IF(A239="","",INDEX(DIFFERENTIATION_UNMERGE_SYSTEM,MATCH(A239,DIFFERENTIATION_ID_DIFF,0)))</f>
        <v>Дальнереченский городской округ</v>
      </c>
      <c r="I241" s="2403"/>
      <c r="J241" s="2403"/>
      <c r="K241" s="2403"/>
      <c r="L241" s="2403"/>
      <c r="M241" s="2403"/>
      <c r="N241" s="2403"/>
      <c r="O241" s="2403"/>
      <c r="P241" s="2403"/>
      <c r="Q241" s="2403"/>
      <c r="R241" s="2403"/>
      <c r="S241" s="726"/>
      <c r="T241" s="723"/>
      <c r="U241" s="632"/>
      <c r="V241" s="632"/>
      <c r="W241" s="633"/>
      <c r="X241" s="633"/>
      <c r="Y241" s="633"/>
      <c r="Z241" s="633"/>
      <c r="AA241" s="634"/>
      <c r="AB241" s="635"/>
      <c r="AC241" s="2395"/>
      <c r="AD241" s="636"/>
      <c r="AE241" s="637"/>
      <c r="AF241" s="637"/>
      <c r="AG241" s="638"/>
      <c r="AH241" s="639"/>
      <c r="AI241" s="632"/>
      <c r="AJ241" s="632"/>
      <c r="AK241" s="632"/>
      <c r="AL241" s="632"/>
      <c r="AM241" s="632"/>
      <c r="AN241" s="632"/>
      <c r="AO241" s="632"/>
      <c r="AP241" s="632"/>
      <c r="AQ241" s="632"/>
      <c r="AR241" s="632"/>
      <c r="AS241" s="632"/>
      <c r="AT241" s="632"/>
      <c r="AU241" s="632"/>
      <c r="AV241" s="632"/>
      <c r="AW241" s="632"/>
      <c r="AX241" s="632"/>
      <c r="AY241" s="632"/>
      <c r="AZ241" s="632"/>
      <c r="BA241" s="632"/>
      <c r="BB241" s="632"/>
      <c r="BC241" s="632"/>
      <c r="BD241" s="632"/>
      <c r="BE241" s="632"/>
      <c r="BF241" s="632"/>
      <c r="BG241" s="632"/>
      <c r="BH241" s="632"/>
      <c r="BI241" s="632"/>
      <c r="BJ241" s="632"/>
      <c r="BK241" s="632"/>
      <c r="BL241" s="632"/>
      <c r="BM241" s="632"/>
      <c r="BN241" s="632"/>
      <c r="BO241" s="632"/>
      <c r="BP241" s="632"/>
      <c r="BQ241" s="632"/>
      <c r="BR241" s="632"/>
      <c r="BS241" s="632"/>
      <c r="BT241" s="632"/>
      <c r="BU241" s="632"/>
      <c r="BV241" s="633"/>
      <c r="BW241" s="633"/>
      <c r="BX241" s="633"/>
      <c r="BY241" s="633"/>
      <c r="BZ241" s="633"/>
      <c r="CA241" s="633"/>
      <c r="CB241" s="633"/>
      <c r="CC241" s="633"/>
      <c r="CD241" s="633"/>
      <c r="CE241" s="633"/>
      <c r="CF241" s="1854"/>
    </row>
    <row customHeight="1" ht="24.75" hidden="1">
      <c r="A242" s="1812"/>
      <c r="B242" s="1167"/>
      <c r="C242" s="419"/>
      <c r="D242" s="2599"/>
      <c r="E242" s="2396" t="s">
        <v>4088</v>
      </c>
      <c r="F242" s="2396"/>
      <c r="G242" s="2396"/>
      <c r="H242" s="2396"/>
      <c r="I242" s="2396"/>
      <c r="J242" s="2396"/>
      <c r="K242" s="2396"/>
      <c r="L242" s="2396"/>
      <c r="M242" s="2396"/>
      <c r="N242" s="2396"/>
      <c r="O242" s="2396"/>
      <c r="P242" s="2396"/>
      <c r="Q242" s="565">
        <f>SUMIF(T243:T244,"i",Q243:Q244)</f>
        <v>0</v>
      </c>
      <c r="R242" s="1024"/>
      <c r="S242" s="1804" t="s">
        <v>4089</v>
      </c>
      <c r="T242" s="724" t="s">
        <v>4090</v>
      </c>
      <c r="U242" s="2394">
        <v>1</v>
      </c>
      <c r="V242" s="2394" t="str">
        <f>INDEX(B_FHD_FLAG_INDEX_1,1,MATCH(A239,B_FHD_FLAG_DIFFERENTIATION,0))</f>
        <v>отсутствует</v>
      </c>
      <c r="W242" s="1167"/>
      <c r="X242" s="1167"/>
      <c r="Y242" s="1167"/>
      <c r="Z242" s="1167"/>
      <c r="AA242" s="1643"/>
      <c r="AB242" s="1167"/>
      <c r="AC242" s="2395"/>
      <c r="AD242" s="636"/>
      <c r="AE242" s="1167"/>
      <c r="AF242" s="1167"/>
      <c r="AG242" s="1643"/>
      <c r="AH242" s="1643"/>
      <c r="AI242" s="1643"/>
      <c r="AJ242" s="1643"/>
      <c r="AK242" s="1643"/>
      <c r="AL242" s="1643"/>
      <c r="AM242" s="1643"/>
      <c r="AN242" s="1643"/>
      <c r="AO242" s="1643"/>
      <c r="AP242" s="1643"/>
      <c r="AQ242" s="1643"/>
      <c r="AR242" s="1643"/>
      <c r="AS242" s="1643"/>
      <c r="AT242" s="1643"/>
      <c r="AU242" s="1643"/>
      <c r="AV242" s="1643"/>
      <c r="AW242" s="1643"/>
      <c r="AX242" s="1643"/>
      <c r="AY242" s="1643"/>
      <c r="AZ242" s="1643"/>
      <c r="BA242" s="1643"/>
      <c r="BB242" s="1643"/>
      <c r="BC242" s="1643"/>
      <c r="BD242" s="1643"/>
      <c r="BE242" s="1643"/>
      <c r="BF242" s="1643"/>
      <c r="BG242" s="1643"/>
      <c r="BH242" s="1643"/>
      <c r="BI242" s="1643"/>
      <c r="BJ242" s="1643"/>
      <c r="BK242" s="1643"/>
      <c r="BL242" s="1643"/>
      <c r="BM242" s="1643"/>
      <c r="BN242" s="1643"/>
      <c r="BO242" s="1643"/>
      <c r="BP242" s="1643"/>
      <c r="BQ242" s="1643"/>
      <c r="BR242" s="1643"/>
      <c r="BS242" s="1643"/>
      <c r="BT242" s="1643"/>
      <c r="BU242" s="1643"/>
      <c r="BV242" s="1167"/>
      <c r="BW242" s="1167"/>
      <c r="BX242" s="1167"/>
      <c r="BY242" s="1167"/>
      <c r="BZ242" s="1167"/>
      <c r="CA242" s="1167"/>
      <c r="CB242" s="1167"/>
      <c r="CC242" s="1167"/>
      <c r="CD242" s="1167"/>
      <c r="CE242" s="1167"/>
      <c r="CF242" s="1854"/>
    </row>
    <row customHeight="1" ht="11.25" hidden="1">
      <c r="A243" s="1799"/>
      <c r="B243" s="1643"/>
      <c r="C243" s="1643"/>
      <c r="D243" s="2599"/>
      <c r="E243" s="642"/>
      <c r="F243" s="642">
        <v>0</v>
      </c>
      <c r="G243" s="642"/>
      <c r="H243" s="642"/>
      <c r="I243" s="642"/>
      <c r="J243" s="642"/>
      <c r="K243" s="642"/>
      <c r="L243" s="642"/>
      <c r="M243" s="642"/>
      <c r="N243" s="642"/>
      <c r="O243" s="642"/>
      <c r="P243" s="642"/>
      <c r="Q243" s="642"/>
      <c r="R243" s="642"/>
      <c r="S243" s="643"/>
      <c r="T243" s="725"/>
      <c r="U243" s="2394"/>
      <c r="V243" s="2394"/>
      <c r="W243" s="1643"/>
      <c r="X243" s="1643"/>
      <c r="Y243" s="1643"/>
      <c r="Z243" s="1643"/>
      <c r="AA243" s="1643"/>
      <c r="AB243" s="1167"/>
      <c r="AC243" s="2395"/>
      <c r="AD243" s="636"/>
      <c r="AE243" s="1167"/>
      <c r="AF243" s="1167"/>
      <c r="AG243" s="1643"/>
      <c r="AH243" s="1643"/>
      <c r="AI243" s="1643"/>
      <c r="AJ243" s="1643"/>
      <c r="AK243" s="1643"/>
      <c r="AL243" s="1643"/>
      <c r="AM243" s="1643"/>
      <c r="AN243" s="1643"/>
      <c r="AO243" s="1643"/>
      <c r="AP243" s="1643"/>
      <c r="AQ243" s="1643"/>
      <c r="AR243" s="1643"/>
      <c r="AS243" s="1643"/>
      <c r="AT243" s="1643"/>
      <c r="AU243" s="1643"/>
      <c r="AV243" s="1643"/>
      <c r="AW243" s="1643"/>
      <c r="AX243" s="1643"/>
      <c r="AY243" s="1643"/>
      <c r="AZ243" s="1643"/>
      <c r="BA243" s="1643"/>
      <c r="BB243" s="1643"/>
      <c r="BC243" s="1643"/>
      <c r="BD243" s="1643"/>
      <c r="BE243" s="1643"/>
      <c r="BF243" s="1643"/>
      <c r="BG243" s="1643"/>
      <c r="BH243" s="1643"/>
      <c r="BI243" s="1643"/>
      <c r="BJ243" s="1643"/>
      <c r="BK243" s="1643"/>
      <c r="BL243" s="1643"/>
      <c r="BM243" s="1643"/>
      <c r="BN243" s="1643"/>
      <c r="BO243" s="1643"/>
      <c r="BP243" s="1643"/>
      <c r="BQ243" s="1643"/>
      <c r="BR243" s="1643"/>
      <c r="BS243" s="1643"/>
      <c r="BT243" s="1643"/>
      <c r="BU243" s="1643"/>
      <c r="BV243" s="1643"/>
      <c r="BW243" s="1643"/>
      <c r="BX243" s="1643"/>
      <c r="BY243" s="1643"/>
      <c r="BZ243" s="1643"/>
      <c r="CA243" s="1643"/>
      <c r="CB243" s="1643"/>
      <c r="CC243" s="1643"/>
      <c r="CD243" s="1643"/>
      <c r="CE243" s="1643"/>
      <c r="CF243" s="1854"/>
    </row>
    <row customHeight="1" ht="11.25" hidden="1">
      <c r="A244" s="1812"/>
      <c r="B244" s="1167"/>
      <c r="C244" s="419"/>
      <c r="D244" s="2599"/>
      <c r="E244" s="656" t="s">
        <v>22</v>
      </c>
      <c r="F244" s="1175" t="s">
        <v>22</v>
      </c>
      <c r="G244" s="1175" t="s">
        <v>4093</v>
      </c>
      <c r="H244" s="658" t="s">
        <v>22</v>
      </c>
      <c r="I244" s="658"/>
      <c r="J244" s="658"/>
      <c r="K244" s="658"/>
      <c r="L244" s="658"/>
      <c r="M244" s="658"/>
      <c r="N244" s="658"/>
      <c r="O244" s="658"/>
      <c r="P244" s="658"/>
      <c r="Q244" s="658"/>
      <c r="R244" s="659"/>
      <c r="S244" s="660"/>
      <c r="T244" s="725"/>
      <c r="U244" s="2394"/>
      <c r="V244" s="2394"/>
      <c r="W244" s="1167"/>
      <c r="X244" s="1167"/>
      <c r="Y244" s="1167"/>
      <c r="Z244" s="1167"/>
      <c r="AA244" s="1643"/>
      <c r="AB244" s="1167"/>
      <c r="AC244" s="2395"/>
      <c r="AD244" s="636"/>
      <c r="AE244" s="1167"/>
      <c r="AF244" s="1167"/>
      <c r="AG244" s="1643"/>
      <c r="AH244" s="1643"/>
      <c r="AI244" s="1643"/>
      <c r="AJ244" s="1643"/>
      <c r="AK244" s="1643"/>
      <c r="AL244" s="1643"/>
      <c r="AM244" s="1643"/>
      <c r="AN244" s="1643"/>
      <c r="AO244" s="1643"/>
      <c r="AP244" s="1643"/>
      <c r="AQ244" s="1643"/>
      <c r="AR244" s="1643"/>
      <c r="AS244" s="1643"/>
      <c r="AT244" s="1643"/>
      <c r="AU244" s="1643"/>
      <c r="AV244" s="1643"/>
      <c r="AW244" s="1643"/>
      <c r="AX244" s="1643"/>
      <c r="AY244" s="1643"/>
      <c r="AZ244" s="1643"/>
      <c r="BA244" s="1643"/>
      <c r="BB244" s="1643"/>
      <c r="BC244" s="1643"/>
      <c r="BD244" s="1643"/>
      <c r="BE244" s="1643"/>
      <c r="BF244" s="1643"/>
      <c r="BG244" s="1643"/>
      <c r="BH244" s="1643"/>
      <c r="BI244" s="1643"/>
      <c r="BJ244" s="1643"/>
      <c r="BK244" s="1643"/>
      <c r="BL244" s="1643"/>
      <c r="BM244" s="1643"/>
      <c r="BN244" s="1643"/>
      <c r="BO244" s="1643"/>
      <c r="BP244" s="1643"/>
      <c r="BQ244" s="1643"/>
      <c r="BR244" s="1643"/>
      <c r="BS244" s="1643"/>
      <c r="BT244" s="1643"/>
      <c r="BU244" s="1643"/>
      <c r="BV244" s="1167"/>
      <c r="BW244" s="1167"/>
      <c r="BX244" s="1167"/>
      <c r="BY244" s="1167"/>
      <c r="BZ244" s="1167"/>
      <c r="CA244" s="1167"/>
      <c r="CB244" s="1167"/>
      <c r="CC244" s="1167"/>
      <c r="CD244" s="1167"/>
      <c r="CE244" s="1167"/>
      <c r="CF244" s="1854"/>
    </row>
    <row customHeight="1" ht="5.25" hidden="1">
      <c r="A245" s="1799"/>
      <c r="B245" s="1643"/>
      <c r="C245" s="1643"/>
      <c r="D245" s="2599"/>
      <c r="E245" s="1046"/>
      <c r="F245" s="1046"/>
      <c r="G245" s="1046"/>
      <c r="H245" s="1046"/>
      <c r="I245" s="1046"/>
      <c r="J245" s="1046"/>
      <c r="K245" s="1046"/>
      <c r="L245" s="1046"/>
      <c r="M245" s="1046"/>
      <c r="N245" s="1046"/>
      <c r="O245" s="1046"/>
      <c r="P245" s="1046"/>
      <c r="Q245" s="1047"/>
      <c r="R245" s="1048"/>
      <c r="S245" s="1049"/>
      <c r="T245" s="724" t="s">
        <v>4090</v>
      </c>
      <c r="U245" s="2394">
        <v>1</v>
      </c>
      <c r="V245" s="2394" t="s">
        <v>764</v>
      </c>
      <c r="W245" s="1643"/>
      <c r="X245" s="1643"/>
      <c r="Y245" s="1643"/>
      <c r="Z245" s="1643"/>
      <c r="AA245" s="1643"/>
      <c r="AB245" s="1643"/>
      <c r="AC245" s="1044"/>
      <c r="AD245" s="1045"/>
      <c r="AE245" s="1643"/>
      <c r="AF245" s="1643"/>
      <c r="AG245" s="1643"/>
      <c r="AH245" s="1643"/>
      <c r="AI245" s="1643"/>
      <c r="AJ245" s="1643"/>
      <c r="AK245" s="1643"/>
      <c r="AL245" s="1643"/>
      <c r="AM245" s="1643"/>
      <c r="AN245" s="1643"/>
      <c r="AO245" s="1643"/>
      <c r="AP245" s="1643"/>
      <c r="AQ245" s="1643"/>
      <c r="AR245" s="1643"/>
      <c r="AS245" s="1643"/>
      <c r="AT245" s="1643"/>
      <c r="AU245" s="1643"/>
      <c r="AV245" s="1643"/>
      <c r="AW245" s="1643"/>
      <c r="AX245" s="1643"/>
      <c r="AY245" s="1643"/>
      <c r="AZ245" s="1643"/>
      <c r="BA245" s="1643"/>
      <c r="BB245" s="1643"/>
      <c r="BC245" s="1643"/>
      <c r="BD245" s="1643"/>
      <c r="BE245" s="1643"/>
      <c r="BF245" s="1643"/>
      <c r="BG245" s="1643"/>
      <c r="BH245" s="1643"/>
      <c r="BI245" s="1643"/>
      <c r="BJ245" s="1643"/>
      <c r="BK245" s="1643"/>
      <c r="BL245" s="1643"/>
      <c r="BM245" s="1643"/>
      <c r="BN245" s="1643"/>
      <c r="BO245" s="1643"/>
      <c r="BP245" s="1643"/>
      <c r="BQ245" s="1643"/>
      <c r="BR245" s="1643"/>
      <c r="BS245" s="1643"/>
      <c r="BT245" s="1643"/>
      <c r="BU245" s="1643"/>
      <c r="BV245" s="1643"/>
      <c r="BW245" s="1643"/>
      <c r="BX245" s="1643"/>
      <c r="BY245" s="1643"/>
      <c r="BZ245" s="1643"/>
      <c r="CA245" s="1643"/>
      <c r="CB245" s="1643"/>
      <c r="CC245" s="1643"/>
      <c r="CD245" s="1643"/>
      <c r="CE245" s="1643"/>
      <c r="CF245" s="1323"/>
    </row>
    <row customHeight="1" ht="5.25" hidden="1">
      <c r="A246" s="1799"/>
      <c r="B246" s="1643"/>
      <c r="C246" s="1643"/>
      <c r="D246" s="2599"/>
      <c r="E246" s="642"/>
      <c r="F246" s="642"/>
      <c r="G246" s="642"/>
      <c r="H246" s="642"/>
      <c r="I246" s="642"/>
      <c r="J246" s="642"/>
      <c r="K246" s="642"/>
      <c r="L246" s="642"/>
      <c r="M246" s="642"/>
      <c r="N246" s="642"/>
      <c r="O246" s="642"/>
      <c r="P246" s="642"/>
      <c r="Q246" s="642"/>
      <c r="R246" s="642"/>
      <c r="S246" s="643"/>
      <c r="T246" s="725"/>
      <c r="U246" s="2394"/>
      <c r="V246" s="2394"/>
      <c r="W246" s="1643"/>
      <c r="X246" s="1643"/>
      <c r="Y246" s="1643"/>
      <c r="Z246" s="1643"/>
      <c r="AA246" s="1643"/>
      <c r="AB246" s="1643"/>
      <c r="AC246" s="1044"/>
      <c r="AD246" s="1045"/>
      <c r="AE246" s="1643"/>
      <c r="AF246" s="1643"/>
      <c r="AG246" s="1643"/>
      <c r="AH246" s="1643"/>
      <c r="AI246" s="1643"/>
      <c r="AJ246" s="1643"/>
      <c r="AK246" s="1643"/>
      <c r="AL246" s="1643"/>
      <c r="AM246" s="1643"/>
      <c r="AN246" s="1643"/>
      <c r="AO246" s="1643"/>
      <c r="AP246" s="1643"/>
      <c r="AQ246" s="1643"/>
      <c r="AR246" s="1643"/>
      <c r="AS246" s="1643"/>
      <c r="AT246" s="1643"/>
      <c r="AU246" s="1643"/>
      <c r="AV246" s="1643"/>
      <c r="AW246" s="1643"/>
      <c r="AX246" s="1643"/>
      <c r="AY246" s="1643"/>
      <c r="AZ246" s="1643"/>
      <c r="BA246" s="1643"/>
      <c r="BB246" s="1643"/>
      <c r="BC246" s="1643"/>
      <c r="BD246" s="1643"/>
      <c r="BE246" s="1643"/>
      <c r="BF246" s="1643"/>
      <c r="BG246" s="1643"/>
      <c r="BH246" s="1643"/>
      <c r="BI246" s="1643"/>
      <c r="BJ246" s="1643"/>
      <c r="BK246" s="1643"/>
      <c r="BL246" s="1643"/>
      <c r="BM246" s="1643"/>
      <c r="BN246" s="1643"/>
      <c r="BO246" s="1643"/>
      <c r="BP246" s="1643"/>
      <c r="BQ246" s="1643"/>
      <c r="BR246" s="1643"/>
      <c r="BS246" s="1643"/>
      <c r="BT246" s="1643"/>
      <c r="BU246" s="1643"/>
      <c r="BV246" s="1643"/>
      <c r="BW246" s="1643"/>
      <c r="BX246" s="1643"/>
      <c r="BY246" s="1643"/>
      <c r="BZ246" s="1643"/>
      <c r="CA246" s="1643"/>
      <c r="CB246" s="1643"/>
      <c r="CC246" s="1643"/>
      <c r="CD246" s="1643"/>
      <c r="CE246" s="1643"/>
      <c r="CF246" s="1323"/>
    </row>
    <row customHeight="1" ht="5.25" hidden="1">
      <c r="A247" s="1799"/>
      <c r="B247" s="1643"/>
      <c r="C247" s="1643"/>
      <c r="D247" s="2600"/>
      <c r="E247" s="1050"/>
      <c r="F247" s="1051"/>
      <c r="G247" s="1051"/>
      <c r="H247" s="1052"/>
      <c r="I247" s="1052"/>
      <c r="J247" s="1052"/>
      <c r="K247" s="1052"/>
      <c r="L247" s="1052"/>
      <c r="M247" s="1052"/>
      <c r="N247" s="1052"/>
      <c r="O247" s="1052"/>
      <c r="P247" s="1052"/>
      <c r="Q247" s="1052"/>
      <c r="R247" s="953"/>
      <c r="S247" s="1053"/>
      <c r="T247" s="725"/>
      <c r="U247" s="2394"/>
      <c r="V247" s="2394"/>
      <c r="W247" s="1643"/>
      <c r="X247" s="1643"/>
      <c r="Y247" s="1643"/>
      <c r="Z247" s="1643"/>
      <c r="AA247" s="1643"/>
      <c r="AB247" s="1643"/>
      <c r="AC247" s="1044"/>
      <c r="AD247" s="1045"/>
      <c r="AE247" s="1643"/>
      <c r="AF247" s="1643"/>
      <c r="AG247" s="1643"/>
      <c r="AH247" s="1643"/>
      <c r="AI247" s="1643"/>
      <c r="AJ247" s="1643"/>
      <c r="AK247" s="1643"/>
      <c r="AL247" s="1643"/>
      <c r="AM247" s="1643"/>
      <c r="AN247" s="1643"/>
      <c r="AO247" s="1643"/>
      <c r="AP247" s="1643"/>
      <c r="AQ247" s="1643"/>
      <c r="AR247" s="1643"/>
      <c r="AS247" s="1643"/>
      <c r="AT247" s="1643"/>
      <c r="AU247" s="1643"/>
      <c r="AV247" s="1643"/>
      <c r="AW247" s="1643"/>
      <c r="AX247" s="1643"/>
      <c r="AY247" s="1643"/>
      <c r="AZ247" s="1643"/>
      <c r="BA247" s="1643"/>
      <c r="BB247" s="1643"/>
      <c r="BC247" s="1643"/>
      <c r="BD247" s="1643"/>
      <c r="BE247" s="1643"/>
      <c r="BF247" s="1643"/>
      <c r="BG247" s="1643"/>
      <c r="BH247" s="1643"/>
      <c r="BI247" s="1643"/>
      <c r="BJ247" s="1643"/>
      <c r="BK247" s="1643"/>
      <c r="BL247" s="1643"/>
      <c r="BM247" s="1643"/>
      <c r="BN247" s="1643"/>
      <c r="BO247" s="1643"/>
      <c r="BP247" s="1643"/>
      <c r="BQ247" s="1643"/>
      <c r="BR247" s="1643"/>
      <c r="BS247" s="1643"/>
      <c r="BT247" s="1643"/>
      <c r="BU247" s="1643"/>
      <c r="BV247" s="1643"/>
      <c r="BW247" s="1643"/>
      <c r="BX247" s="1643"/>
      <c r="BY247" s="1643"/>
      <c r="BZ247" s="1643"/>
      <c r="CA247" s="1643"/>
      <c r="CB247" s="1643"/>
      <c r="CC247" s="1643"/>
      <c r="CD247" s="1643"/>
      <c r="CE247" s="1643"/>
      <c r="CF247" s="1323"/>
    </row>
    <row customHeight="1" ht="19.95">
      <c r="D248" s="1054"/>
      <c r="E248" s="1054"/>
      <c r="F248" s="1054"/>
      <c r="G248" s="1054"/>
      <c r="H248" s="1054"/>
      <c r="I248" s="1054"/>
      <c r="J248" s="1054"/>
      <c r="K248" s="1054"/>
      <c r="L248" s="1054"/>
      <c r="M248" s="1054"/>
      <c r="N248" s="1054"/>
      <c r="O248" s="1054"/>
      <c r="P248" s="1054"/>
      <c r="Q248" s="1054"/>
      <c r="R248" s="1054"/>
      <c r="S248" s="1054"/>
      <c r="T248" s="341"/>
      <c r="CF248" s="512">
        <v>19</v>
      </c>
    </row>
    <row customHeight="1" ht="11.549999999999999">
      <c r="D249" s="516"/>
      <c r="CF249" s="512">
        <v>11</v>
      </c>
    </row>
    <row customHeight="1" ht="11.549999999999999">
      <c r="D250" s="661"/>
      <c r="E250" s="661"/>
      <c r="F250" s="661"/>
      <c r="G250" s="662"/>
      <c r="CF250" s="512">
        <v>11</v>
      </c>
    </row>
    <row customHeight="1" ht="11.549999999999999">
      <c r="CF251" s="512">
        <v>11</v>
      </c>
    </row>
    <row customHeight="1" ht="11.549999999999999">
      <c r="D252" s="663"/>
      <c r="E252" s="2404"/>
      <c r="F252" s="2404"/>
      <c r="G252" s="2404"/>
      <c r="H252" s="2404"/>
      <c r="I252" s="2404"/>
      <c r="J252" s="2404"/>
      <c r="K252" s="2404"/>
      <c r="L252" s="2404"/>
      <c r="M252" s="2404"/>
      <c r="N252" s="2404"/>
      <c r="O252" s="2404"/>
      <c r="P252" s="2404"/>
      <c r="Q252" s="2404"/>
      <c r="R252" s="2404"/>
      <c r="CF252" s="512">
        <v>11</v>
      </c>
    </row>
    <row customHeight="1" ht="11.549999999999999">
      <c r="F253" s="765"/>
      <c r="G253" s="765"/>
      <c r="CF253" s="512">
        <v>11</v>
      </c>
    </row>
    <row customHeight="1" ht="11.25" hidden="1">
      <c r="A254" s="617" t="s">
        <v>82</v>
      </c>
      <c r="B254" s="456">
        <v>0</v>
      </c>
      <c r="C254" s="512">
        <v>3</v>
      </c>
      <c r="D254" s="512">
        <v>0</v>
      </c>
      <c r="E254" s="512">
        <v>7</v>
      </c>
      <c r="F254" s="512">
        <v>7</v>
      </c>
      <c r="G254" s="512">
        <v>29</v>
      </c>
      <c r="H254" s="512">
        <v>3</v>
      </c>
      <c r="I254" s="512">
        <v>5</v>
      </c>
      <c r="J254" s="512">
        <v>24</v>
      </c>
      <c r="K254" s="512">
        <v>24</v>
      </c>
      <c r="L254" s="512">
        <v>3</v>
      </c>
      <c r="M254" s="512">
        <v>6</v>
      </c>
      <c r="N254" s="512">
        <v>25</v>
      </c>
      <c r="O254" s="512">
        <v>18</v>
      </c>
      <c r="P254" s="512">
        <v>18</v>
      </c>
      <c r="Q254" s="512">
        <v>18</v>
      </c>
      <c r="R254" s="512">
        <v>18</v>
      </c>
      <c r="S254" s="512">
        <v>93</v>
      </c>
      <c r="T254" s="512">
        <v>10</v>
      </c>
      <c r="U254" s="618">
        <v>10</v>
      </c>
      <c r="V254" s="618">
        <v>11</v>
      </c>
      <c r="W254" s="619">
        <v>10</v>
      </c>
      <c r="X254" s="456">
        <v>10</v>
      </c>
      <c r="Y254" s="456">
        <v>10</v>
      </c>
      <c r="Z254" s="456">
        <v>10</v>
      </c>
      <c r="AA254" s="456">
        <v>10</v>
      </c>
      <c r="AB254" s="512">
        <v>8</v>
      </c>
      <c r="AC254" s="512">
        <v>8</v>
      </c>
      <c r="AD254" s="512">
        <v>8</v>
      </c>
      <c r="AE254" s="512">
        <v>8</v>
      </c>
      <c r="AF254" s="512">
        <v>8</v>
      </c>
      <c r="AG254" s="512">
        <v>8</v>
      </c>
      <c r="AH254" s="512">
        <v>8</v>
      </c>
      <c r="AI254" s="512">
        <v>8</v>
      </c>
      <c r="AJ254" s="512">
        <v>8</v>
      </c>
      <c r="AK254" s="512">
        <v>8</v>
      </c>
      <c r="AL254" s="512">
        <v>8</v>
      </c>
      <c r="AM254" s="512">
        <v>8</v>
      </c>
      <c r="AN254" s="512">
        <v>8</v>
      </c>
      <c r="AO254" s="512">
        <v>8</v>
      </c>
      <c r="AP254" s="512">
        <v>8</v>
      </c>
      <c r="AQ254" s="512">
        <v>8</v>
      </c>
      <c r="AR254" s="512">
        <v>8</v>
      </c>
      <c r="AS254" s="512">
        <v>8</v>
      </c>
      <c r="AT254" s="512">
        <v>8</v>
      </c>
      <c r="AU254" s="512">
        <v>8</v>
      </c>
      <c r="AV254" s="512">
        <v>8</v>
      </c>
      <c r="AW254" s="512">
        <v>8</v>
      </c>
      <c r="AX254" s="512">
        <v>8</v>
      </c>
      <c r="AY254" s="512">
        <v>8</v>
      </c>
      <c r="AZ254" s="512">
        <v>8</v>
      </c>
      <c r="BA254" s="512">
        <v>8</v>
      </c>
      <c r="BB254" s="512">
        <v>8</v>
      </c>
      <c r="BC254" s="512">
        <v>8</v>
      </c>
      <c r="BD254" s="512">
        <v>8</v>
      </c>
      <c r="BE254" s="512">
        <v>8</v>
      </c>
      <c r="BF254" s="512">
        <v>8</v>
      </c>
      <c r="BG254" s="512">
        <v>8</v>
      </c>
      <c r="BH254" s="512">
        <v>8</v>
      </c>
      <c r="BI254" s="512">
        <v>8</v>
      </c>
      <c r="BJ254" s="512">
        <v>8</v>
      </c>
      <c r="BK254" s="512">
        <v>8</v>
      </c>
      <c r="BL254" s="512">
        <v>8</v>
      </c>
      <c r="BM254" s="512">
        <v>8</v>
      </c>
      <c r="BN254" s="512">
        <v>8</v>
      </c>
      <c r="BO254" s="512">
        <v>8</v>
      </c>
      <c r="BP254" s="512">
        <v>8</v>
      </c>
      <c r="BQ254" s="512">
        <v>8</v>
      </c>
      <c r="BR254" s="512">
        <v>8</v>
      </c>
      <c r="BS254" s="512">
        <v>8</v>
      </c>
      <c r="BT254" s="512">
        <v>8</v>
      </c>
      <c r="BU254" s="512">
        <v>8</v>
      </c>
      <c r="BV254" s="512">
        <v>8</v>
      </c>
      <c r="BW254" s="512">
        <v>8</v>
      </c>
      <c r="BX254" s="512">
        <v>8</v>
      </c>
      <c r="BY254" s="512">
        <v>8</v>
      </c>
      <c r="BZ254" s="512">
        <v>8</v>
      </c>
      <c r="CA254" s="512">
        <v>8</v>
      </c>
      <c r="CB254" s="512">
        <v>8</v>
      </c>
      <c r="CC254" s="512">
        <v>8</v>
      </c>
      <c r="CD254" s="512">
        <v>8</v>
      </c>
      <c r="CE254" s="512">
        <v>8</v>
      </c>
      <c r="CF254" s="512">
        <v>11</v>
      </c>
    </row>
  </sheetData>
  <sheetProtection formatColumns="0" formatRows="0" autoFilter="0" sort="0" insertRows="0" insertColumns="1" deleteRows="0" deleteColumns="0"/>
  <mergeCells count="347">
    <mergeCell ref="E5:K5"/>
    <mergeCell ref="E6:K6"/>
    <mergeCell ref="E9:R9"/>
    <mergeCell ref="S9:S10"/>
    <mergeCell ref="E10:F10"/>
    <mergeCell ref="H10:I10"/>
    <mergeCell ref="L10:M10"/>
    <mergeCell ref="D14:D22"/>
    <mergeCell ref="H14:R14"/>
    <mergeCell ref="H15:R15"/>
    <mergeCell ref="H16:R16"/>
    <mergeCell ref="E252:R252"/>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075A6-76F8-FA98-2051-CA8972A30F6D}" mc:Ignorable="x14ac xr xr2 xr3">
  <sheetPr>
    <tabColor theme="9" tint="-0.25"/>
  </sheetPr>
  <dimension ref="A1:BJ204"/>
  <sheetViews>
    <sheetView showGridLines="0" zoomScale="90" workbookViewId="0">
      <pane xSplit="12" ySplit="14" topLeftCell="AL15" activePane="bottomRight" state="frozen"/>
      <selection pane="bottomLeft" activeCell="A15" sqref="A15"/>
      <selection pane="topRight" activeCell="M1" sqref="M1"/>
      <selection pane="bottomRight" activeCell="AQ9" sqref="AQ9"/>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38" style="1642" width="40.57421875" customWidth="1"/>
    <col min="39" max="39" style="1373" width="9.7109375" hidden="1" customWidth="1"/>
    <col min="40" max="40" style="1642" width="102.00390625" customWidth="1"/>
    <col min="41" max="41" style="1373" width="9.00390625" customWidth="1"/>
    <col min="42" max="42" style="1649" width="5.00390625" customWidth="1"/>
    <col min="43" max="43" style="1649" width="3.00390625" customWidth="1"/>
    <col min="44" max="47" style="1373" width="3.00390625" customWidth="1"/>
    <col min="48" max="48" style="1649" width="10.00390625" customWidth="1"/>
    <col min="49" max="49" style="1373" width="34.00390625" customWidth="1"/>
    <col min="50" max="50" style="1373" width="9.00390625" customWidth="1"/>
    <col min="51" max="51" style="743" width="8.00390625" customWidth="1"/>
    <col min="52" max="56" style="1373" width="8.00390625" customWidth="1"/>
    <col min="57" max="61" style="1639" width="8.00390625" customWidth="1"/>
    <col min="62" max="62" style="1642" width="5.421875" hidden="1" customWidth="1"/>
  </cols>
  <sheetData>
    <row s="1373" customFormat="1" customHeight="1" ht="33.75" hidden="1">
      <c r="A1" s="994"/>
      <c r="B1" s="994"/>
      <c r="C1" s="994"/>
      <c r="D1" s="994"/>
      <c r="E1" s="994"/>
      <c r="G1" s="1643"/>
      <c r="H1" s="885"/>
      <c r="L1" s="1373">
        <v>4</v>
      </c>
      <c r="M1" s="1373">
        <v>4</v>
      </c>
      <c r="N1" s="1373">
        <v>4</v>
      </c>
      <c r="O1" s="1373">
        <v>4</v>
      </c>
      <c r="P1" s="1373">
        <v>4</v>
      </c>
      <c r="Q1" s="1373">
        <v>4</v>
      </c>
      <c r="R1" s="1373">
        <v>4</v>
      </c>
      <c r="S1" s="1373">
        <v>4</v>
      </c>
      <c r="T1" s="1373">
        <v>4</v>
      </c>
      <c r="U1" s="1373">
        <v>4</v>
      </c>
      <c r="V1" s="1373">
        <v>4</v>
      </c>
      <c r="W1" s="1373">
        <v>4</v>
      </c>
      <c r="X1" s="1373">
        <v>4</v>
      </c>
      <c r="Y1" s="1373">
        <v>4</v>
      </c>
      <c r="Z1" s="1373">
        <v>4</v>
      </c>
      <c r="AA1" s="1373">
        <v>4</v>
      </c>
      <c r="AB1" s="1373" t="s">
        <v>90</v>
      </c>
      <c r="AC1" s="1373" t="s">
        <v>90</v>
      </c>
      <c r="AD1" s="1373" t="s">
        <v>102</v>
      </c>
      <c r="AE1" s="1373" t="s">
        <v>102</v>
      </c>
      <c r="AF1" s="1373" t="s">
        <v>102</v>
      </c>
      <c r="AG1" s="1373" t="s">
        <v>137</v>
      </c>
      <c r="AH1" s="1373" t="s">
        <v>137</v>
      </c>
      <c r="AI1" s="1373" t="s">
        <v>137</v>
      </c>
      <c r="AJ1" s="1373" t="s">
        <v>137</v>
      </c>
      <c r="AK1" s="1373" t="s">
        <v>552</v>
      </c>
      <c r="AL1" s="1373" t="s">
        <v>4118</v>
      </c>
      <c r="AP1" s="1643"/>
      <c r="AQ1" s="1643"/>
      <c r="AV1" s="1643"/>
      <c r="BJ1" s="1373" t="s">
        <v>14</v>
      </c>
    </row>
    <row s="1373" customFormat="1" customHeight="1" ht="78.75" hidden="1">
      <c r="A2" s="994"/>
      <c r="B2" s="2057" t="s">
        <v>4119</v>
      </c>
      <c r="C2" s="2057" t="s">
        <v>4120</v>
      </c>
      <c r="D2" s="2056" t="s">
        <v>4121</v>
      </c>
      <c r="E2" s="2060">
        <f>RIGHT(I2,LEN(I2)-SEARCH("#",SUBSTITUTE(I2,".","#",LEN(I2)-LEN(SUBSTITUTE(I2,".","")))))</f>
      </c>
      <c r="F2" s="2062">
        <f>J2</f>
        <v>0</v>
      </c>
      <c r="G2" s="1643"/>
      <c r="H2" s="2063"/>
      <c r="I2" s="2053"/>
      <c r="J2" s="547"/>
      <c r="K2" s="2023" t="s">
        <v>732</v>
      </c>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550"/>
      <c r="AN2" s="1532" t="s">
        <v>733</v>
      </c>
      <c r="AO2" s="550"/>
      <c r="AP2" s="1643"/>
      <c r="AQ2" s="1643"/>
      <c r="AV2" s="1643"/>
      <c r="AY2" s="551"/>
      <c r="BE2" s="1639"/>
      <c r="BF2" s="1639"/>
      <c r="BG2" s="1639"/>
      <c r="BH2" s="1639"/>
      <c r="BI2" s="1639"/>
      <c r="BJ2" s="1373">
        <v>0</v>
      </c>
    </row>
    <row customHeight="1" ht="11.25" hidden="1">
      <c r="E3" s="2055" t="s">
        <v>4122</v>
      </c>
      <c r="L3" s="1638">
        <f>0</f>
        <v>0</v>
      </c>
      <c r="M3" s="1638">
        <v>1</v>
      </c>
      <c r="N3" s="1642">
        <f>0</f>
        <v>0</v>
      </c>
      <c r="O3" s="1642">
        <f>0</f>
        <v>0</v>
      </c>
      <c r="P3" s="1642">
        <f>0</f>
        <v>0</v>
      </c>
      <c r="Q3" s="1642">
        <f>0</f>
        <v>0</v>
      </c>
      <c r="R3" s="1642">
        <f>0</f>
        <v>0</v>
      </c>
      <c r="S3" s="1642">
        <f>0</f>
        <v>0</v>
      </c>
      <c r="T3" s="1642">
        <f>0</f>
        <v>0</v>
      </c>
      <c r="U3" s="1642">
        <f>0</f>
        <v>0</v>
      </c>
      <c r="V3" s="1642">
        <f>0</f>
        <v>0</v>
      </c>
      <c r="W3" s="1642">
        <f>0</f>
        <v>0</v>
      </c>
      <c r="X3" s="1642">
        <f>0</f>
        <v>0</v>
      </c>
      <c r="Y3" s="1642">
        <f>0</f>
        <v>0</v>
      </c>
      <c r="Z3" s="1642">
        <f>0</f>
        <v>0</v>
      </c>
      <c r="AA3" s="1642">
        <f>0</f>
        <v>0</v>
      </c>
      <c r="AB3" s="1642">
        <f>0</f>
        <v>0</v>
      </c>
      <c r="AC3" s="1642">
        <f>0</f>
        <v>0</v>
      </c>
      <c r="AD3" s="1642">
        <f>0</f>
        <v>0</v>
      </c>
      <c r="AE3" s="1642">
        <f>0</f>
        <v>0</v>
      </c>
      <c r="AF3" s="1642">
        <f>0</f>
        <v>0</v>
      </c>
      <c r="AG3" s="1642">
        <f>0</f>
        <v>0</v>
      </c>
      <c r="AH3" s="1642">
        <f>0</f>
        <v>0</v>
      </c>
      <c r="AI3" s="1642">
        <f>0</f>
        <v>0</v>
      </c>
      <c r="AJ3" s="1642">
        <f>0</f>
        <v>0</v>
      </c>
      <c r="AK3" s="1642">
        <f>0</f>
        <v>0</v>
      </c>
      <c r="AL3" s="1642">
        <f>0</f>
        <v>0</v>
      </c>
      <c r="BJ3" s="1638">
        <v>0</v>
      </c>
    </row>
    <row s="1639" customFormat="1" customHeight="1" ht="11.25" hidden="1">
      <c r="A4" s="994"/>
      <c r="B4" s="994"/>
      <c r="C4" s="994"/>
      <c r="E4" s="994"/>
      <c r="F4" s="1373"/>
      <c r="G4" s="1643"/>
      <c r="H4" s="627"/>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373"/>
      <c r="AN4" s="1639">
        <v>4</v>
      </c>
      <c r="AO4" s="1373"/>
      <c r="AP4" s="1643"/>
      <c r="AQ4" s="1643"/>
      <c r="AR4" s="1373"/>
      <c r="AS4" s="1373"/>
      <c r="AT4" s="1373"/>
      <c r="AU4" s="1373"/>
      <c r="AV4" s="1643"/>
      <c r="AW4" s="1373"/>
      <c r="AX4" s="1373"/>
      <c r="AY4" s="551"/>
      <c r="AZ4" s="1373"/>
      <c r="BA4" s="1373"/>
      <c r="BB4" s="1373"/>
      <c r="BC4" s="1373"/>
      <c r="BD4" s="1373"/>
      <c r="BJ4" s="1639">
        <v>0</v>
      </c>
    </row>
    <row customHeight="1" ht="11.549999999999999">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BJ5" s="1638">
        <v>11</v>
      </c>
    </row>
    <row customHeight="1" ht="57.75">
      <c r="I6" s="2327" t="s">
        <v>4123</v>
      </c>
      <c r="J6" s="2327"/>
      <c r="K6" s="2327"/>
      <c r="L6" s="2327"/>
      <c r="M6" s="2327"/>
      <c r="N6" s="2327"/>
      <c r="O6" s="2327"/>
      <c r="P6" s="2327"/>
      <c r="Q6" s="2327"/>
      <c r="R6" s="2327"/>
      <c r="S6" s="2327"/>
      <c r="T6" s="2327"/>
      <c r="U6" s="2327"/>
      <c r="V6" s="2327"/>
      <c r="W6" s="2327"/>
      <c r="X6" s="2327"/>
      <c r="Y6" s="2327"/>
      <c r="Z6" s="2327"/>
      <c r="AA6" s="2327"/>
      <c r="AB6" s="2327"/>
      <c r="AC6" s="2327"/>
      <c r="AD6" s="2327"/>
      <c r="AE6" s="2327"/>
      <c r="AF6" s="2327"/>
      <c r="AG6" s="2327"/>
      <c r="AH6" s="2327"/>
      <c r="AI6" s="2327"/>
      <c r="AJ6" s="2327"/>
      <c r="AK6" s="2327"/>
      <c r="AL6" s="2327"/>
      <c r="AN6" s="563"/>
      <c r="BJ6" s="1638">
        <v>55</v>
      </c>
    </row>
    <row customHeight="1" ht="25.2">
      <c r="I7" s="2269" t="str">
        <f>IF(org=0,"Не определено",org)</f>
        <v>КГУП "Примтеплоэнерго"</v>
      </c>
      <c r="J7" s="2269"/>
      <c r="K7" s="2269"/>
      <c r="L7" s="2269"/>
      <c r="M7" s="2269"/>
      <c r="N7" s="2269"/>
      <c r="O7" s="2269"/>
      <c r="P7" s="2269"/>
      <c r="Q7" s="2269"/>
      <c r="R7" s="2269"/>
      <c r="S7" s="2269"/>
      <c r="T7" s="2269"/>
      <c r="U7" s="2269"/>
      <c r="V7" s="2269"/>
      <c r="W7" s="2269"/>
      <c r="X7" s="2269"/>
      <c r="Y7" s="2269"/>
      <c r="Z7" s="2269"/>
      <c r="AA7" s="2269"/>
      <c r="AB7" s="2269"/>
      <c r="AC7" s="2269"/>
      <c r="AD7" s="2269"/>
      <c r="AE7" s="2269"/>
      <c r="AF7" s="2269"/>
      <c r="AG7" s="2269"/>
      <c r="AH7" s="2269"/>
      <c r="AI7" s="2269"/>
      <c r="AJ7" s="2269"/>
      <c r="AK7" s="2269"/>
      <c r="AL7" s="2269"/>
      <c r="BJ7" s="1638">
        <v>24</v>
      </c>
    </row>
    <row customHeight="1" ht="11.549999999999999">
      <c r="I8" s="1142"/>
      <c r="J8" s="1142"/>
      <c r="K8" s="1142"/>
      <c r="L8" s="1142"/>
      <c r="M8" s="1142"/>
      <c r="N8" s="1143" t="s">
        <v>22</v>
      </c>
      <c r="O8" s="1143" t="s">
        <v>22</v>
      </c>
      <c r="P8" s="1143" t="s">
        <v>22</v>
      </c>
      <c r="Q8" s="1143" t="s">
        <v>22</v>
      </c>
      <c r="R8" s="1143" t="s">
        <v>22</v>
      </c>
      <c r="S8" s="1143" t="s">
        <v>22</v>
      </c>
      <c r="T8" s="1143" t="s">
        <v>22</v>
      </c>
      <c r="U8" s="1143" t="s">
        <v>22</v>
      </c>
      <c r="V8" s="1143" t="s">
        <v>22</v>
      </c>
      <c r="W8" s="1143" t="s">
        <v>22</v>
      </c>
      <c r="X8" s="1143" t="s">
        <v>22</v>
      </c>
      <c r="Y8" s="1143" t="s">
        <v>22</v>
      </c>
      <c r="Z8" s="1143" t="s">
        <v>22</v>
      </c>
      <c r="AA8" s="1143" t="s">
        <v>22</v>
      </c>
      <c r="AB8" s="1143" t="s">
        <v>22</v>
      </c>
      <c r="AC8" s="1143" t="s">
        <v>22</v>
      </c>
      <c r="AD8" s="1143" t="s">
        <v>22</v>
      </c>
      <c r="AE8" s="1143" t="s">
        <v>22</v>
      </c>
      <c r="AF8" s="1143" t="s">
        <v>22</v>
      </c>
      <c r="AG8" s="1143" t="s">
        <v>22</v>
      </c>
      <c r="AH8" s="1143" t="s">
        <v>22</v>
      </c>
      <c r="AI8" s="1143" t="s">
        <v>22</v>
      </c>
      <c r="AJ8" s="1143" t="s">
        <v>22</v>
      </c>
      <c r="AK8" s="1143" t="s">
        <v>22</v>
      </c>
      <c r="AL8" s="1143" t="s">
        <v>22</v>
      </c>
      <c r="BJ8" s="1638">
        <v>11</v>
      </c>
    </row>
    <row s="1649" customFormat="1" customHeight="1" ht="30" hidden="1">
      <c r="A9" s="1174"/>
      <c r="B9" s="1174"/>
      <c r="C9" s="1174"/>
      <c r="E9" s="1174"/>
      <c r="H9" s="1649"/>
      <c r="L9" s="896"/>
      <c r="M9" s="896" t="s">
        <v>254</v>
      </c>
      <c r="N9" s="896" t="s">
        <v>287</v>
      </c>
      <c r="O9" s="896" t="s">
        <v>303</v>
      </c>
      <c r="P9" s="896" t="s">
        <v>258</v>
      </c>
      <c r="Q9" s="896" t="s">
        <v>260</v>
      </c>
      <c r="R9" s="896" t="s">
        <v>262</v>
      </c>
      <c r="S9" s="896" t="s">
        <v>264</v>
      </c>
      <c r="T9" s="896" t="s">
        <v>266</v>
      </c>
      <c r="U9" s="896" t="s">
        <v>268</v>
      </c>
      <c r="V9" s="896" t="s">
        <v>270</v>
      </c>
      <c r="W9" s="896" t="s">
        <v>272</v>
      </c>
      <c r="X9" s="896" t="s">
        <v>274</v>
      </c>
      <c r="Y9" s="896" t="s">
        <v>276</v>
      </c>
      <c r="Z9" s="896" t="s">
        <v>278</v>
      </c>
      <c r="AA9" s="896" t="s">
        <v>280</v>
      </c>
      <c r="AB9" s="896" t="s">
        <v>282</v>
      </c>
      <c r="AC9" s="896" t="s">
        <v>284</v>
      </c>
      <c r="AD9" s="896" t="s">
        <v>290</v>
      </c>
      <c r="AE9" s="896" t="s">
        <v>292</v>
      </c>
      <c r="AF9" s="896" t="s">
        <v>293</v>
      </c>
      <c r="AG9" s="896" t="s">
        <v>294</v>
      </c>
      <c r="AH9" s="896" t="s">
        <v>296</v>
      </c>
      <c r="AI9" s="896" t="s">
        <v>297</v>
      </c>
      <c r="AJ9" s="896" t="s">
        <v>299</v>
      </c>
      <c r="AK9" s="896" t="s">
        <v>300</v>
      </c>
      <c r="AL9" s="896" t="s">
        <v>301</v>
      </c>
      <c r="BJ9" s="1643">
        <v>1</v>
      </c>
    </row>
    <row customHeight="1" ht="11.549999999999999">
      <c r="E10" s="2054" t="s">
        <v>4124</v>
      </c>
      <c r="I10" s="718"/>
      <c r="J10" s="2387" t="s">
        <v>245</v>
      </c>
      <c r="K10" s="2388"/>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N10" s="2413" t="str">
        <f>IF(N9="","",INDEX(DIFFERENTIATION_UNMERGE_VD,MATCH(N9,DIFFERENTIATION_ID_DIFF,0)))</f>
        <v>Подключение (технологическое присоединение) к системе теплоснабжения</v>
      </c>
      <c r="O10" s="2413" t="str">
        <f>IF(O9="","",INDEX(DIFFERENTIATION_UNMERGE_VD,MATCH(O9,DIFFERENTIATION_ID_DIFF,0)))</f>
        <v>Передача. Тепловая энергия</v>
      </c>
      <c r="P10" s="2413" t="str">
        <f>IF(P9="","",INDEX(DIFFERENTIATION_UNMERGE_VD,MATCH(P9,DIFFERENTIATION_ID_DIFF,0)))</f>
        <v>Производство тепловой энергии. Некомбинированная выработка</v>
      </c>
      <c r="Q10" s="2413" t="str">
        <f>IF(Q9="","",INDEX(DIFFERENTIATION_UNMERGE_VD,MATCH(Q9,DIFFERENTIATION_ID_DIFF,0)))</f>
        <v>Производство тепловой энергии. Некомбинированная выработка</v>
      </c>
      <c r="R10" s="2413" t="str">
        <f>IF(R9="","",INDEX(DIFFERENTIATION_UNMERGE_VD,MATCH(R9,DIFFERENTIATION_ID_DIFF,0)))</f>
        <v>Производство тепловой энергии. Некомбинированная выработка</v>
      </c>
      <c r="S10" s="2413" t="str">
        <f>IF(S9="","",INDEX(DIFFERENTIATION_UNMERGE_VD,MATCH(S9,DIFFERENTIATION_ID_DIFF,0)))</f>
        <v>Производство тепловой энергии. Некомбинированная выработка</v>
      </c>
      <c r="T10" s="2413" t="str">
        <f>IF(T9="","",INDEX(DIFFERENTIATION_UNMERGE_VD,MATCH(T9,DIFFERENTIATION_ID_DIFF,0)))</f>
        <v>Производство тепловой энергии. Некомбинированная выработка</v>
      </c>
      <c r="U10" s="2413" t="str">
        <f>IF(U9="","",INDEX(DIFFERENTIATION_UNMERGE_VD,MATCH(U9,DIFFERENTIATION_ID_DIFF,0)))</f>
        <v>Производство тепловой энергии. Некомбинированная выработка</v>
      </c>
      <c r="V10" s="2413" t="str">
        <f>IF(V9="","",INDEX(DIFFERENTIATION_UNMERGE_VD,MATCH(V9,DIFFERENTIATION_ID_DIFF,0)))</f>
        <v>Производство тепловой энергии. Некомбинированная выработка</v>
      </c>
      <c r="W10" s="2413" t="str">
        <f>IF(W9="","",INDEX(DIFFERENTIATION_UNMERGE_VD,MATCH(W9,DIFFERENTIATION_ID_DIFF,0)))</f>
        <v>Производство тепловой энергии. Некомбинированная выработка</v>
      </c>
      <c r="X10" s="2413" t="str">
        <f>IF(X9="","",INDEX(DIFFERENTIATION_UNMERGE_VD,MATCH(X9,DIFFERENTIATION_ID_DIFF,0)))</f>
        <v>Производство тепловой энергии. Некомбинированная выработка</v>
      </c>
      <c r="Y10" s="2413" t="str">
        <f>IF(Y9="","",INDEX(DIFFERENTIATION_UNMERGE_VD,MATCH(Y9,DIFFERENTIATION_ID_DIFF,0)))</f>
        <v>Производство тепловой энергии. Некомбинированная выработка</v>
      </c>
      <c r="Z10" s="2413" t="str">
        <f>IF(Z9="","",INDEX(DIFFERENTIATION_UNMERGE_VD,MATCH(Z9,DIFFERENTIATION_ID_DIFF,0)))</f>
        <v>Производство тепловой энергии. Некомбинированная выработка</v>
      </c>
      <c r="AA10" s="2413" t="str">
        <f>IF(AA9="","",INDEX(DIFFERENTIATION_UNMERGE_VD,MATCH(AA9,DIFFERENTIATION_ID_DIFF,0)))</f>
        <v>Производство тепловой энергии. Некомбинированная выработка</v>
      </c>
      <c r="AB10" s="2413" t="str">
        <f>IF(AB9="","",INDEX(DIFFERENTIATION_UNMERGE_VD,MATCH(AB9,DIFFERENTIATION_ID_DIFF,0)))</f>
        <v>Производство тепловой энергии. Некомбинированная выработка</v>
      </c>
      <c r="AC10" s="2413" t="str">
        <f>IF(AC9="","",INDEX(DIFFERENTIATION_UNMERGE_VD,MATCH(AC9,DIFFERENTIATION_ID_DIFF,0)))</f>
        <v>Производство тепловой энергии. Некомбинированная выработка</v>
      </c>
      <c r="AD10" s="2413" t="str">
        <f>IF(AD9="","",INDEX(DIFFERENTIATION_UNMERGE_VD,MATCH(AD9,DIFFERENTIATION_ID_DIFF,0)))</f>
        <v>Подключение (технологическое присоединение) к системе теплоснабжения</v>
      </c>
      <c r="AE10" s="2413" t="str">
        <f>IF(AE9="","",INDEX(DIFFERENTIATION_UNMERGE_VD,MATCH(AE9,DIFFERENTIATION_ID_DIFF,0)))</f>
        <v>Подключение (технологическое присоединение) к системе теплоснабжения</v>
      </c>
      <c r="AF10" s="2413" t="str">
        <f>IF(AF9="","",INDEX(DIFFERENTIATION_UNMERGE_VD,MATCH(AF9,DIFFERENTIATION_ID_DIFF,0)))</f>
        <v>Подключение (технологическое присоединение) к системе теплоснабжения</v>
      </c>
      <c r="AG10" s="2413" t="str">
        <f>IF(AG9="","",INDEX(DIFFERENTIATION_UNMERGE_VD,MATCH(AG9,DIFFERENTIATION_ID_DIFF,0)))</f>
        <v>Подключение (технологическое присоединение) к системе теплоснабжения</v>
      </c>
      <c r="AH10" s="2413" t="str">
        <f>IF(AH9="","",INDEX(DIFFERENTIATION_UNMERGE_VD,MATCH(AH9,DIFFERENTIATION_ID_DIFF,0)))</f>
        <v>Подключение (технологическое присоединение) к системе теплоснабжения</v>
      </c>
      <c r="AI10" s="2413" t="str">
        <f>IF(AI9="","",INDEX(DIFFERENTIATION_UNMERGE_VD,MATCH(AI9,DIFFERENTIATION_ID_DIFF,0)))</f>
        <v>Подключение (технологическое присоединение) к системе теплоснабжения</v>
      </c>
      <c r="AJ10" s="2413" t="str">
        <f>IF(AJ9="","",INDEX(DIFFERENTIATION_UNMERGE_VD,MATCH(AJ9,DIFFERENTIATION_ID_DIFF,0)))</f>
        <v>Подключение (технологическое присоединение) к системе теплоснабжения</v>
      </c>
      <c r="AK10" s="2413" t="str">
        <f>IF(AK9="","",INDEX(DIFFERENTIATION_UNMERGE_VD,MATCH(AK9,DIFFERENTIATION_ID_DIFF,0)))</f>
        <v>Подключение (технологическое присоединение) к системе теплоснабжения</v>
      </c>
      <c r="AL10" s="2413" t="str">
        <f>IF(AL9="","",INDEX(DIFFERENTIATION_UNMERGE_VD,MATCH(AL9,DIFFERENTIATION_ID_DIFF,0)))</f>
        <v>Подключение (технологическое присоединение) к системе теплоснабжения</v>
      </c>
      <c r="AN10" s="2147" t="s">
        <v>477</v>
      </c>
      <c r="BJ10" s="1638">
        <v>11</v>
      </c>
    </row>
    <row customHeight="1" ht="11.549999999999999">
      <c r="E11" s="2054" t="s">
        <v>4125</v>
      </c>
      <c r="I11" s="718"/>
      <c r="J11" s="2387" t="s">
        <v>740</v>
      </c>
      <c r="K11" s="2388"/>
      <c r="L11" s="2033" t="str">
        <f>IF(L9="","",INDEX(DIFFERENTIATION_UNMERGE_AREA,MATCH(L9,DIFFERENTIATION_ID_DIFF,0)))</f>
        <v/>
      </c>
      <c r="M11" s="2033" t="str">
        <f>IF(M9="","",INDEX(DIFFERENTIATION_UNMERGE_AREA,MATCH(M9,DIFFERENTIATION_ID_DIFF,0)))</f>
        <v>без дифференциации</v>
      </c>
      <c r="N11" s="2413" t="str">
        <f>IF(N9="","",INDEX(DIFFERENTIATION_UNMERGE_AREA,MATCH(N9,DIFFERENTIATION_ID_DIFF,0)))</f>
        <v>Территория 28</v>
      </c>
      <c r="O11" s="2413" t="str">
        <f>IF(O9="","",INDEX(DIFFERENTIATION_UNMERGE_AREA,MATCH(O9,DIFFERENTIATION_ID_DIFF,0)))</f>
        <v>Территория 3</v>
      </c>
      <c r="P11" s="2413" t="str">
        <f>IF(P9="","",INDEX(DIFFERENTIATION_UNMERGE_AREA,MATCH(P9,DIFFERENTIATION_ID_DIFF,0)))</f>
        <v>без дифференциации</v>
      </c>
      <c r="Q11" s="2413" t="str">
        <f>IF(Q9="","",INDEX(DIFFERENTIATION_UNMERGE_AREA,MATCH(Q9,DIFFERENTIATION_ID_DIFF,0)))</f>
        <v>без дифференциации</v>
      </c>
      <c r="R11" s="2413" t="str">
        <f>IF(R9="","",INDEX(DIFFERENTIATION_UNMERGE_AREA,MATCH(R9,DIFFERENTIATION_ID_DIFF,0)))</f>
        <v>без дифференциации</v>
      </c>
      <c r="S11" s="2413" t="str">
        <f>IF(S9="","",INDEX(DIFFERENTIATION_UNMERGE_AREA,MATCH(S9,DIFFERENTIATION_ID_DIFF,0)))</f>
        <v>без дифференциации</v>
      </c>
      <c r="T11" s="2413" t="str">
        <f>IF(T9="","",INDEX(DIFFERENTIATION_UNMERGE_AREA,MATCH(T9,DIFFERENTIATION_ID_DIFF,0)))</f>
        <v>без дифференциации</v>
      </c>
      <c r="U11" s="2413" t="str">
        <f>IF(U9="","",INDEX(DIFFERENTIATION_UNMERGE_AREA,MATCH(U9,DIFFERENTIATION_ID_DIFF,0)))</f>
        <v>без дифференциации</v>
      </c>
      <c r="V11" s="2413" t="str">
        <f>IF(V9="","",INDEX(DIFFERENTIATION_UNMERGE_AREA,MATCH(V9,DIFFERENTIATION_ID_DIFF,0)))</f>
        <v>без дифференциации</v>
      </c>
      <c r="W11" s="2413" t="str">
        <f>IF(W9="","",INDEX(DIFFERENTIATION_UNMERGE_AREA,MATCH(W9,DIFFERENTIATION_ID_DIFF,0)))</f>
        <v>без дифференциации</v>
      </c>
      <c r="X11" s="2413" t="str">
        <f>IF(X9="","",INDEX(DIFFERENTIATION_UNMERGE_AREA,MATCH(X9,DIFFERENTIATION_ID_DIFF,0)))</f>
        <v>без дифференциации</v>
      </c>
      <c r="Y11" s="2413" t="str">
        <f>IF(Y9="","",INDEX(DIFFERENTIATION_UNMERGE_AREA,MATCH(Y9,DIFFERENTIATION_ID_DIFF,0)))</f>
        <v>без дифференциации</v>
      </c>
      <c r="Z11" s="2413" t="str">
        <f>IF(Z9="","",INDEX(DIFFERENTIATION_UNMERGE_AREA,MATCH(Z9,DIFFERENTIATION_ID_DIFF,0)))</f>
        <v>без дифференциации</v>
      </c>
      <c r="AA11" s="2413" t="str">
        <f>IF(AA9="","",INDEX(DIFFERENTIATION_UNMERGE_AREA,MATCH(AA9,DIFFERENTIATION_ID_DIFF,0)))</f>
        <v>без дифференциации</v>
      </c>
      <c r="AB11" s="2413" t="str">
        <f>IF(AB9="","",INDEX(DIFFERENTIATION_UNMERGE_AREA,MATCH(AB9,DIFFERENTIATION_ID_DIFF,0)))</f>
        <v>без дифференциации</v>
      </c>
      <c r="AC11" s="2413" t="str">
        <f>IF(AC9="","",INDEX(DIFFERENTIATION_UNMERGE_AREA,MATCH(AC9,DIFFERENTIATION_ID_DIFF,0)))</f>
        <v>без дифференциации</v>
      </c>
      <c r="AD11" s="2413" t="str">
        <f>IF(AD9="","",INDEX(DIFFERENTIATION_UNMERGE_AREA,MATCH(AD9,DIFFERENTIATION_ID_DIFF,0)))</f>
        <v>Территория 18</v>
      </c>
      <c r="AE11" s="2413" t="str">
        <f>IF(AE9="","",INDEX(DIFFERENTIATION_UNMERGE_AREA,MATCH(AE9,DIFFERENTIATION_ID_DIFF,0)))</f>
        <v>Территория 7</v>
      </c>
      <c r="AF11" s="2413" t="str">
        <f>IF(AF9="","",INDEX(DIFFERENTIATION_UNMERGE_AREA,MATCH(AF9,DIFFERENTIATION_ID_DIFF,0)))</f>
        <v>Территория 2</v>
      </c>
      <c r="AG11" s="2413" t="str">
        <f>IF(AG9="","",INDEX(DIFFERENTIATION_UNMERGE_AREA,MATCH(AG9,DIFFERENTIATION_ID_DIFF,0)))</f>
        <v>Территория 14</v>
      </c>
      <c r="AH11" s="2413" t="str">
        <f>IF(AH9="","",INDEX(DIFFERENTIATION_UNMERGE_AREA,MATCH(AH9,DIFFERENTIATION_ID_DIFF,0)))</f>
        <v>Территория 25</v>
      </c>
      <c r="AI11" s="2413" t="str">
        <f>IF(AI9="","",INDEX(DIFFERENTIATION_UNMERGE_AREA,MATCH(AI9,DIFFERENTIATION_ID_DIFF,0)))</f>
        <v>Территория 4</v>
      </c>
      <c r="AJ11" s="2413" t="str">
        <f>IF(AJ9="","",INDEX(DIFFERENTIATION_UNMERGE_AREA,MATCH(AJ9,DIFFERENTIATION_ID_DIFF,0)))</f>
        <v>Территория 13</v>
      </c>
      <c r="AK11" s="2413" t="str">
        <f>IF(AK9="","",INDEX(DIFFERENTIATION_UNMERGE_AREA,MATCH(AK9,DIFFERENTIATION_ID_DIFF,0)))</f>
        <v>Территория 1</v>
      </c>
      <c r="AL11" s="2413" t="str">
        <f>IF(AL9="","",INDEX(DIFFERENTIATION_UNMERGE_AREA,MATCH(AL9,DIFFERENTIATION_ID_DIFF,0)))</f>
        <v>Территория 5</v>
      </c>
      <c r="AN11" s="2147"/>
      <c r="BJ11" s="1638">
        <v>11</v>
      </c>
    </row>
    <row customHeight="1" ht="11.549999999999999">
      <c r="E12" s="2054" t="s">
        <v>4126</v>
      </c>
      <c r="I12" s="1669"/>
      <c r="J12" s="2387" t="s">
        <v>741</v>
      </c>
      <c r="K12" s="2388"/>
      <c r="L12" s="2033" t="str">
        <f>IF(L9="","",INDEX(DIFFERENTIATION_UNMERGE_SYSTEM,MATCH(L9,DIFFERENTIATION_ID_DIFF,0)))</f>
        <v/>
      </c>
      <c r="M12" s="2033" t="str">
        <f>IF(M9="","",INDEX(DIFFERENTIATION_UNMERGE_SYSTEM,MATCH(M9,DIFFERENTIATION_ID_DIFF,0)))</f>
        <v>Единый тариф на тепловую энергию по Приморскому краю</v>
      </c>
      <c r="N12" s="2413" t="str">
        <f>IF(N9="","",INDEX(DIFFERENTIATION_UNMERGE_SYSTEM,MATCH(N9,DIFFERENTIATION_ID_DIFF,0)))</f>
        <v>Владивостокский городской округ</v>
      </c>
      <c r="O12" s="2413" t="str">
        <f>IF(O9="","",INDEX(DIFFERENTIATION_UNMERGE_SYSTEM,MATCH(O9,DIFFERENTIATION_ID_DIFF,0)))</f>
        <v>"Лесозаводский городской округ, Лесозаводский городской округ (05711000);
</v>
      </c>
      <c r="P12" s="2413" t="str">
        <f>IF(P9="","",INDEX(DIFFERENTIATION_UNMERGE_SYSTEM,MATCH(P9,DIFFERENTIATION_ID_DIFF,0)))</f>
        <v>Тариф на тепловую энергию по Арсеньевскому ГО</v>
      </c>
      <c r="Q12" s="2413" t="str">
        <f>IF(Q9="","",INDEX(DIFFERENTIATION_UNMERGE_SYSTEM,MATCH(Q9,DIFFERENTIATION_ID_DIFF,0)))</f>
        <v>Тариф на тепловую энергию по городскому округгу Большой Камень</v>
      </c>
      <c r="R12" s="2413" t="str">
        <f>IF(R9="","",INDEX(DIFFERENTIATION_UNMERGE_SYSTEM,MATCH(R9,DIFFERENTIATION_ID_DIFF,0)))</f>
        <v>ГВС-открытая система на территории Артемовский городской округ</v>
      </c>
      <c r="S12" s="2413" t="str">
        <f>IF(S9="","",INDEX(DIFFERENTIATION_UNMERGE_SYSTEM,MATCH(S9,DIFFERENTIATION_ID_DIFF,0)))</f>
        <v>ГВС-открытая система на территории Дальнегорский городской округ</v>
      </c>
      <c r="T12" s="2413" t="str">
        <f>IF(T9="","",INDEX(DIFFERENTIATION_UNMERGE_SYSTEM,MATCH(T9,DIFFERENTIATION_ID_DIFF,0)))</f>
        <v>ГВС-открытая система на территории Кавалеровский муниципальный район</v>
      </c>
      <c r="U12" s="2413" t="str">
        <f>IF(U9="","",INDEX(DIFFERENTIATION_UNMERGE_SYSTEM,MATCH(U9,DIFFERENTIATION_ID_DIFF,0)))</f>
        <v>ГВС-открытая система на территории Кировский муниципальный район, Горноключевское гороское поселение (05612154); </v>
      </c>
      <c r="V12" s="2413" t="str">
        <f>IF(V9="","",INDEX(DIFFERENTIATION_UNMERGE_SYSTEM,MATCH(V9,DIFFERENTIATION_ID_DIFF,0)))</f>
        <v>ГВС-открытая система на территории Михайловский муниципальный район, Новошахтинское городское поселение (05620154); </v>
      </c>
      <c r="W12" s="2413" t="str">
        <f>IF(W9="","",INDEX(DIFFERENTIATION_UNMERGE_SYSTEM,MATCH(W9,DIFFERENTIATION_ID_DIFF,0)))</f>
        <v>ГВС-открытая система на территории Пожарский муниципальный район, Губеровское сельское поселение (05634407); </v>
      </c>
      <c r="X12" s="2413" t="str">
        <f>IF(X9="","",INDEX(DIFFERENTIATION_UNMERGE_SYSTEM,MATCH(X9,DIFFERENTIATION_ID_DIFF,0)))</f>
        <v>ГВС-открытая система на территории Пожарский муниципальный район, Нагорненское сельское поселение (05634418); </v>
      </c>
      <c r="Y12" s="2413" t="str">
        <f>IF(Y9="","",INDEX(DIFFERENTIATION_UNMERGE_SYSTEM,MATCH(Y9,DIFFERENTIATION_ID_DIFF,0)))</f>
        <v>ГВС-открытая система на территории Хасанский муниципальный район, Зарубинское городское поселение (05648153); </v>
      </c>
      <c r="Z12" s="2413" t="str">
        <f>IF(Z9="","",INDEX(DIFFERENTIATION_UNMERGE_SYSTEM,MATCH(Z9,DIFFERENTIATION_ID_DIFF,0)))</f>
        <v>ГВС-открытая система на территории Хасанский муниципальный район, Славянское городское поселение (05648151); </v>
      </c>
      <c r="AA12" s="2413" t="str">
        <f>IF(AA9="","",INDEX(DIFFERENTIATION_UNMERGE_SYSTEM,MATCH(AA9,DIFFERENTIATION_ID_DIFF,0)))</f>
        <v>ГВС-открытая система на территории Хорольский муниципальный район, Ярославское городское поселение (05650156); </v>
      </c>
      <c r="AB12" s="2413" t="str">
        <f>IF(AB9="","",INDEX(DIFFERENTIATION_UNMERGE_SYSTEM,MATCH(AB9,DIFFERENTIATION_ID_DIFF,0)))</f>
        <v>ГВС-открытая система на территории Владивостокского городского округа (05701000).</v>
      </c>
      <c r="AC12" s="2413" t="str">
        <f>IF(AC9="","",INDEX(DIFFERENTIATION_UNMERGE_SYSTEM,MATCH(AC9,DIFFERENTIATION_ID_DIFF,0)))</f>
        <v>ГВС-открытая система на территории Арсеньевский городской округ, (05703000);</v>
      </c>
      <c r="AD12" s="2413" t="str">
        <f>IF(AD9="","",INDEX(DIFFERENTIATION_UNMERGE_SYSTEM,MATCH(AD9,DIFFERENTIATION_ID_DIFF,0)))</f>
        <v>Черниговский муниципальный район</v>
      </c>
      <c r="AE12" s="2413" t="str">
        <f>IF(AE9="","",INDEX(DIFFERENTIATION_UNMERGE_SYSTEM,MATCH(AE9,DIFFERENTIATION_ID_DIFF,0)))</f>
        <v>Спасское ГО</v>
      </c>
      <c r="AF12" s="2413" t="str">
        <f>IF(AF9="","",INDEX(DIFFERENTIATION_UNMERGE_SYSTEM,MATCH(AF9,DIFFERENTIATION_ID_DIFF,0)))</f>
        <v>Дальнегорский городской округ</v>
      </c>
      <c r="AG12" s="2413" t="str">
        <f>IF(AG9="","",INDEX(DIFFERENTIATION_UNMERGE_SYSTEM,MATCH(AG9,DIFFERENTIATION_ID_DIFF,0)))</f>
        <v>Михайловский муниципальный район</v>
      </c>
      <c r="AH12" s="2413" t="str">
        <f>IF(AH9="","",INDEX(DIFFERENTIATION_UNMERGE_SYSTEM,MATCH(AH9,DIFFERENTIATION_ID_DIFF,0)))</f>
        <v>Ханкайский муниципальный район</v>
      </c>
      <c r="AI12" s="2413" t="str">
        <f>IF(AI9="","",INDEX(DIFFERENTIATION_UNMERGE_SYSTEM,MATCH(AI9,DIFFERENTIATION_ID_DIFF,0)))</f>
        <v>Находкинский городской округ</v>
      </c>
      <c r="AJ12" s="2413" t="str">
        <f>IF(AJ9="","",INDEX(DIFFERENTIATION_UNMERGE_SYSTEM,MATCH(AJ9,DIFFERENTIATION_ID_DIFF,0)))</f>
        <v>Лазовский МО</v>
      </c>
      <c r="AK12" s="2413" t="str">
        <f>IF(AK9="","",INDEX(DIFFERENTIATION_UNMERGE_SYSTEM,MATCH(AK9,DIFFERENTIATION_ID_DIFF,0)))</f>
        <v>Артемовский городской округ</v>
      </c>
      <c r="AL12" s="2413" t="str">
        <f>IF(AL9="","",INDEX(DIFFERENTIATION_UNMERGE_SYSTEM,MATCH(AL9,DIFFERENTIATION_ID_DIFF,0)))</f>
        <v>Дальнереченский городской округ</v>
      </c>
      <c r="AN12" s="2147"/>
      <c r="BJ12" s="1638">
        <v>11</v>
      </c>
    </row>
    <row customHeight="1" ht="11.549999999999999">
      <c r="E13" s="2054" t="s">
        <v>4127</v>
      </c>
      <c r="F13" s="2054" t="s">
        <v>4128</v>
      </c>
      <c r="I13" s="2389" t="s">
        <v>476</v>
      </c>
      <c r="J13" s="2390"/>
      <c r="K13" s="2390"/>
      <c r="L13" s="2031"/>
      <c r="M13" s="2071"/>
      <c r="N13" s="2387"/>
      <c r="O13" s="2387"/>
      <c r="P13" s="2387"/>
      <c r="Q13" s="2387"/>
      <c r="R13" s="2387"/>
      <c r="S13" s="2387"/>
      <c r="T13" s="2387"/>
      <c r="U13" s="2387"/>
      <c r="V13" s="2387"/>
      <c r="W13" s="2387"/>
      <c r="X13" s="2387"/>
      <c r="Y13" s="2387"/>
      <c r="Z13" s="2387"/>
      <c r="AA13" s="2387"/>
      <c r="AB13" s="2387"/>
      <c r="AC13" s="2387"/>
      <c r="AD13" s="2387"/>
      <c r="AE13" s="2387"/>
      <c r="AF13" s="2387"/>
      <c r="AG13" s="2387"/>
      <c r="AH13" s="2387"/>
      <c r="AI13" s="2387"/>
      <c r="AJ13" s="2387"/>
      <c r="AK13" s="2387"/>
      <c r="AL13" s="2387"/>
      <c r="AN13" s="2147"/>
      <c r="BJ13" s="1638">
        <v>11</v>
      </c>
    </row>
    <row customHeight="1" ht="24">
      <c r="I14" s="2024" t="s">
        <v>88</v>
      </c>
      <c r="J14" s="2024" t="s">
        <v>478</v>
      </c>
      <c r="K14" s="2024" t="s">
        <v>742</v>
      </c>
      <c r="L14" s="2064" t="s">
        <v>479</v>
      </c>
      <c r="M14" s="2065" t="s">
        <v>479</v>
      </c>
      <c r="N14" s="2282" t="s">
        <v>479</v>
      </c>
      <c r="O14" s="2282" t="s">
        <v>479</v>
      </c>
      <c r="P14" s="2282" t="s">
        <v>479</v>
      </c>
      <c r="Q14" s="2282" t="s">
        <v>479</v>
      </c>
      <c r="R14" s="2282" t="s">
        <v>479</v>
      </c>
      <c r="S14" s="2282" t="s">
        <v>479</v>
      </c>
      <c r="T14" s="2282" t="s">
        <v>479</v>
      </c>
      <c r="U14" s="2282" t="s">
        <v>479</v>
      </c>
      <c r="V14" s="2282" t="s">
        <v>479</v>
      </c>
      <c r="W14" s="2282" t="s">
        <v>479</v>
      </c>
      <c r="X14" s="2282" t="s">
        <v>479</v>
      </c>
      <c r="Y14" s="2282" t="s">
        <v>479</v>
      </c>
      <c r="Z14" s="2282" t="s">
        <v>479</v>
      </c>
      <c r="AA14" s="2282" t="s">
        <v>479</v>
      </c>
      <c r="AB14" s="2282" t="s">
        <v>479</v>
      </c>
      <c r="AC14" s="2282" t="s">
        <v>479</v>
      </c>
      <c r="AD14" s="2282" t="s">
        <v>479</v>
      </c>
      <c r="AE14" s="2282" t="s">
        <v>479</v>
      </c>
      <c r="AF14" s="2282" t="s">
        <v>479</v>
      </c>
      <c r="AG14" s="2282" t="s">
        <v>479</v>
      </c>
      <c r="AH14" s="2282" t="s">
        <v>479</v>
      </c>
      <c r="AI14" s="2282" t="s">
        <v>479</v>
      </c>
      <c r="AJ14" s="2282" t="s">
        <v>479</v>
      </c>
      <c r="AK14" s="2282" t="s">
        <v>479</v>
      </c>
      <c r="AL14" s="2282" t="s">
        <v>479</v>
      </c>
      <c r="AN14" s="2147"/>
      <c r="BJ14" s="1638">
        <v>23</v>
      </c>
    </row>
    <row customHeight="1" ht="24">
      <c r="A15" s="2058"/>
      <c r="B15" s="2057" t="s">
        <v>4129</v>
      </c>
      <c r="C15" s="2057" t="s">
        <v>4130</v>
      </c>
      <c r="D15" s="2056" t="s">
        <v>4131</v>
      </c>
      <c r="E15" s="2060" t="s">
        <v>4132</v>
      </c>
      <c r="F15" s="2060" t="s">
        <v>4132</v>
      </c>
      <c r="G15" s="1643" t="s">
        <v>779</v>
      </c>
      <c r="H15" s="2025"/>
      <c r="I15" s="1637">
        <v>1</v>
      </c>
      <c r="J15" s="2026" t="s">
        <v>4133</v>
      </c>
      <c r="K15" s="2024" t="s">
        <v>482</v>
      </c>
      <c r="L15" s="669"/>
      <c r="M15" s="825"/>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550" t="s">
        <v>4134</v>
      </c>
      <c r="AN15" s="1532" t="s">
        <v>4135</v>
      </c>
      <c r="AO15" s="550" t="s">
        <v>4134</v>
      </c>
      <c r="BJ15" s="1638">
        <v>23</v>
      </c>
    </row>
    <row customHeight="1" ht="35.699999999999996">
      <c r="A16" s="2058"/>
      <c r="B16" s="2057" t="s">
        <v>4136</v>
      </c>
      <c r="C16" s="2057" t="s">
        <v>4137</v>
      </c>
      <c r="D16" s="2056" t="s">
        <v>4121</v>
      </c>
      <c r="E16" s="2060" t="s">
        <v>4132</v>
      </c>
      <c r="F16" s="2060" t="s">
        <v>4132</v>
      </c>
      <c r="H16" s="2025"/>
      <c r="I16" s="1636">
        <v>2</v>
      </c>
      <c r="J16" s="2067" t="s">
        <v>4138</v>
      </c>
      <c r="K16" s="2066" t="s">
        <v>732</v>
      </c>
      <c r="L16" s="2072"/>
      <c r="M16" s="168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2"/>
      <c r="AJ16" s="2072"/>
      <c r="AK16" s="2072"/>
      <c r="AL16" s="2072"/>
      <c r="AM16" s="550" t="s">
        <v>4134</v>
      </c>
      <c r="AN16" s="1532" t="s">
        <v>4139</v>
      </c>
      <c r="AO16" s="550" t="s">
        <v>4134</v>
      </c>
      <c r="BJ16" s="1638">
        <v>34</v>
      </c>
    </row>
    <row s="1649" customFormat="1" customHeight="1" ht="17.25" hidden="1">
      <c r="A17" s="1174"/>
      <c r="B17" s="1174"/>
      <c r="C17" s="1174"/>
      <c r="D17" s="1174"/>
      <c r="E17" s="1174"/>
      <c r="H17" s="1331"/>
      <c r="I17" s="1020" t="s">
        <v>4140</v>
      </c>
      <c r="J17" s="998"/>
      <c r="K17" s="1020"/>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999"/>
      <c r="AL17" s="999"/>
      <c r="AN17" s="1392"/>
      <c r="BJ17" s="1643">
        <v>1</v>
      </c>
    </row>
    <row s="1373" customFormat="1" customHeight="1" ht="24">
      <c r="A18" s="994"/>
      <c r="B18" s="994"/>
      <c r="C18" s="994"/>
      <c r="D18" s="994"/>
      <c r="E18" s="994"/>
      <c r="G18" s="1643"/>
      <c r="H18" s="1640"/>
      <c r="I18" s="577"/>
      <c r="J18" s="578" t="s">
        <v>1976</v>
      </c>
      <c r="K18" s="579"/>
      <c r="L18" s="2074"/>
      <c r="M18" s="580"/>
      <c r="N18" s="3019"/>
      <c r="O18" s="3020"/>
      <c r="P18" s="3021"/>
      <c r="Q18" s="3022"/>
      <c r="R18" s="3023"/>
      <c r="S18" s="3024"/>
      <c r="T18" s="3025"/>
      <c r="U18" s="3026"/>
      <c r="V18" s="3027"/>
      <c r="W18" s="3028"/>
      <c r="X18" s="3029"/>
      <c r="Y18" s="3030"/>
      <c r="Z18" s="3031"/>
      <c r="AA18" s="3032"/>
      <c r="AB18" s="3034"/>
      <c r="AC18" s="3035"/>
      <c r="AD18" s="3037"/>
      <c r="AE18" s="3038"/>
      <c r="AF18" s="3039"/>
      <c r="AG18" s="3041"/>
      <c r="AH18" s="3042"/>
      <c r="AI18" s="3043"/>
      <c r="AJ18" s="3044"/>
      <c r="AK18" s="3046"/>
      <c r="AL18" s="3585"/>
      <c r="AM18" s="550"/>
      <c r="AN18" s="1532" t="s">
        <v>1977</v>
      </c>
      <c r="AO18" s="550"/>
      <c r="AP18" s="1643"/>
      <c r="AQ18" s="1643"/>
      <c r="AV18" s="1643"/>
      <c r="AY18" s="551"/>
      <c r="BE18" s="1639"/>
      <c r="BF18" s="1639"/>
      <c r="BG18" s="1639"/>
      <c r="BH18" s="1639"/>
      <c r="BI18" s="1639"/>
      <c r="BJ18" s="1373">
        <v>23</v>
      </c>
    </row>
    <row customHeight="1" ht="19.95">
      <c r="A19" s="2058"/>
      <c r="B19" s="2057" t="s">
        <v>4141</v>
      </c>
      <c r="C19" s="2057" t="s">
        <v>4142</v>
      </c>
      <c r="D19" s="2056" t="s">
        <v>4121</v>
      </c>
      <c r="E19" s="2060" t="s">
        <v>4132</v>
      </c>
      <c r="F19" s="2060" t="s">
        <v>4132</v>
      </c>
      <c r="H19" s="2025"/>
      <c r="I19" s="1671">
        <v>3</v>
      </c>
      <c r="J19" s="2026" t="s">
        <v>4142</v>
      </c>
      <c r="K19" s="2022" t="s">
        <v>732</v>
      </c>
      <c r="L19" s="734"/>
      <c r="M19" s="56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550"/>
      <c r="AN19" s="1532" t="s">
        <v>4143</v>
      </c>
      <c r="AO19" s="550"/>
      <c r="BJ19" s="1638">
        <v>19</v>
      </c>
    </row>
    <row customHeight="1" ht="77.7">
      <c r="A20" s="2058"/>
      <c r="B20" s="2057" t="s">
        <v>4144</v>
      </c>
      <c r="C20" s="2057" t="s">
        <v>4145</v>
      </c>
      <c r="D20" s="2056" t="s">
        <v>4121</v>
      </c>
      <c r="E20" s="2060" t="s">
        <v>4132</v>
      </c>
      <c r="F20" s="2060" t="s">
        <v>4132</v>
      </c>
      <c r="H20" s="2025"/>
      <c r="I20" s="1671">
        <v>4</v>
      </c>
      <c r="J20" s="2026" t="s">
        <v>4146</v>
      </c>
      <c r="K20" s="2022" t="s">
        <v>784</v>
      </c>
      <c r="L20" s="734"/>
      <c r="M20" s="56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550"/>
      <c r="AN20" s="1532"/>
      <c r="AO20" s="550"/>
      <c r="BJ20" s="1638">
        <v>74</v>
      </c>
    </row>
    <row customHeight="1" ht="35.699999999999996">
      <c r="A21" s="2058"/>
      <c r="B21" s="2057" t="s">
        <v>4147</v>
      </c>
      <c r="C21" s="2057" t="s">
        <v>4148</v>
      </c>
      <c r="D21" s="2056" t="s">
        <v>4121</v>
      </c>
      <c r="E21" s="2060" t="s">
        <v>4132</v>
      </c>
      <c r="F21" s="2060" t="s">
        <v>4132</v>
      </c>
      <c r="H21" s="2025"/>
      <c r="I21" s="1671">
        <v>5</v>
      </c>
      <c r="J21" s="2026" t="s">
        <v>4149</v>
      </c>
      <c r="K21" s="2022" t="s">
        <v>784</v>
      </c>
      <c r="L21" s="734"/>
      <c r="M21" s="56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550"/>
      <c r="AN21" s="1532" t="s">
        <v>4143</v>
      </c>
      <c r="AO21" s="550"/>
      <c r="BJ21" s="1638">
        <v>34</v>
      </c>
    </row>
    <row customHeight="1" ht="48.29999999999999">
      <c r="A22" s="2058"/>
      <c r="B22" s="2057" t="s">
        <v>4150</v>
      </c>
      <c r="C22" s="2057" t="s">
        <v>4151</v>
      </c>
      <c r="D22" s="2056" t="s">
        <v>4121</v>
      </c>
      <c r="E22" s="2060" t="s">
        <v>4132</v>
      </c>
      <c r="F22" s="2060" t="s">
        <v>4132</v>
      </c>
      <c r="H22" s="2025"/>
      <c r="I22" s="1671">
        <v>6</v>
      </c>
      <c r="J22" s="2026" t="s">
        <v>4152</v>
      </c>
      <c r="K22" s="2022" t="s">
        <v>784</v>
      </c>
      <c r="L22" s="734"/>
      <c r="M22" s="56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550"/>
      <c r="AN22" s="1532" t="s">
        <v>4153</v>
      </c>
      <c r="AO22" s="550"/>
      <c r="BJ22" s="1638">
        <v>46</v>
      </c>
    </row>
    <row customHeight="1" ht="19.95">
      <c r="A23" s="2058"/>
      <c r="B23" s="2057" t="s">
        <v>4154</v>
      </c>
      <c r="C23" s="2057" t="s">
        <v>4155</v>
      </c>
      <c r="D23" s="2056" t="s">
        <v>4121</v>
      </c>
      <c r="E23" s="2060" t="s">
        <v>4132</v>
      </c>
      <c r="F23" s="2060" t="s">
        <v>4132</v>
      </c>
      <c r="H23" s="2025"/>
      <c r="I23" s="1671" t="s">
        <v>4156</v>
      </c>
      <c r="J23" s="1531" t="s">
        <v>4157</v>
      </c>
      <c r="K23" s="2022" t="s">
        <v>784</v>
      </c>
      <c r="L23" s="734"/>
      <c r="M23" s="56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4"/>
      <c r="AL23" s="734"/>
      <c r="AM23" s="550"/>
      <c r="AN23" s="1532" t="s">
        <v>4143</v>
      </c>
      <c r="AO23" s="550"/>
      <c r="BJ23" s="1638">
        <v>19</v>
      </c>
    </row>
    <row customHeight="1" ht="19.95">
      <c r="A24" s="2058"/>
      <c r="B24" s="2057" t="s">
        <v>4158</v>
      </c>
      <c r="C24" s="2057" t="s">
        <v>4159</v>
      </c>
      <c r="D24" s="2056" t="s">
        <v>4121</v>
      </c>
      <c r="E24" s="2060" t="s">
        <v>4132</v>
      </c>
      <c r="F24" s="2060" t="s">
        <v>4132</v>
      </c>
      <c r="H24" s="2025"/>
      <c r="I24" s="1671" t="s">
        <v>4160</v>
      </c>
      <c r="J24" s="1531" t="s">
        <v>4161</v>
      </c>
      <c r="K24" s="2022" t="s">
        <v>784</v>
      </c>
      <c r="L24" s="734"/>
      <c r="M24" s="56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550"/>
      <c r="AN24" s="1532"/>
      <c r="AO24" s="550"/>
      <c r="BJ24" s="1638">
        <v>19</v>
      </c>
    </row>
    <row customHeight="1" ht="24">
      <c r="A25" s="2058"/>
      <c r="B25" s="2057" t="s">
        <v>4162</v>
      </c>
      <c r="C25" s="2057" t="s">
        <v>4163</v>
      </c>
      <c r="D25" s="2056" t="s">
        <v>4121</v>
      </c>
      <c r="E25" s="2060" t="s">
        <v>4132</v>
      </c>
      <c r="F25" s="2060" t="s">
        <v>4132</v>
      </c>
      <c r="H25" s="2025"/>
      <c r="I25" s="1671" t="s">
        <v>4164</v>
      </c>
      <c r="J25" s="1531" t="s">
        <v>4165</v>
      </c>
      <c r="K25" s="2022" t="s">
        <v>784</v>
      </c>
      <c r="L25" s="734"/>
      <c r="M25" s="56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550"/>
      <c r="AN25" s="1532"/>
      <c r="AO25" s="550"/>
      <c r="BJ25" s="1638">
        <v>23</v>
      </c>
    </row>
    <row customHeight="1" ht="24">
      <c r="A26" s="2058"/>
      <c r="B26" s="2057" t="s">
        <v>4166</v>
      </c>
      <c r="C26" s="2057" t="s">
        <v>4167</v>
      </c>
      <c r="D26" s="2056" t="s">
        <v>4121</v>
      </c>
      <c r="E26" s="2060" t="s">
        <v>4132</v>
      </c>
      <c r="F26" s="2060" t="s">
        <v>4132</v>
      </c>
      <c r="H26" s="2025"/>
      <c r="I26" s="1671">
        <v>7</v>
      </c>
      <c r="J26" s="2026" t="s">
        <v>4167</v>
      </c>
      <c r="K26" s="2022" t="s">
        <v>4168</v>
      </c>
      <c r="L26" s="734"/>
      <c r="M26" s="56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550"/>
      <c r="AN26" s="1532"/>
      <c r="AO26" s="550"/>
      <c r="BJ26" s="1638">
        <v>23</v>
      </c>
    </row>
    <row customHeight="1" ht="24">
      <c r="A27" s="2058"/>
      <c r="B27" s="2057" t="s">
        <v>4169</v>
      </c>
      <c r="C27" s="2057" t="s">
        <v>4170</v>
      </c>
      <c r="D27" s="2056" t="s">
        <v>4121</v>
      </c>
      <c r="E27" s="2060" t="s">
        <v>4132</v>
      </c>
      <c r="F27" s="2060" t="s">
        <v>4132</v>
      </c>
      <c r="H27" s="2025"/>
      <c r="I27" s="1671">
        <v>8</v>
      </c>
      <c r="J27" s="2026" t="s">
        <v>4170</v>
      </c>
      <c r="K27" s="2022" t="s">
        <v>1978</v>
      </c>
      <c r="L27" s="734"/>
      <c r="M27" s="56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4"/>
      <c r="AM27" s="550"/>
      <c r="AN27" s="1532"/>
      <c r="AO27" s="550"/>
      <c r="BJ27" s="1638">
        <v>23</v>
      </c>
    </row>
    <row customHeight="1" ht="35.699999999999996">
      <c r="A28" s="2058"/>
      <c r="B28" s="2057" t="s">
        <v>4171</v>
      </c>
      <c r="C28" s="2057" t="s">
        <v>4172</v>
      </c>
      <c r="D28" s="2056" t="s">
        <v>4121</v>
      </c>
      <c r="E28" s="2060" t="s">
        <v>4132</v>
      </c>
      <c r="F28" s="2060" t="s">
        <v>4132</v>
      </c>
      <c r="H28" s="2025"/>
      <c r="I28" s="1681">
        <v>9</v>
      </c>
      <c r="J28" s="2026" t="s">
        <v>4173</v>
      </c>
      <c r="K28" s="2022" t="s">
        <v>736</v>
      </c>
      <c r="L28" s="734"/>
      <c r="M28" s="56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550"/>
      <c r="AN28" s="1532"/>
      <c r="AO28" s="550"/>
      <c r="BJ28" s="1638">
        <v>34</v>
      </c>
    </row>
    <row customHeight="1" ht="35.699999999999996">
      <c r="A29" s="2058"/>
      <c r="B29" s="2057" t="s">
        <v>4174</v>
      </c>
      <c r="C29" s="2057" t="s">
        <v>4175</v>
      </c>
      <c r="D29" s="2056" t="s">
        <v>4121</v>
      </c>
      <c r="E29" s="2060" t="s">
        <v>4132</v>
      </c>
      <c r="F29" s="2060" t="s">
        <v>4132</v>
      </c>
      <c r="H29" s="2025"/>
      <c r="I29" s="1681">
        <v>10</v>
      </c>
      <c r="J29" s="2026" t="s">
        <v>4176</v>
      </c>
      <c r="K29" s="2022" t="s">
        <v>736</v>
      </c>
      <c r="L29" s="734"/>
      <c r="M29" s="56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550"/>
      <c r="AN29" s="1532"/>
      <c r="AO29" s="550"/>
      <c r="BJ29" s="1638">
        <v>34</v>
      </c>
    </row>
    <row customHeight="1" ht="24">
      <c r="A30" s="2058"/>
      <c r="B30" s="2057" t="s">
        <v>4177</v>
      </c>
      <c r="C30" s="2057" t="s">
        <v>4178</v>
      </c>
      <c r="D30" s="2056" t="s">
        <v>4121</v>
      </c>
      <c r="E30" s="2060" t="s">
        <v>4132</v>
      </c>
      <c r="F30" s="2060" t="s">
        <v>4132</v>
      </c>
      <c r="H30" s="2025"/>
      <c r="I30" s="1681">
        <v>11</v>
      </c>
      <c r="J30" s="2026" t="s">
        <v>4178</v>
      </c>
      <c r="K30" s="2022" t="s">
        <v>1979</v>
      </c>
      <c r="L30" s="2073"/>
      <c r="M30" s="1628"/>
      <c r="N30" s="2073"/>
      <c r="O30" s="2073"/>
      <c r="P30" s="2073"/>
      <c r="Q30" s="2073"/>
      <c r="R30" s="2073"/>
      <c r="S30" s="2073"/>
      <c r="T30" s="2073"/>
      <c r="U30" s="2073"/>
      <c r="V30" s="2073"/>
      <c r="W30" s="2073"/>
      <c r="X30" s="2073"/>
      <c r="Y30" s="2073"/>
      <c r="Z30" s="2073"/>
      <c r="AA30" s="2073"/>
      <c r="AB30" s="2073"/>
      <c r="AC30" s="2073"/>
      <c r="AD30" s="2073"/>
      <c r="AE30" s="2073"/>
      <c r="AF30" s="2073"/>
      <c r="AG30" s="2073"/>
      <c r="AH30" s="2073"/>
      <c r="AI30" s="2073"/>
      <c r="AJ30" s="2073"/>
      <c r="AK30" s="2073"/>
      <c r="AL30" s="2073"/>
      <c r="AM30" s="550"/>
      <c r="AN30" s="1532"/>
      <c r="AO30" s="550"/>
      <c r="BJ30" s="1638">
        <v>23</v>
      </c>
    </row>
    <row customHeight="1" ht="24">
      <c r="A31" s="2058"/>
      <c r="B31" s="2057" t="s">
        <v>4179</v>
      </c>
      <c r="C31" s="2057" t="s">
        <v>4180</v>
      </c>
      <c r="D31" s="2056" t="s">
        <v>4121</v>
      </c>
      <c r="E31" s="2060" t="s">
        <v>4132</v>
      </c>
      <c r="F31" s="2060" t="s">
        <v>4132</v>
      </c>
      <c r="H31" s="2025"/>
      <c r="I31" s="1681">
        <v>12</v>
      </c>
      <c r="J31" s="2026" t="s">
        <v>4180</v>
      </c>
      <c r="K31" s="2022" t="s">
        <v>1979</v>
      </c>
      <c r="L31" s="2073"/>
      <c r="M31" s="1628"/>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550"/>
      <c r="AN31" s="1532"/>
      <c r="AO31" s="550"/>
      <c r="BJ31" s="1638">
        <v>23</v>
      </c>
    </row>
    <row customHeight="1" ht="48.29999999999999">
      <c r="A32" s="2058"/>
      <c r="B32" s="2057" t="s">
        <v>4181</v>
      </c>
      <c r="C32" s="2057" t="s">
        <v>4182</v>
      </c>
      <c r="D32" s="2056" t="s">
        <v>4121</v>
      </c>
      <c r="E32" s="2060" t="s">
        <v>4132</v>
      </c>
      <c r="F32" s="2060" t="s">
        <v>4132</v>
      </c>
      <c r="H32" s="2025"/>
      <c r="I32" s="1681">
        <v>13</v>
      </c>
      <c r="J32" s="2026" t="s">
        <v>4183</v>
      </c>
      <c r="K32" s="2022" t="s">
        <v>4078</v>
      </c>
      <c r="L32" s="734"/>
      <c r="M32" s="56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550"/>
      <c r="AN32" s="1532" t="s">
        <v>4143</v>
      </c>
      <c r="AO32" s="550"/>
      <c r="BJ32" s="1638">
        <v>46</v>
      </c>
    </row>
    <row s="1373" customFormat="1" customHeight="1" ht="48.29999999999999">
      <c r="A33" s="2058"/>
      <c r="B33" s="2057" t="s">
        <v>4184</v>
      </c>
      <c r="C33" s="2057" t="s">
        <v>4185</v>
      </c>
      <c r="D33" s="2056" t="s">
        <v>4121</v>
      </c>
      <c r="E33" s="2060" t="s">
        <v>4132</v>
      </c>
      <c r="F33" s="2060" t="s">
        <v>4132</v>
      </c>
      <c r="G33" s="1643"/>
      <c r="H33" s="2025"/>
      <c r="I33" s="1681">
        <v>14</v>
      </c>
      <c r="J33" s="2038" t="s">
        <v>4186</v>
      </c>
      <c r="K33" s="2027" t="s">
        <v>4187</v>
      </c>
      <c r="L33" s="734"/>
      <c r="M33" s="56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550"/>
      <c r="AN33" s="1532" t="s">
        <v>4143</v>
      </c>
      <c r="AO33" s="550"/>
      <c r="AP33" s="1643"/>
      <c r="AQ33" s="1643"/>
      <c r="AV33" s="1643"/>
      <c r="AY33" s="551"/>
      <c r="BE33" s="1639"/>
      <c r="BF33" s="1639"/>
      <c r="BG33" s="1639"/>
      <c r="BH33" s="1639"/>
      <c r="BI33" s="1639"/>
      <c r="BJ33" s="1373">
        <v>46</v>
      </c>
    </row>
    <row customHeight="1" ht="108">
      <c r="A34" s="2058"/>
      <c r="B34" s="2057" t="s">
        <v>4188</v>
      </c>
      <c r="C34" s="2057" t="s">
        <v>4189</v>
      </c>
      <c r="D34" s="2056" t="s">
        <v>4131</v>
      </c>
      <c r="E34" s="2060" t="s">
        <v>4132</v>
      </c>
      <c r="F34" s="2060" t="s">
        <v>4132</v>
      </c>
      <c r="G34" s="1643" t="s">
        <v>779</v>
      </c>
      <c r="H34" s="2025"/>
      <c r="I34" s="2036">
        <v>15</v>
      </c>
      <c r="J34" s="2037" t="s">
        <v>4190</v>
      </c>
      <c r="K34" s="2022" t="s">
        <v>482</v>
      </c>
      <c r="L34" s="392"/>
      <c r="M34" s="1171"/>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550"/>
      <c r="AN34" s="1532" t="s">
        <v>4135</v>
      </c>
      <c r="AO34" s="550"/>
      <c r="BJ34" s="1638">
        <v>103</v>
      </c>
    </row>
    <row s="1648" customFormat="1" customHeight="1" ht="11.549999999999999">
      <c r="A35" s="994"/>
      <c r="B35" s="994"/>
      <c r="C35" s="994"/>
      <c r="D35" s="994"/>
      <c r="E35" s="994"/>
      <c r="F35" s="1643"/>
      <c r="G35" s="1643"/>
      <c r="H35" s="358"/>
      <c r="N35" s="1648"/>
      <c r="O35" s="1648"/>
      <c r="P35" s="1648"/>
      <c r="Q35" s="1648"/>
      <c r="R35" s="1648"/>
      <c r="S35" s="1648"/>
      <c r="T35" s="1648"/>
      <c r="U35" s="1648"/>
      <c r="V35" s="1648"/>
      <c r="W35" s="1648"/>
      <c r="X35" s="1648"/>
      <c r="Y35" s="1648"/>
      <c r="Z35" s="1648"/>
      <c r="AA35" s="1648"/>
      <c r="AB35" s="1648"/>
      <c r="AC35" s="1648"/>
      <c r="AD35" s="1648"/>
      <c r="AE35" s="1648"/>
      <c r="AF35" s="1648"/>
      <c r="AG35" s="1648"/>
      <c r="AH35" s="1648"/>
      <c r="AI35" s="1648"/>
      <c r="AJ35" s="1648"/>
      <c r="AK35" s="1648"/>
      <c r="AL35" s="1648"/>
      <c r="AM35" s="1373"/>
      <c r="AO35" s="1373"/>
      <c r="AP35" s="1643"/>
      <c r="AQ35" s="1643"/>
      <c r="AR35" s="1373"/>
      <c r="AS35" s="1373"/>
      <c r="AT35" s="1373"/>
      <c r="AU35" s="1373"/>
      <c r="AV35" s="1643"/>
      <c r="AW35" s="1373"/>
      <c r="AX35" s="1373"/>
      <c r="AY35" s="551"/>
      <c r="AZ35" s="1373"/>
      <c r="BA35" s="1373"/>
      <c r="BB35" s="1373"/>
      <c r="BC35" s="1373"/>
      <c r="BD35" s="1373"/>
      <c r="BE35" s="1639"/>
      <c r="BF35" s="629"/>
      <c r="BG35" s="629"/>
      <c r="BH35" s="629"/>
      <c r="BI35" s="629"/>
      <c r="BJ35" s="1648">
        <v>11</v>
      </c>
    </row>
    <row s="1648" customFormat="1" customHeight="1" ht="11.549999999999999">
      <c r="A36" s="994"/>
      <c r="B36" s="994"/>
      <c r="C36" s="994"/>
      <c r="D36" s="994"/>
      <c r="E36" s="994"/>
      <c r="F36" s="1643"/>
      <c r="G36" s="1643"/>
      <c r="H36" s="358"/>
      <c r="N36" s="1648"/>
      <c r="O36" s="1648"/>
      <c r="P36" s="1648"/>
      <c r="Q36" s="1648"/>
      <c r="R36" s="1648"/>
      <c r="S36" s="1648"/>
      <c r="T36" s="1648"/>
      <c r="U36" s="1648"/>
      <c r="V36" s="1648"/>
      <c r="W36" s="1648"/>
      <c r="X36" s="1648"/>
      <c r="Y36" s="1648"/>
      <c r="Z36" s="1648"/>
      <c r="AA36" s="1648"/>
      <c r="AB36" s="1648"/>
      <c r="AC36" s="1648"/>
      <c r="AD36" s="1648"/>
      <c r="AE36" s="1648"/>
      <c r="AF36" s="1648"/>
      <c r="AG36" s="1648"/>
      <c r="AH36" s="1648"/>
      <c r="AI36" s="1648"/>
      <c r="AJ36" s="1648"/>
      <c r="AK36" s="1648"/>
      <c r="AL36" s="1648"/>
      <c r="AM36" s="1373"/>
      <c r="AO36" s="1373"/>
      <c r="AP36" s="1643"/>
      <c r="AQ36" s="1643"/>
      <c r="AR36" s="1373"/>
      <c r="AS36" s="1373"/>
      <c r="AT36" s="1373"/>
      <c r="AU36" s="1373"/>
      <c r="AV36" s="1643"/>
      <c r="AW36" s="1373"/>
      <c r="AX36" s="1373"/>
      <c r="AY36" s="551"/>
      <c r="AZ36" s="1373"/>
      <c r="BA36" s="1373"/>
      <c r="BB36" s="1373"/>
      <c r="BC36" s="1373"/>
      <c r="BD36" s="1373"/>
      <c r="BE36" s="1639"/>
      <c r="BF36" s="629"/>
      <c r="BG36" s="629"/>
      <c r="BH36" s="629"/>
      <c r="BI36" s="629"/>
      <c r="BJ36" s="1648">
        <v>11</v>
      </c>
    </row>
    <row s="1648" customFormat="1" customHeight="1" ht="11.549999999999999">
      <c r="A37" s="994"/>
      <c r="B37" s="994"/>
      <c r="C37" s="994"/>
      <c r="D37" s="994"/>
      <c r="E37" s="994"/>
      <c r="F37" s="1643"/>
      <c r="G37" s="1643"/>
      <c r="H37" s="358"/>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1373"/>
      <c r="AO37" s="1373"/>
      <c r="AP37" s="1643"/>
      <c r="AQ37" s="1643"/>
      <c r="AR37" s="1373"/>
      <c r="AS37" s="1373"/>
      <c r="AT37" s="1373"/>
      <c r="AU37" s="1373"/>
      <c r="AV37" s="1643"/>
      <c r="AW37" s="1373"/>
      <c r="AX37" s="1373"/>
      <c r="AY37" s="551"/>
      <c r="AZ37" s="1373"/>
      <c r="BA37" s="1373"/>
      <c r="BB37" s="1373"/>
      <c r="BC37" s="1373"/>
      <c r="BD37" s="1373"/>
      <c r="BE37" s="1639"/>
      <c r="BF37" s="629"/>
      <c r="BG37" s="629"/>
      <c r="BH37" s="629"/>
      <c r="BI37" s="629"/>
      <c r="BJ37" s="1648">
        <v>11</v>
      </c>
    </row>
    <row s="1648" customFormat="1" customHeight="1" ht="11.549999999999999">
      <c r="A38" s="994"/>
      <c r="B38" s="994"/>
      <c r="C38" s="994"/>
      <c r="D38" s="994"/>
      <c r="E38" s="994"/>
      <c r="F38" s="1643"/>
      <c r="G38" s="1643"/>
      <c r="H38" s="358"/>
      <c r="N38" s="1648"/>
      <c r="O38" s="1648"/>
      <c r="P38" s="1648"/>
      <c r="Q38" s="1648"/>
      <c r="R38" s="1648"/>
      <c r="S38" s="1648"/>
      <c r="T38" s="1648"/>
      <c r="U38" s="1648"/>
      <c r="V38" s="1648"/>
      <c r="W38" s="1648"/>
      <c r="X38" s="1648"/>
      <c r="Y38" s="1648"/>
      <c r="Z38" s="1648"/>
      <c r="AA38" s="1648"/>
      <c r="AB38" s="1648"/>
      <c r="AC38" s="1648"/>
      <c r="AD38" s="1648"/>
      <c r="AE38" s="1648"/>
      <c r="AF38" s="1648"/>
      <c r="AG38" s="1648"/>
      <c r="AH38" s="1648"/>
      <c r="AI38" s="1648"/>
      <c r="AJ38" s="1648"/>
      <c r="AK38" s="1648"/>
      <c r="AL38" s="1648"/>
      <c r="AM38" s="1373"/>
      <c r="AO38" s="1373"/>
      <c r="AP38" s="1643"/>
      <c r="AQ38" s="1643"/>
      <c r="AR38" s="1373"/>
      <c r="AS38" s="1373"/>
      <c r="AT38" s="1373"/>
      <c r="AU38" s="1373"/>
      <c r="AV38" s="1643"/>
      <c r="AW38" s="1373"/>
      <c r="AX38" s="1373"/>
      <c r="AY38" s="551"/>
      <c r="AZ38" s="1373"/>
      <c r="BA38" s="1373"/>
      <c r="BB38" s="1373"/>
      <c r="BC38" s="1373"/>
      <c r="BD38" s="1373"/>
      <c r="BE38" s="1639"/>
      <c r="BF38" s="629"/>
      <c r="BG38" s="629"/>
      <c r="BH38" s="629"/>
      <c r="BI38" s="629"/>
      <c r="BJ38" s="1648">
        <v>11</v>
      </c>
    </row>
    <row s="1648" customFormat="1" customHeight="1" ht="11.549999999999999">
      <c r="A39" s="994"/>
      <c r="B39" s="994"/>
      <c r="C39" s="994"/>
      <c r="D39" s="994"/>
      <c r="E39" s="994"/>
      <c r="F39" s="1643"/>
      <c r="G39" s="1643"/>
      <c r="H39" s="358"/>
      <c r="N39" s="1648"/>
      <c r="O39" s="1648"/>
      <c r="P39" s="1648"/>
      <c r="Q39" s="1648"/>
      <c r="R39" s="1648"/>
      <c r="S39" s="1648"/>
      <c r="T39" s="1648"/>
      <c r="U39" s="1648"/>
      <c r="V39" s="1648"/>
      <c r="W39" s="1648"/>
      <c r="X39" s="1648"/>
      <c r="Y39" s="1648"/>
      <c r="Z39" s="1648"/>
      <c r="AA39" s="1648"/>
      <c r="AB39" s="1648"/>
      <c r="AC39" s="1648"/>
      <c r="AD39" s="1648"/>
      <c r="AE39" s="1648"/>
      <c r="AF39" s="1648"/>
      <c r="AG39" s="1648"/>
      <c r="AH39" s="1648"/>
      <c r="AI39" s="1648"/>
      <c r="AJ39" s="1648"/>
      <c r="AK39" s="1648"/>
      <c r="AL39" s="1648"/>
      <c r="AM39" s="1373"/>
      <c r="AO39" s="1373"/>
      <c r="AP39" s="1643"/>
      <c r="AQ39" s="1643"/>
      <c r="AR39" s="1373"/>
      <c r="AS39" s="1373"/>
      <c r="AT39" s="1373"/>
      <c r="AU39" s="1373"/>
      <c r="AV39" s="1643"/>
      <c r="AW39" s="1373"/>
      <c r="AX39" s="1373"/>
      <c r="AY39" s="551"/>
      <c r="AZ39" s="1373"/>
      <c r="BA39" s="1373"/>
      <c r="BB39" s="1373"/>
      <c r="BC39" s="1373"/>
      <c r="BD39" s="1373"/>
      <c r="BE39" s="1639"/>
      <c r="BF39" s="629"/>
      <c r="BG39" s="629"/>
      <c r="BH39" s="629"/>
      <c r="BI39" s="629"/>
      <c r="BJ39" s="1648">
        <v>11</v>
      </c>
    </row>
    <row s="1648" customFormat="1" customHeight="1" ht="11.549999999999999">
      <c r="A40" s="994"/>
      <c r="B40" s="994"/>
      <c r="C40" s="994"/>
      <c r="D40" s="994"/>
      <c r="E40" s="994"/>
      <c r="F40" s="1643"/>
      <c r="G40" s="1643"/>
      <c r="H40" s="358"/>
      <c r="N40" s="1648"/>
      <c r="O40" s="1648"/>
      <c r="P40" s="1648"/>
      <c r="Q40" s="1648"/>
      <c r="R40" s="1648"/>
      <c r="S40" s="1648"/>
      <c r="T40" s="1648"/>
      <c r="U40" s="1648"/>
      <c r="V40" s="1648"/>
      <c r="W40" s="1648"/>
      <c r="X40" s="1648"/>
      <c r="Y40" s="1648"/>
      <c r="Z40" s="1648"/>
      <c r="AA40" s="1648"/>
      <c r="AB40" s="1648"/>
      <c r="AC40" s="1648"/>
      <c r="AD40" s="1648"/>
      <c r="AE40" s="1648"/>
      <c r="AF40" s="1648"/>
      <c r="AG40" s="1648"/>
      <c r="AH40" s="1648"/>
      <c r="AI40" s="1648"/>
      <c r="AJ40" s="1648"/>
      <c r="AK40" s="1648"/>
      <c r="AL40" s="1648"/>
      <c r="AM40" s="1373"/>
      <c r="AO40" s="1373"/>
      <c r="AP40" s="1643"/>
      <c r="AQ40" s="1643"/>
      <c r="AR40" s="1373"/>
      <c r="AS40" s="1373"/>
      <c r="AT40" s="1373"/>
      <c r="AU40" s="1373"/>
      <c r="AV40" s="1643"/>
      <c r="AW40" s="1373"/>
      <c r="AX40" s="1373"/>
      <c r="AY40" s="551"/>
      <c r="AZ40" s="1373"/>
      <c r="BA40" s="1373"/>
      <c r="BB40" s="1373"/>
      <c r="BC40" s="1373"/>
      <c r="BD40" s="1373"/>
      <c r="BE40" s="1639"/>
      <c r="BF40" s="629"/>
      <c r="BG40" s="629"/>
      <c r="BH40" s="629"/>
      <c r="BI40" s="629"/>
      <c r="BJ40" s="1648">
        <v>11</v>
      </c>
    </row>
    <row s="1648" customFormat="1" customHeight="1" ht="11.549999999999999">
      <c r="A41" s="994"/>
      <c r="B41" s="994"/>
      <c r="C41" s="994"/>
      <c r="D41" s="994"/>
      <c r="E41" s="994"/>
      <c r="F41" s="1643"/>
      <c r="G41" s="1643"/>
      <c r="H41" s="358"/>
      <c r="N41" s="1648"/>
      <c r="O41" s="1648"/>
      <c r="P41" s="1648"/>
      <c r="Q41" s="1648"/>
      <c r="R41" s="1648"/>
      <c r="S41" s="1648"/>
      <c r="T41" s="1648"/>
      <c r="U41" s="1648"/>
      <c r="V41" s="1648"/>
      <c r="W41" s="1648"/>
      <c r="X41" s="1648"/>
      <c r="Y41" s="1648"/>
      <c r="Z41" s="1648"/>
      <c r="AA41" s="1648"/>
      <c r="AB41" s="1648"/>
      <c r="AC41" s="1648"/>
      <c r="AD41" s="1648"/>
      <c r="AE41" s="1648"/>
      <c r="AF41" s="1648"/>
      <c r="AG41" s="1648"/>
      <c r="AH41" s="1648"/>
      <c r="AI41" s="1648"/>
      <c r="AJ41" s="1648"/>
      <c r="AK41" s="1648"/>
      <c r="AL41" s="1648"/>
      <c r="AM41" s="1373"/>
      <c r="AO41" s="1373"/>
      <c r="AP41" s="1643"/>
      <c r="AQ41" s="1643"/>
      <c r="AR41" s="1373"/>
      <c r="AS41" s="1373"/>
      <c r="AT41" s="1373"/>
      <c r="AU41" s="1373"/>
      <c r="AV41" s="1643"/>
      <c r="AW41" s="1373"/>
      <c r="AX41" s="1373"/>
      <c r="AY41" s="551"/>
      <c r="AZ41" s="1373"/>
      <c r="BA41" s="1373"/>
      <c r="BB41" s="1373"/>
      <c r="BC41" s="1373"/>
      <c r="BD41" s="1373"/>
      <c r="BE41" s="1639"/>
      <c r="BF41" s="629"/>
      <c r="BG41" s="629"/>
      <c r="BH41" s="629"/>
      <c r="BI41" s="629"/>
      <c r="BJ41" s="1648">
        <v>11</v>
      </c>
    </row>
    <row s="1648" customFormat="1" customHeight="1" ht="11.549999999999999">
      <c r="A42" s="994"/>
      <c r="B42" s="994"/>
      <c r="C42" s="994"/>
      <c r="D42" s="994"/>
      <c r="E42" s="994"/>
      <c r="F42" s="1643"/>
      <c r="G42" s="1643"/>
      <c r="H42" s="358"/>
      <c r="N42" s="1648"/>
      <c r="O42" s="1648"/>
      <c r="P42" s="1648"/>
      <c r="Q42" s="1648"/>
      <c r="R42" s="1648"/>
      <c r="S42" s="1648"/>
      <c r="T42" s="1648"/>
      <c r="U42" s="1648"/>
      <c r="V42" s="1648"/>
      <c r="W42" s="1648"/>
      <c r="X42" s="1648"/>
      <c r="Y42" s="1648"/>
      <c r="Z42" s="1648"/>
      <c r="AA42" s="1648"/>
      <c r="AB42" s="1648"/>
      <c r="AC42" s="1648"/>
      <c r="AD42" s="1648"/>
      <c r="AE42" s="1648"/>
      <c r="AF42" s="1648"/>
      <c r="AG42" s="1648"/>
      <c r="AH42" s="1648"/>
      <c r="AI42" s="1648"/>
      <c r="AJ42" s="1648"/>
      <c r="AK42" s="1648"/>
      <c r="AL42" s="1648"/>
      <c r="AM42" s="1373"/>
      <c r="AO42" s="1373"/>
      <c r="AP42" s="1643"/>
      <c r="AQ42" s="1643"/>
      <c r="AR42" s="1373"/>
      <c r="AS42" s="1373"/>
      <c r="AT42" s="1373"/>
      <c r="AU42" s="1373"/>
      <c r="AV42" s="1643"/>
      <c r="AW42" s="1373"/>
      <c r="AX42" s="1373"/>
      <c r="AY42" s="551"/>
      <c r="AZ42" s="1373"/>
      <c r="BA42" s="1373"/>
      <c r="BB42" s="1373"/>
      <c r="BC42" s="1373"/>
      <c r="BD42" s="1373"/>
      <c r="BE42" s="1639"/>
      <c r="BF42" s="629"/>
      <c r="BG42" s="629"/>
      <c r="BH42" s="629"/>
      <c r="BI42" s="629"/>
      <c r="BJ42" s="1648">
        <v>11</v>
      </c>
    </row>
    <row s="1648" customFormat="1" customHeight="1" ht="11.549999999999999">
      <c r="A43" s="994"/>
      <c r="B43" s="994"/>
      <c r="C43" s="994"/>
      <c r="D43" s="994"/>
      <c r="E43" s="994"/>
      <c r="F43" s="1643"/>
      <c r="G43" s="1643"/>
      <c r="H43" s="358"/>
      <c r="N43" s="1648"/>
      <c r="O43" s="1648"/>
      <c r="P43" s="1648"/>
      <c r="Q43" s="1648"/>
      <c r="R43" s="1648"/>
      <c r="S43" s="1648"/>
      <c r="T43" s="1648"/>
      <c r="U43" s="1648"/>
      <c r="V43" s="1648"/>
      <c r="W43" s="1648"/>
      <c r="X43" s="1648"/>
      <c r="Y43" s="1648"/>
      <c r="Z43" s="1648"/>
      <c r="AA43" s="1648"/>
      <c r="AB43" s="1648"/>
      <c r="AC43" s="1648"/>
      <c r="AD43" s="1648"/>
      <c r="AE43" s="1648"/>
      <c r="AF43" s="1648"/>
      <c r="AG43" s="1648"/>
      <c r="AH43" s="1648"/>
      <c r="AI43" s="1648"/>
      <c r="AJ43" s="1648"/>
      <c r="AK43" s="1648"/>
      <c r="AL43" s="1648"/>
      <c r="AM43" s="1373"/>
      <c r="AO43" s="1373"/>
      <c r="AP43" s="1643"/>
      <c r="AQ43" s="1643"/>
      <c r="AR43" s="1373"/>
      <c r="AS43" s="1373"/>
      <c r="AT43" s="1373"/>
      <c r="AU43" s="1373"/>
      <c r="AV43" s="1643"/>
      <c r="AW43" s="1373"/>
      <c r="AX43" s="1373"/>
      <c r="AY43" s="551"/>
      <c r="AZ43" s="1373"/>
      <c r="BA43" s="1373"/>
      <c r="BB43" s="1373"/>
      <c r="BC43" s="1373"/>
      <c r="BD43" s="1373"/>
      <c r="BE43" s="1639"/>
      <c r="BF43" s="629"/>
      <c r="BG43" s="629"/>
      <c r="BH43" s="629"/>
      <c r="BI43" s="629"/>
      <c r="BJ43" s="1648">
        <v>11</v>
      </c>
    </row>
    <row s="1648" customFormat="1" customHeight="1" ht="11.549999999999999">
      <c r="A44" s="994"/>
      <c r="B44" s="994"/>
      <c r="C44" s="994"/>
      <c r="D44" s="994"/>
      <c r="E44" s="994"/>
      <c r="F44" s="1643"/>
      <c r="G44" s="1643"/>
      <c r="H44" s="358"/>
      <c r="N44" s="1648"/>
      <c r="O44" s="1648"/>
      <c r="P44" s="1648"/>
      <c r="Q44" s="1648"/>
      <c r="R44" s="1648"/>
      <c r="S44" s="1648"/>
      <c r="T44" s="1648"/>
      <c r="U44" s="1648"/>
      <c r="V44" s="1648"/>
      <c r="W44" s="1648"/>
      <c r="X44" s="1648"/>
      <c r="Y44" s="1648"/>
      <c r="Z44" s="1648"/>
      <c r="AA44" s="1648"/>
      <c r="AB44" s="1648"/>
      <c r="AC44" s="1648"/>
      <c r="AD44" s="1648"/>
      <c r="AE44" s="1648"/>
      <c r="AF44" s="1648"/>
      <c r="AG44" s="1648"/>
      <c r="AH44" s="1648"/>
      <c r="AI44" s="1648"/>
      <c r="AJ44" s="1648"/>
      <c r="AK44" s="1648"/>
      <c r="AL44" s="1648"/>
      <c r="AM44" s="1373"/>
      <c r="AO44" s="1373"/>
      <c r="AP44" s="1643"/>
      <c r="AQ44" s="1643"/>
      <c r="AR44" s="1373"/>
      <c r="AS44" s="1373"/>
      <c r="AT44" s="1373"/>
      <c r="AU44" s="1373"/>
      <c r="AV44" s="1643"/>
      <c r="AW44" s="1373"/>
      <c r="AX44" s="1373"/>
      <c r="AY44" s="551"/>
      <c r="AZ44" s="1373"/>
      <c r="BA44" s="1373"/>
      <c r="BB44" s="1373"/>
      <c r="BC44" s="1373"/>
      <c r="BD44" s="1373"/>
      <c r="BE44" s="1639"/>
      <c r="BF44" s="629"/>
      <c r="BG44" s="629"/>
      <c r="BH44" s="629"/>
      <c r="BI44" s="629"/>
      <c r="BJ44" s="1648">
        <v>11</v>
      </c>
    </row>
    <row s="1648" customFormat="1" customHeight="1" ht="11.549999999999999">
      <c r="A45" s="994"/>
      <c r="B45" s="994"/>
      <c r="C45" s="994"/>
      <c r="D45" s="994"/>
      <c r="E45" s="994"/>
      <c r="F45" s="1643"/>
      <c r="G45" s="1643"/>
      <c r="H45" s="358"/>
      <c r="N45" s="1648"/>
      <c r="O45" s="1648"/>
      <c r="P45" s="1648"/>
      <c r="Q45" s="1648"/>
      <c r="R45" s="1648"/>
      <c r="S45" s="1648"/>
      <c r="T45" s="1648"/>
      <c r="U45" s="1648"/>
      <c r="V45" s="1648"/>
      <c r="W45" s="1648"/>
      <c r="X45" s="1648"/>
      <c r="Y45" s="1648"/>
      <c r="Z45" s="1648"/>
      <c r="AA45" s="1648"/>
      <c r="AB45" s="1648"/>
      <c r="AC45" s="1648"/>
      <c r="AD45" s="1648"/>
      <c r="AE45" s="1648"/>
      <c r="AF45" s="1648"/>
      <c r="AG45" s="1648"/>
      <c r="AH45" s="1648"/>
      <c r="AI45" s="1648"/>
      <c r="AJ45" s="1648"/>
      <c r="AK45" s="1648"/>
      <c r="AL45" s="1648"/>
      <c r="AM45" s="1373"/>
      <c r="AO45" s="1373"/>
      <c r="AP45" s="1643"/>
      <c r="AQ45" s="1643"/>
      <c r="AR45" s="1373"/>
      <c r="AS45" s="1373"/>
      <c r="AT45" s="1373"/>
      <c r="AU45" s="1373"/>
      <c r="AV45" s="1643"/>
      <c r="AW45" s="1373"/>
      <c r="AX45" s="1373"/>
      <c r="AY45" s="551"/>
      <c r="AZ45" s="1373"/>
      <c r="BA45" s="1373"/>
      <c r="BB45" s="1373"/>
      <c r="BC45" s="1373"/>
      <c r="BD45" s="1373"/>
      <c r="BE45" s="1639"/>
      <c r="BF45" s="629"/>
      <c r="BG45" s="629"/>
      <c r="BH45" s="629"/>
      <c r="BI45" s="629"/>
      <c r="BJ45" s="1648">
        <v>11</v>
      </c>
    </row>
    <row s="1648" customFormat="1" customHeight="1" ht="11.549999999999999">
      <c r="A46" s="994"/>
      <c r="B46" s="994"/>
      <c r="C46" s="994"/>
      <c r="D46" s="994"/>
      <c r="E46" s="994"/>
      <c r="F46" s="1643"/>
      <c r="G46" s="1643"/>
      <c r="H46" s="358"/>
      <c r="N46" s="1648"/>
      <c r="O46" s="1648"/>
      <c r="P46" s="1648"/>
      <c r="Q46" s="1648"/>
      <c r="R46" s="1648"/>
      <c r="S46" s="1648"/>
      <c r="T46" s="1648"/>
      <c r="U46" s="1648"/>
      <c r="V46" s="1648"/>
      <c r="W46" s="1648"/>
      <c r="X46" s="1648"/>
      <c r="Y46" s="1648"/>
      <c r="Z46" s="1648"/>
      <c r="AA46" s="1648"/>
      <c r="AB46" s="1648"/>
      <c r="AC46" s="1648"/>
      <c r="AD46" s="1648"/>
      <c r="AE46" s="1648"/>
      <c r="AF46" s="1648"/>
      <c r="AG46" s="1648"/>
      <c r="AH46" s="1648"/>
      <c r="AI46" s="1648"/>
      <c r="AJ46" s="1648"/>
      <c r="AK46" s="1648"/>
      <c r="AL46" s="1648"/>
      <c r="AM46" s="1373"/>
      <c r="AO46" s="1373"/>
      <c r="AP46" s="1643"/>
      <c r="AQ46" s="1643"/>
      <c r="AR46" s="1373"/>
      <c r="AS46" s="1373"/>
      <c r="AT46" s="1373"/>
      <c r="AU46" s="1373"/>
      <c r="AV46" s="1643"/>
      <c r="AW46" s="1373"/>
      <c r="AX46" s="1373"/>
      <c r="AY46" s="551"/>
      <c r="AZ46" s="1373"/>
      <c r="BA46" s="1373"/>
      <c r="BB46" s="1373"/>
      <c r="BC46" s="1373"/>
      <c r="BD46" s="1373"/>
      <c r="BE46" s="1639"/>
      <c r="BF46" s="629"/>
      <c r="BG46" s="629"/>
      <c r="BH46" s="629"/>
      <c r="BI46" s="629"/>
      <c r="BJ46" s="1648">
        <v>11</v>
      </c>
    </row>
    <row s="1648" customFormat="1" customHeight="1" ht="11.549999999999999">
      <c r="A47" s="994"/>
      <c r="B47" s="994"/>
      <c r="C47" s="994"/>
      <c r="D47" s="994"/>
      <c r="E47" s="994"/>
      <c r="F47" s="1643"/>
      <c r="G47" s="1643"/>
      <c r="H47" s="358"/>
      <c r="N47" s="1648"/>
      <c r="O47" s="1648"/>
      <c r="P47" s="1648"/>
      <c r="Q47" s="1648"/>
      <c r="R47" s="1648"/>
      <c r="S47" s="1648"/>
      <c r="T47" s="1648"/>
      <c r="U47" s="1648"/>
      <c r="V47" s="1648"/>
      <c r="W47" s="1648"/>
      <c r="X47" s="1648"/>
      <c r="Y47" s="1648"/>
      <c r="Z47" s="1648"/>
      <c r="AA47" s="1648"/>
      <c r="AB47" s="1648"/>
      <c r="AC47" s="1648"/>
      <c r="AD47" s="1648"/>
      <c r="AE47" s="1648"/>
      <c r="AF47" s="1648"/>
      <c r="AG47" s="1648"/>
      <c r="AH47" s="1648"/>
      <c r="AI47" s="1648"/>
      <c r="AJ47" s="1648"/>
      <c r="AK47" s="1648"/>
      <c r="AL47" s="1648"/>
      <c r="AM47" s="1373"/>
      <c r="AO47" s="1373"/>
      <c r="AP47" s="1643"/>
      <c r="AQ47" s="1643"/>
      <c r="AR47" s="1373"/>
      <c r="AS47" s="1373"/>
      <c r="AT47" s="1373"/>
      <c r="AU47" s="1373"/>
      <c r="AV47" s="1643"/>
      <c r="AW47" s="1373"/>
      <c r="AX47" s="1373"/>
      <c r="AY47" s="551"/>
      <c r="AZ47" s="1373"/>
      <c r="BA47" s="1373"/>
      <c r="BB47" s="1373"/>
      <c r="BC47" s="1373"/>
      <c r="BD47" s="1373"/>
      <c r="BE47" s="1639"/>
      <c r="BF47" s="629"/>
      <c r="BG47" s="629"/>
      <c r="BH47" s="629"/>
      <c r="BI47" s="629"/>
      <c r="BJ47" s="1648">
        <v>11</v>
      </c>
    </row>
    <row s="1648" customFormat="1" customHeight="1" ht="11.549999999999999">
      <c r="A48" s="994"/>
      <c r="B48" s="994"/>
      <c r="C48" s="994"/>
      <c r="D48" s="994"/>
      <c r="E48" s="994"/>
      <c r="F48" s="1643"/>
      <c r="G48" s="1643"/>
      <c r="H48" s="358"/>
      <c r="N48" s="1648"/>
      <c r="O48" s="1648"/>
      <c r="P48" s="1648"/>
      <c r="Q48" s="1648"/>
      <c r="R48" s="1648"/>
      <c r="S48" s="1648"/>
      <c r="T48" s="1648"/>
      <c r="U48" s="1648"/>
      <c r="V48" s="1648"/>
      <c r="W48" s="1648"/>
      <c r="X48" s="1648"/>
      <c r="Y48" s="1648"/>
      <c r="Z48" s="1648"/>
      <c r="AA48" s="1648"/>
      <c r="AB48" s="1648"/>
      <c r="AC48" s="1648"/>
      <c r="AD48" s="1648"/>
      <c r="AE48" s="1648"/>
      <c r="AF48" s="1648"/>
      <c r="AG48" s="1648"/>
      <c r="AH48" s="1648"/>
      <c r="AI48" s="1648"/>
      <c r="AJ48" s="1648"/>
      <c r="AK48" s="1648"/>
      <c r="AL48" s="1648"/>
      <c r="AM48" s="1373"/>
      <c r="AO48" s="1373"/>
      <c r="AP48" s="1643"/>
      <c r="AQ48" s="1643"/>
      <c r="AR48" s="1373"/>
      <c r="AS48" s="1373"/>
      <c r="AT48" s="1373"/>
      <c r="AU48" s="1373"/>
      <c r="AV48" s="1643"/>
      <c r="AW48" s="1373"/>
      <c r="AX48" s="1373"/>
      <c r="AY48" s="551"/>
      <c r="AZ48" s="1373"/>
      <c r="BA48" s="1373"/>
      <c r="BB48" s="1373"/>
      <c r="BC48" s="1373"/>
      <c r="BD48" s="1373"/>
      <c r="BE48" s="1639"/>
      <c r="BF48" s="629"/>
      <c r="BG48" s="629"/>
      <c r="BH48" s="629"/>
      <c r="BI48" s="629"/>
      <c r="BJ48" s="1648">
        <v>11</v>
      </c>
    </row>
    <row s="1648" customFormat="1" customHeight="1" ht="11.549999999999999">
      <c r="A49" s="994"/>
      <c r="B49" s="994"/>
      <c r="C49" s="994"/>
      <c r="D49" s="994"/>
      <c r="E49" s="994"/>
      <c r="F49" s="1643"/>
      <c r="G49" s="1643"/>
      <c r="H49" s="35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648"/>
      <c r="AM49" s="1373"/>
      <c r="AO49" s="1373"/>
      <c r="AP49" s="1643"/>
      <c r="AQ49" s="1643"/>
      <c r="AR49" s="1373"/>
      <c r="AS49" s="1373"/>
      <c r="AT49" s="1373"/>
      <c r="AU49" s="1373"/>
      <c r="AV49" s="1643"/>
      <c r="AW49" s="1373"/>
      <c r="AX49" s="1373"/>
      <c r="AY49" s="551"/>
      <c r="AZ49" s="1373"/>
      <c r="BA49" s="1373"/>
      <c r="BB49" s="1373"/>
      <c r="BC49" s="1373"/>
      <c r="BD49" s="1373"/>
      <c r="BE49" s="1639"/>
      <c r="BF49" s="629"/>
      <c r="BG49" s="629"/>
      <c r="BH49" s="629"/>
      <c r="BI49" s="629"/>
      <c r="BJ49" s="1648">
        <v>11</v>
      </c>
    </row>
    <row s="1648" customFormat="1" customHeight="1" ht="11.549999999999999">
      <c r="A50" s="994"/>
      <c r="B50" s="994"/>
      <c r="C50" s="994"/>
      <c r="D50" s="994"/>
      <c r="E50" s="994"/>
      <c r="F50" s="1643"/>
      <c r="G50" s="1643"/>
      <c r="H50" s="35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648"/>
      <c r="AM50" s="1373"/>
      <c r="AO50" s="1373"/>
      <c r="AP50" s="1643"/>
      <c r="AQ50" s="1643"/>
      <c r="AR50" s="1373"/>
      <c r="AS50" s="1373"/>
      <c r="AT50" s="1373"/>
      <c r="AU50" s="1373"/>
      <c r="AV50" s="1643"/>
      <c r="AW50" s="1373"/>
      <c r="AX50" s="1373"/>
      <c r="AY50" s="551"/>
      <c r="AZ50" s="1373"/>
      <c r="BA50" s="1373"/>
      <c r="BB50" s="1373"/>
      <c r="BC50" s="1373"/>
      <c r="BD50" s="1373"/>
      <c r="BE50" s="1639"/>
      <c r="BF50" s="629"/>
      <c r="BG50" s="629"/>
      <c r="BH50" s="629"/>
      <c r="BI50" s="629"/>
      <c r="BJ50" s="1648">
        <v>11</v>
      </c>
    </row>
    <row s="1648" customFormat="1" customHeight="1" ht="11.549999999999999">
      <c r="A51" s="994"/>
      <c r="B51" s="994"/>
      <c r="C51" s="994"/>
      <c r="D51" s="994"/>
      <c r="E51" s="994"/>
      <c r="F51" s="1643"/>
      <c r="G51" s="1643"/>
      <c r="H51" s="35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648"/>
      <c r="AM51" s="1373"/>
      <c r="AO51" s="1373"/>
      <c r="AP51" s="1643"/>
      <c r="AQ51" s="1643"/>
      <c r="AR51" s="1373"/>
      <c r="AS51" s="1373"/>
      <c r="AT51" s="1373"/>
      <c r="AU51" s="1373"/>
      <c r="AV51" s="1643"/>
      <c r="AW51" s="1373"/>
      <c r="AX51" s="1373"/>
      <c r="AY51" s="551"/>
      <c r="AZ51" s="1373"/>
      <c r="BA51" s="1373"/>
      <c r="BB51" s="1373"/>
      <c r="BC51" s="1373"/>
      <c r="BD51" s="1373"/>
      <c r="BE51" s="1639"/>
      <c r="BF51" s="629"/>
      <c r="BG51" s="629"/>
      <c r="BH51" s="629"/>
      <c r="BI51" s="629"/>
      <c r="BJ51" s="1648">
        <v>11</v>
      </c>
    </row>
    <row s="1648" customFormat="1" customHeight="1" ht="11.549999999999999">
      <c r="A52" s="994"/>
      <c r="B52" s="994"/>
      <c r="C52" s="994"/>
      <c r="D52" s="994"/>
      <c r="E52" s="994"/>
      <c r="F52" s="1643"/>
      <c r="G52" s="1643"/>
      <c r="H52" s="35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648"/>
      <c r="AM52" s="1373"/>
      <c r="AO52" s="1373"/>
      <c r="AP52" s="1643"/>
      <c r="AQ52" s="1643"/>
      <c r="AR52" s="1373"/>
      <c r="AS52" s="1373"/>
      <c r="AT52" s="1373"/>
      <c r="AU52" s="1373"/>
      <c r="AV52" s="1643"/>
      <c r="AW52" s="1373"/>
      <c r="AX52" s="1373"/>
      <c r="AY52" s="551"/>
      <c r="AZ52" s="1373"/>
      <c r="BA52" s="1373"/>
      <c r="BB52" s="1373"/>
      <c r="BC52" s="1373"/>
      <c r="BD52" s="1373"/>
      <c r="BE52" s="1639"/>
      <c r="BF52" s="629"/>
      <c r="BG52" s="629"/>
      <c r="BH52" s="629"/>
      <c r="BI52" s="629"/>
      <c r="BJ52" s="1648">
        <v>11</v>
      </c>
    </row>
    <row s="1648" customFormat="1" customHeight="1" ht="11.549999999999999">
      <c r="A53" s="994"/>
      <c r="B53" s="994"/>
      <c r="C53" s="994"/>
      <c r="D53" s="994"/>
      <c r="E53" s="994"/>
      <c r="F53" s="1643"/>
      <c r="G53" s="1643"/>
      <c r="H53" s="35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648"/>
      <c r="AM53" s="1373"/>
      <c r="AO53" s="1373"/>
      <c r="AP53" s="1643"/>
      <c r="AQ53" s="1643"/>
      <c r="AR53" s="1373"/>
      <c r="AS53" s="1373"/>
      <c r="AT53" s="1373"/>
      <c r="AU53" s="1373"/>
      <c r="AV53" s="1643"/>
      <c r="AW53" s="1373"/>
      <c r="AX53" s="1373"/>
      <c r="AY53" s="551"/>
      <c r="AZ53" s="1373"/>
      <c r="BA53" s="1373"/>
      <c r="BB53" s="1373"/>
      <c r="BC53" s="1373"/>
      <c r="BD53" s="1373"/>
      <c r="BE53" s="1639"/>
      <c r="BF53" s="629"/>
      <c r="BG53" s="629"/>
      <c r="BH53" s="629"/>
      <c r="BI53" s="629"/>
      <c r="BJ53" s="1648">
        <v>11</v>
      </c>
    </row>
    <row s="1648" customFormat="1" customHeight="1" ht="11.549999999999999">
      <c r="A54" s="994"/>
      <c r="B54" s="994"/>
      <c r="C54" s="994"/>
      <c r="D54" s="994"/>
      <c r="E54" s="994"/>
      <c r="F54" s="1643"/>
      <c r="G54" s="1643"/>
      <c r="H54" s="35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648"/>
      <c r="AM54" s="1373"/>
      <c r="AO54" s="1373"/>
      <c r="AP54" s="1643"/>
      <c r="AQ54" s="1643"/>
      <c r="AR54" s="1373"/>
      <c r="AS54" s="1373"/>
      <c r="AT54" s="1373"/>
      <c r="AU54" s="1373"/>
      <c r="AV54" s="1643"/>
      <c r="AW54" s="1373"/>
      <c r="AX54" s="1373"/>
      <c r="AY54" s="551"/>
      <c r="AZ54" s="1373"/>
      <c r="BA54" s="1373"/>
      <c r="BB54" s="1373"/>
      <c r="BC54" s="1373"/>
      <c r="BD54" s="1373"/>
      <c r="BE54" s="1639"/>
      <c r="BF54" s="629"/>
      <c r="BG54" s="629"/>
      <c r="BH54" s="629"/>
      <c r="BI54" s="629"/>
      <c r="BJ54" s="1648">
        <v>11</v>
      </c>
    </row>
    <row s="1648" customFormat="1" customHeight="1" ht="11.549999999999999">
      <c r="A55" s="994"/>
      <c r="B55" s="994"/>
      <c r="C55" s="994"/>
      <c r="D55" s="994"/>
      <c r="E55" s="994"/>
      <c r="F55" s="1643"/>
      <c r="G55" s="1643"/>
      <c r="H55" s="35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648"/>
      <c r="AM55" s="1373"/>
      <c r="AO55" s="1373"/>
      <c r="AP55" s="1643"/>
      <c r="AQ55" s="1643"/>
      <c r="AR55" s="1373"/>
      <c r="AS55" s="1373"/>
      <c r="AT55" s="1373"/>
      <c r="AU55" s="1373"/>
      <c r="AV55" s="1643"/>
      <c r="AW55" s="1373"/>
      <c r="AX55" s="1373"/>
      <c r="AY55" s="551"/>
      <c r="AZ55" s="1373"/>
      <c r="BA55" s="1373"/>
      <c r="BB55" s="1373"/>
      <c r="BC55" s="1373"/>
      <c r="BD55" s="1373"/>
      <c r="BE55" s="1639"/>
      <c r="BF55" s="629"/>
      <c r="BG55" s="629"/>
      <c r="BH55" s="629"/>
      <c r="BI55" s="629"/>
      <c r="BJ55" s="1648">
        <v>11</v>
      </c>
    </row>
    <row s="1648" customFormat="1" customHeight="1" ht="11.549999999999999">
      <c r="A56" s="994"/>
      <c r="B56" s="994"/>
      <c r="C56" s="994"/>
      <c r="D56" s="994"/>
      <c r="E56" s="994"/>
      <c r="F56" s="1643"/>
      <c r="G56" s="1643"/>
      <c r="H56" s="358"/>
      <c r="N56" s="1648"/>
      <c r="O56" s="1648"/>
      <c r="P56" s="1648"/>
      <c r="Q56" s="1648"/>
      <c r="R56" s="1648"/>
      <c r="S56" s="1648"/>
      <c r="T56" s="1648"/>
      <c r="U56" s="1648"/>
      <c r="V56" s="1648"/>
      <c r="W56" s="1648"/>
      <c r="X56" s="1648"/>
      <c r="Y56" s="1648"/>
      <c r="Z56" s="1648"/>
      <c r="AA56" s="1648"/>
      <c r="AB56" s="1648"/>
      <c r="AC56" s="1648"/>
      <c r="AD56" s="1648"/>
      <c r="AE56" s="1648"/>
      <c r="AF56" s="1648"/>
      <c r="AG56" s="1648"/>
      <c r="AH56" s="1648"/>
      <c r="AI56" s="1648"/>
      <c r="AJ56" s="1648"/>
      <c r="AK56" s="1648"/>
      <c r="AL56" s="1648"/>
      <c r="AM56" s="1373"/>
      <c r="AO56" s="1373"/>
      <c r="AP56" s="1643"/>
      <c r="AQ56" s="1643"/>
      <c r="AR56" s="1373"/>
      <c r="AS56" s="1373"/>
      <c r="AT56" s="1373"/>
      <c r="AU56" s="1373"/>
      <c r="AV56" s="1643"/>
      <c r="AW56" s="1373"/>
      <c r="AX56" s="1373"/>
      <c r="AY56" s="551"/>
      <c r="AZ56" s="1373"/>
      <c r="BA56" s="1373"/>
      <c r="BB56" s="1373"/>
      <c r="BC56" s="1373"/>
      <c r="BD56" s="1373"/>
      <c r="BE56" s="1639"/>
      <c r="BF56" s="629"/>
      <c r="BG56" s="629"/>
      <c r="BH56" s="629"/>
      <c r="BI56" s="629"/>
      <c r="BJ56" s="1648">
        <v>11</v>
      </c>
    </row>
    <row s="1648" customFormat="1" customHeight="1" ht="11.549999999999999">
      <c r="A57" s="994"/>
      <c r="B57" s="994"/>
      <c r="C57" s="994"/>
      <c r="D57" s="994"/>
      <c r="E57" s="994"/>
      <c r="F57" s="1643"/>
      <c r="G57" s="1643"/>
      <c r="H57" s="35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648"/>
      <c r="AM57" s="1373"/>
      <c r="AO57" s="1373"/>
      <c r="AP57" s="1643"/>
      <c r="AQ57" s="1643"/>
      <c r="AR57" s="1373"/>
      <c r="AS57" s="1373"/>
      <c r="AT57" s="1373"/>
      <c r="AU57" s="1373"/>
      <c r="AV57" s="1643"/>
      <c r="AW57" s="1373"/>
      <c r="AX57" s="1373"/>
      <c r="AY57" s="551"/>
      <c r="AZ57" s="1373"/>
      <c r="BA57" s="1373"/>
      <c r="BB57" s="1373"/>
      <c r="BC57" s="1373"/>
      <c r="BD57" s="1373"/>
      <c r="BE57" s="1639"/>
      <c r="BF57" s="629"/>
      <c r="BG57" s="629"/>
      <c r="BH57" s="629"/>
      <c r="BI57" s="629"/>
      <c r="BJ57" s="1648">
        <v>11</v>
      </c>
    </row>
    <row s="1648" customFormat="1" customHeight="1" ht="11.549999999999999">
      <c r="A58" s="994"/>
      <c r="B58" s="994"/>
      <c r="C58" s="994"/>
      <c r="D58" s="994"/>
      <c r="E58" s="994"/>
      <c r="F58" s="1643"/>
      <c r="G58" s="1643"/>
      <c r="H58" s="35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648"/>
      <c r="AM58" s="1373"/>
      <c r="AO58" s="1373"/>
      <c r="AP58" s="1643"/>
      <c r="AQ58" s="1643"/>
      <c r="AR58" s="1373"/>
      <c r="AS58" s="1373"/>
      <c r="AT58" s="1373"/>
      <c r="AU58" s="1373"/>
      <c r="AV58" s="1643"/>
      <c r="AW58" s="1373"/>
      <c r="AX58" s="1373"/>
      <c r="AY58" s="551"/>
      <c r="AZ58" s="1373"/>
      <c r="BA58" s="1373"/>
      <c r="BB58" s="1373"/>
      <c r="BC58" s="1373"/>
      <c r="BD58" s="1373"/>
      <c r="BE58" s="1639"/>
      <c r="BF58" s="629"/>
      <c r="BG58" s="629"/>
      <c r="BH58" s="629"/>
      <c r="BI58" s="629"/>
      <c r="BJ58" s="1648">
        <v>11</v>
      </c>
    </row>
    <row s="1648" customFormat="1" customHeight="1" ht="11.549999999999999">
      <c r="A59" s="994"/>
      <c r="B59" s="994"/>
      <c r="C59" s="994"/>
      <c r="D59" s="994"/>
      <c r="E59" s="994"/>
      <c r="F59" s="1643"/>
      <c r="G59" s="1643"/>
      <c r="H59" s="35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648"/>
      <c r="AM59" s="1373"/>
      <c r="AO59" s="1373"/>
      <c r="AP59" s="1643"/>
      <c r="AQ59" s="1643"/>
      <c r="AR59" s="1373"/>
      <c r="AS59" s="1373"/>
      <c r="AT59" s="1373"/>
      <c r="AU59" s="1373"/>
      <c r="AV59" s="1643"/>
      <c r="AW59" s="1373"/>
      <c r="AX59" s="1373"/>
      <c r="AY59" s="551"/>
      <c r="AZ59" s="1373"/>
      <c r="BA59" s="1373"/>
      <c r="BB59" s="1373"/>
      <c r="BC59" s="1373"/>
      <c r="BD59" s="1373"/>
      <c r="BE59" s="1639"/>
      <c r="BF59" s="629"/>
      <c r="BG59" s="629"/>
      <c r="BH59" s="629"/>
      <c r="BI59" s="629"/>
      <c r="BJ59" s="1648">
        <v>11</v>
      </c>
    </row>
    <row s="1648" customFormat="1" customHeight="1" ht="11.549999999999999">
      <c r="A60" s="994"/>
      <c r="B60" s="994"/>
      <c r="C60" s="994"/>
      <c r="D60" s="994"/>
      <c r="E60" s="994"/>
      <c r="F60" s="1643"/>
      <c r="G60" s="1643"/>
      <c r="H60" s="35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373"/>
      <c r="AO60" s="1373"/>
      <c r="AP60" s="1643"/>
      <c r="AQ60" s="1643"/>
      <c r="AR60" s="1373"/>
      <c r="AS60" s="1373"/>
      <c r="AT60" s="1373"/>
      <c r="AU60" s="1373"/>
      <c r="AV60" s="1643"/>
      <c r="AW60" s="1373"/>
      <c r="AX60" s="1373"/>
      <c r="AY60" s="551"/>
      <c r="AZ60" s="1373"/>
      <c r="BA60" s="1373"/>
      <c r="BB60" s="1373"/>
      <c r="BC60" s="1373"/>
      <c r="BD60" s="1373"/>
      <c r="BE60" s="1639"/>
      <c r="BF60" s="629"/>
      <c r="BG60" s="629"/>
      <c r="BH60" s="629"/>
      <c r="BI60" s="629"/>
      <c r="BJ60" s="1648">
        <v>11</v>
      </c>
    </row>
    <row s="1648" customFormat="1" customHeight="1" ht="11.549999999999999">
      <c r="A61" s="994"/>
      <c r="B61" s="994"/>
      <c r="C61" s="994"/>
      <c r="D61" s="994"/>
      <c r="E61" s="994"/>
      <c r="F61" s="1643"/>
      <c r="G61" s="1643"/>
      <c r="H61" s="358"/>
      <c r="N61" s="1648"/>
      <c r="O61" s="1648"/>
      <c r="P61" s="1648"/>
      <c r="Q61" s="1648"/>
      <c r="R61" s="1648"/>
      <c r="S61" s="1648"/>
      <c r="T61" s="1648"/>
      <c r="U61" s="1648"/>
      <c r="V61" s="1648"/>
      <c r="W61" s="1648"/>
      <c r="X61" s="1648"/>
      <c r="Y61" s="1648"/>
      <c r="Z61" s="1648"/>
      <c r="AA61" s="1648"/>
      <c r="AB61" s="1648"/>
      <c r="AC61" s="1648"/>
      <c r="AD61" s="1648"/>
      <c r="AE61" s="1648"/>
      <c r="AF61" s="1648"/>
      <c r="AG61" s="1648"/>
      <c r="AH61" s="1648"/>
      <c r="AI61" s="1648"/>
      <c r="AJ61" s="1648"/>
      <c r="AK61" s="1648"/>
      <c r="AL61" s="1648"/>
      <c r="AM61" s="1373"/>
      <c r="AO61" s="1373"/>
      <c r="AP61" s="1643"/>
      <c r="AQ61" s="1643"/>
      <c r="AR61" s="1373"/>
      <c r="AS61" s="1373"/>
      <c r="AT61" s="1373"/>
      <c r="AU61" s="1373"/>
      <c r="AV61" s="1643"/>
      <c r="AW61" s="1373"/>
      <c r="AX61" s="1373"/>
      <c r="AY61" s="551"/>
      <c r="AZ61" s="1373"/>
      <c r="BA61" s="1373"/>
      <c r="BB61" s="1373"/>
      <c r="BC61" s="1373"/>
      <c r="BD61" s="1373"/>
      <c r="BE61" s="1639"/>
      <c r="BF61" s="629"/>
      <c r="BG61" s="629"/>
      <c r="BH61" s="629"/>
      <c r="BI61" s="629"/>
      <c r="BJ61" s="1648">
        <v>11</v>
      </c>
    </row>
    <row s="1648" customFormat="1" customHeight="1" ht="11.549999999999999">
      <c r="A62" s="994"/>
      <c r="B62" s="994"/>
      <c r="C62" s="994"/>
      <c r="D62" s="994"/>
      <c r="E62" s="994"/>
      <c r="F62" s="1643"/>
      <c r="G62" s="1643"/>
      <c r="H62" s="358"/>
      <c r="N62" s="1648"/>
      <c r="O62" s="1648"/>
      <c r="P62" s="1648"/>
      <c r="Q62" s="1648"/>
      <c r="R62" s="1648"/>
      <c r="S62" s="1648"/>
      <c r="T62" s="1648"/>
      <c r="U62" s="1648"/>
      <c r="V62" s="1648"/>
      <c r="W62" s="1648"/>
      <c r="X62" s="1648"/>
      <c r="Y62" s="1648"/>
      <c r="Z62" s="1648"/>
      <c r="AA62" s="1648"/>
      <c r="AB62" s="1648"/>
      <c r="AC62" s="1648"/>
      <c r="AD62" s="1648"/>
      <c r="AE62" s="1648"/>
      <c r="AF62" s="1648"/>
      <c r="AG62" s="1648"/>
      <c r="AH62" s="1648"/>
      <c r="AI62" s="1648"/>
      <c r="AJ62" s="1648"/>
      <c r="AK62" s="1648"/>
      <c r="AL62" s="1648"/>
      <c r="AM62" s="1373"/>
      <c r="AO62" s="1373"/>
      <c r="AP62" s="1643"/>
      <c r="AQ62" s="1643"/>
      <c r="AR62" s="1373"/>
      <c r="AS62" s="1373"/>
      <c r="AT62" s="1373"/>
      <c r="AU62" s="1373"/>
      <c r="AV62" s="1643"/>
      <c r="AW62" s="1373"/>
      <c r="AX62" s="1373"/>
      <c r="AY62" s="551"/>
      <c r="AZ62" s="1373"/>
      <c r="BA62" s="1373"/>
      <c r="BB62" s="1373"/>
      <c r="BC62" s="1373"/>
      <c r="BD62" s="1373"/>
      <c r="BE62" s="1639"/>
      <c r="BF62" s="629"/>
      <c r="BG62" s="629"/>
      <c r="BH62" s="629"/>
      <c r="BI62" s="629"/>
      <c r="BJ62" s="1648">
        <v>11</v>
      </c>
    </row>
    <row s="1648" customFormat="1" customHeight="1" ht="11.549999999999999">
      <c r="A63" s="994"/>
      <c r="B63" s="994"/>
      <c r="C63" s="994"/>
      <c r="D63" s="994"/>
      <c r="E63" s="994"/>
      <c r="F63" s="1643"/>
      <c r="G63" s="1643"/>
      <c r="H63" s="358"/>
      <c r="N63" s="1648"/>
      <c r="O63" s="1648"/>
      <c r="P63" s="1648"/>
      <c r="Q63" s="1648"/>
      <c r="R63" s="1648"/>
      <c r="S63" s="1648"/>
      <c r="T63" s="1648"/>
      <c r="U63" s="1648"/>
      <c r="V63" s="1648"/>
      <c r="W63" s="1648"/>
      <c r="X63" s="1648"/>
      <c r="Y63" s="1648"/>
      <c r="Z63" s="1648"/>
      <c r="AA63" s="1648"/>
      <c r="AB63" s="1648"/>
      <c r="AC63" s="1648"/>
      <c r="AD63" s="1648"/>
      <c r="AE63" s="1648"/>
      <c r="AF63" s="1648"/>
      <c r="AG63" s="1648"/>
      <c r="AH63" s="1648"/>
      <c r="AI63" s="1648"/>
      <c r="AJ63" s="1648"/>
      <c r="AK63" s="1648"/>
      <c r="AL63" s="1648"/>
      <c r="AM63" s="1373"/>
      <c r="AO63" s="1373"/>
      <c r="AP63" s="1643"/>
      <c r="AQ63" s="1643"/>
      <c r="AR63" s="1373"/>
      <c r="AS63" s="1373"/>
      <c r="AT63" s="1373"/>
      <c r="AU63" s="1373"/>
      <c r="AV63" s="1643"/>
      <c r="AW63" s="1373"/>
      <c r="AX63" s="1373"/>
      <c r="AY63" s="551"/>
      <c r="AZ63" s="1373"/>
      <c r="BA63" s="1373"/>
      <c r="BB63" s="1373"/>
      <c r="BC63" s="1373"/>
      <c r="BD63" s="1373"/>
      <c r="BE63" s="1639"/>
      <c r="BF63" s="629"/>
      <c r="BG63" s="629"/>
      <c r="BH63" s="629"/>
      <c r="BI63" s="629"/>
      <c r="BJ63" s="1648">
        <v>11</v>
      </c>
    </row>
    <row s="1648" customFormat="1" customHeight="1" ht="11.549999999999999">
      <c r="A64" s="994"/>
      <c r="B64" s="994"/>
      <c r="C64" s="994"/>
      <c r="D64" s="994"/>
      <c r="E64" s="994"/>
      <c r="F64" s="1643"/>
      <c r="G64" s="1643"/>
      <c r="H64" s="35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c r="AI64" s="1648"/>
      <c r="AJ64" s="1648"/>
      <c r="AK64" s="1648"/>
      <c r="AL64" s="1648"/>
      <c r="AM64" s="1373"/>
      <c r="AO64" s="1373"/>
      <c r="AP64" s="1643"/>
      <c r="AQ64" s="1643"/>
      <c r="AR64" s="1373"/>
      <c r="AS64" s="1373"/>
      <c r="AT64" s="1373"/>
      <c r="AU64" s="1373"/>
      <c r="AV64" s="1643"/>
      <c r="AW64" s="1373"/>
      <c r="AX64" s="1373"/>
      <c r="AY64" s="551"/>
      <c r="AZ64" s="1373"/>
      <c r="BA64" s="1373"/>
      <c r="BB64" s="1373"/>
      <c r="BC64" s="1373"/>
      <c r="BD64" s="1373"/>
      <c r="BE64" s="1639"/>
      <c r="BF64" s="629"/>
      <c r="BG64" s="629"/>
      <c r="BH64" s="629"/>
      <c r="BI64" s="629"/>
      <c r="BJ64" s="1648">
        <v>11</v>
      </c>
    </row>
    <row s="1648" customFormat="1" customHeight="1" ht="11.549999999999999">
      <c r="A65" s="994"/>
      <c r="B65" s="994"/>
      <c r="C65" s="994"/>
      <c r="D65" s="994"/>
      <c r="E65" s="994"/>
      <c r="F65" s="1643"/>
      <c r="G65" s="1643"/>
      <c r="H65" s="35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c r="AI65" s="1648"/>
      <c r="AJ65" s="1648"/>
      <c r="AK65" s="1648"/>
      <c r="AL65" s="1648"/>
      <c r="AM65" s="1373"/>
      <c r="AO65" s="1373"/>
      <c r="AP65" s="1643"/>
      <c r="AQ65" s="1643"/>
      <c r="AR65" s="1373"/>
      <c r="AS65" s="1373"/>
      <c r="AT65" s="1373"/>
      <c r="AU65" s="1373"/>
      <c r="AV65" s="1643"/>
      <c r="AW65" s="1373"/>
      <c r="AX65" s="1373"/>
      <c r="AY65" s="551"/>
      <c r="AZ65" s="1373"/>
      <c r="BA65" s="1373"/>
      <c r="BB65" s="1373"/>
      <c r="BC65" s="1373"/>
      <c r="BD65" s="1373"/>
      <c r="BE65" s="1639"/>
      <c r="BF65" s="629"/>
      <c r="BG65" s="629"/>
      <c r="BH65" s="629"/>
      <c r="BI65" s="629"/>
      <c r="BJ65" s="1648">
        <v>11</v>
      </c>
    </row>
    <row s="1648" customFormat="1" customHeight="1" ht="11.549999999999999">
      <c r="A66" s="994"/>
      <c r="B66" s="994"/>
      <c r="C66" s="994"/>
      <c r="D66" s="994"/>
      <c r="E66" s="994"/>
      <c r="F66" s="1643"/>
      <c r="G66" s="1643"/>
      <c r="H66" s="358"/>
      <c r="N66" s="1648"/>
      <c r="O66" s="1648"/>
      <c r="P66" s="1648"/>
      <c r="Q66" s="1648"/>
      <c r="R66" s="1648"/>
      <c r="S66" s="1648"/>
      <c r="T66" s="1648"/>
      <c r="U66" s="1648"/>
      <c r="V66" s="1648"/>
      <c r="W66" s="1648"/>
      <c r="X66" s="1648"/>
      <c r="Y66" s="1648"/>
      <c r="Z66" s="1648"/>
      <c r="AA66" s="1648"/>
      <c r="AB66" s="1648"/>
      <c r="AC66" s="1648"/>
      <c r="AD66" s="1648"/>
      <c r="AE66" s="1648"/>
      <c r="AF66" s="1648"/>
      <c r="AG66" s="1648"/>
      <c r="AH66" s="1648"/>
      <c r="AI66" s="1648"/>
      <c r="AJ66" s="1648"/>
      <c r="AK66" s="1648"/>
      <c r="AL66" s="1648"/>
      <c r="AM66" s="1373"/>
      <c r="AO66" s="1373"/>
      <c r="AP66" s="1643"/>
      <c r="AQ66" s="1643"/>
      <c r="AR66" s="1373"/>
      <c r="AS66" s="1373"/>
      <c r="AT66" s="1373"/>
      <c r="AU66" s="1373"/>
      <c r="AV66" s="1643"/>
      <c r="AW66" s="1373"/>
      <c r="AX66" s="1373"/>
      <c r="AY66" s="551"/>
      <c r="AZ66" s="1373"/>
      <c r="BA66" s="1373"/>
      <c r="BB66" s="1373"/>
      <c r="BC66" s="1373"/>
      <c r="BD66" s="1373"/>
      <c r="BE66" s="1639"/>
      <c r="BF66" s="629"/>
      <c r="BG66" s="629"/>
      <c r="BH66" s="629"/>
      <c r="BI66" s="629"/>
      <c r="BJ66" s="1648">
        <v>11</v>
      </c>
    </row>
    <row s="1648" customFormat="1" customHeight="1" ht="11.549999999999999">
      <c r="A67" s="994"/>
      <c r="B67" s="994"/>
      <c r="C67" s="994"/>
      <c r="D67" s="994"/>
      <c r="E67" s="994"/>
      <c r="F67" s="1643"/>
      <c r="G67" s="1643"/>
      <c r="H67" s="358"/>
      <c r="N67" s="1648"/>
      <c r="O67" s="1648"/>
      <c r="P67" s="1648"/>
      <c r="Q67" s="1648"/>
      <c r="R67" s="1648"/>
      <c r="S67" s="1648"/>
      <c r="T67" s="1648"/>
      <c r="U67" s="1648"/>
      <c r="V67" s="1648"/>
      <c r="W67" s="1648"/>
      <c r="X67" s="1648"/>
      <c r="Y67" s="1648"/>
      <c r="Z67" s="1648"/>
      <c r="AA67" s="1648"/>
      <c r="AB67" s="1648"/>
      <c r="AC67" s="1648"/>
      <c r="AD67" s="1648"/>
      <c r="AE67" s="1648"/>
      <c r="AF67" s="1648"/>
      <c r="AG67" s="1648"/>
      <c r="AH67" s="1648"/>
      <c r="AI67" s="1648"/>
      <c r="AJ67" s="1648"/>
      <c r="AK67" s="1648"/>
      <c r="AL67" s="1648"/>
      <c r="AM67" s="1373"/>
      <c r="AO67" s="1373"/>
      <c r="AP67" s="1643"/>
      <c r="AQ67" s="1643"/>
      <c r="AR67" s="1373"/>
      <c r="AS67" s="1373"/>
      <c r="AT67" s="1373"/>
      <c r="AU67" s="1373"/>
      <c r="AV67" s="1643"/>
      <c r="AW67" s="1373"/>
      <c r="AX67" s="1373"/>
      <c r="AY67" s="551"/>
      <c r="AZ67" s="1373"/>
      <c r="BA67" s="1373"/>
      <c r="BB67" s="1373"/>
      <c r="BC67" s="1373"/>
      <c r="BD67" s="1373"/>
      <c r="BE67" s="1639"/>
      <c r="BF67" s="629"/>
      <c r="BG67" s="629"/>
      <c r="BH67" s="629"/>
      <c r="BI67" s="629"/>
      <c r="BJ67" s="1648">
        <v>11</v>
      </c>
    </row>
    <row s="1648" customFormat="1" customHeight="1" ht="11.549999999999999">
      <c r="A68" s="994"/>
      <c r="B68" s="994"/>
      <c r="C68" s="994"/>
      <c r="D68" s="994"/>
      <c r="E68" s="994"/>
      <c r="F68" s="1643"/>
      <c r="G68" s="1643"/>
      <c r="H68" s="358"/>
      <c r="N68" s="1648"/>
      <c r="O68" s="1648"/>
      <c r="P68" s="1648"/>
      <c r="Q68" s="1648"/>
      <c r="R68" s="1648"/>
      <c r="S68" s="1648"/>
      <c r="T68" s="1648"/>
      <c r="U68" s="1648"/>
      <c r="V68" s="1648"/>
      <c r="W68" s="1648"/>
      <c r="X68" s="1648"/>
      <c r="Y68" s="1648"/>
      <c r="Z68" s="1648"/>
      <c r="AA68" s="1648"/>
      <c r="AB68" s="1648"/>
      <c r="AC68" s="1648"/>
      <c r="AD68" s="1648"/>
      <c r="AE68" s="1648"/>
      <c r="AF68" s="1648"/>
      <c r="AG68" s="1648"/>
      <c r="AH68" s="1648"/>
      <c r="AI68" s="1648"/>
      <c r="AJ68" s="1648"/>
      <c r="AK68" s="1648"/>
      <c r="AL68" s="1648"/>
      <c r="AM68" s="1373"/>
      <c r="AO68" s="1373"/>
      <c r="AP68" s="1643"/>
      <c r="AQ68" s="1643"/>
      <c r="AR68" s="1373"/>
      <c r="AS68" s="1373"/>
      <c r="AT68" s="1373"/>
      <c r="AU68" s="1373"/>
      <c r="AV68" s="1643"/>
      <c r="AW68" s="1373"/>
      <c r="AX68" s="1373"/>
      <c r="AY68" s="551"/>
      <c r="AZ68" s="1373"/>
      <c r="BA68" s="1373"/>
      <c r="BB68" s="1373"/>
      <c r="BC68" s="1373"/>
      <c r="BD68" s="1373"/>
      <c r="BE68" s="1639"/>
      <c r="BF68" s="629"/>
      <c r="BG68" s="629"/>
      <c r="BH68" s="629"/>
      <c r="BI68" s="629"/>
      <c r="BJ68" s="1648">
        <v>11</v>
      </c>
    </row>
    <row s="1648" customFormat="1" customHeight="1" ht="11.549999999999999">
      <c r="A69" s="994"/>
      <c r="B69" s="994"/>
      <c r="C69" s="994"/>
      <c r="D69" s="994"/>
      <c r="E69" s="994"/>
      <c r="F69" s="1643"/>
      <c r="G69" s="1643"/>
      <c r="H69" s="358"/>
      <c r="N69" s="1648"/>
      <c r="O69" s="1648"/>
      <c r="P69" s="1648"/>
      <c r="Q69" s="1648"/>
      <c r="R69" s="1648"/>
      <c r="S69" s="1648"/>
      <c r="T69" s="1648"/>
      <c r="U69" s="1648"/>
      <c r="V69" s="1648"/>
      <c r="W69" s="1648"/>
      <c r="X69" s="1648"/>
      <c r="Y69" s="1648"/>
      <c r="Z69" s="1648"/>
      <c r="AA69" s="1648"/>
      <c r="AB69" s="1648"/>
      <c r="AC69" s="1648"/>
      <c r="AD69" s="1648"/>
      <c r="AE69" s="1648"/>
      <c r="AF69" s="1648"/>
      <c r="AG69" s="1648"/>
      <c r="AH69" s="1648"/>
      <c r="AI69" s="1648"/>
      <c r="AJ69" s="1648"/>
      <c r="AK69" s="1648"/>
      <c r="AL69" s="1648"/>
      <c r="AM69" s="1373"/>
      <c r="AO69" s="1373"/>
      <c r="AP69" s="1643"/>
      <c r="AQ69" s="1643"/>
      <c r="AR69" s="1373"/>
      <c r="AS69" s="1373"/>
      <c r="AT69" s="1373"/>
      <c r="AU69" s="1373"/>
      <c r="AV69" s="1643"/>
      <c r="AW69" s="1373"/>
      <c r="AX69" s="1373"/>
      <c r="AY69" s="551"/>
      <c r="AZ69" s="1373"/>
      <c r="BA69" s="1373"/>
      <c r="BB69" s="1373"/>
      <c r="BC69" s="1373"/>
      <c r="BD69" s="1373"/>
      <c r="BE69" s="1639"/>
      <c r="BF69" s="629"/>
      <c r="BG69" s="629"/>
      <c r="BH69" s="629"/>
      <c r="BI69" s="629"/>
      <c r="BJ69" s="1648">
        <v>11</v>
      </c>
    </row>
    <row s="1648" customFormat="1" customHeight="1" ht="11.549999999999999">
      <c r="A70" s="994"/>
      <c r="B70" s="994"/>
      <c r="C70" s="994"/>
      <c r="D70" s="994"/>
      <c r="E70" s="994"/>
      <c r="F70" s="1643"/>
      <c r="G70" s="1643"/>
      <c r="H70" s="358"/>
      <c r="N70" s="1648"/>
      <c r="O70" s="1648"/>
      <c r="P70" s="1648"/>
      <c r="Q70" s="1648"/>
      <c r="R70" s="1648"/>
      <c r="S70" s="1648"/>
      <c r="T70" s="1648"/>
      <c r="U70" s="1648"/>
      <c r="V70" s="1648"/>
      <c r="W70" s="1648"/>
      <c r="X70" s="1648"/>
      <c r="Y70" s="1648"/>
      <c r="Z70" s="1648"/>
      <c r="AA70" s="1648"/>
      <c r="AB70" s="1648"/>
      <c r="AC70" s="1648"/>
      <c r="AD70" s="1648"/>
      <c r="AE70" s="1648"/>
      <c r="AF70" s="1648"/>
      <c r="AG70" s="1648"/>
      <c r="AH70" s="1648"/>
      <c r="AI70" s="1648"/>
      <c r="AJ70" s="1648"/>
      <c r="AK70" s="1648"/>
      <c r="AL70" s="1648"/>
      <c r="AM70" s="1373"/>
      <c r="AO70" s="1373"/>
      <c r="AP70" s="1643"/>
      <c r="AQ70" s="1643"/>
      <c r="AR70" s="1373"/>
      <c r="AS70" s="1373"/>
      <c r="AT70" s="1373"/>
      <c r="AU70" s="1373"/>
      <c r="AV70" s="1643"/>
      <c r="AW70" s="1373"/>
      <c r="AX70" s="1373"/>
      <c r="AY70" s="551"/>
      <c r="AZ70" s="1373"/>
      <c r="BA70" s="1373"/>
      <c r="BB70" s="1373"/>
      <c r="BC70" s="1373"/>
      <c r="BD70" s="1373"/>
      <c r="BE70" s="1639"/>
      <c r="BF70" s="629"/>
      <c r="BG70" s="629"/>
      <c r="BH70" s="629"/>
      <c r="BI70" s="629"/>
      <c r="BJ70" s="1648">
        <v>11</v>
      </c>
    </row>
    <row s="1648" customFormat="1" customHeight="1" ht="11.549999999999999">
      <c r="A71" s="994"/>
      <c r="B71" s="994"/>
      <c r="C71" s="994"/>
      <c r="D71" s="994"/>
      <c r="E71" s="994"/>
      <c r="F71" s="1643"/>
      <c r="G71" s="1643"/>
      <c r="H71" s="358"/>
      <c r="N71" s="1648"/>
      <c r="O71" s="1648"/>
      <c r="P71" s="1648"/>
      <c r="Q71" s="1648"/>
      <c r="R71" s="1648"/>
      <c r="S71" s="1648"/>
      <c r="T71" s="1648"/>
      <c r="U71" s="1648"/>
      <c r="V71" s="1648"/>
      <c r="W71" s="1648"/>
      <c r="X71" s="1648"/>
      <c r="Y71" s="1648"/>
      <c r="Z71" s="1648"/>
      <c r="AA71" s="1648"/>
      <c r="AB71" s="1648"/>
      <c r="AC71" s="1648"/>
      <c r="AD71" s="1648"/>
      <c r="AE71" s="1648"/>
      <c r="AF71" s="1648"/>
      <c r="AG71" s="1648"/>
      <c r="AH71" s="1648"/>
      <c r="AI71" s="1648"/>
      <c r="AJ71" s="1648"/>
      <c r="AK71" s="1648"/>
      <c r="AL71" s="1648"/>
      <c r="AM71" s="1373"/>
      <c r="AO71" s="1373"/>
      <c r="AP71" s="1643"/>
      <c r="AQ71" s="1643"/>
      <c r="AR71" s="1373"/>
      <c r="AS71" s="1373"/>
      <c r="AT71" s="1373"/>
      <c r="AU71" s="1373"/>
      <c r="AV71" s="1643"/>
      <c r="AW71" s="1373"/>
      <c r="AX71" s="1373"/>
      <c r="AY71" s="551"/>
      <c r="AZ71" s="1373"/>
      <c r="BA71" s="1373"/>
      <c r="BB71" s="1373"/>
      <c r="BC71" s="1373"/>
      <c r="BD71" s="1373"/>
      <c r="BE71" s="1639"/>
      <c r="BF71" s="629"/>
      <c r="BG71" s="629"/>
      <c r="BH71" s="629"/>
      <c r="BI71" s="629"/>
      <c r="BJ71" s="1648">
        <v>11</v>
      </c>
    </row>
    <row s="1648" customFormat="1" customHeight="1" ht="11.549999999999999">
      <c r="A72" s="994"/>
      <c r="B72" s="994"/>
      <c r="C72" s="994"/>
      <c r="D72" s="994"/>
      <c r="E72" s="994"/>
      <c r="F72" s="1643"/>
      <c r="G72" s="1643"/>
      <c r="H72" s="358"/>
      <c r="N72" s="1648"/>
      <c r="O72" s="1648"/>
      <c r="P72" s="1648"/>
      <c r="Q72" s="1648"/>
      <c r="R72" s="1648"/>
      <c r="S72" s="1648"/>
      <c r="T72" s="1648"/>
      <c r="U72" s="1648"/>
      <c r="V72" s="1648"/>
      <c r="W72" s="1648"/>
      <c r="X72" s="1648"/>
      <c r="Y72" s="1648"/>
      <c r="Z72" s="1648"/>
      <c r="AA72" s="1648"/>
      <c r="AB72" s="1648"/>
      <c r="AC72" s="1648"/>
      <c r="AD72" s="1648"/>
      <c r="AE72" s="1648"/>
      <c r="AF72" s="1648"/>
      <c r="AG72" s="1648"/>
      <c r="AH72" s="1648"/>
      <c r="AI72" s="1648"/>
      <c r="AJ72" s="1648"/>
      <c r="AK72" s="1648"/>
      <c r="AL72" s="1648"/>
      <c r="AM72" s="1373"/>
      <c r="AO72" s="1373"/>
      <c r="AP72" s="1643"/>
      <c r="AQ72" s="1643"/>
      <c r="AR72" s="1373"/>
      <c r="AS72" s="1373"/>
      <c r="AT72" s="1373"/>
      <c r="AU72" s="1373"/>
      <c r="AV72" s="1643"/>
      <c r="AW72" s="1373"/>
      <c r="AX72" s="1373"/>
      <c r="AY72" s="551"/>
      <c r="AZ72" s="1373"/>
      <c r="BA72" s="1373"/>
      <c r="BB72" s="1373"/>
      <c r="BC72" s="1373"/>
      <c r="BD72" s="1373"/>
      <c r="BE72" s="1639"/>
      <c r="BF72" s="629"/>
      <c r="BG72" s="629"/>
      <c r="BH72" s="629"/>
      <c r="BI72" s="629"/>
      <c r="BJ72" s="1648">
        <v>11</v>
      </c>
    </row>
    <row s="1648" customFormat="1" customHeight="1" ht="11.549999999999999">
      <c r="A73" s="994"/>
      <c r="B73" s="994"/>
      <c r="C73" s="994"/>
      <c r="D73" s="994"/>
      <c r="E73" s="994"/>
      <c r="F73" s="1643"/>
      <c r="G73" s="1643"/>
      <c r="H73" s="358"/>
      <c r="N73" s="1648"/>
      <c r="O73" s="1648"/>
      <c r="P73" s="1648"/>
      <c r="Q73" s="1648"/>
      <c r="R73" s="1648"/>
      <c r="S73" s="1648"/>
      <c r="T73" s="1648"/>
      <c r="U73" s="1648"/>
      <c r="V73" s="1648"/>
      <c r="W73" s="1648"/>
      <c r="X73" s="1648"/>
      <c r="Y73" s="1648"/>
      <c r="Z73" s="1648"/>
      <c r="AA73" s="1648"/>
      <c r="AB73" s="1648"/>
      <c r="AC73" s="1648"/>
      <c r="AD73" s="1648"/>
      <c r="AE73" s="1648"/>
      <c r="AF73" s="1648"/>
      <c r="AG73" s="1648"/>
      <c r="AH73" s="1648"/>
      <c r="AI73" s="1648"/>
      <c r="AJ73" s="1648"/>
      <c r="AK73" s="1648"/>
      <c r="AL73" s="1648"/>
      <c r="AM73" s="1373"/>
      <c r="AO73" s="1373"/>
      <c r="AP73" s="1643"/>
      <c r="AQ73" s="1643"/>
      <c r="AR73" s="1373"/>
      <c r="AS73" s="1373"/>
      <c r="AT73" s="1373"/>
      <c r="AU73" s="1373"/>
      <c r="AV73" s="1643"/>
      <c r="AW73" s="1373"/>
      <c r="AX73" s="1373"/>
      <c r="AY73" s="551"/>
      <c r="AZ73" s="1373"/>
      <c r="BA73" s="1373"/>
      <c r="BB73" s="1373"/>
      <c r="BC73" s="1373"/>
      <c r="BD73" s="1373"/>
      <c r="BE73" s="1639"/>
      <c r="BF73" s="629"/>
      <c r="BG73" s="629"/>
      <c r="BH73" s="629"/>
      <c r="BI73" s="629"/>
      <c r="BJ73" s="1648">
        <v>11</v>
      </c>
    </row>
    <row s="1648" customFormat="1" customHeight="1" ht="11.549999999999999">
      <c r="A74" s="994"/>
      <c r="B74" s="994"/>
      <c r="C74" s="994"/>
      <c r="D74" s="994"/>
      <c r="E74" s="994"/>
      <c r="F74" s="1643"/>
      <c r="G74" s="1643"/>
      <c r="H74" s="358"/>
      <c r="N74" s="1648"/>
      <c r="O74" s="1648"/>
      <c r="P74" s="1648"/>
      <c r="Q74" s="1648"/>
      <c r="R74" s="1648"/>
      <c r="S74" s="1648"/>
      <c r="T74" s="1648"/>
      <c r="U74" s="1648"/>
      <c r="V74" s="1648"/>
      <c r="W74" s="1648"/>
      <c r="X74" s="1648"/>
      <c r="Y74" s="1648"/>
      <c r="Z74" s="1648"/>
      <c r="AA74" s="1648"/>
      <c r="AB74" s="1648"/>
      <c r="AC74" s="1648"/>
      <c r="AD74" s="1648"/>
      <c r="AE74" s="1648"/>
      <c r="AF74" s="1648"/>
      <c r="AG74" s="1648"/>
      <c r="AH74" s="1648"/>
      <c r="AI74" s="1648"/>
      <c r="AJ74" s="1648"/>
      <c r="AK74" s="1648"/>
      <c r="AL74" s="1648"/>
      <c r="AM74" s="1373"/>
      <c r="AO74" s="1373"/>
      <c r="AP74" s="1643"/>
      <c r="AQ74" s="1643"/>
      <c r="AR74" s="1373"/>
      <c r="AS74" s="1373"/>
      <c r="AT74" s="1373"/>
      <c r="AU74" s="1373"/>
      <c r="AV74" s="1643"/>
      <c r="AW74" s="1373"/>
      <c r="AX74" s="1373"/>
      <c r="AY74" s="551"/>
      <c r="AZ74" s="1373"/>
      <c r="BA74" s="1373"/>
      <c r="BB74" s="1373"/>
      <c r="BC74" s="1373"/>
      <c r="BD74" s="1373"/>
      <c r="BE74" s="1639"/>
      <c r="BF74" s="629"/>
      <c r="BG74" s="629"/>
      <c r="BH74" s="629"/>
      <c r="BI74" s="629"/>
      <c r="BJ74" s="1648">
        <v>11</v>
      </c>
    </row>
    <row s="1648" customFormat="1" customHeight="1" ht="11.549999999999999">
      <c r="A75" s="994"/>
      <c r="B75" s="994"/>
      <c r="C75" s="994"/>
      <c r="D75" s="994"/>
      <c r="E75" s="994"/>
      <c r="F75" s="1643"/>
      <c r="G75" s="1643"/>
      <c r="H75" s="35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648"/>
      <c r="AM75" s="1373"/>
      <c r="AO75" s="1373"/>
      <c r="AP75" s="1643"/>
      <c r="AQ75" s="1643"/>
      <c r="AR75" s="1373"/>
      <c r="AS75" s="1373"/>
      <c r="AT75" s="1373"/>
      <c r="AU75" s="1373"/>
      <c r="AV75" s="1643"/>
      <c r="AW75" s="1373"/>
      <c r="AX75" s="1373"/>
      <c r="AY75" s="551"/>
      <c r="AZ75" s="1373"/>
      <c r="BA75" s="1373"/>
      <c r="BB75" s="1373"/>
      <c r="BC75" s="1373"/>
      <c r="BD75" s="1373"/>
      <c r="BE75" s="1639"/>
      <c r="BF75" s="629"/>
      <c r="BG75" s="629"/>
      <c r="BH75" s="629"/>
      <c r="BI75" s="629"/>
      <c r="BJ75" s="1648">
        <v>11</v>
      </c>
    </row>
    <row s="1648" customFormat="1" customHeight="1" ht="11.549999999999999">
      <c r="A76" s="994"/>
      <c r="B76" s="994"/>
      <c r="C76" s="994"/>
      <c r="D76" s="994"/>
      <c r="E76" s="994"/>
      <c r="F76" s="1643"/>
      <c r="G76" s="1643"/>
      <c r="H76" s="35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648"/>
      <c r="AM76" s="1373"/>
      <c r="AO76" s="1373"/>
      <c r="AP76" s="1643"/>
      <c r="AQ76" s="1643"/>
      <c r="AR76" s="1373"/>
      <c r="AS76" s="1373"/>
      <c r="AT76" s="1373"/>
      <c r="AU76" s="1373"/>
      <c r="AV76" s="1643"/>
      <c r="AW76" s="1373"/>
      <c r="AX76" s="1373"/>
      <c r="AY76" s="551"/>
      <c r="AZ76" s="1373"/>
      <c r="BA76" s="1373"/>
      <c r="BB76" s="1373"/>
      <c r="BC76" s="1373"/>
      <c r="BD76" s="1373"/>
      <c r="BE76" s="1639"/>
      <c r="BF76" s="629"/>
      <c r="BG76" s="629"/>
      <c r="BH76" s="629"/>
      <c r="BI76" s="629"/>
      <c r="BJ76" s="1648">
        <v>11</v>
      </c>
    </row>
    <row s="1648" customFormat="1" customHeight="1" ht="11.549999999999999">
      <c r="A77" s="994"/>
      <c r="B77" s="994"/>
      <c r="C77" s="994"/>
      <c r="D77" s="994"/>
      <c r="E77" s="994"/>
      <c r="F77" s="1643"/>
      <c r="G77" s="1643"/>
      <c r="H77" s="35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648"/>
      <c r="AM77" s="1373"/>
      <c r="AO77" s="1373"/>
      <c r="AP77" s="1643"/>
      <c r="AQ77" s="1643"/>
      <c r="AR77" s="1373"/>
      <c r="AS77" s="1373"/>
      <c r="AT77" s="1373"/>
      <c r="AU77" s="1373"/>
      <c r="AV77" s="1643"/>
      <c r="AW77" s="1373"/>
      <c r="AX77" s="1373"/>
      <c r="AY77" s="551"/>
      <c r="AZ77" s="1373"/>
      <c r="BA77" s="1373"/>
      <c r="BB77" s="1373"/>
      <c r="BC77" s="1373"/>
      <c r="BD77" s="1373"/>
      <c r="BE77" s="1639"/>
      <c r="BF77" s="629"/>
      <c r="BG77" s="629"/>
      <c r="BH77" s="629"/>
      <c r="BI77" s="629"/>
      <c r="BJ77" s="1648">
        <v>11</v>
      </c>
    </row>
    <row s="1648" customFormat="1" customHeight="1" ht="11.549999999999999">
      <c r="A78" s="994"/>
      <c r="B78" s="994"/>
      <c r="C78" s="994"/>
      <c r="D78" s="994"/>
      <c r="E78" s="994"/>
      <c r="F78" s="1643"/>
      <c r="G78" s="1643"/>
      <c r="H78" s="35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648"/>
      <c r="AM78" s="1373"/>
      <c r="AO78" s="1373"/>
      <c r="AP78" s="1643"/>
      <c r="AQ78" s="1643"/>
      <c r="AR78" s="1373"/>
      <c r="AS78" s="1373"/>
      <c r="AT78" s="1373"/>
      <c r="AU78" s="1373"/>
      <c r="AV78" s="1643"/>
      <c r="AW78" s="1373"/>
      <c r="AX78" s="1373"/>
      <c r="AY78" s="551"/>
      <c r="AZ78" s="1373"/>
      <c r="BA78" s="1373"/>
      <c r="BB78" s="1373"/>
      <c r="BC78" s="1373"/>
      <c r="BD78" s="1373"/>
      <c r="BE78" s="1639"/>
      <c r="BF78" s="629"/>
      <c r="BG78" s="629"/>
      <c r="BH78" s="629"/>
      <c r="BI78" s="629"/>
      <c r="BJ78" s="1648">
        <v>11</v>
      </c>
    </row>
    <row s="1648" customFormat="1" customHeight="1" ht="11.549999999999999">
      <c r="A79" s="994"/>
      <c r="B79" s="994"/>
      <c r="C79" s="994"/>
      <c r="D79" s="994"/>
      <c r="E79" s="994"/>
      <c r="F79" s="1643"/>
      <c r="G79" s="1643"/>
      <c r="H79" s="35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648"/>
      <c r="AM79" s="1373"/>
      <c r="AO79" s="1373"/>
      <c r="AP79" s="1643"/>
      <c r="AQ79" s="1643"/>
      <c r="AR79" s="1373"/>
      <c r="AS79" s="1373"/>
      <c r="AT79" s="1373"/>
      <c r="AU79" s="1373"/>
      <c r="AV79" s="1643"/>
      <c r="AW79" s="1373"/>
      <c r="AX79" s="1373"/>
      <c r="AY79" s="551"/>
      <c r="AZ79" s="1373"/>
      <c r="BA79" s="1373"/>
      <c r="BB79" s="1373"/>
      <c r="BC79" s="1373"/>
      <c r="BD79" s="1373"/>
      <c r="BE79" s="1639"/>
      <c r="BF79" s="629"/>
      <c r="BG79" s="629"/>
      <c r="BH79" s="629"/>
      <c r="BI79" s="629"/>
      <c r="BJ79" s="1648">
        <v>11</v>
      </c>
    </row>
    <row s="1648" customFormat="1" customHeight="1" ht="11.549999999999999">
      <c r="A80" s="994"/>
      <c r="B80" s="994"/>
      <c r="C80" s="994"/>
      <c r="D80" s="994"/>
      <c r="E80" s="994"/>
      <c r="F80" s="1643"/>
      <c r="G80" s="1643"/>
      <c r="H80" s="35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648"/>
      <c r="AM80" s="1373"/>
      <c r="AO80" s="1373"/>
      <c r="AP80" s="1643"/>
      <c r="AQ80" s="1643"/>
      <c r="AR80" s="1373"/>
      <c r="AS80" s="1373"/>
      <c r="AT80" s="1373"/>
      <c r="AU80" s="1373"/>
      <c r="AV80" s="1643"/>
      <c r="AW80" s="1373"/>
      <c r="AX80" s="1373"/>
      <c r="AY80" s="551"/>
      <c r="AZ80" s="1373"/>
      <c r="BA80" s="1373"/>
      <c r="BB80" s="1373"/>
      <c r="BC80" s="1373"/>
      <c r="BD80" s="1373"/>
      <c r="BE80" s="1639"/>
      <c r="BF80" s="629"/>
      <c r="BG80" s="629"/>
      <c r="BH80" s="629"/>
      <c r="BI80" s="629"/>
      <c r="BJ80" s="1648">
        <v>11</v>
      </c>
    </row>
    <row s="1648" customFormat="1" customHeight="1" ht="11.549999999999999">
      <c r="A81" s="994"/>
      <c r="B81" s="994"/>
      <c r="C81" s="994"/>
      <c r="D81" s="994"/>
      <c r="E81" s="994"/>
      <c r="F81" s="1643"/>
      <c r="G81" s="1643"/>
      <c r="H81" s="35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648"/>
      <c r="AM81" s="1373"/>
      <c r="AO81" s="1373"/>
      <c r="AP81" s="1643"/>
      <c r="AQ81" s="1643"/>
      <c r="AR81" s="1373"/>
      <c r="AS81" s="1373"/>
      <c r="AT81" s="1373"/>
      <c r="AU81" s="1373"/>
      <c r="AV81" s="1643"/>
      <c r="AW81" s="1373"/>
      <c r="AX81" s="1373"/>
      <c r="AY81" s="551"/>
      <c r="AZ81" s="1373"/>
      <c r="BA81" s="1373"/>
      <c r="BB81" s="1373"/>
      <c r="BC81" s="1373"/>
      <c r="BD81" s="1373"/>
      <c r="BE81" s="1639"/>
      <c r="BF81" s="629"/>
      <c r="BG81" s="629"/>
      <c r="BH81" s="629"/>
      <c r="BI81" s="629"/>
      <c r="BJ81" s="1648">
        <v>11</v>
      </c>
    </row>
    <row s="1648" customFormat="1" customHeight="1" ht="11.549999999999999">
      <c r="A82" s="994"/>
      <c r="B82" s="994"/>
      <c r="C82" s="994"/>
      <c r="D82" s="994"/>
      <c r="E82" s="994"/>
      <c r="F82" s="1643"/>
      <c r="G82" s="1643"/>
      <c r="H82" s="35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648"/>
      <c r="AM82" s="1373"/>
      <c r="AO82" s="1373"/>
      <c r="AP82" s="1643"/>
      <c r="AQ82" s="1643"/>
      <c r="AR82" s="1373"/>
      <c r="AS82" s="1373"/>
      <c r="AT82" s="1373"/>
      <c r="AU82" s="1373"/>
      <c r="AV82" s="1643"/>
      <c r="AW82" s="1373"/>
      <c r="AX82" s="1373"/>
      <c r="AY82" s="551"/>
      <c r="AZ82" s="1373"/>
      <c r="BA82" s="1373"/>
      <c r="BB82" s="1373"/>
      <c r="BC82" s="1373"/>
      <c r="BD82" s="1373"/>
      <c r="BE82" s="1639"/>
      <c r="BF82" s="629"/>
      <c r="BG82" s="629"/>
      <c r="BH82" s="629"/>
      <c r="BI82" s="629"/>
      <c r="BJ82" s="1648">
        <v>11</v>
      </c>
    </row>
    <row s="1648" customFormat="1" customHeight="1" ht="11.549999999999999">
      <c r="A83" s="994"/>
      <c r="B83" s="994"/>
      <c r="C83" s="994"/>
      <c r="D83" s="994"/>
      <c r="E83" s="994"/>
      <c r="F83" s="1643"/>
      <c r="G83" s="1643"/>
      <c r="H83" s="35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648"/>
      <c r="AM83" s="1373"/>
      <c r="AO83" s="1373"/>
      <c r="AP83" s="1643"/>
      <c r="AQ83" s="1643"/>
      <c r="AR83" s="1373"/>
      <c r="AS83" s="1373"/>
      <c r="AT83" s="1373"/>
      <c r="AU83" s="1373"/>
      <c r="AV83" s="1643"/>
      <c r="AW83" s="1373"/>
      <c r="AX83" s="1373"/>
      <c r="AY83" s="551"/>
      <c r="AZ83" s="1373"/>
      <c r="BA83" s="1373"/>
      <c r="BB83" s="1373"/>
      <c r="BC83" s="1373"/>
      <c r="BD83" s="1373"/>
      <c r="BE83" s="1639"/>
      <c r="BF83" s="629"/>
      <c r="BG83" s="629"/>
      <c r="BH83" s="629"/>
      <c r="BI83" s="629"/>
      <c r="BJ83" s="1648">
        <v>11</v>
      </c>
    </row>
    <row s="1648" customFormat="1" customHeight="1" ht="11.549999999999999">
      <c r="A84" s="994"/>
      <c r="B84" s="994"/>
      <c r="C84" s="994"/>
      <c r="D84" s="994"/>
      <c r="E84" s="994"/>
      <c r="F84" s="1643"/>
      <c r="G84" s="1643"/>
      <c r="H84" s="35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648"/>
      <c r="AM84" s="1373"/>
      <c r="AO84" s="1373"/>
      <c r="AP84" s="1643"/>
      <c r="AQ84" s="1643"/>
      <c r="AR84" s="1373"/>
      <c r="AS84" s="1373"/>
      <c r="AT84" s="1373"/>
      <c r="AU84" s="1373"/>
      <c r="AV84" s="1643"/>
      <c r="AW84" s="1373"/>
      <c r="AX84" s="1373"/>
      <c r="AY84" s="551"/>
      <c r="AZ84" s="1373"/>
      <c r="BA84" s="1373"/>
      <c r="BB84" s="1373"/>
      <c r="BC84" s="1373"/>
      <c r="BD84" s="1373"/>
      <c r="BE84" s="1639"/>
      <c r="BF84" s="629"/>
      <c r="BG84" s="629"/>
      <c r="BH84" s="629"/>
      <c r="BI84" s="629"/>
      <c r="BJ84" s="1648">
        <v>11</v>
      </c>
    </row>
    <row s="1648" customFormat="1" customHeight="1" ht="11.549999999999999">
      <c r="A85" s="994"/>
      <c r="B85" s="994"/>
      <c r="C85" s="994"/>
      <c r="D85" s="994"/>
      <c r="E85" s="994"/>
      <c r="F85" s="1643"/>
      <c r="G85" s="1643"/>
      <c r="H85" s="35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L85" s="1648"/>
      <c r="AM85" s="1373"/>
      <c r="AO85" s="1373"/>
      <c r="AP85" s="1643"/>
      <c r="AQ85" s="1643"/>
      <c r="AR85" s="1373"/>
      <c r="AS85" s="1373"/>
      <c r="AT85" s="1373"/>
      <c r="AU85" s="1373"/>
      <c r="AV85" s="1643"/>
      <c r="AW85" s="1373"/>
      <c r="AX85" s="1373"/>
      <c r="AY85" s="551"/>
      <c r="AZ85" s="1373"/>
      <c r="BA85" s="1373"/>
      <c r="BB85" s="1373"/>
      <c r="BC85" s="1373"/>
      <c r="BD85" s="1373"/>
      <c r="BE85" s="1639"/>
      <c r="BF85" s="629"/>
      <c r="BG85" s="629"/>
      <c r="BH85" s="629"/>
      <c r="BI85" s="629"/>
      <c r="BJ85" s="1648">
        <v>11</v>
      </c>
    </row>
    <row s="1648" customFormat="1" customHeight="1" ht="11.549999999999999">
      <c r="A86" s="994"/>
      <c r="B86" s="994"/>
      <c r="C86" s="994"/>
      <c r="D86" s="994"/>
      <c r="E86" s="994"/>
      <c r="F86" s="1643"/>
      <c r="G86" s="1643"/>
      <c r="H86" s="358"/>
      <c r="N86" s="1648"/>
      <c r="O86" s="1648"/>
      <c r="P86" s="1648"/>
      <c r="Q86" s="1648"/>
      <c r="R86" s="1648"/>
      <c r="S86" s="1648"/>
      <c r="T86" s="1648"/>
      <c r="U86" s="1648"/>
      <c r="V86" s="1648"/>
      <c r="W86" s="1648"/>
      <c r="X86" s="1648"/>
      <c r="Y86" s="1648"/>
      <c r="Z86" s="1648"/>
      <c r="AA86" s="1648"/>
      <c r="AB86" s="1648"/>
      <c r="AC86" s="1648"/>
      <c r="AD86" s="1648"/>
      <c r="AE86" s="1648"/>
      <c r="AF86" s="1648"/>
      <c r="AG86" s="1648"/>
      <c r="AH86" s="1648"/>
      <c r="AI86" s="1648"/>
      <c r="AJ86" s="1648"/>
      <c r="AK86" s="1648"/>
      <c r="AL86" s="1648"/>
      <c r="AM86" s="1373"/>
      <c r="AO86" s="1373"/>
      <c r="AP86" s="1643"/>
      <c r="AQ86" s="1643"/>
      <c r="AR86" s="1373"/>
      <c r="AS86" s="1373"/>
      <c r="AT86" s="1373"/>
      <c r="AU86" s="1373"/>
      <c r="AV86" s="1643"/>
      <c r="AW86" s="1373"/>
      <c r="AX86" s="1373"/>
      <c r="AY86" s="551"/>
      <c r="AZ86" s="1373"/>
      <c r="BA86" s="1373"/>
      <c r="BB86" s="1373"/>
      <c r="BC86" s="1373"/>
      <c r="BD86" s="1373"/>
      <c r="BE86" s="1639"/>
      <c r="BF86" s="629"/>
      <c r="BG86" s="629"/>
      <c r="BH86" s="629"/>
      <c r="BI86" s="629"/>
      <c r="BJ86" s="1648">
        <v>11</v>
      </c>
    </row>
    <row s="1648" customFormat="1" customHeight="1" ht="11.549999999999999">
      <c r="A87" s="994"/>
      <c r="B87" s="994"/>
      <c r="C87" s="994"/>
      <c r="D87" s="994"/>
      <c r="E87" s="994"/>
      <c r="F87" s="1643"/>
      <c r="G87" s="1643"/>
      <c r="H87" s="358"/>
      <c r="N87" s="1648"/>
      <c r="O87" s="1648"/>
      <c r="P87" s="1648"/>
      <c r="Q87" s="1648"/>
      <c r="R87" s="1648"/>
      <c r="S87" s="1648"/>
      <c r="T87" s="1648"/>
      <c r="U87" s="1648"/>
      <c r="V87" s="1648"/>
      <c r="W87" s="1648"/>
      <c r="X87" s="1648"/>
      <c r="Y87" s="1648"/>
      <c r="Z87" s="1648"/>
      <c r="AA87" s="1648"/>
      <c r="AB87" s="1648"/>
      <c r="AC87" s="1648"/>
      <c r="AD87" s="1648"/>
      <c r="AE87" s="1648"/>
      <c r="AF87" s="1648"/>
      <c r="AG87" s="1648"/>
      <c r="AH87" s="1648"/>
      <c r="AI87" s="1648"/>
      <c r="AJ87" s="1648"/>
      <c r="AK87" s="1648"/>
      <c r="AL87" s="1648"/>
      <c r="AM87" s="1373"/>
      <c r="AO87" s="1373"/>
      <c r="AP87" s="1643"/>
      <c r="AQ87" s="1643"/>
      <c r="AR87" s="1373"/>
      <c r="AS87" s="1373"/>
      <c r="AT87" s="1373"/>
      <c r="AU87" s="1373"/>
      <c r="AV87" s="1643"/>
      <c r="AW87" s="1373"/>
      <c r="AX87" s="1373"/>
      <c r="AY87" s="551"/>
      <c r="AZ87" s="1373"/>
      <c r="BA87" s="1373"/>
      <c r="BB87" s="1373"/>
      <c r="BC87" s="1373"/>
      <c r="BD87" s="1373"/>
      <c r="BE87" s="1639"/>
      <c r="BF87" s="629"/>
      <c r="BG87" s="629"/>
      <c r="BH87" s="629"/>
      <c r="BI87" s="629"/>
      <c r="BJ87" s="1648">
        <v>11</v>
      </c>
    </row>
    <row s="1648" customFormat="1" customHeight="1" ht="11.549999999999999">
      <c r="A88" s="994"/>
      <c r="B88" s="994"/>
      <c r="C88" s="994"/>
      <c r="D88" s="994"/>
      <c r="E88" s="994"/>
      <c r="F88" s="1643"/>
      <c r="G88" s="1643"/>
      <c r="H88" s="358"/>
      <c r="N88" s="1648"/>
      <c r="O88" s="1648"/>
      <c r="P88" s="1648"/>
      <c r="Q88" s="1648"/>
      <c r="R88" s="1648"/>
      <c r="S88" s="1648"/>
      <c r="T88" s="1648"/>
      <c r="U88" s="1648"/>
      <c r="V88" s="1648"/>
      <c r="W88" s="1648"/>
      <c r="X88" s="1648"/>
      <c r="Y88" s="1648"/>
      <c r="Z88" s="1648"/>
      <c r="AA88" s="1648"/>
      <c r="AB88" s="1648"/>
      <c r="AC88" s="1648"/>
      <c r="AD88" s="1648"/>
      <c r="AE88" s="1648"/>
      <c r="AF88" s="1648"/>
      <c r="AG88" s="1648"/>
      <c r="AH88" s="1648"/>
      <c r="AI88" s="1648"/>
      <c r="AJ88" s="1648"/>
      <c r="AK88" s="1648"/>
      <c r="AL88" s="1648"/>
      <c r="AM88" s="1373"/>
      <c r="AO88" s="1373"/>
      <c r="AP88" s="1643"/>
      <c r="AQ88" s="1643"/>
      <c r="AR88" s="1373"/>
      <c r="AS88" s="1373"/>
      <c r="AT88" s="1373"/>
      <c r="AU88" s="1373"/>
      <c r="AV88" s="1643"/>
      <c r="AW88" s="1373"/>
      <c r="AX88" s="1373"/>
      <c r="AY88" s="551"/>
      <c r="AZ88" s="1373"/>
      <c r="BA88" s="1373"/>
      <c r="BB88" s="1373"/>
      <c r="BC88" s="1373"/>
      <c r="BD88" s="1373"/>
      <c r="BE88" s="1639"/>
      <c r="BF88" s="629"/>
      <c r="BG88" s="629"/>
      <c r="BH88" s="629"/>
      <c r="BI88" s="629"/>
      <c r="BJ88" s="1648">
        <v>11</v>
      </c>
    </row>
    <row s="1648" customFormat="1" customHeight="1" ht="11.549999999999999">
      <c r="A89" s="994"/>
      <c r="B89" s="994"/>
      <c r="C89" s="994"/>
      <c r="D89" s="994"/>
      <c r="E89" s="994"/>
      <c r="F89" s="1643"/>
      <c r="G89" s="1643"/>
      <c r="H89" s="358"/>
      <c r="N89" s="1648"/>
      <c r="O89" s="1648"/>
      <c r="P89" s="1648"/>
      <c r="Q89" s="1648"/>
      <c r="R89" s="1648"/>
      <c r="S89" s="1648"/>
      <c r="T89" s="1648"/>
      <c r="U89" s="1648"/>
      <c r="V89" s="1648"/>
      <c r="W89" s="1648"/>
      <c r="X89" s="1648"/>
      <c r="Y89" s="1648"/>
      <c r="Z89" s="1648"/>
      <c r="AA89" s="1648"/>
      <c r="AB89" s="1648"/>
      <c r="AC89" s="1648"/>
      <c r="AD89" s="1648"/>
      <c r="AE89" s="1648"/>
      <c r="AF89" s="1648"/>
      <c r="AG89" s="1648"/>
      <c r="AH89" s="1648"/>
      <c r="AI89" s="1648"/>
      <c r="AJ89" s="1648"/>
      <c r="AK89" s="1648"/>
      <c r="AL89" s="1648"/>
      <c r="AM89" s="1373"/>
      <c r="AO89" s="1373"/>
      <c r="AP89" s="1643"/>
      <c r="AQ89" s="1643"/>
      <c r="AR89" s="1373"/>
      <c r="AS89" s="1373"/>
      <c r="AT89" s="1373"/>
      <c r="AU89" s="1373"/>
      <c r="AV89" s="1643"/>
      <c r="AW89" s="1373"/>
      <c r="AX89" s="1373"/>
      <c r="AY89" s="551"/>
      <c r="AZ89" s="1373"/>
      <c r="BA89" s="1373"/>
      <c r="BB89" s="1373"/>
      <c r="BC89" s="1373"/>
      <c r="BD89" s="1373"/>
      <c r="BE89" s="1639"/>
      <c r="BF89" s="629"/>
      <c r="BG89" s="629"/>
      <c r="BH89" s="629"/>
      <c r="BI89" s="629"/>
      <c r="BJ89" s="1648">
        <v>11</v>
      </c>
    </row>
    <row s="1648" customFormat="1" customHeight="1" ht="11.549999999999999">
      <c r="A90" s="994"/>
      <c r="B90" s="994"/>
      <c r="C90" s="994"/>
      <c r="D90" s="994"/>
      <c r="E90" s="994"/>
      <c r="F90" s="1643"/>
      <c r="G90" s="1643"/>
      <c r="H90" s="358"/>
      <c r="N90" s="1648"/>
      <c r="O90" s="1648"/>
      <c r="P90" s="1648"/>
      <c r="Q90" s="1648"/>
      <c r="R90" s="1648"/>
      <c r="S90" s="1648"/>
      <c r="T90" s="1648"/>
      <c r="U90" s="1648"/>
      <c r="V90" s="1648"/>
      <c r="W90" s="1648"/>
      <c r="X90" s="1648"/>
      <c r="Y90" s="1648"/>
      <c r="Z90" s="1648"/>
      <c r="AA90" s="1648"/>
      <c r="AB90" s="1648"/>
      <c r="AC90" s="1648"/>
      <c r="AD90" s="1648"/>
      <c r="AE90" s="1648"/>
      <c r="AF90" s="1648"/>
      <c r="AG90" s="1648"/>
      <c r="AH90" s="1648"/>
      <c r="AI90" s="1648"/>
      <c r="AJ90" s="1648"/>
      <c r="AK90" s="1648"/>
      <c r="AL90" s="1648"/>
      <c r="AM90" s="1373"/>
      <c r="AO90" s="1373"/>
      <c r="AP90" s="1643"/>
      <c r="AQ90" s="1643"/>
      <c r="AR90" s="1373"/>
      <c r="AS90" s="1373"/>
      <c r="AT90" s="1373"/>
      <c r="AU90" s="1373"/>
      <c r="AV90" s="1643"/>
      <c r="AW90" s="1373"/>
      <c r="AX90" s="1373"/>
      <c r="AY90" s="551"/>
      <c r="AZ90" s="1373"/>
      <c r="BA90" s="1373"/>
      <c r="BB90" s="1373"/>
      <c r="BC90" s="1373"/>
      <c r="BD90" s="1373"/>
      <c r="BE90" s="1639"/>
      <c r="BF90" s="629"/>
      <c r="BG90" s="629"/>
      <c r="BH90" s="629"/>
      <c r="BI90" s="629"/>
      <c r="BJ90" s="1648">
        <v>11</v>
      </c>
    </row>
    <row s="1648" customFormat="1" customHeight="1" ht="11.549999999999999">
      <c r="A91" s="994"/>
      <c r="B91" s="994"/>
      <c r="C91" s="994"/>
      <c r="D91" s="994"/>
      <c r="E91" s="994"/>
      <c r="F91" s="1643"/>
      <c r="G91" s="1643"/>
      <c r="H91" s="358"/>
      <c r="N91" s="1648"/>
      <c r="O91" s="1648"/>
      <c r="P91" s="1648"/>
      <c r="Q91" s="1648"/>
      <c r="R91" s="1648"/>
      <c r="S91" s="1648"/>
      <c r="T91" s="1648"/>
      <c r="U91" s="1648"/>
      <c r="V91" s="1648"/>
      <c r="W91" s="1648"/>
      <c r="X91" s="1648"/>
      <c r="Y91" s="1648"/>
      <c r="Z91" s="1648"/>
      <c r="AA91" s="1648"/>
      <c r="AB91" s="1648"/>
      <c r="AC91" s="1648"/>
      <c r="AD91" s="1648"/>
      <c r="AE91" s="1648"/>
      <c r="AF91" s="1648"/>
      <c r="AG91" s="1648"/>
      <c r="AH91" s="1648"/>
      <c r="AI91" s="1648"/>
      <c r="AJ91" s="1648"/>
      <c r="AK91" s="1648"/>
      <c r="AL91" s="1648"/>
      <c r="AM91" s="1373"/>
      <c r="AO91" s="1373"/>
      <c r="AP91" s="1643"/>
      <c r="AQ91" s="1643"/>
      <c r="AR91" s="1373"/>
      <c r="AS91" s="1373"/>
      <c r="AT91" s="1373"/>
      <c r="AU91" s="1373"/>
      <c r="AV91" s="1643"/>
      <c r="AW91" s="1373"/>
      <c r="AX91" s="1373"/>
      <c r="AY91" s="551"/>
      <c r="AZ91" s="1373"/>
      <c r="BA91" s="1373"/>
      <c r="BB91" s="1373"/>
      <c r="BC91" s="1373"/>
      <c r="BD91" s="1373"/>
      <c r="BE91" s="1639"/>
      <c r="BF91" s="629"/>
      <c r="BG91" s="629"/>
      <c r="BH91" s="629"/>
      <c r="BI91" s="629"/>
      <c r="BJ91" s="1648">
        <v>11</v>
      </c>
    </row>
    <row s="1648" customFormat="1" customHeight="1" ht="11.549999999999999">
      <c r="A92" s="994"/>
      <c r="B92" s="994"/>
      <c r="C92" s="994"/>
      <c r="D92" s="994"/>
      <c r="E92" s="994"/>
      <c r="F92" s="1643"/>
      <c r="G92" s="1643"/>
      <c r="H92" s="358"/>
      <c r="N92" s="1648"/>
      <c r="O92" s="1648"/>
      <c r="P92" s="1648"/>
      <c r="Q92" s="1648"/>
      <c r="R92" s="1648"/>
      <c r="S92" s="1648"/>
      <c r="T92" s="1648"/>
      <c r="U92" s="1648"/>
      <c r="V92" s="1648"/>
      <c r="W92" s="1648"/>
      <c r="X92" s="1648"/>
      <c r="Y92" s="1648"/>
      <c r="Z92" s="1648"/>
      <c r="AA92" s="1648"/>
      <c r="AB92" s="1648"/>
      <c r="AC92" s="1648"/>
      <c r="AD92" s="1648"/>
      <c r="AE92" s="1648"/>
      <c r="AF92" s="1648"/>
      <c r="AG92" s="1648"/>
      <c r="AH92" s="1648"/>
      <c r="AI92" s="1648"/>
      <c r="AJ92" s="1648"/>
      <c r="AK92" s="1648"/>
      <c r="AL92" s="1648"/>
      <c r="AM92" s="1373"/>
      <c r="AO92" s="1373"/>
      <c r="AP92" s="1643"/>
      <c r="AQ92" s="1643"/>
      <c r="AR92" s="1373"/>
      <c r="AS92" s="1373"/>
      <c r="AT92" s="1373"/>
      <c r="AU92" s="1373"/>
      <c r="AV92" s="1643"/>
      <c r="AW92" s="1373"/>
      <c r="AX92" s="1373"/>
      <c r="AY92" s="551"/>
      <c r="AZ92" s="1373"/>
      <c r="BA92" s="1373"/>
      <c r="BB92" s="1373"/>
      <c r="BC92" s="1373"/>
      <c r="BD92" s="1373"/>
      <c r="BE92" s="1639"/>
      <c r="BF92" s="629"/>
      <c r="BG92" s="629"/>
      <c r="BH92" s="629"/>
      <c r="BI92" s="629"/>
      <c r="BJ92" s="1648">
        <v>11</v>
      </c>
    </row>
    <row s="1648" customFormat="1" customHeight="1" ht="11.549999999999999">
      <c r="A93" s="994"/>
      <c r="B93" s="994"/>
      <c r="C93" s="994"/>
      <c r="D93" s="994"/>
      <c r="E93" s="994"/>
      <c r="F93" s="1643"/>
      <c r="G93" s="1643"/>
      <c r="H93" s="35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I93" s="1648"/>
      <c r="AJ93" s="1648"/>
      <c r="AK93" s="1648"/>
      <c r="AL93" s="1648"/>
      <c r="AM93" s="1373"/>
      <c r="AO93" s="1373"/>
      <c r="AP93" s="1643"/>
      <c r="AQ93" s="1643"/>
      <c r="AR93" s="1373"/>
      <c r="AS93" s="1373"/>
      <c r="AT93" s="1373"/>
      <c r="AU93" s="1373"/>
      <c r="AV93" s="1643"/>
      <c r="AW93" s="1373"/>
      <c r="AX93" s="1373"/>
      <c r="AY93" s="551"/>
      <c r="AZ93" s="1373"/>
      <c r="BA93" s="1373"/>
      <c r="BB93" s="1373"/>
      <c r="BC93" s="1373"/>
      <c r="BD93" s="1373"/>
      <c r="BE93" s="1639"/>
      <c r="BF93" s="629"/>
      <c r="BG93" s="629"/>
      <c r="BH93" s="629"/>
      <c r="BI93" s="629"/>
      <c r="BJ93" s="1648">
        <v>11</v>
      </c>
    </row>
    <row s="1648" customFormat="1" customHeight="1" ht="11.549999999999999">
      <c r="A94" s="994"/>
      <c r="B94" s="994"/>
      <c r="C94" s="994"/>
      <c r="D94" s="994"/>
      <c r="E94" s="994"/>
      <c r="F94" s="1643"/>
      <c r="G94" s="1643"/>
      <c r="H94" s="358"/>
      <c r="N94" s="1648"/>
      <c r="O94" s="1648"/>
      <c r="P94" s="1648"/>
      <c r="Q94" s="1648"/>
      <c r="R94" s="1648"/>
      <c r="S94" s="1648"/>
      <c r="T94" s="1648"/>
      <c r="U94" s="1648"/>
      <c r="V94" s="1648"/>
      <c r="W94" s="1648"/>
      <c r="X94" s="1648"/>
      <c r="Y94" s="1648"/>
      <c r="Z94" s="1648"/>
      <c r="AA94" s="1648"/>
      <c r="AB94" s="1648"/>
      <c r="AC94" s="1648"/>
      <c r="AD94" s="1648"/>
      <c r="AE94" s="1648"/>
      <c r="AF94" s="1648"/>
      <c r="AG94" s="1648"/>
      <c r="AH94" s="1648"/>
      <c r="AI94" s="1648"/>
      <c r="AJ94" s="1648"/>
      <c r="AK94" s="1648"/>
      <c r="AL94" s="1648"/>
      <c r="AM94" s="1373"/>
      <c r="AO94" s="1373"/>
      <c r="AP94" s="1643"/>
      <c r="AQ94" s="1643"/>
      <c r="AR94" s="1373"/>
      <c r="AS94" s="1373"/>
      <c r="AT94" s="1373"/>
      <c r="AU94" s="1373"/>
      <c r="AV94" s="1643"/>
      <c r="AW94" s="1373"/>
      <c r="AX94" s="1373"/>
      <c r="AY94" s="551"/>
      <c r="AZ94" s="1373"/>
      <c r="BA94" s="1373"/>
      <c r="BB94" s="1373"/>
      <c r="BC94" s="1373"/>
      <c r="BD94" s="1373"/>
      <c r="BE94" s="1639"/>
      <c r="BF94" s="629"/>
      <c r="BG94" s="629"/>
      <c r="BH94" s="629"/>
      <c r="BI94" s="629"/>
      <c r="BJ94" s="1648">
        <v>11</v>
      </c>
    </row>
    <row s="1648" customFormat="1" customHeight="1" ht="11.549999999999999">
      <c r="A95" s="994"/>
      <c r="B95" s="994"/>
      <c r="C95" s="994"/>
      <c r="D95" s="994"/>
      <c r="E95" s="994"/>
      <c r="F95" s="1643"/>
      <c r="G95" s="1643"/>
      <c r="H95" s="358"/>
      <c r="N95" s="1648"/>
      <c r="O95" s="1648"/>
      <c r="P95" s="1648"/>
      <c r="Q95" s="1648"/>
      <c r="R95" s="1648"/>
      <c r="S95" s="1648"/>
      <c r="T95" s="1648"/>
      <c r="U95" s="1648"/>
      <c r="V95" s="1648"/>
      <c r="W95" s="1648"/>
      <c r="X95" s="1648"/>
      <c r="Y95" s="1648"/>
      <c r="Z95" s="1648"/>
      <c r="AA95" s="1648"/>
      <c r="AB95" s="1648"/>
      <c r="AC95" s="1648"/>
      <c r="AD95" s="1648"/>
      <c r="AE95" s="1648"/>
      <c r="AF95" s="1648"/>
      <c r="AG95" s="1648"/>
      <c r="AH95" s="1648"/>
      <c r="AI95" s="1648"/>
      <c r="AJ95" s="1648"/>
      <c r="AK95" s="1648"/>
      <c r="AL95" s="1648"/>
      <c r="AM95" s="1373"/>
      <c r="AO95" s="1373"/>
      <c r="AP95" s="1643"/>
      <c r="AQ95" s="1643"/>
      <c r="AR95" s="1373"/>
      <c r="AS95" s="1373"/>
      <c r="AT95" s="1373"/>
      <c r="AU95" s="1373"/>
      <c r="AV95" s="1643"/>
      <c r="AW95" s="1373"/>
      <c r="AX95" s="1373"/>
      <c r="AY95" s="551"/>
      <c r="AZ95" s="1373"/>
      <c r="BA95" s="1373"/>
      <c r="BB95" s="1373"/>
      <c r="BC95" s="1373"/>
      <c r="BD95" s="1373"/>
      <c r="BE95" s="1639"/>
      <c r="BF95" s="629"/>
      <c r="BG95" s="629"/>
      <c r="BH95" s="629"/>
      <c r="BI95" s="629"/>
      <c r="BJ95" s="1648">
        <v>11</v>
      </c>
    </row>
    <row s="1648" customFormat="1" customHeight="1" ht="11.549999999999999">
      <c r="A96" s="994"/>
      <c r="B96" s="994"/>
      <c r="C96" s="994"/>
      <c r="D96" s="994"/>
      <c r="E96" s="994"/>
      <c r="F96" s="1643"/>
      <c r="G96" s="1643"/>
      <c r="H96" s="358"/>
      <c r="N96" s="1648"/>
      <c r="O96" s="1648"/>
      <c r="P96" s="1648"/>
      <c r="Q96" s="1648"/>
      <c r="R96" s="1648"/>
      <c r="S96" s="1648"/>
      <c r="T96" s="1648"/>
      <c r="U96" s="1648"/>
      <c r="V96" s="1648"/>
      <c r="W96" s="1648"/>
      <c r="X96" s="1648"/>
      <c r="Y96" s="1648"/>
      <c r="Z96" s="1648"/>
      <c r="AA96" s="1648"/>
      <c r="AB96" s="1648"/>
      <c r="AC96" s="1648"/>
      <c r="AD96" s="1648"/>
      <c r="AE96" s="1648"/>
      <c r="AF96" s="1648"/>
      <c r="AG96" s="1648"/>
      <c r="AH96" s="1648"/>
      <c r="AI96" s="1648"/>
      <c r="AJ96" s="1648"/>
      <c r="AK96" s="1648"/>
      <c r="AL96" s="1648"/>
      <c r="AM96" s="1373"/>
      <c r="AO96" s="1373"/>
      <c r="AP96" s="1643"/>
      <c r="AQ96" s="1643"/>
      <c r="AR96" s="1373"/>
      <c r="AS96" s="1373"/>
      <c r="AT96" s="1373"/>
      <c r="AU96" s="1373"/>
      <c r="AV96" s="1643"/>
      <c r="AW96" s="1373"/>
      <c r="AX96" s="1373"/>
      <c r="AY96" s="551"/>
      <c r="AZ96" s="1373"/>
      <c r="BA96" s="1373"/>
      <c r="BB96" s="1373"/>
      <c r="BC96" s="1373"/>
      <c r="BD96" s="1373"/>
      <c r="BE96" s="1639"/>
      <c r="BF96" s="629"/>
      <c r="BG96" s="629"/>
      <c r="BH96" s="629"/>
      <c r="BI96" s="629"/>
      <c r="BJ96" s="1648">
        <v>11</v>
      </c>
    </row>
    <row s="1648" customFormat="1" customHeight="1" ht="11.549999999999999">
      <c r="A97" s="994"/>
      <c r="B97" s="994"/>
      <c r="C97" s="994"/>
      <c r="D97" s="994"/>
      <c r="E97" s="994"/>
      <c r="F97" s="1643"/>
      <c r="G97" s="1643"/>
      <c r="H97" s="358"/>
      <c r="N97" s="1648"/>
      <c r="O97" s="1648"/>
      <c r="P97" s="1648"/>
      <c r="Q97" s="1648"/>
      <c r="R97" s="1648"/>
      <c r="S97" s="1648"/>
      <c r="T97" s="1648"/>
      <c r="U97" s="1648"/>
      <c r="V97" s="1648"/>
      <c r="W97" s="1648"/>
      <c r="X97" s="1648"/>
      <c r="Y97" s="1648"/>
      <c r="Z97" s="1648"/>
      <c r="AA97" s="1648"/>
      <c r="AB97" s="1648"/>
      <c r="AC97" s="1648"/>
      <c r="AD97" s="1648"/>
      <c r="AE97" s="1648"/>
      <c r="AF97" s="1648"/>
      <c r="AG97" s="1648"/>
      <c r="AH97" s="1648"/>
      <c r="AI97" s="1648"/>
      <c r="AJ97" s="1648"/>
      <c r="AK97" s="1648"/>
      <c r="AL97" s="1648"/>
      <c r="AM97" s="1373"/>
      <c r="AO97" s="1373"/>
      <c r="AP97" s="1643"/>
      <c r="AQ97" s="1643"/>
      <c r="AR97" s="1373"/>
      <c r="AS97" s="1373"/>
      <c r="AT97" s="1373"/>
      <c r="AU97" s="1373"/>
      <c r="AV97" s="1643"/>
      <c r="AW97" s="1373"/>
      <c r="AX97" s="1373"/>
      <c r="AY97" s="551"/>
      <c r="AZ97" s="1373"/>
      <c r="BA97" s="1373"/>
      <c r="BB97" s="1373"/>
      <c r="BC97" s="1373"/>
      <c r="BD97" s="1373"/>
      <c r="BE97" s="1639"/>
      <c r="BF97" s="629"/>
      <c r="BG97" s="629"/>
      <c r="BH97" s="629"/>
      <c r="BI97" s="629"/>
      <c r="BJ97" s="1648">
        <v>11</v>
      </c>
    </row>
    <row s="1648" customFormat="1" customHeight="1" ht="11.549999999999999">
      <c r="A98" s="994"/>
      <c r="B98" s="994"/>
      <c r="C98" s="994"/>
      <c r="D98" s="994"/>
      <c r="E98" s="994"/>
      <c r="F98" s="1643"/>
      <c r="G98" s="1643"/>
      <c r="H98" s="358"/>
      <c r="N98" s="1648"/>
      <c r="O98" s="1648"/>
      <c r="P98" s="1648"/>
      <c r="Q98" s="1648"/>
      <c r="R98" s="1648"/>
      <c r="S98" s="1648"/>
      <c r="T98" s="1648"/>
      <c r="U98" s="1648"/>
      <c r="V98" s="1648"/>
      <c r="W98" s="1648"/>
      <c r="X98" s="1648"/>
      <c r="Y98" s="1648"/>
      <c r="Z98" s="1648"/>
      <c r="AA98" s="1648"/>
      <c r="AB98" s="1648"/>
      <c r="AC98" s="1648"/>
      <c r="AD98" s="1648"/>
      <c r="AE98" s="1648"/>
      <c r="AF98" s="1648"/>
      <c r="AG98" s="1648"/>
      <c r="AH98" s="1648"/>
      <c r="AI98" s="1648"/>
      <c r="AJ98" s="1648"/>
      <c r="AK98" s="1648"/>
      <c r="AL98" s="1648"/>
      <c r="AM98" s="1373"/>
      <c r="AO98" s="1373"/>
      <c r="AP98" s="1643"/>
      <c r="AQ98" s="1643"/>
      <c r="AR98" s="1373"/>
      <c r="AS98" s="1373"/>
      <c r="AT98" s="1373"/>
      <c r="AU98" s="1373"/>
      <c r="AV98" s="1643"/>
      <c r="AW98" s="1373"/>
      <c r="AX98" s="1373"/>
      <c r="AY98" s="551"/>
      <c r="AZ98" s="1373"/>
      <c r="BA98" s="1373"/>
      <c r="BB98" s="1373"/>
      <c r="BC98" s="1373"/>
      <c r="BD98" s="1373"/>
      <c r="BE98" s="1639"/>
      <c r="BF98" s="629"/>
      <c r="BG98" s="629"/>
      <c r="BH98" s="629"/>
      <c r="BI98" s="629"/>
      <c r="BJ98" s="1648">
        <v>11</v>
      </c>
    </row>
    <row s="1648" customFormat="1" customHeight="1" ht="11.549999999999999">
      <c r="A99" s="994"/>
      <c r="B99" s="994"/>
      <c r="C99" s="994"/>
      <c r="D99" s="994"/>
      <c r="E99" s="994"/>
      <c r="F99" s="1643"/>
      <c r="G99" s="1643"/>
      <c r="H99" s="358"/>
      <c r="N99" s="1648"/>
      <c r="O99" s="1648"/>
      <c r="P99" s="1648"/>
      <c r="Q99" s="1648"/>
      <c r="R99" s="1648"/>
      <c r="S99" s="1648"/>
      <c r="T99" s="1648"/>
      <c r="U99" s="1648"/>
      <c r="V99" s="1648"/>
      <c r="W99" s="1648"/>
      <c r="X99" s="1648"/>
      <c r="Y99" s="1648"/>
      <c r="Z99" s="1648"/>
      <c r="AA99" s="1648"/>
      <c r="AB99" s="1648"/>
      <c r="AC99" s="1648"/>
      <c r="AD99" s="1648"/>
      <c r="AE99" s="1648"/>
      <c r="AF99" s="1648"/>
      <c r="AG99" s="1648"/>
      <c r="AH99" s="1648"/>
      <c r="AI99" s="1648"/>
      <c r="AJ99" s="1648"/>
      <c r="AK99" s="1648"/>
      <c r="AL99" s="1648"/>
      <c r="AM99" s="1373"/>
      <c r="AO99" s="1373"/>
      <c r="AP99" s="1643"/>
      <c r="AQ99" s="1643"/>
      <c r="AR99" s="1373"/>
      <c r="AS99" s="1373"/>
      <c r="AT99" s="1373"/>
      <c r="AU99" s="1373"/>
      <c r="AV99" s="1643"/>
      <c r="AW99" s="1373"/>
      <c r="AX99" s="1373"/>
      <c r="AY99" s="551"/>
      <c r="AZ99" s="1373"/>
      <c r="BA99" s="1373"/>
      <c r="BB99" s="1373"/>
      <c r="BC99" s="1373"/>
      <c r="BD99" s="1373"/>
      <c r="BE99" s="1639"/>
      <c r="BF99" s="629"/>
      <c r="BG99" s="629"/>
      <c r="BH99" s="629"/>
      <c r="BI99" s="629"/>
      <c r="BJ99" s="1648">
        <v>11</v>
      </c>
    </row>
    <row s="1648" customFormat="1" customHeight="1" ht="11.549999999999999">
      <c r="A100" s="994"/>
      <c r="B100" s="994"/>
      <c r="C100" s="994"/>
      <c r="D100" s="994"/>
      <c r="E100" s="994"/>
      <c r="F100" s="1643"/>
      <c r="G100" s="1643"/>
      <c r="H100" s="358"/>
      <c r="N100" s="1648"/>
      <c r="O100" s="1648"/>
      <c r="P100" s="1648"/>
      <c r="Q100" s="1648"/>
      <c r="R100" s="1648"/>
      <c r="S100" s="1648"/>
      <c r="T100" s="1648"/>
      <c r="U100" s="1648"/>
      <c r="V100" s="1648"/>
      <c r="W100" s="1648"/>
      <c r="X100" s="1648"/>
      <c r="Y100" s="1648"/>
      <c r="Z100" s="1648"/>
      <c r="AA100" s="1648"/>
      <c r="AB100" s="1648"/>
      <c r="AC100" s="1648"/>
      <c r="AD100" s="1648"/>
      <c r="AE100" s="1648"/>
      <c r="AF100" s="1648"/>
      <c r="AG100" s="1648"/>
      <c r="AH100" s="1648"/>
      <c r="AI100" s="1648"/>
      <c r="AJ100" s="1648"/>
      <c r="AK100" s="1648"/>
      <c r="AL100" s="1648"/>
      <c r="AM100" s="1373"/>
      <c r="AO100" s="1373"/>
      <c r="AP100" s="1643"/>
      <c r="AQ100" s="1643"/>
      <c r="AR100" s="1373"/>
      <c r="AS100" s="1373"/>
      <c r="AT100" s="1373"/>
      <c r="AU100" s="1373"/>
      <c r="AV100" s="1643"/>
      <c r="AW100" s="1373"/>
      <c r="AX100" s="1373"/>
      <c r="AY100" s="551"/>
      <c r="AZ100" s="1373"/>
      <c r="BA100" s="1373"/>
      <c r="BB100" s="1373"/>
      <c r="BC100" s="1373"/>
      <c r="BD100" s="1373"/>
      <c r="BE100" s="1639"/>
      <c r="BF100" s="629"/>
      <c r="BG100" s="629"/>
      <c r="BH100" s="629"/>
      <c r="BI100" s="629"/>
      <c r="BJ100" s="1648">
        <v>11</v>
      </c>
    </row>
    <row s="1648" customFormat="1" customHeight="1" ht="11.549999999999999">
      <c r="A101" s="994"/>
      <c r="B101" s="994"/>
      <c r="C101" s="994"/>
      <c r="D101" s="994"/>
      <c r="E101" s="994"/>
      <c r="F101" s="1643"/>
      <c r="G101" s="1643"/>
      <c r="H101" s="358"/>
      <c r="N101" s="1648"/>
      <c r="O101" s="1648"/>
      <c r="P101" s="1648"/>
      <c r="Q101" s="1648"/>
      <c r="R101" s="1648"/>
      <c r="S101" s="1648"/>
      <c r="T101" s="1648"/>
      <c r="U101" s="1648"/>
      <c r="V101" s="1648"/>
      <c r="W101" s="1648"/>
      <c r="X101" s="1648"/>
      <c r="Y101" s="1648"/>
      <c r="Z101" s="1648"/>
      <c r="AA101" s="1648"/>
      <c r="AB101" s="1648"/>
      <c r="AC101" s="1648"/>
      <c r="AD101" s="1648"/>
      <c r="AE101" s="1648"/>
      <c r="AF101" s="1648"/>
      <c r="AG101" s="1648"/>
      <c r="AH101" s="1648"/>
      <c r="AI101" s="1648"/>
      <c r="AJ101" s="1648"/>
      <c r="AK101" s="1648"/>
      <c r="AL101" s="1648"/>
      <c r="AM101" s="1373"/>
      <c r="AO101" s="1373"/>
      <c r="AP101" s="1643"/>
      <c r="AQ101" s="1643"/>
      <c r="AR101" s="1373"/>
      <c r="AS101" s="1373"/>
      <c r="AT101" s="1373"/>
      <c r="AU101" s="1373"/>
      <c r="AV101" s="1643"/>
      <c r="AW101" s="1373"/>
      <c r="AX101" s="1373"/>
      <c r="AY101" s="551"/>
      <c r="AZ101" s="1373"/>
      <c r="BA101" s="1373"/>
      <c r="BB101" s="1373"/>
      <c r="BC101" s="1373"/>
      <c r="BD101" s="1373"/>
      <c r="BE101" s="1639"/>
      <c r="BF101" s="629"/>
      <c r="BG101" s="629"/>
      <c r="BH101" s="629"/>
      <c r="BI101" s="629"/>
      <c r="BJ101" s="1648">
        <v>11</v>
      </c>
    </row>
    <row s="1648" customFormat="1" customHeight="1" ht="11.549999999999999">
      <c r="A102" s="994"/>
      <c r="B102" s="994"/>
      <c r="C102" s="994"/>
      <c r="D102" s="994"/>
      <c r="E102" s="994"/>
      <c r="F102" s="1643"/>
      <c r="G102" s="1643"/>
      <c r="H102" s="358"/>
      <c r="N102" s="1648"/>
      <c r="O102" s="1648"/>
      <c r="P102" s="1648"/>
      <c r="Q102" s="1648"/>
      <c r="R102" s="1648"/>
      <c r="S102" s="1648"/>
      <c r="T102" s="1648"/>
      <c r="U102" s="1648"/>
      <c r="V102" s="1648"/>
      <c r="W102" s="1648"/>
      <c r="X102" s="1648"/>
      <c r="Y102" s="1648"/>
      <c r="Z102" s="1648"/>
      <c r="AA102" s="1648"/>
      <c r="AB102" s="1648"/>
      <c r="AC102" s="1648"/>
      <c r="AD102" s="1648"/>
      <c r="AE102" s="1648"/>
      <c r="AF102" s="1648"/>
      <c r="AG102" s="1648"/>
      <c r="AH102" s="1648"/>
      <c r="AI102" s="1648"/>
      <c r="AJ102" s="1648"/>
      <c r="AK102" s="1648"/>
      <c r="AL102" s="1648"/>
      <c r="AM102" s="1373"/>
      <c r="AO102" s="1373"/>
      <c r="AP102" s="1643"/>
      <c r="AQ102" s="1643"/>
      <c r="AR102" s="1373"/>
      <c r="AS102" s="1373"/>
      <c r="AT102" s="1373"/>
      <c r="AU102" s="1373"/>
      <c r="AV102" s="1643"/>
      <c r="AW102" s="1373"/>
      <c r="AX102" s="1373"/>
      <c r="AY102" s="551"/>
      <c r="AZ102" s="1373"/>
      <c r="BA102" s="1373"/>
      <c r="BB102" s="1373"/>
      <c r="BC102" s="1373"/>
      <c r="BD102" s="1373"/>
      <c r="BE102" s="1639"/>
      <c r="BF102" s="629"/>
      <c r="BG102" s="629"/>
      <c r="BH102" s="629"/>
      <c r="BI102" s="629"/>
      <c r="BJ102" s="1648">
        <v>11</v>
      </c>
    </row>
    <row s="1648" customFormat="1" customHeight="1" ht="11.549999999999999">
      <c r="A103" s="994"/>
      <c r="B103" s="994"/>
      <c r="C103" s="994"/>
      <c r="D103" s="994"/>
      <c r="E103" s="994"/>
      <c r="F103" s="1643"/>
      <c r="G103" s="1643"/>
      <c r="H103" s="358"/>
      <c r="N103" s="1648"/>
      <c r="O103" s="1648"/>
      <c r="P103" s="1648"/>
      <c r="Q103" s="1648"/>
      <c r="R103" s="1648"/>
      <c r="S103" s="1648"/>
      <c r="T103" s="1648"/>
      <c r="U103" s="1648"/>
      <c r="V103" s="1648"/>
      <c r="W103" s="1648"/>
      <c r="X103" s="1648"/>
      <c r="Y103" s="1648"/>
      <c r="Z103" s="1648"/>
      <c r="AA103" s="1648"/>
      <c r="AB103" s="1648"/>
      <c r="AC103" s="1648"/>
      <c r="AD103" s="1648"/>
      <c r="AE103" s="1648"/>
      <c r="AF103" s="1648"/>
      <c r="AG103" s="1648"/>
      <c r="AH103" s="1648"/>
      <c r="AI103" s="1648"/>
      <c r="AJ103" s="1648"/>
      <c r="AK103" s="1648"/>
      <c r="AL103" s="1648"/>
      <c r="AM103" s="1373"/>
      <c r="AO103" s="1373"/>
      <c r="AP103" s="1643"/>
      <c r="AQ103" s="1643"/>
      <c r="AR103" s="1373"/>
      <c r="AS103" s="1373"/>
      <c r="AT103" s="1373"/>
      <c r="AU103" s="1373"/>
      <c r="AV103" s="1643"/>
      <c r="AW103" s="1373"/>
      <c r="AX103" s="1373"/>
      <c r="AY103" s="551"/>
      <c r="AZ103" s="1373"/>
      <c r="BA103" s="1373"/>
      <c r="BB103" s="1373"/>
      <c r="BC103" s="1373"/>
      <c r="BD103" s="1373"/>
      <c r="BE103" s="1639"/>
      <c r="BF103" s="629"/>
      <c r="BG103" s="629"/>
      <c r="BH103" s="629"/>
      <c r="BI103" s="629"/>
      <c r="BJ103" s="1648">
        <v>11</v>
      </c>
    </row>
    <row s="1648" customFormat="1" customHeight="1" ht="11.549999999999999">
      <c r="A104" s="994"/>
      <c r="B104" s="994"/>
      <c r="C104" s="994"/>
      <c r="D104" s="994"/>
      <c r="E104" s="994"/>
      <c r="F104" s="1643"/>
      <c r="G104" s="1643"/>
      <c r="H104" s="358"/>
      <c r="N104" s="1648"/>
      <c r="O104" s="1648"/>
      <c r="P104" s="1648"/>
      <c r="Q104" s="1648"/>
      <c r="R104" s="1648"/>
      <c r="S104" s="1648"/>
      <c r="T104" s="1648"/>
      <c r="U104" s="1648"/>
      <c r="V104" s="1648"/>
      <c r="W104" s="1648"/>
      <c r="X104" s="1648"/>
      <c r="Y104" s="1648"/>
      <c r="Z104" s="1648"/>
      <c r="AA104" s="1648"/>
      <c r="AB104" s="1648"/>
      <c r="AC104" s="1648"/>
      <c r="AD104" s="1648"/>
      <c r="AE104" s="1648"/>
      <c r="AF104" s="1648"/>
      <c r="AG104" s="1648"/>
      <c r="AH104" s="1648"/>
      <c r="AI104" s="1648"/>
      <c r="AJ104" s="1648"/>
      <c r="AK104" s="1648"/>
      <c r="AL104" s="1648"/>
      <c r="AM104" s="1373"/>
      <c r="AO104" s="1373"/>
      <c r="AP104" s="1643"/>
      <c r="AQ104" s="1643"/>
      <c r="AR104" s="1373"/>
      <c r="AS104" s="1373"/>
      <c r="AT104" s="1373"/>
      <c r="AU104" s="1373"/>
      <c r="AV104" s="1643"/>
      <c r="AW104" s="1373"/>
      <c r="AX104" s="1373"/>
      <c r="AY104" s="551"/>
      <c r="AZ104" s="1373"/>
      <c r="BA104" s="1373"/>
      <c r="BB104" s="1373"/>
      <c r="BC104" s="1373"/>
      <c r="BD104" s="1373"/>
      <c r="BE104" s="1639"/>
      <c r="BF104" s="629"/>
      <c r="BG104" s="629"/>
      <c r="BH104" s="629"/>
      <c r="BI104" s="629"/>
      <c r="BJ104" s="1648">
        <v>11</v>
      </c>
    </row>
    <row s="1648" customFormat="1" customHeight="1" ht="11.549999999999999">
      <c r="A105" s="994"/>
      <c r="B105" s="994"/>
      <c r="C105" s="994"/>
      <c r="D105" s="994"/>
      <c r="E105" s="994"/>
      <c r="F105" s="1643"/>
      <c r="G105" s="1643"/>
      <c r="H105" s="358"/>
      <c r="N105" s="1648"/>
      <c r="O105" s="1648"/>
      <c r="P105" s="1648"/>
      <c r="Q105" s="1648"/>
      <c r="R105" s="1648"/>
      <c r="S105" s="1648"/>
      <c r="T105" s="1648"/>
      <c r="U105" s="1648"/>
      <c r="V105" s="1648"/>
      <c r="W105" s="1648"/>
      <c r="X105" s="1648"/>
      <c r="Y105" s="1648"/>
      <c r="Z105" s="1648"/>
      <c r="AA105" s="1648"/>
      <c r="AB105" s="1648"/>
      <c r="AC105" s="1648"/>
      <c r="AD105" s="1648"/>
      <c r="AE105" s="1648"/>
      <c r="AF105" s="1648"/>
      <c r="AG105" s="1648"/>
      <c r="AH105" s="1648"/>
      <c r="AI105" s="1648"/>
      <c r="AJ105" s="1648"/>
      <c r="AK105" s="1648"/>
      <c r="AL105" s="1648"/>
      <c r="AM105" s="1373"/>
      <c r="AO105" s="1373"/>
      <c r="AP105" s="1643"/>
      <c r="AQ105" s="1643"/>
      <c r="AR105" s="1373"/>
      <c r="AS105" s="1373"/>
      <c r="AT105" s="1373"/>
      <c r="AU105" s="1373"/>
      <c r="AV105" s="1643"/>
      <c r="AW105" s="1373"/>
      <c r="AX105" s="1373"/>
      <c r="AY105" s="551"/>
      <c r="AZ105" s="1373"/>
      <c r="BA105" s="1373"/>
      <c r="BB105" s="1373"/>
      <c r="BC105" s="1373"/>
      <c r="BD105" s="1373"/>
      <c r="BE105" s="1639"/>
      <c r="BF105" s="629"/>
      <c r="BG105" s="629"/>
      <c r="BH105" s="629"/>
      <c r="BI105" s="629"/>
      <c r="BJ105" s="1648">
        <v>11</v>
      </c>
    </row>
    <row s="1648" customFormat="1" customHeight="1" ht="11.549999999999999">
      <c r="A106" s="994"/>
      <c r="B106" s="994"/>
      <c r="C106" s="994"/>
      <c r="D106" s="994"/>
      <c r="E106" s="994"/>
      <c r="F106" s="1643"/>
      <c r="G106" s="1643"/>
      <c r="H106" s="358"/>
      <c r="N106" s="1648"/>
      <c r="O106" s="1648"/>
      <c r="P106" s="1648"/>
      <c r="Q106" s="1648"/>
      <c r="R106" s="1648"/>
      <c r="S106" s="1648"/>
      <c r="T106" s="1648"/>
      <c r="U106" s="1648"/>
      <c r="V106" s="1648"/>
      <c r="W106" s="1648"/>
      <c r="X106" s="1648"/>
      <c r="Y106" s="1648"/>
      <c r="Z106" s="1648"/>
      <c r="AA106" s="1648"/>
      <c r="AB106" s="1648"/>
      <c r="AC106" s="1648"/>
      <c r="AD106" s="1648"/>
      <c r="AE106" s="1648"/>
      <c r="AF106" s="1648"/>
      <c r="AG106" s="1648"/>
      <c r="AH106" s="1648"/>
      <c r="AI106" s="1648"/>
      <c r="AJ106" s="1648"/>
      <c r="AK106" s="1648"/>
      <c r="AL106" s="1648"/>
      <c r="AM106" s="1373"/>
      <c r="AO106" s="1373"/>
      <c r="AP106" s="1643"/>
      <c r="AQ106" s="1643"/>
      <c r="AR106" s="1373"/>
      <c r="AS106" s="1373"/>
      <c r="AT106" s="1373"/>
      <c r="AU106" s="1373"/>
      <c r="AV106" s="1643"/>
      <c r="AW106" s="1373"/>
      <c r="AX106" s="1373"/>
      <c r="AY106" s="551"/>
      <c r="AZ106" s="1373"/>
      <c r="BA106" s="1373"/>
      <c r="BB106" s="1373"/>
      <c r="BC106" s="1373"/>
      <c r="BD106" s="1373"/>
      <c r="BE106" s="1639"/>
      <c r="BF106" s="629"/>
      <c r="BG106" s="629"/>
      <c r="BH106" s="629"/>
      <c r="BI106" s="629"/>
      <c r="BJ106" s="1648">
        <v>11</v>
      </c>
    </row>
    <row s="1648" customFormat="1" customHeight="1" ht="11.549999999999999">
      <c r="A107" s="994"/>
      <c r="B107" s="994"/>
      <c r="C107" s="994"/>
      <c r="D107" s="994"/>
      <c r="E107" s="994"/>
      <c r="F107" s="1643"/>
      <c r="G107" s="1643"/>
      <c r="H107" s="358"/>
      <c r="N107" s="1648"/>
      <c r="O107" s="1648"/>
      <c r="P107" s="1648"/>
      <c r="Q107" s="1648"/>
      <c r="R107" s="1648"/>
      <c r="S107" s="1648"/>
      <c r="T107" s="1648"/>
      <c r="U107" s="1648"/>
      <c r="V107" s="1648"/>
      <c r="W107" s="1648"/>
      <c r="X107" s="1648"/>
      <c r="Y107" s="1648"/>
      <c r="Z107" s="1648"/>
      <c r="AA107" s="1648"/>
      <c r="AB107" s="1648"/>
      <c r="AC107" s="1648"/>
      <c r="AD107" s="1648"/>
      <c r="AE107" s="1648"/>
      <c r="AF107" s="1648"/>
      <c r="AG107" s="1648"/>
      <c r="AH107" s="1648"/>
      <c r="AI107" s="1648"/>
      <c r="AJ107" s="1648"/>
      <c r="AK107" s="1648"/>
      <c r="AL107" s="1648"/>
      <c r="AM107" s="1373"/>
      <c r="AO107" s="1373"/>
      <c r="AP107" s="1643"/>
      <c r="AQ107" s="1643"/>
      <c r="AR107" s="1373"/>
      <c r="AS107" s="1373"/>
      <c r="AT107" s="1373"/>
      <c r="AU107" s="1373"/>
      <c r="AV107" s="1643"/>
      <c r="AW107" s="1373"/>
      <c r="AX107" s="1373"/>
      <c r="AY107" s="551"/>
      <c r="AZ107" s="1373"/>
      <c r="BA107" s="1373"/>
      <c r="BB107" s="1373"/>
      <c r="BC107" s="1373"/>
      <c r="BD107" s="1373"/>
      <c r="BE107" s="1639"/>
      <c r="BF107" s="629"/>
      <c r="BG107" s="629"/>
      <c r="BH107" s="629"/>
      <c r="BI107" s="629"/>
      <c r="BJ107" s="1648">
        <v>11</v>
      </c>
    </row>
    <row s="1648" customFormat="1" customHeight="1" ht="11.549999999999999">
      <c r="A108" s="994"/>
      <c r="B108" s="994"/>
      <c r="C108" s="994"/>
      <c r="D108" s="994"/>
      <c r="E108" s="994"/>
      <c r="F108" s="1643"/>
      <c r="G108" s="1643"/>
      <c r="H108" s="358"/>
      <c r="N108" s="1648"/>
      <c r="O108" s="1648"/>
      <c r="P108" s="1648"/>
      <c r="Q108" s="1648"/>
      <c r="R108" s="1648"/>
      <c r="S108" s="1648"/>
      <c r="T108" s="1648"/>
      <c r="U108" s="1648"/>
      <c r="V108" s="1648"/>
      <c r="W108" s="1648"/>
      <c r="X108" s="1648"/>
      <c r="Y108" s="1648"/>
      <c r="Z108" s="1648"/>
      <c r="AA108" s="1648"/>
      <c r="AB108" s="1648"/>
      <c r="AC108" s="1648"/>
      <c r="AD108" s="1648"/>
      <c r="AE108" s="1648"/>
      <c r="AF108" s="1648"/>
      <c r="AG108" s="1648"/>
      <c r="AH108" s="1648"/>
      <c r="AI108" s="1648"/>
      <c r="AJ108" s="1648"/>
      <c r="AK108" s="1648"/>
      <c r="AL108" s="1648"/>
      <c r="AM108" s="1373"/>
      <c r="AO108" s="1373"/>
      <c r="AP108" s="1643"/>
      <c r="AQ108" s="1643"/>
      <c r="AR108" s="1373"/>
      <c r="AS108" s="1373"/>
      <c r="AT108" s="1373"/>
      <c r="AU108" s="1373"/>
      <c r="AV108" s="1643"/>
      <c r="AW108" s="1373"/>
      <c r="AX108" s="1373"/>
      <c r="AY108" s="551"/>
      <c r="AZ108" s="1373"/>
      <c r="BA108" s="1373"/>
      <c r="BB108" s="1373"/>
      <c r="BC108" s="1373"/>
      <c r="BD108" s="1373"/>
      <c r="BE108" s="1639"/>
      <c r="BF108" s="629"/>
      <c r="BG108" s="629"/>
      <c r="BH108" s="629"/>
      <c r="BI108" s="629"/>
      <c r="BJ108" s="1648">
        <v>11</v>
      </c>
    </row>
    <row s="1648" customFormat="1" customHeight="1" ht="11.549999999999999">
      <c r="A109" s="994"/>
      <c r="B109" s="994"/>
      <c r="C109" s="994"/>
      <c r="D109" s="994"/>
      <c r="E109" s="994"/>
      <c r="F109" s="1643"/>
      <c r="G109" s="1643"/>
      <c r="H109" s="358"/>
      <c r="N109" s="1648"/>
      <c r="O109" s="1648"/>
      <c r="P109" s="1648"/>
      <c r="Q109" s="1648"/>
      <c r="R109" s="1648"/>
      <c r="S109" s="1648"/>
      <c r="T109" s="1648"/>
      <c r="U109" s="1648"/>
      <c r="V109" s="1648"/>
      <c r="W109" s="1648"/>
      <c r="X109" s="1648"/>
      <c r="Y109" s="1648"/>
      <c r="Z109" s="1648"/>
      <c r="AA109" s="1648"/>
      <c r="AB109" s="1648"/>
      <c r="AC109" s="1648"/>
      <c r="AD109" s="1648"/>
      <c r="AE109" s="1648"/>
      <c r="AF109" s="1648"/>
      <c r="AG109" s="1648"/>
      <c r="AH109" s="1648"/>
      <c r="AI109" s="1648"/>
      <c r="AJ109" s="1648"/>
      <c r="AK109" s="1648"/>
      <c r="AL109" s="1648"/>
      <c r="AM109" s="1373"/>
      <c r="AO109" s="1373"/>
      <c r="AP109" s="1643"/>
      <c r="AQ109" s="1643"/>
      <c r="AR109" s="1373"/>
      <c r="AS109" s="1373"/>
      <c r="AT109" s="1373"/>
      <c r="AU109" s="1373"/>
      <c r="AV109" s="1643"/>
      <c r="AW109" s="1373"/>
      <c r="AX109" s="1373"/>
      <c r="AY109" s="551"/>
      <c r="AZ109" s="1373"/>
      <c r="BA109" s="1373"/>
      <c r="BB109" s="1373"/>
      <c r="BC109" s="1373"/>
      <c r="BD109" s="1373"/>
      <c r="BE109" s="1639"/>
      <c r="BF109" s="629"/>
      <c r="BG109" s="629"/>
      <c r="BH109" s="629"/>
      <c r="BI109" s="629"/>
      <c r="BJ109" s="1648">
        <v>11</v>
      </c>
    </row>
    <row s="1648" customFormat="1" customHeight="1" ht="11.549999999999999">
      <c r="A110" s="994"/>
      <c r="B110" s="994"/>
      <c r="C110" s="994"/>
      <c r="D110" s="994"/>
      <c r="E110" s="994"/>
      <c r="F110" s="1643"/>
      <c r="G110" s="1643"/>
      <c r="H110" s="358"/>
      <c r="N110" s="1648"/>
      <c r="O110" s="1648"/>
      <c r="P110" s="1648"/>
      <c r="Q110" s="1648"/>
      <c r="R110" s="1648"/>
      <c r="S110" s="1648"/>
      <c r="T110" s="1648"/>
      <c r="U110" s="1648"/>
      <c r="V110" s="1648"/>
      <c r="W110" s="1648"/>
      <c r="X110" s="1648"/>
      <c r="Y110" s="1648"/>
      <c r="Z110" s="1648"/>
      <c r="AA110" s="1648"/>
      <c r="AB110" s="1648"/>
      <c r="AC110" s="1648"/>
      <c r="AD110" s="1648"/>
      <c r="AE110" s="1648"/>
      <c r="AF110" s="1648"/>
      <c r="AG110" s="1648"/>
      <c r="AH110" s="1648"/>
      <c r="AI110" s="1648"/>
      <c r="AJ110" s="1648"/>
      <c r="AK110" s="1648"/>
      <c r="AL110" s="1648"/>
      <c r="AM110" s="1373"/>
      <c r="AO110" s="1373"/>
      <c r="AP110" s="1643"/>
      <c r="AQ110" s="1643"/>
      <c r="AR110" s="1373"/>
      <c r="AS110" s="1373"/>
      <c r="AT110" s="1373"/>
      <c r="AU110" s="1373"/>
      <c r="AV110" s="1643"/>
      <c r="AW110" s="1373"/>
      <c r="AX110" s="1373"/>
      <c r="AY110" s="551"/>
      <c r="AZ110" s="1373"/>
      <c r="BA110" s="1373"/>
      <c r="BB110" s="1373"/>
      <c r="BC110" s="1373"/>
      <c r="BD110" s="1373"/>
      <c r="BE110" s="1639"/>
      <c r="BF110" s="629"/>
      <c r="BG110" s="629"/>
      <c r="BH110" s="629"/>
      <c r="BI110" s="629"/>
      <c r="BJ110" s="1648">
        <v>11</v>
      </c>
    </row>
    <row s="1648" customFormat="1" customHeight="1" ht="11.549999999999999">
      <c r="A111" s="994"/>
      <c r="B111" s="994"/>
      <c r="C111" s="994"/>
      <c r="D111" s="994"/>
      <c r="E111" s="994"/>
      <c r="F111" s="1643"/>
      <c r="G111" s="1643"/>
      <c r="H111" s="358"/>
      <c r="N111" s="1648"/>
      <c r="O111" s="1648"/>
      <c r="P111" s="1648"/>
      <c r="Q111" s="1648"/>
      <c r="R111" s="1648"/>
      <c r="S111" s="1648"/>
      <c r="T111" s="1648"/>
      <c r="U111" s="1648"/>
      <c r="V111" s="1648"/>
      <c r="W111" s="1648"/>
      <c r="X111" s="1648"/>
      <c r="Y111" s="1648"/>
      <c r="Z111" s="1648"/>
      <c r="AA111" s="1648"/>
      <c r="AB111" s="1648"/>
      <c r="AC111" s="1648"/>
      <c r="AD111" s="1648"/>
      <c r="AE111" s="1648"/>
      <c r="AF111" s="1648"/>
      <c r="AG111" s="1648"/>
      <c r="AH111" s="1648"/>
      <c r="AI111" s="1648"/>
      <c r="AJ111" s="1648"/>
      <c r="AK111" s="1648"/>
      <c r="AL111" s="1648"/>
      <c r="AM111" s="1373"/>
      <c r="AO111" s="1373"/>
      <c r="AP111" s="1643"/>
      <c r="AQ111" s="1643"/>
      <c r="AR111" s="1373"/>
      <c r="AS111" s="1373"/>
      <c r="AT111" s="1373"/>
      <c r="AU111" s="1373"/>
      <c r="AV111" s="1643"/>
      <c r="AW111" s="1373"/>
      <c r="AX111" s="1373"/>
      <c r="AY111" s="551"/>
      <c r="AZ111" s="1373"/>
      <c r="BA111" s="1373"/>
      <c r="BB111" s="1373"/>
      <c r="BC111" s="1373"/>
      <c r="BD111" s="1373"/>
      <c r="BE111" s="1639"/>
      <c r="BF111" s="629"/>
      <c r="BG111" s="629"/>
      <c r="BH111" s="629"/>
      <c r="BI111" s="629"/>
      <c r="BJ111" s="1648">
        <v>11</v>
      </c>
    </row>
    <row s="1648" customFormat="1" customHeight="1" ht="11.549999999999999">
      <c r="A112" s="994"/>
      <c r="B112" s="994"/>
      <c r="C112" s="994"/>
      <c r="D112" s="994"/>
      <c r="E112" s="994"/>
      <c r="F112" s="1643"/>
      <c r="G112" s="1643"/>
      <c r="H112" s="358"/>
      <c r="N112" s="1648"/>
      <c r="O112" s="1648"/>
      <c r="P112" s="1648"/>
      <c r="Q112" s="1648"/>
      <c r="R112" s="1648"/>
      <c r="S112" s="1648"/>
      <c r="T112" s="1648"/>
      <c r="U112" s="1648"/>
      <c r="V112" s="1648"/>
      <c r="W112" s="1648"/>
      <c r="X112" s="1648"/>
      <c r="Y112" s="1648"/>
      <c r="Z112" s="1648"/>
      <c r="AA112" s="1648"/>
      <c r="AB112" s="1648"/>
      <c r="AC112" s="1648"/>
      <c r="AD112" s="1648"/>
      <c r="AE112" s="1648"/>
      <c r="AF112" s="1648"/>
      <c r="AG112" s="1648"/>
      <c r="AH112" s="1648"/>
      <c r="AI112" s="1648"/>
      <c r="AJ112" s="1648"/>
      <c r="AK112" s="1648"/>
      <c r="AL112" s="1648"/>
      <c r="AM112" s="1373"/>
      <c r="AO112" s="1373"/>
      <c r="AP112" s="1643"/>
      <c r="AQ112" s="1643"/>
      <c r="AR112" s="1373"/>
      <c r="AS112" s="1373"/>
      <c r="AT112" s="1373"/>
      <c r="AU112" s="1373"/>
      <c r="AV112" s="1643"/>
      <c r="AW112" s="1373"/>
      <c r="AX112" s="1373"/>
      <c r="AY112" s="551"/>
      <c r="AZ112" s="1373"/>
      <c r="BA112" s="1373"/>
      <c r="BB112" s="1373"/>
      <c r="BC112" s="1373"/>
      <c r="BD112" s="1373"/>
      <c r="BE112" s="1639"/>
      <c r="BF112" s="629"/>
      <c r="BG112" s="629"/>
      <c r="BH112" s="629"/>
      <c r="BI112" s="629"/>
      <c r="BJ112" s="1648">
        <v>11</v>
      </c>
    </row>
    <row s="1648" customFormat="1" customHeight="1" ht="11.549999999999999">
      <c r="A113" s="994"/>
      <c r="B113" s="994"/>
      <c r="C113" s="994"/>
      <c r="D113" s="994"/>
      <c r="E113" s="994"/>
      <c r="F113" s="1643"/>
      <c r="G113" s="1643"/>
      <c r="H113" s="358"/>
      <c r="N113" s="1648"/>
      <c r="O113" s="1648"/>
      <c r="P113" s="1648"/>
      <c r="Q113" s="1648"/>
      <c r="R113" s="1648"/>
      <c r="S113" s="1648"/>
      <c r="T113" s="1648"/>
      <c r="U113" s="1648"/>
      <c r="V113" s="1648"/>
      <c r="W113" s="1648"/>
      <c r="X113" s="1648"/>
      <c r="Y113" s="1648"/>
      <c r="Z113" s="1648"/>
      <c r="AA113" s="1648"/>
      <c r="AB113" s="1648"/>
      <c r="AC113" s="1648"/>
      <c r="AD113" s="1648"/>
      <c r="AE113" s="1648"/>
      <c r="AF113" s="1648"/>
      <c r="AG113" s="1648"/>
      <c r="AH113" s="1648"/>
      <c r="AI113" s="1648"/>
      <c r="AJ113" s="1648"/>
      <c r="AK113" s="1648"/>
      <c r="AL113" s="1648"/>
      <c r="AM113" s="1373"/>
      <c r="AO113" s="1373"/>
      <c r="AP113" s="1643"/>
      <c r="AQ113" s="1643"/>
      <c r="AR113" s="1373"/>
      <c r="AS113" s="1373"/>
      <c r="AT113" s="1373"/>
      <c r="AU113" s="1373"/>
      <c r="AV113" s="1643"/>
      <c r="AW113" s="1373"/>
      <c r="AX113" s="1373"/>
      <c r="AY113" s="551"/>
      <c r="AZ113" s="1373"/>
      <c r="BA113" s="1373"/>
      <c r="BB113" s="1373"/>
      <c r="BC113" s="1373"/>
      <c r="BD113" s="1373"/>
      <c r="BE113" s="1639"/>
      <c r="BF113" s="629"/>
      <c r="BG113" s="629"/>
      <c r="BH113" s="629"/>
      <c r="BI113" s="629"/>
      <c r="BJ113" s="1648">
        <v>11</v>
      </c>
    </row>
    <row s="1648" customFormat="1" customHeight="1" ht="11.549999999999999">
      <c r="A114" s="994"/>
      <c r="B114" s="994"/>
      <c r="C114" s="994"/>
      <c r="D114" s="994"/>
      <c r="E114" s="994"/>
      <c r="F114" s="1643"/>
      <c r="G114" s="1643"/>
      <c r="H114" s="358"/>
      <c r="N114" s="1648"/>
      <c r="O114" s="1648"/>
      <c r="P114" s="1648"/>
      <c r="Q114" s="1648"/>
      <c r="R114" s="1648"/>
      <c r="S114" s="1648"/>
      <c r="T114" s="1648"/>
      <c r="U114" s="1648"/>
      <c r="V114" s="1648"/>
      <c r="W114" s="1648"/>
      <c r="X114" s="1648"/>
      <c r="Y114" s="1648"/>
      <c r="Z114" s="1648"/>
      <c r="AA114" s="1648"/>
      <c r="AB114" s="1648"/>
      <c r="AC114" s="1648"/>
      <c r="AD114" s="1648"/>
      <c r="AE114" s="1648"/>
      <c r="AF114" s="1648"/>
      <c r="AG114" s="1648"/>
      <c r="AH114" s="1648"/>
      <c r="AI114" s="1648"/>
      <c r="AJ114" s="1648"/>
      <c r="AK114" s="1648"/>
      <c r="AL114" s="1648"/>
      <c r="AM114" s="1373"/>
      <c r="AO114" s="1373"/>
      <c r="AP114" s="1643"/>
      <c r="AQ114" s="1643"/>
      <c r="AR114" s="1373"/>
      <c r="AS114" s="1373"/>
      <c r="AT114" s="1373"/>
      <c r="AU114" s="1373"/>
      <c r="AV114" s="1643"/>
      <c r="AW114" s="1373"/>
      <c r="AX114" s="1373"/>
      <c r="AY114" s="551"/>
      <c r="AZ114" s="1373"/>
      <c r="BA114" s="1373"/>
      <c r="BB114" s="1373"/>
      <c r="BC114" s="1373"/>
      <c r="BD114" s="1373"/>
      <c r="BE114" s="1639"/>
      <c r="BF114" s="629"/>
      <c r="BG114" s="629"/>
      <c r="BH114" s="629"/>
      <c r="BI114" s="629"/>
      <c r="BJ114" s="1648">
        <v>11</v>
      </c>
    </row>
    <row s="1648" customFormat="1" customHeight="1" ht="11.549999999999999">
      <c r="A115" s="994"/>
      <c r="B115" s="994"/>
      <c r="C115" s="994"/>
      <c r="D115" s="994"/>
      <c r="E115" s="994"/>
      <c r="F115" s="1643"/>
      <c r="G115" s="1643"/>
      <c r="H115" s="358"/>
      <c r="N115" s="1648"/>
      <c r="O115" s="1648"/>
      <c r="P115" s="1648"/>
      <c r="Q115" s="1648"/>
      <c r="R115" s="1648"/>
      <c r="S115" s="1648"/>
      <c r="T115" s="1648"/>
      <c r="U115" s="1648"/>
      <c r="V115" s="1648"/>
      <c r="W115" s="1648"/>
      <c r="X115" s="1648"/>
      <c r="Y115" s="1648"/>
      <c r="Z115" s="1648"/>
      <c r="AA115" s="1648"/>
      <c r="AB115" s="1648"/>
      <c r="AC115" s="1648"/>
      <c r="AD115" s="1648"/>
      <c r="AE115" s="1648"/>
      <c r="AF115" s="1648"/>
      <c r="AG115" s="1648"/>
      <c r="AH115" s="1648"/>
      <c r="AI115" s="1648"/>
      <c r="AJ115" s="1648"/>
      <c r="AK115" s="1648"/>
      <c r="AL115" s="1648"/>
      <c r="AM115" s="1373"/>
      <c r="AO115" s="1373"/>
      <c r="AP115" s="1643"/>
      <c r="AQ115" s="1643"/>
      <c r="AR115" s="1373"/>
      <c r="AS115" s="1373"/>
      <c r="AT115" s="1373"/>
      <c r="AU115" s="1373"/>
      <c r="AV115" s="1643"/>
      <c r="AW115" s="1373"/>
      <c r="AX115" s="1373"/>
      <c r="AY115" s="551"/>
      <c r="AZ115" s="1373"/>
      <c r="BA115" s="1373"/>
      <c r="BB115" s="1373"/>
      <c r="BC115" s="1373"/>
      <c r="BD115" s="1373"/>
      <c r="BE115" s="1639"/>
      <c r="BF115" s="629"/>
      <c r="BG115" s="629"/>
      <c r="BH115" s="629"/>
      <c r="BI115" s="629"/>
      <c r="BJ115" s="1648">
        <v>11</v>
      </c>
    </row>
    <row s="1648" customFormat="1" customHeight="1" ht="11.549999999999999">
      <c r="A116" s="994"/>
      <c r="B116" s="994"/>
      <c r="C116" s="994"/>
      <c r="D116" s="994"/>
      <c r="E116" s="994"/>
      <c r="F116" s="1643"/>
      <c r="G116" s="1643"/>
      <c r="H116" s="35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I116" s="1648"/>
      <c r="AJ116" s="1648"/>
      <c r="AK116" s="1648"/>
      <c r="AL116" s="1648"/>
      <c r="AM116" s="1373"/>
      <c r="AO116" s="1373"/>
      <c r="AP116" s="1643"/>
      <c r="AQ116" s="1643"/>
      <c r="AR116" s="1373"/>
      <c r="AS116" s="1373"/>
      <c r="AT116" s="1373"/>
      <c r="AU116" s="1373"/>
      <c r="AV116" s="1643"/>
      <c r="AW116" s="1373"/>
      <c r="AX116" s="1373"/>
      <c r="AY116" s="551"/>
      <c r="AZ116" s="1373"/>
      <c r="BA116" s="1373"/>
      <c r="BB116" s="1373"/>
      <c r="BC116" s="1373"/>
      <c r="BD116" s="1373"/>
      <c r="BE116" s="1639"/>
      <c r="BF116" s="629"/>
      <c r="BG116" s="629"/>
      <c r="BH116" s="629"/>
      <c r="BI116" s="629"/>
      <c r="BJ116" s="1648">
        <v>11</v>
      </c>
    </row>
    <row s="1648" customFormat="1" customHeight="1" ht="11.549999999999999">
      <c r="A117" s="994"/>
      <c r="B117" s="994"/>
      <c r="C117" s="994"/>
      <c r="D117" s="994"/>
      <c r="E117" s="994"/>
      <c r="F117" s="1643"/>
      <c r="G117" s="1643"/>
      <c r="H117" s="35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I117" s="1648"/>
      <c r="AJ117" s="1648"/>
      <c r="AK117" s="1648"/>
      <c r="AL117" s="1648"/>
      <c r="AM117" s="1373"/>
      <c r="AO117" s="1373"/>
      <c r="AP117" s="1643"/>
      <c r="AQ117" s="1643"/>
      <c r="AR117" s="1373"/>
      <c r="AS117" s="1373"/>
      <c r="AT117" s="1373"/>
      <c r="AU117" s="1373"/>
      <c r="AV117" s="1643"/>
      <c r="AW117" s="1373"/>
      <c r="AX117" s="1373"/>
      <c r="AY117" s="551"/>
      <c r="AZ117" s="1373"/>
      <c r="BA117" s="1373"/>
      <c r="BB117" s="1373"/>
      <c r="BC117" s="1373"/>
      <c r="BD117" s="1373"/>
      <c r="BE117" s="1639"/>
      <c r="BF117" s="629"/>
      <c r="BG117" s="629"/>
      <c r="BH117" s="629"/>
      <c r="BI117" s="629"/>
      <c r="BJ117" s="1648">
        <v>11</v>
      </c>
    </row>
    <row s="1648" customFormat="1" customHeight="1" ht="11.549999999999999">
      <c r="A118" s="994"/>
      <c r="B118" s="994"/>
      <c r="C118" s="994"/>
      <c r="D118" s="994"/>
      <c r="E118" s="994"/>
      <c r="F118" s="1643"/>
      <c r="G118" s="1643"/>
      <c r="H118" s="358"/>
      <c r="N118" s="1648"/>
      <c r="O118" s="1648"/>
      <c r="P118" s="1648"/>
      <c r="Q118" s="1648"/>
      <c r="R118" s="1648"/>
      <c r="S118" s="1648"/>
      <c r="T118" s="1648"/>
      <c r="U118" s="1648"/>
      <c r="V118" s="1648"/>
      <c r="W118" s="1648"/>
      <c r="X118" s="1648"/>
      <c r="Y118" s="1648"/>
      <c r="Z118" s="1648"/>
      <c r="AA118" s="1648"/>
      <c r="AB118" s="1648"/>
      <c r="AC118" s="1648"/>
      <c r="AD118" s="1648"/>
      <c r="AE118" s="1648"/>
      <c r="AF118" s="1648"/>
      <c r="AG118" s="1648"/>
      <c r="AH118" s="1648"/>
      <c r="AI118" s="1648"/>
      <c r="AJ118" s="1648"/>
      <c r="AK118" s="1648"/>
      <c r="AL118" s="1648"/>
      <c r="AM118" s="1373"/>
      <c r="AO118" s="1373"/>
      <c r="AP118" s="1643"/>
      <c r="AQ118" s="1643"/>
      <c r="AR118" s="1373"/>
      <c r="AS118" s="1373"/>
      <c r="AT118" s="1373"/>
      <c r="AU118" s="1373"/>
      <c r="AV118" s="1643"/>
      <c r="AW118" s="1373"/>
      <c r="AX118" s="1373"/>
      <c r="AY118" s="551"/>
      <c r="AZ118" s="1373"/>
      <c r="BA118" s="1373"/>
      <c r="BB118" s="1373"/>
      <c r="BC118" s="1373"/>
      <c r="BD118" s="1373"/>
      <c r="BE118" s="1639"/>
      <c r="BF118" s="629"/>
      <c r="BG118" s="629"/>
      <c r="BH118" s="629"/>
      <c r="BI118" s="629"/>
      <c r="BJ118" s="1648">
        <v>11</v>
      </c>
    </row>
    <row s="1648" customFormat="1" customHeight="1" ht="11.549999999999999">
      <c r="A119" s="994"/>
      <c r="B119" s="994"/>
      <c r="C119" s="994"/>
      <c r="D119" s="994"/>
      <c r="E119" s="994"/>
      <c r="F119" s="1643"/>
      <c r="G119" s="1643"/>
      <c r="H119" s="358"/>
      <c r="N119" s="1648"/>
      <c r="O119" s="1648"/>
      <c r="P119" s="1648"/>
      <c r="Q119" s="1648"/>
      <c r="R119" s="1648"/>
      <c r="S119" s="1648"/>
      <c r="T119" s="1648"/>
      <c r="U119" s="1648"/>
      <c r="V119" s="1648"/>
      <c r="W119" s="1648"/>
      <c r="X119" s="1648"/>
      <c r="Y119" s="1648"/>
      <c r="Z119" s="1648"/>
      <c r="AA119" s="1648"/>
      <c r="AB119" s="1648"/>
      <c r="AC119" s="1648"/>
      <c r="AD119" s="1648"/>
      <c r="AE119" s="1648"/>
      <c r="AF119" s="1648"/>
      <c r="AG119" s="1648"/>
      <c r="AH119" s="1648"/>
      <c r="AI119" s="1648"/>
      <c r="AJ119" s="1648"/>
      <c r="AK119" s="1648"/>
      <c r="AL119" s="1648"/>
      <c r="AM119" s="1373"/>
      <c r="AO119" s="1373"/>
      <c r="AP119" s="1643"/>
      <c r="AQ119" s="1643"/>
      <c r="AR119" s="1373"/>
      <c r="AS119" s="1373"/>
      <c r="AT119" s="1373"/>
      <c r="AU119" s="1373"/>
      <c r="AV119" s="1643"/>
      <c r="AW119" s="1373"/>
      <c r="AX119" s="1373"/>
      <c r="AY119" s="551"/>
      <c r="AZ119" s="1373"/>
      <c r="BA119" s="1373"/>
      <c r="BB119" s="1373"/>
      <c r="BC119" s="1373"/>
      <c r="BD119" s="1373"/>
      <c r="BE119" s="1639"/>
      <c r="BF119" s="629"/>
      <c r="BG119" s="629"/>
      <c r="BH119" s="629"/>
      <c r="BI119" s="629"/>
      <c r="BJ119" s="1648">
        <v>11</v>
      </c>
    </row>
    <row s="1648" customFormat="1" customHeight="1" ht="11.549999999999999">
      <c r="A120" s="994"/>
      <c r="B120" s="994"/>
      <c r="C120" s="994"/>
      <c r="D120" s="994"/>
      <c r="E120" s="994"/>
      <c r="F120" s="1643"/>
      <c r="G120" s="1643"/>
      <c r="H120" s="35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1648"/>
      <c r="AI120" s="1648"/>
      <c r="AJ120" s="1648"/>
      <c r="AK120" s="1648"/>
      <c r="AL120" s="1648"/>
      <c r="AM120" s="1373"/>
      <c r="AO120" s="1373"/>
      <c r="AP120" s="1643"/>
      <c r="AQ120" s="1643"/>
      <c r="AR120" s="1373"/>
      <c r="AS120" s="1373"/>
      <c r="AT120" s="1373"/>
      <c r="AU120" s="1373"/>
      <c r="AV120" s="1643"/>
      <c r="AW120" s="1373"/>
      <c r="AX120" s="1373"/>
      <c r="AY120" s="551"/>
      <c r="AZ120" s="1373"/>
      <c r="BA120" s="1373"/>
      <c r="BB120" s="1373"/>
      <c r="BC120" s="1373"/>
      <c r="BD120" s="1373"/>
      <c r="BE120" s="1639"/>
      <c r="BF120" s="629"/>
      <c r="BG120" s="629"/>
      <c r="BH120" s="629"/>
      <c r="BI120" s="629"/>
      <c r="BJ120" s="1648">
        <v>11</v>
      </c>
    </row>
    <row s="1648" customFormat="1" customHeight="1" ht="11.549999999999999">
      <c r="A121" s="994"/>
      <c r="B121" s="994"/>
      <c r="C121" s="994"/>
      <c r="D121" s="994"/>
      <c r="E121" s="994"/>
      <c r="F121" s="1643"/>
      <c r="G121" s="1643"/>
      <c r="H121" s="35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1648"/>
      <c r="AI121" s="1648"/>
      <c r="AJ121" s="1648"/>
      <c r="AK121" s="1648"/>
      <c r="AL121" s="1648"/>
      <c r="AM121" s="1373"/>
      <c r="AO121" s="1373"/>
      <c r="AP121" s="1643"/>
      <c r="AQ121" s="1643"/>
      <c r="AR121" s="1373"/>
      <c r="AS121" s="1373"/>
      <c r="AT121" s="1373"/>
      <c r="AU121" s="1373"/>
      <c r="AV121" s="1643"/>
      <c r="AW121" s="1373"/>
      <c r="AX121" s="1373"/>
      <c r="AY121" s="551"/>
      <c r="AZ121" s="1373"/>
      <c r="BA121" s="1373"/>
      <c r="BB121" s="1373"/>
      <c r="BC121" s="1373"/>
      <c r="BD121" s="1373"/>
      <c r="BE121" s="1639"/>
      <c r="BF121" s="629"/>
      <c r="BG121" s="629"/>
      <c r="BH121" s="629"/>
      <c r="BI121" s="629"/>
      <c r="BJ121" s="1648">
        <v>11</v>
      </c>
    </row>
    <row s="1648" customFormat="1" customHeight="1" ht="11.549999999999999">
      <c r="A122" s="994"/>
      <c r="B122" s="994"/>
      <c r="C122" s="994"/>
      <c r="D122" s="994"/>
      <c r="E122" s="994"/>
      <c r="F122" s="1643"/>
      <c r="G122" s="1643"/>
      <c r="H122" s="35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1648"/>
      <c r="AI122" s="1648"/>
      <c r="AJ122" s="1648"/>
      <c r="AK122" s="1648"/>
      <c r="AL122" s="1648"/>
      <c r="AM122" s="1373"/>
      <c r="AO122" s="1373"/>
      <c r="AP122" s="1643"/>
      <c r="AQ122" s="1643"/>
      <c r="AR122" s="1373"/>
      <c r="AS122" s="1373"/>
      <c r="AT122" s="1373"/>
      <c r="AU122" s="1373"/>
      <c r="AV122" s="1643"/>
      <c r="AW122" s="1373"/>
      <c r="AX122" s="1373"/>
      <c r="AY122" s="551"/>
      <c r="AZ122" s="1373"/>
      <c r="BA122" s="1373"/>
      <c r="BB122" s="1373"/>
      <c r="BC122" s="1373"/>
      <c r="BD122" s="1373"/>
      <c r="BE122" s="1639"/>
      <c r="BF122" s="629"/>
      <c r="BG122" s="629"/>
      <c r="BH122" s="629"/>
      <c r="BI122" s="629"/>
      <c r="BJ122" s="1648">
        <v>11</v>
      </c>
    </row>
    <row s="1648" customFormat="1" customHeight="1" ht="11.549999999999999">
      <c r="A123" s="994"/>
      <c r="B123" s="994"/>
      <c r="C123" s="994"/>
      <c r="D123" s="994"/>
      <c r="E123" s="994"/>
      <c r="F123" s="1643"/>
      <c r="G123" s="1643"/>
      <c r="H123" s="358"/>
      <c r="N123" s="1648"/>
      <c r="O123" s="1648"/>
      <c r="P123" s="1648"/>
      <c r="Q123" s="1648"/>
      <c r="R123" s="1648"/>
      <c r="S123" s="1648"/>
      <c r="T123" s="1648"/>
      <c r="U123" s="1648"/>
      <c r="V123" s="1648"/>
      <c r="W123" s="1648"/>
      <c r="X123" s="1648"/>
      <c r="Y123" s="1648"/>
      <c r="Z123" s="1648"/>
      <c r="AA123" s="1648"/>
      <c r="AB123" s="1648"/>
      <c r="AC123" s="1648"/>
      <c r="AD123" s="1648"/>
      <c r="AE123" s="1648"/>
      <c r="AF123" s="1648"/>
      <c r="AG123" s="1648"/>
      <c r="AH123" s="1648"/>
      <c r="AI123" s="1648"/>
      <c r="AJ123" s="1648"/>
      <c r="AK123" s="1648"/>
      <c r="AL123" s="1648"/>
      <c r="AM123" s="1373"/>
      <c r="AO123" s="1373"/>
      <c r="AP123" s="1643"/>
      <c r="AQ123" s="1643"/>
      <c r="AR123" s="1373"/>
      <c r="AS123" s="1373"/>
      <c r="AT123" s="1373"/>
      <c r="AU123" s="1373"/>
      <c r="AV123" s="1643"/>
      <c r="AW123" s="1373"/>
      <c r="AX123" s="1373"/>
      <c r="AY123" s="551"/>
      <c r="AZ123" s="1373"/>
      <c r="BA123" s="1373"/>
      <c r="BB123" s="1373"/>
      <c r="BC123" s="1373"/>
      <c r="BD123" s="1373"/>
      <c r="BE123" s="1639"/>
      <c r="BF123" s="629"/>
      <c r="BG123" s="629"/>
      <c r="BH123" s="629"/>
      <c r="BI123" s="629"/>
      <c r="BJ123" s="1648">
        <v>11</v>
      </c>
    </row>
    <row s="1648" customFormat="1" customHeight="1" ht="11.549999999999999">
      <c r="A124" s="994"/>
      <c r="B124" s="994"/>
      <c r="C124" s="994"/>
      <c r="D124" s="994"/>
      <c r="E124" s="994"/>
      <c r="F124" s="1643"/>
      <c r="G124" s="1643"/>
      <c r="H124" s="358"/>
      <c r="N124" s="1648"/>
      <c r="O124" s="1648"/>
      <c r="P124" s="1648"/>
      <c r="Q124" s="1648"/>
      <c r="R124" s="1648"/>
      <c r="S124" s="1648"/>
      <c r="T124" s="1648"/>
      <c r="U124" s="1648"/>
      <c r="V124" s="1648"/>
      <c r="W124" s="1648"/>
      <c r="X124" s="1648"/>
      <c r="Y124" s="1648"/>
      <c r="Z124" s="1648"/>
      <c r="AA124" s="1648"/>
      <c r="AB124" s="1648"/>
      <c r="AC124" s="1648"/>
      <c r="AD124" s="1648"/>
      <c r="AE124" s="1648"/>
      <c r="AF124" s="1648"/>
      <c r="AG124" s="1648"/>
      <c r="AH124" s="1648"/>
      <c r="AI124" s="1648"/>
      <c r="AJ124" s="1648"/>
      <c r="AK124" s="1648"/>
      <c r="AL124" s="1648"/>
      <c r="AM124" s="1373"/>
      <c r="AO124" s="1373"/>
      <c r="AP124" s="1643"/>
      <c r="AQ124" s="1643"/>
      <c r="AR124" s="1373"/>
      <c r="AS124" s="1373"/>
      <c r="AT124" s="1373"/>
      <c r="AU124" s="1373"/>
      <c r="AV124" s="1643"/>
      <c r="AW124" s="1373"/>
      <c r="AX124" s="1373"/>
      <c r="AY124" s="551"/>
      <c r="AZ124" s="1373"/>
      <c r="BA124" s="1373"/>
      <c r="BB124" s="1373"/>
      <c r="BC124" s="1373"/>
      <c r="BD124" s="1373"/>
      <c r="BE124" s="1639"/>
      <c r="BF124" s="629"/>
      <c r="BG124" s="629"/>
      <c r="BH124" s="629"/>
      <c r="BI124" s="629"/>
      <c r="BJ124" s="1648">
        <v>11</v>
      </c>
    </row>
    <row s="1648" customFormat="1" customHeight="1" ht="11.549999999999999">
      <c r="A125" s="994"/>
      <c r="B125" s="994"/>
      <c r="C125" s="994"/>
      <c r="D125" s="994"/>
      <c r="E125" s="994"/>
      <c r="F125" s="1643"/>
      <c r="G125" s="1643"/>
      <c r="H125" s="358"/>
      <c r="N125" s="1648"/>
      <c r="O125" s="1648"/>
      <c r="P125" s="1648"/>
      <c r="Q125" s="1648"/>
      <c r="R125" s="1648"/>
      <c r="S125" s="1648"/>
      <c r="T125" s="1648"/>
      <c r="U125" s="1648"/>
      <c r="V125" s="1648"/>
      <c r="W125" s="1648"/>
      <c r="X125" s="1648"/>
      <c r="Y125" s="1648"/>
      <c r="Z125" s="1648"/>
      <c r="AA125" s="1648"/>
      <c r="AB125" s="1648"/>
      <c r="AC125" s="1648"/>
      <c r="AD125" s="1648"/>
      <c r="AE125" s="1648"/>
      <c r="AF125" s="1648"/>
      <c r="AG125" s="1648"/>
      <c r="AH125" s="1648"/>
      <c r="AI125" s="1648"/>
      <c r="AJ125" s="1648"/>
      <c r="AK125" s="1648"/>
      <c r="AL125" s="1648"/>
      <c r="AM125" s="1373"/>
      <c r="AO125" s="1373"/>
      <c r="AP125" s="1643"/>
      <c r="AQ125" s="1643"/>
      <c r="AR125" s="1373"/>
      <c r="AS125" s="1373"/>
      <c r="AT125" s="1373"/>
      <c r="AU125" s="1373"/>
      <c r="AV125" s="1643"/>
      <c r="AW125" s="1373"/>
      <c r="AX125" s="1373"/>
      <c r="AY125" s="551"/>
      <c r="AZ125" s="1373"/>
      <c r="BA125" s="1373"/>
      <c r="BB125" s="1373"/>
      <c r="BC125" s="1373"/>
      <c r="BD125" s="1373"/>
      <c r="BE125" s="1639"/>
      <c r="BF125" s="629"/>
      <c r="BG125" s="629"/>
      <c r="BH125" s="629"/>
      <c r="BI125" s="629"/>
      <c r="BJ125" s="1648">
        <v>11</v>
      </c>
    </row>
    <row s="1648" customFormat="1" customHeight="1" ht="11.549999999999999">
      <c r="A126" s="994"/>
      <c r="B126" s="994"/>
      <c r="C126" s="994"/>
      <c r="D126" s="994"/>
      <c r="E126" s="994"/>
      <c r="F126" s="1643"/>
      <c r="G126" s="1643"/>
      <c r="H126" s="358"/>
      <c r="N126" s="1648"/>
      <c r="O126" s="1648"/>
      <c r="P126" s="1648"/>
      <c r="Q126" s="1648"/>
      <c r="R126" s="1648"/>
      <c r="S126" s="1648"/>
      <c r="T126" s="1648"/>
      <c r="U126" s="1648"/>
      <c r="V126" s="1648"/>
      <c r="W126" s="1648"/>
      <c r="X126" s="1648"/>
      <c r="Y126" s="1648"/>
      <c r="Z126" s="1648"/>
      <c r="AA126" s="1648"/>
      <c r="AB126" s="1648"/>
      <c r="AC126" s="1648"/>
      <c r="AD126" s="1648"/>
      <c r="AE126" s="1648"/>
      <c r="AF126" s="1648"/>
      <c r="AG126" s="1648"/>
      <c r="AH126" s="1648"/>
      <c r="AI126" s="1648"/>
      <c r="AJ126" s="1648"/>
      <c r="AK126" s="1648"/>
      <c r="AL126" s="1648"/>
      <c r="AM126" s="1373"/>
      <c r="AO126" s="1373"/>
      <c r="AP126" s="1643"/>
      <c r="AQ126" s="1643"/>
      <c r="AR126" s="1373"/>
      <c r="AS126" s="1373"/>
      <c r="AT126" s="1373"/>
      <c r="AU126" s="1373"/>
      <c r="AV126" s="1643"/>
      <c r="AW126" s="1373"/>
      <c r="AX126" s="1373"/>
      <c r="AY126" s="551"/>
      <c r="AZ126" s="1373"/>
      <c r="BA126" s="1373"/>
      <c r="BB126" s="1373"/>
      <c r="BC126" s="1373"/>
      <c r="BD126" s="1373"/>
      <c r="BE126" s="1639"/>
      <c r="BF126" s="629"/>
      <c r="BG126" s="629"/>
      <c r="BH126" s="629"/>
      <c r="BI126" s="629"/>
      <c r="BJ126" s="1648">
        <v>11</v>
      </c>
    </row>
    <row s="1648" customFormat="1" customHeight="1" ht="11.549999999999999">
      <c r="A127" s="994"/>
      <c r="B127" s="994"/>
      <c r="C127" s="994"/>
      <c r="D127" s="994"/>
      <c r="E127" s="994"/>
      <c r="F127" s="1643"/>
      <c r="G127" s="1643"/>
      <c r="H127" s="358"/>
      <c r="N127" s="1648"/>
      <c r="O127" s="1648"/>
      <c r="P127" s="1648"/>
      <c r="Q127" s="1648"/>
      <c r="R127" s="1648"/>
      <c r="S127" s="1648"/>
      <c r="T127" s="1648"/>
      <c r="U127" s="1648"/>
      <c r="V127" s="1648"/>
      <c r="W127" s="1648"/>
      <c r="X127" s="1648"/>
      <c r="Y127" s="1648"/>
      <c r="Z127" s="1648"/>
      <c r="AA127" s="1648"/>
      <c r="AB127" s="1648"/>
      <c r="AC127" s="1648"/>
      <c r="AD127" s="1648"/>
      <c r="AE127" s="1648"/>
      <c r="AF127" s="1648"/>
      <c r="AG127" s="1648"/>
      <c r="AH127" s="1648"/>
      <c r="AI127" s="1648"/>
      <c r="AJ127" s="1648"/>
      <c r="AK127" s="1648"/>
      <c r="AL127" s="1648"/>
      <c r="AM127" s="1373"/>
      <c r="AO127" s="1373"/>
      <c r="AP127" s="1643"/>
      <c r="AQ127" s="1643"/>
      <c r="AR127" s="1373"/>
      <c r="AS127" s="1373"/>
      <c r="AT127" s="1373"/>
      <c r="AU127" s="1373"/>
      <c r="AV127" s="1643"/>
      <c r="AW127" s="1373"/>
      <c r="AX127" s="1373"/>
      <c r="AY127" s="551"/>
      <c r="AZ127" s="1373"/>
      <c r="BA127" s="1373"/>
      <c r="BB127" s="1373"/>
      <c r="BC127" s="1373"/>
      <c r="BD127" s="1373"/>
      <c r="BE127" s="1639"/>
      <c r="BF127" s="629"/>
      <c r="BG127" s="629"/>
      <c r="BH127" s="629"/>
      <c r="BI127" s="629"/>
      <c r="BJ127" s="1648">
        <v>11</v>
      </c>
    </row>
    <row s="1648" customFormat="1" customHeight="1" ht="11.549999999999999">
      <c r="A128" s="994"/>
      <c r="B128" s="994"/>
      <c r="C128" s="994"/>
      <c r="D128" s="994"/>
      <c r="E128" s="994"/>
      <c r="F128" s="1643"/>
      <c r="G128" s="1643"/>
      <c r="H128" s="358"/>
      <c r="N128" s="1648"/>
      <c r="O128" s="1648"/>
      <c r="P128" s="1648"/>
      <c r="Q128" s="1648"/>
      <c r="R128" s="1648"/>
      <c r="S128" s="1648"/>
      <c r="T128" s="1648"/>
      <c r="U128" s="1648"/>
      <c r="V128" s="1648"/>
      <c r="W128" s="1648"/>
      <c r="X128" s="1648"/>
      <c r="Y128" s="1648"/>
      <c r="Z128" s="1648"/>
      <c r="AA128" s="1648"/>
      <c r="AB128" s="1648"/>
      <c r="AC128" s="1648"/>
      <c r="AD128" s="1648"/>
      <c r="AE128" s="1648"/>
      <c r="AF128" s="1648"/>
      <c r="AG128" s="1648"/>
      <c r="AH128" s="1648"/>
      <c r="AI128" s="1648"/>
      <c r="AJ128" s="1648"/>
      <c r="AK128" s="1648"/>
      <c r="AL128" s="1648"/>
      <c r="AM128" s="1373"/>
      <c r="AO128" s="1373"/>
      <c r="AP128" s="1643"/>
      <c r="AQ128" s="1643"/>
      <c r="AR128" s="1373"/>
      <c r="AS128" s="1373"/>
      <c r="AT128" s="1373"/>
      <c r="AU128" s="1373"/>
      <c r="AV128" s="1643"/>
      <c r="AW128" s="1373"/>
      <c r="AX128" s="1373"/>
      <c r="AY128" s="551"/>
      <c r="AZ128" s="1373"/>
      <c r="BA128" s="1373"/>
      <c r="BB128" s="1373"/>
      <c r="BC128" s="1373"/>
      <c r="BD128" s="1373"/>
      <c r="BE128" s="1639"/>
      <c r="BF128" s="629"/>
      <c r="BG128" s="629"/>
      <c r="BH128" s="629"/>
      <c r="BI128" s="629"/>
      <c r="BJ128" s="1648">
        <v>11</v>
      </c>
    </row>
    <row s="1648" customFormat="1" customHeight="1" ht="11.549999999999999">
      <c r="A129" s="994"/>
      <c r="B129" s="994"/>
      <c r="C129" s="994"/>
      <c r="D129" s="994"/>
      <c r="E129" s="994"/>
      <c r="F129" s="1643"/>
      <c r="G129" s="1643"/>
      <c r="H129" s="358"/>
      <c r="N129" s="1648"/>
      <c r="O129" s="1648"/>
      <c r="P129" s="1648"/>
      <c r="Q129" s="1648"/>
      <c r="R129" s="1648"/>
      <c r="S129" s="1648"/>
      <c r="T129" s="1648"/>
      <c r="U129" s="1648"/>
      <c r="V129" s="1648"/>
      <c r="W129" s="1648"/>
      <c r="X129" s="1648"/>
      <c r="Y129" s="1648"/>
      <c r="Z129" s="1648"/>
      <c r="AA129" s="1648"/>
      <c r="AB129" s="1648"/>
      <c r="AC129" s="1648"/>
      <c r="AD129" s="1648"/>
      <c r="AE129" s="1648"/>
      <c r="AF129" s="1648"/>
      <c r="AG129" s="1648"/>
      <c r="AH129" s="1648"/>
      <c r="AI129" s="1648"/>
      <c r="AJ129" s="1648"/>
      <c r="AK129" s="1648"/>
      <c r="AL129" s="1648"/>
      <c r="AM129" s="1373"/>
      <c r="AO129" s="1373"/>
      <c r="AP129" s="1643"/>
      <c r="AQ129" s="1643"/>
      <c r="AR129" s="1373"/>
      <c r="AS129" s="1373"/>
      <c r="AT129" s="1373"/>
      <c r="AU129" s="1373"/>
      <c r="AV129" s="1643"/>
      <c r="AW129" s="1373"/>
      <c r="AX129" s="1373"/>
      <c r="AY129" s="551"/>
      <c r="AZ129" s="1373"/>
      <c r="BA129" s="1373"/>
      <c r="BB129" s="1373"/>
      <c r="BC129" s="1373"/>
      <c r="BD129" s="1373"/>
      <c r="BE129" s="1639"/>
      <c r="BF129" s="629"/>
      <c r="BG129" s="629"/>
      <c r="BH129" s="629"/>
      <c r="BI129" s="629"/>
      <c r="BJ129" s="1648">
        <v>11</v>
      </c>
    </row>
    <row s="1648" customFormat="1" customHeight="1" ht="11.549999999999999">
      <c r="A130" s="994"/>
      <c r="B130" s="994"/>
      <c r="C130" s="994"/>
      <c r="D130" s="994"/>
      <c r="E130" s="994"/>
      <c r="F130" s="1643"/>
      <c r="G130" s="1643"/>
      <c r="H130" s="358"/>
      <c r="N130" s="1648"/>
      <c r="O130" s="1648"/>
      <c r="P130" s="1648"/>
      <c r="Q130" s="1648"/>
      <c r="R130" s="1648"/>
      <c r="S130" s="1648"/>
      <c r="T130" s="1648"/>
      <c r="U130" s="1648"/>
      <c r="V130" s="1648"/>
      <c r="W130" s="1648"/>
      <c r="X130" s="1648"/>
      <c r="Y130" s="1648"/>
      <c r="Z130" s="1648"/>
      <c r="AA130" s="1648"/>
      <c r="AB130" s="1648"/>
      <c r="AC130" s="1648"/>
      <c r="AD130" s="1648"/>
      <c r="AE130" s="1648"/>
      <c r="AF130" s="1648"/>
      <c r="AG130" s="1648"/>
      <c r="AH130" s="1648"/>
      <c r="AI130" s="1648"/>
      <c r="AJ130" s="1648"/>
      <c r="AK130" s="1648"/>
      <c r="AL130" s="1648"/>
      <c r="AM130" s="1373"/>
      <c r="AO130" s="1373"/>
      <c r="AP130" s="1643"/>
      <c r="AQ130" s="1643"/>
      <c r="AR130" s="1373"/>
      <c r="AS130" s="1373"/>
      <c r="AT130" s="1373"/>
      <c r="AU130" s="1373"/>
      <c r="AV130" s="1643"/>
      <c r="AW130" s="1373"/>
      <c r="AX130" s="1373"/>
      <c r="AY130" s="551"/>
      <c r="AZ130" s="1373"/>
      <c r="BA130" s="1373"/>
      <c r="BB130" s="1373"/>
      <c r="BC130" s="1373"/>
      <c r="BD130" s="1373"/>
      <c r="BE130" s="1639"/>
      <c r="BF130" s="629"/>
      <c r="BG130" s="629"/>
      <c r="BH130" s="629"/>
      <c r="BI130" s="629"/>
      <c r="BJ130" s="1648">
        <v>11</v>
      </c>
    </row>
    <row s="1648" customFormat="1" customHeight="1" ht="11.549999999999999">
      <c r="A131" s="994"/>
      <c r="B131" s="994"/>
      <c r="C131" s="994"/>
      <c r="D131" s="994"/>
      <c r="E131" s="994"/>
      <c r="F131" s="1643"/>
      <c r="G131" s="1643"/>
      <c r="H131" s="358"/>
      <c r="N131" s="1648"/>
      <c r="O131" s="1648"/>
      <c r="P131" s="1648"/>
      <c r="Q131" s="1648"/>
      <c r="R131" s="1648"/>
      <c r="S131" s="1648"/>
      <c r="T131" s="1648"/>
      <c r="U131" s="1648"/>
      <c r="V131" s="1648"/>
      <c r="W131" s="1648"/>
      <c r="X131" s="1648"/>
      <c r="Y131" s="1648"/>
      <c r="Z131" s="1648"/>
      <c r="AA131" s="1648"/>
      <c r="AB131" s="1648"/>
      <c r="AC131" s="1648"/>
      <c r="AD131" s="1648"/>
      <c r="AE131" s="1648"/>
      <c r="AF131" s="1648"/>
      <c r="AG131" s="1648"/>
      <c r="AH131" s="1648"/>
      <c r="AI131" s="1648"/>
      <c r="AJ131" s="1648"/>
      <c r="AK131" s="1648"/>
      <c r="AL131" s="1648"/>
      <c r="AM131" s="1373"/>
      <c r="AO131" s="1373"/>
      <c r="AP131" s="1643"/>
      <c r="AQ131" s="1643"/>
      <c r="AR131" s="1373"/>
      <c r="AS131" s="1373"/>
      <c r="AT131" s="1373"/>
      <c r="AU131" s="1373"/>
      <c r="AV131" s="1643"/>
      <c r="AW131" s="1373"/>
      <c r="AX131" s="1373"/>
      <c r="AY131" s="551"/>
      <c r="AZ131" s="1373"/>
      <c r="BA131" s="1373"/>
      <c r="BB131" s="1373"/>
      <c r="BC131" s="1373"/>
      <c r="BD131" s="1373"/>
      <c r="BE131" s="1639"/>
      <c r="BF131" s="629"/>
      <c r="BG131" s="629"/>
      <c r="BH131" s="629"/>
      <c r="BI131" s="629"/>
      <c r="BJ131" s="1648">
        <v>11</v>
      </c>
    </row>
    <row s="1648" customFormat="1" customHeight="1" ht="11.549999999999999">
      <c r="A132" s="994"/>
      <c r="B132" s="994"/>
      <c r="C132" s="994"/>
      <c r="D132" s="994"/>
      <c r="E132" s="994"/>
      <c r="F132" s="1643"/>
      <c r="G132" s="1643"/>
      <c r="H132" s="358"/>
      <c r="N132" s="1648"/>
      <c r="O132" s="1648"/>
      <c r="P132" s="1648"/>
      <c r="Q132" s="1648"/>
      <c r="R132" s="1648"/>
      <c r="S132" s="1648"/>
      <c r="T132" s="1648"/>
      <c r="U132" s="1648"/>
      <c r="V132" s="1648"/>
      <c r="W132" s="1648"/>
      <c r="X132" s="1648"/>
      <c r="Y132" s="1648"/>
      <c r="Z132" s="1648"/>
      <c r="AA132" s="1648"/>
      <c r="AB132" s="1648"/>
      <c r="AC132" s="1648"/>
      <c r="AD132" s="1648"/>
      <c r="AE132" s="1648"/>
      <c r="AF132" s="1648"/>
      <c r="AG132" s="1648"/>
      <c r="AH132" s="1648"/>
      <c r="AI132" s="1648"/>
      <c r="AJ132" s="1648"/>
      <c r="AK132" s="1648"/>
      <c r="AL132" s="1648"/>
      <c r="AM132" s="1373"/>
      <c r="AO132" s="1373"/>
      <c r="AP132" s="1643"/>
      <c r="AQ132" s="1643"/>
      <c r="AR132" s="1373"/>
      <c r="AS132" s="1373"/>
      <c r="AT132" s="1373"/>
      <c r="AU132" s="1373"/>
      <c r="AV132" s="1643"/>
      <c r="AW132" s="1373"/>
      <c r="AX132" s="1373"/>
      <c r="AY132" s="551"/>
      <c r="AZ132" s="1373"/>
      <c r="BA132" s="1373"/>
      <c r="BB132" s="1373"/>
      <c r="BC132" s="1373"/>
      <c r="BD132" s="1373"/>
      <c r="BE132" s="1639"/>
      <c r="BF132" s="629"/>
      <c r="BG132" s="629"/>
      <c r="BH132" s="629"/>
      <c r="BI132" s="629"/>
      <c r="BJ132" s="1648">
        <v>11</v>
      </c>
    </row>
    <row s="1648" customFormat="1" customHeight="1" ht="11.549999999999999">
      <c r="A133" s="994"/>
      <c r="B133" s="994"/>
      <c r="C133" s="994"/>
      <c r="D133" s="994"/>
      <c r="E133" s="994"/>
      <c r="F133" s="1643"/>
      <c r="G133" s="1643"/>
      <c r="H133" s="358"/>
      <c r="N133" s="1648"/>
      <c r="O133" s="1648"/>
      <c r="P133" s="1648"/>
      <c r="Q133" s="1648"/>
      <c r="R133" s="1648"/>
      <c r="S133" s="1648"/>
      <c r="T133" s="1648"/>
      <c r="U133" s="1648"/>
      <c r="V133" s="1648"/>
      <c r="W133" s="1648"/>
      <c r="X133" s="1648"/>
      <c r="Y133" s="1648"/>
      <c r="Z133" s="1648"/>
      <c r="AA133" s="1648"/>
      <c r="AB133" s="1648"/>
      <c r="AC133" s="1648"/>
      <c r="AD133" s="1648"/>
      <c r="AE133" s="1648"/>
      <c r="AF133" s="1648"/>
      <c r="AG133" s="1648"/>
      <c r="AH133" s="1648"/>
      <c r="AI133" s="1648"/>
      <c r="AJ133" s="1648"/>
      <c r="AK133" s="1648"/>
      <c r="AL133" s="1648"/>
      <c r="AM133" s="1373"/>
      <c r="AO133" s="1373"/>
      <c r="AP133" s="1643"/>
      <c r="AQ133" s="1643"/>
      <c r="AR133" s="1373"/>
      <c r="AS133" s="1373"/>
      <c r="AT133" s="1373"/>
      <c r="AU133" s="1373"/>
      <c r="AV133" s="1643"/>
      <c r="AW133" s="1373"/>
      <c r="AX133" s="1373"/>
      <c r="AY133" s="551"/>
      <c r="AZ133" s="1373"/>
      <c r="BA133" s="1373"/>
      <c r="BB133" s="1373"/>
      <c r="BC133" s="1373"/>
      <c r="BD133" s="1373"/>
      <c r="BE133" s="1639"/>
      <c r="BF133" s="629"/>
      <c r="BG133" s="629"/>
      <c r="BH133" s="629"/>
      <c r="BI133" s="629"/>
      <c r="BJ133" s="1648">
        <v>11</v>
      </c>
    </row>
    <row s="1648" customFormat="1" customHeight="1" ht="11.549999999999999">
      <c r="A134" s="994"/>
      <c r="B134" s="994"/>
      <c r="C134" s="994"/>
      <c r="D134" s="994"/>
      <c r="E134" s="994"/>
      <c r="F134" s="1643"/>
      <c r="G134" s="1643"/>
      <c r="H134" s="358"/>
      <c r="N134" s="1648"/>
      <c r="O134" s="1648"/>
      <c r="P134" s="1648"/>
      <c r="Q134" s="1648"/>
      <c r="R134" s="1648"/>
      <c r="S134" s="1648"/>
      <c r="T134" s="1648"/>
      <c r="U134" s="1648"/>
      <c r="V134" s="1648"/>
      <c r="W134" s="1648"/>
      <c r="X134" s="1648"/>
      <c r="Y134" s="1648"/>
      <c r="Z134" s="1648"/>
      <c r="AA134" s="1648"/>
      <c r="AB134" s="1648"/>
      <c r="AC134" s="1648"/>
      <c r="AD134" s="1648"/>
      <c r="AE134" s="1648"/>
      <c r="AF134" s="1648"/>
      <c r="AG134" s="1648"/>
      <c r="AH134" s="1648"/>
      <c r="AI134" s="1648"/>
      <c r="AJ134" s="1648"/>
      <c r="AK134" s="1648"/>
      <c r="AL134" s="1648"/>
      <c r="AM134" s="1373"/>
      <c r="AO134" s="1373"/>
      <c r="AP134" s="1643"/>
      <c r="AQ134" s="1643"/>
      <c r="AR134" s="1373"/>
      <c r="AS134" s="1373"/>
      <c r="AT134" s="1373"/>
      <c r="AU134" s="1373"/>
      <c r="AV134" s="1643"/>
      <c r="AW134" s="1373"/>
      <c r="AX134" s="1373"/>
      <c r="AY134" s="551"/>
      <c r="AZ134" s="1373"/>
      <c r="BA134" s="1373"/>
      <c r="BB134" s="1373"/>
      <c r="BC134" s="1373"/>
      <c r="BD134" s="1373"/>
      <c r="BE134" s="1639"/>
      <c r="BF134" s="629"/>
      <c r="BG134" s="629"/>
      <c r="BH134" s="629"/>
      <c r="BI134" s="629"/>
      <c r="BJ134" s="1648">
        <v>11</v>
      </c>
    </row>
    <row s="1648" customFormat="1" customHeight="1" ht="11.549999999999999">
      <c r="A135" s="994"/>
      <c r="B135" s="994"/>
      <c r="C135" s="994"/>
      <c r="D135" s="994"/>
      <c r="E135" s="994"/>
      <c r="F135" s="1643"/>
      <c r="G135" s="1643"/>
      <c r="H135" s="358"/>
      <c r="N135" s="1648"/>
      <c r="O135" s="1648"/>
      <c r="P135" s="1648"/>
      <c r="Q135" s="1648"/>
      <c r="R135" s="1648"/>
      <c r="S135" s="1648"/>
      <c r="T135" s="1648"/>
      <c r="U135" s="1648"/>
      <c r="V135" s="1648"/>
      <c r="W135" s="1648"/>
      <c r="X135" s="1648"/>
      <c r="Y135" s="1648"/>
      <c r="Z135" s="1648"/>
      <c r="AA135" s="1648"/>
      <c r="AB135" s="1648"/>
      <c r="AC135" s="1648"/>
      <c r="AD135" s="1648"/>
      <c r="AE135" s="1648"/>
      <c r="AF135" s="1648"/>
      <c r="AG135" s="1648"/>
      <c r="AH135" s="1648"/>
      <c r="AI135" s="1648"/>
      <c r="AJ135" s="1648"/>
      <c r="AK135" s="1648"/>
      <c r="AL135" s="1648"/>
      <c r="AM135" s="1373"/>
      <c r="AO135" s="1373"/>
      <c r="AP135" s="1643"/>
      <c r="AQ135" s="1643"/>
      <c r="AR135" s="1373"/>
      <c r="AS135" s="1373"/>
      <c r="AT135" s="1373"/>
      <c r="AU135" s="1373"/>
      <c r="AV135" s="1643"/>
      <c r="AW135" s="1373"/>
      <c r="AX135" s="1373"/>
      <c r="AY135" s="551"/>
      <c r="AZ135" s="1373"/>
      <c r="BA135" s="1373"/>
      <c r="BB135" s="1373"/>
      <c r="BC135" s="1373"/>
      <c r="BD135" s="1373"/>
      <c r="BE135" s="1639"/>
      <c r="BF135" s="629"/>
      <c r="BG135" s="629"/>
      <c r="BH135" s="629"/>
      <c r="BI135" s="629"/>
      <c r="BJ135" s="1648">
        <v>11</v>
      </c>
    </row>
    <row s="1648" customFormat="1" customHeight="1" ht="11.549999999999999">
      <c r="A136" s="994"/>
      <c r="B136" s="994"/>
      <c r="C136" s="994"/>
      <c r="D136" s="994"/>
      <c r="E136" s="994"/>
      <c r="F136" s="1643"/>
      <c r="G136" s="1643"/>
      <c r="H136" s="358"/>
      <c r="N136" s="1648"/>
      <c r="O136" s="1648"/>
      <c r="P136" s="1648"/>
      <c r="Q136" s="1648"/>
      <c r="R136" s="1648"/>
      <c r="S136" s="1648"/>
      <c r="T136" s="1648"/>
      <c r="U136" s="1648"/>
      <c r="V136" s="1648"/>
      <c r="W136" s="1648"/>
      <c r="X136" s="1648"/>
      <c r="Y136" s="1648"/>
      <c r="Z136" s="1648"/>
      <c r="AA136" s="1648"/>
      <c r="AB136" s="1648"/>
      <c r="AC136" s="1648"/>
      <c r="AD136" s="1648"/>
      <c r="AE136" s="1648"/>
      <c r="AF136" s="1648"/>
      <c r="AG136" s="1648"/>
      <c r="AH136" s="1648"/>
      <c r="AI136" s="1648"/>
      <c r="AJ136" s="1648"/>
      <c r="AK136" s="1648"/>
      <c r="AL136" s="1648"/>
      <c r="AM136" s="1373"/>
      <c r="AO136" s="1373"/>
      <c r="AP136" s="1643"/>
      <c r="AQ136" s="1643"/>
      <c r="AR136" s="1373"/>
      <c r="AS136" s="1373"/>
      <c r="AT136" s="1373"/>
      <c r="AU136" s="1373"/>
      <c r="AV136" s="1643"/>
      <c r="AW136" s="1373"/>
      <c r="AX136" s="1373"/>
      <c r="AY136" s="551"/>
      <c r="AZ136" s="1373"/>
      <c r="BA136" s="1373"/>
      <c r="BB136" s="1373"/>
      <c r="BC136" s="1373"/>
      <c r="BD136" s="1373"/>
      <c r="BE136" s="1639"/>
      <c r="BF136" s="629"/>
      <c r="BG136" s="629"/>
      <c r="BH136" s="629"/>
      <c r="BI136" s="629"/>
      <c r="BJ136" s="1648">
        <v>11</v>
      </c>
    </row>
    <row s="1648" customFormat="1" customHeight="1" ht="11.549999999999999">
      <c r="A137" s="994"/>
      <c r="B137" s="994"/>
      <c r="C137" s="994"/>
      <c r="D137" s="994"/>
      <c r="E137" s="994"/>
      <c r="F137" s="1643"/>
      <c r="G137" s="1643"/>
      <c r="H137" s="358"/>
      <c r="N137" s="1648"/>
      <c r="O137" s="1648"/>
      <c r="P137" s="1648"/>
      <c r="Q137" s="1648"/>
      <c r="R137" s="1648"/>
      <c r="S137" s="1648"/>
      <c r="T137" s="1648"/>
      <c r="U137" s="1648"/>
      <c r="V137" s="1648"/>
      <c r="W137" s="1648"/>
      <c r="X137" s="1648"/>
      <c r="Y137" s="1648"/>
      <c r="Z137" s="1648"/>
      <c r="AA137" s="1648"/>
      <c r="AB137" s="1648"/>
      <c r="AC137" s="1648"/>
      <c r="AD137" s="1648"/>
      <c r="AE137" s="1648"/>
      <c r="AF137" s="1648"/>
      <c r="AG137" s="1648"/>
      <c r="AH137" s="1648"/>
      <c r="AI137" s="1648"/>
      <c r="AJ137" s="1648"/>
      <c r="AK137" s="1648"/>
      <c r="AL137" s="1648"/>
      <c r="AM137" s="1373"/>
      <c r="AO137" s="1373"/>
      <c r="AP137" s="1643"/>
      <c r="AQ137" s="1643"/>
      <c r="AR137" s="1373"/>
      <c r="AS137" s="1373"/>
      <c r="AT137" s="1373"/>
      <c r="AU137" s="1373"/>
      <c r="AV137" s="1643"/>
      <c r="AW137" s="1373"/>
      <c r="AX137" s="1373"/>
      <c r="AY137" s="551"/>
      <c r="AZ137" s="1373"/>
      <c r="BA137" s="1373"/>
      <c r="BB137" s="1373"/>
      <c r="BC137" s="1373"/>
      <c r="BD137" s="1373"/>
      <c r="BE137" s="1639"/>
      <c r="BF137" s="629"/>
      <c r="BG137" s="629"/>
      <c r="BH137" s="629"/>
      <c r="BI137" s="629"/>
      <c r="BJ137" s="1648">
        <v>11</v>
      </c>
    </row>
    <row s="1648" customFormat="1" customHeight="1" ht="11.549999999999999">
      <c r="A138" s="994"/>
      <c r="B138" s="994"/>
      <c r="C138" s="994"/>
      <c r="D138" s="994"/>
      <c r="E138" s="994"/>
      <c r="F138" s="1643"/>
      <c r="G138" s="1643"/>
      <c r="H138" s="358"/>
      <c r="N138" s="1648"/>
      <c r="O138" s="1648"/>
      <c r="P138" s="1648"/>
      <c r="Q138" s="1648"/>
      <c r="R138" s="1648"/>
      <c r="S138" s="1648"/>
      <c r="T138" s="1648"/>
      <c r="U138" s="1648"/>
      <c r="V138" s="1648"/>
      <c r="W138" s="1648"/>
      <c r="X138" s="1648"/>
      <c r="Y138" s="1648"/>
      <c r="Z138" s="1648"/>
      <c r="AA138" s="1648"/>
      <c r="AB138" s="1648"/>
      <c r="AC138" s="1648"/>
      <c r="AD138" s="1648"/>
      <c r="AE138" s="1648"/>
      <c r="AF138" s="1648"/>
      <c r="AG138" s="1648"/>
      <c r="AH138" s="1648"/>
      <c r="AI138" s="1648"/>
      <c r="AJ138" s="1648"/>
      <c r="AK138" s="1648"/>
      <c r="AL138" s="1648"/>
      <c r="AM138" s="1373"/>
      <c r="AO138" s="1373"/>
      <c r="AP138" s="1643"/>
      <c r="AQ138" s="1643"/>
      <c r="AR138" s="1373"/>
      <c r="AS138" s="1373"/>
      <c r="AT138" s="1373"/>
      <c r="AU138" s="1373"/>
      <c r="AV138" s="1643"/>
      <c r="AW138" s="1373"/>
      <c r="AX138" s="1373"/>
      <c r="AY138" s="551"/>
      <c r="AZ138" s="1373"/>
      <c r="BA138" s="1373"/>
      <c r="BB138" s="1373"/>
      <c r="BC138" s="1373"/>
      <c r="BD138" s="1373"/>
      <c r="BE138" s="1639"/>
      <c r="BF138" s="629"/>
      <c r="BG138" s="629"/>
      <c r="BH138" s="629"/>
      <c r="BI138" s="629"/>
      <c r="BJ138" s="1648">
        <v>11</v>
      </c>
    </row>
    <row s="1648" customFormat="1" customHeight="1" ht="11.549999999999999">
      <c r="A139" s="994"/>
      <c r="B139" s="994"/>
      <c r="C139" s="994"/>
      <c r="D139" s="994"/>
      <c r="E139" s="994"/>
      <c r="F139" s="1643"/>
      <c r="G139" s="1643"/>
      <c r="H139" s="358"/>
      <c r="N139" s="1648"/>
      <c r="O139" s="1648"/>
      <c r="P139" s="1648"/>
      <c r="Q139" s="1648"/>
      <c r="R139" s="1648"/>
      <c r="S139" s="1648"/>
      <c r="T139" s="1648"/>
      <c r="U139" s="1648"/>
      <c r="V139" s="1648"/>
      <c r="W139" s="1648"/>
      <c r="X139" s="1648"/>
      <c r="Y139" s="1648"/>
      <c r="Z139" s="1648"/>
      <c r="AA139" s="1648"/>
      <c r="AB139" s="1648"/>
      <c r="AC139" s="1648"/>
      <c r="AD139" s="1648"/>
      <c r="AE139" s="1648"/>
      <c r="AF139" s="1648"/>
      <c r="AG139" s="1648"/>
      <c r="AH139" s="1648"/>
      <c r="AI139" s="1648"/>
      <c r="AJ139" s="1648"/>
      <c r="AK139" s="1648"/>
      <c r="AL139" s="1648"/>
      <c r="AM139" s="1373"/>
      <c r="AO139" s="1373"/>
      <c r="AP139" s="1643"/>
      <c r="AQ139" s="1643"/>
      <c r="AR139" s="1373"/>
      <c r="AS139" s="1373"/>
      <c r="AT139" s="1373"/>
      <c r="AU139" s="1373"/>
      <c r="AV139" s="1643"/>
      <c r="AW139" s="1373"/>
      <c r="AX139" s="1373"/>
      <c r="AY139" s="551"/>
      <c r="AZ139" s="1373"/>
      <c r="BA139" s="1373"/>
      <c r="BB139" s="1373"/>
      <c r="BC139" s="1373"/>
      <c r="BD139" s="1373"/>
      <c r="BE139" s="1639"/>
      <c r="BF139" s="629"/>
      <c r="BG139" s="629"/>
      <c r="BH139" s="629"/>
      <c r="BI139" s="629"/>
      <c r="BJ139" s="1648">
        <v>11</v>
      </c>
    </row>
    <row s="1648" customFormat="1" customHeight="1" ht="11.549999999999999">
      <c r="A140" s="994"/>
      <c r="B140" s="994"/>
      <c r="C140" s="994"/>
      <c r="D140" s="994"/>
      <c r="E140" s="994"/>
      <c r="F140" s="1643"/>
      <c r="G140" s="1643"/>
      <c r="H140" s="358"/>
      <c r="N140" s="1648"/>
      <c r="O140" s="1648"/>
      <c r="P140" s="1648"/>
      <c r="Q140" s="1648"/>
      <c r="R140" s="1648"/>
      <c r="S140" s="1648"/>
      <c r="T140" s="1648"/>
      <c r="U140" s="1648"/>
      <c r="V140" s="1648"/>
      <c r="W140" s="1648"/>
      <c r="X140" s="1648"/>
      <c r="Y140" s="1648"/>
      <c r="Z140" s="1648"/>
      <c r="AA140" s="1648"/>
      <c r="AB140" s="1648"/>
      <c r="AC140" s="1648"/>
      <c r="AD140" s="1648"/>
      <c r="AE140" s="1648"/>
      <c r="AF140" s="1648"/>
      <c r="AG140" s="1648"/>
      <c r="AH140" s="1648"/>
      <c r="AI140" s="1648"/>
      <c r="AJ140" s="1648"/>
      <c r="AK140" s="1648"/>
      <c r="AL140" s="1648"/>
      <c r="AM140" s="1373"/>
      <c r="AO140" s="1373"/>
      <c r="AP140" s="1643"/>
      <c r="AQ140" s="1643"/>
      <c r="AR140" s="1373"/>
      <c r="AS140" s="1373"/>
      <c r="AT140" s="1373"/>
      <c r="AU140" s="1373"/>
      <c r="AV140" s="1643"/>
      <c r="AW140" s="1373"/>
      <c r="AX140" s="1373"/>
      <c r="AY140" s="551"/>
      <c r="AZ140" s="1373"/>
      <c r="BA140" s="1373"/>
      <c r="BB140" s="1373"/>
      <c r="BC140" s="1373"/>
      <c r="BD140" s="1373"/>
      <c r="BE140" s="1639"/>
      <c r="BF140" s="629"/>
      <c r="BG140" s="629"/>
      <c r="BH140" s="629"/>
      <c r="BI140" s="629"/>
      <c r="BJ140" s="1648">
        <v>11</v>
      </c>
    </row>
    <row s="1648" customFormat="1" customHeight="1" ht="11.549999999999999">
      <c r="A141" s="994"/>
      <c r="B141" s="994"/>
      <c r="C141" s="994"/>
      <c r="D141" s="994"/>
      <c r="E141" s="994"/>
      <c r="F141" s="1643"/>
      <c r="G141" s="1643"/>
      <c r="H141" s="358"/>
      <c r="N141" s="1648"/>
      <c r="O141" s="1648"/>
      <c r="P141" s="1648"/>
      <c r="Q141" s="1648"/>
      <c r="R141" s="1648"/>
      <c r="S141" s="1648"/>
      <c r="T141" s="1648"/>
      <c r="U141" s="1648"/>
      <c r="V141" s="1648"/>
      <c r="W141" s="1648"/>
      <c r="X141" s="1648"/>
      <c r="Y141" s="1648"/>
      <c r="Z141" s="1648"/>
      <c r="AA141" s="1648"/>
      <c r="AB141" s="1648"/>
      <c r="AC141" s="1648"/>
      <c r="AD141" s="1648"/>
      <c r="AE141" s="1648"/>
      <c r="AF141" s="1648"/>
      <c r="AG141" s="1648"/>
      <c r="AH141" s="1648"/>
      <c r="AI141" s="1648"/>
      <c r="AJ141" s="1648"/>
      <c r="AK141" s="1648"/>
      <c r="AL141" s="1648"/>
      <c r="AM141" s="1373"/>
      <c r="AO141" s="1373"/>
      <c r="AP141" s="1643"/>
      <c r="AQ141" s="1643"/>
      <c r="AR141" s="1373"/>
      <c r="AS141" s="1373"/>
      <c r="AT141" s="1373"/>
      <c r="AU141" s="1373"/>
      <c r="AV141" s="1643"/>
      <c r="AW141" s="1373"/>
      <c r="AX141" s="1373"/>
      <c r="AY141" s="551"/>
      <c r="AZ141" s="1373"/>
      <c r="BA141" s="1373"/>
      <c r="BB141" s="1373"/>
      <c r="BC141" s="1373"/>
      <c r="BD141" s="1373"/>
      <c r="BE141" s="1639"/>
      <c r="BF141" s="629"/>
      <c r="BG141" s="629"/>
      <c r="BH141" s="629"/>
      <c r="BI141" s="629"/>
      <c r="BJ141" s="1648">
        <v>11</v>
      </c>
    </row>
    <row s="1648" customFormat="1" customHeight="1" ht="11.549999999999999">
      <c r="A142" s="994"/>
      <c r="B142" s="994"/>
      <c r="C142" s="994"/>
      <c r="D142" s="994"/>
      <c r="E142" s="994"/>
      <c r="F142" s="1643"/>
      <c r="G142" s="1643"/>
      <c r="H142" s="358"/>
      <c r="N142" s="1648"/>
      <c r="O142" s="1648"/>
      <c r="P142" s="1648"/>
      <c r="Q142" s="1648"/>
      <c r="R142" s="1648"/>
      <c r="S142" s="1648"/>
      <c r="T142" s="1648"/>
      <c r="U142" s="1648"/>
      <c r="V142" s="1648"/>
      <c r="W142" s="1648"/>
      <c r="X142" s="1648"/>
      <c r="Y142" s="1648"/>
      <c r="Z142" s="1648"/>
      <c r="AA142" s="1648"/>
      <c r="AB142" s="1648"/>
      <c r="AC142" s="1648"/>
      <c r="AD142" s="1648"/>
      <c r="AE142" s="1648"/>
      <c r="AF142" s="1648"/>
      <c r="AG142" s="1648"/>
      <c r="AH142" s="1648"/>
      <c r="AI142" s="1648"/>
      <c r="AJ142" s="1648"/>
      <c r="AK142" s="1648"/>
      <c r="AL142" s="1648"/>
      <c r="AM142" s="1373"/>
      <c r="AO142" s="1373"/>
      <c r="AP142" s="1643"/>
      <c r="AQ142" s="1643"/>
      <c r="AR142" s="1373"/>
      <c r="AS142" s="1373"/>
      <c r="AT142" s="1373"/>
      <c r="AU142" s="1373"/>
      <c r="AV142" s="1643"/>
      <c r="AW142" s="1373"/>
      <c r="AX142" s="1373"/>
      <c r="AY142" s="551"/>
      <c r="AZ142" s="1373"/>
      <c r="BA142" s="1373"/>
      <c r="BB142" s="1373"/>
      <c r="BC142" s="1373"/>
      <c r="BD142" s="1373"/>
      <c r="BE142" s="1639"/>
      <c r="BF142" s="629"/>
      <c r="BG142" s="629"/>
      <c r="BH142" s="629"/>
      <c r="BI142" s="629"/>
      <c r="BJ142" s="1648">
        <v>11</v>
      </c>
    </row>
    <row s="1648" customFormat="1" customHeight="1" ht="11.549999999999999">
      <c r="A143" s="994"/>
      <c r="B143" s="994"/>
      <c r="C143" s="994"/>
      <c r="D143" s="994"/>
      <c r="E143" s="994"/>
      <c r="F143" s="1643"/>
      <c r="G143" s="1643"/>
      <c r="H143" s="358"/>
      <c r="N143" s="1648"/>
      <c r="O143" s="1648"/>
      <c r="P143" s="1648"/>
      <c r="Q143" s="1648"/>
      <c r="R143" s="1648"/>
      <c r="S143" s="1648"/>
      <c r="T143" s="1648"/>
      <c r="U143" s="1648"/>
      <c r="V143" s="1648"/>
      <c r="W143" s="1648"/>
      <c r="X143" s="1648"/>
      <c r="Y143" s="1648"/>
      <c r="Z143" s="1648"/>
      <c r="AA143" s="1648"/>
      <c r="AB143" s="1648"/>
      <c r="AC143" s="1648"/>
      <c r="AD143" s="1648"/>
      <c r="AE143" s="1648"/>
      <c r="AF143" s="1648"/>
      <c r="AG143" s="1648"/>
      <c r="AH143" s="1648"/>
      <c r="AI143" s="1648"/>
      <c r="AJ143" s="1648"/>
      <c r="AK143" s="1648"/>
      <c r="AL143" s="1648"/>
      <c r="AM143" s="1373"/>
      <c r="AO143" s="1373"/>
      <c r="AP143" s="1643"/>
      <c r="AQ143" s="1643"/>
      <c r="AR143" s="1373"/>
      <c r="AS143" s="1373"/>
      <c r="AT143" s="1373"/>
      <c r="AU143" s="1373"/>
      <c r="AV143" s="1643"/>
      <c r="AW143" s="1373"/>
      <c r="AX143" s="1373"/>
      <c r="AY143" s="551"/>
      <c r="AZ143" s="1373"/>
      <c r="BA143" s="1373"/>
      <c r="BB143" s="1373"/>
      <c r="BC143" s="1373"/>
      <c r="BD143" s="1373"/>
      <c r="BE143" s="1639"/>
      <c r="BF143" s="629"/>
      <c r="BG143" s="629"/>
      <c r="BH143" s="629"/>
      <c r="BI143" s="629"/>
      <c r="BJ143" s="1648">
        <v>11</v>
      </c>
    </row>
    <row s="1648" customFormat="1" customHeight="1" ht="11.549999999999999">
      <c r="A144" s="994"/>
      <c r="B144" s="994"/>
      <c r="C144" s="994"/>
      <c r="D144" s="994"/>
      <c r="E144" s="994"/>
      <c r="F144" s="1643"/>
      <c r="G144" s="1643"/>
      <c r="H144" s="358"/>
      <c r="N144" s="1648"/>
      <c r="O144" s="1648"/>
      <c r="P144" s="1648"/>
      <c r="Q144" s="1648"/>
      <c r="R144" s="1648"/>
      <c r="S144" s="1648"/>
      <c r="T144" s="1648"/>
      <c r="U144" s="1648"/>
      <c r="V144" s="1648"/>
      <c r="W144" s="1648"/>
      <c r="X144" s="1648"/>
      <c r="Y144" s="1648"/>
      <c r="Z144" s="1648"/>
      <c r="AA144" s="1648"/>
      <c r="AB144" s="1648"/>
      <c r="AC144" s="1648"/>
      <c r="AD144" s="1648"/>
      <c r="AE144" s="1648"/>
      <c r="AF144" s="1648"/>
      <c r="AG144" s="1648"/>
      <c r="AH144" s="1648"/>
      <c r="AI144" s="1648"/>
      <c r="AJ144" s="1648"/>
      <c r="AK144" s="1648"/>
      <c r="AL144" s="1648"/>
      <c r="AM144" s="1373"/>
      <c r="AO144" s="1373"/>
      <c r="AP144" s="1643"/>
      <c r="AQ144" s="1643"/>
      <c r="AR144" s="1373"/>
      <c r="AS144" s="1373"/>
      <c r="AT144" s="1373"/>
      <c r="AU144" s="1373"/>
      <c r="AV144" s="1643"/>
      <c r="AW144" s="1373"/>
      <c r="AX144" s="1373"/>
      <c r="AY144" s="551"/>
      <c r="AZ144" s="1373"/>
      <c r="BA144" s="1373"/>
      <c r="BB144" s="1373"/>
      <c r="BC144" s="1373"/>
      <c r="BD144" s="1373"/>
      <c r="BE144" s="1639"/>
      <c r="BF144" s="629"/>
      <c r="BG144" s="629"/>
      <c r="BH144" s="629"/>
      <c r="BI144" s="629"/>
      <c r="BJ144" s="1648">
        <v>11</v>
      </c>
    </row>
    <row s="1648" customFormat="1" customHeight="1" ht="11.549999999999999">
      <c r="A145" s="994"/>
      <c r="B145" s="994"/>
      <c r="C145" s="994"/>
      <c r="D145" s="994"/>
      <c r="E145" s="994"/>
      <c r="F145" s="1643"/>
      <c r="G145" s="1643"/>
      <c r="H145" s="358"/>
      <c r="N145" s="1648"/>
      <c r="O145" s="1648"/>
      <c r="P145" s="1648"/>
      <c r="Q145" s="1648"/>
      <c r="R145" s="1648"/>
      <c r="S145" s="1648"/>
      <c r="T145" s="1648"/>
      <c r="U145" s="1648"/>
      <c r="V145" s="1648"/>
      <c r="W145" s="1648"/>
      <c r="X145" s="1648"/>
      <c r="Y145" s="1648"/>
      <c r="Z145" s="1648"/>
      <c r="AA145" s="1648"/>
      <c r="AB145" s="1648"/>
      <c r="AC145" s="1648"/>
      <c r="AD145" s="1648"/>
      <c r="AE145" s="1648"/>
      <c r="AF145" s="1648"/>
      <c r="AG145" s="1648"/>
      <c r="AH145" s="1648"/>
      <c r="AI145" s="1648"/>
      <c r="AJ145" s="1648"/>
      <c r="AK145" s="1648"/>
      <c r="AL145" s="1648"/>
      <c r="AM145" s="1373"/>
      <c r="AO145" s="1373"/>
      <c r="AP145" s="1643"/>
      <c r="AQ145" s="1643"/>
      <c r="AR145" s="1373"/>
      <c r="AS145" s="1373"/>
      <c r="AT145" s="1373"/>
      <c r="AU145" s="1373"/>
      <c r="AV145" s="1643"/>
      <c r="AW145" s="1373"/>
      <c r="AX145" s="1373"/>
      <c r="AY145" s="551"/>
      <c r="AZ145" s="1373"/>
      <c r="BA145" s="1373"/>
      <c r="BB145" s="1373"/>
      <c r="BC145" s="1373"/>
      <c r="BD145" s="1373"/>
      <c r="BE145" s="1639"/>
      <c r="BF145" s="629"/>
      <c r="BG145" s="629"/>
      <c r="BH145" s="629"/>
      <c r="BI145" s="629"/>
      <c r="BJ145" s="1648">
        <v>11</v>
      </c>
    </row>
    <row s="1648" customFormat="1" customHeight="1" ht="11.549999999999999">
      <c r="A146" s="994"/>
      <c r="B146" s="994"/>
      <c r="C146" s="994"/>
      <c r="D146" s="994"/>
      <c r="E146" s="994"/>
      <c r="F146" s="1643"/>
      <c r="G146" s="1643"/>
      <c r="H146" s="358"/>
      <c r="N146" s="1648"/>
      <c r="O146" s="1648"/>
      <c r="P146" s="1648"/>
      <c r="Q146" s="1648"/>
      <c r="R146" s="1648"/>
      <c r="S146" s="1648"/>
      <c r="T146" s="1648"/>
      <c r="U146" s="1648"/>
      <c r="V146" s="1648"/>
      <c r="W146" s="1648"/>
      <c r="X146" s="1648"/>
      <c r="Y146" s="1648"/>
      <c r="Z146" s="1648"/>
      <c r="AA146" s="1648"/>
      <c r="AB146" s="1648"/>
      <c r="AC146" s="1648"/>
      <c r="AD146" s="1648"/>
      <c r="AE146" s="1648"/>
      <c r="AF146" s="1648"/>
      <c r="AG146" s="1648"/>
      <c r="AH146" s="1648"/>
      <c r="AI146" s="1648"/>
      <c r="AJ146" s="1648"/>
      <c r="AK146" s="1648"/>
      <c r="AL146" s="1648"/>
      <c r="AM146" s="1373"/>
      <c r="AO146" s="1373"/>
      <c r="AP146" s="1643"/>
      <c r="AQ146" s="1643"/>
      <c r="AR146" s="1373"/>
      <c r="AS146" s="1373"/>
      <c r="AT146" s="1373"/>
      <c r="AU146" s="1373"/>
      <c r="AV146" s="1643"/>
      <c r="AW146" s="1373"/>
      <c r="AX146" s="1373"/>
      <c r="AY146" s="551"/>
      <c r="AZ146" s="1373"/>
      <c r="BA146" s="1373"/>
      <c r="BB146" s="1373"/>
      <c r="BC146" s="1373"/>
      <c r="BD146" s="1373"/>
      <c r="BE146" s="1639"/>
      <c r="BF146" s="629"/>
      <c r="BG146" s="629"/>
      <c r="BH146" s="629"/>
      <c r="BI146" s="629"/>
      <c r="BJ146" s="1648">
        <v>11</v>
      </c>
    </row>
    <row s="1648" customFormat="1" customHeight="1" ht="11.549999999999999">
      <c r="A147" s="994"/>
      <c r="B147" s="994"/>
      <c r="C147" s="994"/>
      <c r="D147" s="994"/>
      <c r="E147" s="994"/>
      <c r="F147" s="1643"/>
      <c r="G147" s="1643"/>
      <c r="H147" s="358"/>
      <c r="N147" s="1648"/>
      <c r="O147" s="1648"/>
      <c r="P147" s="1648"/>
      <c r="Q147" s="1648"/>
      <c r="R147" s="1648"/>
      <c r="S147" s="1648"/>
      <c r="T147" s="1648"/>
      <c r="U147" s="1648"/>
      <c r="V147" s="1648"/>
      <c r="W147" s="1648"/>
      <c r="X147" s="1648"/>
      <c r="Y147" s="1648"/>
      <c r="Z147" s="1648"/>
      <c r="AA147" s="1648"/>
      <c r="AB147" s="1648"/>
      <c r="AC147" s="1648"/>
      <c r="AD147" s="1648"/>
      <c r="AE147" s="1648"/>
      <c r="AF147" s="1648"/>
      <c r="AG147" s="1648"/>
      <c r="AH147" s="1648"/>
      <c r="AI147" s="1648"/>
      <c r="AJ147" s="1648"/>
      <c r="AK147" s="1648"/>
      <c r="AL147" s="1648"/>
      <c r="AM147" s="1373"/>
      <c r="AO147" s="1373"/>
      <c r="AP147" s="1643"/>
      <c r="AQ147" s="1643"/>
      <c r="AR147" s="1373"/>
      <c r="AS147" s="1373"/>
      <c r="AT147" s="1373"/>
      <c r="AU147" s="1373"/>
      <c r="AV147" s="1643"/>
      <c r="AW147" s="1373"/>
      <c r="AX147" s="1373"/>
      <c r="AY147" s="551"/>
      <c r="AZ147" s="1373"/>
      <c r="BA147" s="1373"/>
      <c r="BB147" s="1373"/>
      <c r="BC147" s="1373"/>
      <c r="BD147" s="1373"/>
      <c r="BE147" s="1639"/>
      <c r="BF147" s="629"/>
      <c r="BG147" s="629"/>
      <c r="BH147" s="629"/>
      <c r="BI147" s="629"/>
      <c r="BJ147" s="1648">
        <v>11</v>
      </c>
    </row>
    <row s="1648" customFormat="1" customHeight="1" ht="11.549999999999999">
      <c r="A148" s="994"/>
      <c r="B148" s="994"/>
      <c r="C148" s="994"/>
      <c r="D148" s="994"/>
      <c r="E148" s="994"/>
      <c r="F148" s="1643"/>
      <c r="G148" s="1643"/>
      <c r="H148" s="358"/>
      <c r="N148" s="1648"/>
      <c r="O148" s="1648"/>
      <c r="P148" s="1648"/>
      <c r="Q148" s="1648"/>
      <c r="R148" s="1648"/>
      <c r="S148" s="1648"/>
      <c r="T148" s="1648"/>
      <c r="U148" s="1648"/>
      <c r="V148" s="1648"/>
      <c r="W148" s="1648"/>
      <c r="X148" s="1648"/>
      <c r="Y148" s="1648"/>
      <c r="Z148" s="1648"/>
      <c r="AA148" s="1648"/>
      <c r="AB148" s="1648"/>
      <c r="AC148" s="1648"/>
      <c r="AD148" s="1648"/>
      <c r="AE148" s="1648"/>
      <c r="AF148" s="1648"/>
      <c r="AG148" s="1648"/>
      <c r="AH148" s="1648"/>
      <c r="AI148" s="1648"/>
      <c r="AJ148" s="1648"/>
      <c r="AK148" s="1648"/>
      <c r="AL148" s="1648"/>
      <c r="AM148" s="1373"/>
      <c r="AO148" s="1373"/>
      <c r="AP148" s="1643"/>
      <c r="AQ148" s="1643"/>
      <c r="AR148" s="1373"/>
      <c r="AS148" s="1373"/>
      <c r="AT148" s="1373"/>
      <c r="AU148" s="1373"/>
      <c r="AV148" s="1643"/>
      <c r="AW148" s="1373"/>
      <c r="AX148" s="1373"/>
      <c r="AY148" s="551"/>
      <c r="AZ148" s="1373"/>
      <c r="BA148" s="1373"/>
      <c r="BB148" s="1373"/>
      <c r="BC148" s="1373"/>
      <c r="BD148" s="1373"/>
      <c r="BE148" s="1639"/>
      <c r="BF148" s="629"/>
      <c r="BG148" s="629"/>
      <c r="BH148" s="629"/>
      <c r="BI148" s="629"/>
      <c r="BJ148" s="1648">
        <v>11</v>
      </c>
    </row>
    <row s="1648" customFormat="1" customHeight="1" ht="11.549999999999999">
      <c r="A149" s="994"/>
      <c r="B149" s="994"/>
      <c r="C149" s="994"/>
      <c r="D149" s="994"/>
      <c r="E149" s="994"/>
      <c r="F149" s="1643"/>
      <c r="G149" s="1643"/>
      <c r="H149" s="358"/>
      <c r="N149" s="1648"/>
      <c r="O149" s="1648"/>
      <c r="P149" s="1648"/>
      <c r="Q149" s="1648"/>
      <c r="R149" s="1648"/>
      <c r="S149" s="1648"/>
      <c r="T149" s="1648"/>
      <c r="U149" s="1648"/>
      <c r="V149" s="1648"/>
      <c r="W149" s="1648"/>
      <c r="X149" s="1648"/>
      <c r="Y149" s="1648"/>
      <c r="Z149" s="1648"/>
      <c r="AA149" s="1648"/>
      <c r="AB149" s="1648"/>
      <c r="AC149" s="1648"/>
      <c r="AD149" s="1648"/>
      <c r="AE149" s="1648"/>
      <c r="AF149" s="1648"/>
      <c r="AG149" s="1648"/>
      <c r="AH149" s="1648"/>
      <c r="AI149" s="1648"/>
      <c r="AJ149" s="1648"/>
      <c r="AK149" s="1648"/>
      <c r="AL149" s="1648"/>
      <c r="AM149" s="1373"/>
      <c r="AO149" s="1373"/>
      <c r="AP149" s="1643"/>
      <c r="AQ149" s="1643"/>
      <c r="AR149" s="1373"/>
      <c r="AS149" s="1373"/>
      <c r="AT149" s="1373"/>
      <c r="AU149" s="1373"/>
      <c r="AV149" s="1643"/>
      <c r="AW149" s="1373"/>
      <c r="AX149" s="1373"/>
      <c r="AY149" s="551"/>
      <c r="AZ149" s="1373"/>
      <c r="BA149" s="1373"/>
      <c r="BB149" s="1373"/>
      <c r="BC149" s="1373"/>
      <c r="BD149" s="1373"/>
      <c r="BE149" s="1639"/>
      <c r="BF149" s="629"/>
      <c r="BG149" s="629"/>
      <c r="BH149" s="629"/>
      <c r="BI149" s="629"/>
      <c r="BJ149" s="1648">
        <v>11</v>
      </c>
    </row>
    <row s="1648" customFormat="1" customHeight="1" ht="11.549999999999999">
      <c r="A150" s="994"/>
      <c r="B150" s="994"/>
      <c r="C150" s="994"/>
      <c r="D150" s="994"/>
      <c r="E150" s="994"/>
      <c r="F150" s="1643"/>
      <c r="G150" s="1643"/>
      <c r="H150" s="358"/>
      <c r="N150" s="1648"/>
      <c r="O150" s="1648"/>
      <c r="P150" s="1648"/>
      <c r="Q150" s="1648"/>
      <c r="R150" s="1648"/>
      <c r="S150" s="1648"/>
      <c r="T150" s="1648"/>
      <c r="U150" s="1648"/>
      <c r="V150" s="1648"/>
      <c r="W150" s="1648"/>
      <c r="X150" s="1648"/>
      <c r="Y150" s="1648"/>
      <c r="Z150" s="1648"/>
      <c r="AA150" s="1648"/>
      <c r="AB150" s="1648"/>
      <c r="AC150" s="1648"/>
      <c r="AD150" s="1648"/>
      <c r="AE150" s="1648"/>
      <c r="AF150" s="1648"/>
      <c r="AG150" s="1648"/>
      <c r="AH150" s="1648"/>
      <c r="AI150" s="1648"/>
      <c r="AJ150" s="1648"/>
      <c r="AK150" s="1648"/>
      <c r="AL150" s="1648"/>
      <c r="AM150" s="1373"/>
      <c r="AO150" s="1373"/>
      <c r="AP150" s="1643"/>
      <c r="AQ150" s="1643"/>
      <c r="AR150" s="1373"/>
      <c r="AS150" s="1373"/>
      <c r="AT150" s="1373"/>
      <c r="AU150" s="1373"/>
      <c r="AV150" s="1643"/>
      <c r="AW150" s="1373"/>
      <c r="AX150" s="1373"/>
      <c r="AY150" s="551"/>
      <c r="AZ150" s="1373"/>
      <c r="BA150" s="1373"/>
      <c r="BB150" s="1373"/>
      <c r="BC150" s="1373"/>
      <c r="BD150" s="1373"/>
      <c r="BE150" s="1639"/>
      <c r="BF150" s="629"/>
      <c r="BG150" s="629"/>
      <c r="BH150" s="629"/>
      <c r="BI150" s="629"/>
      <c r="BJ150" s="1648">
        <v>11</v>
      </c>
    </row>
    <row s="1648" customFormat="1" customHeight="1" ht="11.549999999999999">
      <c r="A151" s="994"/>
      <c r="B151" s="994"/>
      <c r="C151" s="994"/>
      <c r="D151" s="994"/>
      <c r="E151" s="994"/>
      <c r="F151" s="1643"/>
      <c r="G151" s="1643"/>
      <c r="H151" s="358"/>
      <c r="N151" s="1648"/>
      <c r="O151" s="1648"/>
      <c r="P151" s="1648"/>
      <c r="Q151" s="1648"/>
      <c r="R151" s="1648"/>
      <c r="S151" s="1648"/>
      <c r="T151" s="1648"/>
      <c r="U151" s="1648"/>
      <c r="V151" s="1648"/>
      <c r="W151" s="1648"/>
      <c r="X151" s="1648"/>
      <c r="Y151" s="1648"/>
      <c r="Z151" s="1648"/>
      <c r="AA151" s="1648"/>
      <c r="AB151" s="1648"/>
      <c r="AC151" s="1648"/>
      <c r="AD151" s="1648"/>
      <c r="AE151" s="1648"/>
      <c r="AF151" s="1648"/>
      <c r="AG151" s="1648"/>
      <c r="AH151" s="1648"/>
      <c r="AI151" s="1648"/>
      <c r="AJ151" s="1648"/>
      <c r="AK151" s="1648"/>
      <c r="AL151" s="1648"/>
      <c r="AM151" s="1373"/>
      <c r="AO151" s="1373"/>
      <c r="AP151" s="1643"/>
      <c r="AQ151" s="1643"/>
      <c r="AR151" s="1373"/>
      <c r="AS151" s="1373"/>
      <c r="AT151" s="1373"/>
      <c r="AU151" s="1373"/>
      <c r="AV151" s="1643"/>
      <c r="AW151" s="1373"/>
      <c r="AX151" s="1373"/>
      <c r="AY151" s="551"/>
      <c r="AZ151" s="1373"/>
      <c r="BA151" s="1373"/>
      <c r="BB151" s="1373"/>
      <c r="BC151" s="1373"/>
      <c r="BD151" s="1373"/>
      <c r="BE151" s="1639"/>
      <c r="BF151" s="629"/>
      <c r="BG151" s="629"/>
      <c r="BH151" s="629"/>
      <c r="BI151" s="629"/>
      <c r="BJ151" s="1648">
        <v>11</v>
      </c>
    </row>
    <row s="1648" customFormat="1" customHeight="1" ht="11.549999999999999">
      <c r="A152" s="994"/>
      <c r="B152" s="994"/>
      <c r="C152" s="994"/>
      <c r="D152" s="994"/>
      <c r="E152" s="994"/>
      <c r="F152" s="1643"/>
      <c r="G152" s="1643"/>
      <c r="H152" s="358"/>
      <c r="N152" s="1648"/>
      <c r="O152" s="1648"/>
      <c r="P152" s="1648"/>
      <c r="Q152" s="1648"/>
      <c r="R152" s="1648"/>
      <c r="S152" s="1648"/>
      <c r="T152" s="1648"/>
      <c r="U152" s="1648"/>
      <c r="V152" s="1648"/>
      <c r="W152" s="1648"/>
      <c r="X152" s="1648"/>
      <c r="Y152" s="1648"/>
      <c r="Z152" s="1648"/>
      <c r="AA152" s="1648"/>
      <c r="AB152" s="1648"/>
      <c r="AC152" s="1648"/>
      <c r="AD152" s="1648"/>
      <c r="AE152" s="1648"/>
      <c r="AF152" s="1648"/>
      <c r="AG152" s="1648"/>
      <c r="AH152" s="1648"/>
      <c r="AI152" s="1648"/>
      <c r="AJ152" s="1648"/>
      <c r="AK152" s="1648"/>
      <c r="AL152" s="1648"/>
      <c r="AM152" s="1373"/>
      <c r="AO152" s="1373"/>
      <c r="AP152" s="1643"/>
      <c r="AQ152" s="1643"/>
      <c r="AR152" s="1373"/>
      <c r="AS152" s="1373"/>
      <c r="AT152" s="1373"/>
      <c r="AU152" s="1373"/>
      <c r="AV152" s="1643"/>
      <c r="AW152" s="1373"/>
      <c r="AX152" s="1373"/>
      <c r="AY152" s="551"/>
      <c r="AZ152" s="1373"/>
      <c r="BA152" s="1373"/>
      <c r="BB152" s="1373"/>
      <c r="BC152" s="1373"/>
      <c r="BD152" s="1373"/>
      <c r="BE152" s="1639"/>
      <c r="BF152" s="629"/>
      <c r="BG152" s="629"/>
      <c r="BH152" s="629"/>
      <c r="BI152" s="629"/>
      <c r="BJ152" s="1648">
        <v>11</v>
      </c>
    </row>
    <row s="1648" customFormat="1" customHeight="1" ht="11.549999999999999">
      <c r="A153" s="994"/>
      <c r="B153" s="994"/>
      <c r="C153" s="994"/>
      <c r="D153" s="994"/>
      <c r="E153" s="994"/>
      <c r="F153" s="1643"/>
      <c r="G153" s="1643"/>
      <c r="H153" s="358"/>
      <c r="N153" s="1648"/>
      <c r="O153" s="1648"/>
      <c r="P153" s="1648"/>
      <c r="Q153" s="1648"/>
      <c r="R153" s="1648"/>
      <c r="S153" s="1648"/>
      <c r="T153" s="1648"/>
      <c r="U153" s="1648"/>
      <c r="V153" s="1648"/>
      <c r="W153" s="1648"/>
      <c r="X153" s="1648"/>
      <c r="Y153" s="1648"/>
      <c r="Z153" s="1648"/>
      <c r="AA153" s="1648"/>
      <c r="AB153" s="1648"/>
      <c r="AC153" s="1648"/>
      <c r="AD153" s="1648"/>
      <c r="AE153" s="1648"/>
      <c r="AF153" s="1648"/>
      <c r="AG153" s="1648"/>
      <c r="AH153" s="1648"/>
      <c r="AI153" s="1648"/>
      <c r="AJ153" s="1648"/>
      <c r="AK153" s="1648"/>
      <c r="AL153" s="1648"/>
      <c r="AM153" s="1373"/>
      <c r="AO153" s="1373"/>
      <c r="AP153" s="1643"/>
      <c r="AQ153" s="1643"/>
      <c r="AR153" s="1373"/>
      <c r="AS153" s="1373"/>
      <c r="AT153" s="1373"/>
      <c r="AU153" s="1373"/>
      <c r="AV153" s="1643"/>
      <c r="AW153" s="1373"/>
      <c r="AX153" s="1373"/>
      <c r="AY153" s="551"/>
      <c r="AZ153" s="1373"/>
      <c r="BA153" s="1373"/>
      <c r="BB153" s="1373"/>
      <c r="BC153" s="1373"/>
      <c r="BD153" s="1373"/>
      <c r="BE153" s="1639"/>
      <c r="BF153" s="629"/>
      <c r="BG153" s="629"/>
      <c r="BH153" s="629"/>
      <c r="BI153" s="629"/>
      <c r="BJ153" s="1648">
        <v>11</v>
      </c>
    </row>
    <row s="1648" customFormat="1" customHeight="1" ht="11.549999999999999">
      <c r="A154" s="994"/>
      <c r="B154" s="994"/>
      <c r="C154" s="994"/>
      <c r="D154" s="994"/>
      <c r="E154" s="994"/>
      <c r="F154" s="1643"/>
      <c r="G154" s="1643"/>
      <c r="H154" s="358"/>
      <c r="N154" s="1648"/>
      <c r="O154" s="1648"/>
      <c r="P154" s="1648"/>
      <c r="Q154" s="1648"/>
      <c r="R154" s="1648"/>
      <c r="S154" s="1648"/>
      <c r="T154" s="1648"/>
      <c r="U154" s="1648"/>
      <c r="V154" s="1648"/>
      <c r="W154" s="1648"/>
      <c r="X154" s="1648"/>
      <c r="Y154" s="1648"/>
      <c r="Z154" s="1648"/>
      <c r="AA154" s="1648"/>
      <c r="AB154" s="1648"/>
      <c r="AC154" s="1648"/>
      <c r="AD154" s="1648"/>
      <c r="AE154" s="1648"/>
      <c r="AF154" s="1648"/>
      <c r="AG154" s="1648"/>
      <c r="AH154" s="1648"/>
      <c r="AI154" s="1648"/>
      <c r="AJ154" s="1648"/>
      <c r="AK154" s="1648"/>
      <c r="AL154" s="1648"/>
      <c r="AM154" s="1373"/>
      <c r="AO154" s="1373"/>
      <c r="AP154" s="1643"/>
      <c r="AQ154" s="1643"/>
      <c r="AR154" s="1373"/>
      <c r="AS154" s="1373"/>
      <c r="AT154" s="1373"/>
      <c r="AU154" s="1373"/>
      <c r="AV154" s="1643"/>
      <c r="AW154" s="1373"/>
      <c r="AX154" s="1373"/>
      <c r="AY154" s="551"/>
      <c r="AZ154" s="1373"/>
      <c r="BA154" s="1373"/>
      <c r="BB154" s="1373"/>
      <c r="BC154" s="1373"/>
      <c r="BD154" s="1373"/>
      <c r="BE154" s="1639"/>
      <c r="BF154" s="629"/>
      <c r="BG154" s="629"/>
      <c r="BH154" s="629"/>
      <c r="BI154" s="629"/>
      <c r="BJ154" s="1648">
        <v>11</v>
      </c>
    </row>
    <row s="1648" customFormat="1" customHeight="1" ht="11.549999999999999">
      <c r="A155" s="994"/>
      <c r="B155" s="994"/>
      <c r="C155" s="994"/>
      <c r="D155" s="994"/>
      <c r="E155" s="994"/>
      <c r="F155" s="1643"/>
      <c r="G155" s="1643"/>
      <c r="H155" s="358"/>
      <c r="N155" s="1648"/>
      <c r="O155" s="1648"/>
      <c r="P155" s="1648"/>
      <c r="Q155" s="1648"/>
      <c r="R155" s="1648"/>
      <c r="S155" s="1648"/>
      <c r="T155" s="1648"/>
      <c r="U155" s="1648"/>
      <c r="V155" s="1648"/>
      <c r="W155" s="1648"/>
      <c r="X155" s="1648"/>
      <c r="Y155" s="1648"/>
      <c r="Z155" s="1648"/>
      <c r="AA155" s="1648"/>
      <c r="AB155" s="1648"/>
      <c r="AC155" s="1648"/>
      <c r="AD155" s="1648"/>
      <c r="AE155" s="1648"/>
      <c r="AF155" s="1648"/>
      <c r="AG155" s="1648"/>
      <c r="AH155" s="1648"/>
      <c r="AI155" s="1648"/>
      <c r="AJ155" s="1648"/>
      <c r="AK155" s="1648"/>
      <c r="AL155" s="1648"/>
      <c r="AM155" s="1373"/>
      <c r="AO155" s="1373"/>
      <c r="AP155" s="1643"/>
      <c r="AQ155" s="1643"/>
      <c r="AR155" s="1373"/>
      <c r="AS155" s="1373"/>
      <c r="AT155" s="1373"/>
      <c r="AU155" s="1373"/>
      <c r="AV155" s="1643"/>
      <c r="AW155" s="1373"/>
      <c r="AX155" s="1373"/>
      <c r="AY155" s="551"/>
      <c r="AZ155" s="1373"/>
      <c r="BA155" s="1373"/>
      <c r="BB155" s="1373"/>
      <c r="BC155" s="1373"/>
      <c r="BD155" s="1373"/>
      <c r="BE155" s="1639"/>
      <c r="BF155" s="629"/>
      <c r="BG155" s="629"/>
      <c r="BH155" s="629"/>
      <c r="BI155" s="629"/>
      <c r="BJ155" s="1648">
        <v>11</v>
      </c>
    </row>
    <row s="1648" customFormat="1" customHeight="1" ht="11.549999999999999">
      <c r="A156" s="994"/>
      <c r="B156" s="994"/>
      <c r="C156" s="994"/>
      <c r="D156" s="994"/>
      <c r="E156" s="994"/>
      <c r="F156" s="1643"/>
      <c r="G156" s="1643"/>
      <c r="H156" s="358"/>
      <c r="N156" s="1648"/>
      <c r="O156" s="1648"/>
      <c r="P156" s="1648"/>
      <c r="Q156" s="1648"/>
      <c r="R156" s="1648"/>
      <c r="S156" s="1648"/>
      <c r="T156" s="1648"/>
      <c r="U156" s="1648"/>
      <c r="V156" s="1648"/>
      <c r="W156" s="1648"/>
      <c r="X156" s="1648"/>
      <c r="Y156" s="1648"/>
      <c r="Z156" s="1648"/>
      <c r="AA156" s="1648"/>
      <c r="AB156" s="1648"/>
      <c r="AC156" s="1648"/>
      <c r="AD156" s="1648"/>
      <c r="AE156" s="1648"/>
      <c r="AF156" s="1648"/>
      <c r="AG156" s="1648"/>
      <c r="AH156" s="1648"/>
      <c r="AI156" s="1648"/>
      <c r="AJ156" s="1648"/>
      <c r="AK156" s="1648"/>
      <c r="AL156" s="1648"/>
      <c r="AM156" s="1373"/>
      <c r="AO156" s="1373"/>
      <c r="AP156" s="1643"/>
      <c r="AQ156" s="1643"/>
      <c r="AR156" s="1373"/>
      <c r="AS156" s="1373"/>
      <c r="AT156" s="1373"/>
      <c r="AU156" s="1373"/>
      <c r="AV156" s="1643"/>
      <c r="AW156" s="1373"/>
      <c r="AX156" s="1373"/>
      <c r="AY156" s="551"/>
      <c r="AZ156" s="1373"/>
      <c r="BA156" s="1373"/>
      <c r="BB156" s="1373"/>
      <c r="BC156" s="1373"/>
      <c r="BD156" s="1373"/>
      <c r="BE156" s="1639"/>
      <c r="BF156" s="629"/>
      <c r="BG156" s="629"/>
      <c r="BH156" s="629"/>
      <c r="BI156" s="629"/>
      <c r="BJ156" s="1648">
        <v>11</v>
      </c>
    </row>
    <row s="1648" customFormat="1" customHeight="1" ht="11.549999999999999">
      <c r="A157" s="994"/>
      <c r="B157" s="994"/>
      <c r="C157" s="994"/>
      <c r="D157" s="994"/>
      <c r="E157" s="994"/>
      <c r="F157" s="1643"/>
      <c r="G157" s="1643"/>
      <c r="H157" s="358"/>
      <c r="N157" s="1648"/>
      <c r="O157" s="1648"/>
      <c r="P157" s="1648"/>
      <c r="Q157" s="1648"/>
      <c r="R157" s="1648"/>
      <c r="S157" s="1648"/>
      <c r="T157" s="1648"/>
      <c r="U157" s="1648"/>
      <c r="V157" s="1648"/>
      <c r="W157" s="1648"/>
      <c r="X157" s="1648"/>
      <c r="Y157" s="1648"/>
      <c r="Z157" s="1648"/>
      <c r="AA157" s="1648"/>
      <c r="AB157" s="1648"/>
      <c r="AC157" s="1648"/>
      <c r="AD157" s="1648"/>
      <c r="AE157" s="1648"/>
      <c r="AF157" s="1648"/>
      <c r="AG157" s="1648"/>
      <c r="AH157" s="1648"/>
      <c r="AI157" s="1648"/>
      <c r="AJ157" s="1648"/>
      <c r="AK157" s="1648"/>
      <c r="AL157" s="1648"/>
      <c r="AM157" s="1373"/>
      <c r="AO157" s="1373"/>
      <c r="AP157" s="1643"/>
      <c r="AQ157" s="1643"/>
      <c r="AR157" s="1373"/>
      <c r="AS157" s="1373"/>
      <c r="AT157" s="1373"/>
      <c r="AU157" s="1373"/>
      <c r="AV157" s="1643"/>
      <c r="AW157" s="1373"/>
      <c r="AX157" s="1373"/>
      <c r="AY157" s="551"/>
      <c r="AZ157" s="1373"/>
      <c r="BA157" s="1373"/>
      <c r="BB157" s="1373"/>
      <c r="BC157" s="1373"/>
      <c r="BD157" s="1373"/>
      <c r="BE157" s="1639"/>
      <c r="BF157" s="629"/>
      <c r="BG157" s="629"/>
      <c r="BH157" s="629"/>
      <c r="BI157" s="629"/>
      <c r="BJ157" s="1648">
        <v>11</v>
      </c>
    </row>
    <row s="1648" customFormat="1" customHeight="1" ht="11.549999999999999">
      <c r="A158" s="994"/>
      <c r="B158" s="994"/>
      <c r="C158" s="994"/>
      <c r="D158" s="994"/>
      <c r="E158" s="994"/>
      <c r="F158" s="1643"/>
      <c r="G158" s="1643"/>
      <c r="H158" s="358"/>
      <c r="N158" s="1648"/>
      <c r="O158" s="1648"/>
      <c r="P158" s="1648"/>
      <c r="Q158" s="1648"/>
      <c r="R158" s="1648"/>
      <c r="S158" s="1648"/>
      <c r="T158" s="1648"/>
      <c r="U158" s="1648"/>
      <c r="V158" s="1648"/>
      <c r="W158" s="1648"/>
      <c r="X158" s="1648"/>
      <c r="Y158" s="1648"/>
      <c r="Z158" s="1648"/>
      <c r="AA158" s="1648"/>
      <c r="AB158" s="1648"/>
      <c r="AC158" s="1648"/>
      <c r="AD158" s="1648"/>
      <c r="AE158" s="1648"/>
      <c r="AF158" s="1648"/>
      <c r="AG158" s="1648"/>
      <c r="AH158" s="1648"/>
      <c r="AI158" s="1648"/>
      <c r="AJ158" s="1648"/>
      <c r="AK158" s="1648"/>
      <c r="AL158" s="1648"/>
      <c r="AM158" s="1373"/>
      <c r="AO158" s="1373"/>
      <c r="AP158" s="1643"/>
      <c r="AQ158" s="1643"/>
      <c r="AR158" s="1373"/>
      <c r="AS158" s="1373"/>
      <c r="AT158" s="1373"/>
      <c r="AU158" s="1373"/>
      <c r="AV158" s="1643"/>
      <c r="AW158" s="1373"/>
      <c r="AX158" s="1373"/>
      <c r="AY158" s="551"/>
      <c r="AZ158" s="1373"/>
      <c r="BA158" s="1373"/>
      <c r="BB158" s="1373"/>
      <c r="BC158" s="1373"/>
      <c r="BD158" s="1373"/>
      <c r="BE158" s="1639"/>
      <c r="BF158" s="629"/>
      <c r="BG158" s="629"/>
      <c r="BH158" s="629"/>
      <c r="BI158" s="629"/>
      <c r="BJ158" s="1648">
        <v>11</v>
      </c>
    </row>
    <row s="1648" customFormat="1" customHeight="1" ht="11.549999999999999">
      <c r="A159" s="994"/>
      <c r="B159" s="994"/>
      <c r="C159" s="994"/>
      <c r="D159" s="994"/>
      <c r="E159" s="994"/>
      <c r="F159" s="1643"/>
      <c r="G159" s="1643"/>
      <c r="H159" s="358"/>
      <c r="N159" s="1648"/>
      <c r="O159" s="1648"/>
      <c r="P159" s="1648"/>
      <c r="Q159" s="1648"/>
      <c r="R159" s="1648"/>
      <c r="S159" s="1648"/>
      <c r="T159" s="1648"/>
      <c r="U159" s="1648"/>
      <c r="V159" s="1648"/>
      <c r="W159" s="1648"/>
      <c r="X159" s="1648"/>
      <c r="Y159" s="1648"/>
      <c r="Z159" s="1648"/>
      <c r="AA159" s="1648"/>
      <c r="AB159" s="1648"/>
      <c r="AC159" s="1648"/>
      <c r="AD159" s="1648"/>
      <c r="AE159" s="1648"/>
      <c r="AF159" s="1648"/>
      <c r="AG159" s="1648"/>
      <c r="AH159" s="1648"/>
      <c r="AI159" s="1648"/>
      <c r="AJ159" s="1648"/>
      <c r="AK159" s="1648"/>
      <c r="AL159" s="1648"/>
      <c r="AM159" s="1373"/>
      <c r="AO159" s="1373"/>
      <c r="AP159" s="1643"/>
      <c r="AQ159" s="1643"/>
      <c r="AR159" s="1373"/>
      <c r="AS159" s="1373"/>
      <c r="AT159" s="1373"/>
      <c r="AU159" s="1373"/>
      <c r="AV159" s="1643"/>
      <c r="AW159" s="1373"/>
      <c r="AX159" s="1373"/>
      <c r="AY159" s="551"/>
      <c r="AZ159" s="1373"/>
      <c r="BA159" s="1373"/>
      <c r="BB159" s="1373"/>
      <c r="BC159" s="1373"/>
      <c r="BD159" s="1373"/>
      <c r="BE159" s="1639"/>
      <c r="BF159" s="629"/>
      <c r="BG159" s="629"/>
      <c r="BH159" s="629"/>
      <c r="BI159" s="629"/>
      <c r="BJ159" s="1648">
        <v>11</v>
      </c>
    </row>
    <row s="1648" customFormat="1" customHeight="1" ht="11.549999999999999">
      <c r="A160" s="994"/>
      <c r="B160" s="994"/>
      <c r="C160" s="994"/>
      <c r="D160" s="994"/>
      <c r="E160" s="994"/>
      <c r="F160" s="1643"/>
      <c r="G160" s="1643"/>
      <c r="H160" s="358"/>
      <c r="N160" s="1648"/>
      <c r="O160" s="1648"/>
      <c r="P160" s="1648"/>
      <c r="Q160" s="1648"/>
      <c r="R160" s="1648"/>
      <c r="S160" s="1648"/>
      <c r="T160" s="1648"/>
      <c r="U160" s="1648"/>
      <c r="V160" s="1648"/>
      <c r="W160" s="1648"/>
      <c r="X160" s="1648"/>
      <c r="Y160" s="1648"/>
      <c r="Z160" s="1648"/>
      <c r="AA160" s="1648"/>
      <c r="AB160" s="1648"/>
      <c r="AC160" s="1648"/>
      <c r="AD160" s="1648"/>
      <c r="AE160" s="1648"/>
      <c r="AF160" s="1648"/>
      <c r="AG160" s="1648"/>
      <c r="AH160" s="1648"/>
      <c r="AI160" s="1648"/>
      <c r="AJ160" s="1648"/>
      <c r="AK160" s="1648"/>
      <c r="AL160" s="1648"/>
      <c r="AM160" s="1373"/>
      <c r="AO160" s="1373"/>
      <c r="AP160" s="1643"/>
      <c r="AQ160" s="1643"/>
      <c r="AR160" s="1373"/>
      <c r="AS160" s="1373"/>
      <c r="AT160" s="1373"/>
      <c r="AU160" s="1373"/>
      <c r="AV160" s="1643"/>
      <c r="AW160" s="1373"/>
      <c r="AX160" s="1373"/>
      <c r="AY160" s="551"/>
      <c r="AZ160" s="1373"/>
      <c r="BA160" s="1373"/>
      <c r="BB160" s="1373"/>
      <c r="BC160" s="1373"/>
      <c r="BD160" s="1373"/>
      <c r="BE160" s="1639"/>
      <c r="BF160" s="629"/>
      <c r="BG160" s="629"/>
      <c r="BH160" s="629"/>
      <c r="BI160" s="629"/>
      <c r="BJ160" s="1648">
        <v>11</v>
      </c>
    </row>
    <row s="1648" customFormat="1" customHeight="1" ht="11.549999999999999">
      <c r="A161" s="994"/>
      <c r="B161" s="994"/>
      <c r="C161" s="994"/>
      <c r="D161" s="994"/>
      <c r="E161" s="994"/>
      <c r="F161" s="1643"/>
      <c r="G161" s="1643"/>
      <c r="H161" s="358"/>
      <c r="N161" s="1648"/>
      <c r="O161" s="1648"/>
      <c r="P161" s="1648"/>
      <c r="Q161" s="1648"/>
      <c r="R161" s="1648"/>
      <c r="S161" s="1648"/>
      <c r="T161" s="1648"/>
      <c r="U161" s="1648"/>
      <c r="V161" s="1648"/>
      <c r="W161" s="1648"/>
      <c r="X161" s="1648"/>
      <c r="Y161" s="1648"/>
      <c r="Z161" s="1648"/>
      <c r="AA161" s="1648"/>
      <c r="AB161" s="1648"/>
      <c r="AC161" s="1648"/>
      <c r="AD161" s="1648"/>
      <c r="AE161" s="1648"/>
      <c r="AF161" s="1648"/>
      <c r="AG161" s="1648"/>
      <c r="AH161" s="1648"/>
      <c r="AI161" s="1648"/>
      <c r="AJ161" s="1648"/>
      <c r="AK161" s="1648"/>
      <c r="AL161" s="1648"/>
      <c r="AM161" s="1373"/>
      <c r="AO161" s="1373"/>
      <c r="AP161" s="1643"/>
      <c r="AQ161" s="1643"/>
      <c r="AR161" s="1373"/>
      <c r="AS161" s="1373"/>
      <c r="AT161" s="1373"/>
      <c r="AU161" s="1373"/>
      <c r="AV161" s="1643"/>
      <c r="AW161" s="1373"/>
      <c r="AX161" s="1373"/>
      <c r="AY161" s="551"/>
      <c r="AZ161" s="1373"/>
      <c r="BA161" s="1373"/>
      <c r="BB161" s="1373"/>
      <c r="BC161" s="1373"/>
      <c r="BD161" s="1373"/>
      <c r="BE161" s="1639"/>
      <c r="BF161" s="629"/>
      <c r="BG161" s="629"/>
      <c r="BH161" s="629"/>
      <c r="BI161" s="629"/>
      <c r="BJ161" s="1648">
        <v>11</v>
      </c>
    </row>
    <row s="1648" customFormat="1" customHeight="1" ht="11.549999999999999">
      <c r="A162" s="994"/>
      <c r="B162" s="994"/>
      <c r="C162" s="994"/>
      <c r="D162" s="994"/>
      <c r="E162" s="994"/>
      <c r="F162" s="1643"/>
      <c r="G162" s="1643"/>
      <c r="H162" s="358"/>
      <c r="N162" s="1648"/>
      <c r="O162" s="1648"/>
      <c r="P162" s="1648"/>
      <c r="Q162" s="1648"/>
      <c r="R162" s="1648"/>
      <c r="S162" s="1648"/>
      <c r="T162" s="1648"/>
      <c r="U162" s="1648"/>
      <c r="V162" s="1648"/>
      <c r="W162" s="1648"/>
      <c r="X162" s="1648"/>
      <c r="Y162" s="1648"/>
      <c r="Z162" s="1648"/>
      <c r="AA162" s="1648"/>
      <c r="AB162" s="1648"/>
      <c r="AC162" s="1648"/>
      <c r="AD162" s="1648"/>
      <c r="AE162" s="1648"/>
      <c r="AF162" s="1648"/>
      <c r="AG162" s="1648"/>
      <c r="AH162" s="1648"/>
      <c r="AI162" s="1648"/>
      <c r="AJ162" s="1648"/>
      <c r="AK162" s="1648"/>
      <c r="AL162" s="1648"/>
      <c r="AM162" s="1373"/>
      <c r="AO162" s="1373"/>
      <c r="AP162" s="1643"/>
      <c r="AQ162" s="1643"/>
      <c r="AR162" s="1373"/>
      <c r="AS162" s="1373"/>
      <c r="AT162" s="1373"/>
      <c r="AU162" s="1373"/>
      <c r="AV162" s="1643"/>
      <c r="AW162" s="1373"/>
      <c r="AX162" s="1373"/>
      <c r="AY162" s="551"/>
      <c r="AZ162" s="1373"/>
      <c r="BA162" s="1373"/>
      <c r="BB162" s="1373"/>
      <c r="BC162" s="1373"/>
      <c r="BD162" s="1373"/>
      <c r="BE162" s="1639"/>
      <c r="BF162" s="629"/>
      <c r="BG162" s="629"/>
      <c r="BH162" s="629"/>
      <c r="BI162" s="629"/>
      <c r="BJ162" s="1648">
        <v>11</v>
      </c>
    </row>
    <row s="1648" customFormat="1" customHeight="1" ht="11.549999999999999">
      <c r="A163" s="994"/>
      <c r="B163" s="994"/>
      <c r="C163" s="994"/>
      <c r="D163" s="994"/>
      <c r="E163" s="994"/>
      <c r="F163" s="1643"/>
      <c r="G163" s="1643"/>
      <c r="H163" s="358"/>
      <c r="N163" s="1648"/>
      <c r="O163" s="1648"/>
      <c r="P163" s="1648"/>
      <c r="Q163" s="1648"/>
      <c r="R163" s="1648"/>
      <c r="S163" s="1648"/>
      <c r="T163" s="1648"/>
      <c r="U163" s="1648"/>
      <c r="V163" s="1648"/>
      <c r="W163" s="1648"/>
      <c r="X163" s="1648"/>
      <c r="Y163" s="1648"/>
      <c r="Z163" s="1648"/>
      <c r="AA163" s="1648"/>
      <c r="AB163" s="1648"/>
      <c r="AC163" s="1648"/>
      <c r="AD163" s="1648"/>
      <c r="AE163" s="1648"/>
      <c r="AF163" s="1648"/>
      <c r="AG163" s="1648"/>
      <c r="AH163" s="1648"/>
      <c r="AI163" s="1648"/>
      <c r="AJ163" s="1648"/>
      <c r="AK163" s="1648"/>
      <c r="AL163" s="1648"/>
      <c r="AM163" s="1373"/>
      <c r="AO163" s="1373"/>
      <c r="AP163" s="1643"/>
      <c r="AQ163" s="1643"/>
      <c r="AR163" s="1373"/>
      <c r="AS163" s="1373"/>
      <c r="AT163" s="1373"/>
      <c r="AU163" s="1373"/>
      <c r="AV163" s="1643"/>
      <c r="AW163" s="1373"/>
      <c r="AX163" s="1373"/>
      <c r="AY163" s="551"/>
      <c r="AZ163" s="1373"/>
      <c r="BA163" s="1373"/>
      <c r="BB163" s="1373"/>
      <c r="BC163" s="1373"/>
      <c r="BD163" s="1373"/>
      <c r="BE163" s="1639"/>
      <c r="BF163" s="629"/>
      <c r="BG163" s="629"/>
      <c r="BH163" s="629"/>
      <c r="BI163" s="629"/>
      <c r="BJ163" s="1648">
        <v>11</v>
      </c>
    </row>
    <row s="1648" customFormat="1" customHeight="1" ht="11.549999999999999">
      <c r="A164" s="994"/>
      <c r="B164" s="994"/>
      <c r="C164" s="994"/>
      <c r="D164" s="994"/>
      <c r="E164" s="994"/>
      <c r="F164" s="1643"/>
      <c r="G164" s="1643"/>
      <c r="H164" s="358"/>
      <c r="N164" s="1648"/>
      <c r="O164" s="1648"/>
      <c r="P164" s="1648"/>
      <c r="Q164" s="1648"/>
      <c r="R164" s="1648"/>
      <c r="S164" s="1648"/>
      <c r="T164" s="1648"/>
      <c r="U164" s="1648"/>
      <c r="V164" s="1648"/>
      <c r="W164" s="1648"/>
      <c r="X164" s="1648"/>
      <c r="Y164" s="1648"/>
      <c r="Z164" s="1648"/>
      <c r="AA164" s="1648"/>
      <c r="AB164" s="1648"/>
      <c r="AC164" s="1648"/>
      <c r="AD164" s="1648"/>
      <c r="AE164" s="1648"/>
      <c r="AF164" s="1648"/>
      <c r="AG164" s="1648"/>
      <c r="AH164" s="1648"/>
      <c r="AI164" s="1648"/>
      <c r="AJ164" s="1648"/>
      <c r="AK164" s="1648"/>
      <c r="AL164" s="1648"/>
      <c r="AM164" s="1373"/>
      <c r="AO164" s="1373"/>
      <c r="AP164" s="1643"/>
      <c r="AQ164" s="1643"/>
      <c r="AR164" s="1373"/>
      <c r="AS164" s="1373"/>
      <c r="AT164" s="1373"/>
      <c r="AU164" s="1373"/>
      <c r="AV164" s="1643"/>
      <c r="AW164" s="1373"/>
      <c r="AX164" s="1373"/>
      <c r="AY164" s="551"/>
      <c r="AZ164" s="1373"/>
      <c r="BA164" s="1373"/>
      <c r="BB164" s="1373"/>
      <c r="BC164" s="1373"/>
      <c r="BD164" s="1373"/>
      <c r="BE164" s="1639"/>
      <c r="BF164" s="629"/>
      <c r="BG164" s="629"/>
      <c r="BH164" s="629"/>
      <c r="BI164" s="629"/>
      <c r="BJ164" s="1648">
        <v>11</v>
      </c>
    </row>
    <row s="1648" customFormat="1" customHeight="1" ht="11.549999999999999">
      <c r="A165" s="994"/>
      <c r="B165" s="994"/>
      <c r="C165" s="994"/>
      <c r="D165" s="994"/>
      <c r="E165" s="994"/>
      <c r="F165" s="1643"/>
      <c r="G165" s="1643"/>
      <c r="H165" s="358"/>
      <c r="N165" s="1648"/>
      <c r="O165" s="1648"/>
      <c r="P165" s="1648"/>
      <c r="Q165" s="1648"/>
      <c r="R165" s="1648"/>
      <c r="S165" s="1648"/>
      <c r="T165" s="1648"/>
      <c r="U165" s="1648"/>
      <c r="V165" s="1648"/>
      <c r="W165" s="1648"/>
      <c r="X165" s="1648"/>
      <c r="Y165" s="1648"/>
      <c r="Z165" s="1648"/>
      <c r="AA165" s="1648"/>
      <c r="AB165" s="1648"/>
      <c r="AC165" s="1648"/>
      <c r="AD165" s="1648"/>
      <c r="AE165" s="1648"/>
      <c r="AF165" s="1648"/>
      <c r="AG165" s="1648"/>
      <c r="AH165" s="1648"/>
      <c r="AI165" s="1648"/>
      <c r="AJ165" s="1648"/>
      <c r="AK165" s="1648"/>
      <c r="AL165" s="1648"/>
      <c r="AM165" s="1373"/>
      <c r="AO165" s="1373"/>
      <c r="AP165" s="1643"/>
      <c r="AQ165" s="1643"/>
      <c r="AR165" s="1373"/>
      <c r="AS165" s="1373"/>
      <c r="AT165" s="1373"/>
      <c r="AU165" s="1373"/>
      <c r="AV165" s="1643"/>
      <c r="AW165" s="1373"/>
      <c r="AX165" s="1373"/>
      <c r="AY165" s="551"/>
      <c r="AZ165" s="1373"/>
      <c r="BA165" s="1373"/>
      <c r="BB165" s="1373"/>
      <c r="BC165" s="1373"/>
      <c r="BD165" s="1373"/>
      <c r="BE165" s="1639"/>
      <c r="BF165" s="629"/>
      <c r="BG165" s="629"/>
      <c r="BH165" s="629"/>
      <c r="BI165" s="629"/>
      <c r="BJ165" s="1648">
        <v>11</v>
      </c>
    </row>
    <row s="1648" customFormat="1" customHeight="1" ht="11.549999999999999">
      <c r="A166" s="994"/>
      <c r="B166" s="994"/>
      <c r="C166" s="994"/>
      <c r="D166" s="994"/>
      <c r="E166" s="994"/>
      <c r="F166" s="1643"/>
      <c r="G166" s="1643"/>
      <c r="H166" s="358"/>
      <c r="N166" s="1648"/>
      <c r="O166" s="1648"/>
      <c r="P166" s="1648"/>
      <c r="Q166" s="1648"/>
      <c r="R166" s="1648"/>
      <c r="S166" s="1648"/>
      <c r="T166" s="1648"/>
      <c r="U166" s="1648"/>
      <c r="V166" s="1648"/>
      <c r="W166" s="1648"/>
      <c r="X166" s="1648"/>
      <c r="Y166" s="1648"/>
      <c r="Z166" s="1648"/>
      <c r="AA166" s="1648"/>
      <c r="AB166" s="1648"/>
      <c r="AC166" s="1648"/>
      <c r="AD166" s="1648"/>
      <c r="AE166" s="1648"/>
      <c r="AF166" s="1648"/>
      <c r="AG166" s="1648"/>
      <c r="AH166" s="1648"/>
      <c r="AI166" s="1648"/>
      <c r="AJ166" s="1648"/>
      <c r="AK166" s="1648"/>
      <c r="AL166" s="1648"/>
      <c r="AM166" s="1373"/>
      <c r="AO166" s="1373"/>
      <c r="AP166" s="1643"/>
      <c r="AQ166" s="1643"/>
      <c r="AR166" s="1373"/>
      <c r="AS166" s="1373"/>
      <c r="AT166" s="1373"/>
      <c r="AU166" s="1373"/>
      <c r="AV166" s="1643"/>
      <c r="AW166" s="1373"/>
      <c r="AX166" s="1373"/>
      <c r="AY166" s="551"/>
      <c r="AZ166" s="1373"/>
      <c r="BA166" s="1373"/>
      <c r="BB166" s="1373"/>
      <c r="BC166" s="1373"/>
      <c r="BD166" s="1373"/>
      <c r="BE166" s="1639"/>
      <c r="BF166" s="629"/>
      <c r="BG166" s="629"/>
      <c r="BH166" s="629"/>
      <c r="BI166" s="629"/>
      <c r="BJ166" s="1648">
        <v>11</v>
      </c>
    </row>
    <row s="1648" customFormat="1" customHeight="1" ht="11.549999999999999">
      <c r="A167" s="994"/>
      <c r="B167" s="994"/>
      <c r="C167" s="994"/>
      <c r="D167" s="994"/>
      <c r="E167" s="994"/>
      <c r="F167" s="1643"/>
      <c r="G167" s="1643"/>
      <c r="H167" s="358"/>
      <c r="N167" s="1648"/>
      <c r="O167" s="1648"/>
      <c r="P167" s="1648"/>
      <c r="Q167" s="1648"/>
      <c r="R167" s="1648"/>
      <c r="S167" s="1648"/>
      <c r="T167" s="1648"/>
      <c r="U167" s="1648"/>
      <c r="V167" s="1648"/>
      <c r="W167" s="1648"/>
      <c r="X167" s="1648"/>
      <c r="Y167" s="1648"/>
      <c r="Z167" s="1648"/>
      <c r="AA167" s="1648"/>
      <c r="AB167" s="1648"/>
      <c r="AC167" s="1648"/>
      <c r="AD167" s="1648"/>
      <c r="AE167" s="1648"/>
      <c r="AF167" s="1648"/>
      <c r="AG167" s="1648"/>
      <c r="AH167" s="1648"/>
      <c r="AI167" s="1648"/>
      <c r="AJ167" s="1648"/>
      <c r="AK167" s="1648"/>
      <c r="AL167" s="1648"/>
      <c r="AM167" s="1373"/>
      <c r="AO167" s="1373"/>
      <c r="AP167" s="1643"/>
      <c r="AQ167" s="1643"/>
      <c r="AR167" s="1373"/>
      <c r="AS167" s="1373"/>
      <c r="AT167" s="1373"/>
      <c r="AU167" s="1373"/>
      <c r="AV167" s="1643"/>
      <c r="AW167" s="1373"/>
      <c r="AX167" s="1373"/>
      <c r="AY167" s="551"/>
      <c r="AZ167" s="1373"/>
      <c r="BA167" s="1373"/>
      <c r="BB167" s="1373"/>
      <c r="BC167" s="1373"/>
      <c r="BD167" s="1373"/>
      <c r="BE167" s="1639"/>
      <c r="BF167" s="629"/>
      <c r="BG167" s="629"/>
      <c r="BH167" s="629"/>
      <c r="BI167" s="629"/>
      <c r="BJ167" s="1648">
        <v>11</v>
      </c>
    </row>
    <row s="1648" customFormat="1" customHeight="1" ht="11.549999999999999">
      <c r="A168" s="994"/>
      <c r="B168" s="994"/>
      <c r="C168" s="994"/>
      <c r="D168" s="994"/>
      <c r="E168" s="994"/>
      <c r="F168" s="1643"/>
      <c r="G168" s="1643"/>
      <c r="H168" s="358"/>
      <c r="N168" s="1648"/>
      <c r="O168" s="1648"/>
      <c r="P168" s="1648"/>
      <c r="Q168" s="1648"/>
      <c r="R168" s="1648"/>
      <c r="S168" s="1648"/>
      <c r="T168" s="1648"/>
      <c r="U168" s="1648"/>
      <c r="V168" s="1648"/>
      <c r="W168" s="1648"/>
      <c r="X168" s="1648"/>
      <c r="Y168" s="1648"/>
      <c r="Z168" s="1648"/>
      <c r="AA168" s="1648"/>
      <c r="AB168" s="1648"/>
      <c r="AC168" s="1648"/>
      <c r="AD168" s="1648"/>
      <c r="AE168" s="1648"/>
      <c r="AF168" s="1648"/>
      <c r="AG168" s="1648"/>
      <c r="AH168" s="1648"/>
      <c r="AI168" s="1648"/>
      <c r="AJ168" s="1648"/>
      <c r="AK168" s="1648"/>
      <c r="AL168" s="1648"/>
      <c r="AM168" s="1373"/>
      <c r="AO168" s="1373"/>
      <c r="AP168" s="1643"/>
      <c r="AQ168" s="1643"/>
      <c r="AR168" s="1373"/>
      <c r="AS168" s="1373"/>
      <c r="AT168" s="1373"/>
      <c r="AU168" s="1373"/>
      <c r="AV168" s="1643"/>
      <c r="AW168" s="1373"/>
      <c r="AX168" s="1373"/>
      <c r="AY168" s="551"/>
      <c r="AZ168" s="1373"/>
      <c r="BA168" s="1373"/>
      <c r="BB168" s="1373"/>
      <c r="BC168" s="1373"/>
      <c r="BD168" s="1373"/>
      <c r="BE168" s="1639"/>
      <c r="BF168" s="629"/>
      <c r="BG168" s="629"/>
      <c r="BH168" s="629"/>
      <c r="BI168" s="629"/>
      <c r="BJ168" s="1648">
        <v>11</v>
      </c>
    </row>
    <row s="1648" customFormat="1" customHeight="1" ht="11.549999999999999">
      <c r="A169" s="994"/>
      <c r="B169" s="994"/>
      <c r="C169" s="994"/>
      <c r="D169" s="994"/>
      <c r="E169" s="994"/>
      <c r="F169" s="1643"/>
      <c r="G169" s="1643"/>
      <c r="H169" s="358"/>
      <c r="N169" s="1648"/>
      <c r="O169" s="1648"/>
      <c r="P169" s="1648"/>
      <c r="Q169" s="1648"/>
      <c r="R169" s="1648"/>
      <c r="S169" s="1648"/>
      <c r="T169" s="1648"/>
      <c r="U169" s="1648"/>
      <c r="V169" s="1648"/>
      <c r="W169" s="1648"/>
      <c r="X169" s="1648"/>
      <c r="Y169" s="1648"/>
      <c r="Z169" s="1648"/>
      <c r="AA169" s="1648"/>
      <c r="AB169" s="1648"/>
      <c r="AC169" s="1648"/>
      <c r="AD169" s="1648"/>
      <c r="AE169" s="1648"/>
      <c r="AF169" s="1648"/>
      <c r="AG169" s="1648"/>
      <c r="AH169" s="1648"/>
      <c r="AI169" s="1648"/>
      <c r="AJ169" s="1648"/>
      <c r="AK169" s="1648"/>
      <c r="AL169" s="1648"/>
      <c r="AM169" s="1373"/>
      <c r="AO169" s="1373"/>
      <c r="AP169" s="1643"/>
      <c r="AQ169" s="1643"/>
      <c r="AR169" s="1373"/>
      <c r="AS169" s="1373"/>
      <c r="AT169" s="1373"/>
      <c r="AU169" s="1373"/>
      <c r="AV169" s="1643"/>
      <c r="AW169" s="1373"/>
      <c r="AX169" s="1373"/>
      <c r="AY169" s="551"/>
      <c r="AZ169" s="1373"/>
      <c r="BA169" s="1373"/>
      <c r="BB169" s="1373"/>
      <c r="BC169" s="1373"/>
      <c r="BD169" s="1373"/>
      <c r="BE169" s="1639"/>
      <c r="BF169" s="629"/>
      <c r="BG169" s="629"/>
      <c r="BH169" s="629"/>
      <c r="BI169" s="629"/>
      <c r="BJ169" s="1648">
        <v>11</v>
      </c>
    </row>
    <row s="1648" customFormat="1" customHeight="1" ht="11.549999999999999">
      <c r="A170" s="994"/>
      <c r="B170" s="994"/>
      <c r="C170" s="994"/>
      <c r="D170" s="994"/>
      <c r="E170" s="994"/>
      <c r="F170" s="1643"/>
      <c r="G170" s="1643"/>
      <c r="H170" s="358"/>
      <c r="N170" s="1648"/>
      <c r="O170" s="1648"/>
      <c r="P170" s="1648"/>
      <c r="Q170" s="1648"/>
      <c r="R170" s="1648"/>
      <c r="S170" s="1648"/>
      <c r="T170" s="1648"/>
      <c r="U170" s="1648"/>
      <c r="V170" s="1648"/>
      <c r="W170" s="1648"/>
      <c r="X170" s="1648"/>
      <c r="Y170" s="1648"/>
      <c r="Z170" s="1648"/>
      <c r="AA170" s="1648"/>
      <c r="AB170" s="1648"/>
      <c r="AC170" s="1648"/>
      <c r="AD170" s="1648"/>
      <c r="AE170" s="1648"/>
      <c r="AF170" s="1648"/>
      <c r="AG170" s="1648"/>
      <c r="AH170" s="1648"/>
      <c r="AI170" s="1648"/>
      <c r="AJ170" s="1648"/>
      <c r="AK170" s="1648"/>
      <c r="AL170" s="1648"/>
      <c r="AM170" s="1373"/>
      <c r="AO170" s="1373"/>
      <c r="AP170" s="1643"/>
      <c r="AQ170" s="1643"/>
      <c r="AR170" s="1373"/>
      <c r="AS170" s="1373"/>
      <c r="AT170" s="1373"/>
      <c r="AU170" s="1373"/>
      <c r="AV170" s="1643"/>
      <c r="AW170" s="1373"/>
      <c r="AX170" s="1373"/>
      <c r="AY170" s="551"/>
      <c r="AZ170" s="1373"/>
      <c r="BA170" s="1373"/>
      <c r="BB170" s="1373"/>
      <c r="BC170" s="1373"/>
      <c r="BD170" s="1373"/>
      <c r="BE170" s="1639"/>
      <c r="BF170" s="629"/>
      <c r="BG170" s="629"/>
      <c r="BH170" s="629"/>
      <c r="BI170" s="629"/>
      <c r="BJ170" s="1648">
        <v>11</v>
      </c>
    </row>
    <row s="1648" customFormat="1" customHeight="1" ht="11.549999999999999">
      <c r="A171" s="994"/>
      <c r="B171" s="994"/>
      <c r="C171" s="994"/>
      <c r="D171" s="994"/>
      <c r="E171" s="994"/>
      <c r="F171" s="1643"/>
      <c r="G171" s="1643"/>
      <c r="H171" s="358"/>
      <c r="N171" s="1648"/>
      <c r="O171" s="1648"/>
      <c r="P171" s="1648"/>
      <c r="Q171" s="1648"/>
      <c r="R171" s="1648"/>
      <c r="S171" s="1648"/>
      <c r="T171" s="1648"/>
      <c r="U171" s="1648"/>
      <c r="V171" s="1648"/>
      <c r="W171" s="1648"/>
      <c r="X171" s="1648"/>
      <c r="Y171" s="1648"/>
      <c r="Z171" s="1648"/>
      <c r="AA171" s="1648"/>
      <c r="AB171" s="1648"/>
      <c r="AC171" s="1648"/>
      <c r="AD171" s="1648"/>
      <c r="AE171" s="1648"/>
      <c r="AF171" s="1648"/>
      <c r="AG171" s="1648"/>
      <c r="AH171" s="1648"/>
      <c r="AI171" s="1648"/>
      <c r="AJ171" s="1648"/>
      <c r="AK171" s="1648"/>
      <c r="AL171" s="1648"/>
      <c r="AM171" s="1373"/>
      <c r="AO171" s="1373"/>
      <c r="AP171" s="1643"/>
      <c r="AQ171" s="1643"/>
      <c r="AR171" s="1373"/>
      <c r="AS171" s="1373"/>
      <c r="AT171" s="1373"/>
      <c r="AU171" s="1373"/>
      <c r="AV171" s="1643"/>
      <c r="AW171" s="1373"/>
      <c r="AX171" s="1373"/>
      <c r="AY171" s="551"/>
      <c r="AZ171" s="1373"/>
      <c r="BA171" s="1373"/>
      <c r="BB171" s="1373"/>
      <c r="BC171" s="1373"/>
      <c r="BD171" s="1373"/>
      <c r="BE171" s="1639"/>
      <c r="BF171" s="629"/>
      <c r="BG171" s="629"/>
      <c r="BH171" s="629"/>
      <c r="BI171" s="629"/>
      <c r="BJ171" s="1648">
        <v>11</v>
      </c>
    </row>
    <row s="1648" customFormat="1" customHeight="1" ht="11.549999999999999">
      <c r="A172" s="994"/>
      <c r="B172" s="994"/>
      <c r="C172" s="994"/>
      <c r="D172" s="994"/>
      <c r="E172" s="994"/>
      <c r="F172" s="1643"/>
      <c r="G172" s="1643"/>
      <c r="H172" s="358"/>
      <c r="N172" s="1648"/>
      <c r="O172" s="1648"/>
      <c r="P172" s="1648"/>
      <c r="Q172" s="1648"/>
      <c r="R172" s="1648"/>
      <c r="S172" s="1648"/>
      <c r="T172" s="1648"/>
      <c r="U172" s="1648"/>
      <c r="V172" s="1648"/>
      <c r="W172" s="1648"/>
      <c r="X172" s="1648"/>
      <c r="Y172" s="1648"/>
      <c r="Z172" s="1648"/>
      <c r="AA172" s="1648"/>
      <c r="AB172" s="1648"/>
      <c r="AC172" s="1648"/>
      <c r="AD172" s="1648"/>
      <c r="AE172" s="1648"/>
      <c r="AF172" s="1648"/>
      <c r="AG172" s="1648"/>
      <c r="AH172" s="1648"/>
      <c r="AI172" s="1648"/>
      <c r="AJ172" s="1648"/>
      <c r="AK172" s="1648"/>
      <c r="AL172" s="1648"/>
      <c r="AM172" s="1373"/>
      <c r="AO172" s="1373"/>
      <c r="AP172" s="1643"/>
      <c r="AQ172" s="1643"/>
      <c r="AR172" s="1373"/>
      <c r="AS172" s="1373"/>
      <c r="AT172" s="1373"/>
      <c r="AU172" s="1373"/>
      <c r="AV172" s="1643"/>
      <c r="AW172" s="1373"/>
      <c r="AX172" s="1373"/>
      <c r="AY172" s="551"/>
      <c r="AZ172" s="1373"/>
      <c r="BA172" s="1373"/>
      <c r="BB172" s="1373"/>
      <c r="BC172" s="1373"/>
      <c r="BD172" s="1373"/>
      <c r="BE172" s="1639"/>
      <c r="BF172" s="629"/>
      <c r="BG172" s="629"/>
      <c r="BH172" s="629"/>
      <c r="BI172" s="629"/>
      <c r="BJ172" s="1648">
        <v>11</v>
      </c>
    </row>
    <row s="1648" customFormat="1" customHeight="1" ht="11.549999999999999">
      <c r="A173" s="994"/>
      <c r="B173" s="994"/>
      <c r="C173" s="994"/>
      <c r="D173" s="994"/>
      <c r="E173" s="994"/>
      <c r="F173" s="1643"/>
      <c r="G173" s="1643"/>
      <c r="H173" s="358"/>
      <c r="N173" s="1648"/>
      <c r="O173" s="1648"/>
      <c r="P173" s="1648"/>
      <c r="Q173" s="1648"/>
      <c r="R173" s="1648"/>
      <c r="S173" s="1648"/>
      <c r="T173" s="1648"/>
      <c r="U173" s="1648"/>
      <c r="V173" s="1648"/>
      <c r="W173" s="1648"/>
      <c r="X173" s="1648"/>
      <c r="Y173" s="1648"/>
      <c r="Z173" s="1648"/>
      <c r="AA173" s="1648"/>
      <c r="AB173" s="1648"/>
      <c r="AC173" s="1648"/>
      <c r="AD173" s="1648"/>
      <c r="AE173" s="1648"/>
      <c r="AF173" s="1648"/>
      <c r="AG173" s="1648"/>
      <c r="AH173" s="1648"/>
      <c r="AI173" s="1648"/>
      <c r="AJ173" s="1648"/>
      <c r="AK173" s="1648"/>
      <c r="AL173" s="1648"/>
      <c r="AM173" s="1373"/>
      <c r="AO173" s="1373"/>
      <c r="AP173" s="1643"/>
      <c r="AQ173" s="1643"/>
      <c r="AR173" s="1373"/>
      <c r="AS173" s="1373"/>
      <c r="AT173" s="1373"/>
      <c r="AU173" s="1373"/>
      <c r="AV173" s="1643"/>
      <c r="AW173" s="1373"/>
      <c r="AX173" s="1373"/>
      <c r="AY173" s="551"/>
      <c r="AZ173" s="1373"/>
      <c r="BA173" s="1373"/>
      <c r="BB173" s="1373"/>
      <c r="BC173" s="1373"/>
      <c r="BD173" s="1373"/>
      <c r="BE173" s="1639"/>
      <c r="BF173" s="629"/>
      <c r="BG173" s="629"/>
      <c r="BH173" s="629"/>
      <c r="BI173" s="629"/>
      <c r="BJ173" s="1648">
        <v>11</v>
      </c>
    </row>
    <row s="1648" customFormat="1" customHeight="1" ht="11.549999999999999">
      <c r="A174" s="994"/>
      <c r="B174" s="994"/>
      <c r="C174" s="994"/>
      <c r="D174" s="994"/>
      <c r="E174" s="994"/>
      <c r="F174" s="1643"/>
      <c r="G174" s="1643"/>
      <c r="H174" s="358"/>
      <c r="N174" s="1648"/>
      <c r="O174" s="1648"/>
      <c r="P174" s="1648"/>
      <c r="Q174" s="1648"/>
      <c r="R174" s="1648"/>
      <c r="S174" s="1648"/>
      <c r="T174" s="1648"/>
      <c r="U174" s="1648"/>
      <c r="V174" s="1648"/>
      <c r="W174" s="1648"/>
      <c r="X174" s="1648"/>
      <c r="Y174" s="1648"/>
      <c r="Z174" s="1648"/>
      <c r="AA174" s="1648"/>
      <c r="AB174" s="1648"/>
      <c r="AC174" s="1648"/>
      <c r="AD174" s="1648"/>
      <c r="AE174" s="1648"/>
      <c r="AF174" s="1648"/>
      <c r="AG174" s="1648"/>
      <c r="AH174" s="1648"/>
      <c r="AI174" s="1648"/>
      <c r="AJ174" s="1648"/>
      <c r="AK174" s="1648"/>
      <c r="AL174" s="1648"/>
      <c r="AM174" s="1373"/>
      <c r="AO174" s="1373"/>
      <c r="AP174" s="1643"/>
      <c r="AQ174" s="1643"/>
      <c r="AR174" s="1373"/>
      <c r="AS174" s="1373"/>
      <c r="AT174" s="1373"/>
      <c r="AU174" s="1373"/>
      <c r="AV174" s="1643"/>
      <c r="AW174" s="1373"/>
      <c r="AX174" s="1373"/>
      <c r="AY174" s="551"/>
      <c r="AZ174" s="1373"/>
      <c r="BA174" s="1373"/>
      <c r="BB174" s="1373"/>
      <c r="BC174" s="1373"/>
      <c r="BD174" s="1373"/>
      <c r="BE174" s="1639"/>
      <c r="BF174" s="629"/>
      <c r="BG174" s="629"/>
      <c r="BH174" s="629"/>
      <c r="BI174" s="629"/>
      <c r="BJ174" s="1648">
        <v>11</v>
      </c>
    </row>
    <row s="1648" customFormat="1" customHeight="1" ht="11.549999999999999">
      <c r="A175" s="994"/>
      <c r="B175" s="994"/>
      <c r="C175" s="994"/>
      <c r="D175" s="994"/>
      <c r="E175" s="994"/>
      <c r="F175" s="1643"/>
      <c r="G175" s="1643"/>
      <c r="H175" s="358"/>
      <c r="N175" s="1648"/>
      <c r="O175" s="1648"/>
      <c r="P175" s="1648"/>
      <c r="Q175" s="1648"/>
      <c r="R175" s="1648"/>
      <c r="S175" s="1648"/>
      <c r="T175" s="1648"/>
      <c r="U175" s="1648"/>
      <c r="V175" s="1648"/>
      <c r="W175" s="1648"/>
      <c r="X175" s="1648"/>
      <c r="Y175" s="1648"/>
      <c r="Z175" s="1648"/>
      <c r="AA175" s="1648"/>
      <c r="AB175" s="1648"/>
      <c r="AC175" s="1648"/>
      <c r="AD175" s="1648"/>
      <c r="AE175" s="1648"/>
      <c r="AF175" s="1648"/>
      <c r="AG175" s="1648"/>
      <c r="AH175" s="1648"/>
      <c r="AI175" s="1648"/>
      <c r="AJ175" s="1648"/>
      <c r="AK175" s="1648"/>
      <c r="AL175" s="1648"/>
      <c r="AM175" s="1373"/>
      <c r="AO175" s="1373"/>
      <c r="AP175" s="1643"/>
      <c r="AQ175" s="1643"/>
      <c r="AR175" s="1373"/>
      <c r="AS175" s="1373"/>
      <c r="AT175" s="1373"/>
      <c r="AU175" s="1373"/>
      <c r="AV175" s="1643"/>
      <c r="AW175" s="1373"/>
      <c r="AX175" s="1373"/>
      <c r="AY175" s="551"/>
      <c r="AZ175" s="1373"/>
      <c r="BA175" s="1373"/>
      <c r="BB175" s="1373"/>
      <c r="BC175" s="1373"/>
      <c r="BD175" s="1373"/>
      <c r="BE175" s="1639"/>
      <c r="BF175" s="629"/>
      <c r="BG175" s="629"/>
      <c r="BH175" s="629"/>
      <c r="BI175" s="629"/>
      <c r="BJ175" s="1648">
        <v>11</v>
      </c>
    </row>
    <row s="1648" customFormat="1" customHeight="1" ht="11.549999999999999">
      <c r="A176" s="994"/>
      <c r="B176" s="994"/>
      <c r="C176" s="994"/>
      <c r="D176" s="994"/>
      <c r="E176" s="994"/>
      <c r="F176" s="1643"/>
      <c r="G176" s="1643"/>
      <c r="H176" s="358"/>
      <c r="N176" s="1648"/>
      <c r="O176" s="1648"/>
      <c r="P176" s="1648"/>
      <c r="Q176" s="1648"/>
      <c r="R176" s="1648"/>
      <c r="S176" s="1648"/>
      <c r="T176" s="1648"/>
      <c r="U176" s="1648"/>
      <c r="V176" s="1648"/>
      <c r="W176" s="1648"/>
      <c r="X176" s="1648"/>
      <c r="Y176" s="1648"/>
      <c r="Z176" s="1648"/>
      <c r="AA176" s="1648"/>
      <c r="AB176" s="1648"/>
      <c r="AC176" s="1648"/>
      <c r="AD176" s="1648"/>
      <c r="AE176" s="1648"/>
      <c r="AF176" s="1648"/>
      <c r="AG176" s="1648"/>
      <c r="AH176" s="1648"/>
      <c r="AI176" s="1648"/>
      <c r="AJ176" s="1648"/>
      <c r="AK176" s="1648"/>
      <c r="AL176" s="1648"/>
      <c r="AM176" s="1373"/>
      <c r="AO176" s="1373"/>
      <c r="AP176" s="1643"/>
      <c r="AQ176" s="1643"/>
      <c r="AR176" s="1373"/>
      <c r="AS176" s="1373"/>
      <c r="AT176" s="1373"/>
      <c r="AU176" s="1373"/>
      <c r="AV176" s="1643"/>
      <c r="AW176" s="1373"/>
      <c r="AX176" s="1373"/>
      <c r="AY176" s="551"/>
      <c r="AZ176" s="1373"/>
      <c r="BA176" s="1373"/>
      <c r="BB176" s="1373"/>
      <c r="BC176" s="1373"/>
      <c r="BD176" s="1373"/>
      <c r="BE176" s="1639"/>
      <c r="BF176" s="629"/>
      <c r="BG176" s="629"/>
      <c r="BH176" s="629"/>
      <c r="BI176" s="629"/>
      <c r="BJ176" s="1648">
        <v>11</v>
      </c>
    </row>
    <row s="1648" customFormat="1" customHeight="1" ht="11.549999999999999">
      <c r="A177" s="994"/>
      <c r="B177" s="994"/>
      <c r="C177" s="994"/>
      <c r="D177" s="994"/>
      <c r="E177" s="994"/>
      <c r="F177" s="1643"/>
      <c r="G177" s="1643"/>
      <c r="H177" s="358"/>
      <c r="N177" s="1648"/>
      <c r="O177" s="1648"/>
      <c r="P177" s="1648"/>
      <c r="Q177" s="1648"/>
      <c r="R177" s="1648"/>
      <c r="S177" s="1648"/>
      <c r="T177" s="1648"/>
      <c r="U177" s="1648"/>
      <c r="V177" s="1648"/>
      <c r="W177" s="1648"/>
      <c r="X177" s="1648"/>
      <c r="Y177" s="1648"/>
      <c r="Z177" s="1648"/>
      <c r="AA177" s="1648"/>
      <c r="AB177" s="1648"/>
      <c r="AC177" s="1648"/>
      <c r="AD177" s="1648"/>
      <c r="AE177" s="1648"/>
      <c r="AF177" s="1648"/>
      <c r="AG177" s="1648"/>
      <c r="AH177" s="1648"/>
      <c r="AI177" s="1648"/>
      <c r="AJ177" s="1648"/>
      <c r="AK177" s="1648"/>
      <c r="AL177" s="1648"/>
      <c r="AM177" s="1373"/>
      <c r="AO177" s="1373"/>
      <c r="AP177" s="1643"/>
      <c r="AQ177" s="1643"/>
      <c r="AR177" s="1373"/>
      <c r="AS177" s="1373"/>
      <c r="AT177" s="1373"/>
      <c r="AU177" s="1373"/>
      <c r="AV177" s="1643"/>
      <c r="AW177" s="1373"/>
      <c r="AX177" s="1373"/>
      <c r="AY177" s="551"/>
      <c r="AZ177" s="1373"/>
      <c r="BA177" s="1373"/>
      <c r="BB177" s="1373"/>
      <c r="BC177" s="1373"/>
      <c r="BD177" s="1373"/>
      <c r="BE177" s="1639"/>
      <c r="BF177" s="629"/>
      <c r="BG177" s="629"/>
      <c r="BH177" s="629"/>
      <c r="BI177" s="629"/>
      <c r="BJ177" s="1648">
        <v>11</v>
      </c>
    </row>
    <row s="1648" customFormat="1" customHeight="1" ht="11.549999999999999">
      <c r="A178" s="994"/>
      <c r="B178" s="994"/>
      <c r="C178" s="994"/>
      <c r="D178" s="994"/>
      <c r="E178" s="994"/>
      <c r="F178" s="1643"/>
      <c r="G178" s="1643"/>
      <c r="H178" s="358"/>
      <c r="N178" s="1648"/>
      <c r="O178" s="1648"/>
      <c r="P178" s="1648"/>
      <c r="Q178" s="1648"/>
      <c r="R178" s="1648"/>
      <c r="S178" s="1648"/>
      <c r="T178" s="1648"/>
      <c r="U178" s="1648"/>
      <c r="V178" s="1648"/>
      <c r="W178" s="1648"/>
      <c r="X178" s="1648"/>
      <c r="Y178" s="1648"/>
      <c r="Z178" s="1648"/>
      <c r="AA178" s="1648"/>
      <c r="AB178" s="1648"/>
      <c r="AC178" s="1648"/>
      <c r="AD178" s="1648"/>
      <c r="AE178" s="1648"/>
      <c r="AF178" s="1648"/>
      <c r="AG178" s="1648"/>
      <c r="AH178" s="1648"/>
      <c r="AI178" s="1648"/>
      <c r="AJ178" s="1648"/>
      <c r="AK178" s="1648"/>
      <c r="AL178" s="1648"/>
      <c r="AM178" s="1373"/>
      <c r="AO178" s="1373"/>
      <c r="AP178" s="1643"/>
      <c r="AQ178" s="1643"/>
      <c r="AR178" s="1373"/>
      <c r="AS178" s="1373"/>
      <c r="AT178" s="1373"/>
      <c r="AU178" s="1373"/>
      <c r="AV178" s="1643"/>
      <c r="AW178" s="1373"/>
      <c r="AX178" s="1373"/>
      <c r="AY178" s="551"/>
      <c r="AZ178" s="1373"/>
      <c r="BA178" s="1373"/>
      <c r="BB178" s="1373"/>
      <c r="BC178" s="1373"/>
      <c r="BD178" s="1373"/>
      <c r="BE178" s="1639"/>
      <c r="BF178" s="629"/>
      <c r="BG178" s="629"/>
      <c r="BH178" s="629"/>
      <c r="BI178" s="629"/>
      <c r="BJ178" s="1648">
        <v>11</v>
      </c>
    </row>
    <row s="1648" customFormat="1" customHeight="1" ht="11.549999999999999">
      <c r="A179" s="994"/>
      <c r="B179" s="994"/>
      <c r="C179" s="994"/>
      <c r="D179" s="994"/>
      <c r="E179" s="994"/>
      <c r="F179" s="1643"/>
      <c r="G179" s="1643"/>
      <c r="H179" s="358"/>
      <c r="N179" s="1648"/>
      <c r="O179" s="1648"/>
      <c r="P179" s="1648"/>
      <c r="Q179" s="1648"/>
      <c r="R179" s="1648"/>
      <c r="S179" s="1648"/>
      <c r="T179" s="1648"/>
      <c r="U179" s="1648"/>
      <c r="V179" s="1648"/>
      <c r="W179" s="1648"/>
      <c r="X179" s="1648"/>
      <c r="Y179" s="1648"/>
      <c r="Z179" s="1648"/>
      <c r="AA179" s="1648"/>
      <c r="AB179" s="1648"/>
      <c r="AC179" s="1648"/>
      <c r="AD179" s="1648"/>
      <c r="AE179" s="1648"/>
      <c r="AF179" s="1648"/>
      <c r="AG179" s="1648"/>
      <c r="AH179" s="1648"/>
      <c r="AI179" s="1648"/>
      <c r="AJ179" s="1648"/>
      <c r="AK179" s="1648"/>
      <c r="AL179" s="1648"/>
      <c r="AM179" s="1373"/>
      <c r="AO179" s="1373"/>
      <c r="AP179" s="1643"/>
      <c r="AQ179" s="1643"/>
      <c r="AR179" s="1373"/>
      <c r="AS179" s="1373"/>
      <c r="AT179" s="1373"/>
      <c r="AU179" s="1373"/>
      <c r="AV179" s="1643"/>
      <c r="AW179" s="1373"/>
      <c r="AX179" s="1373"/>
      <c r="AY179" s="551"/>
      <c r="AZ179" s="1373"/>
      <c r="BA179" s="1373"/>
      <c r="BB179" s="1373"/>
      <c r="BC179" s="1373"/>
      <c r="BD179" s="1373"/>
      <c r="BE179" s="1639"/>
      <c r="BF179" s="629"/>
      <c r="BG179" s="629"/>
      <c r="BH179" s="629"/>
      <c r="BI179" s="629"/>
      <c r="BJ179" s="1648">
        <v>11</v>
      </c>
    </row>
    <row s="1648" customFormat="1" customHeight="1" ht="11.549999999999999">
      <c r="A180" s="994"/>
      <c r="B180" s="994"/>
      <c r="C180" s="994"/>
      <c r="D180" s="994"/>
      <c r="E180" s="994"/>
      <c r="F180" s="1643"/>
      <c r="G180" s="1643"/>
      <c r="H180" s="358"/>
      <c r="N180" s="1648"/>
      <c r="O180" s="1648"/>
      <c r="P180" s="1648"/>
      <c r="Q180" s="1648"/>
      <c r="R180" s="1648"/>
      <c r="S180" s="1648"/>
      <c r="T180" s="1648"/>
      <c r="U180" s="1648"/>
      <c r="V180" s="1648"/>
      <c r="W180" s="1648"/>
      <c r="X180" s="1648"/>
      <c r="Y180" s="1648"/>
      <c r="Z180" s="1648"/>
      <c r="AA180" s="1648"/>
      <c r="AB180" s="1648"/>
      <c r="AC180" s="1648"/>
      <c r="AD180" s="1648"/>
      <c r="AE180" s="1648"/>
      <c r="AF180" s="1648"/>
      <c r="AG180" s="1648"/>
      <c r="AH180" s="1648"/>
      <c r="AI180" s="1648"/>
      <c r="AJ180" s="1648"/>
      <c r="AK180" s="1648"/>
      <c r="AL180" s="1648"/>
      <c r="AM180" s="1373"/>
      <c r="AO180" s="1373"/>
      <c r="AP180" s="1643"/>
      <c r="AQ180" s="1643"/>
      <c r="AR180" s="1373"/>
      <c r="AS180" s="1373"/>
      <c r="AT180" s="1373"/>
      <c r="AU180" s="1373"/>
      <c r="AV180" s="1643"/>
      <c r="AW180" s="1373"/>
      <c r="AX180" s="1373"/>
      <c r="AY180" s="551"/>
      <c r="AZ180" s="1373"/>
      <c r="BA180" s="1373"/>
      <c r="BB180" s="1373"/>
      <c r="BC180" s="1373"/>
      <c r="BD180" s="1373"/>
      <c r="BE180" s="1639"/>
      <c r="BF180" s="629"/>
      <c r="BG180" s="629"/>
      <c r="BH180" s="629"/>
      <c r="BI180" s="629"/>
      <c r="BJ180" s="1648">
        <v>11</v>
      </c>
    </row>
    <row s="1648" customFormat="1" customHeight="1" ht="11.549999999999999">
      <c r="A181" s="994"/>
      <c r="B181" s="994"/>
      <c r="C181" s="994"/>
      <c r="D181" s="994"/>
      <c r="E181" s="994"/>
      <c r="F181" s="1643"/>
      <c r="G181" s="1643"/>
      <c r="H181" s="358"/>
      <c r="N181" s="1648"/>
      <c r="O181" s="1648"/>
      <c r="P181" s="1648"/>
      <c r="Q181" s="1648"/>
      <c r="R181" s="1648"/>
      <c r="S181" s="1648"/>
      <c r="T181" s="1648"/>
      <c r="U181" s="1648"/>
      <c r="V181" s="1648"/>
      <c r="W181" s="1648"/>
      <c r="X181" s="1648"/>
      <c r="Y181" s="1648"/>
      <c r="Z181" s="1648"/>
      <c r="AA181" s="1648"/>
      <c r="AB181" s="1648"/>
      <c r="AC181" s="1648"/>
      <c r="AD181" s="1648"/>
      <c r="AE181" s="1648"/>
      <c r="AF181" s="1648"/>
      <c r="AG181" s="1648"/>
      <c r="AH181" s="1648"/>
      <c r="AI181" s="1648"/>
      <c r="AJ181" s="1648"/>
      <c r="AK181" s="1648"/>
      <c r="AL181" s="1648"/>
      <c r="AM181" s="1373"/>
      <c r="AO181" s="1373"/>
      <c r="AP181" s="1643"/>
      <c r="AQ181" s="1643"/>
      <c r="AR181" s="1373"/>
      <c r="AS181" s="1373"/>
      <c r="AT181" s="1373"/>
      <c r="AU181" s="1373"/>
      <c r="AV181" s="1643"/>
      <c r="AW181" s="1373"/>
      <c r="AX181" s="1373"/>
      <c r="AY181" s="551"/>
      <c r="AZ181" s="1373"/>
      <c r="BA181" s="1373"/>
      <c r="BB181" s="1373"/>
      <c r="BC181" s="1373"/>
      <c r="BD181" s="1373"/>
      <c r="BE181" s="1639"/>
      <c r="BF181" s="629"/>
      <c r="BG181" s="629"/>
      <c r="BH181" s="629"/>
      <c r="BI181" s="629"/>
      <c r="BJ181" s="1648">
        <v>11</v>
      </c>
    </row>
    <row s="1648" customFormat="1" customHeight="1" ht="11.549999999999999">
      <c r="A182" s="994"/>
      <c r="B182" s="994"/>
      <c r="C182" s="994"/>
      <c r="D182" s="994"/>
      <c r="E182" s="994"/>
      <c r="F182" s="1643"/>
      <c r="G182" s="1643"/>
      <c r="H182" s="358"/>
      <c r="N182" s="1648"/>
      <c r="O182" s="1648"/>
      <c r="P182" s="1648"/>
      <c r="Q182" s="1648"/>
      <c r="R182" s="1648"/>
      <c r="S182" s="1648"/>
      <c r="T182" s="1648"/>
      <c r="U182" s="1648"/>
      <c r="V182" s="1648"/>
      <c r="W182" s="1648"/>
      <c r="X182" s="1648"/>
      <c r="Y182" s="1648"/>
      <c r="Z182" s="1648"/>
      <c r="AA182" s="1648"/>
      <c r="AB182" s="1648"/>
      <c r="AC182" s="1648"/>
      <c r="AD182" s="1648"/>
      <c r="AE182" s="1648"/>
      <c r="AF182" s="1648"/>
      <c r="AG182" s="1648"/>
      <c r="AH182" s="1648"/>
      <c r="AI182" s="1648"/>
      <c r="AJ182" s="1648"/>
      <c r="AK182" s="1648"/>
      <c r="AL182" s="1648"/>
      <c r="AM182" s="1373"/>
      <c r="AO182" s="1373"/>
      <c r="AP182" s="1643"/>
      <c r="AQ182" s="1643"/>
      <c r="AR182" s="1373"/>
      <c r="AS182" s="1373"/>
      <c r="AT182" s="1373"/>
      <c r="AU182" s="1373"/>
      <c r="AV182" s="1643"/>
      <c r="AW182" s="1373"/>
      <c r="AX182" s="1373"/>
      <c r="AY182" s="551"/>
      <c r="AZ182" s="1373"/>
      <c r="BA182" s="1373"/>
      <c r="BB182" s="1373"/>
      <c r="BC182" s="1373"/>
      <c r="BD182" s="1373"/>
      <c r="BE182" s="1639"/>
      <c r="BF182" s="629"/>
      <c r="BG182" s="629"/>
      <c r="BH182" s="629"/>
      <c r="BI182" s="629"/>
      <c r="BJ182" s="1648">
        <v>11</v>
      </c>
    </row>
    <row s="1648" customFormat="1" customHeight="1" ht="11.549999999999999">
      <c r="A183" s="994"/>
      <c r="B183" s="994"/>
      <c r="C183" s="994"/>
      <c r="D183" s="994"/>
      <c r="E183" s="994"/>
      <c r="F183" s="1643"/>
      <c r="G183" s="1643"/>
      <c r="H183" s="358"/>
      <c r="N183" s="1648"/>
      <c r="O183" s="1648"/>
      <c r="P183" s="1648"/>
      <c r="Q183" s="1648"/>
      <c r="R183" s="1648"/>
      <c r="S183" s="1648"/>
      <c r="T183" s="1648"/>
      <c r="U183" s="1648"/>
      <c r="V183" s="1648"/>
      <c r="W183" s="1648"/>
      <c r="X183" s="1648"/>
      <c r="Y183" s="1648"/>
      <c r="Z183" s="1648"/>
      <c r="AA183" s="1648"/>
      <c r="AB183" s="1648"/>
      <c r="AC183" s="1648"/>
      <c r="AD183" s="1648"/>
      <c r="AE183" s="1648"/>
      <c r="AF183" s="1648"/>
      <c r="AG183" s="1648"/>
      <c r="AH183" s="1648"/>
      <c r="AI183" s="1648"/>
      <c r="AJ183" s="1648"/>
      <c r="AK183" s="1648"/>
      <c r="AL183" s="1648"/>
      <c r="AM183" s="1373"/>
      <c r="AO183" s="1373"/>
      <c r="AP183" s="1643"/>
      <c r="AQ183" s="1643"/>
      <c r="AR183" s="1373"/>
      <c r="AS183" s="1373"/>
      <c r="AT183" s="1373"/>
      <c r="AU183" s="1373"/>
      <c r="AV183" s="1643"/>
      <c r="AW183" s="1373"/>
      <c r="AX183" s="1373"/>
      <c r="AY183" s="551"/>
      <c r="AZ183" s="1373"/>
      <c r="BA183" s="1373"/>
      <c r="BB183" s="1373"/>
      <c r="BC183" s="1373"/>
      <c r="BD183" s="1373"/>
      <c r="BE183" s="1639"/>
      <c r="BF183" s="629"/>
      <c r="BG183" s="629"/>
      <c r="BH183" s="629"/>
      <c r="BI183" s="629"/>
      <c r="BJ183" s="1648">
        <v>11</v>
      </c>
    </row>
    <row s="1648" customFormat="1" customHeight="1" ht="11.549999999999999">
      <c r="A184" s="994"/>
      <c r="B184" s="994"/>
      <c r="C184" s="994"/>
      <c r="D184" s="994"/>
      <c r="E184" s="994"/>
      <c r="F184" s="1643"/>
      <c r="G184" s="1643"/>
      <c r="H184" s="358"/>
      <c r="N184" s="1648"/>
      <c r="O184" s="1648"/>
      <c r="P184" s="1648"/>
      <c r="Q184" s="1648"/>
      <c r="R184" s="1648"/>
      <c r="S184" s="1648"/>
      <c r="T184" s="1648"/>
      <c r="U184" s="1648"/>
      <c r="V184" s="1648"/>
      <c r="W184" s="1648"/>
      <c r="X184" s="1648"/>
      <c r="Y184" s="1648"/>
      <c r="Z184" s="1648"/>
      <c r="AA184" s="1648"/>
      <c r="AB184" s="1648"/>
      <c r="AC184" s="1648"/>
      <c r="AD184" s="1648"/>
      <c r="AE184" s="1648"/>
      <c r="AF184" s="1648"/>
      <c r="AG184" s="1648"/>
      <c r="AH184" s="1648"/>
      <c r="AI184" s="1648"/>
      <c r="AJ184" s="1648"/>
      <c r="AK184" s="1648"/>
      <c r="AL184" s="1648"/>
      <c r="AM184" s="1373"/>
      <c r="AO184" s="1373"/>
      <c r="AP184" s="1643"/>
      <c r="AQ184" s="1643"/>
      <c r="AR184" s="1373"/>
      <c r="AS184" s="1373"/>
      <c r="AT184" s="1373"/>
      <c r="AU184" s="1373"/>
      <c r="AV184" s="1643"/>
      <c r="AW184" s="1373"/>
      <c r="AX184" s="1373"/>
      <c r="AY184" s="551"/>
      <c r="AZ184" s="1373"/>
      <c r="BA184" s="1373"/>
      <c r="BB184" s="1373"/>
      <c r="BC184" s="1373"/>
      <c r="BD184" s="1373"/>
      <c r="BE184" s="1639"/>
      <c r="BF184" s="629"/>
      <c r="BG184" s="629"/>
      <c r="BH184" s="629"/>
      <c r="BI184" s="629"/>
      <c r="BJ184" s="1648">
        <v>11</v>
      </c>
    </row>
    <row s="1648" customFormat="1" customHeight="1" ht="11.549999999999999">
      <c r="A185" s="994"/>
      <c r="B185" s="994"/>
      <c r="C185" s="994"/>
      <c r="D185" s="994"/>
      <c r="E185" s="994"/>
      <c r="F185" s="1643"/>
      <c r="G185" s="1643"/>
      <c r="H185" s="358"/>
      <c r="N185" s="1648"/>
      <c r="O185" s="1648"/>
      <c r="P185" s="1648"/>
      <c r="Q185" s="1648"/>
      <c r="R185" s="1648"/>
      <c r="S185" s="1648"/>
      <c r="T185" s="1648"/>
      <c r="U185" s="1648"/>
      <c r="V185" s="1648"/>
      <c r="W185" s="1648"/>
      <c r="X185" s="1648"/>
      <c r="Y185" s="1648"/>
      <c r="Z185" s="1648"/>
      <c r="AA185" s="1648"/>
      <c r="AB185" s="1648"/>
      <c r="AC185" s="1648"/>
      <c r="AD185" s="1648"/>
      <c r="AE185" s="1648"/>
      <c r="AF185" s="1648"/>
      <c r="AG185" s="1648"/>
      <c r="AH185" s="1648"/>
      <c r="AI185" s="1648"/>
      <c r="AJ185" s="1648"/>
      <c r="AK185" s="1648"/>
      <c r="AL185" s="1648"/>
      <c r="AM185" s="1373"/>
      <c r="AO185" s="1373"/>
      <c r="AP185" s="1643"/>
      <c r="AQ185" s="1643"/>
      <c r="AR185" s="1373"/>
      <c r="AS185" s="1373"/>
      <c r="AT185" s="1373"/>
      <c r="AU185" s="1373"/>
      <c r="AV185" s="1643"/>
      <c r="AW185" s="1373"/>
      <c r="AX185" s="1373"/>
      <c r="AY185" s="551"/>
      <c r="AZ185" s="1373"/>
      <c r="BA185" s="1373"/>
      <c r="BB185" s="1373"/>
      <c r="BC185" s="1373"/>
      <c r="BD185" s="1373"/>
      <c r="BE185" s="1639"/>
      <c r="BF185" s="629"/>
      <c r="BG185" s="629"/>
      <c r="BH185" s="629"/>
      <c r="BI185" s="629"/>
      <c r="BJ185" s="1648">
        <v>11</v>
      </c>
    </row>
    <row s="1648" customFormat="1" customHeight="1" ht="11.549999999999999">
      <c r="A186" s="994"/>
      <c r="B186" s="994"/>
      <c r="C186" s="994"/>
      <c r="D186" s="994"/>
      <c r="E186" s="994"/>
      <c r="F186" s="1643"/>
      <c r="G186" s="1643"/>
      <c r="H186" s="358"/>
      <c r="N186" s="1648"/>
      <c r="O186" s="1648"/>
      <c r="P186" s="1648"/>
      <c r="Q186" s="1648"/>
      <c r="R186" s="1648"/>
      <c r="S186" s="1648"/>
      <c r="T186" s="1648"/>
      <c r="U186" s="1648"/>
      <c r="V186" s="1648"/>
      <c r="W186" s="1648"/>
      <c r="X186" s="1648"/>
      <c r="Y186" s="1648"/>
      <c r="Z186" s="1648"/>
      <c r="AA186" s="1648"/>
      <c r="AB186" s="1648"/>
      <c r="AC186" s="1648"/>
      <c r="AD186" s="1648"/>
      <c r="AE186" s="1648"/>
      <c r="AF186" s="1648"/>
      <c r="AG186" s="1648"/>
      <c r="AH186" s="1648"/>
      <c r="AI186" s="1648"/>
      <c r="AJ186" s="1648"/>
      <c r="AK186" s="1648"/>
      <c r="AL186" s="1648"/>
      <c r="AM186" s="1373"/>
      <c r="AO186" s="1373"/>
      <c r="AP186" s="1643"/>
      <c r="AQ186" s="1643"/>
      <c r="AR186" s="1373"/>
      <c r="AS186" s="1373"/>
      <c r="AT186" s="1373"/>
      <c r="AU186" s="1373"/>
      <c r="AV186" s="1643"/>
      <c r="AW186" s="1373"/>
      <c r="AX186" s="1373"/>
      <c r="AY186" s="551"/>
      <c r="AZ186" s="1373"/>
      <c r="BA186" s="1373"/>
      <c r="BB186" s="1373"/>
      <c r="BC186" s="1373"/>
      <c r="BD186" s="1373"/>
      <c r="BE186" s="1639"/>
      <c r="BF186" s="629"/>
      <c r="BG186" s="629"/>
      <c r="BH186" s="629"/>
      <c r="BI186" s="629"/>
      <c r="BJ186" s="1648">
        <v>11</v>
      </c>
    </row>
    <row s="1648" customFormat="1" customHeight="1" ht="11.549999999999999">
      <c r="A187" s="994"/>
      <c r="B187" s="994"/>
      <c r="C187" s="994"/>
      <c r="D187" s="994"/>
      <c r="E187" s="994"/>
      <c r="F187" s="1643"/>
      <c r="G187" s="1643"/>
      <c r="H187" s="358"/>
      <c r="N187" s="1648"/>
      <c r="O187" s="1648"/>
      <c r="P187" s="1648"/>
      <c r="Q187" s="1648"/>
      <c r="R187" s="1648"/>
      <c r="S187" s="1648"/>
      <c r="T187" s="1648"/>
      <c r="U187" s="1648"/>
      <c r="V187" s="1648"/>
      <c r="W187" s="1648"/>
      <c r="X187" s="1648"/>
      <c r="Y187" s="1648"/>
      <c r="Z187" s="1648"/>
      <c r="AA187" s="1648"/>
      <c r="AB187" s="1648"/>
      <c r="AC187" s="1648"/>
      <c r="AD187" s="1648"/>
      <c r="AE187" s="1648"/>
      <c r="AF187" s="1648"/>
      <c r="AG187" s="1648"/>
      <c r="AH187" s="1648"/>
      <c r="AI187" s="1648"/>
      <c r="AJ187" s="1648"/>
      <c r="AK187" s="1648"/>
      <c r="AL187" s="1648"/>
      <c r="AM187" s="1373"/>
      <c r="AO187" s="1373"/>
      <c r="AP187" s="1643"/>
      <c r="AQ187" s="1643"/>
      <c r="AR187" s="1373"/>
      <c r="AS187" s="1373"/>
      <c r="AT187" s="1373"/>
      <c r="AU187" s="1373"/>
      <c r="AV187" s="1643"/>
      <c r="AW187" s="1373"/>
      <c r="AX187" s="1373"/>
      <c r="AY187" s="551"/>
      <c r="AZ187" s="1373"/>
      <c r="BA187" s="1373"/>
      <c r="BB187" s="1373"/>
      <c r="BC187" s="1373"/>
      <c r="BD187" s="1373"/>
      <c r="BE187" s="1639"/>
      <c r="BF187" s="629"/>
      <c r="BG187" s="629"/>
      <c r="BH187" s="629"/>
      <c r="BI187" s="629"/>
      <c r="BJ187" s="1648">
        <v>11</v>
      </c>
    </row>
    <row s="1648" customFormat="1" customHeight="1" ht="11.549999999999999">
      <c r="A188" s="994"/>
      <c r="B188" s="994"/>
      <c r="C188" s="994"/>
      <c r="D188" s="994"/>
      <c r="E188" s="994"/>
      <c r="F188" s="1643"/>
      <c r="G188" s="1643"/>
      <c r="H188" s="358"/>
      <c r="N188" s="1648"/>
      <c r="O188" s="1648"/>
      <c r="P188" s="1648"/>
      <c r="Q188" s="1648"/>
      <c r="R188" s="1648"/>
      <c r="S188" s="1648"/>
      <c r="T188" s="1648"/>
      <c r="U188" s="1648"/>
      <c r="V188" s="1648"/>
      <c r="W188" s="1648"/>
      <c r="X188" s="1648"/>
      <c r="Y188" s="1648"/>
      <c r="Z188" s="1648"/>
      <c r="AA188" s="1648"/>
      <c r="AB188" s="1648"/>
      <c r="AC188" s="1648"/>
      <c r="AD188" s="1648"/>
      <c r="AE188" s="1648"/>
      <c r="AF188" s="1648"/>
      <c r="AG188" s="1648"/>
      <c r="AH188" s="1648"/>
      <c r="AI188" s="1648"/>
      <c r="AJ188" s="1648"/>
      <c r="AK188" s="1648"/>
      <c r="AL188" s="1648"/>
      <c r="AM188" s="1373"/>
      <c r="AO188" s="1373"/>
      <c r="AP188" s="1643"/>
      <c r="AQ188" s="1643"/>
      <c r="AR188" s="1373"/>
      <c r="AS188" s="1373"/>
      <c r="AT188" s="1373"/>
      <c r="AU188" s="1373"/>
      <c r="AV188" s="1643"/>
      <c r="AW188" s="1373"/>
      <c r="AX188" s="1373"/>
      <c r="AY188" s="551"/>
      <c r="AZ188" s="1373"/>
      <c r="BA188" s="1373"/>
      <c r="BB188" s="1373"/>
      <c r="BC188" s="1373"/>
      <c r="BD188" s="1373"/>
      <c r="BE188" s="1639"/>
      <c r="BF188" s="629"/>
      <c r="BG188" s="629"/>
      <c r="BH188" s="629"/>
      <c r="BI188" s="629"/>
      <c r="BJ188" s="1648">
        <v>11</v>
      </c>
    </row>
    <row s="1648" customFormat="1" customHeight="1" ht="11.549999999999999">
      <c r="A189" s="994"/>
      <c r="B189" s="994"/>
      <c r="C189" s="994"/>
      <c r="D189" s="994"/>
      <c r="E189" s="994"/>
      <c r="F189" s="1643"/>
      <c r="G189" s="1643"/>
      <c r="H189" s="358"/>
      <c r="N189" s="1648"/>
      <c r="O189" s="1648"/>
      <c r="P189" s="1648"/>
      <c r="Q189" s="1648"/>
      <c r="R189" s="1648"/>
      <c r="S189" s="1648"/>
      <c r="T189" s="1648"/>
      <c r="U189" s="1648"/>
      <c r="V189" s="1648"/>
      <c r="W189" s="1648"/>
      <c r="X189" s="1648"/>
      <c r="Y189" s="1648"/>
      <c r="Z189" s="1648"/>
      <c r="AA189" s="1648"/>
      <c r="AB189" s="1648"/>
      <c r="AC189" s="1648"/>
      <c r="AD189" s="1648"/>
      <c r="AE189" s="1648"/>
      <c r="AF189" s="1648"/>
      <c r="AG189" s="1648"/>
      <c r="AH189" s="1648"/>
      <c r="AI189" s="1648"/>
      <c r="AJ189" s="1648"/>
      <c r="AK189" s="1648"/>
      <c r="AL189" s="1648"/>
      <c r="AM189" s="1373"/>
      <c r="AO189" s="1373"/>
      <c r="AP189" s="1643"/>
      <c r="AQ189" s="1643"/>
      <c r="AR189" s="1373"/>
      <c r="AS189" s="1373"/>
      <c r="AT189" s="1373"/>
      <c r="AU189" s="1373"/>
      <c r="AV189" s="1643"/>
      <c r="AW189" s="1373"/>
      <c r="AX189" s="1373"/>
      <c r="AY189" s="551"/>
      <c r="AZ189" s="1373"/>
      <c r="BA189" s="1373"/>
      <c r="BB189" s="1373"/>
      <c r="BC189" s="1373"/>
      <c r="BD189" s="1373"/>
      <c r="BE189" s="1639"/>
      <c r="BF189" s="629"/>
      <c r="BG189" s="629"/>
      <c r="BH189" s="629"/>
      <c r="BI189" s="629"/>
      <c r="BJ189" s="1648">
        <v>11</v>
      </c>
    </row>
    <row customHeight="1" ht="11.549999999999999">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K190" s="1642"/>
      <c r="AL190" s="1642"/>
      <c r="BJ190" s="1638">
        <v>11</v>
      </c>
    </row>
    <row customHeight="1" ht="11.549999999999999">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K191" s="1642"/>
      <c r="AL191" s="1642"/>
      <c r="BJ191" s="1638">
        <v>11</v>
      </c>
    </row>
    <row customHeight="1" ht="11.549999999999999">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K192" s="1642"/>
      <c r="AL192" s="1642"/>
      <c r="BJ192" s="1638">
        <v>11</v>
      </c>
    </row>
    <row customHeight="1" ht="11.549999999999999">
      <c r="A193" s="997"/>
      <c r="B193" s="997"/>
      <c r="C193" s="997"/>
      <c r="D193" s="997"/>
      <c r="E193" s="997"/>
      <c r="F193" s="1638"/>
      <c r="H193" s="1638"/>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K193" s="1642"/>
      <c r="AL193" s="1642"/>
      <c r="AM193" s="1638"/>
      <c r="AO193" s="1638"/>
      <c r="AR193" s="1638"/>
      <c r="AS193" s="1638"/>
      <c r="AT193" s="1638"/>
      <c r="AU193" s="1638"/>
      <c r="AW193" s="1638"/>
      <c r="AX193" s="1638"/>
      <c r="AY193" s="1638"/>
      <c r="AZ193" s="1638"/>
      <c r="BA193" s="1638"/>
      <c r="BB193" s="1638"/>
      <c r="BC193" s="1638"/>
      <c r="BD193" s="1638"/>
      <c r="BE193" s="1638"/>
      <c r="BF193" s="1638"/>
      <c r="BG193" s="1638"/>
      <c r="BH193" s="1638"/>
      <c r="BI193" s="1638"/>
      <c r="BJ193" s="1638">
        <v>11</v>
      </c>
    </row>
    <row customHeight="1" ht="11.549999999999999">
      <c r="A194" s="997"/>
      <c r="B194" s="997"/>
      <c r="C194" s="997"/>
      <c r="D194" s="997"/>
      <c r="E194" s="997"/>
      <c r="F194" s="1638"/>
      <c r="H194" s="1638"/>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K194" s="1642"/>
      <c r="AL194" s="1642"/>
      <c r="AM194" s="1638"/>
      <c r="AO194" s="1638"/>
      <c r="AR194" s="1638"/>
      <c r="AS194" s="1638"/>
      <c r="AT194" s="1638"/>
      <c r="AU194" s="1638"/>
      <c r="AW194" s="1638"/>
      <c r="AX194" s="1638"/>
      <c r="AY194" s="1638"/>
      <c r="AZ194" s="1638"/>
      <c r="BA194" s="1638"/>
      <c r="BB194" s="1638"/>
      <c r="BC194" s="1638"/>
      <c r="BD194" s="1638"/>
      <c r="BE194" s="1638"/>
      <c r="BF194" s="1638"/>
      <c r="BG194" s="1638"/>
      <c r="BH194" s="1638"/>
      <c r="BI194" s="1638"/>
      <c r="BJ194" s="1638">
        <v>11</v>
      </c>
    </row>
    <row customHeight="1" ht="11.549999999999999">
      <c r="A195" s="997"/>
      <c r="B195" s="997"/>
      <c r="C195" s="997"/>
      <c r="D195" s="997"/>
      <c r="E195" s="997"/>
      <c r="F195" s="1638"/>
      <c r="H195" s="1638"/>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K195" s="1642"/>
      <c r="AL195" s="1642"/>
      <c r="AM195" s="1638"/>
      <c r="AO195" s="1638"/>
      <c r="AR195" s="1638"/>
      <c r="AS195" s="1638"/>
      <c r="AT195" s="1638"/>
      <c r="AU195" s="1638"/>
      <c r="AW195" s="1638"/>
      <c r="AX195" s="1638"/>
      <c r="AY195" s="1638"/>
      <c r="AZ195" s="1638"/>
      <c r="BA195" s="1638"/>
      <c r="BB195" s="1638"/>
      <c r="BC195" s="1638"/>
      <c r="BD195" s="1638"/>
      <c r="BE195" s="1638"/>
      <c r="BF195" s="1638"/>
      <c r="BG195" s="1638"/>
      <c r="BH195" s="1638"/>
      <c r="BI195" s="1638"/>
      <c r="BJ195" s="1638">
        <v>11</v>
      </c>
    </row>
    <row customHeight="1" ht="11.549999999999999">
      <c r="A196" s="997"/>
      <c r="B196" s="997"/>
      <c r="C196" s="997"/>
      <c r="D196" s="997"/>
      <c r="E196" s="997"/>
      <c r="F196" s="1638"/>
      <c r="H196" s="1638"/>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K196" s="1642"/>
      <c r="AL196" s="1642"/>
      <c r="AM196" s="1638"/>
      <c r="AO196" s="1638"/>
      <c r="AR196" s="1638"/>
      <c r="AS196" s="1638"/>
      <c r="AT196" s="1638"/>
      <c r="AU196" s="1638"/>
      <c r="AW196" s="1638"/>
      <c r="AX196" s="1638"/>
      <c r="AY196" s="1638"/>
      <c r="AZ196" s="1638"/>
      <c r="BA196" s="1638"/>
      <c r="BB196" s="1638"/>
      <c r="BC196" s="1638"/>
      <c r="BD196" s="1638"/>
      <c r="BE196" s="1638"/>
      <c r="BF196" s="1638"/>
      <c r="BG196" s="1638"/>
      <c r="BH196" s="1638"/>
      <c r="BI196" s="1638"/>
      <c r="BJ196" s="1638">
        <v>11</v>
      </c>
    </row>
    <row customHeight="1" ht="11.549999999999999">
      <c r="A197" s="997"/>
      <c r="B197" s="997"/>
      <c r="C197" s="997"/>
      <c r="D197" s="997"/>
      <c r="E197" s="997"/>
      <c r="F197" s="1638"/>
      <c r="H197" s="1638"/>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K197" s="1642"/>
      <c r="AL197" s="1642"/>
      <c r="AM197" s="1638"/>
      <c r="AO197" s="1638"/>
      <c r="AR197" s="1638"/>
      <c r="AS197" s="1638"/>
      <c r="AT197" s="1638"/>
      <c r="AU197" s="1638"/>
      <c r="AW197" s="1638"/>
      <c r="AX197" s="1638"/>
      <c r="AY197" s="1638"/>
      <c r="AZ197" s="1638"/>
      <c r="BA197" s="1638"/>
      <c r="BB197" s="1638"/>
      <c r="BC197" s="1638"/>
      <c r="BD197" s="1638"/>
      <c r="BE197" s="1638"/>
      <c r="BF197" s="1638"/>
      <c r="BG197" s="1638"/>
      <c r="BH197" s="1638"/>
      <c r="BI197" s="1638"/>
      <c r="BJ197" s="1638">
        <v>11</v>
      </c>
    </row>
    <row customHeight="1" ht="11.549999999999999">
      <c r="A198" s="997"/>
      <c r="B198" s="997"/>
      <c r="C198" s="997"/>
      <c r="D198" s="997"/>
      <c r="E198" s="997"/>
      <c r="F198" s="1638"/>
      <c r="H198" s="1638"/>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K198" s="1642"/>
      <c r="AL198" s="1642"/>
      <c r="AM198" s="1638"/>
      <c r="AO198" s="1638"/>
      <c r="AR198" s="1638"/>
      <c r="AS198" s="1638"/>
      <c r="AT198" s="1638"/>
      <c r="AU198" s="1638"/>
      <c r="AW198" s="1638"/>
      <c r="AX198" s="1638"/>
      <c r="AY198" s="1638"/>
      <c r="AZ198" s="1638"/>
      <c r="BA198" s="1638"/>
      <c r="BB198" s="1638"/>
      <c r="BC198" s="1638"/>
      <c r="BD198" s="1638"/>
      <c r="BE198" s="1638"/>
      <c r="BF198" s="1638"/>
      <c r="BG198" s="1638"/>
      <c r="BH198" s="1638"/>
      <c r="BI198" s="1638"/>
      <c r="BJ198" s="1638">
        <v>11</v>
      </c>
    </row>
    <row customHeight="1" ht="11.549999999999999">
      <c r="A199" s="997"/>
      <c r="B199" s="997"/>
      <c r="C199" s="997"/>
      <c r="D199" s="997"/>
      <c r="E199" s="997"/>
      <c r="F199" s="1638"/>
      <c r="H199" s="1638"/>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K199" s="1642"/>
      <c r="AL199" s="1642"/>
      <c r="AM199" s="1638"/>
      <c r="AO199" s="1638"/>
      <c r="AR199" s="1638"/>
      <c r="AS199" s="1638"/>
      <c r="AT199" s="1638"/>
      <c r="AU199" s="1638"/>
      <c r="AW199" s="1638"/>
      <c r="AX199" s="1638"/>
      <c r="AY199" s="1638"/>
      <c r="AZ199" s="1638"/>
      <c r="BA199" s="1638"/>
      <c r="BB199" s="1638"/>
      <c r="BC199" s="1638"/>
      <c r="BD199" s="1638"/>
      <c r="BE199" s="1638"/>
      <c r="BF199" s="1638"/>
      <c r="BG199" s="1638"/>
      <c r="BH199" s="1638"/>
      <c r="BI199" s="1638"/>
      <c r="BJ199" s="1638">
        <v>11</v>
      </c>
    </row>
    <row customHeight="1" ht="11.549999999999999">
      <c r="A200" s="997"/>
      <c r="B200" s="997"/>
      <c r="C200" s="997"/>
      <c r="D200" s="997"/>
      <c r="E200" s="997"/>
      <c r="F200" s="1638"/>
      <c r="H200" s="1638"/>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K200" s="1642"/>
      <c r="AL200" s="1642"/>
      <c r="AM200" s="1638"/>
      <c r="AO200" s="1638"/>
      <c r="AR200" s="1638"/>
      <c r="AS200" s="1638"/>
      <c r="AT200" s="1638"/>
      <c r="AU200" s="1638"/>
      <c r="AW200" s="1638"/>
      <c r="AX200" s="1638"/>
      <c r="AY200" s="1638"/>
      <c r="AZ200" s="1638"/>
      <c r="BA200" s="1638"/>
      <c r="BB200" s="1638"/>
      <c r="BC200" s="1638"/>
      <c r="BD200" s="1638"/>
      <c r="BE200" s="1638"/>
      <c r="BF200" s="1638"/>
      <c r="BG200" s="1638"/>
      <c r="BH200" s="1638"/>
      <c r="BI200" s="1638"/>
      <c r="BJ200" s="1638">
        <v>11</v>
      </c>
    </row>
    <row customHeight="1" ht="11.549999999999999">
      <c r="A201" s="997"/>
      <c r="B201" s="997"/>
      <c r="C201" s="997"/>
      <c r="D201" s="997"/>
      <c r="E201" s="997"/>
      <c r="F201" s="1638"/>
      <c r="H201" s="1638"/>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K201" s="1642"/>
      <c r="AL201" s="1642"/>
      <c r="AM201" s="1638"/>
      <c r="AO201" s="1638"/>
      <c r="AR201" s="1638"/>
      <c r="AS201" s="1638"/>
      <c r="AT201" s="1638"/>
      <c r="AU201" s="1638"/>
      <c r="AW201" s="1638"/>
      <c r="AX201" s="1638"/>
      <c r="AY201" s="1638"/>
      <c r="AZ201" s="1638"/>
      <c r="BA201" s="1638"/>
      <c r="BB201" s="1638"/>
      <c r="BC201" s="1638"/>
      <c r="BD201" s="1638"/>
      <c r="BE201" s="1638"/>
      <c r="BF201" s="1638"/>
      <c r="BG201" s="1638"/>
      <c r="BH201" s="1638"/>
      <c r="BI201" s="1638"/>
      <c r="BJ201" s="1638">
        <v>11</v>
      </c>
    </row>
    <row customHeight="1" ht="11.549999999999999">
      <c r="A202" s="997"/>
      <c r="B202" s="997"/>
      <c r="C202" s="997"/>
      <c r="D202" s="997"/>
      <c r="E202" s="997"/>
      <c r="F202" s="1638"/>
      <c r="H202" s="1638"/>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K202" s="1642"/>
      <c r="AL202" s="1642"/>
      <c r="AM202" s="1638"/>
      <c r="AO202" s="1638"/>
      <c r="AR202" s="1638"/>
      <c r="AS202" s="1638"/>
      <c r="AT202" s="1638"/>
      <c r="AU202" s="1638"/>
      <c r="AW202" s="1638"/>
      <c r="AX202" s="1638"/>
      <c r="AY202" s="1638"/>
      <c r="AZ202" s="1638"/>
      <c r="BA202" s="1638"/>
      <c r="BB202" s="1638"/>
      <c r="BC202" s="1638"/>
      <c r="BD202" s="1638"/>
      <c r="BE202" s="1638"/>
      <c r="BF202" s="1638"/>
      <c r="BG202" s="1638"/>
      <c r="BH202" s="1638"/>
      <c r="BI202" s="1638"/>
      <c r="BJ202" s="1638">
        <v>11</v>
      </c>
    </row>
    <row customHeight="1" ht="11.549999999999999">
      <c r="A203" s="997"/>
      <c r="B203" s="997"/>
      <c r="C203" s="997"/>
      <c r="D203" s="997"/>
      <c r="E203" s="997"/>
      <c r="F203" s="1638"/>
      <c r="H203" s="1638"/>
      <c r="N203" s="1642"/>
      <c r="O203" s="1642"/>
      <c r="P203" s="1642"/>
      <c r="Q203" s="1642"/>
      <c r="R203" s="1642"/>
      <c r="S203" s="1642"/>
      <c r="T203" s="1642"/>
      <c r="U203" s="1642"/>
      <c r="V203" s="1642"/>
      <c r="W203" s="1642"/>
      <c r="X203" s="1642"/>
      <c r="Y203" s="1642"/>
      <c r="Z203" s="1642"/>
      <c r="AA203" s="1642"/>
      <c r="AB203" s="1642"/>
      <c r="AC203" s="1642"/>
      <c r="AD203" s="1642"/>
      <c r="AE203" s="1642"/>
      <c r="AF203" s="1642"/>
      <c r="AG203" s="1642"/>
      <c r="AH203" s="1642"/>
      <c r="AI203" s="1642"/>
      <c r="AJ203" s="1642"/>
      <c r="AK203" s="1642"/>
      <c r="AL203" s="1642"/>
      <c r="AM203" s="1638"/>
      <c r="AO203" s="1638"/>
      <c r="AR203" s="1638"/>
      <c r="AS203" s="1638"/>
      <c r="AT203" s="1638"/>
      <c r="AU203" s="1638"/>
      <c r="AW203" s="1638"/>
      <c r="AX203" s="1638"/>
      <c r="AY203" s="1638"/>
      <c r="AZ203" s="1638"/>
      <c r="BA203" s="1638"/>
      <c r="BB203" s="1638"/>
      <c r="BC203" s="1638"/>
      <c r="BD203" s="1638"/>
      <c r="BE203" s="1638"/>
      <c r="BF203" s="1638"/>
      <c r="BG203" s="1638"/>
      <c r="BH203" s="1638"/>
      <c r="BI203" s="1638"/>
      <c r="BJ203" s="1638">
        <v>11</v>
      </c>
    </row>
    <row customHeight="1" ht="12.75" hidden="1">
      <c r="A204" s="994" t="s">
        <v>82</v>
      </c>
      <c r="B204" s="994" t="s">
        <v>135</v>
      </c>
      <c r="C204" s="994" t="s">
        <v>135</v>
      </c>
      <c r="D204" s="994" t="s">
        <v>135</v>
      </c>
      <c r="E204" s="994" t="s">
        <v>135</v>
      </c>
      <c r="F204" s="1642">
        <v>16</v>
      </c>
      <c r="G204" s="1643">
        <v>0</v>
      </c>
      <c r="H204" s="1642">
        <v>3</v>
      </c>
      <c r="I204" s="1638">
        <v>7</v>
      </c>
      <c r="J204" s="1638">
        <v>56</v>
      </c>
      <c r="K204" s="1638">
        <v>10</v>
      </c>
      <c r="L204" s="1638">
        <v>40</v>
      </c>
      <c r="M204" s="1638">
        <v>40</v>
      </c>
      <c r="N204" s="1642">
        <v>40</v>
      </c>
      <c r="O204" s="1642">
        <v>40</v>
      </c>
      <c r="P204" s="1642">
        <v>40</v>
      </c>
      <c r="Q204" s="1642">
        <v>40</v>
      </c>
      <c r="R204" s="1642">
        <v>40</v>
      </c>
      <c r="S204" s="1642">
        <v>40</v>
      </c>
      <c r="T204" s="1642">
        <v>40</v>
      </c>
      <c r="U204" s="1642">
        <v>40</v>
      </c>
      <c r="V204" s="1642">
        <v>40</v>
      </c>
      <c r="W204" s="1642">
        <v>40</v>
      </c>
      <c r="X204" s="1642">
        <v>40</v>
      </c>
      <c r="Y204" s="1642">
        <v>40</v>
      </c>
      <c r="Z204" s="1642">
        <v>40</v>
      </c>
      <c r="AA204" s="1642">
        <v>40</v>
      </c>
      <c r="AB204" s="1642">
        <v>40</v>
      </c>
      <c r="AC204" s="1642">
        <v>40</v>
      </c>
      <c r="AD204" s="1642">
        <v>40</v>
      </c>
      <c r="AE204" s="1642">
        <v>40</v>
      </c>
      <c r="AF204" s="1642">
        <v>40</v>
      </c>
      <c r="AG204" s="1642">
        <v>40</v>
      </c>
      <c r="AH204" s="1642">
        <v>40</v>
      </c>
      <c r="AI204" s="1642">
        <v>40</v>
      </c>
      <c r="AJ204" s="1642">
        <v>40</v>
      </c>
      <c r="AK204" s="1642">
        <v>40</v>
      </c>
      <c r="AL204" s="1642">
        <v>40</v>
      </c>
      <c r="AM204" s="1373">
        <v>9</v>
      </c>
      <c r="AN204" s="1638">
        <v>102</v>
      </c>
      <c r="AO204" s="1373">
        <v>9</v>
      </c>
      <c r="AP204" s="1643">
        <v>5</v>
      </c>
      <c r="AQ204" s="1643">
        <v>3</v>
      </c>
      <c r="AR204" s="1373">
        <v>3</v>
      </c>
      <c r="AS204" s="1373">
        <v>3</v>
      </c>
      <c r="AT204" s="1373">
        <v>3</v>
      </c>
      <c r="AU204" s="1373">
        <v>3</v>
      </c>
      <c r="AV204" s="1643">
        <v>10</v>
      </c>
      <c r="AW204" s="1373">
        <v>34</v>
      </c>
      <c r="AX204" s="1373">
        <v>9</v>
      </c>
      <c r="AY204" s="551">
        <v>8</v>
      </c>
      <c r="AZ204" s="1373">
        <v>8</v>
      </c>
      <c r="BA204" s="1373">
        <v>8</v>
      </c>
      <c r="BB204" s="1373">
        <v>8</v>
      </c>
      <c r="BC204" s="1373">
        <v>8</v>
      </c>
      <c r="BD204" s="1373">
        <v>8</v>
      </c>
      <c r="BE204" s="1639">
        <v>8</v>
      </c>
      <c r="BF204" s="1639">
        <v>8</v>
      </c>
      <c r="BG204" s="1639">
        <v>8</v>
      </c>
      <c r="BH204" s="1639">
        <v>8</v>
      </c>
      <c r="BI204" s="1639">
        <v>8</v>
      </c>
      <c r="BJ204" s="1638">
        <v>11</v>
      </c>
    </row>
  </sheetData>
  <sheetProtection sort="0" autoFilter="0" insertRows="0" insertColumns="1" deleteRows="0" deleteColumns="0"/>
  <mergeCells count="7">
    <mergeCell ref="I6:M6"/>
    <mergeCell ref="I7:M7"/>
    <mergeCell ref="J10:K10"/>
    <mergeCell ref="AN10:AN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L15 L34:AL34">
      <formula1>900</formula1>
    </dataValidation>
    <dataValidation type="whole" allowBlank="1" showErrorMessage="1" errorTitle="Ошибка" error="Допускается ввод только неотрицательных целых чисел!" sqref="L30:AL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L17">
      <formula1>900</formula1>
    </dataValidation>
    <dataValidation type="decimal" allowBlank="1" showErrorMessage="1" errorTitle="Ошибка" error="Допускается ввод только неотрицательных чисел!" sqref="L32:AL33 L19:AL29 L16:AL16 L2:AL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F3DF5-F8F8-8358-80E8-5BB007833D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2" width="10.57421875" hidden="1"/>
    <col min="5" max="5" style="2417"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57" t="s">
        <v>4191</v>
      </c>
      <c r="C2" s="2057" t="s">
        <v>4192</v>
      </c>
      <c r="D2" s="2056" t="s">
        <v>4131</v>
      </c>
      <c r="E2" s="2062">
        <f>I2-3</f>
        <v>-3</v>
      </c>
      <c r="F2" s="2062">
        <f>J2</f>
        <v>0</v>
      </c>
      <c r="H2" s="1736" t="s">
        <v>103</v>
      </c>
      <c r="I2" s="2028"/>
      <c r="J2" s="1688"/>
      <c r="K2" s="2022" t="s">
        <v>482</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68" t="s">
        <v>4193</v>
      </c>
      <c r="J5" s="2268"/>
      <c r="K5" s="2268"/>
      <c r="L5" s="2268"/>
      <c r="M5" s="273"/>
      <c r="W5" s="1638">
        <v>48</v>
      </c>
    </row>
    <row customHeight="1" ht="18">
      <c r="H6" s="383"/>
      <c r="I6" s="2269" t="str">
        <f>IF(org=0,"Не определено",org)</f>
        <v>КГУП "Примтеплоэнерго"</v>
      </c>
      <c r="J6" s="2269"/>
      <c r="K6" s="2269"/>
      <c r="L6" s="2269"/>
      <c r="M6" s="273"/>
      <c r="W6" s="1638">
        <v>17</v>
      </c>
    </row>
    <row customHeight="1" ht="14.699999999999998">
      <c r="H7" s="383"/>
      <c r="I7" s="464"/>
      <c r="J7" s="470"/>
      <c r="K7" s="470"/>
      <c r="L7" s="759"/>
      <c r="M7" s="200"/>
      <c r="W7" s="1638">
        <v>14</v>
      </c>
    </row>
    <row customHeight="1" ht="14.699999999999998">
      <c r="H8" s="383"/>
      <c r="I8" s="2406" t="s">
        <v>476</v>
      </c>
      <c r="J8" s="2407"/>
      <c r="K8" s="2407"/>
      <c r="L8" s="2408"/>
      <c r="M8" s="2409" t="s">
        <v>477</v>
      </c>
      <c r="W8" s="1638">
        <v>14</v>
      </c>
    </row>
    <row customHeight="1" ht="35.699999999999996">
      <c r="E9" s="2055" t="s">
        <v>4122</v>
      </c>
      <c r="F9" s="2055" t="s">
        <v>4128</v>
      </c>
      <c r="H9" s="383"/>
      <c r="I9" s="2029" t="s">
        <v>88</v>
      </c>
      <c r="J9" s="2030" t="s">
        <v>478</v>
      </c>
      <c r="K9" s="2068" t="s">
        <v>742</v>
      </c>
      <c r="L9" s="2069" t="s">
        <v>479</v>
      </c>
      <c r="M9" s="2409"/>
      <c r="W9" s="1638">
        <v>34</v>
      </c>
    </row>
    <row customHeight="1" ht="35.699999999999996">
      <c r="B10" s="2057" t="s">
        <v>4194</v>
      </c>
      <c r="C10" s="2057" t="s">
        <v>4195</v>
      </c>
      <c r="D10" s="2056" t="s">
        <v>4131</v>
      </c>
      <c r="E10" s="2060" t="s">
        <v>4132</v>
      </c>
      <c r="F10" s="2060" t="s">
        <v>4132</v>
      </c>
      <c r="H10" s="383"/>
      <c r="I10" s="2028" t="s">
        <v>137</v>
      </c>
      <c r="J10" s="1890" t="s">
        <v>4196</v>
      </c>
      <c r="K10" s="2022" t="s">
        <v>482</v>
      </c>
      <c r="L10" s="825"/>
      <c r="M10" s="304" t="s">
        <v>4197</v>
      </c>
      <c r="W10" s="1638">
        <v>34</v>
      </c>
    </row>
    <row customHeight="1" ht="50.25">
      <c r="B11" s="2057" t="s">
        <v>4198</v>
      </c>
      <c r="C11" s="2057" t="s">
        <v>4199</v>
      </c>
      <c r="D11" s="2056" t="s">
        <v>4131</v>
      </c>
      <c r="E11" s="2060" t="s">
        <v>4132</v>
      </c>
      <c r="F11" s="2060" t="s">
        <v>4132</v>
      </c>
      <c r="H11" s="383"/>
      <c r="I11" s="2028" t="s">
        <v>102</v>
      </c>
      <c r="J11" s="1890" t="s">
        <v>4200</v>
      </c>
      <c r="K11" s="2022" t="s">
        <v>482</v>
      </c>
      <c r="L11" s="825"/>
      <c r="M11" s="304" t="s">
        <v>4197</v>
      </c>
      <c r="W11" s="1638">
        <v>48</v>
      </c>
    </row>
    <row customHeight="1" ht="48.29999999999999">
      <c r="B12" s="2057" t="s">
        <v>4201</v>
      </c>
      <c r="C12" s="2057" t="s">
        <v>4202</v>
      </c>
      <c r="D12" s="2056" t="s">
        <v>4131</v>
      </c>
      <c r="E12" s="2060" t="s">
        <v>4132</v>
      </c>
      <c r="F12" s="2060" t="s">
        <v>4132</v>
      </c>
      <c r="H12" s="1694"/>
      <c r="I12" s="2028" t="s">
        <v>90</v>
      </c>
      <c r="J12" s="2035" t="s">
        <v>4203</v>
      </c>
      <c r="K12" s="2022" t="s">
        <v>482</v>
      </c>
      <c r="L12" s="825"/>
      <c r="M12" s="304" t="s">
        <v>4204</v>
      </c>
      <c r="N12" s="1631"/>
      <c r="P12" s="1638"/>
      <c r="W12" s="1638">
        <v>46</v>
      </c>
    </row>
    <row customHeight="1" ht="14.699999999999998">
      <c r="E13" s="350"/>
      <c r="H13" s="383"/>
      <c r="I13" s="354"/>
      <c r="J13" s="658" t="s">
        <v>4205</v>
      </c>
      <c r="K13" s="578"/>
      <c r="L13" s="221"/>
      <c r="M13" s="304"/>
      <c r="W13" s="1638">
        <v>14</v>
      </c>
    </row>
    <row customHeight="1" ht="14.699999999999998">
      <c r="E14" s="350"/>
      <c r="H14" s="383"/>
      <c r="I14" s="1064"/>
      <c r="J14" s="1683"/>
      <c r="K14" s="1684"/>
      <c r="L14" s="1685"/>
      <c r="M14" s="2032"/>
      <c r="W14" s="1638">
        <v>14</v>
      </c>
    </row>
    <row customHeight="1" ht="14.699999999999998">
      <c r="I15" s="1687"/>
      <c r="J15" s="2405"/>
      <c r="K15" s="2405"/>
      <c r="L15" s="2405"/>
      <c r="M15" s="2405"/>
      <c r="W15" s="1638">
        <v>14</v>
      </c>
    </row>
    <row customHeight="1" ht="21" hidden="1">
      <c r="A16" s="2034" t="s">
        <v>82</v>
      </c>
      <c r="B16" s="1638">
        <v>9</v>
      </c>
      <c r="C16" s="1638">
        <v>9</v>
      </c>
      <c r="D16" s="1638">
        <v>9</v>
      </c>
      <c r="E16" s="2034" t="s">
        <v>131</v>
      </c>
      <c r="F16" s="2059" t="s">
        <v>131</v>
      </c>
      <c r="G16" s="2061"/>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AFDD4-2EC8-E5FD-E8E8-63C0CFADE73E}" mc:Ignorable="x14ac xr xr2 xr3">
  <sheetPr>
    <tabColor theme="9" tint="-0.25"/>
  </sheetPr>
  <dimension ref="A1:BE219"/>
  <sheetViews>
    <sheetView showGridLines="0" zoomScale="90" workbookViewId="0">
      <pane xSplit="8" ySplit="14" topLeftCell="AM15" activePane="bottomRight" state="frozen"/>
      <selection pane="bottomLeft" activeCell="A15" sqref="A15"/>
      <selection pane="topRight" activeCell="I1" sqref="I1"/>
      <selection pane="bottomRight" activeCell="AM9" sqref="AM9"/>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34" style="1642" width="40.7109375" customWidth="1"/>
    <col min="35" max="35" style="1642" width="102.00390625" customWidth="1"/>
    <col min="36" max="36" style="1373" width="9.00390625" customWidth="1"/>
    <col min="37" max="37" style="1649" width="5.00390625" customWidth="1"/>
    <col min="38" max="38" style="1649" width="3.00390625" customWidth="1"/>
    <col min="39" max="42" style="1373" width="3.00390625" customWidth="1"/>
    <col min="43" max="43" style="1649" width="10.00390625" customWidth="1"/>
    <col min="44" max="44" style="1373" width="34.00390625" customWidth="1"/>
    <col min="45" max="45" style="1373" width="9.00390625" customWidth="1"/>
    <col min="46" max="46" style="743" width="8.00390625" customWidth="1"/>
    <col min="47" max="51" style="1373" width="8.00390625" customWidth="1"/>
    <col min="52" max="56" style="1639" width="8.00390625" customWidth="1"/>
    <col min="57" max="57" style="1642" width="10.421875" hidden="1" customWidth="1"/>
  </cols>
  <sheetData>
    <row s="1373" customFormat="1" customHeight="1" ht="22.5" hidden="1">
      <c r="A1" s="994"/>
      <c r="C1" s="1643"/>
      <c r="D1" s="544"/>
      <c r="H1" s="1167">
        <v>4</v>
      </c>
      <c r="I1" s="1167">
        <v>4</v>
      </c>
      <c r="J1" s="1373">
        <v>4</v>
      </c>
      <c r="K1" s="1373">
        <v>4</v>
      </c>
      <c r="L1" s="1373">
        <v>4</v>
      </c>
      <c r="M1" s="1373">
        <v>4</v>
      </c>
      <c r="N1" s="1373">
        <v>4</v>
      </c>
      <c r="O1" s="1373">
        <v>4</v>
      </c>
      <c r="P1" s="1373">
        <v>4</v>
      </c>
      <c r="Q1" s="1373">
        <v>4</v>
      </c>
      <c r="R1" s="1373">
        <v>4</v>
      </c>
      <c r="S1" s="1373">
        <v>4</v>
      </c>
      <c r="T1" s="1373">
        <v>4</v>
      </c>
      <c r="U1" s="1373">
        <v>4</v>
      </c>
      <c r="V1" s="1373">
        <v>4</v>
      </c>
      <c r="W1" s="1373">
        <v>4</v>
      </c>
      <c r="X1" s="1373" t="s">
        <v>90</v>
      </c>
      <c r="Y1" s="1373" t="s">
        <v>90</v>
      </c>
      <c r="Z1" s="1373" t="s">
        <v>102</v>
      </c>
      <c r="AA1" s="1373" t="s">
        <v>102</v>
      </c>
      <c r="AB1" s="1373" t="s">
        <v>102</v>
      </c>
      <c r="AC1" s="1373" t="s">
        <v>137</v>
      </c>
      <c r="AD1" s="1373" t="s">
        <v>137</v>
      </c>
      <c r="AE1" s="1373" t="s">
        <v>137</v>
      </c>
      <c r="AF1" s="1373" t="s">
        <v>137</v>
      </c>
      <c r="AG1" s="1373" t="s">
        <v>552</v>
      </c>
      <c r="AH1" s="1373" t="s">
        <v>4118</v>
      </c>
      <c r="AK1" s="1643"/>
      <c r="AL1" s="1643"/>
      <c r="AQ1" s="1643"/>
      <c r="BE1" s="1167" t="s">
        <v>14</v>
      </c>
    </row>
    <row s="1373" customFormat="1" customHeight="1" ht="22.5" hidden="1">
      <c r="A2" s="994"/>
      <c r="C2" s="1643"/>
      <c r="D2" s="545"/>
      <c r="E2" s="1644"/>
      <c r="F2" s="547"/>
      <c r="G2" s="1646" t="s">
        <v>728</v>
      </c>
      <c r="H2" s="548"/>
      <c r="I2" s="54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549" t="s">
        <v>4206</v>
      </c>
      <c r="AJ2" s="550"/>
      <c r="AK2" s="1643"/>
      <c r="AL2" s="1643"/>
      <c r="AQ2" s="1643"/>
      <c r="AT2" s="551"/>
      <c r="AZ2" s="1639"/>
      <c r="BA2" s="1639"/>
      <c r="BB2" s="1639"/>
      <c r="BC2" s="1639"/>
      <c r="BD2" s="1639"/>
      <c r="BE2" s="1167">
        <v>0</v>
      </c>
    </row>
    <row customHeight="1" ht="11.25" hidden="1">
      <c r="J3" s="1642"/>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c r="BE3" s="1638">
        <v>0</v>
      </c>
    </row>
    <row s="1639" customFormat="1" customHeight="1" ht="11.25" hidden="1">
      <c r="A4" s="994"/>
      <c r="B4" s="1167"/>
      <c r="C4" s="1643"/>
      <c r="D4" s="36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v>4</v>
      </c>
      <c r="AJ4" s="1167"/>
      <c r="AK4" s="1643"/>
      <c r="AL4" s="1643"/>
      <c r="AM4" s="1167"/>
      <c r="AN4" s="1167"/>
      <c r="AO4" s="1167"/>
      <c r="AP4" s="1167"/>
      <c r="AQ4" s="1643"/>
      <c r="AR4" s="1167"/>
      <c r="AS4" s="1167"/>
      <c r="AT4" s="551"/>
      <c r="AU4" s="1167"/>
      <c r="AV4" s="1167"/>
      <c r="AW4" s="1167"/>
      <c r="AX4" s="1167"/>
      <c r="AY4" s="1167"/>
      <c r="BE4" s="1639">
        <v>0</v>
      </c>
    </row>
    <row customHeight="1" ht="11.549999999999999">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BE5" s="1638">
        <v>11</v>
      </c>
    </row>
    <row customHeight="1" ht="31.5">
      <c r="E6" s="2327" t="s">
        <v>4207</v>
      </c>
      <c r="F6" s="2327"/>
      <c r="G6" s="2327"/>
      <c r="H6" s="2327"/>
      <c r="I6" s="2327"/>
      <c r="J6" s="2327"/>
      <c r="K6" s="2327"/>
      <c r="L6" s="2327"/>
      <c r="M6" s="2327"/>
      <c r="N6" s="2327"/>
      <c r="O6" s="2327"/>
      <c r="P6" s="2327"/>
      <c r="Q6" s="2327"/>
      <c r="R6" s="2327"/>
      <c r="S6" s="2327"/>
      <c r="T6" s="2327"/>
      <c r="U6" s="2327"/>
      <c r="V6" s="2327"/>
      <c r="W6" s="2327"/>
      <c r="X6" s="2327"/>
      <c r="Y6" s="2327"/>
      <c r="Z6" s="2327"/>
      <c r="AA6" s="2327"/>
      <c r="AB6" s="2327"/>
      <c r="AC6" s="2327"/>
      <c r="AD6" s="2327"/>
      <c r="AE6" s="2327"/>
      <c r="AF6" s="2327"/>
      <c r="AG6" s="2327"/>
      <c r="AH6" s="2327"/>
      <c r="AI6" s="563"/>
      <c r="BE6" s="1638">
        <v>30</v>
      </c>
    </row>
    <row customHeight="1" ht="11.549999999999999">
      <c r="E7" s="2269" t="str">
        <f>IF(org=0,"Не определено",org)</f>
        <v>КГУП "Примтеплоэнерго"</v>
      </c>
      <c r="F7" s="2269"/>
      <c r="G7" s="2269"/>
      <c r="H7" s="2269"/>
      <c r="I7" s="2269"/>
      <c r="J7" s="2269"/>
      <c r="K7" s="2269"/>
      <c r="L7" s="2269"/>
      <c r="M7" s="2269"/>
      <c r="N7" s="2269"/>
      <c r="O7" s="2269"/>
      <c r="P7" s="2269"/>
      <c r="Q7" s="2269"/>
      <c r="R7" s="2269"/>
      <c r="S7" s="2269"/>
      <c r="T7" s="2269"/>
      <c r="U7" s="2269"/>
      <c r="V7" s="2269"/>
      <c r="W7" s="2269"/>
      <c r="X7" s="2269"/>
      <c r="Y7" s="2269"/>
      <c r="Z7" s="2269"/>
      <c r="AA7" s="2269"/>
      <c r="AB7" s="2269"/>
      <c r="AC7" s="2269"/>
      <c r="AD7" s="2269"/>
      <c r="AE7" s="2269"/>
      <c r="AF7" s="2269"/>
      <c r="AG7" s="2269"/>
      <c r="AH7" s="2269"/>
      <c r="BE7" s="1638">
        <v>11</v>
      </c>
    </row>
    <row customHeight="1" ht="11.549999999999999">
      <c r="E8" s="1142"/>
      <c r="F8" s="1142"/>
      <c r="G8" s="1142"/>
      <c r="H8" s="1142"/>
      <c r="I8" s="1142"/>
      <c r="J8" s="1143" t="s">
        <v>22</v>
      </c>
      <c r="K8" s="1143" t="s">
        <v>22</v>
      </c>
      <c r="L8" s="1143" t="s">
        <v>22</v>
      </c>
      <c r="M8" s="1143" t="s">
        <v>22</v>
      </c>
      <c r="N8" s="1143" t="s">
        <v>22</v>
      </c>
      <c r="O8" s="1143" t="s">
        <v>22</v>
      </c>
      <c r="P8" s="1143" t="s">
        <v>22</v>
      </c>
      <c r="Q8" s="1143" t="s">
        <v>22</v>
      </c>
      <c r="R8" s="1143" t="s">
        <v>22</v>
      </c>
      <c r="S8" s="1143" t="s">
        <v>22</v>
      </c>
      <c r="T8" s="1143" t="s">
        <v>22</v>
      </c>
      <c r="U8" s="1143" t="s">
        <v>22</v>
      </c>
      <c r="V8" s="1143" t="s">
        <v>22</v>
      </c>
      <c r="W8" s="1143" t="s">
        <v>22</v>
      </c>
      <c r="X8" s="1143" t="s">
        <v>22</v>
      </c>
      <c r="Y8" s="1143" t="s">
        <v>22</v>
      </c>
      <c r="Z8" s="1143" t="s">
        <v>22</v>
      </c>
      <c r="AA8" s="1143" t="s">
        <v>22</v>
      </c>
      <c r="AB8" s="1143" t="s">
        <v>22</v>
      </c>
      <c r="AC8" s="1143" t="s">
        <v>22</v>
      </c>
      <c r="AD8" s="1143" t="s">
        <v>22</v>
      </c>
      <c r="AE8" s="1143" t="s">
        <v>22</v>
      </c>
      <c r="AF8" s="1143" t="s">
        <v>22</v>
      </c>
      <c r="AG8" s="1143" t="s">
        <v>22</v>
      </c>
      <c r="AH8" s="1143" t="s">
        <v>22</v>
      </c>
      <c r="BE8" s="1638">
        <v>11</v>
      </c>
    </row>
    <row s="1649" customFormat="1" customHeight="1" ht="4.2">
      <c r="A9" s="1174"/>
      <c r="D9" s="1649"/>
      <c r="H9" s="896"/>
      <c r="I9" s="896" t="s">
        <v>254</v>
      </c>
      <c r="J9" s="896" t="s">
        <v>287</v>
      </c>
      <c r="K9" s="896" t="s">
        <v>303</v>
      </c>
      <c r="L9" s="896" t="s">
        <v>258</v>
      </c>
      <c r="M9" s="896" t="s">
        <v>260</v>
      </c>
      <c r="N9" s="896" t="s">
        <v>262</v>
      </c>
      <c r="O9" s="896" t="s">
        <v>264</v>
      </c>
      <c r="P9" s="896" t="s">
        <v>266</v>
      </c>
      <c r="Q9" s="896" t="s">
        <v>268</v>
      </c>
      <c r="R9" s="896" t="s">
        <v>270</v>
      </c>
      <c r="S9" s="896" t="s">
        <v>272</v>
      </c>
      <c r="T9" s="896" t="s">
        <v>274</v>
      </c>
      <c r="U9" s="896" t="s">
        <v>276</v>
      </c>
      <c r="V9" s="896" t="s">
        <v>278</v>
      </c>
      <c r="W9" s="896" t="s">
        <v>280</v>
      </c>
      <c r="X9" s="896" t="s">
        <v>282</v>
      </c>
      <c r="Y9" s="896" t="s">
        <v>284</v>
      </c>
      <c r="Z9" s="896" t="s">
        <v>290</v>
      </c>
      <c r="AA9" s="896" t="s">
        <v>292</v>
      </c>
      <c r="AB9" s="896" t="s">
        <v>293</v>
      </c>
      <c r="AC9" s="896" t="s">
        <v>294</v>
      </c>
      <c r="AD9" s="896" t="s">
        <v>296</v>
      </c>
      <c r="AE9" s="896" t="s">
        <v>297</v>
      </c>
      <c r="AF9" s="896" t="s">
        <v>299</v>
      </c>
      <c r="AG9" s="896" t="s">
        <v>300</v>
      </c>
      <c r="AH9" s="896" t="s">
        <v>301</v>
      </c>
      <c r="BE9" s="1643">
        <v>4</v>
      </c>
    </row>
    <row customHeight="1" ht="11.549999999999999">
      <c r="E10" s="718"/>
      <c r="F10" s="2387" t="s">
        <v>245</v>
      </c>
      <c r="G10" s="2388"/>
      <c r="H10" s="1559" t="str">
        <f>IF(H9="","",INDEX(DIFFERENTIATION_UNMERGE_VD,MATCH(H9,DIFFERENTIATION_ID_DIFF,0)))</f>
        <v/>
      </c>
      <c r="I10" s="1559" t="str">
        <f>IF(I9="","",INDEX(DIFFERENTIATION_UNMERGE_VD,MATCH(I9,DIFFERENTIATION_ID_DIFF,0)))</f>
        <v>Производство тепловой энергии. Некомбинированная выработка</v>
      </c>
      <c r="J10" s="2413" t="str">
        <f>IF(J9="","",INDEX(DIFFERENTIATION_UNMERGE_VD,MATCH(J9,DIFFERENTIATION_ID_DIFF,0)))</f>
        <v>Подключение (технологическое присоединение) к системе теплоснабжения</v>
      </c>
      <c r="K10" s="2413" t="str">
        <f>IF(K9="","",INDEX(DIFFERENTIATION_UNMERGE_VD,MATCH(K9,DIFFERENTIATION_ID_DIFF,0)))</f>
        <v>Передача. Тепловая энергия</v>
      </c>
      <c r="L10" s="2413" t="str">
        <f>IF(L9="","",INDEX(DIFFERENTIATION_UNMERGE_VD,MATCH(L9,DIFFERENTIATION_ID_DIFF,0)))</f>
        <v>Производство тепловой энергии. Некомбинированная выработка</v>
      </c>
      <c r="M10" s="2413" t="str">
        <f>IF(M9="","",INDEX(DIFFERENTIATION_UNMERGE_VD,MATCH(M9,DIFFERENTIATION_ID_DIFF,0)))</f>
        <v>Производство тепловой энергии. Некомбинированная выработка</v>
      </c>
      <c r="N10" s="2413" t="str">
        <f>IF(N9="","",INDEX(DIFFERENTIATION_UNMERGE_VD,MATCH(N9,DIFFERENTIATION_ID_DIFF,0)))</f>
        <v>Производство тепловой энергии. Некомбинированная выработка</v>
      </c>
      <c r="O10" s="2413" t="str">
        <f>IF(O9="","",INDEX(DIFFERENTIATION_UNMERGE_VD,MATCH(O9,DIFFERENTIATION_ID_DIFF,0)))</f>
        <v>Производство тепловой энергии. Некомбинированная выработка</v>
      </c>
      <c r="P10" s="2413" t="str">
        <f>IF(P9="","",INDEX(DIFFERENTIATION_UNMERGE_VD,MATCH(P9,DIFFERENTIATION_ID_DIFF,0)))</f>
        <v>Производство тепловой энергии. Некомбинированная выработка</v>
      </c>
      <c r="Q10" s="2413" t="str">
        <f>IF(Q9="","",INDEX(DIFFERENTIATION_UNMERGE_VD,MATCH(Q9,DIFFERENTIATION_ID_DIFF,0)))</f>
        <v>Производство тепловой энергии. Некомбинированная выработка</v>
      </c>
      <c r="R10" s="2413" t="str">
        <f>IF(R9="","",INDEX(DIFFERENTIATION_UNMERGE_VD,MATCH(R9,DIFFERENTIATION_ID_DIFF,0)))</f>
        <v>Производство тепловой энергии. Некомбинированная выработка</v>
      </c>
      <c r="S10" s="2413" t="str">
        <f>IF(S9="","",INDEX(DIFFERENTIATION_UNMERGE_VD,MATCH(S9,DIFFERENTIATION_ID_DIFF,0)))</f>
        <v>Производство тепловой энергии. Некомбинированная выработка</v>
      </c>
      <c r="T10" s="2413" t="str">
        <f>IF(T9="","",INDEX(DIFFERENTIATION_UNMERGE_VD,MATCH(T9,DIFFERENTIATION_ID_DIFF,0)))</f>
        <v>Производство тепловой энергии. Некомбинированная выработка</v>
      </c>
      <c r="U10" s="2413" t="str">
        <f>IF(U9="","",INDEX(DIFFERENTIATION_UNMERGE_VD,MATCH(U9,DIFFERENTIATION_ID_DIFF,0)))</f>
        <v>Производство тепловой энергии. Некомбинированная выработка</v>
      </c>
      <c r="V10" s="2413" t="str">
        <f>IF(V9="","",INDEX(DIFFERENTIATION_UNMERGE_VD,MATCH(V9,DIFFERENTIATION_ID_DIFF,0)))</f>
        <v>Производство тепловой энергии. Некомбинированная выработка</v>
      </c>
      <c r="W10" s="2413" t="str">
        <f>IF(W9="","",INDEX(DIFFERENTIATION_UNMERGE_VD,MATCH(W9,DIFFERENTIATION_ID_DIFF,0)))</f>
        <v>Производство тепловой энергии. Некомбинированная выработка</v>
      </c>
      <c r="X10" s="2413" t="str">
        <f>IF(X9="","",INDEX(DIFFERENTIATION_UNMERGE_VD,MATCH(X9,DIFFERENTIATION_ID_DIFF,0)))</f>
        <v>Производство тепловой энергии. Некомбинированная выработка</v>
      </c>
      <c r="Y10" s="2413" t="str">
        <f>IF(Y9="","",INDEX(DIFFERENTIATION_UNMERGE_VD,MATCH(Y9,DIFFERENTIATION_ID_DIFF,0)))</f>
        <v>Производство тепловой энергии. Некомбинированная выработка</v>
      </c>
      <c r="Z10" s="2413" t="str">
        <f>IF(Z9="","",INDEX(DIFFERENTIATION_UNMERGE_VD,MATCH(Z9,DIFFERENTIATION_ID_DIFF,0)))</f>
        <v>Подключение (технологическое присоединение) к системе теплоснабжения</v>
      </c>
      <c r="AA10" s="2413" t="str">
        <f>IF(AA9="","",INDEX(DIFFERENTIATION_UNMERGE_VD,MATCH(AA9,DIFFERENTIATION_ID_DIFF,0)))</f>
        <v>Подключение (технологическое присоединение) к системе теплоснабжения</v>
      </c>
      <c r="AB10" s="2413" t="str">
        <f>IF(AB9="","",INDEX(DIFFERENTIATION_UNMERGE_VD,MATCH(AB9,DIFFERENTIATION_ID_DIFF,0)))</f>
        <v>Подключение (технологическое присоединение) к системе теплоснабжения</v>
      </c>
      <c r="AC10" s="2413" t="str">
        <f>IF(AC9="","",INDEX(DIFFERENTIATION_UNMERGE_VD,MATCH(AC9,DIFFERENTIATION_ID_DIFF,0)))</f>
        <v>Подключение (технологическое присоединение) к системе теплоснабжения</v>
      </c>
      <c r="AD10" s="2413" t="str">
        <f>IF(AD9="","",INDEX(DIFFERENTIATION_UNMERGE_VD,MATCH(AD9,DIFFERENTIATION_ID_DIFF,0)))</f>
        <v>Подключение (технологическое присоединение) к системе теплоснабжения</v>
      </c>
      <c r="AE10" s="2413" t="str">
        <f>IF(AE9="","",INDEX(DIFFERENTIATION_UNMERGE_VD,MATCH(AE9,DIFFERENTIATION_ID_DIFF,0)))</f>
        <v>Подключение (технологическое присоединение) к системе теплоснабжения</v>
      </c>
      <c r="AF10" s="2413" t="str">
        <f>IF(AF9="","",INDEX(DIFFERENTIATION_UNMERGE_VD,MATCH(AF9,DIFFERENTIATION_ID_DIFF,0)))</f>
        <v>Подключение (технологическое присоединение) к системе теплоснабжения</v>
      </c>
      <c r="AG10" s="2413" t="str">
        <f>IF(AG9="","",INDEX(DIFFERENTIATION_UNMERGE_VD,MATCH(AG9,DIFFERENTIATION_ID_DIFF,0)))</f>
        <v>Подключение (технологическое присоединение) к системе теплоснабжения</v>
      </c>
      <c r="AH10" s="2413" t="str">
        <f>IF(AH9="","",INDEX(DIFFERENTIATION_UNMERGE_VD,MATCH(AH9,DIFFERENTIATION_ID_DIFF,0)))</f>
        <v>Подключение (технологическое присоединение) к системе теплоснабжения</v>
      </c>
      <c r="AI10" s="2147" t="s">
        <v>477</v>
      </c>
      <c r="BE10" s="1638">
        <v>11</v>
      </c>
    </row>
    <row customHeight="1" ht="11.549999999999999">
      <c r="E11" s="718"/>
      <c r="F11" s="2387" t="s">
        <v>740</v>
      </c>
      <c r="G11" s="2388"/>
      <c r="H11" s="1559" t="str">
        <f>IF(H9="","",INDEX(DIFFERENTIATION_UNMERGE_AREA,MATCH(H9,DIFFERENTIATION_ID_DIFF,0)))</f>
        <v/>
      </c>
      <c r="I11" s="1559" t="str">
        <f>IF(I9="","",INDEX(DIFFERENTIATION_UNMERGE_AREA,MATCH(I9,DIFFERENTIATION_ID_DIFF,0)))</f>
        <v>без дифференциации</v>
      </c>
      <c r="J11" s="2413" t="str">
        <f>IF(J9="","",INDEX(DIFFERENTIATION_UNMERGE_AREA,MATCH(J9,DIFFERENTIATION_ID_DIFF,0)))</f>
        <v>Территория 28</v>
      </c>
      <c r="K11" s="2413" t="str">
        <f>IF(K9="","",INDEX(DIFFERENTIATION_UNMERGE_AREA,MATCH(K9,DIFFERENTIATION_ID_DIFF,0)))</f>
        <v>Территория 3</v>
      </c>
      <c r="L11" s="2413" t="str">
        <f>IF(L9="","",INDEX(DIFFERENTIATION_UNMERGE_AREA,MATCH(L9,DIFFERENTIATION_ID_DIFF,0)))</f>
        <v>без дифференциации</v>
      </c>
      <c r="M11" s="2413" t="str">
        <f>IF(M9="","",INDEX(DIFFERENTIATION_UNMERGE_AREA,MATCH(M9,DIFFERENTIATION_ID_DIFF,0)))</f>
        <v>без дифференциации</v>
      </c>
      <c r="N11" s="2413" t="str">
        <f>IF(N9="","",INDEX(DIFFERENTIATION_UNMERGE_AREA,MATCH(N9,DIFFERENTIATION_ID_DIFF,0)))</f>
        <v>без дифференциации</v>
      </c>
      <c r="O11" s="2413" t="str">
        <f>IF(O9="","",INDEX(DIFFERENTIATION_UNMERGE_AREA,MATCH(O9,DIFFERENTIATION_ID_DIFF,0)))</f>
        <v>без дифференциации</v>
      </c>
      <c r="P11" s="2413" t="str">
        <f>IF(P9="","",INDEX(DIFFERENTIATION_UNMERGE_AREA,MATCH(P9,DIFFERENTIATION_ID_DIFF,0)))</f>
        <v>без дифференциации</v>
      </c>
      <c r="Q11" s="2413" t="str">
        <f>IF(Q9="","",INDEX(DIFFERENTIATION_UNMERGE_AREA,MATCH(Q9,DIFFERENTIATION_ID_DIFF,0)))</f>
        <v>без дифференциации</v>
      </c>
      <c r="R11" s="2413" t="str">
        <f>IF(R9="","",INDEX(DIFFERENTIATION_UNMERGE_AREA,MATCH(R9,DIFFERENTIATION_ID_DIFF,0)))</f>
        <v>без дифференциации</v>
      </c>
      <c r="S11" s="2413" t="str">
        <f>IF(S9="","",INDEX(DIFFERENTIATION_UNMERGE_AREA,MATCH(S9,DIFFERENTIATION_ID_DIFF,0)))</f>
        <v>без дифференциации</v>
      </c>
      <c r="T11" s="2413" t="str">
        <f>IF(T9="","",INDEX(DIFFERENTIATION_UNMERGE_AREA,MATCH(T9,DIFFERENTIATION_ID_DIFF,0)))</f>
        <v>без дифференциации</v>
      </c>
      <c r="U11" s="2413" t="str">
        <f>IF(U9="","",INDEX(DIFFERENTIATION_UNMERGE_AREA,MATCH(U9,DIFFERENTIATION_ID_DIFF,0)))</f>
        <v>без дифференциации</v>
      </c>
      <c r="V11" s="2413" t="str">
        <f>IF(V9="","",INDEX(DIFFERENTIATION_UNMERGE_AREA,MATCH(V9,DIFFERENTIATION_ID_DIFF,0)))</f>
        <v>без дифференциации</v>
      </c>
      <c r="W11" s="2413" t="str">
        <f>IF(W9="","",INDEX(DIFFERENTIATION_UNMERGE_AREA,MATCH(W9,DIFFERENTIATION_ID_DIFF,0)))</f>
        <v>без дифференциации</v>
      </c>
      <c r="X11" s="2413" t="str">
        <f>IF(X9="","",INDEX(DIFFERENTIATION_UNMERGE_AREA,MATCH(X9,DIFFERENTIATION_ID_DIFF,0)))</f>
        <v>без дифференциации</v>
      </c>
      <c r="Y11" s="2413" t="str">
        <f>IF(Y9="","",INDEX(DIFFERENTIATION_UNMERGE_AREA,MATCH(Y9,DIFFERENTIATION_ID_DIFF,0)))</f>
        <v>без дифференциации</v>
      </c>
      <c r="Z11" s="2413" t="str">
        <f>IF(Z9="","",INDEX(DIFFERENTIATION_UNMERGE_AREA,MATCH(Z9,DIFFERENTIATION_ID_DIFF,0)))</f>
        <v>Территория 18</v>
      </c>
      <c r="AA11" s="2413" t="str">
        <f>IF(AA9="","",INDEX(DIFFERENTIATION_UNMERGE_AREA,MATCH(AA9,DIFFERENTIATION_ID_DIFF,0)))</f>
        <v>Территория 7</v>
      </c>
      <c r="AB11" s="2413" t="str">
        <f>IF(AB9="","",INDEX(DIFFERENTIATION_UNMERGE_AREA,MATCH(AB9,DIFFERENTIATION_ID_DIFF,0)))</f>
        <v>Территория 2</v>
      </c>
      <c r="AC11" s="2413" t="str">
        <f>IF(AC9="","",INDEX(DIFFERENTIATION_UNMERGE_AREA,MATCH(AC9,DIFFERENTIATION_ID_DIFF,0)))</f>
        <v>Территория 14</v>
      </c>
      <c r="AD11" s="2413" t="str">
        <f>IF(AD9="","",INDEX(DIFFERENTIATION_UNMERGE_AREA,MATCH(AD9,DIFFERENTIATION_ID_DIFF,0)))</f>
        <v>Территория 25</v>
      </c>
      <c r="AE11" s="2413" t="str">
        <f>IF(AE9="","",INDEX(DIFFERENTIATION_UNMERGE_AREA,MATCH(AE9,DIFFERENTIATION_ID_DIFF,0)))</f>
        <v>Территория 4</v>
      </c>
      <c r="AF11" s="2413" t="str">
        <f>IF(AF9="","",INDEX(DIFFERENTIATION_UNMERGE_AREA,MATCH(AF9,DIFFERENTIATION_ID_DIFF,0)))</f>
        <v>Территория 13</v>
      </c>
      <c r="AG11" s="2413" t="str">
        <f>IF(AG9="","",INDEX(DIFFERENTIATION_UNMERGE_AREA,MATCH(AG9,DIFFERENTIATION_ID_DIFF,0)))</f>
        <v>Территория 1</v>
      </c>
      <c r="AH11" s="2413" t="str">
        <f>IF(AH9="","",INDEX(DIFFERENTIATION_UNMERGE_AREA,MATCH(AH9,DIFFERENTIATION_ID_DIFF,0)))</f>
        <v>Территория 5</v>
      </c>
      <c r="AI11" s="2147"/>
      <c r="BE11" s="1638">
        <v>11</v>
      </c>
    </row>
    <row customHeight="1" ht="1.05">
      <c r="E12" s="1669"/>
      <c r="F12" s="2410" t="s">
        <v>741</v>
      </c>
      <c r="G12" s="2411"/>
      <c r="H12" s="1670" t="str">
        <f>IF(H9="","",INDEX(DIFFERENTIATION_UNMERGE_SYSTEM,MATCH(H9,DIFFERENTIATION_ID_DIFF,0)))</f>
        <v/>
      </c>
      <c r="I12" s="1670" t="str">
        <f>IF(I9="","",INDEX(DIFFERENTIATION_UNMERGE_SYSTEM,MATCH(I9,DIFFERENTIATION_ID_DIFF,0)))</f>
        <v>Единый тариф на тепловую энергию по Приморскому краю</v>
      </c>
      <c r="J12" s="1670" t="str">
        <f>IF(J9="","",INDEX(DIFFERENTIATION_UNMERGE_SYSTEM,MATCH(J9,DIFFERENTIATION_ID_DIFF,0)))</f>
        <v>Владивостокский городской округ</v>
      </c>
      <c r="K12" s="1670" t="str">
        <f>IF(K9="","",INDEX(DIFFERENTIATION_UNMERGE_SYSTEM,MATCH(K9,DIFFERENTIATION_ID_DIFF,0)))</f>
        <v>"Лесозаводский городской округ, Лесозаводский городской округ (05711000);
</v>
      </c>
      <c r="L12" s="1670" t="str">
        <f>IF(L9="","",INDEX(DIFFERENTIATION_UNMERGE_SYSTEM,MATCH(L9,DIFFERENTIATION_ID_DIFF,0)))</f>
        <v>Тариф на тепловую энергию по Арсеньевскому ГО</v>
      </c>
      <c r="M12" s="1670" t="str">
        <f>IF(M9="","",INDEX(DIFFERENTIATION_UNMERGE_SYSTEM,MATCH(M9,DIFFERENTIATION_ID_DIFF,0)))</f>
        <v>Тариф на тепловую энергию по городскому округгу Большой Камень</v>
      </c>
      <c r="N12" s="1670" t="str">
        <f>IF(N9="","",INDEX(DIFFERENTIATION_UNMERGE_SYSTEM,MATCH(N9,DIFFERENTIATION_ID_DIFF,0)))</f>
        <v>ГВС-открытая система на территории Артемовский городской округ</v>
      </c>
      <c r="O12" s="1670" t="str">
        <f>IF(O9="","",INDEX(DIFFERENTIATION_UNMERGE_SYSTEM,MATCH(O9,DIFFERENTIATION_ID_DIFF,0)))</f>
        <v>ГВС-открытая система на территории Дальнегорский городской округ</v>
      </c>
      <c r="P12" s="1670" t="str">
        <f>IF(P9="","",INDEX(DIFFERENTIATION_UNMERGE_SYSTEM,MATCH(P9,DIFFERENTIATION_ID_DIFF,0)))</f>
        <v>ГВС-открытая система на территории Кавалеровский муниципальный район</v>
      </c>
      <c r="Q12" s="1670" t="str">
        <f>IF(Q9="","",INDEX(DIFFERENTIATION_UNMERGE_SYSTEM,MATCH(Q9,DIFFERENTIATION_ID_DIFF,0)))</f>
        <v>ГВС-открытая система на территории Кировский муниципальный район, Горноключевское гороское поселение (05612154); </v>
      </c>
      <c r="R12" s="1670" t="str">
        <f>IF(R9="","",INDEX(DIFFERENTIATION_UNMERGE_SYSTEM,MATCH(R9,DIFFERENTIATION_ID_DIFF,0)))</f>
        <v>ГВС-открытая система на территории Михайловский муниципальный район, Новошахтинское городское поселение (05620154); </v>
      </c>
      <c r="S12" s="1670" t="str">
        <f>IF(S9="","",INDEX(DIFFERENTIATION_UNMERGE_SYSTEM,MATCH(S9,DIFFERENTIATION_ID_DIFF,0)))</f>
        <v>ГВС-открытая система на территории Пожарский муниципальный район, Губеровское сельское поселение (05634407); </v>
      </c>
      <c r="T12" s="1670" t="str">
        <f>IF(T9="","",INDEX(DIFFERENTIATION_UNMERGE_SYSTEM,MATCH(T9,DIFFERENTIATION_ID_DIFF,0)))</f>
        <v>ГВС-открытая система на территории Пожарский муниципальный район, Нагорненское сельское поселение (05634418); </v>
      </c>
      <c r="U12" s="1670" t="str">
        <f>IF(U9="","",INDEX(DIFFERENTIATION_UNMERGE_SYSTEM,MATCH(U9,DIFFERENTIATION_ID_DIFF,0)))</f>
        <v>ГВС-открытая система на территории Хасанский муниципальный район, Зарубинское городское поселение (05648153); </v>
      </c>
      <c r="V12" s="1670" t="str">
        <f>IF(V9="","",INDEX(DIFFERENTIATION_UNMERGE_SYSTEM,MATCH(V9,DIFFERENTIATION_ID_DIFF,0)))</f>
        <v>ГВС-открытая система на территории Хасанский муниципальный район, Славянское городское поселение (05648151); </v>
      </c>
      <c r="W12" s="1670" t="str">
        <f>IF(W9="","",INDEX(DIFFERENTIATION_UNMERGE_SYSTEM,MATCH(W9,DIFFERENTIATION_ID_DIFF,0)))</f>
        <v>ГВС-открытая система на территории Хорольский муниципальный район, Ярославское городское поселение (05650156); </v>
      </c>
      <c r="X12" s="1670" t="str">
        <f>IF(X9="","",INDEX(DIFFERENTIATION_UNMERGE_SYSTEM,MATCH(X9,DIFFERENTIATION_ID_DIFF,0)))</f>
        <v>ГВС-открытая система на территории Владивостокского городского округа (05701000).</v>
      </c>
      <c r="Y12" s="1670" t="str">
        <f>IF(Y9="","",INDEX(DIFFERENTIATION_UNMERGE_SYSTEM,MATCH(Y9,DIFFERENTIATION_ID_DIFF,0)))</f>
        <v>ГВС-открытая система на территории Арсеньевский городской округ, (05703000);</v>
      </c>
      <c r="Z12" s="1670" t="str">
        <f>IF(Z9="","",INDEX(DIFFERENTIATION_UNMERGE_SYSTEM,MATCH(Z9,DIFFERENTIATION_ID_DIFF,0)))</f>
        <v>Черниговский муниципальный район</v>
      </c>
      <c r="AA12" s="1670" t="str">
        <f>IF(AA9="","",INDEX(DIFFERENTIATION_UNMERGE_SYSTEM,MATCH(AA9,DIFFERENTIATION_ID_DIFF,0)))</f>
        <v>Спасское ГО</v>
      </c>
      <c r="AB12" s="1670" t="str">
        <f>IF(AB9="","",INDEX(DIFFERENTIATION_UNMERGE_SYSTEM,MATCH(AB9,DIFFERENTIATION_ID_DIFF,0)))</f>
        <v>Дальнегорский городской округ</v>
      </c>
      <c r="AC12" s="1670" t="str">
        <f>IF(AC9="","",INDEX(DIFFERENTIATION_UNMERGE_SYSTEM,MATCH(AC9,DIFFERENTIATION_ID_DIFF,0)))</f>
        <v>Михайловский муниципальный район</v>
      </c>
      <c r="AD12" s="1670" t="str">
        <f>IF(AD9="","",INDEX(DIFFERENTIATION_UNMERGE_SYSTEM,MATCH(AD9,DIFFERENTIATION_ID_DIFF,0)))</f>
        <v>Ханкайский муниципальный район</v>
      </c>
      <c r="AE12" s="1670" t="str">
        <f>IF(AE9="","",INDEX(DIFFERENTIATION_UNMERGE_SYSTEM,MATCH(AE9,DIFFERENTIATION_ID_DIFF,0)))</f>
        <v>Находкинский городской округ</v>
      </c>
      <c r="AF12" s="1670" t="str">
        <f>IF(AF9="","",INDEX(DIFFERENTIATION_UNMERGE_SYSTEM,MATCH(AF9,DIFFERENTIATION_ID_DIFF,0)))</f>
        <v>Лазовский МО</v>
      </c>
      <c r="AG12" s="1670" t="str">
        <f>IF(AG9="","",INDEX(DIFFERENTIATION_UNMERGE_SYSTEM,MATCH(AG9,DIFFERENTIATION_ID_DIFF,0)))</f>
        <v>Артемовский городской округ</v>
      </c>
      <c r="AH12" s="1670" t="str">
        <f>IF(AH9="","",INDEX(DIFFERENTIATION_UNMERGE_SYSTEM,MATCH(AH9,DIFFERENTIATION_ID_DIFF,0)))</f>
        <v>Дальнереченский городской округ</v>
      </c>
      <c r="AI12" s="2147"/>
      <c r="BE12" s="1638">
        <v>1</v>
      </c>
    </row>
    <row customHeight="1" ht="11.549999999999999">
      <c r="E13" s="2389" t="s">
        <v>476</v>
      </c>
      <c r="F13" s="2390"/>
      <c r="G13" s="2390"/>
      <c r="H13" s="1558"/>
      <c r="I13" s="1558"/>
      <c r="J13" s="2387"/>
      <c r="K13" s="2387"/>
      <c r="L13" s="2387"/>
      <c r="M13" s="2387"/>
      <c r="N13" s="2387"/>
      <c r="O13" s="2387"/>
      <c r="P13" s="2387"/>
      <c r="Q13" s="2387"/>
      <c r="R13" s="2387"/>
      <c r="S13" s="2387"/>
      <c r="T13" s="2387"/>
      <c r="U13" s="2387"/>
      <c r="V13" s="2387"/>
      <c r="W13" s="2387"/>
      <c r="X13" s="2387"/>
      <c r="Y13" s="2387"/>
      <c r="Z13" s="2387"/>
      <c r="AA13" s="2387"/>
      <c r="AB13" s="2387"/>
      <c r="AC13" s="2387"/>
      <c r="AD13" s="2387"/>
      <c r="AE13" s="2387"/>
      <c r="AF13" s="2387"/>
      <c r="AG13" s="2387"/>
      <c r="AH13" s="2387"/>
      <c r="AI13" s="2147"/>
      <c r="BE13" s="1638">
        <v>11</v>
      </c>
    </row>
    <row customHeight="1" ht="24">
      <c r="E14" s="1646" t="s">
        <v>88</v>
      </c>
      <c r="F14" s="1641" t="s">
        <v>478</v>
      </c>
      <c r="G14" s="1641" t="s">
        <v>742</v>
      </c>
      <c r="H14" s="1641" t="s">
        <v>479</v>
      </c>
      <c r="I14" s="1641" t="s">
        <v>479</v>
      </c>
      <c r="J14" s="2386" t="s">
        <v>479</v>
      </c>
      <c r="K14" s="2386" t="s">
        <v>479</v>
      </c>
      <c r="L14" s="2386" t="s">
        <v>479</v>
      </c>
      <c r="M14" s="2386" t="s">
        <v>479</v>
      </c>
      <c r="N14" s="2386" t="s">
        <v>479</v>
      </c>
      <c r="O14" s="2386" t="s">
        <v>479</v>
      </c>
      <c r="P14" s="2386" t="s">
        <v>479</v>
      </c>
      <c r="Q14" s="2386" t="s">
        <v>479</v>
      </c>
      <c r="R14" s="2386" t="s">
        <v>479</v>
      </c>
      <c r="S14" s="2386" t="s">
        <v>479</v>
      </c>
      <c r="T14" s="2386" t="s">
        <v>479</v>
      </c>
      <c r="U14" s="2386" t="s">
        <v>479</v>
      </c>
      <c r="V14" s="2386" t="s">
        <v>479</v>
      </c>
      <c r="W14" s="2386" t="s">
        <v>479</v>
      </c>
      <c r="X14" s="2386" t="s">
        <v>479</v>
      </c>
      <c r="Y14" s="2386" t="s">
        <v>479</v>
      </c>
      <c r="Z14" s="2386" t="s">
        <v>479</v>
      </c>
      <c r="AA14" s="2386" t="s">
        <v>479</v>
      </c>
      <c r="AB14" s="2386" t="s">
        <v>479</v>
      </c>
      <c r="AC14" s="2386" t="s">
        <v>479</v>
      </c>
      <c r="AD14" s="2386" t="s">
        <v>479</v>
      </c>
      <c r="AE14" s="2386" t="s">
        <v>479</v>
      </c>
      <c r="AF14" s="2386" t="s">
        <v>479</v>
      </c>
      <c r="AG14" s="2386" t="s">
        <v>479</v>
      </c>
      <c r="AH14" s="2386" t="s">
        <v>479</v>
      </c>
      <c r="AI14" s="2147"/>
      <c r="BE14" s="1638">
        <v>23</v>
      </c>
    </row>
    <row customHeight="1" ht="19.95">
      <c r="D15" s="1645"/>
      <c r="E15" s="1637" t="s">
        <v>137</v>
      </c>
      <c r="F15" s="714" t="s">
        <v>4208</v>
      </c>
      <c r="G15" s="1653" t="s">
        <v>728</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296" t="s">
        <v>4209</v>
      </c>
      <c r="AJ15" s="550" t="s">
        <v>4134</v>
      </c>
      <c r="BE15" s="1638">
        <v>19</v>
      </c>
    </row>
    <row customHeight="1" ht="35.699999999999996">
      <c r="D16" s="1645"/>
      <c r="E16" s="1637" t="s">
        <v>102</v>
      </c>
      <c r="F16" s="714" t="s">
        <v>4210</v>
      </c>
      <c r="G16" s="1653" t="s">
        <v>728</v>
      </c>
      <c r="H16" s="565">
        <f>SUM(H17,H20,H23,H26,H29:H32,H35)</f>
        <v>0</v>
      </c>
      <c r="I16" s="565">
        <f>SUM(I17,I20,I23,I26,I29:I32,I35)</f>
        <v>0</v>
      </c>
      <c r="J16" s="565">
        <f>SUM(J17,J20,J23,J26,J29:J32,J35)</f>
        <v>0</v>
      </c>
      <c r="K16" s="565">
        <f>SUM(K17,K20,K23,K26,K29:K32,K35)</f>
        <v>0</v>
      </c>
      <c r="L16" s="565">
        <f>SUM(L17,L20,L23,L26,L29:L32,L35)</f>
        <v>0</v>
      </c>
      <c r="M16" s="565">
        <f>SUM(M17,M20,M23,M26,M29:M32,M35)</f>
        <v>0</v>
      </c>
      <c r="N16" s="565">
        <f>SUM(N17,N20,N23,N26,N29:N32,N35)</f>
        <v>0</v>
      </c>
      <c r="O16" s="565">
        <f>SUM(O17,O20,O23,O26,O29:O32,O35)</f>
        <v>0</v>
      </c>
      <c r="P16" s="565">
        <f>SUM(P17,P20,P23,P26,P29:P32,P35)</f>
        <v>0</v>
      </c>
      <c r="Q16" s="565">
        <f>SUM(Q17,Q20,Q23,Q26,Q29:Q32,Q35)</f>
        <v>0</v>
      </c>
      <c r="R16" s="565">
        <f>SUM(R17,R20,R23,R26,R29:R32,R35)</f>
        <v>0</v>
      </c>
      <c r="S16" s="565">
        <f>SUM(S17,S20,S23,S26,S29:S32,S35)</f>
        <v>0</v>
      </c>
      <c r="T16" s="565">
        <f>SUM(T17,T20,T23,T26,T29:T32,T35)</f>
        <v>0</v>
      </c>
      <c r="U16" s="565">
        <f>SUM(U17,U20,U23,U26,U29:U32,U35)</f>
        <v>0</v>
      </c>
      <c r="V16" s="565">
        <f>SUM(V17,V20,V23,V26,V29:V32,V35)</f>
        <v>0</v>
      </c>
      <c r="W16" s="565">
        <f>SUM(W17,W20,W23,W26,W29:W32,W35)</f>
        <v>0</v>
      </c>
      <c r="X16" s="565">
        <f>SUM(X17,X20,X23,X26,X29:X32,X35)</f>
        <v>0</v>
      </c>
      <c r="Y16" s="565">
        <f>SUM(Y17,Y20,Y23,Y26,Y29:Y32,Y35)</f>
        <v>0</v>
      </c>
      <c r="Z16" s="565">
        <f>SUM(Z17,Z20,Z23,Z26,Z29:Z32,Z35)</f>
        <v>0</v>
      </c>
      <c r="AA16" s="565">
        <f>SUM(AA17,AA20,AA23,AA26,AA29:AA32,AA35)</f>
        <v>0</v>
      </c>
      <c r="AB16" s="565">
        <f>SUM(AB17,AB20,AB23,AB26,AB29:AB32,AB35)</f>
        <v>0</v>
      </c>
      <c r="AC16" s="565">
        <f>SUM(AC17,AC20,AC23,AC26,AC29:AC32,AC35)</f>
        <v>0</v>
      </c>
      <c r="AD16" s="565">
        <f>SUM(AD17,AD20,AD23,AD26,AD29:AD32,AD35)</f>
        <v>0</v>
      </c>
      <c r="AE16" s="565">
        <f>SUM(AE17,AE20,AE23,AE26,AE29:AE32,AE35)</f>
        <v>0</v>
      </c>
      <c r="AF16" s="565">
        <f>SUM(AF17,AF20,AF23,AF26,AF29:AF32,AF35)</f>
        <v>0</v>
      </c>
      <c r="AG16" s="565">
        <f>SUM(AG17,AG20,AG23,AG26,AG29:AG32,AG35)</f>
        <v>0</v>
      </c>
      <c r="AH16" s="565">
        <f>SUM(AH17,AH20,AH23,AH26,AH29:AH32,AH35)</f>
        <v>0</v>
      </c>
      <c r="AI16" s="296" t="s">
        <v>4211</v>
      </c>
      <c r="AJ16" s="550" t="s">
        <v>4134</v>
      </c>
      <c r="BE16" s="1638">
        <v>34</v>
      </c>
    </row>
    <row customHeight="1" ht="19.95">
      <c r="D17" s="1645"/>
      <c r="E17" s="1671" t="s">
        <v>4212</v>
      </c>
      <c r="F17" s="961" t="s">
        <v>4213</v>
      </c>
      <c r="G17" s="1650" t="s">
        <v>728</v>
      </c>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296" t="s">
        <v>4214</v>
      </c>
      <c r="AJ17" s="550"/>
      <c r="BE17" s="1638">
        <v>19</v>
      </c>
    </row>
    <row customHeight="1" ht="24">
      <c r="D18" s="1645"/>
      <c r="E18" s="1671" t="s">
        <v>4215</v>
      </c>
      <c r="F18" s="1657" t="s">
        <v>4216</v>
      </c>
      <c r="G18" s="1650" t="s">
        <v>728</v>
      </c>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296" t="s">
        <v>4217</v>
      </c>
      <c r="AJ18" s="550"/>
      <c r="BE18" s="1638">
        <v>23</v>
      </c>
    </row>
    <row customHeight="1" ht="35.699999999999996">
      <c r="D19" s="1645"/>
      <c r="E19" s="1671" t="s">
        <v>4218</v>
      </c>
      <c r="F19" s="1657" t="s">
        <v>4219</v>
      </c>
      <c r="G19" s="1650" t="s">
        <v>728</v>
      </c>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296"/>
      <c r="AJ19" s="550"/>
      <c r="BE19" s="1638">
        <v>34</v>
      </c>
    </row>
    <row customHeight="1" ht="19.95">
      <c r="D20" s="1645"/>
      <c r="E20" s="1671" t="s">
        <v>483</v>
      </c>
      <c r="F20" s="961" t="s">
        <v>4220</v>
      </c>
      <c r="G20" s="1650" t="s">
        <v>728</v>
      </c>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296" t="s">
        <v>4221</v>
      </c>
      <c r="AJ20" s="550"/>
      <c r="BE20" s="1638">
        <v>19</v>
      </c>
    </row>
    <row customHeight="1" ht="19.95">
      <c r="D21" s="1645"/>
      <c r="E21" s="1671" t="s">
        <v>4222</v>
      </c>
      <c r="F21" s="1657" t="s">
        <v>4223</v>
      </c>
      <c r="G21" s="1650" t="s">
        <v>728</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296"/>
      <c r="AJ21" s="550"/>
      <c r="BE21" s="1638">
        <v>19</v>
      </c>
    </row>
    <row customHeight="1" ht="19.95">
      <c r="D22" s="1645"/>
      <c r="E22" s="1671" t="s">
        <v>4224</v>
      </c>
      <c r="F22" s="1657" t="s">
        <v>4225</v>
      </c>
      <c r="G22" s="1650" t="s">
        <v>728</v>
      </c>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296"/>
      <c r="AJ22" s="550"/>
      <c r="BE22" s="1638">
        <v>19</v>
      </c>
    </row>
    <row customHeight="1" ht="24">
      <c r="D23" s="1645"/>
      <c r="E23" s="1671" t="s">
        <v>486</v>
      </c>
      <c r="F23" s="961" t="s">
        <v>4226</v>
      </c>
      <c r="G23" s="1650" t="s">
        <v>728</v>
      </c>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296" t="s">
        <v>4227</v>
      </c>
      <c r="AJ23" s="550"/>
      <c r="BE23" s="1638">
        <v>23</v>
      </c>
    </row>
    <row customHeight="1" ht="19.95">
      <c r="D24" s="1645"/>
      <c r="E24" s="1671" t="s">
        <v>4228</v>
      </c>
      <c r="F24" s="1657" t="s">
        <v>4229</v>
      </c>
      <c r="G24" s="1650" t="s">
        <v>728</v>
      </c>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296"/>
      <c r="AJ24" s="550"/>
      <c r="BE24" s="1638">
        <v>19</v>
      </c>
    </row>
    <row customHeight="1" ht="35.699999999999996">
      <c r="D25" s="1645"/>
      <c r="E25" s="1671" t="s">
        <v>4230</v>
      </c>
      <c r="F25" s="1657" t="s">
        <v>4231</v>
      </c>
      <c r="G25" s="1650" t="s">
        <v>728</v>
      </c>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296"/>
      <c r="AJ25" s="550"/>
      <c r="BE25" s="1638">
        <v>34</v>
      </c>
    </row>
    <row customHeight="1" ht="24">
      <c r="D26" s="1645"/>
      <c r="E26" s="1671" t="s">
        <v>4232</v>
      </c>
      <c r="F26" s="961" t="s">
        <v>4233</v>
      </c>
      <c r="G26" s="1650" t="s">
        <v>728</v>
      </c>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296" t="s">
        <v>4234</v>
      </c>
      <c r="AJ26" s="550"/>
      <c r="BE26" s="1638">
        <v>23</v>
      </c>
    </row>
    <row customHeight="1" ht="19.95">
      <c r="D27" s="1645"/>
      <c r="E27" s="1681" t="s">
        <v>4235</v>
      </c>
      <c r="F27" s="1657" t="s">
        <v>4236</v>
      </c>
      <c r="G27" s="1661" t="s">
        <v>728</v>
      </c>
      <c r="H27" s="1682"/>
      <c r="I27" s="1682"/>
      <c r="J27" s="1682"/>
      <c r="K27" s="1682"/>
      <c r="L27" s="1682"/>
      <c r="M27" s="1682"/>
      <c r="N27" s="1682"/>
      <c r="O27" s="1682"/>
      <c r="P27" s="1682"/>
      <c r="Q27" s="1682"/>
      <c r="R27" s="1682"/>
      <c r="S27" s="1682"/>
      <c r="T27" s="1682"/>
      <c r="U27" s="1682"/>
      <c r="V27" s="1682"/>
      <c r="W27" s="1682"/>
      <c r="X27" s="1682"/>
      <c r="Y27" s="1682"/>
      <c r="Z27" s="1682"/>
      <c r="AA27" s="1682"/>
      <c r="AB27" s="1682"/>
      <c r="AC27" s="1682"/>
      <c r="AD27" s="1682"/>
      <c r="AE27" s="1682"/>
      <c r="AF27" s="1682"/>
      <c r="AG27" s="1682"/>
      <c r="AH27" s="1682"/>
      <c r="AI27" s="296"/>
      <c r="AJ27" s="550"/>
      <c r="BE27" s="1638">
        <v>19</v>
      </c>
    </row>
    <row customHeight="1" ht="19.95">
      <c r="D28" s="1645"/>
      <c r="E28" s="1681" t="s">
        <v>4237</v>
      </c>
      <c r="F28" s="1657" t="s">
        <v>4238</v>
      </c>
      <c r="G28" s="1661" t="s">
        <v>728</v>
      </c>
      <c r="H28" s="1682"/>
      <c r="I28" s="1682"/>
      <c r="J28" s="1682"/>
      <c r="K28" s="1682"/>
      <c r="L28" s="1682"/>
      <c r="M28" s="1682"/>
      <c r="N28" s="1682"/>
      <c r="O28" s="1682"/>
      <c r="P28" s="1682"/>
      <c r="Q28" s="1682"/>
      <c r="R28" s="1682"/>
      <c r="S28" s="1682"/>
      <c r="T28" s="1682"/>
      <c r="U28" s="1682"/>
      <c r="V28" s="1682"/>
      <c r="W28" s="1682"/>
      <c r="X28" s="1682"/>
      <c r="Y28" s="1682"/>
      <c r="Z28" s="1682"/>
      <c r="AA28" s="1682"/>
      <c r="AB28" s="1682"/>
      <c r="AC28" s="1682"/>
      <c r="AD28" s="1682"/>
      <c r="AE28" s="1682"/>
      <c r="AF28" s="1682"/>
      <c r="AG28" s="1682"/>
      <c r="AH28" s="1682"/>
      <c r="AI28" s="296"/>
      <c r="AJ28" s="550"/>
      <c r="BE28" s="1638">
        <v>19</v>
      </c>
    </row>
    <row customHeight="1" ht="19.95">
      <c r="D29" s="1645"/>
      <c r="E29" s="1681" t="s">
        <v>4239</v>
      </c>
      <c r="F29" s="961" t="s">
        <v>4240</v>
      </c>
      <c r="G29" s="1661" t="s">
        <v>728</v>
      </c>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c r="AH29" s="1682"/>
      <c r="AI29" s="296"/>
      <c r="AJ29" s="550"/>
      <c r="BE29" s="1638">
        <v>19</v>
      </c>
    </row>
    <row customHeight="1" ht="19.95">
      <c r="D30" s="1645"/>
      <c r="E30" s="1681" t="s">
        <v>4241</v>
      </c>
      <c r="F30" s="961" t="s">
        <v>4242</v>
      </c>
      <c r="G30" s="1661" t="s">
        <v>728</v>
      </c>
      <c r="H30" s="1682"/>
      <c r="I30" s="1682"/>
      <c r="J30" s="1682"/>
      <c r="K30" s="1682"/>
      <c r="L30" s="1682"/>
      <c r="M30" s="1682"/>
      <c r="N30" s="1682"/>
      <c r="O30" s="1682"/>
      <c r="P30" s="1682"/>
      <c r="Q30" s="1682"/>
      <c r="R30" s="1682"/>
      <c r="S30" s="1682"/>
      <c r="T30" s="1682"/>
      <c r="U30" s="1682"/>
      <c r="V30" s="1682"/>
      <c r="W30" s="1682"/>
      <c r="X30" s="1682"/>
      <c r="Y30" s="1682"/>
      <c r="Z30" s="1682"/>
      <c r="AA30" s="1682"/>
      <c r="AB30" s="1682"/>
      <c r="AC30" s="1682"/>
      <c r="AD30" s="1682"/>
      <c r="AE30" s="1682"/>
      <c r="AF30" s="1682"/>
      <c r="AG30" s="1682"/>
      <c r="AH30" s="1682"/>
      <c r="AI30" s="296"/>
      <c r="AJ30" s="550"/>
      <c r="BE30" s="1638">
        <v>19</v>
      </c>
    </row>
    <row customHeight="1" ht="19.95">
      <c r="D31" s="1645"/>
      <c r="E31" s="1681" t="s">
        <v>4243</v>
      </c>
      <c r="F31" s="961" t="s">
        <v>4244</v>
      </c>
      <c r="G31" s="1661" t="s">
        <v>728</v>
      </c>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c r="AH31" s="1682"/>
      <c r="AI31" s="296"/>
      <c r="AJ31" s="550"/>
      <c r="BE31" s="1638">
        <v>19</v>
      </c>
    </row>
    <row s="1373" customFormat="1" customHeight="1" ht="35.699999999999996">
      <c r="A32" s="994"/>
      <c r="C32" s="1643"/>
      <c r="D32" s="1645"/>
      <c r="E32" s="1681" t="s">
        <v>4245</v>
      </c>
      <c r="F32" s="961" t="s">
        <v>4246</v>
      </c>
      <c r="G32" s="1651" t="s">
        <v>728</v>
      </c>
      <c r="H32" s="586">
        <f>SUM(H33:H34)</f>
        <v>0</v>
      </c>
      <c r="I32" s="586">
        <f>SUM(I33:I34)</f>
        <v>0</v>
      </c>
      <c r="J32" s="586">
        <f>SUM(J33:J34)</f>
        <v>0</v>
      </c>
      <c r="K32" s="586">
        <f>SUM(K33:K34)</f>
        <v>0</v>
      </c>
      <c r="L32" s="586">
        <f>SUM(L33:L34)</f>
        <v>0</v>
      </c>
      <c r="M32" s="586">
        <f>SUM(M33:M34)</f>
        <v>0</v>
      </c>
      <c r="N32" s="586">
        <f>SUM(N33:N34)</f>
        <v>0</v>
      </c>
      <c r="O32" s="586">
        <f>SUM(O33:O34)</f>
        <v>0</v>
      </c>
      <c r="P32" s="586">
        <f>SUM(P33:P34)</f>
        <v>0</v>
      </c>
      <c r="Q32" s="586">
        <f>SUM(Q33:Q34)</f>
        <v>0</v>
      </c>
      <c r="R32" s="586">
        <f>SUM(R33:R34)</f>
        <v>0</v>
      </c>
      <c r="S32" s="586">
        <f>SUM(S33:S34)</f>
        <v>0</v>
      </c>
      <c r="T32" s="586">
        <f>SUM(T33:T34)</f>
        <v>0</v>
      </c>
      <c r="U32" s="586">
        <f>SUM(U33:U34)</f>
        <v>0</v>
      </c>
      <c r="V32" s="586">
        <f>SUM(V33:V34)</f>
        <v>0</v>
      </c>
      <c r="W32" s="586">
        <f>SUM(W33:W34)</f>
        <v>0</v>
      </c>
      <c r="X32" s="586">
        <f>SUM(X33:X34)</f>
        <v>0</v>
      </c>
      <c r="Y32" s="586">
        <f>SUM(Y33:Y34)</f>
        <v>0</v>
      </c>
      <c r="Z32" s="586">
        <f>SUM(Z33:Z34)</f>
        <v>0</v>
      </c>
      <c r="AA32" s="586">
        <f>SUM(AA33:AA34)</f>
        <v>0</v>
      </c>
      <c r="AB32" s="586">
        <f>SUM(AB33:AB34)</f>
        <v>0</v>
      </c>
      <c r="AC32" s="586">
        <f>SUM(AC33:AC34)</f>
        <v>0</v>
      </c>
      <c r="AD32" s="586">
        <f>SUM(AD33:AD34)</f>
        <v>0</v>
      </c>
      <c r="AE32" s="586">
        <f>SUM(AE33:AE34)</f>
        <v>0</v>
      </c>
      <c r="AF32" s="586">
        <f>SUM(AF33:AF34)</f>
        <v>0</v>
      </c>
      <c r="AG32" s="586">
        <f>SUM(AG33:AG34)</f>
        <v>0</v>
      </c>
      <c r="AH32" s="586">
        <f>SUM(AH33:AH34)</f>
        <v>0</v>
      </c>
      <c r="AI32" s="296" t="s">
        <v>4247</v>
      </c>
      <c r="AJ32" s="550"/>
      <c r="AK32" s="1643"/>
      <c r="AL32" s="1643"/>
      <c r="AQ32" s="1643"/>
      <c r="AT32" s="551"/>
      <c r="AZ32" s="1639"/>
      <c r="BA32" s="1639"/>
      <c r="BB32" s="1639"/>
      <c r="BC32" s="1639"/>
      <c r="BD32" s="1639"/>
      <c r="BE32" s="1167">
        <v>34</v>
      </c>
    </row>
    <row s="1649" customFormat="1" customHeight="1" ht="1.05">
      <c r="A33" s="1174"/>
      <c r="D33" s="555"/>
      <c r="E33" s="809" t="str">
        <f>E32&amp;".0"</f>
        <v>2.8.0</v>
      </c>
      <c r="F33" s="998"/>
      <c r="G33" s="558"/>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1000"/>
      <c r="BE33" s="1643">
        <v>1</v>
      </c>
    </row>
    <row s="1373" customFormat="1" customHeight="1" ht="19.95">
      <c r="A34" s="994"/>
      <c r="C34" s="1643"/>
      <c r="D34" s="1640"/>
      <c r="E34" s="577"/>
      <c r="F34" s="1672" t="s">
        <v>776</v>
      </c>
      <c r="G34" s="579"/>
      <c r="H34" s="580"/>
      <c r="I34" s="580"/>
      <c r="J34" s="3050"/>
      <c r="K34" s="3051"/>
      <c r="L34" s="3052"/>
      <c r="M34" s="3053"/>
      <c r="N34" s="3054"/>
      <c r="O34" s="3055"/>
      <c r="P34" s="3056"/>
      <c r="Q34" s="3057"/>
      <c r="R34" s="3058"/>
      <c r="S34" s="3059"/>
      <c r="T34" s="3060"/>
      <c r="U34" s="3061"/>
      <c r="V34" s="3062"/>
      <c r="W34" s="3063"/>
      <c r="X34" s="3065"/>
      <c r="Y34" s="3066"/>
      <c r="Z34" s="3068"/>
      <c r="AA34" s="3069"/>
      <c r="AB34" s="3070"/>
      <c r="AC34" s="3072"/>
      <c r="AD34" s="3073"/>
      <c r="AE34" s="3074"/>
      <c r="AF34" s="3075"/>
      <c r="AG34" s="3077"/>
      <c r="AH34" s="3586"/>
      <c r="AI34" s="308" t="s">
        <v>4248</v>
      </c>
      <c r="AJ34" s="550"/>
      <c r="AK34" s="1643"/>
      <c r="AL34" s="1643"/>
      <c r="AQ34" s="1643"/>
      <c r="AT34" s="551"/>
      <c r="AZ34" s="1639"/>
      <c r="BA34" s="1639"/>
      <c r="BB34" s="1639"/>
      <c r="BC34" s="1639"/>
      <c r="BD34" s="1639"/>
      <c r="BE34" s="1167">
        <v>19</v>
      </c>
    </row>
    <row customHeight="1" ht="60">
      <c r="D35" s="1645"/>
      <c r="E35" s="1681" t="s">
        <v>4249</v>
      </c>
      <c r="F35" s="961" t="s">
        <v>4250</v>
      </c>
      <c r="G35" s="1661" t="s">
        <v>728</v>
      </c>
      <c r="H35" s="1682"/>
      <c r="I35" s="1682"/>
      <c r="J35" s="1682"/>
      <c r="K35" s="1682"/>
      <c r="L35" s="1682"/>
      <c r="M35" s="1682"/>
      <c r="N35" s="1682"/>
      <c r="O35" s="1682"/>
      <c r="P35" s="1682"/>
      <c r="Q35" s="1682"/>
      <c r="R35" s="1682"/>
      <c r="S35" s="1682"/>
      <c r="T35" s="1682"/>
      <c r="U35" s="1682"/>
      <c r="V35" s="1682"/>
      <c r="W35" s="1682"/>
      <c r="X35" s="1682"/>
      <c r="Y35" s="1682"/>
      <c r="Z35" s="1682"/>
      <c r="AA35" s="1682"/>
      <c r="AB35" s="1682"/>
      <c r="AC35" s="1682"/>
      <c r="AD35" s="1682"/>
      <c r="AE35" s="1682"/>
      <c r="AF35" s="1682"/>
      <c r="AG35" s="1682"/>
      <c r="AH35" s="1682"/>
      <c r="AI35" s="296" t="s">
        <v>4251</v>
      </c>
      <c r="AJ35" s="550"/>
      <c r="BE35" s="1638">
        <v>57</v>
      </c>
    </row>
    <row customHeight="1" ht="19.95">
      <c r="B36" s="1373"/>
      <c r="D36" s="2082"/>
      <c r="E36" s="1681" t="s">
        <v>4252</v>
      </c>
      <c r="F36" s="2086" t="s">
        <v>4253</v>
      </c>
      <c r="G36" s="2081" t="s">
        <v>728</v>
      </c>
      <c r="H36" s="2087"/>
      <c r="I36" s="2087"/>
      <c r="J36" s="2087"/>
      <c r="K36" s="2087"/>
      <c r="L36" s="2087"/>
      <c r="M36" s="2087"/>
      <c r="N36" s="2087"/>
      <c r="O36" s="2087"/>
      <c r="P36" s="2087"/>
      <c r="Q36" s="2087"/>
      <c r="R36" s="2087"/>
      <c r="S36" s="2087"/>
      <c r="T36" s="2087"/>
      <c r="U36" s="2087"/>
      <c r="V36" s="2087"/>
      <c r="W36" s="2087"/>
      <c r="X36" s="2087"/>
      <c r="Y36" s="2087"/>
      <c r="Z36" s="2087"/>
      <c r="AA36" s="2087"/>
      <c r="AB36" s="2087"/>
      <c r="AC36" s="2087"/>
      <c r="AD36" s="2087"/>
      <c r="AE36" s="2087"/>
      <c r="AF36" s="2087"/>
      <c r="AG36" s="2087"/>
      <c r="AH36" s="2087"/>
      <c r="AI36" s="2088" t="s">
        <v>4254</v>
      </c>
      <c r="AJ36" s="550"/>
      <c r="AM36" s="1373"/>
      <c r="AN36" s="1373"/>
      <c r="AO36" s="1373"/>
      <c r="AP36" s="1373"/>
      <c r="AR36" s="1373"/>
      <c r="AS36" s="1373"/>
      <c r="AU36" s="1373"/>
      <c r="AV36" s="1373"/>
      <c r="AW36" s="1373"/>
      <c r="AX36" s="1373"/>
      <c r="AY36" s="1373"/>
      <c r="BE36" s="1638">
        <v>19</v>
      </c>
    </row>
    <row customHeight="1" ht="19.95">
      <c r="B37" s="1373"/>
      <c r="D37" s="2082"/>
      <c r="E37" s="1681" t="s">
        <v>4255</v>
      </c>
      <c r="F37" s="2086" t="s">
        <v>4256</v>
      </c>
      <c r="G37" s="2081" t="s">
        <v>728</v>
      </c>
      <c r="H37" s="2087"/>
      <c r="I37" s="2087"/>
      <c r="J37" s="2087"/>
      <c r="K37" s="2087"/>
      <c r="L37" s="2087"/>
      <c r="M37" s="2087"/>
      <c r="N37" s="2087"/>
      <c r="O37" s="2087"/>
      <c r="P37" s="2087"/>
      <c r="Q37" s="2087"/>
      <c r="R37" s="2087"/>
      <c r="S37" s="2087"/>
      <c r="T37" s="2087"/>
      <c r="U37" s="2087"/>
      <c r="V37" s="2087"/>
      <c r="W37" s="2087"/>
      <c r="X37" s="2087"/>
      <c r="Y37" s="2087"/>
      <c r="Z37" s="2087"/>
      <c r="AA37" s="2087"/>
      <c r="AB37" s="2087"/>
      <c r="AC37" s="2087"/>
      <c r="AD37" s="2087"/>
      <c r="AE37" s="2087"/>
      <c r="AF37" s="2087"/>
      <c r="AG37" s="2087"/>
      <c r="AH37" s="2087"/>
      <c r="AI37" s="2088" t="s">
        <v>4257</v>
      </c>
      <c r="AJ37" s="550"/>
      <c r="AM37" s="1373"/>
      <c r="AN37" s="1373"/>
      <c r="AO37" s="1373"/>
      <c r="AP37" s="1373"/>
      <c r="AR37" s="1373"/>
      <c r="AS37" s="1373"/>
      <c r="AU37" s="1373"/>
      <c r="AV37" s="1373"/>
      <c r="AW37" s="1373"/>
      <c r="AX37" s="1373"/>
      <c r="AY37" s="1373"/>
      <c r="BE37" s="1638">
        <v>19</v>
      </c>
    </row>
    <row s="1373" customFormat="1" customHeight="1" ht="24">
      <c r="A38" s="996" t="s">
        <v>777</v>
      </c>
      <c r="C38" s="1643"/>
      <c r="D38" s="1645"/>
      <c r="E38" s="1671" t="s">
        <v>90</v>
      </c>
      <c r="F38" s="714" t="s">
        <v>4258</v>
      </c>
      <c r="G38" s="1650" t="s">
        <v>728</v>
      </c>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296" t="s">
        <v>4259</v>
      </c>
      <c r="AJ38" s="550"/>
      <c r="AK38" s="1643"/>
      <c r="AL38" s="1643"/>
      <c r="AQ38" s="1643"/>
      <c r="AT38" s="551"/>
      <c r="AZ38" s="1639"/>
      <c r="BA38" s="1639"/>
      <c r="BB38" s="1639"/>
      <c r="BC38" s="1639"/>
      <c r="BD38" s="1639"/>
      <c r="BE38" s="1167">
        <v>23</v>
      </c>
    </row>
    <row s="1373" customFormat="1" customHeight="1" ht="35.699999999999996">
      <c r="A39" s="996"/>
      <c r="C39" s="1643"/>
      <c r="D39" s="1645"/>
      <c r="E39" s="1671" t="s">
        <v>500</v>
      </c>
      <c r="F39" s="961" t="s">
        <v>4260</v>
      </c>
      <c r="G39" s="1661"/>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296"/>
      <c r="AJ39" s="550"/>
      <c r="AK39" s="1643"/>
      <c r="AL39" s="1643"/>
      <c r="AQ39" s="1643"/>
      <c r="AT39" s="551"/>
      <c r="AZ39" s="1639"/>
      <c r="BA39" s="1639"/>
      <c r="BB39" s="1639"/>
      <c r="BC39" s="1639"/>
      <c r="BD39" s="1639"/>
      <c r="BE39" s="1167">
        <v>34</v>
      </c>
    </row>
    <row s="1373" customFormat="1" customHeight="1" ht="19.95">
      <c r="A40" s="994"/>
      <c r="C40" s="1643"/>
      <c r="D40" s="582"/>
      <c r="E40" s="1671" t="s">
        <v>91</v>
      </c>
      <c r="F40" s="714" t="s">
        <v>4261</v>
      </c>
      <c r="G40" s="1650" t="s">
        <v>728</v>
      </c>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296" t="s">
        <v>4262</v>
      </c>
      <c r="AJ40" s="550"/>
      <c r="AK40" s="1643"/>
      <c r="AL40" s="1643"/>
      <c r="AQ40" s="1643"/>
      <c r="AT40" s="551"/>
      <c r="AZ40" s="1639"/>
      <c r="BA40" s="1639"/>
      <c r="BB40" s="1639"/>
      <c r="BC40" s="1639"/>
      <c r="BD40" s="1639"/>
      <c r="BE40" s="1167">
        <v>19</v>
      </c>
    </row>
    <row s="1373" customFormat="1" customHeight="1" ht="24">
      <c r="A41" s="994"/>
      <c r="C41" s="1643"/>
      <c r="D41" s="582"/>
      <c r="E41" s="1671" t="s">
        <v>4263</v>
      </c>
      <c r="F41" s="961" t="s">
        <v>4264</v>
      </c>
      <c r="G41" s="1661" t="s">
        <v>728</v>
      </c>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296" t="s">
        <v>4265</v>
      </c>
      <c r="AJ41" s="550"/>
      <c r="AK41" s="1643"/>
      <c r="AL41" s="1643"/>
      <c r="AQ41" s="1643"/>
      <c r="AT41" s="551"/>
      <c r="AZ41" s="1639"/>
      <c r="BA41" s="1639"/>
      <c r="BB41" s="1639"/>
      <c r="BC41" s="1639"/>
      <c r="BD41" s="1639"/>
      <c r="BE41" s="1167">
        <v>23</v>
      </c>
    </row>
    <row s="1373" customFormat="1" customHeight="1" ht="24">
      <c r="A42" s="994"/>
      <c r="C42" s="1643"/>
      <c r="D42" s="1645"/>
      <c r="E42" s="1671" t="s">
        <v>4266</v>
      </c>
      <c r="F42" s="1657" t="s">
        <v>4267</v>
      </c>
      <c r="G42" s="1650" t="s">
        <v>728</v>
      </c>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296" t="s">
        <v>4268</v>
      </c>
      <c r="AJ42" s="550"/>
      <c r="AK42" s="1643"/>
      <c r="AL42" s="1643"/>
      <c r="AQ42" s="1643"/>
      <c r="AT42" s="551"/>
      <c r="AZ42" s="1639"/>
      <c r="BA42" s="1639"/>
      <c r="BB42" s="1639"/>
      <c r="BC42" s="1639"/>
      <c r="BD42" s="1639"/>
      <c r="BE42" s="1167">
        <v>23</v>
      </c>
    </row>
    <row s="1373" customFormat="1" customHeight="1" ht="24">
      <c r="A43" s="994"/>
      <c r="C43" s="1643"/>
      <c r="D43" s="1645"/>
      <c r="E43" s="1671" t="s">
        <v>4269</v>
      </c>
      <c r="F43" s="1657" t="s">
        <v>4270</v>
      </c>
      <c r="G43" s="1650" t="s">
        <v>728</v>
      </c>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296" t="s">
        <v>4271</v>
      </c>
      <c r="AJ43" s="550"/>
      <c r="AK43" s="1643"/>
      <c r="AL43" s="1643"/>
      <c r="AQ43" s="1643"/>
      <c r="AT43" s="551"/>
      <c r="AZ43" s="1639"/>
      <c r="BA43" s="1639"/>
      <c r="BB43" s="1639"/>
      <c r="BC43" s="1639"/>
      <c r="BD43" s="1639"/>
      <c r="BE43" s="1167">
        <v>23</v>
      </c>
    </row>
    <row s="1373" customFormat="1" customHeight="1" ht="24">
      <c r="A44" s="994"/>
      <c r="C44" s="1643"/>
      <c r="D44" s="1645"/>
      <c r="E44" s="1671" t="s">
        <v>4272</v>
      </c>
      <c r="F44" s="1657" t="s">
        <v>4273</v>
      </c>
      <c r="G44" s="1650" t="s">
        <v>728</v>
      </c>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296" t="s">
        <v>4274</v>
      </c>
      <c r="AJ44" s="550"/>
      <c r="AK44" s="1643"/>
      <c r="AL44" s="1643"/>
      <c r="AQ44" s="1643"/>
      <c r="AT44" s="551"/>
      <c r="AZ44" s="1639"/>
      <c r="BA44" s="1639"/>
      <c r="BB44" s="1639"/>
      <c r="BC44" s="1639"/>
      <c r="BD44" s="1639"/>
      <c r="BE44" s="1167">
        <v>23</v>
      </c>
    </row>
    <row s="1373" customFormat="1" customHeight="1" ht="35.699999999999996">
      <c r="A45" s="994"/>
      <c r="C45" s="1643" t="s">
        <v>779</v>
      </c>
      <c r="D45" s="1645"/>
      <c r="E45" s="1671" t="s">
        <v>115</v>
      </c>
      <c r="F45" s="714" t="s">
        <v>4133</v>
      </c>
      <c r="G45" s="1653" t="s">
        <v>4275</v>
      </c>
      <c r="H45" s="408"/>
      <c r="I45" s="408"/>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296" t="s">
        <v>4276</v>
      </c>
      <c r="AJ45" s="550"/>
      <c r="AK45" s="1643"/>
      <c r="AL45" s="1643"/>
      <c r="AQ45" s="1643"/>
      <c r="AT45" s="551"/>
      <c r="AZ45" s="1639"/>
      <c r="BA45" s="1639"/>
      <c r="BB45" s="1639"/>
      <c r="BC45" s="1639"/>
      <c r="BD45" s="1639"/>
      <c r="BE45" s="1167">
        <v>34</v>
      </c>
    </row>
    <row s="1373" customFormat="1" customHeight="1" ht="35.699999999999996">
      <c r="A46" s="994"/>
      <c r="C46" s="1643"/>
      <c r="D46" s="1645"/>
      <c r="E46" s="1671" t="s">
        <v>92</v>
      </c>
      <c r="F46" s="714" t="s">
        <v>4277</v>
      </c>
      <c r="G46" s="1650" t="s">
        <v>4278</v>
      </c>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296" t="s">
        <v>4279</v>
      </c>
      <c r="AJ46" s="550"/>
      <c r="AK46" s="1643"/>
      <c r="AL46" s="1643"/>
      <c r="AQ46" s="1643"/>
      <c r="AT46" s="551"/>
      <c r="AZ46" s="1639"/>
      <c r="BA46" s="1639"/>
      <c r="BB46" s="1639"/>
      <c r="BC46" s="1639"/>
      <c r="BD46" s="1639"/>
      <c r="BE46" s="1167">
        <v>34</v>
      </c>
    </row>
    <row s="1373" customFormat="1" customHeight="1" ht="24">
      <c r="A47" s="994"/>
      <c r="C47" s="1643"/>
      <c r="D47" s="1645"/>
      <c r="E47" s="1671" t="s">
        <v>93</v>
      </c>
      <c r="F47" s="714" t="s">
        <v>4280</v>
      </c>
      <c r="G47" s="1661" t="s">
        <v>4281</v>
      </c>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296" t="s">
        <v>4282</v>
      </c>
      <c r="AJ47" s="550"/>
      <c r="AK47" s="1643"/>
      <c r="AL47" s="1643"/>
      <c r="AQ47" s="1643"/>
      <c r="AT47" s="551"/>
      <c r="AZ47" s="1639"/>
      <c r="BA47" s="1639"/>
      <c r="BB47" s="1639"/>
      <c r="BC47" s="1639"/>
      <c r="BD47" s="1639"/>
      <c r="BE47" s="1167">
        <v>23</v>
      </c>
    </row>
    <row s="1373" customFormat="1" customHeight="1" ht="19.95">
      <c r="A48" s="994"/>
      <c r="C48" s="1643"/>
      <c r="D48" s="1645"/>
      <c r="E48" s="1671" t="s">
        <v>126</v>
      </c>
      <c r="F48" s="714" t="s">
        <v>4283</v>
      </c>
      <c r="G48" s="1650" t="s">
        <v>1979</v>
      </c>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296"/>
      <c r="AJ48" s="550"/>
      <c r="AK48" s="1643"/>
      <c r="AL48" s="1643"/>
      <c r="AQ48" s="1643"/>
      <c r="AT48" s="551"/>
      <c r="AZ48" s="1639"/>
      <c r="BA48" s="1639"/>
      <c r="BB48" s="1639"/>
      <c r="BC48" s="1639"/>
      <c r="BD48" s="1639"/>
      <c r="BE48" s="1167">
        <v>19</v>
      </c>
    </row>
    <row customHeight="1" ht="11.549999999999999">
      <c r="D49" s="1645"/>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BE49" s="1638">
        <v>11</v>
      </c>
    </row>
    <row s="1648" customFormat="1" customHeight="1" ht="11.549999999999999">
      <c r="A50" s="994"/>
      <c r="B50" s="1643"/>
      <c r="C50" s="1643"/>
      <c r="D50" s="35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J50" s="1167"/>
      <c r="AK50" s="1643"/>
      <c r="AL50" s="1643"/>
      <c r="AM50" s="1167"/>
      <c r="AN50" s="1167"/>
      <c r="AO50" s="1167"/>
      <c r="AP50" s="1167"/>
      <c r="AQ50" s="1643"/>
      <c r="AR50" s="1167"/>
      <c r="AS50" s="1167"/>
      <c r="AT50" s="551"/>
      <c r="AU50" s="1167"/>
      <c r="AV50" s="1167"/>
      <c r="AW50" s="1167"/>
      <c r="AX50" s="1167"/>
      <c r="AY50" s="1167"/>
      <c r="AZ50" s="1639"/>
      <c r="BA50" s="573"/>
      <c r="BB50" s="573"/>
      <c r="BC50" s="573"/>
      <c r="BD50" s="573"/>
      <c r="BE50" s="1648">
        <v>11</v>
      </c>
    </row>
    <row s="1648" customFormat="1" customHeight="1" ht="11.549999999999999">
      <c r="A51" s="994"/>
      <c r="B51" s="1643"/>
      <c r="C51" s="1643"/>
      <c r="D51" s="35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J51" s="1167"/>
      <c r="AK51" s="1643"/>
      <c r="AL51" s="1643"/>
      <c r="AM51" s="1167"/>
      <c r="AN51" s="1167"/>
      <c r="AO51" s="1167"/>
      <c r="AP51" s="1167"/>
      <c r="AQ51" s="1643"/>
      <c r="AR51" s="1167"/>
      <c r="AS51" s="1167"/>
      <c r="AT51" s="551"/>
      <c r="AU51" s="1167"/>
      <c r="AV51" s="1167"/>
      <c r="AW51" s="1167"/>
      <c r="AX51" s="1167"/>
      <c r="AY51" s="1167"/>
      <c r="AZ51" s="1639"/>
      <c r="BA51" s="573"/>
      <c r="BB51" s="573"/>
      <c r="BC51" s="573"/>
      <c r="BD51" s="573"/>
      <c r="BE51" s="1648">
        <v>11</v>
      </c>
    </row>
    <row s="1648" customFormat="1" customHeight="1" ht="11.549999999999999">
      <c r="A52" s="994"/>
      <c r="B52" s="1643"/>
      <c r="C52" s="1643"/>
      <c r="D52" s="358"/>
      <c r="H52" s="573"/>
      <c r="I52" s="573"/>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J52" s="1167"/>
      <c r="AK52" s="1643"/>
      <c r="AL52" s="1643"/>
      <c r="AM52" s="1167"/>
      <c r="AN52" s="1167"/>
      <c r="AO52" s="1167"/>
      <c r="AP52" s="1167"/>
      <c r="AQ52" s="1643"/>
      <c r="AR52" s="1167"/>
      <c r="AS52" s="1167"/>
      <c r="AT52" s="551"/>
      <c r="AU52" s="1167"/>
      <c r="AV52" s="1167"/>
      <c r="AW52" s="1167"/>
      <c r="AX52" s="1167"/>
      <c r="AY52" s="1167"/>
      <c r="AZ52" s="1639"/>
      <c r="BA52" s="573"/>
      <c r="BB52" s="573"/>
      <c r="BC52" s="573"/>
      <c r="BD52" s="573"/>
      <c r="BE52" s="1648">
        <v>11</v>
      </c>
    </row>
    <row s="1648" customFormat="1" customHeight="1" ht="11.549999999999999">
      <c r="A53" s="994"/>
      <c r="B53" s="1643"/>
      <c r="C53" s="1643"/>
      <c r="D53" s="35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J53" s="1167"/>
      <c r="AK53" s="1643"/>
      <c r="AL53" s="1643"/>
      <c r="AM53" s="1167"/>
      <c r="AN53" s="1167"/>
      <c r="AO53" s="1167"/>
      <c r="AP53" s="1167"/>
      <c r="AQ53" s="1643"/>
      <c r="AR53" s="1167"/>
      <c r="AS53" s="1167"/>
      <c r="AT53" s="551"/>
      <c r="AU53" s="1167"/>
      <c r="AV53" s="1167"/>
      <c r="AW53" s="1167"/>
      <c r="AX53" s="1167"/>
      <c r="AY53" s="1167"/>
      <c r="AZ53" s="1639"/>
      <c r="BA53" s="573"/>
      <c r="BB53" s="573"/>
      <c r="BC53" s="573"/>
      <c r="BD53" s="573"/>
      <c r="BE53" s="1648">
        <v>11</v>
      </c>
    </row>
    <row s="1648" customFormat="1" customHeight="1" ht="11.549999999999999">
      <c r="A54" s="994"/>
      <c r="B54" s="1643"/>
      <c r="C54" s="1643"/>
      <c r="D54" s="35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J54" s="1167"/>
      <c r="AK54" s="1643"/>
      <c r="AL54" s="1643"/>
      <c r="AM54" s="1167"/>
      <c r="AN54" s="1167"/>
      <c r="AO54" s="1167"/>
      <c r="AP54" s="1167"/>
      <c r="AQ54" s="1643"/>
      <c r="AR54" s="1167"/>
      <c r="AS54" s="1167"/>
      <c r="AT54" s="551"/>
      <c r="AU54" s="1167"/>
      <c r="AV54" s="1167"/>
      <c r="AW54" s="1167"/>
      <c r="AX54" s="1167"/>
      <c r="AY54" s="1167"/>
      <c r="AZ54" s="1639"/>
      <c r="BA54" s="573"/>
      <c r="BB54" s="573"/>
      <c r="BC54" s="573"/>
      <c r="BD54" s="573"/>
      <c r="BE54" s="1648">
        <v>11</v>
      </c>
    </row>
    <row s="1648" customFormat="1" customHeight="1" ht="11.549999999999999">
      <c r="A55" s="994"/>
      <c r="B55" s="1643"/>
      <c r="C55" s="1643"/>
      <c r="D55" s="35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J55" s="1167"/>
      <c r="AK55" s="1643"/>
      <c r="AL55" s="1643"/>
      <c r="AM55" s="1167"/>
      <c r="AN55" s="1167"/>
      <c r="AO55" s="1167"/>
      <c r="AP55" s="1167"/>
      <c r="AQ55" s="1643"/>
      <c r="AR55" s="1167"/>
      <c r="AS55" s="1167"/>
      <c r="AT55" s="551"/>
      <c r="AU55" s="1167"/>
      <c r="AV55" s="1167"/>
      <c r="AW55" s="1167"/>
      <c r="AX55" s="1167"/>
      <c r="AY55" s="1167"/>
      <c r="AZ55" s="1639"/>
      <c r="BA55" s="573"/>
      <c r="BB55" s="573"/>
      <c r="BC55" s="573"/>
      <c r="BD55" s="573"/>
      <c r="BE55" s="1648">
        <v>11</v>
      </c>
    </row>
    <row s="1648" customFormat="1" customHeight="1" ht="11.549999999999999">
      <c r="A56" s="994"/>
      <c r="B56" s="1643"/>
      <c r="C56" s="1643"/>
      <c r="D56" s="358"/>
      <c r="J56" s="1648"/>
      <c r="K56" s="1648"/>
      <c r="L56" s="1648"/>
      <c r="M56" s="1648"/>
      <c r="N56" s="1648"/>
      <c r="O56" s="1648"/>
      <c r="P56" s="1648"/>
      <c r="Q56" s="1648"/>
      <c r="R56" s="1648"/>
      <c r="S56" s="1648"/>
      <c r="T56" s="1648"/>
      <c r="U56" s="1648"/>
      <c r="V56" s="1648"/>
      <c r="W56" s="1648"/>
      <c r="X56" s="1648"/>
      <c r="Y56" s="1648"/>
      <c r="Z56" s="1648"/>
      <c r="AA56" s="1648"/>
      <c r="AB56" s="1648"/>
      <c r="AC56" s="1648"/>
      <c r="AD56" s="1648"/>
      <c r="AE56" s="1648"/>
      <c r="AF56" s="1648"/>
      <c r="AG56" s="1648"/>
      <c r="AH56" s="1648"/>
      <c r="AJ56" s="1167"/>
      <c r="AK56" s="1643"/>
      <c r="AL56" s="1643"/>
      <c r="AM56" s="1167"/>
      <c r="AN56" s="1167"/>
      <c r="AO56" s="1167"/>
      <c r="AP56" s="1167"/>
      <c r="AQ56" s="1643"/>
      <c r="AR56" s="1167"/>
      <c r="AS56" s="1167"/>
      <c r="AT56" s="551"/>
      <c r="AU56" s="1167"/>
      <c r="AV56" s="1167"/>
      <c r="AW56" s="1167"/>
      <c r="AX56" s="1167"/>
      <c r="AY56" s="1167"/>
      <c r="AZ56" s="1639"/>
      <c r="BA56" s="573"/>
      <c r="BB56" s="573"/>
      <c r="BC56" s="573"/>
      <c r="BD56" s="573"/>
      <c r="BE56" s="1648">
        <v>11</v>
      </c>
    </row>
    <row s="1648" customFormat="1" customHeight="1" ht="11.549999999999999">
      <c r="A57" s="994"/>
      <c r="B57" s="1643"/>
      <c r="C57" s="1643"/>
      <c r="D57" s="35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J57" s="1167"/>
      <c r="AK57" s="1643"/>
      <c r="AL57" s="1643"/>
      <c r="AM57" s="1167"/>
      <c r="AN57" s="1167"/>
      <c r="AO57" s="1167"/>
      <c r="AP57" s="1167"/>
      <c r="AQ57" s="1643"/>
      <c r="AR57" s="1167"/>
      <c r="AS57" s="1167"/>
      <c r="AT57" s="551"/>
      <c r="AU57" s="1167"/>
      <c r="AV57" s="1167"/>
      <c r="AW57" s="1167"/>
      <c r="AX57" s="1167"/>
      <c r="AY57" s="1167"/>
      <c r="AZ57" s="1639"/>
      <c r="BA57" s="573"/>
      <c r="BB57" s="573"/>
      <c r="BC57" s="573"/>
      <c r="BD57" s="573"/>
      <c r="BE57" s="1648">
        <v>11</v>
      </c>
    </row>
    <row s="1648" customFormat="1" customHeight="1" ht="11.549999999999999">
      <c r="A58" s="994"/>
      <c r="B58" s="1643"/>
      <c r="C58" s="1643"/>
      <c r="D58" s="35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J58" s="1167"/>
      <c r="AK58" s="1643"/>
      <c r="AL58" s="1643"/>
      <c r="AM58" s="1167"/>
      <c r="AN58" s="1167"/>
      <c r="AO58" s="1167"/>
      <c r="AP58" s="1167"/>
      <c r="AQ58" s="1643"/>
      <c r="AR58" s="1167"/>
      <c r="AS58" s="1167"/>
      <c r="AT58" s="551"/>
      <c r="AU58" s="1167"/>
      <c r="AV58" s="1167"/>
      <c r="AW58" s="1167"/>
      <c r="AX58" s="1167"/>
      <c r="AY58" s="1167"/>
      <c r="AZ58" s="1639"/>
      <c r="BA58" s="573"/>
      <c r="BB58" s="573"/>
      <c r="BC58" s="573"/>
      <c r="BD58" s="573"/>
      <c r="BE58" s="1648">
        <v>11</v>
      </c>
    </row>
    <row s="1648" customFormat="1" customHeight="1" ht="11.549999999999999">
      <c r="A59" s="994"/>
      <c r="B59" s="1643"/>
      <c r="C59" s="1643"/>
      <c r="D59" s="35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J59" s="1167"/>
      <c r="AK59" s="1643"/>
      <c r="AL59" s="1643"/>
      <c r="AM59" s="1167"/>
      <c r="AN59" s="1167"/>
      <c r="AO59" s="1167"/>
      <c r="AP59" s="1167"/>
      <c r="AQ59" s="1643"/>
      <c r="AR59" s="1167"/>
      <c r="AS59" s="1167"/>
      <c r="AT59" s="551"/>
      <c r="AU59" s="1167"/>
      <c r="AV59" s="1167"/>
      <c r="AW59" s="1167"/>
      <c r="AX59" s="1167"/>
      <c r="AY59" s="1167"/>
      <c r="AZ59" s="1639"/>
      <c r="BA59" s="573"/>
      <c r="BB59" s="573"/>
      <c r="BC59" s="573"/>
      <c r="BD59" s="573"/>
      <c r="BE59" s="1648">
        <v>11</v>
      </c>
    </row>
    <row s="1648" customFormat="1" customHeight="1" ht="11.549999999999999">
      <c r="A60" s="994"/>
      <c r="B60" s="1643"/>
      <c r="C60" s="1643"/>
      <c r="D60" s="35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J60" s="1167"/>
      <c r="AK60" s="1643"/>
      <c r="AL60" s="1643"/>
      <c r="AM60" s="1167"/>
      <c r="AN60" s="1167"/>
      <c r="AO60" s="1167"/>
      <c r="AP60" s="1167"/>
      <c r="AQ60" s="1643"/>
      <c r="AR60" s="1167"/>
      <c r="AS60" s="1167"/>
      <c r="AT60" s="551"/>
      <c r="AU60" s="1167"/>
      <c r="AV60" s="1167"/>
      <c r="AW60" s="1167"/>
      <c r="AX60" s="1167"/>
      <c r="AY60" s="1167"/>
      <c r="AZ60" s="1639"/>
      <c r="BA60" s="573"/>
      <c r="BB60" s="573"/>
      <c r="BC60" s="573"/>
      <c r="BD60" s="573"/>
      <c r="BE60" s="1648">
        <v>11</v>
      </c>
    </row>
    <row s="1648" customFormat="1" customHeight="1" ht="11.549999999999999">
      <c r="A61" s="994"/>
      <c r="B61" s="1643"/>
      <c r="C61" s="1643"/>
      <c r="D61" s="358"/>
      <c r="J61" s="1648"/>
      <c r="K61" s="1648"/>
      <c r="L61" s="1648"/>
      <c r="M61" s="1648"/>
      <c r="N61" s="1648"/>
      <c r="O61" s="1648"/>
      <c r="P61" s="1648"/>
      <c r="Q61" s="1648"/>
      <c r="R61" s="1648"/>
      <c r="S61" s="1648"/>
      <c r="T61" s="1648"/>
      <c r="U61" s="1648"/>
      <c r="V61" s="1648"/>
      <c r="W61" s="1648"/>
      <c r="X61" s="1648"/>
      <c r="Y61" s="1648"/>
      <c r="Z61" s="1648"/>
      <c r="AA61" s="1648"/>
      <c r="AB61" s="1648"/>
      <c r="AC61" s="1648"/>
      <c r="AD61" s="1648"/>
      <c r="AE61" s="1648"/>
      <c r="AF61" s="1648"/>
      <c r="AG61" s="1648"/>
      <c r="AH61" s="1648"/>
      <c r="AJ61" s="1167"/>
      <c r="AK61" s="1643"/>
      <c r="AL61" s="1643"/>
      <c r="AM61" s="1167"/>
      <c r="AN61" s="1167"/>
      <c r="AO61" s="1167"/>
      <c r="AP61" s="1167"/>
      <c r="AQ61" s="1643"/>
      <c r="AR61" s="1167"/>
      <c r="AS61" s="1167"/>
      <c r="AT61" s="551"/>
      <c r="AU61" s="1167"/>
      <c r="AV61" s="1167"/>
      <c r="AW61" s="1167"/>
      <c r="AX61" s="1167"/>
      <c r="AY61" s="1167"/>
      <c r="AZ61" s="1639"/>
      <c r="BA61" s="573"/>
      <c r="BB61" s="573"/>
      <c r="BC61" s="573"/>
      <c r="BD61" s="573"/>
      <c r="BE61" s="1648">
        <v>11</v>
      </c>
    </row>
    <row s="1648" customFormat="1" customHeight="1" ht="11.549999999999999">
      <c r="A62" s="994"/>
      <c r="B62" s="1643"/>
      <c r="C62" s="1643"/>
      <c r="D62" s="358"/>
      <c r="J62" s="1648"/>
      <c r="K62" s="1648"/>
      <c r="L62" s="1648"/>
      <c r="M62" s="1648"/>
      <c r="N62" s="1648"/>
      <c r="O62" s="1648"/>
      <c r="P62" s="1648"/>
      <c r="Q62" s="1648"/>
      <c r="R62" s="1648"/>
      <c r="S62" s="1648"/>
      <c r="T62" s="1648"/>
      <c r="U62" s="1648"/>
      <c r="V62" s="1648"/>
      <c r="W62" s="1648"/>
      <c r="X62" s="1648"/>
      <c r="Y62" s="1648"/>
      <c r="Z62" s="1648"/>
      <c r="AA62" s="1648"/>
      <c r="AB62" s="1648"/>
      <c r="AC62" s="1648"/>
      <c r="AD62" s="1648"/>
      <c r="AE62" s="1648"/>
      <c r="AF62" s="1648"/>
      <c r="AG62" s="1648"/>
      <c r="AH62" s="1648"/>
      <c r="AJ62" s="1167"/>
      <c r="AK62" s="1643"/>
      <c r="AL62" s="1643"/>
      <c r="AM62" s="1167"/>
      <c r="AN62" s="1167"/>
      <c r="AO62" s="1167"/>
      <c r="AP62" s="1167"/>
      <c r="AQ62" s="1643"/>
      <c r="AR62" s="1167"/>
      <c r="AS62" s="1167"/>
      <c r="AT62" s="551"/>
      <c r="AU62" s="1167"/>
      <c r="AV62" s="1167"/>
      <c r="AW62" s="1167"/>
      <c r="AX62" s="1167"/>
      <c r="AY62" s="1167"/>
      <c r="AZ62" s="1639"/>
      <c r="BA62" s="573"/>
      <c r="BB62" s="573"/>
      <c r="BC62" s="573"/>
      <c r="BD62" s="573"/>
      <c r="BE62" s="1648">
        <v>11</v>
      </c>
    </row>
    <row s="1648" customFormat="1" customHeight="1" ht="11.549999999999999">
      <c r="A63" s="994"/>
      <c r="B63" s="1643"/>
      <c r="C63" s="1643"/>
      <c r="D63" s="358"/>
      <c r="J63" s="1648"/>
      <c r="K63" s="1648"/>
      <c r="L63" s="1648"/>
      <c r="M63" s="1648"/>
      <c r="N63" s="1648"/>
      <c r="O63" s="1648"/>
      <c r="P63" s="1648"/>
      <c r="Q63" s="1648"/>
      <c r="R63" s="1648"/>
      <c r="S63" s="1648"/>
      <c r="T63" s="1648"/>
      <c r="U63" s="1648"/>
      <c r="V63" s="1648"/>
      <c r="W63" s="1648"/>
      <c r="X63" s="1648"/>
      <c r="Y63" s="1648"/>
      <c r="Z63" s="1648"/>
      <c r="AA63" s="1648"/>
      <c r="AB63" s="1648"/>
      <c r="AC63" s="1648"/>
      <c r="AD63" s="1648"/>
      <c r="AE63" s="1648"/>
      <c r="AF63" s="1648"/>
      <c r="AG63" s="1648"/>
      <c r="AH63" s="1648"/>
      <c r="AJ63" s="1167"/>
      <c r="AK63" s="1643"/>
      <c r="AL63" s="1643"/>
      <c r="AM63" s="1167"/>
      <c r="AN63" s="1167"/>
      <c r="AO63" s="1167"/>
      <c r="AP63" s="1167"/>
      <c r="AQ63" s="1643"/>
      <c r="AR63" s="1167"/>
      <c r="AS63" s="1167"/>
      <c r="AT63" s="551"/>
      <c r="AU63" s="1167"/>
      <c r="AV63" s="1167"/>
      <c r="AW63" s="1167"/>
      <c r="AX63" s="1167"/>
      <c r="AY63" s="1167"/>
      <c r="AZ63" s="1639"/>
      <c r="BA63" s="573"/>
      <c r="BB63" s="573"/>
      <c r="BC63" s="573"/>
      <c r="BD63" s="573"/>
      <c r="BE63" s="1648">
        <v>11</v>
      </c>
    </row>
    <row s="1648" customFormat="1" customHeight="1" ht="11.549999999999999">
      <c r="A64" s="994"/>
      <c r="B64" s="1643"/>
      <c r="C64" s="1643"/>
      <c r="D64" s="35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c r="AJ64" s="1167"/>
      <c r="AK64" s="1643"/>
      <c r="AL64" s="1643"/>
      <c r="AM64" s="1167"/>
      <c r="AN64" s="1167"/>
      <c r="AO64" s="1167"/>
      <c r="AP64" s="1167"/>
      <c r="AQ64" s="1643"/>
      <c r="AR64" s="1167"/>
      <c r="AS64" s="1167"/>
      <c r="AT64" s="551"/>
      <c r="AU64" s="1167"/>
      <c r="AV64" s="1167"/>
      <c r="AW64" s="1167"/>
      <c r="AX64" s="1167"/>
      <c r="AY64" s="1167"/>
      <c r="AZ64" s="1639"/>
      <c r="BA64" s="573"/>
      <c r="BB64" s="573"/>
      <c r="BC64" s="573"/>
      <c r="BD64" s="573"/>
      <c r="BE64" s="1648">
        <v>11</v>
      </c>
    </row>
    <row s="1648" customFormat="1" customHeight="1" ht="11.549999999999999">
      <c r="A65" s="994"/>
      <c r="B65" s="1643"/>
      <c r="C65" s="1643"/>
      <c r="D65" s="35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c r="AJ65" s="1167"/>
      <c r="AK65" s="1643"/>
      <c r="AL65" s="1643"/>
      <c r="AM65" s="1167"/>
      <c r="AN65" s="1167"/>
      <c r="AO65" s="1167"/>
      <c r="AP65" s="1167"/>
      <c r="AQ65" s="1643"/>
      <c r="AR65" s="1167"/>
      <c r="AS65" s="1167"/>
      <c r="AT65" s="551"/>
      <c r="AU65" s="1167"/>
      <c r="AV65" s="1167"/>
      <c r="AW65" s="1167"/>
      <c r="AX65" s="1167"/>
      <c r="AY65" s="1167"/>
      <c r="AZ65" s="1639"/>
      <c r="BA65" s="573"/>
      <c r="BB65" s="573"/>
      <c r="BC65" s="573"/>
      <c r="BD65" s="573"/>
      <c r="BE65" s="1648">
        <v>11</v>
      </c>
    </row>
    <row s="1648" customFormat="1" customHeight="1" ht="11.549999999999999">
      <c r="A66" s="994"/>
      <c r="B66" s="1643"/>
      <c r="C66" s="1643"/>
      <c r="D66" s="358"/>
      <c r="J66" s="1648"/>
      <c r="K66" s="1648"/>
      <c r="L66" s="1648"/>
      <c r="M66" s="1648"/>
      <c r="N66" s="1648"/>
      <c r="O66" s="1648"/>
      <c r="P66" s="1648"/>
      <c r="Q66" s="1648"/>
      <c r="R66" s="1648"/>
      <c r="S66" s="1648"/>
      <c r="T66" s="1648"/>
      <c r="U66" s="1648"/>
      <c r="V66" s="1648"/>
      <c r="W66" s="1648"/>
      <c r="X66" s="1648"/>
      <c r="Y66" s="1648"/>
      <c r="Z66" s="1648"/>
      <c r="AA66" s="1648"/>
      <c r="AB66" s="1648"/>
      <c r="AC66" s="1648"/>
      <c r="AD66" s="1648"/>
      <c r="AE66" s="1648"/>
      <c r="AF66" s="1648"/>
      <c r="AG66" s="1648"/>
      <c r="AH66" s="1648"/>
      <c r="AJ66" s="1167"/>
      <c r="AK66" s="1643"/>
      <c r="AL66" s="1643"/>
      <c r="AM66" s="1167"/>
      <c r="AN66" s="1167"/>
      <c r="AO66" s="1167"/>
      <c r="AP66" s="1167"/>
      <c r="AQ66" s="1643"/>
      <c r="AR66" s="1167"/>
      <c r="AS66" s="1167"/>
      <c r="AT66" s="551"/>
      <c r="AU66" s="1167"/>
      <c r="AV66" s="1167"/>
      <c r="AW66" s="1167"/>
      <c r="AX66" s="1167"/>
      <c r="AY66" s="1167"/>
      <c r="AZ66" s="1639"/>
      <c r="BA66" s="573"/>
      <c r="BB66" s="573"/>
      <c r="BC66" s="573"/>
      <c r="BD66" s="573"/>
      <c r="BE66" s="1648">
        <v>11</v>
      </c>
    </row>
    <row s="1648" customFormat="1" customHeight="1" ht="11.549999999999999">
      <c r="A67" s="994"/>
      <c r="B67" s="1643"/>
      <c r="C67" s="1643"/>
      <c r="D67" s="358"/>
      <c r="J67" s="1648"/>
      <c r="K67" s="1648"/>
      <c r="L67" s="1648"/>
      <c r="M67" s="1648"/>
      <c r="N67" s="1648"/>
      <c r="O67" s="1648"/>
      <c r="P67" s="1648"/>
      <c r="Q67" s="1648"/>
      <c r="R67" s="1648"/>
      <c r="S67" s="1648"/>
      <c r="T67" s="1648"/>
      <c r="U67" s="1648"/>
      <c r="V67" s="1648"/>
      <c r="W67" s="1648"/>
      <c r="X67" s="1648"/>
      <c r="Y67" s="1648"/>
      <c r="Z67" s="1648"/>
      <c r="AA67" s="1648"/>
      <c r="AB67" s="1648"/>
      <c r="AC67" s="1648"/>
      <c r="AD67" s="1648"/>
      <c r="AE67" s="1648"/>
      <c r="AF67" s="1648"/>
      <c r="AG67" s="1648"/>
      <c r="AH67" s="1648"/>
      <c r="AJ67" s="1167"/>
      <c r="AK67" s="1643"/>
      <c r="AL67" s="1643"/>
      <c r="AM67" s="1167"/>
      <c r="AN67" s="1167"/>
      <c r="AO67" s="1167"/>
      <c r="AP67" s="1167"/>
      <c r="AQ67" s="1643"/>
      <c r="AR67" s="1167"/>
      <c r="AS67" s="1167"/>
      <c r="AT67" s="551"/>
      <c r="AU67" s="1167"/>
      <c r="AV67" s="1167"/>
      <c r="AW67" s="1167"/>
      <c r="AX67" s="1167"/>
      <c r="AY67" s="1167"/>
      <c r="AZ67" s="1639"/>
      <c r="BA67" s="573"/>
      <c r="BB67" s="573"/>
      <c r="BC67" s="573"/>
      <c r="BD67" s="573"/>
      <c r="BE67" s="1648">
        <v>11</v>
      </c>
    </row>
    <row s="1648" customFormat="1" customHeight="1" ht="11.549999999999999">
      <c r="A68" s="994"/>
      <c r="B68" s="1643"/>
      <c r="C68" s="1643"/>
      <c r="D68" s="358"/>
      <c r="J68" s="1648"/>
      <c r="K68" s="1648"/>
      <c r="L68" s="1648"/>
      <c r="M68" s="1648"/>
      <c r="N68" s="1648"/>
      <c r="O68" s="1648"/>
      <c r="P68" s="1648"/>
      <c r="Q68" s="1648"/>
      <c r="R68" s="1648"/>
      <c r="S68" s="1648"/>
      <c r="T68" s="1648"/>
      <c r="U68" s="1648"/>
      <c r="V68" s="1648"/>
      <c r="W68" s="1648"/>
      <c r="X68" s="1648"/>
      <c r="Y68" s="1648"/>
      <c r="Z68" s="1648"/>
      <c r="AA68" s="1648"/>
      <c r="AB68" s="1648"/>
      <c r="AC68" s="1648"/>
      <c r="AD68" s="1648"/>
      <c r="AE68" s="1648"/>
      <c r="AF68" s="1648"/>
      <c r="AG68" s="1648"/>
      <c r="AH68" s="1648"/>
      <c r="AJ68" s="1167"/>
      <c r="AK68" s="1643"/>
      <c r="AL68" s="1643"/>
      <c r="AM68" s="1167"/>
      <c r="AN68" s="1167"/>
      <c r="AO68" s="1167"/>
      <c r="AP68" s="1167"/>
      <c r="AQ68" s="1643"/>
      <c r="AR68" s="1167"/>
      <c r="AS68" s="1167"/>
      <c r="AT68" s="551"/>
      <c r="AU68" s="1167"/>
      <c r="AV68" s="1167"/>
      <c r="AW68" s="1167"/>
      <c r="AX68" s="1167"/>
      <c r="AY68" s="1167"/>
      <c r="AZ68" s="1639"/>
      <c r="BA68" s="573"/>
      <c r="BB68" s="573"/>
      <c r="BC68" s="573"/>
      <c r="BD68" s="573"/>
      <c r="BE68" s="1648">
        <v>11</v>
      </c>
    </row>
    <row s="1648" customFormat="1" customHeight="1" ht="11.549999999999999">
      <c r="A69" s="994"/>
      <c r="B69" s="1643"/>
      <c r="C69" s="1643"/>
      <c r="D69" s="358"/>
      <c r="J69" s="1648"/>
      <c r="K69" s="1648"/>
      <c r="L69" s="1648"/>
      <c r="M69" s="1648"/>
      <c r="N69" s="1648"/>
      <c r="O69" s="1648"/>
      <c r="P69" s="1648"/>
      <c r="Q69" s="1648"/>
      <c r="R69" s="1648"/>
      <c r="S69" s="1648"/>
      <c r="T69" s="1648"/>
      <c r="U69" s="1648"/>
      <c r="V69" s="1648"/>
      <c r="W69" s="1648"/>
      <c r="X69" s="1648"/>
      <c r="Y69" s="1648"/>
      <c r="Z69" s="1648"/>
      <c r="AA69" s="1648"/>
      <c r="AB69" s="1648"/>
      <c r="AC69" s="1648"/>
      <c r="AD69" s="1648"/>
      <c r="AE69" s="1648"/>
      <c r="AF69" s="1648"/>
      <c r="AG69" s="1648"/>
      <c r="AH69" s="1648"/>
      <c r="AJ69" s="1167"/>
      <c r="AK69" s="1643"/>
      <c r="AL69" s="1643"/>
      <c r="AM69" s="1167"/>
      <c r="AN69" s="1167"/>
      <c r="AO69" s="1167"/>
      <c r="AP69" s="1167"/>
      <c r="AQ69" s="1643"/>
      <c r="AR69" s="1167"/>
      <c r="AS69" s="1167"/>
      <c r="AT69" s="551"/>
      <c r="AU69" s="1167"/>
      <c r="AV69" s="1167"/>
      <c r="AW69" s="1167"/>
      <c r="AX69" s="1167"/>
      <c r="AY69" s="1167"/>
      <c r="AZ69" s="1639"/>
      <c r="BA69" s="573"/>
      <c r="BB69" s="573"/>
      <c r="BC69" s="573"/>
      <c r="BD69" s="573"/>
      <c r="BE69" s="1648">
        <v>11</v>
      </c>
    </row>
    <row s="1648" customFormat="1" customHeight="1" ht="11.549999999999999">
      <c r="A70" s="994"/>
      <c r="B70" s="1643"/>
      <c r="C70" s="1643"/>
      <c r="D70" s="358"/>
      <c r="J70" s="1648"/>
      <c r="K70" s="1648"/>
      <c r="L70" s="1648"/>
      <c r="M70" s="1648"/>
      <c r="N70" s="1648"/>
      <c r="O70" s="1648"/>
      <c r="P70" s="1648"/>
      <c r="Q70" s="1648"/>
      <c r="R70" s="1648"/>
      <c r="S70" s="1648"/>
      <c r="T70" s="1648"/>
      <c r="U70" s="1648"/>
      <c r="V70" s="1648"/>
      <c r="W70" s="1648"/>
      <c r="X70" s="1648"/>
      <c r="Y70" s="1648"/>
      <c r="Z70" s="1648"/>
      <c r="AA70" s="1648"/>
      <c r="AB70" s="1648"/>
      <c r="AC70" s="1648"/>
      <c r="AD70" s="1648"/>
      <c r="AE70" s="1648"/>
      <c r="AF70" s="1648"/>
      <c r="AG70" s="1648"/>
      <c r="AH70" s="1648"/>
      <c r="AJ70" s="1167"/>
      <c r="AK70" s="1643"/>
      <c r="AL70" s="1643"/>
      <c r="AM70" s="1167"/>
      <c r="AN70" s="1167"/>
      <c r="AO70" s="1167"/>
      <c r="AP70" s="1167"/>
      <c r="AQ70" s="1643"/>
      <c r="AR70" s="1167"/>
      <c r="AS70" s="1167"/>
      <c r="AT70" s="551"/>
      <c r="AU70" s="1167"/>
      <c r="AV70" s="1167"/>
      <c r="AW70" s="1167"/>
      <c r="AX70" s="1167"/>
      <c r="AY70" s="1167"/>
      <c r="AZ70" s="1639"/>
      <c r="BA70" s="573"/>
      <c r="BB70" s="573"/>
      <c r="BC70" s="573"/>
      <c r="BD70" s="573"/>
      <c r="BE70" s="1648">
        <v>11</v>
      </c>
    </row>
    <row s="1648" customFormat="1" customHeight="1" ht="11.549999999999999">
      <c r="A71" s="994"/>
      <c r="B71" s="1643"/>
      <c r="C71" s="1643"/>
      <c r="D71" s="358"/>
      <c r="J71" s="1648"/>
      <c r="K71" s="1648"/>
      <c r="L71" s="1648"/>
      <c r="M71" s="1648"/>
      <c r="N71" s="1648"/>
      <c r="O71" s="1648"/>
      <c r="P71" s="1648"/>
      <c r="Q71" s="1648"/>
      <c r="R71" s="1648"/>
      <c r="S71" s="1648"/>
      <c r="T71" s="1648"/>
      <c r="U71" s="1648"/>
      <c r="V71" s="1648"/>
      <c r="W71" s="1648"/>
      <c r="X71" s="1648"/>
      <c r="Y71" s="1648"/>
      <c r="Z71" s="1648"/>
      <c r="AA71" s="1648"/>
      <c r="AB71" s="1648"/>
      <c r="AC71" s="1648"/>
      <c r="AD71" s="1648"/>
      <c r="AE71" s="1648"/>
      <c r="AF71" s="1648"/>
      <c r="AG71" s="1648"/>
      <c r="AH71" s="1648"/>
      <c r="AJ71" s="1167"/>
      <c r="AK71" s="1643"/>
      <c r="AL71" s="1643"/>
      <c r="AM71" s="1167"/>
      <c r="AN71" s="1167"/>
      <c r="AO71" s="1167"/>
      <c r="AP71" s="1167"/>
      <c r="AQ71" s="1643"/>
      <c r="AR71" s="1167"/>
      <c r="AS71" s="1167"/>
      <c r="AT71" s="551"/>
      <c r="AU71" s="1167"/>
      <c r="AV71" s="1167"/>
      <c r="AW71" s="1167"/>
      <c r="AX71" s="1167"/>
      <c r="AY71" s="1167"/>
      <c r="AZ71" s="1639"/>
      <c r="BA71" s="573"/>
      <c r="BB71" s="573"/>
      <c r="BC71" s="573"/>
      <c r="BD71" s="573"/>
      <c r="BE71" s="1648">
        <v>11</v>
      </c>
    </row>
    <row s="1648" customFormat="1" customHeight="1" ht="11.549999999999999">
      <c r="A72" s="994"/>
      <c r="B72" s="1643"/>
      <c r="C72" s="1643"/>
      <c r="D72" s="358"/>
      <c r="J72" s="1648"/>
      <c r="K72" s="1648"/>
      <c r="L72" s="1648"/>
      <c r="M72" s="1648"/>
      <c r="N72" s="1648"/>
      <c r="O72" s="1648"/>
      <c r="P72" s="1648"/>
      <c r="Q72" s="1648"/>
      <c r="R72" s="1648"/>
      <c r="S72" s="1648"/>
      <c r="T72" s="1648"/>
      <c r="U72" s="1648"/>
      <c r="V72" s="1648"/>
      <c r="W72" s="1648"/>
      <c r="X72" s="1648"/>
      <c r="Y72" s="1648"/>
      <c r="Z72" s="1648"/>
      <c r="AA72" s="1648"/>
      <c r="AB72" s="1648"/>
      <c r="AC72" s="1648"/>
      <c r="AD72" s="1648"/>
      <c r="AE72" s="1648"/>
      <c r="AF72" s="1648"/>
      <c r="AG72" s="1648"/>
      <c r="AH72" s="1648"/>
      <c r="AJ72" s="1167"/>
      <c r="AK72" s="1643"/>
      <c r="AL72" s="1643"/>
      <c r="AM72" s="1167"/>
      <c r="AN72" s="1167"/>
      <c r="AO72" s="1167"/>
      <c r="AP72" s="1167"/>
      <c r="AQ72" s="1643"/>
      <c r="AR72" s="1167"/>
      <c r="AS72" s="1167"/>
      <c r="AT72" s="551"/>
      <c r="AU72" s="1167"/>
      <c r="AV72" s="1167"/>
      <c r="AW72" s="1167"/>
      <c r="AX72" s="1167"/>
      <c r="AY72" s="1167"/>
      <c r="AZ72" s="1639"/>
      <c r="BA72" s="573"/>
      <c r="BB72" s="573"/>
      <c r="BC72" s="573"/>
      <c r="BD72" s="573"/>
      <c r="BE72" s="1648">
        <v>11</v>
      </c>
    </row>
    <row s="1648" customFormat="1" customHeight="1" ht="11.549999999999999">
      <c r="A73" s="994"/>
      <c r="B73" s="1643"/>
      <c r="C73" s="1643"/>
      <c r="D73" s="358"/>
      <c r="J73" s="1648"/>
      <c r="K73" s="1648"/>
      <c r="L73" s="1648"/>
      <c r="M73" s="1648"/>
      <c r="N73" s="1648"/>
      <c r="O73" s="1648"/>
      <c r="P73" s="1648"/>
      <c r="Q73" s="1648"/>
      <c r="R73" s="1648"/>
      <c r="S73" s="1648"/>
      <c r="T73" s="1648"/>
      <c r="U73" s="1648"/>
      <c r="V73" s="1648"/>
      <c r="W73" s="1648"/>
      <c r="X73" s="1648"/>
      <c r="Y73" s="1648"/>
      <c r="Z73" s="1648"/>
      <c r="AA73" s="1648"/>
      <c r="AB73" s="1648"/>
      <c r="AC73" s="1648"/>
      <c r="AD73" s="1648"/>
      <c r="AE73" s="1648"/>
      <c r="AF73" s="1648"/>
      <c r="AG73" s="1648"/>
      <c r="AH73" s="1648"/>
      <c r="AJ73" s="1167"/>
      <c r="AK73" s="1643"/>
      <c r="AL73" s="1643"/>
      <c r="AM73" s="1167"/>
      <c r="AN73" s="1167"/>
      <c r="AO73" s="1167"/>
      <c r="AP73" s="1167"/>
      <c r="AQ73" s="1643"/>
      <c r="AR73" s="1167"/>
      <c r="AS73" s="1167"/>
      <c r="AT73" s="551"/>
      <c r="AU73" s="1167"/>
      <c r="AV73" s="1167"/>
      <c r="AW73" s="1167"/>
      <c r="AX73" s="1167"/>
      <c r="AY73" s="1167"/>
      <c r="AZ73" s="1639"/>
      <c r="BA73" s="573"/>
      <c r="BB73" s="573"/>
      <c r="BC73" s="573"/>
      <c r="BD73" s="573"/>
      <c r="BE73" s="1648">
        <v>11</v>
      </c>
    </row>
    <row s="1648" customFormat="1" customHeight="1" ht="11.549999999999999">
      <c r="A74" s="994"/>
      <c r="B74" s="1643"/>
      <c r="C74" s="1643"/>
      <c r="D74" s="358"/>
      <c r="J74" s="1648"/>
      <c r="K74" s="1648"/>
      <c r="L74" s="1648"/>
      <c r="M74" s="1648"/>
      <c r="N74" s="1648"/>
      <c r="O74" s="1648"/>
      <c r="P74" s="1648"/>
      <c r="Q74" s="1648"/>
      <c r="R74" s="1648"/>
      <c r="S74" s="1648"/>
      <c r="T74" s="1648"/>
      <c r="U74" s="1648"/>
      <c r="V74" s="1648"/>
      <c r="W74" s="1648"/>
      <c r="X74" s="1648"/>
      <c r="Y74" s="1648"/>
      <c r="Z74" s="1648"/>
      <c r="AA74" s="1648"/>
      <c r="AB74" s="1648"/>
      <c r="AC74" s="1648"/>
      <c r="AD74" s="1648"/>
      <c r="AE74" s="1648"/>
      <c r="AF74" s="1648"/>
      <c r="AG74" s="1648"/>
      <c r="AH74" s="1648"/>
      <c r="AJ74" s="1167"/>
      <c r="AK74" s="1643"/>
      <c r="AL74" s="1643"/>
      <c r="AM74" s="1167"/>
      <c r="AN74" s="1167"/>
      <c r="AO74" s="1167"/>
      <c r="AP74" s="1167"/>
      <c r="AQ74" s="1643"/>
      <c r="AR74" s="1167"/>
      <c r="AS74" s="1167"/>
      <c r="AT74" s="551"/>
      <c r="AU74" s="1167"/>
      <c r="AV74" s="1167"/>
      <c r="AW74" s="1167"/>
      <c r="AX74" s="1167"/>
      <c r="AY74" s="1167"/>
      <c r="AZ74" s="1639"/>
      <c r="BA74" s="573"/>
      <c r="BB74" s="573"/>
      <c r="BC74" s="573"/>
      <c r="BD74" s="573"/>
      <c r="BE74" s="1648">
        <v>11</v>
      </c>
    </row>
    <row s="1648" customFormat="1" customHeight="1" ht="11.549999999999999">
      <c r="A75" s="994"/>
      <c r="B75" s="1643"/>
      <c r="C75" s="1643"/>
      <c r="D75" s="35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J75" s="1167"/>
      <c r="AK75" s="1643"/>
      <c r="AL75" s="1643"/>
      <c r="AM75" s="1167"/>
      <c r="AN75" s="1167"/>
      <c r="AO75" s="1167"/>
      <c r="AP75" s="1167"/>
      <c r="AQ75" s="1643"/>
      <c r="AR75" s="1167"/>
      <c r="AS75" s="1167"/>
      <c r="AT75" s="551"/>
      <c r="AU75" s="1167"/>
      <c r="AV75" s="1167"/>
      <c r="AW75" s="1167"/>
      <c r="AX75" s="1167"/>
      <c r="AY75" s="1167"/>
      <c r="AZ75" s="1639"/>
      <c r="BA75" s="573"/>
      <c r="BB75" s="573"/>
      <c r="BC75" s="573"/>
      <c r="BD75" s="573"/>
      <c r="BE75" s="1648">
        <v>11</v>
      </c>
    </row>
    <row s="1648" customFormat="1" customHeight="1" ht="11.549999999999999">
      <c r="A76" s="994"/>
      <c r="B76" s="1643"/>
      <c r="C76" s="1643"/>
      <c r="D76" s="35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J76" s="1167"/>
      <c r="AK76" s="1643"/>
      <c r="AL76" s="1643"/>
      <c r="AM76" s="1167"/>
      <c r="AN76" s="1167"/>
      <c r="AO76" s="1167"/>
      <c r="AP76" s="1167"/>
      <c r="AQ76" s="1643"/>
      <c r="AR76" s="1167"/>
      <c r="AS76" s="1167"/>
      <c r="AT76" s="551"/>
      <c r="AU76" s="1167"/>
      <c r="AV76" s="1167"/>
      <c r="AW76" s="1167"/>
      <c r="AX76" s="1167"/>
      <c r="AY76" s="1167"/>
      <c r="AZ76" s="1639"/>
      <c r="BA76" s="573"/>
      <c r="BB76" s="573"/>
      <c r="BC76" s="573"/>
      <c r="BD76" s="573"/>
      <c r="BE76" s="1648">
        <v>11</v>
      </c>
    </row>
    <row s="1648" customFormat="1" customHeight="1" ht="11.549999999999999">
      <c r="A77" s="994"/>
      <c r="B77" s="1643"/>
      <c r="C77" s="1643"/>
      <c r="D77" s="35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J77" s="1167"/>
      <c r="AK77" s="1643"/>
      <c r="AL77" s="1643"/>
      <c r="AM77" s="1167"/>
      <c r="AN77" s="1167"/>
      <c r="AO77" s="1167"/>
      <c r="AP77" s="1167"/>
      <c r="AQ77" s="1643"/>
      <c r="AR77" s="1167"/>
      <c r="AS77" s="1167"/>
      <c r="AT77" s="551"/>
      <c r="AU77" s="1167"/>
      <c r="AV77" s="1167"/>
      <c r="AW77" s="1167"/>
      <c r="AX77" s="1167"/>
      <c r="AY77" s="1167"/>
      <c r="AZ77" s="1639"/>
      <c r="BA77" s="573"/>
      <c r="BB77" s="573"/>
      <c r="BC77" s="573"/>
      <c r="BD77" s="573"/>
      <c r="BE77" s="1648">
        <v>11</v>
      </c>
    </row>
    <row s="1648" customFormat="1" customHeight="1" ht="11.549999999999999">
      <c r="A78" s="994"/>
      <c r="B78" s="1643"/>
      <c r="C78" s="1643"/>
      <c r="D78" s="35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J78" s="1167"/>
      <c r="AK78" s="1643"/>
      <c r="AL78" s="1643"/>
      <c r="AM78" s="1167"/>
      <c r="AN78" s="1167"/>
      <c r="AO78" s="1167"/>
      <c r="AP78" s="1167"/>
      <c r="AQ78" s="1643"/>
      <c r="AR78" s="1167"/>
      <c r="AS78" s="1167"/>
      <c r="AT78" s="551"/>
      <c r="AU78" s="1167"/>
      <c r="AV78" s="1167"/>
      <c r="AW78" s="1167"/>
      <c r="AX78" s="1167"/>
      <c r="AY78" s="1167"/>
      <c r="AZ78" s="1639"/>
      <c r="BA78" s="573"/>
      <c r="BB78" s="573"/>
      <c r="BC78" s="573"/>
      <c r="BD78" s="573"/>
      <c r="BE78" s="1648">
        <v>11</v>
      </c>
    </row>
    <row s="1648" customFormat="1" customHeight="1" ht="11.549999999999999">
      <c r="A79" s="994"/>
      <c r="B79" s="1643"/>
      <c r="C79" s="1643"/>
      <c r="D79" s="35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J79" s="1167"/>
      <c r="AK79" s="1643"/>
      <c r="AL79" s="1643"/>
      <c r="AM79" s="1167"/>
      <c r="AN79" s="1167"/>
      <c r="AO79" s="1167"/>
      <c r="AP79" s="1167"/>
      <c r="AQ79" s="1643"/>
      <c r="AR79" s="1167"/>
      <c r="AS79" s="1167"/>
      <c r="AT79" s="551"/>
      <c r="AU79" s="1167"/>
      <c r="AV79" s="1167"/>
      <c r="AW79" s="1167"/>
      <c r="AX79" s="1167"/>
      <c r="AY79" s="1167"/>
      <c r="AZ79" s="1639"/>
      <c r="BA79" s="573"/>
      <c r="BB79" s="573"/>
      <c r="BC79" s="573"/>
      <c r="BD79" s="573"/>
      <c r="BE79" s="1648">
        <v>11</v>
      </c>
    </row>
    <row s="1648" customFormat="1" customHeight="1" ht="11.549999999999999">
      <c r="A80" s="994"/>
      <c r="B80" s="1643"/>
      <c r="C80" s="1643"/>
      <c r="D80" s="35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J80" s="1167"/>
      <c r="AK80" s="1643"/>
      <c r="AL80" s="1643"/>
      <c r="AM80" s="1167"/>
      <c r="AN80" s="1167"/>
      <c r="AO80" s="1167"/>
      <c r="AP80" s="1167"/>
      <c r="AQ80" s="1643"/>
      <c r="AR80" s="1167"/>
      <c r="AS80" s="1167"/>
      <c r="AT80" s="551"/>
      <c r="AU80" s="1167"/>
      <c r="AV80" s="1167"/>
      <c r="AW80" s="1167"/>
      <c r="AX80" s="1167"/>
      <c r="AY80" s="1167"/>
      <c r="AZ80" s="1639"/>
      <c r="BA80" s="573"/>
      <c r="BB80" s="573"/>
      <c r="BC80" s="573"/>
      <c r="BD80" s="573"/>
      <c r="BE80" s="1648">
        <v>11</v>
      </c>
    </row>
    <row s="1648" customFormat="1" customHeight="1" ht="11.549999999999999">
      <c r="A81" s="994"/>
      <c r="B81" s="1643"/>
      <c r="C81" s="1643"/>
      <c r="D81" s="35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J81" s="1167"/>
      <c r="AK81" s="1643"/>
      <c r="AL81" s="1643"/>
      <c r="AM81" s="1167"/>
      <c r="AN81" s="1167"/>
      <c r="AO81" s="1167"/>
      <c r="AP81" s="1167"/>
      <c r="AQ81" s="1643"/>
      <c r="AR81" s="1167"/>
      <c r="AS81" s="1167"/>
      <c r="AT81" s="551"/>
      <c r="AU81" s="1167"/>
      <c r="AV81" s="1167"/>
      <c r="AW81" s="1167"/>
      <c r="AX81" s="1167"/>
      <c r="AY81" s="1167"/>
      <c r="AZ81" s="1639"/>
      <c r="BA81" s="573"/>
      <c r="BB81" s="573"/>
      <c r="BC81" s="573"/>
      <c r="BD81" s="573"/>
      <c r="BE81" s="1648">
        <v>11</v>
      </c>
    </row>
    <row s="1648" customFormat="1" customHeight="1" ht="11.549999999999999">
      <c r="A82" s="994"/>
      <c r="B82" s="1643"/>
      <c r="C82" s="1643"/>
      <c r="D82" s="35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J82" s="1167"/>
      <c r="AK82" s="1643"/>
      <c r="AL82" s="1643"/>
      <c r="AM82" s="1167"/>
      <c r="AN82" s="1167"/>
      <c r="AO82" s="1167"/>
      <c r="AP82" s="1167"/>
      <c r="AQ82" s="1643"/>
      <c r="AR82" s="1167"/>
      <c r="AS82" s="1167"/>
      <c r="AT82" s="551"/>
      <c r="AU82" s="1167"/>
      <c r="AV82" s="1167"/>
      <c r="AW82" s="1167"/>
      <c r="AX82" s="1167"/>
      <c r="AY82" s="1167"/>
      <c r="AZ82" s="1639"/>
      <c r="BA82" s="573"/>
      <c r="BB82" s="573"/>
      <c r="BC82" s="573"/>
      <c r="BD82" s="573"/>
      <c r="BE82" s="1648">
        <v>11</v>
      </c>
    </row>
    <row s="1648" customFormat="1" customHeight="1" ht="11.549999999999999">
      <c r="A83" s="994"/>
      <c r="B83" s="1643"/>
      <c r="C83" s="1643"/>
      <c r="D83" s="35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J83" s="1167"/>
      <c r="AK83" s="1643"/>
      <c r="AL83" s="1643"/>
      <c r="AM83" s="1167"/>
      <c r="AN83" s="1167"/>
      <c r="AO83" s="1167"/>
      <c r="AP83" s="1167"/>
      <c r="AQ83" s="1643"/>
      <c r="AR83" s="1167"/>
      <c r="AS83" s="1167"/>
      <c r="AT83" s="551"/>
      <c r="AU83" s="1167"/>
      <c r="AV83" s="1167"/>
      <c r="AW83" s="1167"/>
      <c r="AX83" s="1167"/>
      <c r="AY83" s="1167"/>
      <c r="AZ83" s="1639"/>
      <c r="BA83" s="573"/>
      <c r="BB83" s="573"/>
      <c r="BC83" s="573"/>
      <c r="BD83" s="573"/>
      <c r="BE83" s="1648">
        <v>11</v>
      </c>
    </row>
    <row s="1648" customFormat="1" customHeight="1" ht="11.549999999999999">
      <c r="A84" s="994"/>
      <c r="B84" s="1643"/>
      <c r="C84" s="1643"/>
      <c r="D84" s="35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J84" s="1167"/>
      <c r="AK84" s="1643"/>
      <c r="AL84" s="1643"/>
      <c r="AM84" s="1167"/>
      <c r="AN84" s="1167"/>
      <c r="AO84" s="1167"/>
      <c r="AP84" s="1167"/>
      <c r="AQ84" s="1643"/>
      <c r="AR84" s="1167"/>
      <c r="AS84" s="1167"/>
      <c r="AT84" s="551"/>
      <c r="AU84" s="1167"/>
      <c r="AV84" s="1167"/>
      <c r="AW84" s="1167"/>
      <c r="AX84" s="1167"/>
      <c r="AY84" s="1167"/>
      <c r="AZ84" s="1639"/>
      <c r="BA84" s="573"/>
      <c r="BB84" s="573"/>
      <c r="BC84" s="573"/>
      <c r="BD84" s="573"/>
      <c r="BE84" s="1648">
        <v>11</v>
      </c>
    </row>
    <row s="1648" customFormat="1" customHeight="1" ht="11.549999999999999">
      <c r="A85" s="994"/>
      <c r="B85" s="1643"/>
      <c r="C85" s="1643"/>
      <c r="D85" s="35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J85" s="1167"/>
      <c r="AK85" s="1643"/>
      <c r="AL85" s="1643"/>
      <c r="AM85" s="1167"/>
      <c r="AN85" s="1167"/>
      <c r="AO85" s="1167"/>
      <c r="AP85" s="1167"/>
      <c r="AQ85" s="1643"/>
      <c r="AR85" s="1167"/>
      <c r="AS85" s="1167"/>
      <c r="AT85" s="551"/>
      <c r="AU85" s="1167"/>
      <c r="AV85" s="1167"/>
      <c r="AW85" s="1167"/>
      <c r="AX85" s="1167"/>
      <c r="AY85" s="1167"/>
      <c r="AZ85" s="1639"/>
      <c r="BA85" s="573"/>
      <c r="BB85" s="573"/>
      <c r="BC85" s="573"/>
      <c r="BD85" s="573"/>
      <c r="BE85" s="1648">
        <v>11</v>
      </c>
    </row>
    <row s="1648" customFormat="1" customHeight="1" ht="11.549999999999999">
      <c r="A86" s="994"/>
      <c r="B86" s="1643"/>
      <c r="C86" s="1643"/>
      <c r="D86" s="358"/>
      <c r="J86" s="1648"/>
      <c r="K86" s="1648"/>
      <c r="L86" s="1648"/>
      <c r="M86" s="1648"/>
      <c r="N86" s="1648"/>
      <c r="O86" s="1648"/>
      <c r="P86" s="1648"/>
      <c r="Q86" s="1648"/>
      <c r="R86" s="1648"/>
      <c r="S86" s="1648"/>
      <c r="T86" s="1648"/>
      <c r="U86" s="1648"/>
      <c r="V86" s="1648"/>
      <c r="W86" s="1648"/>
      <c r="X86" s="1648"/>
      <c r="Y86" s="1648"/>
      <c r="Z86" s="1648"/>
      <c r="AA86" s="1648"/>
      <c r="AB86" s="1648"/>
      <c r="AC86" s="1648"/>
      <c r="AD86" s="1648"/>
      <c r="AE86" s="1648"/>
      <c r="AF86" s="1648"/>
      <c r="AG86" s="1648"/>
      <c r="AH86" s="1648"/>
      <c r="AJ86" s="1167"/>
      <c r="AK86" s="1643"/>
      <c r="AL86" s="1643"/>
      <c r="AM86" s="1167"/>
      <c r="AN86" s="1167"/>
      <c r="AO86" s="1167"/>
      <c r="AP86" s="1167"/>
      <c r="AQ86" s="1643"/>
      <c r="AR86" s="1167"/>
      <c r="AS86" s="1167"/>
      <c r="AT86" s="551"/>
      <c r="AU86" s="1167"/>
      <c r="AV86" s="1167"/>
      <c r="AW86" s="1167"/>
      <c r="AX86" s="1167"/>
      <c r="AY86" s="1167"/>
      <c r="AZ86" s="1639"/>
      <c r="BA86" s="573"/>
      <c r="BB86" s="573"/>
      <c r="BC86" s="573"/>
      <c r="BD86" s="573"/>
      <c r="BE86" s="1648">
        <v>11</v>
      </c>
    </row>
    <row s="1648" customFormat="1" customHeight="1" ht="11.549999999999999">
      <c r="A87" s="994"/>
      <c r="B87" s="1643"/>
      <c r="C87" s="1643"/>
      <c r="D87" s="358"/>
      <c r="J87" s="1648"/>
      <c r="K87" s="1648"/>
      <c r="L87" s="1648"/>
      <c r="M87" s="1648"/>
      <c r="N87" s="1648"/>
      <c r="O87" s="1648"/>
      <c r="P87" s="1648"/>
      <c r="Q87" s="1648"/>
      <c r="R87" s="1648"/>
      <c r="S87" s="1648"/>
      <c r="T87" s="1648"/>
      <c r="U87" s="1648"/>
      <c r="V87" s="1648"/>
      <c r="W87" s="1648"/>
      <c r="X87" s="1648"/>
      <c r="Y87" s="1648"/>
      <c r="Z87" s="1648"/>
      <c r="AA87" s="1648"/>
      <c r="AB87" s="1648"/>
      <c r="AC87" s="1648"/>
      <c r="AD87" s="1648"/>
      <c r="AE87" s="1648"/>
      <c r="AF87" s="1648"/>
      <c r="AG87" s="1648"/>
      <c r="AH87" s="1648"/>
      <c r="AJ87" s="1167"/>
      <c r="AK87" s="1643"/>
      <c r="AL87" s="1643"/>
      <c r="AM87" s="1167"/>
      <c r="AN87" s="1167"/>
      <c r="AO87" s="1167"/>
      <c r="AP87" s="1167"/>
      <c r="AQ87" s="1643"/>
      <c r="AR87" s="1167"/>
      <c r="AS87" s="1167"/>
      <c r="AT87" s="551"/>
      <c r="AU87" s="1167"/>
      <c r="AV87" s="1167"/>
      <c r="AW87" s="1167"/>
      <c r="AX87" s="1167"/>
      <c r="AY87" s="1167"/>
      <c r="AZ87" s="1639"/>
      <c r="BA87" s="573"/>
      <c r="BB87" s="573"/>
      <c r="BC87" s="573"/>
      <c r="BD87" s="573"/>
      <c r="BE87" s="1648">
        <v>11</v>
      </c>
    </row>
    <row s="1648" customFormat="1" customHeight="1" ht="11.549999999999999">
      <c r="A88" s="994"/>
      <c r="B88" s="1643"/>
      <c r="C88" s="1643"/>
      <c r="D88" s="358"/>
      <c r="J88" s="1648"/>
      <c r="K88" s="1648"/>
      <c r="L88" s="1648"/>
      <c r="M88" s="1648"/>
      <c r="N88" s="1648"/>
      <c r="O88" s="1648"/>
      <c r="P88" s="1648"/>
      <c r="Q88" s="1648"/>
      <c r="R88" s="1648"/>
      <c r="S88" s="1648"/>
      <c r="T88" s="1648"/>
      <c r="U88" s="1648"/>
      <c r="V88" s="1648"/>
      <c r="W88" s="1648"/>
      <c r="X88" s="1648"/>
      <c r="Y88" s="1648"/>
      <c r="Z88" s="1648"/>
      <c r="AA88" s="1648"/>
      <c r="AB88" s="1648"/>
      <c r="AC88" s="1648"/>
      <c r="AD88" s="1648"/>
      <c r="AE88" s="1648"/>
      <c r="AF88" s="1648"/>
      <c r="AG88" s="1648"/>
      <c r="AH88" s="1648"/>
      <c r="AJ88" s="1167"/>
      <c r="AK88" s="1643"/>
      <c r="AL88" s="1643"/>
      <c r="AM88" s="1167"/>
      <c r="AN88" s="1167"/>
      <c r="AO88" s="1167"/>
      <c r="AP88" s="1167"/>
      <c r="AQ88" s="1643"/>
      <c r="AR88" s="1167"/>
      <c r="AS88" s="1167"/>
      <c r="AT88" s="551"/>
      <c r="AU88" s="1167"/>
      <c r="AV88" s="1167"/>
      <c r="AW88" s="1167"/>
      <c r="AX88" s="1167"/>
      <c r="AY88" s="1167"/>
      <c r="AZ88" s="1639"/>
      <c r="BA88" s="573"/>
      <c r="BB88" s="573"/>
      <c r="BC88" s="573"/>
      <c r="BD88" s="573"/>
      <c r="BE88" s="1648">
        <v>11</v>
      </c>
    </row>
    <row s="1648" customFormat="1" customHeight="1" ht="11.549999999999999">
      <c r="A89" s="994"/>
      <c r="B89" s="1643"/>
      <c r="C89" s="1643"/>
      <c r="D89" s="358"/>
      <c r="J89" s="1648"/>
      <c r="K89" s="1648"/>
      <c r="L89" s="1648"/>
      <c r="M89" s="1648"/>
      <c r="N89" s="1648"/>
      <c r="O89" s="1648"/>
      <c r="P89" s="1648"/>
      <c r="Q89" s="1648"/>
      <c r="R89" s="1648"/>
      <c r="S89" s="1648"/>
      <c r="T89" s="1648"/>
      <c r="U89" s="1648"/>
      <c r="V89" s="1648"/>
      <c r="W89" s="1648"/>
      <c r="X89" s="1648"/>
      <c r="Y89" s="1648"/>
      <c r="Z89" s="1648"/>
      <c r="AA89" s="1648"/>
      <c r="AB89" s="1648"/>
      <c r="AC89" s="1648"/>
      <c r="AD89" s="1648"/>
      <c r="AE89" s="1648"/>
      <c r="AF89" s="1648"/>
      <c r="AG89" s="1648"/>
      <c r="AH89" s="1648"/>
      <c r="AJ89" s="1167"/>
      <c r="AK89" s="1643"/>
      <c r="AL89" s="1643"/>
      <c r="AM89" s="1167"/>
      <c r="AN89" s="1167"/>
      <c r="AO89" s="1167"/>
      <c r="AP89" s="1167"/>
      <c r="AQ89" s="1643"/>
      <c r="AR89" s="1167"/>
      <c r="AS89" s="1167"/>
      <c r="AT89" s="551"/>
      <c r="AU89" s="1167"/>
      <c r="AV89" s="1167"/>
      <c r="AW89" s="1167"/>
      <c r="AX89" s="1167"/>
      <c r="AY89" s="1167"/>
      <c r="AZ89" s="1639"/>
      <c r="BA89" s="573"/>
      <c r="BB89" s="573"/>
      <c r="BC89" s="573"/>
      <c r="BD89" s="573"/>
      <c r="BE89" s="1648">
        <v>11</v>
      </c>
    </row>
    <row s="1648" customFormat="1" customHeight="1" ht="11.549999999999999">
      <c r="A90" s="994"/>
      <c r="B90" s="1643"/>
      <c r="C90" s="1643"/>
      <c r="D90" s="358"/>
      <c r="J90" s="1648"/>
      <c r="K90" s="1648"/>
      <c r="L90" s="1648"/>
      <c r="M90" s="1648"/>
      <c r="N90" s="1648"/>
      <c r="O90" s="1648"/>
      <c r="P90" s="1648"/>
      <c r="Q90" s="1648"/>
      <c r="R90" s="1648"/>
      <c r="S90" s="1648"/>
      <c r="T90" s="1648"/>
      <c r="U90" s="1648"/>
      <c r="V90" s="1648"/>
      <c r="W90" s="1648"/>
      <c r="X90" s="1648"/>
      <c r="Y90" s="1648"/>
      <c r="Z90" s="1648"/>
      <c r="AA90" s="1648"/>
      <c r="AB90" s="1648"/>
      <c r="AC90" s="1648"/>
      <c r="AD90" s="1648"/>
      <c r="AE90" s="1648"/>
      <c r="AF90" s="1648"/>
      <c r="AG90" s="1648"/>
      <c r="AH90" s="1648"/>
      <c r="AJ90" s="1167"/>
      <c r="AK90" s="1643"/>
      <c r="AL90" s="1643"/>
      <c r="AM90" s="1167"/>
      <c r="AN90" s="1167"/>
      <c r="AO90" s="1167"/>
      <c r="AP90" s="1167"/>
      <c r="AQ90" s="1643"/>
      <c r="AR90" s="1167"/>
      <c r="AS90" s="1167"/>
      <c r="AT90" s="551"/>
      <c r="AU90" s="1167"/>
      <c r="AV90" s="1167"/>
      <c r="AW90" s="1167"/>
      <c r="AX90" s="1167"/>
      <c r="AY90" s="1167"/>
      <c r="AZ90" s="1639"/>
      <c r="BA90" s="573"/>
      <c r="BB90" s="573"/>
      <c r="BC90" s="573"/>
      <c r="BD90" s="573"/>
      <c r="BE90" s="1648">
        <v>11</v>
      </c>
    </row>
    <row s="1648" customFormat="1" customHeight="1" ht="11.549999999999999">
      <c r="A91" s="994"/>
      <c r="B91" s="1643"/>
      <c r="C91" s="1643"/>
      <c r="D91" s="358"/>
      <c r="J91" s="1648"/>
      <c r="K91" s="1648"/>
      <c r="L91" s="1648"/>
      <c r="M91" s="1648"/>
      <c r="N91" s="1648"/>
      <c r="O91" s="1648"/>
      <c r="P91" s="1648"/>
      <c r="Q91" s="1648"/>
      <c r="R91" s="1648"/>
      <c r="S91" s="1648"/>
      <c r="T91" s="1648"/>
      <c r="U91" s="1648"/>
      <c r="V91" s="1648"/>
      <c r="W91" s="1648"/>
      <c r="X91" s="1648"/>
      <c r="Y91" s="1648"/>
      <c r="Z91" s="1648"/>
      <c r="AA91" s="1648"/>
      <c r="AB91" s="1648"/>
      <c r="AC91" s="1648"/>
      <c r="AD91" s="1648"/>
      <c r="AE91" s="1648"/>
      <c r="AF91" s="1648"/>
      <c r="AG91" s="1648"/>
      <c r="AH91" s="1648"/>
      <c r="AJ91" s="1167"/>
      <c r="AK91" s="1643"/>
      <c r="AL91" s="1643"/>
      <c r="AM91" s="1167"/>
      <c r="AN91" s="1167"/>
      <c r="AO91" s="1167"/>
      <c r="AP91" s="1167"/>
      <c r="AQ91" s="1643"/>
      <c r="AR91" s="1167"/>
      <c r="AS91" s="1167"/>
      <c r="AT91" s="551"/>
      <c r="AU91" s="1167"/>
      <c r="AV91" s="1167"/>
      <c r="AW91" s="1167"/>
      <c r="AX91" s="1167"/>
      <c r="AY91" s="1167"/>
      <c r="AZ91" s="1639"/>
      <c r="BA91" s="573"/>
      <c r="BB91" s="573"/>
      <c r="BC91" s="573"/>
      <c r="BD91" s="573"/>
      <c r="BE91" s="1648">
        <v>11</v>
      </c>
    </row>
    <row s="1648" customFormat="1" customHeight="1" ht="11.549999999999999">
      <c r="A92" s="994"/>
      <c r="B92" s="1643"/>
      <c r="C92" s="1643"/>
      <c r="D92" s="358"/>
      <c r="J92" s="1648"/>
      <c r="K92" s="1648"/>
      <c r="L92" s="1648"/>
      <c r="M92" s="1648"/>
      <c r="N92" s="1648"/>
      <c r="O92" s="1648"/>
      <c r="P92" s="1648"/>
      <c r="Q92" s="1648"/>
      <c r="R92" s="1648"/>
      <c r="S92" s="1648"/>
      <c r="T92" s="1648"/>
      <c r="U92" s="1648"/>
      <c r="V92" s="1648"/>
      <c r="W92" s="1648"/>
      <c r="X92" s="1648"/>
      <c r="Y92" s="1648"/>
      <c r="Z92" s="1648"/>
      <c r="AA92" s="1648"/>
      <c r="AB92" s="1648"/>
      <c r="AC92" s="1648"/>
      <c r="AD92" s="1648"/>
      <c r="AE92" s="1648"/>
      <c r="AF92" s="1648"/>
      <c r="AG92" s="1648"/>
      <c r="AH92" s="1648"/>
      <c r="AJ92" s="1167"/>
      <c r="AK92" s="1643"/>
      <c r="AL92" s="1643"/>
      <c r="AM92" s="1167"/>
      <c r="AN92" s="1167"/>
      <c r="AO92" s="1167"/>
      <c r="AP92" s="1167"/>
      <c r="AQ92" s="1643"/>
      <c r="AR92" s="1167"/>
      <c r="AS92" s="1167"/>
      <c r="AT92" s="551"/>
      <c r="AU92" s="1167"/>
      <c r="AV92" s="1167"/>
      <c r="AW92" s="1167"/>
      <c r="AX92" s="1167"/>
      <c r="AY92" s="1167"/>
      <c r="AZ92" s="1639"/>
      <c r="BA92" s="573"/>
      <c r="BB92" s="573"/>
      <c r="BC92" s="573"/>
      <c r="BD92" s="573"/>
      <c r="BE92" s="1648">
        <v>11</v>
      </c>
    </row>
    <row s="1648" customFormat="1" customHeight="1" ht="11.549999999999999">
      <c r="A93" s="994"/>
      <c r="B93" s="1643"/>
      <c r="C93" s="1643"/>
      <c r="D93" s="35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J93" s="1167"/>
      <c r="AK93" s="1643"/>
      <c r="AL93" s="1643"/>
      <c r="AM93" s="1167"/>
      <c r="AN93" s="1167"/>
      <c r="AO93" s="1167"/>
      <c r="AP93" s="1167"/>
      <c r="AQ93" s="1643"/>
      <c r="AR93" s="1167"/>
      <c r="AS93" s="1167"/>
      <c r="AT93" s="551"/>
      <c r="AU93" s="1167"/>
      <c r="AV93" s="1167"/>
      <c r="AW93" s="1167"/>
      <c r="AX93" s="1167"/>
      <c r="AY93" s="1167"/>
      <c r="AZ93" s="1639"/>
      <c r="BA93" s="573"/>
      <c r="BB93" s="573"/>
      <c r="BC93" s="573"/>
      <c r="BD93" s="573"/>
      <c r="BE93" s="1648">
        <v>11</v>
      </c>
    </row>
    <row s="1648" customFormat="1" customHeight="1" ht="11.549999999999999">
      <c r="A94" s="994"/>
      <c r="B94" s="1643"/>
      <c r="C94" s="1643"/>
      <c r="D94" s="358"/>
      <c r="J94" s="1648"/>
      <c r="K94" s="1648"/>
      <c r="L94" s="1648"/>
      <c r="M94" s="1648"/>
      <c r="N94" s="1648"/>
      <c r="O94" s="1648"/>
      <c r="P94" s="1648"/>
      <c r="Q94" s="1648"/>
      <c r="R94" s="1648"/>
      <c r="S94" s="1648"/>
      <c r="T94" s="1648"/>
      <c r="U94" s="1648"/>
      <c r="V94" s="1648"/>
      <c r="W94" s="1648"/>
      <c r="X94" s="1648"/>
      <c r="Y94" s="1648"/>
      <c r="Z94" s="1648"/>
      <c r="AA94" s="1648"/>
      <c r="AB94" s="1648"/>
      <c r="AC94" s="1648"/>
      <c r="AD94" s="1648"/>
      <c r="AE94" s="1648"/>
      <c r="AF94" s="1648"/>
      <c r="AG94" s="1648"/>
      <c r="AH94" s="1648"/>
      <c r="AJ94" s="1167"/>
      <c r="AK94" s="1643"/>
      <c r="AL94" s="1643"/>
      <c r="AM94" s="1167"/>
      <c r="AN94" s="1167"/>
      <c r="AO94" s="1167"/>
      <c r="AP94" s="1167"/>
      <c r="AQ94" s="1643"/>
      <c r="AR94" s="1167"/>
      <c r="AS94" s="1167"/>
      <c r="AT94" s="551"/>
      <c r="AU94" s="1167"/>
      <c r="AV94" s="1167"/>
      <c r="AW94" s="1167"/>
      <c r="AX94" s="1167"/>
      <c r="AY94" s="1167"/>
      <c r="AZ94" s="1639"/>
      <c r="BA94" s="573"/>
      <c r="BB94" s="573"/>
      <c r="BC94" s="573"/>
      <c r="BD94" s="573"/>
      <c r="BE94" s="1648">
        <v>11</v>
      </c>
    </row>
    <row s="1648" customFormat="1" customHeight="1" ht="11.549999999999999">
      <c r="A95" s="994"/>
      <c r="B95" s="1643"/>
      <c r="C95" s="1643"/>
      <c r="D95" s="358"/>
      <c r="J95" s="1648"/>
      <c r="K95" s="1648"/>
      <c r="L95" s="1648"/>
      <c r="M95" s="1648"/>
      <c r="N95" s="1648"/>
      <c r="O95" s="1648"/>
      <c r="P95" s="1648"/>
      <c r="Q95" s="1648"/>
      <c r="R95" s="1648"/>
      <c r="S95" s="1648"/>
      <c r="T95" s="1648"/>
      <c r="U95" s="1648"/>
      <c r="V95" s="1648"/>
      <c r="W95" s="1648"/>
      <c r="X95" s="1648"/>
      <c r="Y95" s="1648"/>
      <c r="Z95" s="1648"/>
      <c r="AA95" s="1648"/>
      <c r="AB95" s="1648"/>
      <c r="AC95" s="1648"/>
      <c r="AD95" s="1648"/>
      <c r="AE95" s="1648"/>
      <c r="AF95" s="1648"/>
      <c r="AG95" s="1648"/>
      <c r="AH95" s="1648"/>
      <c r="AJ95" s="1167"/>
      <c r="AK95" s="1643"/>
      <c r="AL95" s="1643"/>
      <c r="AM95" s="1167"/>
      <c r="AN95" s="1167"/>
      <c r="AO95" s="1167"/>
      <c r="AP95" s="1167"/>
      <c r="AQ95" s="1643"/>
      <c r="AR95" s="1167"/>
      <c r="AS95" s="1167"/>
      <c r="AT95" s="551"/>
      <c r="AU95" s="1167"/>
      <c r="AV95" s="1167"/>
      <c r="AW95" s="1167"/>
      <c r="AX95" s="1167"/>
      <c r="AY95" s="1167"/>
      <c r="AZ95" s="1639"/>
      <c r="BA95" s="573"/>
      <c r="BB95" s="573"/>
      <c r="BC95" s="573"/>
      <c r="BD95" s="573"/>
      <c r="BE95" s="1648">
        <v>11</v>
      </c>
    </row>
    <row s="1648" customFormat="1" customHeight="1" ht="11.549999999999999">
      <c r="A96" s="994"/>
      <c r="B96" s="1643"/>
      <c r="C96" s="1643"/>
      <c r="D96" s="358"/>
      <c r="J96" s="1648"/>
      <c r="K96" s="1648"/>
      <c r="L96" s="1648"/>
      <c r="M96" s="1648"/>
      <c r="N96" s="1648"/>
      <c r="O96" s="1648"/>
      <c r="P96" s="1648"/>
      <c r="Q96" s="1648"/>
      <c r="R96" s="1648"/>
      <c r="S96" s="1648"/>
      <c r="T96" s="1648"/>
      <c r="U96" s="1648"/>
      <c r="V96" s="1648"/>
      <c r="W96" s="1648"/>
      <c r="X96" s="1648"/>
      <c r="Y96" s="1648"/>
      <c r="Z96" s="1648"/>
      <c r="AA96" s="1648"/>
      <c r="AB96" s="1648"/>
      <c r="AC96" s="1648"/>
      <c r="AD96" s="1648"/>
      <c r="AE96" s="1648"/>
      <c r="AF96" s="1648"/>
      <c r="AG96" s="1648"/>
      <c r="AH96" s="1648"/>
      <c r="AJ96" s="1167"/>
      <c r="AK96" s="1643"/>
      <c r="AL96" s="1643"/>
      <c r="AM96" s="1167"/>
      <c r="AN96" s="1167"/>
      <c r="AO96" s="1167"/>
      <c r="AP96" s="1167"/>
      <c r="AQ96" s="1643"/>
      <c r="AR96" s="1167"/>
      <c r="AS96" s="1167"/>
      <c r="AT96" s="551"/>
      <c r="AU96" s="1167"/>
      <c r="AV96" s="1167"/>
      <c r="AW96" s="1167"/>
      <c r="AX96" s="1167"/>
      <c r="AY96" s="1167"/>
      <c r="AZ96" s="1639"/>
      <c r="BA96" s="573"/>
      <c r="BB96" s="573"/>
      <c r="BC96" s="573"/>
      <c r="BD96" s="573"/>
      <c r="BE96" s="1648">
        <v>11</v>
      </c>
    </row>
    <row s="1648" customFormat="1" customHeight="1" ht="11.549999999999999">
      <c r="A97" s="994"/>
      <c r="B97" s="1643"/>
      <c r="C97" s="1643"/>
      <c r="D97" s="358"/>
      <c r="J97" s="1648"/>
      <c r="K97" s="1648"/>
      <c r="L97" s="1648"/>
      <c r="M97" s="1648"/>
      <c r="N97" s="1648"/>
      <c r="O97" s="1648"/>
      <c r="P97" s="1648"/>
      <c r="Q97" s="1648"/>
      <c r="R97" s="1648"/>
      <c r="S97" s="1648"/>
      <c r="T97" s="1648"/>
      <c r="U97" s="1648"/>
      <c r="V97" s="1648"/>
      <c r="W97" s="1648"/>
      <c r="X97" s="1648"/>
      <c r="Y97" s="1648"/>
      <c r="Z97" s="1648"/>
      <c r="AA97" s="1648"/>
      <c r="AB97" s="1648"/>
      <c r="AC97" s="1648"/>
      <c r="AD97" s="1648"/>
      <c r="AE97" s="1648"/>
      <c r="AF97" s="1648"/>
      <c r="AG97" s="1648"/>
      <c r="AH97" s="1648"/>
      <c r="AJ97" s="1167"/>
      <c r="AK97" s="1643"/>
      <c r="AL97" s="1643"/>
      <c r="AM97" s="1167"/>
      <c r="AN97" s="1167"/>
      <c r="AO97" s="1167"/>
      <c r="AP97" s="1167"/>
      <c r="AQ97" s="1643"/>
      <c r="AR97" s="1167"/>
      <c r="AS97" s="1167"/>
      <c r="AT97" s="551"/>
      <c r="AU97" s="1167"/>
      <c r="AV97" s="1167"/>
      <c r="AW97" s="1167"/>
      <c r="AX97" s="1167"/>
      <c r="AY97" s="1167"/>
      <c r="AZ97" s="1639"/>
      <c r="BA97" s="573"/>
      <c r="BB97" s="573"/>
      <c r="BC97" s="573"/>
      <c r="BD97" s="573"/>
      <c r="BE97" s="1648">
        <v>11</v>
      </c>
    </row>
    <row s="1648" customFormat="1" customHeight="1" ht="11.549999999999999">
      <c r="A98" s="994"/>
      <c r="B98" s="1643"/>
      <c r="C98" s="1643"/>
      <c r="D98" s="358"/>
      <c r="J98" s="1648"/>
      <c r="K98" s="1648"/>
      <c r="L98" s="1648"/>
      <c r="M98" s="1648"/>
      <c r="N98" s="1648"/>
      <c r="O98" s="1648"/>
      <c r="P98" s="1648"/>
      <c r="Q98" s="1648"/>
      <c r="R98" s="1648"/>
      <c r="S98" s="1648"/>
      <c r="T98" s="1648"/>
      <c r="U98" s="1648"/>
      <c r="V98" s="1648"/>
      <c r="W98" s="1648"/>
      <c r="X98" s="1648"/>
      <c r="Y98" s="1648"/>
      <c r="Z98" s="1648"/>
      <c r="AA98" s="1648"/>
      <c r="AB98" s="1648"/>
      <c r="AC98" s="1648"/>
      <c r="AD98" s="1648"/>
      <c r="AE98" s="1648"/>
      <c r="AF98" s="1648"/>
      <c r="AG98" s="1648"/>
      <c r="AH98" s="1648"/>
      <c r="AJ98" s="1167"/>
      <c r="AK98" s="1643"/>
      <c r="AL98" s="1643"/>
      <c r="AM98" s="1167"/>
      <c r="AN98" s="1167"/>
      <c r="AO98" s="1167"/>
      <c r="AP98" s="1167"/>
      <c r="AQ98" s="1643"/>
      <c r="AR98" s="1167"/>
      <c r="AS98" s="1167"/>
      <c r="AT98" s="551"/>
      <c r="AU98" s="1167"/>
      <c r="AV98" s="1167"/>
      <c r="AW98" s="1167"/>
      <c r="AX98" s="1167"/>
      <c r="AY98" s="1167"/>
      <c r="AZ98" s="1639"/>
      <c r="BA98" s="573"/>
      <c r="BB98" s="573"/>
      <c r="BC98" s="573"/>
      <c r="BD98" s="573"/>
      <c r="BE98" s="1648">
        <v>11</v>
      </c>
    </row>
    <row s="1648" customFormat="1" customHeight="1" ht="11.549999999999999">
      <c r="A99" s="994"/>
      <c r="B99" s="1643"/>
      <c r="C99" s="1643"/>
      <c r="D99" s="358"/>
      <c r="J99" s="1648"/>
      <c r="K99" s="1648"/>
      <c r="L99" s="1648"/>
      <c r="M99" s="1648"/>
      <c r="N99" s="1648"/>
      <c r="O99" s="1648"/>
      <c r="P99" s="1648"/>
      <c r="Q99" s="1648"/>
      <c r="R99" s="1648"/>
      <c r="S99" s="1648"/>
      <c r="T99" s="1648"/>
      <c r="U99" s="1648"/>
      <c r="V99" s="1648"/>
      <c r="W99" s="1648"/>
      <c r="X99" s="1648"/>
      <c r="Y99" s="1648"/>
      <c r="Z99" s="1648"/>
      <c r="AA99" s="1648"/>
      <c r="AB99" s="1648"/>
      <c r="AC99" s="1648"/>
      <c r="AD99" s="1648"/>
      <c r="AE99" s="1648"/>
      <c r="AF99" s="1648"/>
      <c r="AG99" s="1648"/>
      <c r="AH99" s="1648"/>
      <c r="AJ99" s="1167"/>
      <c r="AK99" s="1643"/>
      <c r="AL99" s="1643"/>
      <c r="AM99" s="1167"/>
      <c r="AN99" s="1167"/>
      <c r="AO99" s="1167"/>
      <c r="AP99" s="1167"/>
      <c r="AQ99" s="1643"/>
      <c r="AR99" s="1167"/>
      <c r="AS99" s="1167"/>
      <c r="AT99" s="551"/>
      <c r="AU99" s="1167"/>
      <c r="AV99" s="1167"/>
      <c r="AW99" s="1167"/>
      <c r="AX99" s="1167"/>
      <c r="AY99" s="1167"/>
      <c r="AZ99" s="1639"/>
      <c r="BA99" s="573"/>
      <c r="BB99" s="573"/>
      <c r="BC99" s="573"/>
      <c r="BD99" s="573"/>
      <c r="BE99" s="1648">
        <v>11</v>
      </c>
    </row>
    <row s="1648" customFormat="1" customHeight="1" ht="11.549999999999999">
      <c r="A100" s="994"/>
      <c r="B100" s="1643"/>
      <c r="C100" s="1643"/>
      <c r="D100" s="358"/>
      <c r="J100" s="1648"/>
      <c r="K100" s="1648"/>
      <c r="L100" s="1648"/>
      <c r="M100" s="1648"/>
      <c r="N100" s="1648"/>
      <c r="O100" s="1648"/>
      <c r="P100" s="1648"/>
      <c r="Q100" s="1648"/>
      <c r="R100" s="1648"/>
      <c r="S100" s="1648"/>
      <c r="T100" s="1648"/>
      <c r="U100" s="1648"/>
      <c r="V100" s="1648"/>
      <c r="W100" s="1648"/>
      <c r="X100" s="1648"/>
      <c r="Y100" s="1648"/>
      <c r="Z100" s="1648"/>
      <c r="AA100" s="1648"/>
      <c r="AB100" s="1648"/>
      <c r="AC100" s="1648"/>
      <c r="AD100" s="1648"/>
      <c r="AE100" s="1648"/>
      <c r="AF100" s="1648"/>
      <c r="AG100" s="1648"/>
      <c r="AH100" s="1648"/>
      <c r="AJ100" s="1167"/>
      <c r="AK100" s="1643"/>
      <c r="AL100" s="1643"/>
      <c r="AM100" s="1167"/>
      <c r="AN100" s="1167"/>
      <c r="AO100" s="1167"/>
      <c r="AP100" s="1167"/>
      <c r="AQ100" s="1643"/>
      <c r="AR100" s="1167"/>
      <c r="AS100" s="1167"/>
      <c r="AT100" s="551"/>
      <c r="AU100" s="1167"/>
      <c r="AV100" s="1167"/>
      <c r="AW100" s="1167"/>
      <c r="AX100" s="1167"/>
      <c r="AY100" s="1167"/>
      <c r="AZ100" s="1639"/>
      <c r="BA100" s="573"/>
      <c r="BB100" s="573"/>
      <c r="BC100" s="573"/>
      <c r="BD100" s="573"/>
      <c r="BE100" s="1648">
        <v>11</v>
      </c>
    </row>
    <row s="1648" customFormat="1" customHeight="1" ht="11.549999999999999">
      <c r="A101" s="994"/>
      <c r="B101" s="1643"/>
      <c r="C101" s="1643"/>
      <c r="D101" s="358"/>
      <c r="J101" s="1648"/>
      <c r="K101" s="1648"/>
      <c r="L101" s="1648"/>
      <c r="M101" s="1648"/>
      <c r="N101" s="1648"/>
      <c r="O101" s="1648"/>
      <c r="P101" s="1648"/>
      <c r="Q101" s="1648"/>
      <c r="R101" s="1648"/>
      <c r="S101" s="1648"/>
      <c r="T101" s="1648"/>
      <c r="U101" s="1648"/>
      <c r="V101" s="1648"/>
      <c r="W101" s="1648"/>
      <c r="X101" s="1648"/>
      <c r="Y101" s="1648"/>
      <c r="Z101" s="1648"/>
      <c r="AA101" s="1648"/>
      <c r="AB101" s="1648"/>
      <c r="AC101" s="1648"/>
      <c r="AD101" s="1648"/>
      <c r="AE101" s="1648"/>
      <c r="AF101" s="1648"/>
      <c r="AG101" s="1648"/>
      <c r="AH101" s="1648"/>
      <c r="AJ101" s="1167"/>
      <c r="AK101" s="1643"/>
      <c r="AL101" s="1643"/>
      <c r="AM101" s="1167"/>
      <c r="AN101" s="1167"/>
      <c r="AO101" s="1167"/>
      <c r="AP101" s="1167"/>
      <c r="AQ101" s="1643"/>
      <c r="AR101" s="1167"/>
      <c r="AS101" s="1167"/>
      <c r="AT101" s="551"/>
      <c r="AU101" s="1167"/>
      <c r="AV101" s="1167"/>
      <c r="AW101" s="1167"/>
      <c r="AX101" s="1167"/>
      <c r="AY101" s="1167"/>
      <c r="AZ101" s="1639"/>
      <c r="BA101" s="573"/>
      <c r="BB101" s="573"/>
      <c r="BC101" s="573"/>
      <c r="BD101" s="573"/>
      <c r="BE101" s="1648">
        <v>11</v>
      </c>
    </row>
    <row s="1648" customFormat="1" customHeight="1" ht="11.549999999999999">
      <c r="A102" s="994"/>
      <c r="B102" s="1643"/>
      <c r="C102" s="1643"/>
      <c r="D102" s="358"/>
      <c r="J102" s="1648"/>
      <c r="K102" s="1648"/>
      <c r="L102" s="1648"/>
      <c r="M102" s="1648"/>
      <c r="N102" s="1648"/>
      <c r="O102" s="1648"/>
      <c r="P102" s="1648"/>
      <c r="Q102" s="1648"/>
      <c r="R102" s="1648"/>
      <c r="S102" s="1648"/>
      <c r="T102" s="1648"/>
      <c r="U102" s="1648"/>
      <c r="V102" s="1648"/>
      <c r="W102" s="1648"/>
      <c r="X102" s="1648"/>
      <c r="Y102" s="1648"/>
      <c r="Z102" s="1648"/>
      <c r="AA102" s="1648"/>
      <c r="AB102" s="1648"/>
      <c r="AC102" s="1648"/>
      <c r="AD102" s="1648"/>
      <c r="AE102" s="1648"/>
      <c r="AF102" s="1648"/>
      <c r="AG102" s="1648"/>
      <c r="AH102" s="1648"/>
      <c r="AJ102" s="1167"/>
      <c r="AK102" s="1643"/>
      <c r="AL102" s="1643"/>
      <c r="AM102" s="1167"/>
      <c r="AN102" s="1167"/>
      <c r="AO102" s="1167"/>
      <c r="AP102" s="1167"/>
      <c r="AQ102" s="1643"/>
      <c r="AR102" s="1167"/>
      <c r="AS102" s="1167"/>
      <c r="AT102" s="551"/>
      <c r="AU102" s="1167"/>
      <c r="AV102" s="1167"/>
      <c r="AW102" s="1167"/>
      <c r="AX102" s="1167"/>
      <c r="AY102" s="1167"/>
      <c r="AZ102" s="1639"/>
      <c r="BA102" s="573"/>
      <c r="BB102" s="573"/>
      <c r="BC102" s="573"/>
      <c r="BD102" s="573"/>
      <c r="BE102" s="1648">
        <v>11</v>
      </c>
    </row>
    <row s="1648" customFormat="1" customHeight="1" ht="11.549999999999999">
      <c r="A103" s="994"/>
      <c r="B103" s="1643"/>
      <c r="C103" s="1643"/>
      <c r="D103" s="358"/>
      <c r="J103" s="1648"/>
      <c r="K103" s="1648"/>
      <c r="L103" s="1648"/>
      <c r="M103" s="1648"/>
      <c r="N103" s="1648"/>
      <c r="O103" s="1648"/>
      <c r="P103" s="1648"/>
      <c r="Q103" s="1648"/>
      <c r="R103" s="1648"/>
      <c r="S103" s="1648"/>
      <c r="T103" s="1648"/>
      <c r="U103" s="1648"/>
      <c r="V103" s="1648"/>
      <c r="W103" s="1648"/>
      <c r="X103" s="1648"/>
      <c r="Y103" s="1648"/>
      <c r="Z103" s="1648"/>
      <c r="AA103" s="1648"/>
      <c r="AB103" s="1648"/>
      <c r="AC103" s="1648"/>
      <c r="AD103" s="1648"/>
      <c r="AE103" s="1648"/>
      <c r="AF103" s="1648"/>
      <c r="AG103" s="1648"/>
      <c r="AH103" s="1648"/>
      <c r="AJ103" s="1167"/>
      <c r="AK103" s="1643"/>
      <c r="AL103" s="1643"/>
      <c r="AM103" s="1167"/>
      <c r="AN103" s="1167"/>
      <c r="AO103" s="1167"/>
      <c r="AP103" s="1167"/>
      <c r="AQ103" s="1643"/>
      <c r="AR103" s="1167"/>
      <c r="AS103" s="1167"/>
      <c r="AT103" s="551"/>
      <c r="AU103" s="1167"/>
      <c r="AV103" s="1167"/>
      <c r="AW103" s="1167"/>
      <c r="AX103" s="1167"/>
      <c r="AY103" s="1167"/>
      <c r="AZ103" s="1639"/>
      <c r="BA103" s="573"/>
      <c r="BB103" s="573"/>
      <c r="BC103" s="573"/>
      <c r="BD103" s="573"/>
      <c r="BE103" s="1648">
        <v>11</v>
      </c>
    </row>
    <row s="1648" customFormat="1" customHeight="1" ht="11.549999999999999">
      <c r="A104" s="994"/>
      <c r="B104" s="1643"/>
      <c r="C104" s="1643"/>
      <c r="D104" s="358"/>
      <c r="J104" s="1648"/>
      <c r="K104" s="1648"/>
      <c r="L104" s="1648"/>
      <c r="M104" s="1648"/>
      <c r="N104" s="1648"/>
      <c r="O104" s="1648"/>
      <c r="P104" s="1648"/>
      <c r="Q104" s="1648"/>
      <c r="R104" s="1648"/>
      <c r="S104" s="1648"/>
      <c r="T104" s="1648"/>
      <c r="U104" s="1648"/>
      <c r="V104" s="1648"/>
      <c r="W104" s="1648"/>
      <c r="X104" s="1648"/>
      <c r="Y104" s="1648"/>
      <c r="Z104" s="1648"/>
      <c r="AA104" s="1648"/>
      <c r="AB104" s="1648"/>
      <c r="AC104" s="1648"/>
      <c r="AD104" s="1648"/>
      <c r="AE104" s="1648"/>
      <c r="AF104" s="1648"/>
      <c r="AG104" s="1648"/>
      <c r="AH104" s="1648"/>
      <c r="AJ104" s="1167"/>
      <c r="AK104" s="1643"/>
      <c r="AL104" s="1643"/>
      <c r="AM104" s="1167"/>
      <c r="AN104" s="1167"/>
      <c r="AO104" s="1167"/>
      <c r="AP104" s="1167"/>
      <c r="AQ104" s="1643"/>
      <c r="AR104" s="1167"/>
      <c r="AS104" s="1167"/>
      <c r="AT104" s="551"/>
      <c r="AU104" s="1167"/>
      <c r="AV104" s="1167"/>
      <c r="AW104" s="1167"/>
      <c r="AX104" s="1167"/>
      <c r="AY104" s="1167"/>
      <c r="AZ104" s="1639"/>
      <c r="BA104" s="573"/>
      <c r="BB104" s="573"/>
      <c r="BC104" s="573"/>
      <c r="BD104" s="573"/>
      <c r="BE104" s="1648">
        <v>11</v>
      </c>
    </row>
    <row s="1648" customFormat="1" customHeight="1" ht="11.549999999999999">
      <c r="A105" s="994"/>
      <c r="B105" s="1643"/>
      <c r="C105" s="1643"/>
      <c r="D105" s="358"/>
      <c r="J105" s="1648"/>
      <c r="K105" s="1648"/>
      <c r="L105" s="1648"/>
      <c r="M105" s="1648"/>
      <c r="N105" s="1648"/>
      <c r="O105" s="1648"/>
      <c r="P105" s="1648"/>
      <c r="Q105" s="1648"/>
      <c r="R105" s="1648"/>
      <c r="S105" s="1648"/>
      <c r="T105" s="1648"/>
      <c r="U105" s="1648"/>
      <c r="V105" s="1648"/>
      <c r="W105" s="1648"/>
      <c r="X105" s="1648"/>
      <c r="Y105" s="1648"/>
      <c r="Z105" s="1648"/>
      <c r="AA105" s="1648"/>
      <c r="AB105" s="1648"/>
      <c r="AC105" s="1648"/>
      <c r="AD105" s="1648"/>
      <c r="AE105" s="1648"/>
      <c r="AF105" s="1648"/>
      <c r="AG105" s="1648"/>
      <c r="AH105" s="1648"/>
      <c r="AJ105" s="1167"/>
      <c r="AK105" s="1643"/>
      <c r="AL105" s="1643"/>
      <c r="AM105" s="1167"/>
      <c r="AN105" s="1167"/>
      <c r="AO105" s="1167"/>
      <c r="AP105" s="1167"/>
      <c r="AQ105" s="1643"/>
      <c r="AR105" s="1167"/>
      <c r="AS105" s="1167"/>
      <c r="AT105" s="551"/>
      <c r="AU105" s="1167"/>
      <c r="AV105" s="1167"/>
      <c r="AW105" s="1167"/>
      <c r="AX105" s="1167"/>
      <c r="AY105" s="1167"/>
      <c r="AZ105" s="1639"/>
      <c r="BA105" s="573"/>
      <c r="BB105" s="573"/>
      <c r="BC105" s="573"/>
      <c r="BD105" s="573"/>
      <c r="BE105" s="1648">
        <v>11</v>
      </c>
    </row>
    <row s="1648" customFormat="1" customHeight="1" ht="11.549999999999999">
      <c r="A106" s="994"/>
      <c r="B106" s="1643"/>
      <c r="C106" s="1643"/>
      <c r="D106" s="358"/>
      <c r="J106" s="1648"/>
      <c r="K106" s="1648"/>
      <c r="L106" s="1648"/>
      <c r="M106" s="1648"/>
      <c r="N106" s="1648"/>
      <c r="O106" s="1648"/>
      <c r="P106" s="1648"/>
      <c r="Q106" s="1648"/>
      <c r="R106" s="1648"/>
      <c r="S106" s="1648"/>
      <c r="T106" s="1648"/>
      <c r="U106" s="1648"/>
      <c r="V106" s="1648"/>
      <c r="W106" s="1648"/>
      <c r="X106" s="1648"/>
      <c r="Y106" s="1648"/>
      <c r="Z106" s="1648"/>
      <c r="AA106" s="1648"/>
      <c r="AB106" s="1648"/>
      <c r="AC106" s="1648"/>
      <c r="AD106" s="1648"/>
      <c r="AE106" s="1648"/>
      <c r="AF106" s="1648"/>
      <c r="AG106" s="1648"/>
      <c r="AH106" s="1648"/>
      <c r="AJ106" s="1167"/>
      <c r="AK106" s="1643"/>
      <c r="AL106" s="1643"/>
      <c r="AM106" s="1167"/>
      <c r="AN106" s="1167"/>
      <c r="AO106" s="1167"/>
      <c r="AP106" s="1167"/>
      <c r="AQ106" s="1643"/>
      <c r="AR106" s="1167"/>
      <c r="AS106" s="1167"/>
      <c r="AT106" s="551"/>
      <c r="AU106" s="1167"/>
      <c r="AV106" s="1167"/>
      <c r="AW106" s="1167"/>
      <c r="AX106" s="1167"/>
      <c r="AY106" s="1167"/>
      <c r="AZ106" s="1639"/>
      <c r="BA106" s="573"/>
      <c r="BB106" s="573"/>
      <c r="BC106" s="573"/>
      <c r="BD106" s="573"/>
      <c r="BE106" s="1648">
        <v>11</v>
      </c>
    </row>
    <row s="1648" customFormat="1" customHeight="1" ht="11.549999999999999">
      <c r="A107" s="994"/>
      <c r="B107" s="1643"/>
      <c r="C107" s="1643"/>
      <c r="D107" s="358"/>
      <c r="J107" s="1648"/>
      <c r="K107" s="1648"/>
      <c r="L107" s="1648"/>
      <c r="M107" s="1648"/>
      <c r="N107" s="1648"/>
      <c r="O107" s="1648"/>
      <c r="P107" s="1648"/>
      <c r="Q107" s="1648"/>
      <c r="R107" s="1648"/>
      <c r="S107" s="1648"/>
      <c r="T107" s="1648"/>
      <c r="U107" s="1648"/>
      <c r="V107" s="1648"/>
      <c r="W107" s="1648"/>
      <c r="X107" s="1648"/>
      <c r="Y107" s="1648"/>
      <c r="Z107" s="1648"/>
      <c r="AA107" s="1648"/>
      <c r="AB107" s="1648"/>
      <c r="AC107" s="1648"/>
      <c r="AD107" s="1648"/>
      <c r="AE107" s="1648"/>
      <c r="AF107" s="1648"/>
      <c r="AG107" s="1648"/>
      <c r="AH107" s="1648"/>
      <c r="AJ107" s="1167"/>
      <c r="AK107" s="1643"/>
      <c r="AL107" s="1643"/>
      <c r="AM107" s="1167"/>
      <c r="AN107" s="1167"/>
      <c r="AO107" s="1167"/>
      <c r="AP107" s="1167"/>
      <c r="AQ107" s="1643"/>
      <c r="AR107" s="1167"/>
      <c r="AS107" s="1167"/>
      <c r="AT107" s="551"/>
      <c r="AU107" s="1167"/>
      <c r="AV107" s="1167"/>
      <c r="AW107" s="1167"/>
      <c r="AX107" s="1167"/>
      <c r="AY107" s="1167"/>
      <c r="AZ107" s="1639"/>
      <c r="BA107" s="573"/>
      <c r="BB107" s="573"/>
      <c r="BC107" s="573"/>
      <c r="BD107" s="573"/>
      <c r="BE107" s="1648">
        <v>11</v>
      </c>
    </row>
    <row s="1648" customFormat="1" customHeight="1" ht="11.549999999999999">
      <c r="A108" s="994"/>
      <c r="B108" s="1643"/>
      <c r="C108" s="1643"/>
      <c r="D108" s="358"/>
      <c r="J108" s="1648"/>
      <c r="K108" s="1648"/>
      <c r="L108" s="1648"/>
      <c r="M108" s="1648"/>
      <c r="N108" s="1648"/>
      <c r="O108" s="1648"/>
      <c r="P108" s="1648"/>
      <c r="Q108" s="1648"/>
      <c r="R108" s="1648"/>
      <c r="S108" s="1648"/>
      <c r="T108" s="1648"/>
      <c r="U108" s="1648"/>
      <c r="V108" s="1648"/>
      <c r="W108" s="1648"/>
      <c r="X108" s="1648"/>
      <c r="Y108" s="1648"/>
      <c r="Z108" s="1648"/>
      <c r="AA108" s="1648"/>
      <c r="AB108" s="1648"/>
      <c r="AC108" s="1648"/>
      <c r="AD108" s="1648"/>
      <c r="AE108" s="1648"/>
      <c r="AF108" s="1648"/>
      <c r="AG108" s="1648"/>
      <c r="AH108" s="1648"/>
      <c r="AJ108" s="1167"/>
      <c r="AK108" s="1643"/>
      <c r="AL108" s="1643"/>
      <c r="AM108" s="1167"/>
      <c r="AN108" s="1167"/>
      <c r="AO108" s="1167"/>
      <c r="AP108" s="1167"/>
      <c r="AQ108" s="1643"/>
      <c r="AR108" s="1167"/>
      <c r="AS108" s="1167"/>
      <c r="AT108" s="551"/>
      <c r="AU108" s="1167"/>
      <c r="AV108" s="1167"/>
      <c r="AW108" s="1167"/>
      <c r="AX108" s="1167"/>
      <c r="AY108" s="1167"/>
      <c r="AZ108" s="1639"/>
      <c r="BA108" s="573"/>
      <c r="BB108" s="573"/>
      <c r="BC108" s="573"/>
      <c r="BD108" s="573"/>
      <c r="BE108" s="1648">
        <v>11</v>
      </c>
    </row>
    <row s="1648" customFormat="1" customHeight="1" ht="11.549999999999999">
      <c r="A109" s="994"/>
      <c r="B109" s="1643"/>
      <c r="C109" s="1643"/>
      <c r="D109" s="358"/>
      <c r="J109" s="1648"/>
      <c r="K109" s="1648"/>
      <c r="L109" s="1648"/>
      <c r="M109" s="1648"/>
      <c r="N109" s="1648"/>
      <c r="O109" s="1648"/>
      <c r="P109" s="1648"/>
      <c r="Q109" s="1648"/>
      <c r="R109" s="1648"/>
      <c r="S109" s="1648"/>
      <c r="T109" s="1648"/>
      <c r="U109" s="1648"/>
      <c r="V109" s="1648"/>
      <c r="W109" s="1648"/>
      <c r="X109" s="1648"/>
      <c r="Y109" s="1648"/>
      <c r="Z109" s="1648"/>
      <c r="AA109" s="1648"/>
      <c r="AB109" s="1648"/>
      <c r="AC109" s="1648"/>
      <c r="AD109" s="1648"/>
      <c r="AE109" s="1648"/>
      <c r="AF109" s="1648"/>
      <c r="AG109" s="1648"/>
      <c r="AH109" s="1648"/>
      <c r="AJ109" s="1167"/>
      <c r="AK109" s="1643"/>
      <c r="AL109" s="1643"/>
      <c r="AM109" s="1167"/>
      <c r="AN109" s="1167"/>
      <c r="AO109" s="1167"/>
      <c r="AP109" s="1167"/>
      <c r="AQ109" s="1643"/>
      <c r="AR109" s="1167"/>
      <c r="AS109" s="1167"/>
      <c r="AT109" s="551"/>
      <c r="AU109" s="1167"/>
      <c r="AV109" s="1167"/>
      <c r="AW109" s="1167"/>
      <c r="AX109" s="1167"/>
      <c r="AY109" s="1167"/>
      <c r="AZ109" s="1639"/>
      <c r="BA109" s="573"/>
      <c r="BB109" s="573"/>
      <c r="BC109" s="573"/>
      <c r="BD109" s="573"/>
      <c r="BE109" s="1648">
        <v>11</v>
      </c>
    </row>
    <row s="1648" customFormat="1" customHeight="1" ht="11.549999999999999">
      <c r="A110" s="994"/>
      <c r="B110" s="1643"/>
      <c r="C110" s="1643"/>
      <c r="D110" s="358"/>
      <c r="J110" s="1648"/>
      <c r="K110" s="1648"/>
      <c r="L110" s="1648"/>
      <c r="M110" s="1648"/>
      <c r="N110" s="1648"/>
      <c r="O110" s="1648"/>
      <c r="P110" s="1648"/>
      <c r="Q110" s="1648"/>
      <c r="R110" s="1648"/>
      <c r="S110" s="1648"/>
      <c r="T110" s="1648"/>
      <c r="U110" s="1648"/>
      <c r="V110" s="1648"/>
      <c r="W110" s="1648"/>
      <c r="X110" s="1648"/>
      <c r="Y110" s="1648"/>
      <c r="Z110" s="1648"/>
      <c r="AA110" s="1648"/>
      <c r="AB110" s="1648"/>
      <c r="AC110" s="1648"/>
      <c r="AD110" s="1648"/>
      <c r="AE110" s="1648"/>
      <c r="AF110" s="1648"/>
      <c r="AG110" s="1648"/>
      <c r="AH110" s="1648"/>
      <c r="AJ110" s="1167"/>
      <c r="AK110" s="1643"/>
      <c r="AL110" s="1643"/>
      <c r="AM110" s="1167"/>
      <c r="AN110" s="1167"/>
      <c r="AO110" s="1167"/>
      <c r="AP110" s="1167"/>
      <c r="AQ110" s="1643"/>
      <c r="AR110" s="1167"/>
      <c r="AS110" s="1167"/>
      <c r="AT110" s="551"/>
      <c r="AU110" s="1167"/>
      <c r="AV110" s="1167"/>
      <c r="AW110" s="1167"/>
      <c r="AX110" s="1167"/>
      <c r="AY110" s="1167"/>
      <c r="AZ110" s="1639"/>
      <c r="BA110" s="573"/>
      <c r="BB110" s="573"/>
      <c r="BC110" s="573"/>
      <c r="BD110" s="573"/>
      <c r="BE110" s="1648">
        <v>11</v>
      </c>
    </row>
    <row s="1648" customFormat="1" customHeight="1" ht="11.549999999999999">
      <c r="A111" s="994"/>
      <c r="B111" s="1643"/>
      <c r="C111" s="1643"/>
      <c r="D111" s="358"/>
      <c r="J111" s="1648"/>
      <c r="K111" s="1648"/>
      <c r="L111" s="1648"/>
      <c r="M111" s="1648"/>
      <c r="N111" s="1648"/>
      <c r="O111" s="1648"/>
      <c r="P111" s="1648"/>
      <c r="Q111" s="1648"/>
      <c r="R111" s="1648"/>
      <c r="S111" s="1648"/>
      <c r="T111" s="1648"/>
      <c r="U111" s="1648"/>
      <c r="V111" s="1648"/>
      <c r="W111" s="1648"/>
      <c r="X111" s="1648"/>
      <c r="Y111" s="1648"/>
      <c r="Z111" s="1648"/>
      <c r="AA111" s="1648"/>
      <c r="AB111" s="1648"/>
      <c r="AC111" s="1648"/>
      <c r="AD111" s="1648"/>
      <c r="AE111" s="1648"/>
      <c r="AF111" s="1648"/>
      <c r="AG111" s="1648"/>
      <c r="AH111" s="1648"/>
      <c r="AJ111" s="1167"/>
      <c r="AK111" s="1643"/>
      <c r="AL111" s="1643"/>
      <c r="AM111" s="1167"/>
      <c r="AN111" s="1167"/>
      <c r="AO111" s="1167"/>
      <c r="AP111" s="1167"/>
      <c r="AQ111" s="1643"/>
      <c r="AR111" s="1167"/>
      <c r="AS111" s="1167"/>
      <c r="AT111" s="551"/>
      <c r="AU111" s="1167"/>
      <c r="AV111" s="1167"/>
      <c r="AW111" s="1167"/>
      <c r="AX111" s="1167"/>
      <c r="AY111" s="1167"/>
      <c r="AZ111" s="1639"/>
      <c r="BA111" s="573"/>
      <c r="BB111" s="573"/>
      <c r="BC111" s="573"/>
      <c r="BD111" s="573"/>
      <c r="BE111" s="1648">
        <v>11</v>
      </c>
    </row>
    <row s="1648" customFormat="1" customHeight="1" ht="11.549999999999999">
      <c r="A112" s="994"/>
      <c r="B112" s="1643"/>
      <c r="C112" s="1643"/>
      <c r="D112" s="358"/>
      <c r="J112" s="1648"/>
      <c r="K112" s="1648"/>
      <c r="L112" s="1648"/>
      <c r="M112" s="1648"/>
      <c r="N112" s="1648"/>
      <c r="O112" s="1648"/>
      <c r="P112" s="1648"/>
      <c r="Q112" s="1648"/>
      <c r="R112" s="1648"/>
      <c r="S112" s="1648"/>
      <c r="T112" s="1648"/>
      <c r="U112" s="1648"/>
      <c r="V112" s="1648"/>
      <c r="W112" s="1648"/>
      <c r="X112" s="1648"/>
      <c r="Y112" s="1648"/>
      <c r="Z112" s="1648"/>
      <c r="AA112" s="1648"/>
      <c r="AB112" s="1648"/>
      <c r="AC112" s="1648"/>
      <c r="AD112" s="1648"/>
      <c r="AE112" s="1648"/>
      <c r="AF112" s="1648"/>
      <c r="AG112" s="1648"/>
      <c r="AH112" s="1648"/>
      <c r="AJ112" s="1167"/>
      <c r="AK112" s="1643"/>
      <c r="AL112" s="1643"/>
      <c r="AM112" s="1167"/>
      <c r="AN112" s="1167"/>
      <c r="AO112" s="1167"/>
      <c r="AP112" s="1167"/>
      <c r="AQ112" s="1643"/>
      <c r="AR112" s="1167"/>
      <c r="AS112" s="1167"/>
      <c r="AT112" s="551"/>
      <c r="AU112" s="1167"/>
      <c r="AV112" s="1167"/>
      <c r="AW112" s="1167"/>
      <c r="AX112" s="1167"/>
      <c r="AY112" s="1167"/>
      <c r="AZ112" s="1639"/>
      <c r="BA112" s="573"/>
      <c r="BB112" s="573"/>
      <c r="BC112" s="573"/>
      <c r="BD112" s="573"/>
      <c r="BE112" s="1648">
        <v>11</v>
      </c>
    </row>
    <row s="1648" customFormat="1" customHeight="1" ht="11.549999999999999">
      <c r="A113" s="994"/>
      <c r="B113" s="1643"/>
      <c r="C113" s="1643"/>
      <c r="D113" s="358"/>
      <c r="J113" s="1648"/>
      <c r="K113" s="1648"/>
      <c r="L113" s="1648"/>
      <c r="M113" s="1648"/>
      <c r="N113" s="1648"/>
      <c r="O113" s="1648"/>
      <c r="P113" s="1648"/>
      <c r="Q113" s="1648"/>
      <c r="R113" s="1648"/>
      <c r="S113" s="1648"/>
      <c r="T113" s="1648"/>
      <c r="U113" s="1648"/>
      <c r="V113" s="1648"/>
      <c r="W113" s="1648"/>
      <c r="X113" s="1648"/>
      <c r="Y113" s="1648"/>
      <c r="Z113" s="1648"/>
      <c r="AA113" s="1648"/>
      <c r="AB113" s="1648"/>
      <c r="AC113" s="1648"/>
      <c r="AD113" s="1648"/>
      <c r="AE113" s="1648"/>
      <c r="AF113" s="1648"/>
      <c r="AG113" s="1648"/>
      <c r="AH113" s="1648"/>
      <c r="AJ113" s="1167"/>
      <c r="AK113" s="1643"/>
      <c r="AL113" s="1643"/>
      <c r="AM113" s="1167"/>
      <c r="AN113" s="1167"/>
      <c r="AO113" s="1167"/>
      <c r="AP113" s="1167"/>
      <c r="AQ113" s="1643"/>
      <c r="AR113" s="1167"/>
      <c r="AS113" s="1167"/>
      <c r="AT113" s="551"/>
      <c r="AU113" s="1167"/>
      <c r="AV113" s="1167"/>
      <c r="AW113" s="1167"/>
      <c r="AX113" s="1167"/>
      <c r="AY113" s="1167"/>
      <c r="AZ113" s="1639"/>
      <c r="BA113" s="573"/>
      <c r="BB113" s="573"/>
      <c r="BC113" s="573"/>
      <c r="BD113" s="573"/>
      <c r="BE113" s="1648">
        <v>11</v>
      </c>
    </row>
    <row s="1648" customFormat="1" customHeight="1" ht="11.549999999999999">
      <c r="A114" s="994"/>
      <c r="B114" s="1643"/>
      <c r="C114" s="1643"/>
      <c r="D114" s="358"/>
      <c r="J114" s="1648"/>
      <c r="K114" s="1648"/>
      <c r="L114" s="1648"/>
      <c r="M114" s="1648"/>
      <c r="N114" s="1648"/>
      <c r="O114" s="1648"/>
      <c r="P114" s="1648"/>
      <c r="Q114" s="1648"/>
      <c r="R114" s="1648"/>
      <c r="S114" s="1648"/>
      <c r="T114" s="1648"/>
      <c r="U114" s="1648"/>
      <c r="V114" s="1648"/>
      <c r="W114" s="1648"/>
      <c r="X114" s="1648"/>
      <c r="Y114" s="1648"/>
      <c r="Z114" s="1648"/>
      <c r="AA114" s="1648"/>
      <c r="AB114" s="1648"/>
      <c r="AC114" s="1648"/>
      <c r="AD114" s="1648"/>
      <c r="AE114" s="1648"/>
      <c r="AF114" s="1648"/>
      <c r="AG114" s="1648"/>
      <c r="AH114" s="1648"/>
      <c r="AJ114" s="1167"/>
      <c r="AK114" s="1643"/>
      <c r="AL114" s="1643"/>
      <c r="AM114" s="1167"/>
      <c r="AN114" s="1167"/>
      <c r="AO114" s="1167"/>
      <c r="AP114" s="1167"/>
      <c r="AQ114" s="1643"/>
      <c r="AR114" s="1167"/>
      <c r="AS114" s="1167"/>
      <c r="AT114" s="551"/>
      <c r="AU114" s="1167"/>
      <c r="AV114" s="1167"/>
      <c r="AW114" s="1167"/>
      <c r="AX114" s="1167"/>
      <c r="AY114" s="1167"/>
      <c r="AZ114" s="1639"/>
      <c r="BA114" s="573"/>
      <c r="BB114" s="573"/>
      <c r="BC114" s="573"/>
      <c r="BD114" s="573"/>
      <c r="BE114" s="1648">
        <v>11</v>
      </c>
    </row>
    <row s="1648" customFormat="1" customHeight="1" ht="11.549999999999999">
      <c r="A115" s="994"/>
      <c r="B115" s="1643"/>
      <c r="C115" s="1643"/>
      <c r="D115" s="358"/>
      <c r="J115" s="1648"/>
      <c r="K115" s="1648"/>
      <c r="L115" s="1648"/>
      <c r="M115" s="1648"/>
      <c r="N115" s="1648"/>
      <c r="O115" s="1648"/>
      <c r="P115" s="1648"/>
      <c r="Q115" s="1648"/>
      <c r="R115" s="1648"/>
      <c r="S115" s="1648"/>
      <c r="T115" s="1648"/>
      <c r="U115" s="1648"/>
      <c r="V115" s="1648"/>
      <c r="W115" s="1648"/>
      <c r="X115" s="1648"/>
      <c r="Y115" s="1648"/>
      <c r="Z115" s="1648"/>
      <c r="AA115" s="1648"/>
      <c r="AB115" s="1648"/>
      <c r="AC115" s="1648"/>
      <c r="AD115" s="1648"/>
      <c r="AE115" s="1648"/>
      <c r="AF115" s="1648"/>
      <c r="AG115" s="1648"/>
      <c r="AH115" s="1648"/>
      <c r="AJ115" s="1167"/>
      <c r="AK115" s="1643"/>
      <c r="AL115" s="1643"/>
      <c r="AM115" s="1167"/>
      <c r="AN115" s="1167"/>
      <c r="AO115" s="1167"/>
      <c r="AP115" s="1167"/>
      <c r="AQ115" s="1643"/>
      <c r="AR115" s="1167"/>
      <c r="AS115" s="1167"/>
      <c r="AT115" s="551"/>
      <c r="AU115" s="1167"/>
      <c r="AV115" s="1167"/>
      <c r="AW115" s="1167"/>
      <c r="AX115" s="1167"/>
      <c r="AY115" s="1167"/>
      <c r="AZ115" s="1639"/>
      <c r="BA115" s="573"/>
      <c r="BB115" s="573"/>
      <c r="BC115" s="573"/>
      <c r="BD115" s="573"/>
      <c r="BE115" s="1648">
        <v>11</v>
      </c>
    </row>
    <row s="1648" customFormat="1" customHeight="1" ht="11.549999999999999">
      <c r="A116" s="994"/>
      <c r="B116" s="1643"/>
      <c r="C116" s="1643"/>
      <c r="D116" s="35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J116" s="1167"/>
      <c r="AK116" s="1643"/>
      <c r="AL116" s="1643"/>
      <c r="AM116" s="1167"/>
      <c r="AN116" s="1167"/>
      <c r="AO116" s="1167"/>
      <c r="AP116" s="1167"/>
      <c r="AQ116" s="1643"/>
      <c r="AR116" s="1167"/>
      <c r="AS116" s="1167"/>
      <c r="AT116" s="551"/>
      <c r="AU116" s="1167"/>
      <c r="AV116" s="1167"/>
      <c r="AW116" s="1167"/>
      <c r="AX116" s="1167"/>
      <c r="AY116" s="1167"/>
      <c r="AZ116" s="1639"/>
      <c r="BA116" s="573"/>
      <c r="BB116" s="573"/>
      <c r="BC116" s="573"/>
      <c r="BD116" s="573"/>
      <c r="BE116" s="1648">
        <v>11</v>
      </c>
    </row>
    <row s="1648" customFormat="1" customHeight="1" ht="11.549999999999999">
      <c r="A117" s="994"/>
      <c r="B117" s="1643"/>
      <c r="C117" s="1643"/>
      <c r="D117" s="35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J117" s="1167"/>
      <c r="AK117" s="1643"/>
      <c r="AL117" s="1643"/>
      <c r="AM117" s="1167"/>
      <c r="AN117" s="1167"/>
      <c r="AO117" s="1167"/>
      <c r="AP117" s="1167"/>
      <c r="AQ117" s="1643"/>
      <c r="AR117" s="1167"/>
      <c r="AS117" s="1167"/>
      <c r="AT117" s="551"/>
      <c r="AU117" s="1167"/>
      <c r="AV117" s="1167"/>
      <c r="AW117" s="1167"/>
      <c r="AX117" s="1167"/>
      <c r="AY117" s="1167"/>
      <c r="AZ117" s="1639"/>
      <c r="BA117" s="573"/>
      <c r="BB117" s="573"/>
      <c r="BC117" s="573"/>
      <c r="BD117" s="573"/>
      <c r="BE117" s="1648">
        <v>11</v>
      </c>
    </row>
    <row s="1648" customFormat="1" customHeight="1" ht="11.549999999999999">
      <c r="A118" s="994"/>
      <c r="B118" s="1643"/>
      <c r="C118" s="1643"/>
      <c r="D118" s="358"/>
      <c r="J118" s="1648"/>
      <c r="K118" s="1648"/>
      <c r="L118" s="1648"/>
      <c r="M118" s="1648"/>
      <c r="N118" s="1648"/>
      <c r="O118" s="1648"/>
      <c r="P118" s="1648"/>
      <c r="Q118" s="1648"/>
      <c r="R118" s="1648"/>
      <c r="S118" s="1648"/>
      <c r="T118" s="1648"/>
      <c r="U118" s="1648"/>
      <c r="V118" s="1648"/>
      <c r="W118" s="1648"/>
      <c r="X118" s="1648"/>
      <c r="Y118" s="1648"/>
      <c r="Z118" s="1648"/>
      <c r="AA118" s="1648"/>
      <c r="AB118" s="1648"/>
      <c r="AC118" s="1648"/>
      <c r="AD118" s="1648"/>
      <c r="AE118" s="1648"/>
      <c r="AF118" s="1648"/>
      <c r="AG118" s="1648"/>
      <c r="AH118" s="1648"/>
      <c r="AJ118" s="1167"/>
      <c r="AK118" s="1643"/>
      <c r="AL118" s="1643"/>
      <c r="AM118" s="1167"/>
      <c r="AN118" s="1167"/>
      <c r="AO118" s="1167"/>
      <c r="AP118" s="1167"/>
      <c r="AQ118" s="1643"/>
      <c r="AR118" s="1167"/>
      <c r="AS118" s="1167"/>
      <c r="AT118" s="551"/>
      <c r="AU118" s="1167"/>
      <c r="AV118" s="1167"/>
      <c r="AW118" s="1167"/>
      <c r="AX118" s="1167"/>
      <c r="AY118" s="1167"/>
      <c r="AZ118" s="1639"/>
      <c r="BA118" s="573"/>
      <c r="BB118" s="573"/>
      <c r="BC118" s="573"/>
      <c r="BD118" s="573"/>
      <c r="BE118" s="1648">
        <v>11</v>
      </c>
    </row>
    <row s="1648" customFormat="1" customHeight="1" ht="11.549999999999999">
      <c r="A119" s="994"/>
      <c r="B119" s="1643"/>
      <c r="C119" s="1643"/>
      <c r="D119" s="358"/>
      <c r="J119" s="1648"/>
      <c r="K119" s="1648"/>
      <c r="L119" s="1648"/>
      <c r="M119" s="1648"/>
      <c r="N119" s="1648"/>
      <c r="O119" s="1648"/>
      <c r="P119" s="1648"/>
      <c r="Q119" s="1648"/>
      <c r="R119" s="1648"/>
      <c r="S119" s="1648"/>
      <c r="T119" s="1648"/>
      <c r="U119" s="1648"/>
      <c r="V119" s="1648"/>
      <c r="W119" s="1648"/>
      <c r="X119" s="1648"/>
      <c r="Y119" s="1648"/>
      <c r="Z119" s="1648"/>
      <c r="AA119" s="1648"/>
      <c r="AB119" s="1648"/>
      <c r="AC119" s="1648"/>
      <c r="AD119" s="1648"/>
      <c r="AE119" s="1648"/>
      <c r="AF119" s="1648"/>
      <c r="AG119" s="1648"/>
      <c r="AH119" s="1648"/>
      <c r="AJ119" s="1167"/>
      <c r="AK119" s="1643"/>
      <c r="AL119" s="1643"/>
      <c r="AM119" s="1167"/>
      <c r="AN119" s="1167"/>
      <c r="AO119" s="1167"/>
      <c r="AP119" s="1167"/>
      <c r="AQ119" s="1643"/>
      <c r="AR119" s="1167"/>
      <c r="AS119" s="1167"/>
      <c r="AT119" s="551"/>
      <c r="AU119" s="1167"/>
      <c r="AV119" s="1167"/>
      <c r="AW119" s="1167"/>
      <c r="AX119" s="1167"/>
      <c r="AY119" s="1167"/>
      <c r="AZ119" s="1639"/>
      <c r="BA119" s="573"/>
      <c r="BB119" s="573"/>
      <c r="BC119" s="573"/>
      <c r="BD119" s="573"/>
      <c r="BE119" s="1648">
        <v>11</v>
      </c>
    </row>
    <row s="1648" customFormat="1" customHeight="1" ht="11.549999999999999">
      <c r="A120" s="994"/>
      <c r="B120" s="1643"/>
      <c r="C120" s="1643"/>
      <c r="D120" s="35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1648"/>
      <c r="AJ120" s="1167"/>
      <c r="AK120" s="1643"/>
      <c r="AL120" s="1643"/>
      <c r="AM120" s="1167"/>
      <c r="AN120" s="1167"/>
      <c r="AO120" s="1167"/>
      <c r="AP120" s="1167"/>
      <c r="AQ120" s="1643"/>
      <c r="AR120" s="1167"/>
      <c r="AS120" s="1167"/>
      <c r="AT120" s="551"/>
      <c r="AU120" s="1167"/>
      <c r="AV120" s="1167"/>
      <c r="AW120" s="1167"/>
      <c r="AX120" s="1167"/>
      <c r="AY120" s="1167"/>
      <c r="AZ120" s="1639"/>
      <c r="BA120" s="573"/>
      <c r="BB120" s="573"/>
      <c r="BC120" s="573"/>
      <c r="BD120" s="573"/>
      <c r="BE120" s="1648">
        <v>11</v>
      </c>
    </row>
    <row s="1648" customFormat="1" customHeight="1" ht="11.549999999999999">
      <c r="A121" s="994"/>
      <c r="B121" s="1643"/>
      <c r="C121" s="1643"/>
      <c r="D121" s="35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1648"/>
      <c r="AJ121" s="1167"/>
      <c r="AK121" s="1643"/>
      <c r="AL121" s="1643"/>
      <c r="AM121" s="1167"/>
      <c r="AN121" s="1167"/>
      <c r="AO121" s="1167"/>
      <c r="AP121" s="1167"/>
      <c r="AQ121" s="1643"/>
      <c r="AR121" s="1167"/>
      <c r="AS121" s="1167"/>
      <c r="AT121" s="551"/>
      <c r="AU121" s="1167"/>
      <c r="AV121" s="1167"/>
      <c r="AW121" s="1167"/>
      <c r="AX121" s="1167"/>
      <c r="AY121" s="1167"/>
      <c r="AZ121" s="1639"/>
      <c r="BA121" s="573"/>
      <c r="BB121" s="573"/>
      <c r="BC121" s="573"/>
      <c r="BD121" s="573"/>
      <c r="BE121" s="1648">
        <v>11</v>
      </c>
    </row>
    <row s="1648" customFormat="1" customHeight="1" ht="11.549999999999999">
      <c r="A122" s="994"/>
      <c r="B122" s="1643"/>
      <c r="C122" s="1643"/>
      <c r="D122" s="35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1648"/>
      <c r="AJ122" s="1167"/>
      <c r="AK122" s="1643"/>
      <c r="AL122" s="1643"/>
      <c r="AM122" s="1167"/>
      <c r="AN122" s="1167"/>
      <c r="AO122" s="1167"/>
      <c r="AP122" s="1167"/>
      <c r="AQ122" s="1643"/>
      <c r="AR122" s="1167"/>
      <c r="AS122" s="1167"/>
      <c r="AT122" s="551"/>
      <c r="AU122" s="1167"/>
      <c r="AV122" s="1167"/>
      <c r="AW122" s="1167"/>
      <c r="AX122" s="1167"/>
      <c r="AY122" s="1167"/>
      <c r="AZ122" s="1639"/>
      <c r="BA122" s="573"/>
      <c r="BB122" s="573"/>
      <c r="BC122" s="573"/>
      <c r="BD122" s="573"/>
      <c r="BE122" s="1648">
        <v>11</v>
      </c>
    </row>
    <row s="1648" customFormat="1" customHeight="1" ht="11.549999999999999">
      <c r="A123" s="994"/>
      <c r="B123" s="1643"/>
      <c r="C123" s="1643"/>
      <c r="D123" s="358"/>
      <c r="J123" s="1648"/>
      <c r="K123" s="1648"/>
      <c r="L123" s="1648"/>
      <c r="M123" s="1648"/>
      <c r="N123" s="1648"/>
      <c r="O123" s="1648"/>
      <c r="P123" s="1648"/>
      <c r="Q123" s="1648"/>
      <c r="R123" s="1648"/>
      <c r="S123" s="1648"/>
      <c r="T123" s="1648"/>
      <c r="U123" s="1648"/>
      <c r="V123" s="1648"/>
      <c r="W123" s="1648"/>
      <c r="X123" s="1648"/>
      <c r="Y123" s="1648"/>
      <c r="Z123" s="1648"/>
      <c r="AA123" s="1648"/>
      <c r="AB123" s="1648"/>
      <c r="AC123" s="1648"/>
      <c r="AD123" s="1648"/>
      <c r="AE123" s="1648"/>
      <c r="AF123" s="1648"/>
      <c r="AG123" s="1648"/>
      <c r="AH123" s="1648"/>
      <c r="AJ123" s="1167"/>
      <c r="AK123" s="1643"/>
      <c r="AL123" s="1643"/>
      <c r="AM123" s="1167"/>
      <c r="AN123" s="1167"/>
      <c r="AO123" s="1167"/>
      <c r="AP123" s="1167"/>
      <c r="AQ123" s="1643"/>
      <c r="AR123" s="1167"/>
      <c r="AS123" s="1167"/>
      <c r="AT123" s="551"/>
      <c r="AU123" s="1167"/>
      <c r="AV123" s="1167"/>
      <c r="AW123" s="1167"/>
      <c r="AX123" s="1167"/>
      <c r="AY123" s="1167"/>
      <c r="AZ123" s="1639"/>
      <c r="BA123" s="573"/>
      <c r="BB123" s="573"/>
      <c r="BC123" s="573"/>
      <c r="BD123" s="573"/>
      <c r="BE123" s="1648">
        <v>11</v>
      </c>
    </row>
    <row s="1648" customFormat="1" customHeight="1" ht="11.549999999999999">
      <c r="A124" s="994"/>
      <c r="B124" s="1643"/>
      <c r="C124" s="1643"/>
      <c r="D124" s="358"/>
      <c r="J124" s="1648"/>
      <c r="K124" s="1648"/>
      <c r="L124" s="1648"/>
      <c r="M124" s="1648"/>
      <c r="N124" s="1648"/>
      <c r="O124" s="1648"/>
      <c r="P124" s="1648"/>
      <c r="Q124" s="1648"/>
      <c r="R124" s="1648"/>
      <c r="S124" s="1648"/>
      <c r="T124" s="1648"/>
      <c r="U124" s="1648"/>
      <c r="V124" s="1648"/>
      <c r="W124" s="1648"/>
      <c r="X124" s="1648"/>
      <c r="Y124" s="1648"/>
      <c r="Z124" s="1648"/>
      <c r="AA124" s="1648"/>
      <c r="AB124" s="1648"/>
      <c r="AC124" s="1648"/>
      <c r="AD124" s="1648"/>
      <c r="AE124" s="1648"/>
      <c r="AF124" s="1648"/>
      <c r="AG124" s="1648"/>
      <c r="AH124" s="1648"/>
      <c r="AJ124" s="1167"/>
      <c r="AK124" s="1643"/>
      <c r="AL124" s="1643"/>
      <c r="AM124" s="1167"/>
      <c r="AN124" s="1167"/>
      <c r="AO124" s="1167"/>
      <c r="AP124" s="1167"/>
      <c r="AQ124" s="1643"/>
      <c r="AR124" s="1167"/>
      <c r="AS124" s="1167"/>
      <c r="AT124" s="551"/>
      <c r="AU124" s="1167"/>
      <c r="AV124" s="1167"/>
      <c r="AW124" s="1167"/>
      <c r="AX124" s="1167"/>
      <c r="AY124" s="1167"/>
      <c r="AZ124" s="1639"/>
      <c r="BA124" s="573"/>
      <c r="BB124" s="573"/>
      <c r="BC124" s="573"/>
      <c r="BD124" s="573"/>
      <c r="BE124" s="1648">
        <v>11</v>
      </c>
    </row>
    <row s="1648" customFormat="1" customHeight="1" ht="11.549999999999999">
      <c r="A125" s="994"/>
      <c r="B125" s="1643"/>
      <c r="C125" s="1643"/>
      <c r="D125" s="358"/>
      <c r="J125" s="1648"/>
      <c r="K125" s="1648"/>
      <c r="L125" s="1648"/>
      <c r="M125" s="1648"/>
      <c r="N125" s="1648"/>
      <c r="O125" s="1648"/>
      <c r="P125" s="1648"/>
      <c r="Q125" s="1648"/>
      <c r="R125" s="1648"/>
      <c r="S125" s="1648"/>
      <c r="T125" s="1648"/>
      <c r="U125" s="1648"/>
      <c r="V125" s="1648"/>
      <c r="W125" s="1648"/>
      <c r="X125" s="1648"/>
      <c r="Y125" s="1648"/>
      <c r="Z125" s="1648"/>
      <c r="AA125" s="1648"/>
      <c r="AB125" s="1648"/>
      <c r="AC125" s="1648"/>
      <c r="AD125" s="1648"/>
      <c r="AE125" s="1648"/>
      <c r="AF125" s="1648"/>
      <c r="AG125" s="1648"/>
      <c r="AH125" s="1648"/>
      <c r="AJ125" s="1167"/>
      <c r="AK125" s="1643"/>
      <c r="AL125" s="1643"/>
      <c r="AM125" s="1167"/>
      <c r="AN125" s="1167"/>
      <c r="AO125" s="1167"/>
      <c r="AP125" s="1167"/>
      <c r="AQ125" s="1643"/>
      <c r="AR125" s="1167"/>
      <c r="AS125" s="1167"/>
      <c r="AT125" s="551"/>
      <c r="AU125" s="1167"/>
      <c r="AV125" s="1167"/>
      <c r="AW125" s="1167"/>
      <c r="AX125" s="1167"/>
      <c r="AY125" s="1167"/>
      <c r="AZ125" s="1639"/>
      <c r="BA125" s="573"/>
      <c r="BB125" s="573"/>
      <c r="BC125" s="573"/>
      <c r="BD125" s="573"/>
      <c r="BE125" s="1648">
        <v>11</v>
      </c>
    </row>
    <row s="1648" customFormat="1" customHeight="1" ht="11.549999999999999">
      <c r="A126" s="994"/>
      <c r="B126" s="1643"/>
      <c r="C126" s="1643"/>
      <c r="D126" s="358"/>
      <c r="J126" s="1648"/>
      <c r="K126" s="1648"/>
      <c r="L126" s="1648"/>
      <c r="M126" s="1648"/>
      <c r="N126" s="1648"/>
      <c r="O126" s="1648"/>
      <c r="P126" s="1648"/>
      <c r="Q126" s="1648"/>
      <c r="R126" s="1648"/>
      <c r="S126" s="1648"/>
      <c r="T126" s="1648"/>
      <c r="U126" s="1648"/>
      <c r="V126" s="1648"/>
      <c r="W126" s="1648"/>
      <c r="X126" s="1648"/>
      <c r="Y126" s="1648"/>
      <c r="Z126" s="1648"/>
      <c r="AA126" s="1648"/>
      <c r="AB126" s="1648"/>
      <c r="AC126" s="1648"/>
      <c r="AD126" s="1648"/>
      <c r="AE126" s="1648"/>
      <c r="AF126" s="1648"/>
      <c r="AG126" s="1648"/>
      <c r="AH126" s="1648"/>
      <c r="AJ126" s="1167"/>
      <c r="AK126" s="1643"/>
      <c r="AL126" s="1643"/>
      <c r="AM126" s="1167"/>
      <c r="AN126" s="1167"/>
      <c r="AO126" s="1167"/>
      <c r="AP126" s="1167"/>
      <c r="AQ126" s="1643"/>
      <c r="AR126" s="1167"/>
      <c r="AS126" s="1167"/>
      <c r="AT126" s="551"/>
      <c r="AU126" s="1167"/>
      <c r="AV126" s="1167"/>
      <c r="AW126" s="1167"/>
      <c r="AX126" s="1167"/>
      <c r="AY126" s="1167"/>
      <c r="AZ126" s="1639"/>
      <c r="BA126" s="573"/>
      <c r="BB126" s="573"/>
      <c r="BC126" s="573"/>
      <c r="BD126" s="573"/>
      <c r="BE126" s="1648">
        <v>11</v>
      </c>
    </row>
    <row s="1648" customFormat="1" customHeight="1" ht="11.549999999999999">
      <c r="A127" s="994"/>
      <c r="B127" s="1643"/>
      <c r="C127" s="1643"/>
      <c r="D127" s="358"/>
      <c r="J127" s="1648"/>
      <c r="K127" s="1648"/>
      <c r="L127" s="1648"/>
      <c r="M127" s="1648"/>
      <c r="N127" s="1648"/>
      <c r="O127" s="1648"/>
      <c r="P127" s="1648"/>
      <c r="Q127" s="1648"/>
      <c r="R127" s="1648"/>
      <c r="S127" s="1648"/>
      <c r="T127" s="1648"/>
      <c r="U127" s="1648"/>
      <c r="V127" s="1648"/>
      <c r="W127" s="1648"/>
      <c r="X127" s="1648"/>
      <c r="Y127" s="1648"/>
      <c r="Z127" s="1648"/>
      <c r="AA127" s="1648"/>
      <c r="AB127" s="1648"/>
      <c r="AC127" s="1648"/>
      <c r="AD127" s="1648"/>
      <c r="AE127" s="1648"/>
      <c r="AF127" s="1648"/>
      <c r="AG127" s="1648"/>
      <c r="AH127" s="1648"/>
      <c r="AJ127" s="1167"/>
      <c r="AK127" s="1643"/>
      <c r="AL127" s="1643"/>
      <c r="AM127" s="1167"/>
      <c r="AN127" s="1167"/>
      <c r="AO127" s="1167"/>
      <c r="AP127" s="1167"/>
      <c r="AQ127" s="1643"/>
      <c r="AR127" s="1167"/>
      <c r="AS127" s="1167"/>
      <c r="AT127" s="551"/>
      <c r="AU127" s="1167"/>
      <c r="AV127" s="1167"/>
      <c r="AW127" s="1167"/>
      <c r="AX127" s="1167"/>
      <c r="AY127" s="1167"/>
      <c r="AZ127" s="1639"/>
      <c r="BA127" s="573"/>
      <c r="BB127" s="573"/>
      <c r="BC127" s="573"/>
      <c r="BD127" s="573"/>
      <c r="BE127" s="1648">
        <v>11</v>
      </c>
    </row>
    <row s="1648" customFormat="1" customHeight="1" ht="11.549999999999999">
      <c r="A128" s="994"/>
      <c r="B128" s="1643"/>
      <c r="C128" s="1643"/>
      <c r="D128" s="358"/>
      <c r="J128" s="1648"/>
      <c r="K128" s="1648"/>
      <c r="L128" s="1648"/>
      <c r="M128" s="1648"/>
      <c r="N128" s="1648"/>
      <c r="O128" s="1648"/>
      <c r="P128" s="1648"/>
      <c r="Q128" s="1648"/>
      <c r="R128" s="1648"/>
      <c r="S128" s="1648"/>
      <c r="T128" s="1648"/>
      <c r="U128" s="1648"/>
      <c r="V128" s="1648"/>
      <c r="W128" s="1648"/>
      <c r="X128" s="1648"/>
      <c r="Y128" s="1648"/>
      <c r="Z128" s="1648"/>
      <c r="AA128" s="1648"/>
      <c r="AB128" s="1648"/>
      <c r="AC128" s="1648"/>
      <c r="AD128" s="1648"/>
      <c r="AE128" s="1648"/>
      <c r="AF128" s="1648"/>
      <c r="AG128" s="1648"/>
      <c r="AH128" s="1648"/>
      <c r="AJ128" s="1167"/>
      <c r="AK128" s="1643"/>
      <c r="AL128" s="1643"/>
      <c r="AM128" s="1167"/>
      <c r="AN128" s="1167"/>
      <c r="AO128" s="1167"/>
      <c r="AP128" s="1167"/>
      <c r="AQ128" s="1643"/>
      <c r="AR128" s="1167"/>
      <c r="AS128" s="1167"/>
      <c r="AT128" s="551"/>
      <c r="AU128" s="1167"/>
      <c r="AV128" s="1167"/>
      <c r="AW128" s="1167"/>
      <c r="AX128" s="1167"/>
      <c r="AY128" s="1167"/>
      <c r="AZ128" s="1639"/>
      <c r="BA128" s="573"/>
      <c r="BB128" s="573"/>
      <c r="BC128" s="573"/>
      <c r="BD128" s="573"/>
      <c r="BE128" s="1648">
        <v>11</v>
      </c>
    </row>
    <row s="1648" customFormat="1" customHeight="1" ht="11.549999999999999">
      <c r="A129" s="994"/>
      <c r="B129" s="1643"/>
      <c r="C129" s="1643"/>
      <c r="D129" s="358"/>
      <c r="J129" s="1648"/>
      <c r="K129" s="1648"/>
      <c r="L129" s="1648"/>
      <c r="M129" s="1648"/>
      <c r="N129" s="1648"/>
      <c r="O129" s="1648"/>
      <c r="P129" s="1648"/>
      <c r="Q129" s="1648"/>
      <c r="R129" s="1648"/>
      <c r="S129" s="1648"/>
      <c r="T129" s="1648"/>
      <c r="U129" s="1648"/>
      <c r="V129" s="1648"/>
      <c r="W129" s="1648"/>
      <c r="X129" s="1648"/>
      <c r="Y129" s="1648"/>
      <c r="Z129" s="1648"/>
      <c r="AA129" s="1648"/>
      <c r="AB129" s="1648"/>
      <c r="AC129" s="1648"/>
      <c r="AD129" s="1648"/>
      <c r="AE129" s="1648"/>
      <c r="AF129" s="1648"/>
      <c r="AG129" s="1648"/>
      <c r="AH129" s="1648"/>
      <c r="AJ129" s="1167"/>
      <c r="AK129" s="1643"/>
      <c r="AL129" s="1643"/>
      <c r="AM129" s="1167"/>
      <c r="AN129" s="1167"/>
      <c r="AO129" s="1167"/>
      <c r="AP129" s="1167"/>
      <c r="AQ129" s="1643"/>
      <c r="AR129" s="1167"/>
      <c r="AS129" s="1167"/>
      <c r="AT129" s="551"/>
      <c r="AU129" s="1167"/>
      <c r="AV129" s="1167"/>
      <c r="AW129" s="1167"/>
      <c r="AX129" s="1167"/>
      <c r="AY129" s="1167"/>
      <c r="AZ129" s="1639"/>
      <c r="BA129" s="573"/>
      <c r="BB129" s="573"/>
      <c r="BC129" s="573"/>
      <c r="BD129" s="573"/>
      <c r="BE129" s="1648">
        <v>11</v>
      </c>
    </row>
    <row s="1648" customFormat="1" customHeight="1" ht="11.549999999999999">
      <c r="A130" s="994"/>
      <c r="B130" s="1643"/>
      <c r="C130" s="1643"/>
      <c r="D130" s="358"/>
      <c r="J130" s="1648"/>
      <c r="K130" s="1648"/>
      <c r="L130" s="1648"/>
      <c r="M130" s="1648"/>
      <c r="N130" s="1648"/>
      <c r="O130" s="1648"/>
      <c r="P130" s="1648"/>
      <c r="Q130" s="1648"/>
      <c r="R130" s="1648"/>
      <c r="S130" s="1648"/>
      <c r="T130" s="1648"/>
      <c r="U130" s="1648"/>
      <c r="V130" s="1648"/>
      <c r="W130" s="1648"/>
      <c r="X130" s="1648"/>
      <c r="Y130" s="1648"/>
      <c r="Z130" s="1648"/>
      <c r="AA130" s="1648"/>
      <c r="AB130" s="1648"/>
      <c r="AC130" s="1648"/>
      <c r="AD130" s="1648"/>
      <c r="AE130" s="1648"/>
      <c r="AF130" s="1648"/>
      <c r="AG130" s="1648"/>
      <c r="AH130" s="1648"/>
      <c r="AJ130" s="1167"/>
      <c r="AK130" s="1643"/>
      <c r="AL130" s="1643"/>
      <c r="AM130" s="1167"/>
      <c r="AN130" s="1167"/>
      <c r="AO130" s="1167"/>
      <c r="AP130" s="1167"/>
      <c r="AQ130" s="1643"/>
      <c r="AR130" s="1167"/>
      <c r="AS130" s="1167"/>
      <c r="AT130" s="551"/>
      <c r="AU130" s="1167"/>
      <c r="AV130" s="1167"/>
      <c r="AW130" s="1167"/>
      <c r="AX130" s="1167"/>
      <c r="AY130" s="1167"/>
      <c r="AZ130" s="1639"/>
      <c r="BA130" s="573"/>
      <c r="BB130" s="573"/>
      <c r="BC130" s="573"/>
      <c r="BD130" s="573"/>
      <c r="BE130" s="1648">
        <v>11</v>
      </c>
    </row>
    <row s="1648" customFormat="1" customHeight="1" ht="11.549999999999999">
      <c r="A131" s="994"/>
      <c r="B131" s="1643"/>
      <c r="C131" s="1643"/>
      <c r="D131" s="358"/>
      <c r="J131" s="1648"/>
      <c r="K131" s="1648"/>
      <c r="L131" s="1648"/>
      <c r="M131" s="1648"/>
      <c r="N131" s="1648"/>
      <c r="O131" s="1648"/>
      <c r="P131" s="1648"/>
      <c r="Q131" s="1648"/>
      <c r="R131" s="1648"/>
      <c r="S131" s="1648"/>
      <c r="T131" s="1648"/>
      <c r="U131" s="1648"/>
      <c r="V131" s="1648"/>
      <c r="W131" s="1648"/>
      <c r="X131" s="1648"/>
      <c r="Y131" s="1648"/>
      <c r="Z131" s="1648"/>
      <c r="AA131" s="1648"/>
      <c r="AB131" s="1648"/>
      <c r="AC131" s="1648"/>
      <c r="AD131" s="1648"/>
      <c r="AE131" s="1648"/>
      <c r="AF131" s="1648"/>
      <c r="AG131" s="1648"/>
      <c r="AH131" s="1648"/>
      <c r="AJ131" s="1167"/>
      <c r="AK131" s="1643"/>
      <c r="AL131" s="1643"/>
      <c r="AM131" s="1167"/>
      <c r="AN131" s="1167"/>
      <c r="AO131" s="1167"/>
      <c r="AP131" s="1167"/>
      <c r="AQ131" s="1643"/>
      <c r="AR131" s="1167"/>
      <c r="AS131" s="1167"/>
      <c r="AT131" s="551"/>
      <c r="AU131" s="1167"/>
      <c r="AV131" s="1167"/>
      <c r="AW131" s="1167"/>
      <c r="AX131" s="1167"/>
      <c r="AY131" s="1167"/>
      <c r="AZ131" s="1639"/>
      <c r="BA131" s="573"/>
      <c r="BB131" s="573"/>
      <c r="BC131" s="573"/>
      <c r="BD131" s="573"/>
      <c r="BE131" s="1648">
        <v>11</v>
      </c>
    </row>
    <row s="1648" customFormat="1" customHeight="1" ht="11.549999999999999">
      <c r="A132" s="994"/>
      <c r="B132" s="1643"/>
      <c r="C132" s="1643"/>
      <c r="D132" s="358"/>
      <c r="J132" s="1648"/>
      <c r="K132" s="1648"/>
      <c r="L132" s="1648"/>
      <c r="M132" s="1648"/>
      <c r="N132" s="1648"/>
      <c r="O132" s="1648"/>
      <c r="P132" s="1648"/>
      <c r="Q132" s="1648"/>
      <c r="R132" s="1648"/>
      <c r="S132" s="1648"/>
      <c r="T132" s="1648"/>
      <c r="U132" s="1648"/>
      <c r="V132" s="1648"/>
      <c r="W132" s="1648"/>
      <c r="X132" s="1648"/>
      <c r="Y132" s="1648"/>
      <c r="Z132" s="1648"/>
      <c r="AA132" s="1648"/>
      <c r="AB132" s="1648"/>
      <c r="AC132" s="1648"/>
      <c r="AD132" s="1648"/>
      <c r="AE132" s="1648"/>
      <c r="AF132" s="1648"/>
      <c r="AG132" s="1648"/>
      <c r="AH132" s="1648"/>
      <c r="AJ132" s="1167"/>
      <c r="AK132" s="1643"/>
      <c r="AL132" s="1643"/>
      <c r="AM132" s="1167"/>
      <c r="AN132" s="1167"/>
      <c r="AO132" s="1167"/>
      <c r="AP132" s="1167"/>
      <c r="AQ132" s="1643"/>
      <c r="AR132" s="1167"/>
      <c r="AS132" s="1167"/>
      <c r="AT132" s="551"/>
      <c r="AU132" s="1167"/>
      <c r="AV132" s="1167"/>
      <c r="AW132" s="1167"/>
      <c r="AX132" s="1167"/>
      <c r="AY132" s="1167"/>
      <c r="AZ132" s="1639"/>
      <c r="BA132" s="573"/>
      <c r="BB132" s="573"/>
      <c r="BC132" s="573"/>
      <c r="BD132" s="573"/>
      <c r="BE132" s="1648">
        <v>11</v>
      </c>
    </row>
    <row s="1648" customFormat="1" customHeight="1" ht="11.549999999999999">
      <c r="A133" s="994"/>
      <c r="B133" s="1643"/>
      <c r="C133" s="1643"/>
      <c r="D133" s="358"/>
      <c r="J133" s="1648"/>
      <c r="K133" s="1648"/>
      <c r="L133" s="1648"/>
      <c r="M133" s="1648"/>
      <c r="N133" s="1648"/>
      <c r="O133" s="1648"/>
      <c r="P133" s="1648"/>
      <c r="Q133" s="1648"/>
      <c r="R133" s="1648"/>
      <c r="S133" s="1648"/>
      <c r="T133" s="1648"/>
      <c r="U133" s="1648"/>
      <c r="V133" s="1648"/>
      <c r="W133" s="1648"/>
      <c r="X133" s="1648"/>
      <c r="Y133" s="1648"/>
      <c r="Z133" s="1648"/>
      <c r="AA133" s="1648"/>
      <c r="AB133" s="1648"/>
      <c r="AC133" s="1648"/>
      <c r="AD133" s="1648"/>
      <c r="AE133" s="1648"/>
      <c r="AF133" s="1648"/>
      <c r="AG133" s="1648"/>
      <c r="AH133" s="1648"/>
      <c r="AJ133" s="1167"/>
      <c r="AK133" s="1643"/>
      <c r="AL133" s="1643"/>
      <c r="AM133" s="1167"/>
      <c r="AN133" s="1167"/>
      <c r="AO133" s="1167"/>
      <c r="AP133" s="1167"/>
      <c r="AQ133" s="1643"/>
      <c r="AR133" s="1167"/>
      <c r="AS133" s="1167"/>
      <c r="AT133" s="551"/>
      <c r="AU133" s="1167"/>
      <c r="AV133" s="1167"/>
      <c r="AW133" s="1167"/>
      <c r="AX133" s="1167"/>
      <c r="AY133" s="1167"/>
      <c r="AZ133" s="1639"/>
      <c r="BA133" s="573"/>
      <c r="BB133" s="573"/>
      <c r="BC133" s="573"/>
      <c r="BD133" s="573"/>
      <c r="BE133" s="1648">
        <v>11</v>
      </c>
    </row>
    <row s="1648" customFormat="1" customHeight="1" ht="11.549999999999999">
      <c r="A134" s="994"/>
      <c r="B134" s="1643"/>
      <c r="C134" s="1643"/>
      <c r="D134" s="358"/>
      <c r="J134" s="1648"/>
      <c r="K134" s="1648"/>
      <c r="L134" s="1648"/>
      <c r="M134" s="1648"/>
      <c r="N134" s="1648"/>
      <c r="O134" s="1648"/>
      <c r="P134" s="1648"/>
      <c r="Q134" s="1648"/>
      <c r="R134" s="1648"/>
      <c r="S134" s="1648"/>
      <c r="T134" s="1648"/>
      <c r="U134" s="1648"/>
      <c r="V134" s="1648"/>
      <c r="W134" s="1648"/>
      <c r="X134" s="1648"/>
      <c r="Y134" s="1648"/>
      <c r="Z134" s="1648"/>
      <c r="AA134" s="1648"/>
      <c r="AB134" s="1648"/>
      <c r="AC134" s="1648"/>
      <c r="AD134" s="1648"/>
      <c r="AE134" s="1648"/>
      <c r="AF134" s="1648"/>
      <c r="AG134" s="1648"/>
      <c r="AH134" s="1648"/>
      <c r="AJ134" s="1167"/>
      <c r="AK134" s="1643"/>
      <c r="AL134" s="1643"/>
      <c r="AM134" s="1167"/>
      <c r="AN134" s="1167"/>
      <c r="AO134" s="1167"/>
      <c r="AP134" s="1167"/>
      <c r="AQ134" s="1643"/>
      <c r="AR134" s="1167"/>
      <c r="AS134" s="1167"/>
      <c r="AT134" s="551"/>
      <c r="AU134" s="1167"/>
      <c r="AV134" s="1167"/>
      <c r="AW134" s="1167"/>
      <c r="AX134" s="1167"/>
      <c r="AY134" s="1167"/>
      <c r="AZ134" s="1639"/>
      <c r="BA134" s="573"/>
      <c r="BB134" s="573"/>
      <c r="BC134" s="573"/>
      <c r="BD134" s="573"/>
      <c r="BE134" s="1648">
        <v>11</v>
      </c>
    </row>
    <row s="1648" customFormat="1" customHeight="1" ht="11.549999999999999">
      <c r="A135" s="994"/>
      <c r="B135" s="1643"/>
      <c r="C135" s="1643"/>
      <c r="D135" s="358"/>
      <c r="J135" s="1648"/>
      <c r="K135" s="1648"/>
      <c r="L135" s="1648"/>
      <c r="M135" s="1648"/>
      <c r="N135" s="1648"/>
      <c r="O135" s="1648"/>
      <c r="P135" s="1648"/>
      <c r="Q135" s="1648"/>
      <c r="R135" s="1648"/>
      <c r="S135" s="1648"/>
      <c r="T135" s="1648"/>
      <c r="U135" s="1648"/>
      <c r="V135" s="1648"/>
      <c r="W135" s="1648"/>
      <c r="X135" s="1648"/>
      <c r="Y135" s="1648"/>
      <c r="Z135" s="1648"/>
      <c r="AA135" s="1648"/>
      <c r="AB135" s="1648"/>
      <c r="AC135" s="1648"/>
      <c r="AD135" s="1648"/>
      <c r="AE135" s="1648"/>
      <c r="AF135" s="1648"/>
      <c r="AG135" s="1648"/>
      <c r="AH135" s="1648"/>
      <c r="AJ135" s="1167"/>
      <c r="AK135" s="1643"/>
      <c r="AL135" s="1643"/>
      <c r="AM135" s="1167"/>
      <c r="AN135" s="1167"/>
      <c r="AO135" s="1167"/>
      <c r="AP135" s="1167"/>
      <c r="AQ135" s="1643"/>
      <c r="AR135" s="1167"/>
      <c r="AS135" s="1167"/>
      <c r="AT135" s="551"/>
      <c r="AU135" s="1167"/>
      <c r="AV135" s="1167"/>
      <c r="AW135" s="1167"/>
      <c r="AX135" s="1167"/>
      <c r="AY135" s="1167"/>
      <c r="AZ135" s="1639"/>
      <c r="BA135" s="573"/>
      <c r="BB135" s="573"/>
      <c r="BC135" s="573"/>
      <c r="BD135" s="573"/>
      <c r="BE135" s="1648">
        <v>11</v>
      </c>
    </row>
    <row s="1648" customFormat="1" customHeight="1" ht="11.549999999999999">
      <c r="A136" s="994"/>
      <c r="B136" s="1643"/>
      <c r="C136" s="1643"/>
      <c r="D136" s="358"/>
      <c r="J136" s="1648"/>
      <c r="K136" s="1648"/>
      <c r="L136" s="1648"/>
      <c r="M136" s="1648"/>
      <c r="N136" s="1648"/>
      <c r="O136" s="1648"/>
      <c r="P136" s="1648"/>
      <c r="Q136" s="1648"/>
      <c r="R136" s="1648"/>
      <c r="S136" s="1648"/>
      <c r="T136" s="1648"/>
      <c r="U136" s="1648"/>
      <c r="V136" s="1648"/>
      <c r="W136" s="1648"/>
      <c r="X136" s="1648"/>
      <c r="Y136" s="1648"/>
      <c r="Z136" s="1648"/>
      <c r="AA136" s="1648"/>
      <c r="AB136" s="1648"/>
      <c r="AC136" s="1648"/>
      <c r="AD136" s="1648"/>
      <c r="AE136" s="1648"/>
      <c r="AF136" s="1648"/>
      <c r="AG136" s="1648"/>
      <c r="AH136" s="1648"/>
      <c r="AJ136" s="1167"/>
      <c r="AK136" s="1643"/>
      <c r="AL136" s="1643"/>
      <c r="AM136" s="1167"/>
      <c r="AN136" s="1167"/>
      <c r="AO136" s="1167"/>
      <c r="AP136" s="1167"/>
      <c r="AQ136" s="1643"/>
      <c r="AR136" s="1167"/>
      <c r="AS136" s="1167"/>
      <c r="AT136" s="551"/>
      <c r="AU136" s="1167"/>
      <c r="AV136" s="1167"/>
      <c r="AW136" s="1167"/>
      <c r="AX136" s="1167"/>
      <c r="AY136" s="1167"/>
      <c r="AZ136" s="1639"/>
      <c r="BA136" s="573"/>
      <c r="BB136" s="573"/>
      <c r="BC136" s="573"/>
      <c r="BD136" s="573"/>
      <c r="BE136" s="1648">
        <v>11</v>
      </c>
    </row>
    <row s="1648" customFormat="1" customHeight="1" ht="11.549999999999999">
      <c r="A137" s="994"/>
      <c r="B137" s="1643"/>
      <c r="C137" s="1643"/>
      <c r="D137" s="358"/>
      <c r="J137" s="1648"/>
      <c r="K137" s="1648"/>
      <c r="L137" s="1648"/>
      <c r="M137" s="1648"/>
      <c r="N137" s="1648"/>
      <c r="O137" s="1648"/>
      <c r="P137" s="1648"/>
      <c r="Q137" s="1648"/>
      <c r="R137" s="1648"/>
      <c r="S137" s="1648"/>
      <c r="T137" s="1648"/>
      <c r="U137" s="1648"/>
      <c r="V137" s="1648"/>
      <c r="W137" s="1648"/>
      <c r="X137" s="1648"/>
      <c r="Y137" s="1648"/>
      <c r="Z137" s="1648"/>
      <c r="AA137" s="1648"/>
      <c r="AB137" s="1648"/>
      <c r="AC137" s="1648"/>
      <c r="AD137" s="1648"/>
      <c r="AE137" s="1648"/>
      <c r="AF137" s="1648"/>
      <c r="AG137" s="1648"/>
      <c r="AH137" s="1648"/>
      <c r="AJ137" s="1167"/>
      <c r="AK137" s="1643"/>
      <c r="AL137" s="1643"/>
      <c r="AM137" s="1167"/>
      <c r="AN137" s="1167"/>
      <c r="AO137" s="1167"/>
      <c r="AP137" s="1167"/>
      <c r="AQ137" s="1643"/>
      <c r="AR137" s="1167"/>
      <c r="AS137" s="1167"/>
      <c r="AT137" s="551"/>
      <c r="AU137" s="1167"/>
      <c r="AV137" s="1167"/>
      <c r="AW137" s="1167"/>
      <c r="AX137" s="1167"/>
      <c r="AY137" s="1167"/>
      <c r="AZ137" s="1639"/>
      <c r="BA137" s="573"/>
      <c r="BB137" s="573"/>
      <c r="BC137" s="573"/>
      <c r="BD137" s="573"/>
      <c r="BE137" s="1648">
        <v>11</v>
      </c>
    </row>
    <row s="1648" customFormat="1" customHeight="1" ht="11.549999999999999">
      <c r="A138" s="994"/>
      <c r="B138" s="1643"/>
      <c r="C138" s="1643"/>
      <c r="D138" s="358"/>
      <c r="J138" s="1648"/>
      <c r="K138" s="1648"/>
      <c r="L138" s="1648"/>
      <c r="M138" s="1648"/>
      <c r="N138" s="1648"/>
      <c r="O138" s="1648"/>
      <c r="P138" s="1648"/>
      <c r="Q138" s="1648"/>
      <c r="R138" s="1648"/>
      <c r="S138" s="1648"/>
      <c r="T138" s="1648"/>
      <c r="U138" s="1648"/>
      <c r="V138" s="1648"/>
      <c r="W138" s="1648"/>
      <c r="X138" s="1648"/>
      <c r="Y138" s="1648"/>
      <c r="Z138" s="1648"/>
      <c r="AA138" s="1648"/>
      <c r="AB138" s="1648"/>
      <c r="AC138" s="1648"/>
      <c r="AD138" s="1648"/>
      <c r="AE138" s="1648"/>
      <c r="AF138" s="1648"/>
      <c r="AG138" s="1648"/>
      <c r="AH138" s="1648"/>
      <c r="AJ138" s="1167"/>
      <c r="AK138" s="1643"/>
      <c r="AL138" s="1643"/>
      <c r="AM138" s="1167"/>
      <c r="AN138" s="1167"/>
      <c r="AO138" s="1167"/>
      <c r="AP138" s="1167"/>
      <c r="AQ138" s="1643"/>
      <c r="AR138" s="1167"/>
      <c r="AS138" s="1167"/>
      <c r="AT138" s="551"/>
      <c r="AU138" s="1167"/>
      <c r="AV138" s="1167"/>
      <c r="AW138" s="1167"/>
      <c r="AX138" s="1167"/>
      <c r="AY138" s="1167"/>
      <c r="AZ138" s="1639"/>
      <c r="BA138" s="573"/>
      <c r="BB138" s="573"/>
      <c r="BC138" s="573"/>
      <c r="BD138" s="573"/>
      <c r="BE138" s="1648">
        <v>11</v>
      </c>
    </row>
    <row s="1648" customFormat="1" customHeight="1" ht="11.549999999999999">
      <c r="A139" s="994"/>
      <c r="B139" s="1643"/>
      <c r="C139" s="1643"/>
      <c r="D139" s="358"/>
      <c r="J139" s="1648"/>
      <c r="K139" s="1648"/>
      <c r="L139" s="1648"/>
      <c r="M139" s="1648"/>
      <c r="N139" s="1648"/>
      <c r="O139" s="1648"/>
      <c r="P139" s="1648"/>
      <c r="Q139" s="1648"/>
      <c r="R139" s="1648"/>
      <c r="S139" s="1648"/>
      <c r="T139" s="1648"/>
      <c r="U139" s="1648"/>
      <c r="V139" s="1648"/>
      <c r="W139" s="1648"/>
      <c r="X139" s="1648"/>
      <c r="Y139" s="1648"/>
      <c r="Z139" s="1648"/>
      <c r="AA139" s="1648"/>
      <c r="AB139" s="1648"/>
      <c r="AC139" s="1648"/>
      <c r="AD139" s="1648"/>
      <c r="AE139" s="1648"/>
      <c r="AF139" s="1648"/>
      <c r="AG139" s="1648"/>
      <c r="AH139" s="1648"/>
      <c r="AJ139" s="1167"/>
      <c r="AK139" s="1643"/>
      <c r="AL139" s="1643"/>
      <c r="AM139" s="1167"/>
      <c r="AN139" s="1167"/>
      <c r="AO139" s="1167"/>
      <c r="AP139" s="1167"/>
      <c r="AQ139" s="1643"/>
      <c r="AR139" s="1167"/>
      <c r="AS139" s="1167"/>
      <c r="AT139" s="551"/>
      <c r="AU139" s="1167"/>
      <c r="AV139" s="1167"/>
      <c r="AW139" s="1167"/>
      <c r="AX139" s="1167"/>
      <c r="AY139" s="1167"/>
      <c r="AZ139" s="1639"/>
      <c r="BA139" s="573"/>
      <c r="BB139" s="573"/>
      <c r="BC139" s="573"/>
      <c r="BD139" s="573"/>
      <c r="BE139" s="1648">
        <v>11</v>
      </c>
    </row>
    <row s="1648" customFormat="1" customHeight="1" ht="11.549999999999999">
      <c r="A140" s="994"/>
      <c r="B140" s="1643"/>
      <c r="C140" s="1643"/>
      <c r="D140" s="358"/>
      <c r="J140" s="1648"/>
      <c r="K140" s="1648"/>
      <c r="L140" s="1648"/>
      <c r="M140" s="1648"/>
      <c r="N140" s="1648"/>
      <c r="O140" s="1648"/>
      <c r="P140" s="1648"/>
      <c r="Q140" s="1648"/>
      <c r="R140" s="1648"/>
      <c r="S140" s="1648"/>
      <c r="T140" s="1648"/>
      <c r="U140" s="1648"/>
      <c r="V140" s="1648"/>
      <c r="W140" s="1648"/>
      <c r="X140" s="1648"/>
      <c r="Y140" s="1648"/>
      <c r="Z140" s="1648"/>
      <c r="AA140" s="1648"/>
      <c r="AB140" s="1648"/>
      <c r="AC140" s="1648"/>
      <c r="AD140" s="1648"/>
      <c r="AE140" s="1648"/>
      <c r="AF140" s="1648"/>
      <c r="AG140" s="1648"/>
      <c r="AH140" s="1648"/>
      <c r="AJ140" s="1167"/>
      <c r="AK140" s="1643"/>
      <c r="AL140" s="1643"/>
      <c r="AM140" s="1167"/>
      <c r="AN140" s="1167"/>
      <c r="AO140" s="1167"/>
      <c r="AP140" s="1167"/>
      <c r="AQ140" s="1643"/>
      <c r="AR140" s="1167"/>
      <c r="AS140" s="1167"/>
      <c r="AT140" s="551"/>
      <c r="AU140" s="1167"/>
      <c r="AV140" s="1167"/>
      <c r="AW140" s="1167"/>
      <c r="AX140" s="1167"/>
      <c r="AY140" s="1167"/>
      <c r="AZ140" s="1639"/>
      <c r="BA140" s="573"/>
      <c r="BB140" s="573"/>
      <c r="BC140" s="573"/>
      <c r="BD140" s="573"/>
      <c r="BE140" s="1648">
        <v>11</v>
      </c>
    </row>
    <row s="1648" customFormat="1" customHeight="1" ht="11.549999999999999">
      <c r="A141" s="994"/>
      <c r="B141" s="1643"/>
      <c r="C141" s="1643"/>
      <c r="D141" s="358"/>
      <c r="J141" s="1648"/>
      <c r="K141" s="1648"/>
      <c r="L141" s="1648"/>
      <c r="M141" s="1648"/>
      <c r="N141" s="1648"/>
      <c r="O141" s="1648"/>
      <c r="P141" s="1648"/>
      <c r="Q141" s="1648"/>
      <c r="R141" s="1648"/>
      <c r="S141" s="1648"/>
      <c r="T141" s="1648"/>
      <c r="U141" s="1648"/>
      <c r="V141" s="1648"/>
      <c r="W141" s="1648"/>
      <c r="X141" s="1648"/>
      <c r="Y141" s="1648"/>
      <c r="Z141" s="1648"/>
      <c r="AA141" s="1648"/>
      <c r="AB141" s="1648"/>
      <c r="AC141" s="1648"/>
      <c r="AD141" s="1648"/>
      <c r="AE141" s="1648"/>
      <c r="AF141" s="1648"/>
      <c r="AG141" s="1648"/>
      <c r="AH141" s="1648"/>
      <c r="AJ141" s="1167"/>
      <c r="AK141" s="1643"/>
      <c r="AL141" s="1643"/>
      <c r="AM141" s="1167"/>
      <c r="AN141" s="1167"/>
      <c r="AO141" s="1167"/>
      <c r="AP141" s="1167"/>
      <c r="AQ141" s="1643"/>
      <c r="AR141" s="1167"/>
      <c r="AS141" s="1167"/>
      <c r="AT141" s="551"/>
      <c r="AU141" s="1167"/>
      <c r="AV141" s="1167"/>
      <c r="AW141" s="1167"/>
      <c r="AX141" s="1167"/>
      <c r="AY141" s="1167"/>
      <c r="AZ141" s="1639"/>
      <c r="BA141" s="573"/>
      <c r="BB141" s="573"/>
      <c r="BC141" s="573"/>
      <c r="BD141" s="573"/>
      <c r="BE141" s="1648">
        <v>11</v>
      </c>
    </row>
    <row s="1648" customFormat="1" customHeight="1" ht="11.549999999999999">
      <c r="A142" s="994"/>
      <c r="B142" s="1643"/>
      <c r="C142" s="1643"/>
      <c r="D142" s="358"/>
      <c r="J142" s="1648"/>
      <c r="K142" s="1648"/>
      <c r="L142" s="1648"/>
      <c r="M142" s="1648"/>
      <c r="N142" s="1648"/>
      <c r="O142" s="1648"/>
      <c r="P142" s="1648"/>
      <c r="Q142" s="1648"/>
      <c r="R142" s="1648"/>
      <c r="S142" s="1648"/>
      <c r="T142" s="1648"/>
      <c r="U142" s="1648"/>
      <c r="V142" s="1648"/>
      <c r="W142" s="1648"/>
      <c r="X142" s="1648"/>
      <c r="Y142" s="1648"/>
      <c r="Z142" s="1648"/>
      <c r="AA142" s="1648"/>
      <c r="AB142" s="1648"/>
      <c r="AC142" s="1648"/>
      <c r="AD142" s="1648"/>
      <c r="AE142" s="1648"/>
      <c r="AF142" s="1648"/>
      <c r="AG142" s="1648"/>
      <c r="AH142" s="1648"/>
      <c r="AJ142" s="1167"/>
      <c r="AK142" s="1643"/>
      <c r="AL142" s="1643"/>
      <c r="AM142" s="1167"/>
      <c r="AN142" s="1167"/>
      <c r="AO142" s="1167"/>
      <c r="AP142" s="1167"/>
      <c r="AQ142" s="1643"/>
      <c r="AR142" s="1167"/>
      <c r="AS142" s="1167"/>
      <c r="AT142" s="551"/>
      <c r="AU142" s="1167"/>
      <c r="AV142" s="1167"/>
      <c r="AW142" s="1167"/>
      <c r="AX142" s="1167"/>
      <c r="AY142" s="1167"/>
      <c r="AZ142" s="1639"/>
      <c r="BA142" s="573"/>
      <c r="BB142" s="573"/>
      <c r="BC142" s="573"/>
      <c r="BD142" s="573"/>
      <c r="BE142" s="1648">
        <v>11</v>
      </c>
    </row>
    <row s="1648" customFormat="1" customHeight="1" ht="11.549999999999999">
      <c r="A143" s="994"/>
      <c r="B143" s="1643"/>
      <c r="C143" s="1643"/>
      <c r="D143" s="358"/>
      <c r="J143" s="1648"/>
      <c r="K143" s="1648"/>
      <c r="L143" s="1648"/>
      <c r="M143" s="1648"/>
      <c r="N143" s="1648"/>
      <c r="O143" s="1648"/>
      <c r="P143" s="1648"/>
      <c r="Q143" s="1648"/>
      <c r="R143" s="1648"/>
      <c r="S143" s="1648"/>
      <c r="T143" s="1648"/>
      <c r="U143" s="1648"/>
      <c r="V143" s="1648"/>
      <c r="W143" s="1648"/>
      <c r="X143" s="1648"/>
      <c r="Y143" s="1648"/>
      <c r="Z143" s="1648"/>
      <c r="AA143" s="1648"/>
      <c r="AB143" s="1648"/>
      <c r="AC143" s="1648"/>
      <c r="AD143" s="1648"/>
      <c r="AE143" s="1648"/>
      <c r="AF143" s="1648"/>
      <c r="AG143" s="1648"/>
      <c r="AH143" s="1648"/>
      <c r="AJ143" s="1167"/>
      <c r="AK143" s="1643"/>
      <c r="AL143" s="1643"/>
      <c r="AM143" s="1167"/>
      <c r="AN143" s="1167"/>
      <c r="AO143" s="1167"/>
      <c r="AP143" s="1167"/>
      <c r="AQ143" s="1643"/>
      <c r="AR143" s="1167"/>
      <c r="AS143" s="1167"/>
      <c r="AT143" s="551"/>
      <c r="AU143" s="1167"/>
      <c r="AV143" s="1167"/>
      <c r="AW143" s="1167"/>
      <c r="AX143" s="1167"/>
      <c r="AY143" s="1167"/>
      <c r="AZ143" s="1639"/>
      <c r="BA143" s="573"/>
      <c r="BB143" s="573"/>
      <c r="BC143" s="573"/>
      <c r="BD143" s="573"/>
      <c r="BE143" s="1648">
        <v>11</v>
      </c>
    </row>
    <row s="1648" customFormat="1" customHeight="1" ht="11.549999999999999">
      <c r="A144" s="994"/>
      <c r="B144" s="1643"/>
      <c r="C144" s="1643"/>
      <c r="D144" s="358"/>
      <c r="J144" s="1648"/>
      <c r="K144" s="1648"/>
      <c r="L144" s="1648"/>
      <c r="M144" s="1648"/>
      <c r="N144" s="1648"/>
      <c r="O144" s="1648"/>
      <c r="P144" s="1648"/>
      <c r="Q144" s="1648"/>
      <c r="R144" s="1648"/>
      <c r="S144" s="1648"/>
      <c r="T144" s="1648"/>
      <c r="U144" s="1648"/>
      <c r="V144" s="1648"/>
      <c r="W144" s="1648"/>
      <c r="X144" s="1648"/>
      <c r="Y144" s="1648"/>
      <c r="Z144" s="1648"/>
      <c r="AA144" s="1648"/>
      <c r="AB144" s="1648"/>
      <c r="AC144" s="1648"/>
      <c r="AD144" s="1648"/>
      <c r="AE144" s="1648"/>
      <c r="AF144" s="1648"/>
      <c r="AG144" s="1648"/>
      <c r="AH144" s="1648"/>
      <c r="AJ144" s="1167"/>
      <c r="AK144" s="1643"/>
      <c r="AL144" s="1643"/>
      <c r="AM144" s="1167"/>
      <c r="AN144" s="1167"/>
      <c r="AO144" s="1167"/>
      <c r="AP144" s="1167"/>
      <c r="AQ144" s="1643"/>
      <c r="AR144" s="1167"/>
      <c r="AS144" s="1167"/>
      <c r="AT144" s="551"/>
      <c r="AU144" s="1167"/>
      <c r="AV144" s="1167"/>
      <c r="AW144" s="1167"/>
      <c r="AX144" s="1167"/>
      <c r="AY144" s="1167"/>
      <c r="AZ144" s="1639"/>
      <c r="BA144" s="573"/>
      <c r="BB144" s="573"/>
      <c r="BC144" s="573"/>
      <c r="BD144" s="573"/>
      <c r="BE144" s="1648">
        <v>11</v>
      </c>
    </row>
    <row s="1648" customFormat="1" customHeight="1" ht="11.549999999999999">
      <c r="A145" s="994"/>
      <c r="B145" s="1643"/>
      <c r="C145" s="1643"/>
      <c r="D145" s="358"/>
      <c r="J145" s="1648"/>
      <c r="K145" s="1648"/>
      <c r="L145" s="1648"/>
      <c r="M145" s="1648"/>
      <c r="N145" s="1648"/>
      <c r="O145" s="1648"/>
      <c r="P145" s="1648"/>
      <c r="Q145" s="1648"/>
      <c r="R145" s="1648"/>
      <c r="S145" s="1648"/>
      <c r="T145" s="1648"/>
      <c r="U145" s="1648"/>
      <c r="V145" s="1648"/>
      <c r="W145" s="1648"/>
      <c r="X145" s="1648"/>
      <c r="Y145" s="1648"/>
      <c r="Z145" s="1648"/>
      <c r="AA145" s="1648"/>
      <c r="AB145" s="1648"/>
      <c r="AC145" s="1648"/>
      <c r="AD145" s="1648"/>
      <c r="AE145" s="1648"/>
      <c r="AF145" s="1648"/>
      <c r="AG145" s="1648"/>
      <c r="AH145" s="1648"/>
      <c r="AJ145" s="1167"/>
      <c r="AK145" s="1643"/>
      <c r="AL145" s="1643"/>
      <c r="AM145" s="1167"/>
      <c r="AN145" s="1167"/>
      <c r="AO145" s="1167"/>
      <c r="AP145" s="1167"/>
      <c r="AQ145" s="1643"/>
      <c r="AR145" s="1167"/>
      <c r="AS145" s="1167"/>
      <c r="AT145" s="551"/>
      <c r="AU145" s="1167"/>
      <c r="AV145" s="1167"/>
      <c r="AW145" s="1167"/>
      <c r="AX145" s="1167"/>
      <c r="AY145" s="1167"/>
      <c r="AZ145" s="1639"/>
      <c r="BA145" s="573"/>
      <c r="BB145" s="573"/>
      <c r="BC145" s="573"/>
      <c r="BD145" s="573"/>
      <c r="BE145" s="1648">
        <v>11</v>
      </c>
    </row>
    <row s="1648" customFormat="1" customHeight="1" ht="11.549999999999999">
      <c r="A146" s="994"/>
      <c r="B146" s="1643"/>
      <c r="C146" s="1643"/>
      <c r="D146" s="358"/>
      <c r="J146" s="1648"/>
      <c r="K146" s="1648"/>
      <c r="L146" s="1648"/>
      <c r="M146" s="1648"/>
      <c r="N146" s="1648"/>
      <c r="O146" s="1648"/>
      <c r="P146" s="1648"/>
      <c r="Q146" s="1648"/>
      <c r="R146" s="1648"/>
      <c r="S146" s="1648"/>
      <c r="T146" s="1648"/>
      <c r="U146" s="1648"/>
      <c r="V146" s="1648"/>
      <c r="W146" s="1648"/>
      <c r="X146" s="1648"/>
      <c r="Y146" s="1648"/>
      <c r="Z146" s="1648"/>
      <c r="AA146" s="1648"/>
      <c r="AB146" s="1648"/>
      <c r="AC146" s="1648"/>
      <c r="AD146" s="1648"/>
      <c r="AE146" s="1648"/>
      <c r="AF146" s="1648"/>
      <c r="AG146" s="1648"/>
      <c r="AH146" s="1648"/>
      <c r="AJ146" s="1167"/>
      <c r="AK146" s="1643"/>
      <c r="AL146" s="1643"/>
      <c r="AM146" s="1167"/>
      <c r="AN146" s="1167"/>
      <c r="AO146" s="1167"/>
      <c r="AP146" s="1167"/>
      <c r="AQ146" s="1643"/>
      <c r="AR146" s="1167"/>
      <c r="AS146" s="1167"/>
      <c r="AT146" s="551"/>
      <c r="AU146" s="1167"/>
      <c r="AV146" s="1167"/>
      <c r="AW146" s="1167"/>
      <c r="AX146" s="1167"/>
      <c r="AY146" s="1167"/>
      <c r="AZ146" s="1639"/>
      <c r="BA146" s="573"/>
      <c r="BB146" s="573"/>
      <c r="BC146" s="573"/>
      <c r="BD146" s="573"/>
      <c r="BE146" s="1648">
        <v>11</v>
      </c>
    </row>
    <row s="1648" customFormat="1" customHeight="1" ht="11.549999999999999">
      <c r="A147" s="994"/>
      <c r="B147" s="1643"/>
      <c r="C147" s="1643"/>
      <c r="D147" s="358"/>
      <c r="J147" s="1648"/>
      <c r="K147" s="1648"/>
      <c r="L147" s="1648"/>
      <c r="M147" s="1648"/>
      <c r="N147" s="1648"/>
      <c r="O147" s="1648"/>
      <c r="P147" s="1648"/>
      <c r="Q147" s="1648"/>
      <c r="R147" s="1648"/>
      <c r="S147" s="1648"/>
      <c r="T147" s="1648"/>
      <c r="U147" s="1648"/>
      <c r="V147" s="1648"/>
      <c r="W147" s="1648"/>
      <c r="X147" s="1648"/>
      <c r="Y147" s="1648"/>
      <c r="Z147" s="1648"/>
      <c r="AA147" s="1648"/>
      <c r="AB147" s="1648"/>
      <c r="AC147" s="1648"/>
      <c r="AD147" s="1648"/>
      <c r="AE147" s="1648"/>
      <c r="AF147" s="1648"/>
      <c r="AG147" s="1648"/>
      <c r="AH147" s="1648"/>
      <c r="AJ147" s="1167"/>
      <c r="AK147" s="1643"/>
      <c r="AL147" s="1643"/>
      <c r="AM147" s="1167"/>
      <c r="AN147" s="1167"/>
      <c r="AO147" s="1167"/>
      <c r="AP147" s="1167"/>
      <c r="AQ147" s="1643"/>
      <c r="AR147" s="1167"/>
      <c r="AS147" s="1167"/>
      <c r="AT147" s="551"/>
      <c r="AU147" s="1167"/>
      <c r="AV147" s="1167"/>
      <c r="AW147" s="1167"/>
      <c r="AX147" s="1167"/>
      <c r="AY147" s="1167"/>
      <c r="AZ147" s="1639"/>
      <c r="BA147" s="573"/>
      <c r="BB147" s="573"/>
      <c r="BC147" s="573"/>
      <c r="BD147" s="573"/>
      <c r="BE147" s="1648">
        <v>11</v>
      </c>
    </row>
    <row s="1648" customFormat="1" customHeight="1" ht="11.549999999999999">
      <c r="A148" s="994"/>
      <c r="B148" s="1643"/>
      <c r="C148" s="1643"/>
      <c r="D148" s="358"/>
      <c r="J148" s="1648"/>
      <c r="K148" s="1648"/>
      <c r="L148" s="1648"/>
      <c r="M148" s="1648"/>
      <c r="N148" s="1648"/>
      <c r="O148" s="1648"/>
      <c r="P148" s="1648"/>
      <c r="Q148" s="1648"/>
      <c r="R148" s="1648"/>
      <c r="S148" s="1648"/>
      <c r="T148" s="1648"/>
      <c r="U148" s="1648"/>
      <c r="V148" s="1648"/>
      <c r="W148" s="1648"/>
      <c r="X148" s="1648"/>
      <c r="Y148" s="1648"/>
      <c r="Z148" s="1648"/>
      <c r="AA148" s="1648"/>
      <c r="AB148" s="1648"/>
      <c r="AC148" s="1648"/>
      <c r="AD148" s="1648"/>
      <c r="AE148" s="1648"/>
      <c r="AF148" s="1648"/>
      <c r="AG148" s="1648"/>
      <c r="AH148" s="1648"/>
      <c r="AJ148" s="1167"/>
      <c r="AK148" s="1643"/>
      <c r="AL148" s="1643"/>
      <c r="AM148" s="1167"/>
      <c r="AN148" s="1167"/>
      <c r="AO148" s="1167"/>
      <c r="AP148" s="1167"/>
      <c r="AQ148" s="1643"/>
      <c r="AR148" s="1167"/>
      <c r="AS148" s="1167"/>
      <c r="AT148" s="551"/>
      <c r="AU148" s="1167"/>
      <c r="AV148" s="1167"/>
      <c r="AW148" s="1167"/>
      <c r="AX148" s="1167"/>
      <c r="AY148" s="1167"/>
      <c r="AZ148" s="1639"/>
      <c r="BA148" s="573"/>
      <c r="BB148" s="573"/>
      <c r="BC148" s="573"/>
      <c r="BD148" s="573"/>
      <c r="BE148" s="1648">
        <v>11</v>
      </c>
    </row>
    <row s="1648" customFormat="1" customHeight="1" ht="11.549999999999999">
      <c r="A149" s="994"/>
      <c r="B149" s="1643"/>
      <c r="C149" s="1643"/>
      <c r="D149" s="358"/>
      <c r="J149" s="1648"/>
      <c r="K149" s="1648"/>
      <c r="L149" s="1648"/>
      <c r="M149" s="1648"/>
      <c r="N149" s="1648"/>
      <c r="O149" s="1648"/>
      <c r="P149" s="1648"/>
      <c r="Q149" s="1648"/>
      <c r="R149" s="1648"/>
      <c r="S149" s="1648"/>
      <c r="T149" s="1648"/>
      <c r="U149" s="1648"/>
      <c r="V149" s="1648"/>
      <c r="W149" s="1648"/>
      <c r="X149" s="1648"/>
      <c r="Y149" s="1648"/>
      <c r="Z149" s="1648"/>
      <c r="AA149" s="1648"/>
      <c r="AB149" s="1648"/>
      <c r="AC149" s="1648"/>
      <c r="AD149" s="1648"/>
      <c r="AE149" s="1648"/>
      <c r="AF149" s="1648"/>
      <c r="AG149" s="1648"/>
      <c r="AH149" s="1648"/>
      <c r="AJ149" s="1167"/>
      <c r="AK149" s="1643"/>
      <c r="AL149" s="1643"/>
      <c r="AM149" s="1167"/>
      <c r="AN149" s="1167"/>
      <c r="AO149" s="1167"/>
      <c r="AP149" s="1167"/>
      <c r="AQ149" s="1643"/>
      <c r="AR149" s="1167"/>
      <c r="AS149" s="1167"/>
      <c r="AT149" s="551"/>
      <c r="AU149" s="1167"/>
      <c r="AV149" s="1167"/>
      <c r="AW149" s="1167"/>
      <c r="AX149" s="1167"/>
      <c r="AY149" s="1167"/>
      <c r="AZ149" s="1639"/>
      <c r="BA149" s="573"/>
      <c r="BB149" s="573"/>
      <c r="BC149" s="573"/>
      <c r="BD149" s="573"/>
      <c r="BE149" s="1648">
        <v>11</v>
      </c>
    </row>
    <row s="1648" customFormat="1" customHeight="1" ht="11.549999999999999">
      <c r="A150" s="994"/>
      <c r="B150" s="1643"/>
      <c r="C150" s="1643"/>
      <c r="D150" s="358"/>
      <c r="J150" s="1648"/>
      <c r="K150" s="1648"/>
      <c r="L150" s="1648"/>
      <c r="M150" s="1648"/>
      <c r="N150" s="1648"/>
      <c r="O150" s="1648"/>
      <c r="P150" s="1648"/>
      <c r="Q150" s="1648"/>
      <c r="R150" s="1648"/>
      <c r="S150" s="1648"/>
      <c r="T150" s="1648"/>
      <c r="U150" s="1648"/>
      <c r="V150" s="1648"/>
      <c r="W150" s="1648"/>
      <c r="X150" s="1648"/>
      <c r="Y150" s="1648"/>
      <c r="Z150" s="1648"/>
      <c r="AA150" s="1648"/>
      <c r="AB150" s="1648"/>
      <c r="AC150" s="1648"/>
      <c r="AD150" s="1648"/>
      <c r="AE150" s="1648"/>
      <c r="AF150" s="1648"/>
      <c r="AG150" s="1648"/>
      <c r="AH150" s="1648"/>
      <c r="AJ150" s="1167"/>
      <c r="AK150" s="1643"/>
      <c r="AL150" s="1643"/>
      <c r="AM150" s="1167"/>
      <c r="AN150" s="1167"/>
      <c r="AO150" s="1167"/>
      <c r="AP150" s="1167"/>
      <c r="AQ150" s="1643"/>
      <c r="AR150" s="1167"/>
      <c r="AS150" s="1167"/>
      <c r="AT150" s="551"/>
      <c r="AU150" s="1167"/>
      <c r="AV150" s="1167"/>
      <c r="AW150" s="1167"/>
      <c r="AX150" s="1167"/>
      <c r="AY150" s="1167"/>
      <c r="AZ150" s="1639"/>
      <c r="BA150" s="573"/>
      <c r="BB150" s="573"/>
      <c r="BC150" s="573"/>
      <c r="BD150" s="573"/>
      <c r="BE150" s="1648">
        <v>11</v>
      </c>
    </row>
    <row s="1648" customFormat="1" customHeight="1" ht="11.549999999999999">
      <c r="A151" s="994"/>
      <c r="B151" s="1643"/>
      <c r="C151" s="1643"/>
      <c r="D151" s="358"/>
      <c r="J151" s="1648"/>
      <c r="K151" s="1648"/>
      <c r="L151" s="1648"/>
      <c r="M151" s="1648"/>
      <c r="N151" s="1648"/>
      <c r="O151" s="1648"/>
      <c r="P151" s="1648"/>
      <c r="Q151" s="1648"/>
      <c r="R151" s="1648"/>
      <c r="S151" s="1648"/>
      <c r="T151" s="1648"/>
      <c r="U151" s="1648"/>
      <c r="V151" s="1648"/>
      <c r="W151" s="1648"/>
      <c r="X151" s="1648"/>
      <c r="Y151" s="1648"/>
      <c r="Z151" s="1648"/>
      <c r="AA151" s="1648"/>
      <c r="AB151" s="1648"/>
      <c r="AC151" s="1648"/>
      <c r="AD151" s="1648"/>
      <c r="AE151" s="1648"/>
      <c r="AF151" s="1648"/>
      <c r="AG151" s="1648"/>
      <c r="AH151" s="1648"/>
      <c r="AJ151" s="1167"/>
      <c r="AK151" s="1643"/>
      <c r="AL151" s="1643"/>
      <c r="AM151" s="1167"/>
      <c r="AN151" s="1167"/>
      <c r="AO151" s="1167"/>
      <c r="AP151" s="1167"/>
      <c r="AQ151" s="1643"/>
      <c r="AR151" s="1167"/>
      <c r="AS151" s="1167"/>
      <c r="AT151" s="551"/>
      <c r="AU151" s="1167"/>
      <c r="AV151" s="1167"/>
      <c r="AW151" s="1167"/>
      <c r="AX151" s="1167"/>
      <c r="AY151" s="1167"/>
      <c r="AZ151" s="1639"/>
      <c r="BA151" s="573"/>
      <c r="BB151" s="573"/>
      <c r="BC151" s="573"/>
      <c r="BD151" s="573"/>
      <c r="BE151" s="1648">
        <v>11</v>
      </c>
    </row>
    <row s="1648" customFormat="1" customHeight="1" ht="11.549999999999999">
      <c r="A152" s="994"/>
      <c r="B152" s="1643"/>
      <c r="C152" s="1643"/>
      <c r="D152" s="358"/>
      <c r="J152" s="1648"/>
      <c r="K152" s="1648"/>
      <c r="L152" s="1648"/>
      <c r="M152" s="1648"/>
      <c r="N152" s="1648"/>
      <c r="O152" s="1648"/>
      <c r="P152" s="1648"/>
      <c r="Q152" s="1648"/>
      <c r="R152" s="1648"/>
      <c r="S152" s="1648"/>
      <c r="T152" s="1648"/>
      <c r="U152" s="1648"/>
      <c r="V152" s="1648"/>
      <c r="W152" s="1648"/>
      <c r="X152" s="1648"/>
      <c r="Y152" s="1648"/>
      <c r="Z152" s="1648"/>
      <c r="AA152" s="1648"/>
      <c r="AB152" s="1648"/>
      <c r="AC152" s="1648"/>
      <c r="AD152" s="1648"/>
      <c r="AE152" s="1648"/>
      <c r="AF152" s="1648"/>
      <c r="AG152" s="1648"/>
      <c r="AH152" s="1648"/>
      <c r="AJ152" s="1167"/>
      <c r="AK152" s="1643"/>
      <c r="AL152" s="1643"/>
      <c r="AM152" s="1167"/>
      <c r="AN152" s="1167"/>
      <c r="AO152" s="1167"/>
      <c r="AP152" s="1167"/>
      <c r="AQ152" s="1643"/>
      <c r="AR152" s="1167"/>
      <c r="AS152" s="1167"/>
      <c r="AT152" s="551"/>
      <c r="AU152" s="1167"/>
      <c r="AV152" s="1167"/>
      <c r="AW152" s="1167"/>
      <c r="AX152" s="1167"/>
      <c r="AY152" s="1167"/>
      <c r="AZ152" s="1639"/>
      <c r="BA152" s="573"/>
      <c r="BB152" s="573"/>
      <c r="BC152" s="573"/>
      <c r="BD152" s="573"/>
      <c r="BE152" s="1648">
        <v>11</v>
      </c>
    </row>
    <row s="1648" customFormat="1" customHeight="1" ht="11.549999999999999">
      <c r="A153" s="994"/>
      <c r="B153" s="1643"/>
      <c r="C153" s="1643"/>
      <c r="D153" s="358"/>
      <c r="J153" s="1648"/>
      <c r="K153" s="1648"/>
      <c r="L153" s="1648"/>
      <c r="M153" s="1648"/>
      <c r="N153" s="1648"/>
      <c r="O153" s="1648"/>
      <c r="P153" s="1648"/>
      <c r="Q153" s="1648"/>
      <c r="R153" s="1648"/>
      <c r="S153" s="1648"/>
      <c r="T153" s="1648"/>
      <c r="U153" s="1648"/>
      <c r="V153" s="1648"/>
      <c r="W153" s="1648"/>
      <c r="X153" s="1648"/>
      <c r="Y153" s="1648"/>
      <c r="Z153" s="1648"/>
      <c r="AA153" s="1648"/>
      <c r="AB153" s="1648"/>
      <c r="AC153" s="1648"/>
      <c r="AD153" s="1648"/>
      <c r="AE153" s="1648"/>
      <c r="AF153" s="1648"/>
      <c r="AG153" s="1648"/>
      <c r="AH153" s="1648"/>
      <c r="AJ153" s="1167"/>
      <c r="AK153" s="1643"/>
      <c r="AL153" s="1643"/>
      <c r="AM153" s="1167"/>
      <c r="AN153" s="1167"/>
      <c r="AO153" s="1167"/>
      <c r="AP153" s="1167"/>
      <c r="AQ153" s="1643"/>
      <c r="AR153" s="1167"/>
      <c r="AS153" s="1167"/>
      <c r="AT153" s="551"/>
      <c r="AU153" s="1167"/>
      <c r="AV153" s="1167"/>
      <c r="AW153" s="1167"/>
      <c r="AX153" s="1167"/>
      <c r="AY153" s="1167"/>
      <c r="AZ153" s="1639"/>
      <c r="BA153" s="573"/>
      <c r="BB153" s="573"/>
      <c r="BC153" s="573"/>
      <c r="BD153" s="573"/>
      <c r="BE153" s="1648">
        <v>11</v>
      </c>
    </row>
    <row s="1648" customFormat="1" customHeight="1" ht="11.549999999999999">
      <c r="A154" s="994"/>
      <c r="B154" s="1643"/>
      <c r="C154" s="1643"/>
      <c r="D154" s="358"/>
      <c r="J154" s="1648"/>
      <c r="K154" s="1648"/>
      <c r="L154" s="1648"/>
      <c r="M154" s="1648"/>
      <c r="N154" s="1648"/>
      <c r="O154" s="1648"/>
      <c r="P154" s="1648"/>
      <c r="Q154" s="1648"/>
      <c r="R154" s="1648"/>
      <c r="S154" s="1648"/>
      <c r="T154" s="1648"/>
      <c r="U154" s="1648"/>
      <c r="V154" s="1648"/>
      <c r="W154" s="1648"/>
      <c r="X154" s="1648"/>
      <c r="Y154" s="1648"/>
      <c r="Z154" s="1648"/>
      <c r="AA154" s="1648"/>
      <c r="AB154" s="1648"/>
      <c r="AC154" s="1648"/>
      <c r="AD154" s="1648"/>
      <c r="AE154" s="1648"/>
      <c r="AF154" s="1648"/>
      <c r="AG154" s="1648"/>
      <c r="AH154" s="1648"/>
      <c r="AJ154" s="1167"/>
      <c r="AK154" s="1643"/>
      <c r="AL154" s="1643"/>
      <c r="AM154" s="1167"/>
      <c r="AN154" s="1167"/>
      <c r="AO154" s="1167"/>
      <c r="AP154" s="1167"/>
      <c r="AQ154" s="1643"/>
      <c r="AR154" s="1167"/>
      <c r="AS154" s="1167"/>
      <c r="AT154" s="551"/>
      <c r="AU154" s="1167"/>
      <c r="AV154" s="1167"/>
      <c r="AW154" s="1167"/>
      <c r="AX154" s="1167"/>
      <c r="AY154" s="1167"/>
      <c r="AZ154" s="1639"/>
      <c r="BA154" s="573"/>
      <c r="BB154" s="573"/>
      <c r="BC154" s="573"/>
      <c r="BD154" s="573"/>
      <c r="BE154" s="1648">
        <v>11</v>
      </c>
    </row>
    <row s="1648" customFormat="1" customHeight="1" ht="11.549999999999999">
      <c r="A155" s="994"/>
      <c r="B155" s="1643"/>
      <c r="C155" s="1643"/>
      <c r="D155" s="358"/>
      <c r="J155" s="1648"/>
      <c r="K155" s="1648"/>
      <c r="L155" s="1648"/>
      <c r="M155" s="1648"/>
      <c r="N155" s="1648"/>
      <c r="O155" s="1648"/>
      <c r="P155" s="1648"/>
      <c r="Q155" s="1648"/>
      <c r="R155" s="1648"/>
      <c r="S155" s="1648"/>
      <c r="T155" s="1648"/>
      <c r="U155" s="1648"/>
      <c r="V155" s="1648"/>
      <c r="W155" s="1648"/>
      <c r="X155" s="1648"/>
      <c r="Y155" s="1648"/>
      <c r="Z155" s="1648"/>
      <c r="AA155" s="1648"/>
      <c r="AB155" s="1648"/>
      <c r="AC155" s="1648"/>
      <c r="AD155" s="1648"/>
      <c r="AE155" s="1648"/>
      <c r="AF155" s="1648"/>
      <c r="AG155" s="1648"/>
      <c r="AH155" s="1648"/>
      <c r="AJ155" s="1167"/>
      <c r="AK155" s="1643"/>
      <c r="AL155" s="1643"/>
      <c r="AM155" s="1167"/>
      <c r="AN155" s="1167"/>
      <c r="AO155" s="1167"/>
      <c r="AP155" s="1167"/>
      <c r="AQ155" s="1643"/>
      <c r="AR155" s="1167"/>
      <c r="AS155" s="1167"/>
      <c r="AT155" s="551"/>
      <c r="AU155" s="1167"/>
      <c r="AV155" s="1167"/>
      <c r="AW155" s="1167"/>
      <c r="AX155" s="1167"/>
      <c r="AY155" s="1167"/>
      <c r="AZ155" s="1639"/>
      <c r="BA155" s="573"/>
      <c r="BB155" s="573"/>
      <c r="BC155" s="573"/>
      <c r="BD155" s="573"/>
      <c r="BE155" s="1648">
        <v>11</v>
      </c>
    </row>
    <row s="1648" customFormat="1" customHeight="1" ht="11.549999999999999">
      <c r="A156" s="994"/>
      <c r="B156" s="1643"/>
      <c r="C156" s="1643"/>
      <c r="D156" s="35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D156" s="1648"/>
      <c r="AE156" s="1648"/>
      <c r="AF156" s="1648"/>
      <c r="AG156" s="1648"/>
      <c r="AH156" s="1648"/>
      <c r="AJ156" s="1167"/>
      <c r="AK156" s="1643"/>
      <c r="AL156" s="1643"/>
      <c r="AM156" s="1167"/>
      <c r="AN156" s="1167"/>
      <c r="AO156" s="1167"/>
      <c r="AP156" s="1167"/>
      <c r="AQ156" s="1643"/>
      <c r="AR156" s="1167"/>
      <c r="AS156" s="1167"/>
      <c r="AT156" s="551"/>
      <c r="AU156" s="1167"/>
      <c r="AV156" s="1167"/>
      <c r="AW156" s="1167"/>
      <c r="AX156" s="1167"/>
      <c r="AY156" s="1167"/>
      <c r="AZ156" s="1639"/>
      <c r="BA156" s="573"/>
      <c r="BB156" s="573"/>
      <c r="BC156" s="573"/>
      <c r="BD156" s="573"/>
      <c r="BE156" s="1648">
        <v>11</v>
      </c>
    </row>
    <row s="1648" customFormat="1" customHeight="1" ht="11.549999999999999">
      <c r="A157" s="994"/>
      <c r="B157" s="1643"/>
      <c r="C157" s="1643"/>
      <c r="D157" s="35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D157" s="1648"/>
      <c r="AE157" s="1648"/>
      <c r="AF157" s="1648"/>
      <c r="AG157" s="1648"/>
      <c r="AH157" s="1648"/>
      <c r="AJ157" s="1167"/>
      <c r="AK157" s="1643"/>
      <c r="AL157" s="1643"/>
      <c r="AM157" s="1167"/>
      <c r="AN157" s="1167"/>
      <c r="AO157" s="1167"/>
      <c r="AP157" s="1167"/>
      <c r="AQ157" s="1643"/>
      <c r="AR157" s="1167"/>
      <c r="AS157" s="1167"/>
      <c r="AT157" s="551"/>
      <c r="AU157" s="1167"/>
      <c r="AV157" s="1167"/>
      <c r="AW157" s="1167"/>
      <c r="AX157" s="1167"/>
      <c r="AY157" s="1167"/>
      <c r="AZ157" s="1639"/>
      <c r="BA157" s="573"/>
      <c r="BB157" s="573"/>
      <c r="BC157" s="573"/>
      <c r="BD157" s="573"/>
      <c r="BE157" s="1648">
        <v>11</v>
      </c>
    </row>
    <row s="1648" customFormat="1" customHeight="1" ht="11.549999999999999">
      <c r="A158" s="994"/>
      <c r="B158" s="1643"/>
      <c r="C158" s="1643"/>
      <c r="D158" s="35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D158" s="1648"/>
      <c r="AE158" s="1648"/>
      <c r="AF158" s="1648"/>
      <c r="AG158" s="1648"/>
      <c r="AH158" s="1648"/>
      <c r="AJ158" s="1167"/>
      <c r="AK158" s="1643"/>
      <c r="AL158" s="1643"/>
      <c r="AM158" s="1167"/>
      <c r="AN158" s="1167"/>
      <c r="AO158" s="1167"/>
      <c r="AP158" s="1167"/>
      <c r="AQ158" s="1643"/>
      <c r="AR158" s="1167"/>
      <c r="AS158" s="1167"/>
      <c r="AT158" s="551"/>
      <c r="AU158" s="1167"/>
      <c r="AV158" s="1167"/>
      <c r="AW158" s="1167"/>
      <c r="AX158" s="1167"/>
      <c r="AY158" s="1167"/>
      <c r="AZ158" s="1639"/>
      <c r="BA158" s="573"/>
      <c r="BB158" s="573"/>
      <c r="BC158" s="573"/>
      <c r="BD158" s="573"/>
      <c r="BE158" s="1648">
        <v>11</v>
      </c>
    </row>
    <row s="1648" customFormat="1" customHeight="1" ht="11.549999999999999">
      <c r="A159" s="994"/>
      <c r="B159" s="1643"/>
      <c r="C159" s="1643"/>
      <c r="D159" s="358"/>
      <c r="J159" s="1648"/>
      <c r="K159" s="1648"/>
      <c r="L159" s="1648"/>
      <c r="M159" s="1648"/>
      <c r="N159" s="1648"/>
      <c r="O159" s="1648"/>
      <c r="P159" s="1648"/>
      <c r="Q159" s="1648"/>
      <c r="R159" s="1648"/>
      <c r="S159" s="1648"/>
      <c r="T159" s="1648"/>
      <c r="U159" s="1648"/>
      <c r="V159" s="1648"/>
      <c r="W159" s="1648"/>
      <c r="X159" s="1648"/>
      <c r="Y159" s="1648"/>
      <c r="Z159" s="1648"/>
      <c r="AA159" s="1648"/>
      <c r="AB159" s="1648"/>
      <c r="AC159" s="1648"/>
      <c r="AD159" s="1648"/>
      <c r="AE159" s="1648"/>
      <c r="AF159" s="1648"/>
      <c r="AG159" s="1648"/>
      <c r="AH159" s="1648"/>
      <c r="AJ159" s="1167"/>
      <c r="AK159" s="1643"/>
      <c r="AL159" s="1643"/>
      <c r="AM159" s="1167"/>
      <c r="AN159" s="1167"/>
      <c r="AO159" s="1167"/>
      <c r="AP159" s="1167"/>
      <c r="AQ159" s="1643"/>
      <c r="AR159" s="1167"/>
      <c r="AS159" s="1167"/>
      <c r="AT159" s="551"/>
      <c r="AU159" s="1167"/>
      <c r="AV159" s="1167"/>
      <c r="AW159" s="1167"/>
      <c r="AX159" s="1167"/>
      <c r="AY159" s="1167"/>
      <c r="AZ159" s="1639"/>
      <c r="BA159" s="573"/>
      <c r="BB159" s="573"/>
      <c r="BC159" s="573"/>
      <c r="BD159" s="573"/>
      <c r="BE159" s="1648">
        <v>11</v>
      </c>
    </row>
    <row s="1648" customFormat="1" customHeight="1" ht="11.549999999999999">
      <c r="A160" s="994"/>
      <c r="B160" s="1643"/>
      <c r="C160" s="1643"/>
      <c r="D160" s="35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D160" s="1648"/>
      <c r="AE160" s="1648"/>
      <c r="AF160" s="1648"/>
      <c r="AG160" s="1648"/>
      <c r="AH160" s="1648"/>
      <c r="AJ160" s="1167"/>
      <c r="AK160" s="1643"/>
      <c r="AL160" s="1643"/>
      <c r="AM160" s="1167"/>
      <c r="AN160" s="1167"/>
      <c r="AO160" s="1167"/>
      <c r="AP160" s="1167"/>
      <c r="AQ160" s="1643"/>
      <c r="AR160" s="1167"/>
      <c r="AS160" s="1167"/>
      <c r="AT160" s="551"/>
      <c r="AU160" s="1167"/>
      <c r="AV160" s="1167"/>
      <c r="AW160" s="1167"/>
      <c r="AX160" s="1167"/>
      <c r="AY160" s="1167"/>
      <c r="AZ160" s="1639"/>
      <c r="BA160" s="573"/>
      <c r="BB160" s="573"/>
      <c r="BC160" s="573"/>
      <c r="BD160" s="573"/>
      <c r="BE160" s="1648">
        <v>11</v>
      </c>
    </row>
    <row s="1648" customFormat="1" customHeight="1" ht="11.549999999999999">
      <c r="A161" s="994"/>
      <c r="B161" s="1643"/>
      <c r="C161" s="1643"/>
      <c r="D161" s="35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D161" s="1648"/>
      <c r="AE161" s="1648"/>
      <c r="AF161" s="1648"/>
      <c r="AG161" s="1648"/>
      <c r="AH161" s="1648"/>
      <c r="AJ161" s="1167"/>
      <c r="AK161" s="1643"/>
      <c r="AL161" s="1643"/>
      <c r="AM161" s="1167"/>
      <c r="AN161" s="1167"/>
      <c r="AO161" s="1167"/>
      <c r="AP161" s="1167"/>
      <c r="AQ161" s="1643"/>
      <c r="AR161" s="1167"/>
      <c r="AS161" s="1167"/>
      <c r="AT161" s="551"/>
      <c r="AU161" s="1167"/>
      <c r="AV161" s="1167"/>
      <c r="AW161" s="1167"/>
      <c r="AX161" s="1167"/>
      <c r="AY161" s="1167"/>
      <c r="AZ161" s="1639"/>
      <c r="BA161" s="573"/>
      <c r="BB161" s="573"/>
      <c r="BC161" s="573"/>
      <c r="BD161" s="573"/>
      <c r="BE161" s="1648">
        <v>11</v>
      </c>
    </row>
    <row s="1648" customFormat="1" customHeight="1" ht="11.549999999999999">
      <c r="A162" s="994"/>
      <c r="B162" s="1643"/>
      <c r="C162" s="1643"/>
      <c r="D162" s="35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D162" s="1648"/>
      <c r="AE162" s="1648"/>
      <c r="AF162" s="1648"/>
      <c r="AG162" s="1648"/>
      <c r="AH162" s="1648"/>
      <c r="AJ162" s="1167"/>
      <c r="AK162" s="1643"/>
      <c r="AL162" s="1643"/>
      <c r="AM162" s="1167"/>
      <c r="AN162" s="1167"/>
      <c r="AO162" s="1167"/>
      <c r="AP162" s="1167"/>
      <c r="AQ162" s="1643"/>
      <c r="AR162" s="1167"/>
      <c r="AS162" s="1167"/>
      <c r="AT162" s="551"/>
      <c r="AU162" s="1167"/>
      <c r="AV162" s="1167"/>
      <c r="AW162" s="1167"/>
      <c r="AX162" s="1167"/>
      <c r="AY162" s="1167"/>
      <c r="AZ162" s="1639"/>
      <c r="BA162" s="573"/>
      <c r="BB162" s="573"/>
      <c r="BC162" s="573"/>
      <c r="BD162" s="573"/>
      <c r="BE162" s="1648">
        <v>11</v>
      </c>
    </row>
    <row s="1648" customFormat="1" customHeight="1" ht="11.549999999999999">
      <c r="A163" s="994"/>
      <c r="B163" s="1643"/>
      <c r="C163" s="1643"/>
      <c r="D163" s="358"/>
      <c r="J163" s="1648"/>
      <c r="K163" s="1648"/>
      <c r="L163" s="1648"/>
      <c r="M163" s="1648"/>
      <c r="N163" s="1648"/>
      <c r="O163" s="1648"/>
      <c r="P163" s="1648"/>
      <c r="Q163" s="1648"/>
      <c r="R163" s="1648"/>
      <c r="S163" s="1648"/>
      <c r="T163" s="1648"/>
      <c r="U163" s="1648"/>
      <c r="V163" s="1648"/>
      <c r="W163" s="1648"/>
      <c r="X163" s="1648"/>
      <c r="Y163" s="1648"/>
      <c r="Z163" s="1648"/>
      <c r="AA163" s="1648"/>
      <c r="AB163" s="1648"/>
      <c r="AC163" s="1648"/>
      <c r="AD163" s="1648"/>
      <c r="AE163" s="1648"/>
      <c r="AF163" s="1648"/>
      <c r="AG163" s="1648"/>
      <c r="AH163" s="1648"/>
      <c r="AJ163" s="1167"/>
      <c r="AK163" s="1643"/>
      <c r="AL163" s="1643"/>
      <c r="AM163" s="1167"/>
      <c r="AN163" s="1167"/>
      <c r="AO163" s="1167"/>
      <c r="AP163" s="1167"/>
      <c r="AQ163" s="1643"/>
      <c r="AR163" s="1167"/>
      <c r="AS163" s="1167"/>
      <c r="AT163" s="551"/>
      <c r="AU163" s="1167"/>
      <c r="AV163" s="1167"/>
      <c r="AW163" s="1167"/>
      <c r="AX163" s="1167"/>
      <c r="AY163" s="1167"/>
      <c r="AZ163" s="1639"/>
      <c r="BA163" s="573"/>
      <c r="BB163" s="573"/>
      <c r="BC163" s="573"/>
      <c r="BD163" s="573"/>
      <c r="BE163" s="1648">
        <v>11</v>
      </c>
    </row>
    <row s="1648" customFormat="1" customHeight="1" ht="11.549999999999999">
      <c r="A164" s="994"/>
      <c r="B164" s="1643"/>
      <c r="C164" s="1643"/>
      <c r="D164" s="35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D164" s="1648"/>
      <c r="AE164" s="1648"/>
      <c r="AF164" s="1648"/>
      <c r="AG164" s="1648"/>
      <c r="AH164" s="1648"/>
      <c r="AJ164" s="1167"/>
      <c r="AK164" s="1643"/>
      <c r="AL164" s="1643"/>
      <c r="AM164" s="1167"/>
      <c r="AN164" s="1167"/>
      <c r="AO164" s="1167"/>
      <c r="AP164" s="1167"/>
      <c r="AQ164" s="1643"/>
      <c r="AR164" s="1167"/>
      <c r="AS164" s="1167"/>
      <c r="AT164" s="551"/>
      <c r="AU164" s="1167"/>
      <c r="AV164" s="1167"/>
      <c r="AW164" s="1167"/>
      <c r="AX164" s="1167"/>
      <c r="AY164" s="1167"/>
      <c r="AZ164" s="1639"/>
      <c r="BA164" s="573"/>
      <c r="BB164" s="573"/>
      <c r="BC164" s="573"/>
      <c r="BD164" s="573"/>
      <c r="BE164" s="1648">
        <v>11</v>
      </c>
    </row>
    <row s="1648" customFormat="1" customHeight="1" ht="11.549999999999999">
      <c r="A165" s="994"/>
      <c r="B165" s="1643"/>
      <c r="C165" s="1643"/>
      <c r="D165" s="35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D165" s="1648"/>
      <c r="AE165" s="1648"/>
      <c r="AF165" s="1648"/>
      <c r="AG165" s="1648"/>
      <c r="AH165" s="1648"/>
      <c r="AJ165" s="1167"/>
      <c r="AK165" s="1643"/>
      <c r="AL165" s="1643"/>
      <c r="AM165" s="1167"/>
      <c r="AN165" s="1167"/>
      <c r="AO165" s="1167"/>
      <c r="AP165" s="1167"/>
      <c r="AQ165" s="1643"/>
      <c r="AR165" s="1167"/>
      <c r="AS165" s="1167"/>
      <c r="AT165" s="551"/>
      <c r="AU165" s="1167"/>
      <c r="AV165" s="1167"/>
      <c r="AW165" s="1167"/>
      <c r="AX165" s="1167"/>
      <c r="AY165" s="1167"/>
      <c r="AZ165" s="1639"/>
      <c r="BA165" s="573"/>
      <c r="BB165" s="573"/>
      <c r="BC165" s="573"/>
      <c r="BD165" s="573"/>
      <c r="BE165" s="1648">
        <v>11</v>
      </c>
    </row>
    <row s="1648" customFormat="1" customHeight="1" ht="11.549999999999999">
      <c r="A166" s="994"/>
      <c r="B166" s="1643"/>
      <c r="C166" s="1643"/>
      <c r="D166" s="35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D166" s="1648"/>
      <c r="AE166" s="1648"/>
      <c r="AF166" s="1648"/>
      <c r="AG166" s="1648"/>
      <c r="AH166" s="1648"/>
      <c r="AJ166" s="1167"/>
      <c r="AK166" s="1643"/>
      <c r="AL166" s="1643"/>
      <c r="AM166" s="1167"/>
      <c r="AN166" s="1167"/>
      <c r="AO166" s="1167"/>
      <c r="AP166" s="1167"/>
      <c r="AQ166" s="1643"/>
      <c r="AR166" s="1167"/>
      <c r="AS166" s="1167"/>
      <c r="AT166" s="551"/>
      <c r="AU166" s="1167"/>
      <c r="AV166" s="1167"/>
      <c r="AW166" s="1167"/>
      <c r="AX166" s="1167"/>
      <c r="AY166" s="1167"/>
      <c r="AZ166" s="1639"/>
      <c r="BA166" s="573"/>
      <c r="BB166" s="573"/>
      <c r="BC166" s="573"/>
      <c r="BD166" s="573"/>
      <c r="BE166" s="1648">
        <v>11</v>
      </c>
    </row>
    <row s="1648" customFormat="1" customHeight="1" ht="11.549999999999999">
      <c r="A167" s="994"/>
      <c r="B167" s="1643"/>
      <c r="C167" s="1643"/>
      <c r="D167" s="358"/>
      <c r="J167" s="1648"/>
      <c r="K167" s="1648"/>
      <c r="L167" s="1648"/>
      <c r="M167" s="1648"/>
      <c r="N167" s="1648"/>
      <c r="O167" s="1648"/>
      <c r="P167" s="1648"/>
      <c r="Q167" s="1648"/>
      <c r="R167" s="1648"/>
      <c r="S167" s="1648"/>
      <c r="T167" s="1648"/>
      <c r="U167" s="1648"/>
      <c r="V167" s="1648"/>
      <c r="W167" s="1648"/>
      <c r="X167" s="1648"/>
      <c r="Y167" s="1648"/>
      <c r="Z167" s="1648"/>
      <c r="AA167" s="1648"/>
      <c r="AB167" s="1648"/>
      <c r="AC167" s="1648"/>
      <c r="AD167" s="1648"/>
      <c r="AE167" s="1648"/>
      <c r="AF167" s="1648"/>
      <c r="AG167" s="1648"/>
      <c r="AH167" s="1648"/>
      <c r="AJ167" s="1167"/>
      <c r="AK167" s="1643"/>
      <c r="AL167" s="1643"/>
      <c r="AM167" s="1167"/>
      <c r="AN167" s="1167"/>
      <c r="AO167" s="1167"/>
      <c r="AP167" s="1167"/>
      <c r="AQ167" s="1643"/>
      <c r="AR167" s="1167"/>
      <c r="AS167" s="1167"/>
      <c r="AT167" s="551"/>
      <c r="AU167" s="1167"/>
      <c r="AV167" s="1167"/>
      <c r="AW167" s="1167"/>
      <c r="AX167" s="1167"/>
      <c r="AY167" s="1167"/>
      <c r="AZ167" s="1639"/>
      <c r="BA167" s="573"/>
      <c r="BB167" s="573"/>
      <c r="BC167" s="573"/>
      <c r="BD167" s="573"/>
      <c r="BE167" s="1648">
        <v>11</v>
      </c>
    </row>
    <row s="1648" customFormat="1" customHeight="1" ht="11.549999999999999">
      <c r="A168" s="994"/>
      <c r="B168" s="1643"/>
      <c r="C168" s="1643"/>
      <c r="D168" s="35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D168" s="1648"/>
      <c r="AE168" s="1648"/>
      <c r="AF168" s="1648"/>
      <c r="AG168" s="1648"/>
      <c r="AH168" s="1648"/>
      <c r="AJ168" s="1167"/>
      <c r="AK168" s="1643"/>
      <c r="AL168" s="1643"/>
      <c r="AM168" s="1167"/>
      <c r="AN168" s="1167"/>
      <c r="AO168" s="1167"/>
      <c r="AP168" s="1167"/>
      <c r="AQ168" s="1643"/>
      <c r="AR168" s="1167"/>
      <c r="AS168" s="1167"/>
      <c r="AT168" s="551"/>
      <c r="AU168" s="1167"/>
      <c r="AV168" s="1167"/>
      <c r="AW168" s="1167"/>
      <c r="AX168" s="1167"/>
      <c r="AY168" s="1167"/>
      <c r="AZ168" s="1639"/>
      <c r="BA168" s="573"/>
      <c r="BB168" s="573"/>
      <c r="BC168" s="573"/>
      <c r="BD168" s="573"/>
      <c r="BE168" s="1648">
        <v>11</v>
      </c>
    </row>
    <row s="1648" customFormat="1" customHeight="1" ht="11.549999999999999">
      <c r="A169" s="994"/>
      <c r="B169" s="1643"/>
      <c r="C169" s="1643"/>
      <c r="D169" s="35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D169" s="1648"/>
      <c r="AE169" s="1648"/>
      <c r="AF169" s="1648"/>
      <c r="AG169" s="1648"/>
      <c r="AH169" s="1648"/>
      <c r="AJ169" s="1167"/>
      <c r="AK169" s="1643"/>
      <c r="AL169" s="1643"/>
      <c r="AM169" s="1167"/>
      <c r="AN169" s="1167"/>
      <c r="AO169" s="1167"/>
      <c r="AP169" s="1167"/>
      <c r="AQ169" s="1643"/>
      <c r="AR169" s="1167"/>
      <c r="AS169" s="1167"/>
      <c r="AT169" s="551"/>
      <c r="AU169" s="1167"/>
      <c r="AV169" s="1167"/>
      <c r="AW169" s="1167"/>
      <c r="AX169" s="1167"/>
      <c r="AY169" s="1167"/>
      <c r="AZ169" s="1639"/>
      <c r="BA169" s="573"/>
      <c r="BB169" s="573"/>
      <c r="BC169" s="573"/>
      <c r="BD169" s="573"/>
      <c r="BE169" s="1648">
        <v>11</v>
      </c>
    </row>
    <row s="1648" customFormat="1" customHeight="1" ht="11.549999999999999">
      <c r="A170" s="994"/>
      <c r="B170" s="1643"/>
      <c r="C170" s="1643"/>
      <c r="D170" s="35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D170" s="1648"/>
      <c r="AE170" s="1648"/>
      <c r="AF170" s="1648"/>
      <c r="AG170" s="1648"/>
      <c r="AH170" s="1648"/>
      <c r="AJ170" s="1167"/>
      <c r="AK170" s="1643"/>
      <c r="AL170" s="1643"/>
      <c r="AM170" s="1167"/>
      <c r="AN170" s="1167"/>
      <c r="AO170" s="1167"/>
      <c r="AP170" s="1167"/>
      <c r="AQ170" s="1643"/>
      <c r="AR170" s="1167"/>
      <c r="AS170" s="1167"/>
      <c r="AT170" s="551"/>
      <c r="AU170" s="1167"/>
      <c r="AV170" s="1167"/>
      <c r="AW170" s="1167"/>
      <c r="AX170" s="1167"/>
      <c r="AY170" s="1167"/>
      <c r="AZ170" s="1639"/>
      <c r="BA170" s="573"/>
      <c r="BB170" s="573"/>
      <c r="BC170" s="573"/>
      <c r="BD170" s="573"/>
      <c r="BE170" s="1648">
        <v>11</v>
      </c>
    </row>
    <row s="1648" customFormat="1" customHeight="1" ht="11.549999999999999">
      <c r="A171" s="994"/>
      <c r="B171" s="1643"/>
      <c r="C171" s="1643"/>
      <c r="D171" s="358"/>
      <c r="J171" s="1648"/>
      <c r="K171" s="1648"/>
      <c r="L171" s="1648"/>
      <c r="M171" s="1648"/>
      <c r="N171" s="1648"/>
      <c r="O171" s="1648"/>
      <c r="P171" s="1648"/>
      <c r="Q171" s="1648"/>
      <c r="R171" s="1648"/>
      <c r="S171" s="1648"/>
      <c r="T171" s="1648"/>
      <c r="U171" s="1648"/>
      <c r="V171" s="1648"/>
      <c r="W171" s="1648"/>
      <c r="X171" s="1648"/>
      <c r="Y171" s="1648"/>
      <c r="Z171" s="1648"/>
      <c r="AA171" s="1648"/>
      <c r="AB171" s="1648"/>
      <c r="AC171" s="1648"/>
      <c r="AD171" s="1648"/>
      <c r="AE171" s="1648"/>
      <c r="AF171" s="1648"/>
      <c r="AG171" s="1648"/>
      <c r="AH171" s="1648"/>
      <c r="AJ171" s="1167"/>
      <c r="AK171" s="1643"/>
      <c r="AL171" s="1643"/>
      <c r="AM171" s="1167"/>
      <c r="AN171" s="1167"/>
      <c r="AO171" s="1167"/>
      <c r="AP171" s="1167"/>
      <c r="AQ171" s="1643"/>
      <c r="AR171" s="1167"/>
      <c r="AS171" s="1167"/>
      <c r="AT171" s="551"/>
      <c r="AU171" s="1167"/>
      <c r="AV171" s="1167"/>
      <c r="AW171" s="1167"/>
      <c r="AX171" s="1167"/>
      <c r="AY171" s="1167"/>
      <c r="AZ171" s="1639"/>
      <c r="BA171" s="573"/>
      <c r="BB171" s="573"/>
      <c r="BC171" s="573"/>
      <c r="BD171" s="573"/>
      <c r="BE171" s="1648">
        <v>11</v>
      </c>
    </row>
    <row s="1648" customFormat="1" customHeight="1" ht="11.549999999999999">
      <c r="A172" s="994"/>
      <c r="B172" s="1643"/>
      <c r="C172" s="1643"/>
      <c r="D172" s="35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D172" s="1648"/>
      <c r="AE172" s="1648"/>
      <c r="AF172" s="1648"/>
      <c r="AG172" s="1648"/>
      <c r="AH172" s="1648"/>
      <c r="AJ172" s="1167"/>
      <c r="AK172" s="1643"/>
      <c r="AL172" s="1643"/>
      <c r="AM172" s="1167"/>
      <c r="AN172" s="1167"/>
      <c r="AO172" s="1167"/>
      <c r="AP172" s="1167"/>
      <c r="AQ172" s="1643"/>
      <c r="AR172" s="1167"/>
      <c r="AS172" s="1167"/>
      <c r="AT172" s="551"/>
      <c r="AU172" s="1167"/>
      <c r="AV172" s="1167"/>
      <c r="AW172" s="1167"/>
      <c r="AX172" s="1167"/>
      <c r="AY172" s="1167"/>
      <c r="AZ172" s="1639"/>
      <c r="BA172" s="573"/>
      <c r="BB172" s="573"/>
      <c r="BC172" s="573"/>
      <c r="BD172" s="573"/>
      <c r="BE172" s="1648">
        <v>11</v>
      </c>
    </row>
    <row s="1648" customFormat="1" customHeight="1" ht="11.549999999999999">
      <c r="A173" s="994"/>
      <c r="B173" s="1643"/>
      <c r="C173" s="1643"/>
      <c r="D173" s="35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D173" s="1648"/>
      <c r="AE173" s="1648"/>
      <c r="AF173" s="1648"/>
      <c r="AG173" s="1648"/>
      <c r="AH173" s="1648"/>
      <c r="AJ173" s="1167"/>
      <c r="AK173" s="1643"/>
      <c r="AL173" s="1643"/>
      <c r="AM173" s="1167"/>
      <c r="AN173" s="1167"/>
      <c r="AO173" s="1167"/>
      <c r="AP173" s="1167"/>
      <c r="AQ173" s="1643"/>
      <c r="AR173" s="1167"/>
      <c r="AS173" s="1167"/>
      <c r="AT173" s="551"/>
      <c r="AU173" s="1167"/>
      <c r="AV173" s="1167"/>
      <c r="AW173" s="1167"/>
      <c r="AX173" s="1167"/>
      <c r="AY173" s="1167"/>
      <c r="AZ173" s="1639"/>
      <c r="BA173" s="573"/>
      <c r="BB173" s="573"/>
      <c r="BC173" s="573"/>
      <c r="BD173" s="573"/>
      <c r="BE173" s="1648">
        <v>11</v>
      </c>
    </row>
    <row s="1648" customFormat="1" customHeight="1" ht="11.549999999999999">
      <c r="A174" s="994"/>
      <c r="B174" s="1643"/>
      <c r="C174" s="1643"/>
      <c r="D174" s="35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D174" s="1648"/>
      <c r="AE174" s="1648"/>
      <c r="AF174" s="1648"/>
      <c r="AG174" s="1648"/>
      <c r="AH174" s="1648"/>
      <c r="AJ174" s="1167"/>
      <c r="AK174" s="1643"/>
      <c r="AL174" s="1643"/>
      <c r="AM174" s="1167"/>
      <c r="AN174" s="1167"/>
      <c r="AO174" s="1167"/>
      <c r="AP174" s="1167"/>
      <c r="AQ174" s="1643"/>
      <c r="AR174" s="1167"/>
      <c r="AS174" s="1167"/>
      <c r="AT174" s="551"/>
      <c r="AU174" s="1167"/>
      <c r="AV174" s="1167"/>
      <c r="AW174" s="1167"/>
      <c r="AX174" s="1167"/>
      <c r="AY174" s="1167"/>
      <c r="AZ174" s="1639"/>
      <c r="BA174" s="573"/>
      <c r="BB174" s="573"/>
      <c r="BC174" s="573"/>
      <c r="BD174" s="573"/>
      <c r="BE174" s="1648">
        <v>11</v>
      </c>
    </row>
    <row s="1648" customFormat="1" customHeight="1" ht="11.549999999999999">
      <c r="A175" s="994"/>
      <c r="B175" s="1643"/>
      <c r="C175" s="1643"/>
      <c r="D175" s="358"/>
      <c r="J175" s="1648"/>
      <c r="K175" s="1648"/>
      <c r="L175" s="1648"/>
      <c r="M175" s="1648"/>
      <c r="N175" s="1648"/>
      <c r="O175" s="1648"/>
      <c r="P175" s="1648"/>
      <c r="Q175" s="1648"/>
      <c r="R175" s="1648"/>
      <c r="S175" s="1648"/>
      <c r="T175" s="1648"/>
      <c r="U175" s="1648"/>
      <c r="V175" s="1648"/>
      <c r="W175" s="1648"/>
      <c r="X175" s="1648"/>
      <c r="Y175" s="1648"/>
      <c r="Z175" s="1648"/>
      <c r="AA175" s="1648"/>
      <c r="AB175" s="1648"/>
      <c r="AC175" s="1648"/>
      <c r="AD175" s="1648"/>
      <c r="AE175" s="1648"/>
      <c r="AF175" s="1648"/>
      <c r="AG175" s="1648"/>
      <c r="AH175" s="1648"/>
      <c r="AJ175" s="1167"/>
      <c r="AK175" s="1643"/>
      <c r="AL175" s="1643"/>
      <c r="AM175" s="1167"/>
      <c r="AN175" s="1167"/>
      <c r="AO175" s="1167"/>
      <c r="AP175" s="1167"/>
      <c r="AQ175" s="1643"/>
      <c r="AR175" s="1167"/>
      <c r="AS175" s="1167"/>
      <c r="AT175" s="551"/>
      <c r="AU175" s="1167"/>
      <c r="AV175" s="1167"/>
      <c r="AW175" s="1167"/>
      <c r="AX175" s="1167"/>
      <c r="AY175" s="1167"/>
      <c r="AZ175" s="1639"/>
      <c r="BA175" s="573"/>
      <c r="BB175" s="573"/>
      <c r="BC175" s="573"/>
      <c r="BD175" s="573"/>
      <c r="BE175" s="1648">
        <v>11</v>
      </c>
    </row>
    <row s="1648" customFormat="1" customHeight="1" ht="11.549999999999999">
      <c r="A176" s="994"/>
      <c r="B176" s="1643"/>
      <c r="C176" s="1643"/>
      <c r="D176" s="35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D176" s="1648"/>
      <c r="AE176" s="1648"/>
      <c r="AF176" s="1648"/>
      <c r="AG176" s="1648"/>
      <c r="AH176" s="1648"/>
      <c r="AJ176" s="1167"/>
      <c r="AK176" s="1643"/>
      <c r="AL176" s="1643"/>
      <c r="AM176" s="1167"/>
      <c r="AN176" s="1167"/>
      <c r="AO176" s="1167"/>
      <c r="AP176" s="1167"/>
      <c r="AQ176" s="1643"/>
      <c r="AR176" s="1167"/>
      <c r="AS176" s="1167"/>
      <c r="AT176" s="551"/>
      <c r="AU176" s="1167"/>
      <c r="AV176" s="1167"/>
      <c r="AW176" s="1167"/>
      <c r="AX176" s="1167"/>
      <c r="AY176" s="1167"/>
      <c r="AZ176" s="1639"/>
      <c r="BA176" s="573"/>
      <c r="BB176" s="573"/>
      <c r="BC176" s="573"/>
      <c r="BD176" s="573"/>
      <c r="BE176" s="1648">
        <v>11</v>
      </c>
    </row>
    <row s="1648" customFormat="1" customHeight="1" ht="11.549999999999999">
      <c r="A177" s="994"/>
      <c r="B177" s="1643"/>
      <c r="C177" s="1643"/>
      <c r="D177" s="35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D177" s="1648"/>
      <c r="AE177" s="1648"/>
      <c r="AF177" s="1648"/>
      <c r="AG177" s="1648"/>
      <c r="AH177" s="1648"/>
      <c r="AJ177" s="1167"/>
      <c r="AK177" s="1643"/>
      <c r="AL177" s="1643"/>
      <c r="AM177" s="1167"/>
      <c r="AN177" s="1167"/>
      <c r="AO177" s="1167"/>
      <c r="AP177" s="1167"/>
      <c r="AQ177" s="1643"/>
      <c r="AR177" s="1167"/>
      <c r="AS177" s="1167"/>
      <c r="AT177" s="551"/>
      <c r="AU177" s="1167"/>
      <c r="AV177" s="1167"/>
      <c r="AW177" s="1167"/>
      <c r="AX177" s="1167"/>
      <c r="AY177" s="1167"/>
      <c r="AZ177" s="1639"/>
      <c r="BA177" s="573"/>
      <c r="BB177" s="573"/>
      <c r="BC177" s="573"/>
      <c r="BD177" s="573"/>
      <c r="BE177" s="1648">
        <v>11</v>
      </c>
    </row>
    <row s="1648" customFormat="1" customHeight="1" ht="11.549999999999999">
      <c r="A178" s="994"/>
      <c r="B178" s="1643"/>
      <c r="C178" s="1643"/>
      <c r="D178" s="358"/>
      <c r="J178" s="1648"/>
      <c r="K178" s="1648"/>
      <c r="L178" s="1648"/>
      <c r="M178" s="1648"/>
      <c r="N178" s="1648"/>
      <c r="O178" s="1648"/>
      <c r="P178" s="1648"/>
      <c r="Q178" s="1648"/>
      <c r="R178" s="1648"/>
      <c r="S178" s="1648"/>
      <c r="T178" s="1648"/>
      <c r="U178" s="1648"/>
      <c r="V178" s="1648"/>
      <c r="W178" s="1648"/>
      <c r="X178" s="1648"/>
      <c r="Y178" s="1648"/>
      <c r="Z178" s="1648"/>
      <c r="AA178" s="1648"/>
      <c r="AB178" s="1648"/>
      <c r="AC178" s="1648"/>
      <c r="AD178" s="1648"/>
      <c r="AE178" s="1648"/>
      <c r="AF178" s="1648"/>
      <c r="AG178" s="1648"/>
      <c r="AH178" s="1648"/>
      <c r="AJ178" s="1167"/>
      <c r="AK178" s="1643"/>
      <c r="AL178" s="1643"/>
      <c r="AM178" s="1167"/>
      <c r="AN178" s="1167"/>
      <c r="AO178" s="1167"/>
      <c r="AP178" s="1167"/>
      <c r="AQ178" s="1643"/>
      <c r="AR178" s="1167"/>
      <c r="AS178" s="1167"/>
      <c r="AT178" s="551"/>
      <c r="AU178" s="1167"/>
      <c r="AV178" s="1167"/>
      <c r="AW178" s="1167"/>
      <c r="AX178" s="1167"/>
      <c r="AY178" s="1167"/>
      <c r="AZ178" s="1639"/>
      <c r="BA178" s="573"/>
      <c r="BB178" s="573"/>
      <c r="BC178" s="573"/>
      <c r="BD178" s="573"/>
      <c r="BE178" s="1648">
        <v>11</v>
      </c>
    </row>
    <row s="1648" customFormat="1" customHeight="1" ht="11.549999999999999">
      <c r="A179" s="994"/>
      <c r="B179" s="1643"/>
      <c r="C179" s="1643"/>
      <c r="D179" s="35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D179" s="1648"/>
      <c r="AE179" s="1648"/>
      <c r="AF179" s="1648"/>
      <c r="AG179" s="1648"/>
      <c r="AH179" s="1648"/>
      <c r="AJ179" s="1167"/>
      <c r="AK179" s="1643"/>
      <c r="AL179" s="1643"/>
      <c r="AM179" s="1167"/>
      <c r="AN179" s="1167"/>
      <c r="AO179" s="1167"/>
      <c r="AP179" s="1167"/>
      <c r="AQ179" s="1643"/>
      <c r="AR179" s="1167"/>
      <c r="AS179" s="1167"/>
      <c r="AT179" s="551"/>
      <c r="AU179" s="1167"/>
      <c r="AV179" s="1167"/>
      <c r="AW179" s="1167"/>
      <c r="AX179" s="1167"/>
      <c r="AY179" s="1167"/>
      <c r="AZ179" s="1639"/>
      <c r="BA179" s="573"/>
      <c r="BB179" s="573"/>
      <c r="BC179" s="573"/>
      <c r="BD179" s="573"/>
      <c r="BE179" s="1648">
        <v>11</v>
      </c>
    </row>
    <row s="1648" customFormat="1" customHeight="1" ht="11.549999999999999">
      <c r="A180" s="994"/>
      <c r="B180" s="1643"/>
      <c r="C180" s="1643"/>
      <c r="D180" s="35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D180" s="1648"/>
      <c r="AE180" s="1648"/>
      <c r="AF180" s="1648"/>
      <c r="AG180" s="1648"/>
      <c r="AH180" s="1648"/>
      <c r="AJ180" s="1167"/>
      <c r="AK180" s="1643"/>
      <c r="AL180" s="1643"/>
      <c r="AM180" s="1167"/>
      <c r="AN180" s="1167"/>
      <c r="AO180" s="1167"/>
      <c r="AP180" s="1167"/>
      <c r="AQ180" s="1643"/>
      <c r="AR180" s="1167"/>
      <c r="AS180" s="1167"/>
      <c r="AT180" s="551"/>
      <c r="AU180" s="1167"/>
      <c r="AV180" s="1167"/>
      <c r="AW180" s="1167"/>
      <c r="AX180" s="1167"/>
      <c r="AY180" s="1167"/>
      <c r="AZ180" s="1639"/>
      <c r="BA180" s="573"/>
      <c r="BB180" s="573"/>
      <c r="BC180" s="573"/>
      <c r="BD180" s="573"/>
      <c r="BE180" s="1648">
        <v>11</v>
      </c>
    </row>
    <row s="1648" customFormat="1" customHeight="1" ht="11.549999999999999">
      <c r="A181" s="994"/>
      <c r="B181" s="1643"/>
      <c r="C181" s="1643"/>
      <c r="D181" s="358"/>
      <c r="J181" s="1648"/>
      <c r="K181" s="1648"/>
      <c r="L181" s="1648"/>
      <c r="M181" s="1648"/>
      <c r="N181" s="1648"/>
      <c r="O181" s="1648"/>
      <c r="P181" s="1648"/>
      <c r="Q181" s="1648"/>
      <c r="R181" s="1648"/>
      <c r="S181" s="1648"/>
      <c r="T181" s="1648"/>
      <c r="U181" s="1648"/>
      <c r="V181" s="1648"/>
      <c r="W181" s="1648"/>
      <c r="X181" s="1648"/>
      <c r="Y181" s="1648"/>
      <c r="Z181" s="1648"/>
      <c r="AA181" s="1648"/>
      <c r="AB181" s="1648"/>
      <c r="AC181" s="1648"/>
      <c r="AD181" s="1648"/>
      <c r="AE181" s="1648"/>
      <c r="AF181" s="1648"/>
      <c r="AG181" s="1648"/>
      <c r="AH181" s="1648"/>
      <c r="AJ181" s="1167"/>
      <c r="AK181" s="1643"/>
      <c r="AL181" s="1643"/>
      <c r="AM181" s="1167"/>
      <c r="AN181" s="1167"/>
      <c r="AO181" s="1167"/>
      <c r="AP181" s="1167"/>
      <c r="AQ181" s="1643"/>
      <c r="AR181" s="1167"/>
      <c r="AS181" s="1167"/>
      <c r="AT181" s="551"/>
      <c r="AU181" s="1167"/>
      <c r="AV181" s="1167"/>
      <c r="AW181" s="1167"/>
      <c r="AX181" s="1167"/>
      <c r="AY181" s="1167"/>
      <c r="AZ181" s="1639"/>
      <c r="BA181" s="573"/>
      <c r="BB181" s="573"/>
      <c r="BC181" s="573"/>
      <c r="BD181" s="573"/>
      <c r="BE181" s="1648">
        <v>11</v>
      </c>
    </row>
    <row s="1648" customFormat="1" customHeight="1" ht="11.549999999999999">
      <c r="A182" s="994"/>
      <c r="B182" s="1643"/>
      <c r="C182" s="1643"/>
      <c r="D182" s="358"/>
      <c r="J182" s="1648"/>
      <c r="K182" s="1648"/>
      <c r="L182" s="1648"/>
      <c r="M182" s="1648"/>
      <c r="N182" s="1648"/>
      <c r="O182" s="1648"/>
      <c r="P182" s="1648"/>
      <c r="Q182" s="1648"/>
      <c r="R182" s="1648"/>
      <c r="S182" s="1648"/>
      <c r="T182" s="1648"/>
      <c r="U182" s="1648"/>
      <c r="V182" s="1648"/>
      <c r="W182" s="1648"/>
      <c r="X182" s="1648"/>
      <c r="Y182" s="1648"/>
      <c r="Z182" s="1648"/>
      <c r="AA182" s="1648"/>
      <c r="AB182" s="1648"/>
      <c r="AC182" s="1648"/>
      <c r="AD182" s="1648"/>
      <c r="AE182" s="1648"/>
      <c r="AF182" s="1648"/>
      <c r="AG182" s="1648"/>
      <c r="AH182" s="1648"/>
      <c r="AJ182" s="1167"/>
      <c r="AK182" s="1643"/>
      <c r="AL182" s="1643"/>
      <c r="AM182" s="1167"/>
      <c r="AN182" s="1167"/>
      <c r="AO182" s="1167"/>
      <c r="AP182" s="1167"/>
      <c r="AQ182" s="1643"/>
      <c r="AR182" s="1167"/>
      <c r="AS182" s="1167"/>
      <c r="AT182" s="551"/>
      <c r="AU182" s="1167"/>
      <c r="AV182" s="1167"/>
      <c r="AW182" s="1167"/>
      <c r="AX182" s="1167"/>
      <c r="AY182" s="1167"/>
      <c r="AZ182" s="1639"/>
      <c r="BA182" s="573"/>
      <c r="BB182" s="573"/>
      <c r="BC182" s="573"/>
      <c r="BD182" s="573"/>
      <c r="BE182" s="1648">
        <v>11</v>
      </c>
    </row>
    <row s="1648" customFormat="1" customHeight="1" ht="11.549999999999999">
      <c r="A183" s="994"/>
      <c r="B183" s="1643"/>
      <c r="C183" s="1643"/>
      <c r="D183" s="358"/>
      <c r="J183" s="1648"/>
      <c r="K183" s="1648"/>
      <c r="L183" s="1648"/>
      <c r="M183" s="1648"/>
      <c r="N183" s="1648"/>
      <c r="O183" s="1648"/>
      <c r="P183" s="1648"/>
      <c r="Q183" s="1648"/>
      <c r="R183" s="1648"/>
      <c r="S183" s="1648"/>
      <c r="T183" s="1648"/>
      <c r="U183" s="1648"/>
      <c r="V183" s="1648"/>
      <c r="W183" s="1648"/>
      <c r="X183" s="1648"/>
      <c r="Y183" s="1648"/>
      <c r="Z183" s="1648"/>
      <c r="AA183" s="1648"/>
      <c r="AB183" s="1648"/>
      <c r="AC183" s="1648"/>
      <c r="AD183" s="1648"/>
      <c r="AE183" s="1648"/>
      <c r="AF183" s="1648"/>
      <c r="AG183" s="1648"/>
      <c r="AH183" s="1648"/>
      <c r="AJ183" s="1167"/>
      <c r="AK183" s="1643"/>
      <c r="AL183" s="1643"/>
      <c r="AM183" s="1167"/>
      <c r="AN183" s="1167"/>
      <c r="AO183" s="1167"/>
      <c r="AP183" s="1167"/>
      <c r="AQ183" s="1643"/>
      <c r="AR183" s="1167"/>
      <c r="AS183" s="1167"/>
      <c r="AT183" s="551"/>
      <c r="AU183" s="1167"/>
      <c r="AV183" s="1167"/>
      <c r="AW183" s="1167"/>
      <c r="AX183" s="1167"/>
      <c r="AY183" s="1167"/>
      <c r="AZ183" s="1639"/>
      <c r="BA183" s="573"/>
      <c r="BB183" s="573"/>
      <c r="BC183" s="573"/>
      <c r="BD183" s="573"/>
      <c r="BE183" s="1648">
        <v>11</v>
      </c>
    </row>
    <row s="1648" customFormat="1" customHeight="1" ht="11.549999999999999">
      <c r="A184" s="994"/>
      <c r="B184" s="1643"/>
      <c r="C184" s="1643"/>
      <c r="D184" s="358"/>
      <c r="J184" s="1648"/>
      <c r="K184" s="1648"/>
      <c r="L184" s="1648"/>
      <c r="M184" s="1648"/>
      <c r="N184" s="1648"/>
      <c r="O184" s="1648"/>
      <c r="P184" s="1648"/>
      <c r="Q184" s="1648"/>
      <c r="R184" s="1648"/>
      <c r="S184" s="1648"/>
      <c r="T184" s="1648"/>
      <c r="U184" s="1648"/>
      <c r="V184" s="1648"/>
      <c r="W184" s="1648"/>
      <c r="X184" s="1648"/>
      <c r="Y184" s="1648"/>
      <c r="Z184" s="1648"/>
      <c r="AA184" s="1648"/>
      <c r="AB184" s="1648"/>
      <c r="AC184" s="1648"/>
      <c r="AD184" s="1648"/>
      <c r="AE184" s="1648"/>
      <c r="AF184" s="1648"/>
      <c r="AG184" s="1648"/>
      <c r="AH184" s="1648"/>
      <c r="AJ184" s="1167"/>
      <c r="AK184" s="1643"/>
      <c r="AL184" s="1643"/>
      <c r="AM184" s="1167"/>
      <c r="AN184" s="1167"/>
      <c r="AO184" s="1167"/>
      <c r="AP184" s="1167"/>
      <c r="AQ184" s="1643"/>
      <c r="AR184" s="1167"/>
      <c r="AS184" s="1167"/>
      <c r="AT184" s="551"/>
      <c r="AU184" s="1167"/>
      <c r="AV184" s="1167"/>
      <c r="AW184" s="1167"/>
      <c r="AX184" s="1167"/>
      <c r="AY184" s="1167"/>
      <c r="AZ184" s="1639"/>
      <c r="BA184" s="573"/>
      <c r="BB184" s="573"/>
      <c r="BC184" s="573"/>
      <c r="BD184" s="573"/>
      <c r="BE184" s="1648">
        <v>11</v>
      </c>
    </row>
    <row s="1648" customFormat="1" customHeight="1" ht="11.549999999999999">
      <c r="A185" s="994"/>
      <c r="B185" s="1643"/>
      <c r="C185" s="1643"/>
      <c r="D185" s="358"/>
      <c r="J185" s="1648"/>
      <c r="K185" s="1648"/>
      <c r="L185" s="1648"/>
      <c r="M185" s="1648"/>
      <c r="N185" s="1648"/>
      <c r="O185" s="1648"/>
      <c r="P185" s="1648"/>
      <c r="Q185" s="1648"/>
      <c r="R185" s="1648"/>
      <c r="S185" s="1648"/>
      <c r="T185" s="1648"/>
      <c r="U185" s="1648"/>
      <c r="V185" s="1648"/>
      <c r="W185" s="1648"/>
      <c r="X185" s="1648"/>
      <c r="Y185" s="1648"/>
      <c r="Z185" s="1648"/>
      <c r="AA185" s="1648"/>
      <c r="AB185" s="1648"/>
      <c r="AC185" s="1648"/>
      <c r="AD185" s="1648"/>
      <c r="AE185" s="1648"/>
      <c r="AF185" s="1648"/>
      <c r="AG185" s="1648"/>
      <c r="AH185" s="1648"/>
      <c r="AJ185" s="1167"/>
      <c r="AK185" s="1643"/>
      <c r="AL185" s="1643"/>
      <c r="AM185" s="1167"/>
      <c r="AN185" s="1167"/>
      <c r="AO185" s="1167"/>
      <c r="AP185" s="1167"/>
      <c r="AQ185" s="1643"/>
      <c r="AR185" s="1167"/>
      <c r="AS185" s="1167"/>
      <c r="AT185" s="551"/>
      <c r="AU185" s="1167"/>
      <c r="AV185" s="1167"/>
      <c r="AW185" s="1167"/>
      <c r="AX185" s="1167"/>
      <c r="AY185" s="1167"/>
      <c r="AZ185" s="1639"/>
      <c r="BA185" s="573"/>
      <c r="BB185" s="573"/>
      <c r="BC185" s="573"/>
      <c r="BD185" s="573"/>
      <c r="BE185" s="1648">
        <v>11</v>
      </c>
    </row>
    <row s="1648" customFormat="1" customHeight="1" ht="11.549999999999999">
      <c r="A186" s="994"/>
      <c r="B186" s="1643"/>
      <c r="C186" s="1643"/>
      <c r="D186" s="358"/>
      <c r="J186" s="1648"/>
      <c r="K186" s="1648"/>
      <c r="L186" s="1648"/>
      <c r="M186" s="1648"/>
      <c r="N186" s="1648"/>
      <c r="O186" s="1648"/>
      <c r="P186" s="1648"/>
      <c r="Q186" s="1648"/>
      <c r="R186" s="1648"/>
      <c r="S186" s="1648"/>
      <c r="T186" s="1648"/>
      <c r="U186" s="1648"/>
      <c r="V186" s="1648"/>
      <c r="W186" s="1648"/>
      <c r="X186" s="1648"/>
      <c r="Y186" s="1648"/>
      <c r="Z186" s="1648"/>
      <c r="AA186" s="1648"/>
      <c r="AB186" s="1648"/>
      <c r="AC186" s="1648"/>
      <c r="AD186" s="1648"/>
      <c r="AE186" s="1648"/>
      <c r="AF186" s="1648"/>
      <c r="AG186" s="1648"/>
      <c r="AH186" s="1648"/>
      <c r="AJ186" s="1167"/>
      <c r="AK186" s="1643"/>
      <c r="AL186" s="1643"/>
      <c r="AM186" s="1167"/>
      <c r="AN186" s="1167"/>
      <c r="AO186" s="1167"/>
      <c r="AP186" s="1167"/>
      <c r="AQ186" s="1643"/>
      <c r="AR186" s="1167"/>
      <c r="AS186" s="1167"/>
      <c r="AT186" s="551"/>
      <c r="AU186" s="1167"/>
      <c r="AV186" s="1167"/>
      <c r="AW186" s="1167"/>
      <c r="AX186" s="1167"/>
      <c r="AY186" s="1167"/>
      <c r="AZ186" s="1639"/>
      <c r="BA186" s="573"/>
      <c r="BB186" s="573"/>
      <c r="BC186" s="573"/>
      <c r="BD186" s="573"/>
      <c r="BE186" s="1648">
        <v>11</v>
      </c>
    </row>
    <row s="1648" customFormat="1" customHeight="1" ht="11.549999999999999">
      <c r="A187" s="994"/>
      <c r="B187" s="1643"/>
      <c r="C187" s="1643"/>
      <c r="D187" s="358"/>
      <c r="J187" s="1648"/>
      <c r="K187" s="1648"/>
      <c r="L187" s="1648"/>
      <c r="M187" s="1648"/>
      <c r="N187" s="1648"/>
      <c r="O187" s="1648"/>
      <c r="P187" s="1648"/>
      <c r="Q187" s="1648"/>
      <c r="R187" s="1648"/>
      <c r="S187" s="1648"/>
      <c r="T187" s="1648"/>
      <c r="U187" s="1648"/>
      <c r="V187" s="1648"/>
      <c r="W187" s="1648"/>
      <c r="X187" s="1648"/>
      <c r="Y187" s="1648"/>
      <c r="Z187" s="1648"/>
      <c r="AA187" s="1648"/>
      <c r="AB187" s="1648"/>
      <c r="AC187" s="1648"/>
      <c r="AD187" s="1648"/>
      <c r="AE187" s="1648"/>
      <c r="AF187" s="1648"/>
      <c r="AG187" s="1648"/>
      <c r="AH187" s="1648"/>
      <c r="AJ187" s="1167"/>
      <c r="AK187" s="1643"/>
      <c r="AL187" s="1643"/>
      <c r="AM187" s="1167"/>
      <c r="AN187" s="1167"/>
      <c r="AO187" s="1167"/>
      <c r="AP187" s="1167"/>
      <c r="AQ187" s="1643"/>
      <c r="AR187" s="1167"/>
      <c r="AS187" s="1167"/>
      <c r="AT187" s="551"/>
      <c r="AU187" s="1167"/>
      <c r="AV187" s="1167"/>
      <c r="AW187" s="1167"/>
      <c r="AX187" s="1167"/>
      <c r="AY187" s="1167"/>
      <c r="AZ187" s="1639"/>
      <c r="BA187" s="573"/>
      <c r="BB187" s="573"/>
      <c r="BC187" s="573"/>
      <c r="BD187" s="573"/>
      <c r="BE187" s="1648">
        <v>11</v>
      </c>
    </row>
    <row s="1648" customFormat="1" customHeight="1" ht="11.549999999999999">
      <c r="A188" s="994"/>
      <c r="B188" s="1643"/>
      <c r="C188" s="1643"/>
      <c r="D188" s="358"/>
      <c r="J188" s="1648"/>
      <c r="K188" s="1648"/>
      <c r="L188" s="1648"/>
      <c r="M188" s="1648"/>
      <c r="N188" s="1648"/>
      <c r="O188" s="1648"/>
      <c r="P188" s="1648"/>
      <c r="Q188" s="1648"/>
      <c r="R188" s="1648"/>
      <c r="S188" s="1648"/>
      <c r="T188" s="1648"/>
      <c r="U188" s="1648"/>
      <c r="V188" s="1648"/>
      <c r="W188" s="1648"/>
      <c r="X188" s="1648"/>
      <c r="Y188" s="1648"/>
      <c r="Z188" s="1648"/>
      <c r="AA188" s="1648"/>
      <c r="AB188" s="1648"/>
      <c r="AC188" s="1648"/>
      <c r="AD188" s="1648"/>
      <c r="AE188" s="1648"/>
      <c r="AF188" s="1648"/>
      <c r="AG188" s="1648"/>
      <c r="AH188" s="1648"/>
      <c r="AJ188" s="1167"/>
      <c r="AK188" s="1643"/>
      <c r="AL188" s="1643"/>
      <c r="AM188" s="1167"/>
      <c r="AN188" s="1167"/>
      <c r="AO188" s="1167"/>
      <c r="AP188" s="1167"/>
      <c r="AQ188" s="1643"/>
      <c r="AR188" s="1167"/>
      <c r="AS188" s="1167"/>
      <c r="AT188" s="551"/>
      <c r="AU188" s="1167"/>
      <c r="AV188" s="1167"/>
      <c r="AW188" s="1167"/>
      <c r="AX188" s="1167"/>
      <c r="AY188" s="1167"/>
      <c r="AZ188" s="1639"/>
      <c r="BA188" s="573"/>
      <c r="BB188" s="573"/>
      <c r="BC188" s="573"/>
      <c r="BD188" s="573"/>
      <c r="BE188" s="1648">
        <v>11</v>
      </c>
    </row>
    <row s="1648" customFormat="1" customHeight="1" ht="11.549999999999999">
      <c r="A189" s="994"/>
      <c r="B189" s="1643"/>
      <c r="C189" s="1643"/>
      <c r="D189" s="358"/>
      <c r="J189" s="1648"/>
      <c r="K189" s="1648"/>
      <c r="L189" s="1648"/>
      <c r="M189" s="1648"/>
      <c r="N189" s="1648"/>
      <c r="O189" s="1648"/>
      <c r="P189" s="1648"/>
      <c r="Q189" s="1648"/>
      <c r="R189" s="1648"/>
      <c r="S189" s="1648"/>
      <c r="T189" s="1648"/>
      <c r="U189" s="1648"/>
      <c r="V189" s="1648"/>
      <c r="W189" s="1648"/>
      <c r="X189" s="1648"/>
      <c r="Y189" s="1648"/>
      <c r="Z189" s="1648"/>
      <c r="AA189" s="1648"/>
      <c r="AB189" s="1648"/>
      <c r="AC189" s="1648"/>
      <c r="AD189" s="1648"/>
      <c r="AE189" s="1648"/>
      <c r="AF189" s="1648"/>
      <c r="AG189" s="1648"/>
      <c r="AH189" s="1648"/>
      <c r="AJ189" s="1167"/>
      <c r="AK189" s="1643"/>
      <c r="AL189" s="1643"/>
      <c r="AM189" s="1167"/>
      <c r="AN189" s="1167"/>
      <c r="AO189" s="1167"/>
      <c r="AP189" s="1167"/>
      <c r="AQ189" s="1643"/>
      <c r="AR189" s="1167"/>
      <c r="AS189" s="1167"/>
      <c r="AT189" s="551"/>
      <c r="AU189" s="1167"/>
      <c r="AV189" s="1167"/>
      <c r="AW189" s="1167"/>
      <c r="AX189" s="1167"/>
      <c r="AY189" s="1167"/>
      <c r="AZ189" s="1639"/>
      <c r="BA189" s="573"/>
      <c r="BB189" s="573"/>
      <c r="BC189" s="573"/>
      <c r="BD189" s="573"/>
      <c r="BE189" s="1648">
        <v>11</v>
      </c>
    </row>
    <row s="1648" customFormat="1" customHeight="1" ht="11.549999999999999">
      <c r="A190" s="994"/>
      <c r="B190" s="1643"/>
      <c r="C190" s="1643"/>
      <c r="D190" s="358"/>
      <c r="J190" s="1648"/>
      <c r="K190" s="1648"/>
      <c r="L190" s="1648"/>
      <c r="M190" s="1648"/>
      <c r="N190" s="1648"/>
      <c r="O190" s="1648"/>
      <c r="P190" s="1648"/>
      <c r="Q190" s="1648"/>
      <c r="R190" s="1648"/>
      <c r="S190" s="1648"/>
      <c r="T190" s="1648"/>
      <c r="U190" s="1648"/>
      <c r="V190" s="1648"/>
      <c r="W190" s="1648"/>
      <c r="X190" s="1648"/>
      <c r="Y190" s="1648"/>
      <c r="Z190" s="1648"/>
      <c r="AA190" s="1648"/>
      <c r="AB190" s="1648"/>
      <c r="AC190" s="1648"/>
      <c r="AD190" s="1648"/>
      <c r="AE190" s="1648"/>
      <c r="AF190" s="1648"/>
      <c r="AG190" s="1648"/>
      <c r="AH190" s="1648"/>
      <c r="AJ190" s="1167"/>
      <c r="AK190" s="1643"/>
      <c r="AL190" s="1643"/>
      <c r="AM190" s="1167"/>
      <c r="AN190" s="1167"/>
      <c r="AO190" s="1167"/>
      <c r="AP190" s="1167"/>
      <c r="AQ190" s="1643"/>
      <c r="AR190" s="1167"/>
      <c r="AS190" s="1167"/>
      <c r="AT190" s="551"/>
      <c r="AU190" s="1167"/>
      <c r="AV190" s="1167"/>
      <c r="AW190" s="1167"/>
      <c r="AX190" s="1167"/>
      <c r="AY190" s="1167"/>
      <c r="AZ190" s="1639"/>
      <c r="BA190" s="573"/>
      <c r="BB190" s="573"/>
      <c r="BC190" s="573"/>
      <c r="BD190" s="573"/>
      <c r="BE190" s="1648">
        <v>11</v>
      </c>
    </row>
    <row s="1648" customFormat="1" customHeight="1" ht="11.549999999999999">
      <c r="A191" s="994"/>
      <c r="B191" s="1643"/>
      <c r="C191" s="1643"/>
      <c r="D191" s="358"/>
      <c r="J191" s="1648"/>
      <c r="K191" s="1648"/>
      <c r="L191" s="1648"/>
      <c r="M191" s="1648"/>
      <c r="N191" s="1648"/>
      <c r="O191" s="1648"/>
      <c r="P191" s="1648"/>
      <c r="Q191" s="1648"/>
      <c r="R191" s="1648"/>
      <c r="S191" s="1648"/>
      <c r="T191" s="1648"/>
      <c r="U191" s="1648"/>
      <c r="V191" s="1648"/>
      <c r="W191" s="1648"/>
      <c r="X191" s="1648"/>
      <c r="Y191" s="1648"/>
      <c r="Z191" s="1648"/>
      <c r="AA191" s="1648"/>
      <c r="AB191" s="1648"/>
      <c r="AC191" s="1648"/>
      <c r="AD191" s="1648"/>
      <c r="AE191" s="1648"/>
      <c r="AF191" s="1648"/>
      <c r="AG191" s="1648"/>
      <c r="AH191" s="1648"/>
      <c r="AJ191" s="1167"/>
      <c r="AK191" s="1643"/>
      <c r="AL191" s="1643"/>
      <c r="AM191" s="1167"/>
      <c r="AN191" s="1167"/>
      <c r="AO191" s="1167"/>
      <c r="AP191" s="1167"/>
      <c r="AQ191" s="1643"/>
      <c r="AR191" s="1167"/>
      <c r="AS191" s="1167"/>
      <c r="AT191" s="551"/>
      <c r="AU191" s="1167"/>
      <c r="AV191" s="1167"/>
      <c r="AW191" s="1167"/>
      <c r="AX191" s="1167"/>
      <c r="AY191" s="1167"/>
      <c r="AZ191" s="1639"/>
      <c r="BA191" s="573"/>
      <c r="BB191" s="573"/>
      <c r="BC191" s="573"/>
      <c r="BD191" s="573"/>
      <c r="BE191" s="1648">
        <v>11</v>
      </c>
    </row>
    <row s="1648" customFormat="1" customHeight="1" ht="11.549999999999999">
      <c r="A192" s="994"/>
      <c r="B192" s="1643"/>
      <c r="C192" s="1643"/>
      <c r="D192" s="358"/>
      <c r="J192" s="1648"/>
      <c r="K192" s="1648"/>
      <c r="L192" s="1648"/>
      <c r="M192" s="1648"/>
      <c r="N192" s="1648"/>
      <c r="O192" s="1648"/>
      <c r="P192" s="1648"/>
      <c r="Q192" s="1648"/>
      <c r="R192" s="1648"/>
      <c r="S192" s="1648"/>
      <c r="T192" s="1648"/>
      <c r="U192" s="1648"/>
      <c r="V192" s="1648"/>
      <c r="W192" s="1648"/>
      <c r="X192" s="1648"/>
      <c r="Y192" s="1648"/>
      <c r="Z192" s="1648"/>
      <c r="AA192" s="1648"/>
      <c r="AB192" s="1648"/>
      <c r="AC192" s="1648"/>
      <c r="AD192" s="1648"/>
      <c r="AE192" s="1648"/>
      <c r="AF192" s="1648"/>
      <c r="AG192" s="1648"/>
      <c r="AH192" s="1648"/>
      <c r="AJ192" s="1167"/>
      <c r="AK192" s="1643"/>
      <c r="AL192" s="1643"/>
      <c r="AM192" s="1167"/>
      <c r="AN192" s="1167"/>
      <c r="AO192" s="1167"/>
      <c r="AP192" s="1167"/>
      <c r="AQ192" s="1643"/>
      <c r="AR192" s="1167"/>
      <c r="AS192" s="1167"/>
      <c r="AT192" s="551"/>
      <c r="AU192" s="1167"/>
      <c r="AV192" s="1167"/>
      <c r="AW192" s="1167"/>
      <c r="AX192" s="1167"/>
      <c r="AY192" s="1167"/>
      <c r="AZ192" s="1639"/>
      <c r="BA192" s="573"/>
      <c r="BB192" s="573"/>
      <c r="BC192" s="573"/>
      <c r="BD192" s="573"/>
      <c r="BE192" s="1648">
        <v>11</v>
      </c>
    </row>
    <row s="1648" customFormat="1" customHeight="1" ht="11.549999999999999">
      <c r="A193" s="994"/>
      <c r="B193" s="1643"/>
      <c r="C193" s="1643"/>
      <c r="D193" s="358"/>
      <c r="J193" s="1648"/>
      <c r="K193" s="1648"/>
      <c r="L193" s="1648"/>
      <c r="M193" s="1648"/>
      <c r="N193" s="1648"/>
      <c r="O193" s="1648"/>
      <c r="P193" s="1648"/>
      <c r="Q193" s="1648"/>
      <c r="R193" s="1648"/>
      <c r="S193" s="1648"/>
      <c r="T193" s="1648"/>
      <c r="U193" s="1648"/>
      <c r="V193" s="1648"/>
      <c r="W193" s="1648"/>
      <c r="X193" s="1648"/>
      <c r="Y193" s="1648"/>
      <c r="Z193" s="1648"/>
      <c r="AA193" s="1648"/>
      <c r="AB193" s="1648"/>
      <c r="AC193" s="1648"/>
      <c r="AD193" s="1648"/>
      <c r="AE193" s="1648"/>
      <c r="AF193" s="1648"/>
      <c r="AG193" s="1648"/>
      <c r="AH193" s="1648"/>
      <c r="AJ193" s="1167"/>
      <c r="AK193" s="1643"/>
      <c r="AL193" s="1643"/>
      <c r="AM193" s="1167"/>
      <c r="AN193" s="1167"/>
      <c r="AO193" s="1167"/>
      <c r="AP193" s="1167"/>
      <c r="AQ193" s="1643"/>
      <c r="AR193" s="1167"/>
      <c r="AS193" s="1167"/>
      <c r="AT193" s="551"/>
      <c r="AU193" s="1167"/>
      <c r="AV193" s="1167"/>
      <c r="AW193" s="1167"/>
      <c r="AX193" s="1167"/>
      <c r="AY193" s="1167"/>
      <c r="AZ193" s="1639"/>
      <c r="BA193" s="573"/>
      <c r="BB193" s="573"/>
      <c r="BC193" s="573"/>
      <c r="BD193" s="573"/>
      <c r="BE193" s="1648">
        <v>11</v>
      </c>
    </row>
    <row s="1648" customFormat="1" customHeight="1" ht="11.549999999999999">
      <c r="A194" s="994"/>
      <c r="B194" s="1643"/>
      <c r="C194" s="1643"/>
      <c r="D194" s="358"/>
      <c r="J194" s="1648"/>
      <c r="K194" s="1648"/>
      <c r="L194" s="1648"/>
      <c r="M194" s="1648"/>
      <c r="N194" s="1648"/>
      <c r="O194" s="1648"/>
      <c r="P194" s="1648"/>
      <c r="Q194" s="1648"/>
      <c r="R194" s="1648"/>
      <c r="S194" s="1648"/>
      <c r="T194" s="1648"/>
      <c r="U194" s="1648"/>
      <c r="V194" s="1648"/>
      <c r="W194" s="1648"/>
      <c r="X194" s="1648"/>
      <c r="Y194" s="1648"/>
      <c r="Z194" s="1648"/>
      <c r="AA194" s="1648"/>
      <c r="AB194" s="1648"/>
      <c r="AC194" s="1648"/>
      <c r="AD194" s="1648"/>
      <c r="AE194" s="1648"/>
      <c r="AF194" s="1648"/>
      <c r="AG194" s="1648"/>
      <c r="AH194" s="1648"/>
      <c r="AJ194" s="1167"/>
      <c r="AK194" s="1643"/>
      <c r="AL194" s="1643"/>
      <c r="AM194" s="1167"/>
      <c r="AN194" s="1167"/>
      <c r="AO194" s="1167"/>
      <c r="AP194" s="1167"/>
      <c r="AQ194" s="1643"/>
      <c r="AR194" s="1167"/>
      <c r="AS194" s="1167"/>
      <c r="AT194" s="551"/>
      <c r="AU194" s="1167"/>
      <c r="AV194" s="1167"/>
      <c r="AW194" s="1167"/>
      <c r="AX194" s="1167"/>
      <c r="AY194" s="1167"/>
      <c r="AZ194" s="1639"/>
      <c r="BA194" s="573"/>
      <c r="BB194" s="573"/>
      <c r="BC194" s="573"/>
      <c r="BD194" s="573"/>
      <c r="BE194" s="1648">
        <v>11</v>
      </c>
    </row>
    <row s="1648" customFormat="1" customHeight="1" ht="11.549999999999999">
      <c r="A195" s="994"/>
      <c r="B195" s="1643"/>
      <c r="C195" s="1643"/>
      <c r="D195" s="358"/>
      <c r="J195" s="1648"/>
      <c r="K195" s="1648"/>
      <c r="L195" s="1648"/>
      <c r="M195" s="1648"/>
      <c r="N195" s="1648"/>
      <c r="O195" s="1648"/>
      <c r="P195" s="1648"/>
      <c r="Q195" s="1648"/>
      <c r="R195" s="1648"/>
      <c r="S195" s="1648"/>
      <c r="T195" s="1648"/>
      <c r="U195" s="1648"/>
      <c r="V195" s="1648"/>
      <c r="W195" s="1648"/>
      <c r="X195" s="1648"/>
      <c r="Y195" s="1648"/>
      <c r="Z195" s="1648"/>
      <c r="AA195" s="1648"/>
      <c r="AB195" s="1648"/>
      <c r="AC195" s="1648"/>
      <c r="AD195" s="1648"/>
      <c r="AE195" s="1648"/>
      <c r="AF195" s="1648"/>
      <c r="AG195" s="1648"/>
      <c r="AH195" s="1648"/>
      <c r="AJ195" s="1167"/>
      <c r="AK195" s="1643"/>
      <c r="AL195" s="1643"/>
      <c r="AM195" s="1167"/>
      <c r="AN195" s="1167"/>
      <c r="AO195" s="1167"/>
      <c r="AP195" s="1167"/>
      <c r="AQ195" s="1643"/>
      <c r="AR195" s="1167"/>
      <c r="AS195" s="1167"/>
      <c r="AT195" s="551"/>
      <c r="AU195" s="1167"/>
      <c r="AV195" s="1167"/>
      <c r="AW195" s="1167"/>
      <c r="AX195" s="1167"/>
      <c r="AY195" s="1167"/>
      <c r="AZ195" s="1639"/>
      <c r="BA195" s="573"/>
      <c r="BB195" s="573"/>
      <c r="BC195" s="573"/>
      <c r="BD195" s="573"/>
      <c r="BE195" s="1648">
        <v>11</v>
      </c>
    </row>
    <row s="1648" customFormat="1" customHeight="1" ht="11.549999999999999">
      <c r="A196" s="994"/>
      <c r="B196" s="1643"/>
      <c r="C196" s="1643"/>
      <c r="D196" s="358"/>
      <c r="J196" s="1648"/>
      <c r="K196" s="1648"/>
      <c r="L196" s="1648"/>
      <c r="M196" s="1648"/>
      <c r="N196" s="1648"/>
      <c r="O196" s="1648"/>
      <c r="P196" s="1648"/>
      <c r="Q196" s="1648"/>
      <c r="R196" s="1648"/>
      <c r="S196" s="1648"/>
      <c r="T196" s="1648"/>
      <c r="U196" s="1648"/>
      <c r="V196" s="1648"/>
      <c r="W196" s="1648"/>
      <c r="X196" s="1648"/>
      <c r="Y196" s="1648"/>
      <c r="Z196" s="1648"/>
      <c r="AA196" s="1648"/>
      <c r="AB196" s="1648"/>
      <c r="AC196" s="1648"/>
      <c r="AD196" s="1648"/>
      <c r="AE196" s="1648"/>
      <c r="AF196" s="1648"/>
      <c r="AG196" s="1648"/>
      <c r="AH196" s="1648"/>
      <c r="AJ196" s="1167"/>
      <c r="AK196" s="1643"/>
      <c r="AL196" s="1643"/>
      <c r="AM196" s="1167"/>
      <c r="AN196" s="1167"/>
      <c r="AO196" s="1167"/>
      <c r="AP196" s="1167"/>
      <c r="AQ196" s="1643"/>
      <c r="AR196" s="1167"/>
      <c r="AS196" s="1167"/>
      <c r="AT196" s="551"/>
      <c r="AU196" s="1167"/>
      <c r="AV196" s="1167"/>
      <c r="AW196" s="1167"/>
      <c r="AX196" s="1167"/>
      <c r="AY196" s="1167"/>
      <c r="AZ196" s="1639"/>
      <c r="BA196" s="573"/>
      <c r="BB196" s="573"/>
      <c r="BC196" s="573"/>
      <c r="BD196" s="573"/>
      <c r="BE196" s="1648">
        <v>11</v>
      </c>
    </row>
    <row s="1648" customFormat="1" customHeight="1" ht="11.549999999999999">
      <c r="A197" s="994"/>
      <c r="B197" s="1643"/>
      <c r="C197" s="1643"/>
      <c r="D197" s="358"/>
      <c r="J197" s="1648"/>
      <c r="K197" s="1648"/>
      <c r="L197" s="1648"/>
      <c r="M197" s="1648"/>
      <c r="N197" s="1648"/>
      <c r="O197" s="1648"/>
      <c r="P197" s="1648"/>
      <c r="Q197" s="1648"/>
      <c r="R197" s="1648"/>
      <c r="S197" s="1648"/>
      <c r="T197" s="1648"/>
      <c r="U197" s="1648"/>
      <c r="V197" s="1648"/>
      <c r="W197" s="1648"/>
      <c r="X197" s="1648"/>
      <c r="Y197" s="1648"/>
      <c r="Z197" s="1648"/>
      <c r="AA197" s="1648"/>
      <c r="AB197" s="1648"/>
      <c r="AC197" s="1648"/>
      <c r="AD197" s="1648"/>
      <c r="AE197" s="1648"/>
      <c r="AF197" s="1648"/>
      <c r="AG197" s="1648"/>
      <c r="AH197" s="1648"/>
      <c r="AJ197" s="1167"/>
      <c r="AK197" s="1643"/>
      <c r="AL197" s="1643"/>
      <c r="AM197" s="1167"/>
      <c r="AN197" s="1167"/>
      <c r="AO197" s="1167"/>
      <c r="AP197" s="1167"/>
      <c r="AQ197" s="1643"/>
      <c r="AR197" s="1167"/>
      <c r="AS197" s="1167"/>
      <c r="AT197" s="551"/>
      <c r="AU197" s="1167"/>
      <c r="AV197" s="1167"/>
      <c r="AW197" s="1167"/>
      <c r="AX197" s="1167"/>
      <c r="AY197" s="1167"/>
      <c r="AZ197" s="1639"/>
      <c r="BA197" s="573"/>
      <c r="BB197" s="573"/>
      <c r="BC197" s="573"/>
      <c r="BD197" s="573"/>
      <c r="BE197" s="1648">
        <v>11</v>
      </c>
    </row>
    <row s="1648" customFormat="1" customHeight="1" ht="11.549999999999999">
      <c r="A198" s="994"/>
      <c r="B198" s="1643"/>
      <c r="C198" s="1643"/>
      <c r="D198" s="358"/>
      <c r="J198" s="1648"/>
      <c r="K198" s="1648"/>
      <c r="L198" s="1648"/>
      <c r="M198" s="1648"/>
      <c r="N198" s="1648"/>
      <c r="O198" s="1648"/>
      <c r="P198" s="1648"/>
      <c r="Q198" s="1648"/>
      <c r="R198" s="1648"/>
      <c r="S198" s="1648"/>
      <c r="T198" s="1648"/>
      <c r="U198" s="1648"/>
      <c r="V198" s="1648"/>
      <c r="W198" s="1648"/>
      <c r="X198" s="1648"/>
      <c r="Y198" s="1648"/>
      <c r="Z198" s="1648"/>
      <c r="AA198" s="1648"/>
      <c r="AB198" s="1648"/>
      <c r="AC198" s="1648"/>
      <c r="AD198" s="1648"/>
      <c r="AE198" s="1648"/>
      <c r="AF198" s="1648"/>
      <c r="AG198" s="1648"/>
      <c r="AH198" s="1648"/>
      <c r="AJ198" s="1167"/>
      <c r="AK198" s="1643"/>
      <c r="AL198" s="1643"/>
      <c r="AM198" s="1167"/>
      <c r="AN198" s="1167"/>
      <c r="AO198" s="1167"/>
      <c r="AP198" s="1167"/>
      <c r="AQ198" s="1643"/>
      <c r="AR198" s="1167"/>
      <c r="AS198" s="1167"/>
      <c r="AT198" s="551"/>
      <c r="AU198" s="1167"/>
      <c r="AV198" s="1167"/>
      <c r="AW198" s="1167"/>
      <c r="AX198" s="1167"/>
      <c r="AY198" s="1167"/>
      <c r="AZ198" s="1639"/>
      <c r="BA198" s="573"/>
      <c r="BB198" s="573"/>
      <c r="BC198" s="573"/>
      <c r="BD198" s="573"/>
      <c r="BE198" s="1648">
        <v>11</v>
      </c>
    </row>
    <row s="1648" customFormat="1" customHeight="1" ht="11.549999999999999">
      <c r="A199" s="994"/>
      <c r="B199" s="1643"/>
      <c r="C199" s="1643"/>
      <c r="D199" s="358"/>
      <c r="J199" s="1648"/>
      <c r="K199" s="1648"/>
      <c r="L199" s="1648"/>
      <c r="M199" s="1648"/>
      <c r="N199" s="1648"/>
      <c r="O199" s="1648"/>
      <c r="P199" s="1648"/>
      <c r="Q199" s="1648"/>
      <c r="R199" s="1648"/>
      <c r="S199" s="1648"/>
      <c r="T199" s="1648"/>
      <c r="U199" s="1648"/>
      <c r="V199" s="1648"/>
      <c r="W199" s="1648"/>
      <c r="X199" s="1648"/>
      <c r="Y199" s="1648"/>
      <c r="Z199" s="1648"/>
      <c r="AA199" s="1648"/>
      <c r="AB199" s="1648"/>
      <c r="AC199" s="1648"/>
      <c r="AD199" s="1648"/>
      <c r="AE199" s="1648"/>
      <c r="AF199" s="1648"/>
      <c r="AG199" s="1648"/>
      <c r="AH199" s="1648"/>
      <c r="AJ199" s="1167"/>
      <c r="AK199" s="1643"/>
      <c r="AL199" s="1643"/>
      <c r="AM199" s="1167"/>
      <c r="AN199" s="1167"/>
      <c r="AO199" s="1167"/>
      <c r="AP199" s="1167"/>
      <c r="AQ199" s="1643"/>
      <c r="AR199" s="1167"/>
      <c r="AS199" s="1167"/>
      <c r="AT199" s="551"/>
      <c r="AU199" s="1167"/>
      <c r="AV199" s="1167"/>
      <c r="AW199" s="1167"/>
      <c r="AX199" s="1167"/>
      <c r="AY199" s="1167"/>
      <c r="AZ199" s="1639"/>
      <c r="BA199" s="573"/>
      <c r="BB199" s="573"/>
      <c r="BC199" s="573"/>
      <c r="BD199" s="573"/>
      <c r="BE199" s="1648">
        <v>11</v>
      </c>
    </row>
    <row s="1648" customFormat="1" customHeight="1" ht="11.549999999999999">
      <c r="A200" s="994"/>
      <c r="B200" s="1643"/>
      <c r="C200" s="1643"/>
      <c r="D200" s="358"/>
      <c r="J200" s="1648"/>
      <c r="K200" s="1648"/>
      <c r="L200" s="1648"/>
      <c r="M200" s="1648"/>
      <c r="N200" s="1648"/>
      <c r="O200" s="1648"/>
      <c r="P200" s="1648"/>
      <c r="Q200" s="1648"/>
      <c r="R200" s="1648"/>
      <c r="S200" s="1648"/>
      <c r="T200" s="1648"/>
      <c r="U200" s="1648"/>
      <c r="V200" s="1648"/>
      <c r="W200" s="1648"/>
      <c r="X200" s="1648"/>
      <c r="Y200" s="1648"/>
      <c r="Z200" s="1648"/>
      <c r="AA200" s="1648"/>
      <c r="AB200" s="1648"/>
      <c r="AC200" s="1648"/>
      <c r="AD200" s="1648"/>
      <c r="AE200" s="1648"/>
      <c r="AF200" s="1648"/>
      <c r="AG200" s="1648"/>
      <c r="AH200" s="1648"/>
      <c r="AJ200" s="1167"/>
      <c r="AK200" s="1643"/>
      <c r="AL200" s="1643"/>
      <c r="AM200" s="1167"/>
      <c r="AN200" s="1167"/>
      <c r="AO200" s="1167"/>
      <c r="AP200" s="1167"/>
      <c r="AQ200" s="1643"/>
      <c r="AR200" s="1167"/>
      <c r="AS200" s="1167"/>
      <c r="AT200" s="551"/>
      <c r="AU200" s="1167"/>
      <c r="AV200" s="1167"/>
      <c r="AW200" s="1167"/>
      <c r="AX200" s="1167"/>
      <c r="AY200" s="1167"/>
      <c r="AZ200" s="1639"/>
      <c r="BA200" s="573"/>
      <c r="BB200" s="573"/>
      <c r="BC200" s="573"/>
      <c r="BD200" s="573"/>
      <c r="BE200" s="1648">
        <v>11</v>
      </c>
    </row>
    <row s="1648" customFormat="1" customHeight="1" ht="11.549999999999999">
      <c r="A201" s="994"/>
      <c r="B201" s="1643"/>
      <c r="C201" s="1643"/>
      <c r="D201" s="358"/>
      <c r="J201" s="1648"/>
      <c r="K201" s="1648"/>
      <c r="L201" s="1648"/>
      <c r="M201" s="1648"/>
      <c r="N201" s="1648"/>
      <c r="O201" s="1648"/>
      <c r="P201" s="1648"/>
      <c r="Q201" s="1648"/>
      <c r="R201" s="1648"/>
      <c r="S201" s="1648"/>
      <c r="T201" s="1648"/>
      <c r="U201" s="1648"/>
      <c r="V201" s="1648"/>
      <c r="W201" s="1648"/>
      <c r="X201" s="1648"/>
      <c r="Y201" s="1648"/>
      <c r="Z201" s="1648"/>
      <c r="AA201" s="1648"/>
      <c r="AB201" s="1648"/>
      <c r="AC201" s="1648"/>
      <c r="AD201" s="1648"/>
      <c r="AE201" s="1648"/>
      <c r="AF201" s="1648"/>
      <c r="AG201" s="1648"/>
      <c r="AH201" s="1648"/>
      <c r="AJ201" s="1167"/>
      <c r="AK201" s="1643"/>
      <c r="AL201" s="1643"/>
      <c r="AM201" s="1167"/>
      <c r="AN201" s="1167"/>
      <c r="AO201" s="1167"/>
      <c r="AP201" s="1167"/>
      <c r="AQ201" s="1643"/>
      <c r="AR201" s="1167"/>
      <c r="AS201" s="1167"/>
      <c r="AT201" s="551"/>
      <c r="AU201" s="1167"/>
      <c r="AV201" s="1167"/>
      <c r="AW201" s="1167"/>
      <c r="AX201" s="1167"/>
      <c r="AY201" s="1167"/>
      <c r="AZ201" s="1639"/>
      <c r="BA201" s="573"/>
      <c r="BB201" s="573"/>
      <c r="BC201" s="573"/>
      <c r="BD201" s="573"/>
      <c r="BE201" s="1648">
        <v>11</v>
      </c>
    </row>
    <row s="1648" customFormat="1" customHeight="1" ht="11.549999999999999">
      <c r="A202" s="994"/>
      <c r="B202" s="1643"/>
      <c r="C202" s="1643"/>
      <c r="D202" s="358"/>
      <c r="J202" s="1648"/>
      <c r="K202" s="1648"/>
      <c r="L202" s="1648"/>
      <c r="M202" s="1648"/>
      <c r="N202" s="1648"/>
      <c r="O202" s="1648"/>
      <c r="P202" s="1648"/>
      <c r="Q202" s="1648"/>
      <c r="R202" s="1648"/>
      <c r="S202" s="1648"/>
      <c r="T202" s="1648"/>
      <c r="U202" s="1648"/>
      <c r="V202" s="1648"/>
      <c r="W202" s="1648"/>
      <c r="X202" s="1648"/>
      <c r="Y202" s="1648"/>
      <c r="Z202" s="1648"/>
      <c r="AA202" s="1648"/>
      <c r="AB202" s="1648"/>
      <c r="AC202" s="1648"/>
      <c r="AD202" s="1648"/>
      <c r="AE202" s="1648"/>
      <c r="AF202" s="1648"/>
      <c r="AG202" s="1648"/>
      <c r="AH202" s="1648"/>
      <c r="AJ202" s="1167"/>
      <c r="AK202" s="1643"/>
      <c r="AL202" s="1643"/>
      <c r="AM202" s="1167"/>
      <c r="AN202" s="1167"/>
      <c r="AO202" s="1167"/>
      <c r="AP202" s="1167"/>
      <c r="AQ202" s="1643"/>
      <c r="AR202" s="1167"/>
      <c r="AS202" s="1167"/>
      <c r="AT202" s="551"/>
      <c r="AU202" s="1167"/>
      <c r="AV202" s="1167"/>
      <c r="AW202" s="1167"/>
      <c r="AX202" s="1167"/>
      <c r="AY202" s="1167"/>
      <c r="AZ202" s="1639"/>
      <c r="BA202" s="573"/>
      <c r="BB202" s="573"/>
      <c r="BC202" s="573"/>
      <c r="BD202" s="573"/>
      <c r="BE202" s="1648">
        <v>11</v>
      </c>
    </row>
    <row s="1648" customFormat="1" customHeight="1" ht="11.549999999999999">
      <c r="A203" s="994"/>
      <c r="B203" s="1643"/>
      <c r="C203" s="1643"/>
      <c r="D203" s="358"/>
      <c r="J203" s="1648"/>
      <c r="K203" s="1648"/>
      <c r="L203" s="1648"/>
      <c r="M203" s="1648"/>
      <c r="N203" s="1648"/>
      <c r="O203" s="1648"/>
      <c r="P203" s="1648"/>
      <c r="Q203" s="1648"/>
      <c r="R203" s="1648"/>
      <c r="S203" s="1648"/>
      <c r="T203" s="1648"/>
      <c r="U203" s="1648"/>
      <c r="V203" s="1648"/>
      <c r="W203" s="1648"/>
      <c r="X203" s="1648"/>
      <c r="Y203" s="1648"/>
      <c r="Z203" s="1648"/>
      <c r="AA203" s="1648"/>
      <c r="AB203" s="1648"/>
      <c r="AC203" s="1648"/>
      <c r="AD203" s="1648"/>
      <c r="AE203" s="1648"/>
      <c r="AF203" s="1648"/>
      <c r="AG203" s="1648"/>
      <c r="AH203" s="1648"/>
      <c r="AJ203" s="1167"/>
      <c r="AK203" s="1643"/>
      <c r="AL203" s="1643"/>
      <c r="AM203" s="1167"/>
      <c r="AN203" s="1167"/>
      <c r="AO203" s="1167"/>
      <c r="AP203" s="1167"/>
      <c r="AQ203" s="1643"/>
      <c r="AR203" s="1167"/>
      <c r="AS203" s="1167"/>
      <c r="AT203" s="551"/>
      <c r="AU203" s="1167"/>
      <c r="AV203" s="1167"/>
      <c r="AW203" s="1167"/>
      <c r="AX203" s="1167"/>
      <c r="AY203" s="1167"/>
      <c r="AZ203" s="1639"/>
      <c r="BA203" s="573"/>
      <c r="BB203" s="573"/>
      <c r="BC203" s="573"/>
      <c r="BD203" s="573"/>
      <c r="BE203" s="1648">
        <v>11</v>
      </c>
    </row>
    <row s="1648" customFormat="1" customHeight="1" ht="11.549999999999999">
      <c r="A204" s="994"/>
      <c r="B204" s="1643"/>
      <c r="C204" s="1643"/>
      <c r="D204" s="358"/>
      <c r="J204" s="1648"/>
      <c r="K204" s="1648"/>
      <c r="L204" s="1648"/>
      <c r="M204" s="1648"/>
      <c r="N204" s="1648"/>
      <c r="O204" s="1648"/>
      <c r="P204" s="1648"/>
      <c r="Q204" s="1648"/>
      <c r="R204" s="1648"/>
      <c r="S204" s="1648"/>
      <c r="T204" s="1648"/>
      <c r="U204" s="1648"/>
      <c r="V204" s="1648"/>
      <c r="W204" s="1648"/>
      <c r="X204" s="1648"/>
      <c r="Y204" s="1648"/>
      <c r="Z204" s="1648"/>
      <c r="AA204" s="1648"/>
      <c r="AB204" s="1648"/>
      <c r="AC204" s="1648"/>
      <c r="AD204" s="1648"/>
      <c r="AE204" s="1648"/>
      <c r="AF204" s="1648"/>
      <c r="AG204" s="1648"/>
      <c r="AH204" s="1648"/>
      <c r="AJ204" s="1167"/>
      <c r="AK204" s="1643"/>
      <c r="AL204" s="1643"/>
      <c r="AM204" s="1167"/>
      <c r="AN204" s="1167"/>
      <c r="AO204" s="1167"/>
      <c r="AP204" s="1167"/>
      <c r="AQ204" s="1643"/>
      <c r="AR204" s="1167"/>
      <c r="AS204" s="1167"/>
      <c r="AT204" s="551"/>
      <c r="AU204" s="1167"/>
      <c r="AV204" s="1167"/>
      <c r="AW204" s="1167"/>
      <c r="AX204" s="1167"/>
      <c r="AY204" s="1167"/>
      <c r="AZ204" s="1639"/>
      <c r="BA204" s="573"/>
      <c r="BB204" s="573"/>
      <c r="BC204" s="573"/>
      <c r="BD204" s="573"/>
      <c r="BE204" s="1648">
        <v>11</v>
      </c>
    </row>
    <row customHeight="1" ht="11.549999999999999">
      <c r="J205" s="1642"/>
      <c r="K205" s="1642"/>
      <c r="L205" s="1642"/>
      <c r="M205" s="1642"/>
      <c r="N205" s="1642"/>
      <c r="O205" s="1642"/>
      <c r="P205" s="1642"/>
      <c r="Q205" s="1642"/>
      <c r="R205" s="1642"/>
      <c r="S205" s="1642"/>
      <c r="T205" s="1642"/>
      <c r="U205" s="1642"/>
      <c r="V205" s="1642"/>
      <c r="W205" s="1642"/>
      <c r="X205" s="1642"/>
      <c r="Y205" s="1642"/>
      <c r="Z205" s="1642"/>
      <c r="AA205" s="1642"/>
      <c r="AB205" s="1642"/>
      <c r="AC205" s="1642"/>
      <c r="AD205" s="1642"/>
      <c r="AE205" s="1642"/>
      <c r="AF205" s="1642"/>
      <c r="AG205" s="1642"/>
      <c r="AH205" s="1642"/>
      <c r="BE205" s="1638">
        <v>11</v>
      </c>
    </row>
    <row customHeight="1" ht="11.549999999999999">
      <c r="J206" s="1642"/>
      <c r="K206" s="1642"/>
      <c r="L206" s="1642"/>
      <c r="M206" s="1642"/>
      <c r="N206" s="1642"/>
      <c r="O206" s="1642"/>
      <c r="P206" s="1642"/>
      <c r="Q206" s="1642"/>
      <c r="R206" s="1642"/>
      <c r="S206" s="1642"/>
      <c r="T206" s="1642"/>
      <c r="U206" s="1642"/>
      <c r="V206" s="1642"/>
      <c r="W206" s="1642"/>
      <c r="X206" s="1642"/>
      <c r="Y206" s="1642"/>
      <c r="Z206" s="1642"/>
      <c r="AA206" s="1642"/>
      <c r="AB206" s="1642"/>
      <c r="AC206" s="1642"/>
      <c r="AD206" s="1642"/>
      <c r="AE206" s="1642"/>
      <c r="AF206" s="1642"/>
      <c r="AG206" s="1642"/>
      <c r="AH206" s="1642"/>
      <c r="BE206" s="1638">
        <v>11</v>
      </c>
    </row>
    <row customHeight="1" ht="11.549999999999999">
      <c r="J207" s="1642"/>
      <c r="K207" s="1642"/>
      <c r="L207" s="1642"/>
      <c r="M207" s="1642"/>
      <c r="N207" s="1642"/>
      <c r="O207" s="1642"/>
      <c r="P207" s="1642"/>
      <c r="Q207" s="1642"/>
      <c r="R207" s="1642"/>
      <c r="S207" s="1642"/>
      <c r="T207" s="1642"/>
      <c r="U207" s="1642"/>
      <c r="V207" s="1642"/>
      <c r="W207" s="1642"/>
      <c r="X207" s="1642"/>
      <c r="Y207" s="1642"/>
      <c r="Z207" s="1642"/>
      <c r="AA207" s="1642"/>
      <c r="AB207" s="1642"/>
      <c r="AC207" s="1642"/>
      <c r="AD207" s="1642"/>
      <c r="AE207" s="1642"/>
      <c r="AF207" s="1642"/>
      <c r="AG207" s="1642"/>
      <c r="AH207" s="1642"/>
      <c r="BE207" s="1638">
        <v>11</v>
      </c>
    </row>
    <row customHeight="1" ht="11.549999999999999">
      <c r="A208" s="997"/>
      <c r="B208" s="1638"/>
      <c r="D208" s="1638"/>
      <c r="J208" s="1642"/>
      <c r="K208" s="1642"/>
      <c r="L208" s="1642"/>
      <c r="M208" s="1642"/>
      <c r="N208" s="1642"/>
      <c r="O208" s="1642"/>
      <c r="P208" s="1642"/>
      <c r="Q208" s="1642"/>
      <c r="R208" s="1642"/>
      <c r="S208" s="1642"/>
      <c r="T208" s="1642"/>
      <c r="U208" s="1642"/>
      <c r="V208" s="1642"/>
      <c r="W208" s="1642"/>
      <c r="X208" s="1642"/>
      <c r="Y208" s="1642"/>
      <c r="Z208" s="1642"/>
      <c r="AA208" s="1642"/>
      <c r="AB208" s="1642"/>
      <c r="AC208" s="1642"/>
      <c r="AD208" s="1642"/>
      <c r="AE208" s="1642"/>
      <c r="AF208" s="1642"/>
      <c r="AG208" s="1642"/>
      <c r="AH208" s="1642"/>
      <c r="AJ208" s="1638"/>
      <c r="AM208" s="1638"/>
      <c r="AN208" s="1638"/>
      <c r="AO208" s="1638"/>
      <c r="AP208" s="1638"/>
      <c r="AR208" s="1638"/>
      <c r="AS208" s="1638"/>
      <c r="AT208" s="1638"/>
      <c r="AU208" s="1638"/>
      <c r="AV208" s="1638"/>
      <c r="AW208" s="1638"/>
      <c r="AX208" s="1638"/>
      <c r="AY208" s="1638"/>
      <c r="AZ208" s="1638"/>
      <c r="BA208" s="1638"/>
      <c r="BB208" s="1638"/>
      <c r="BC208" s="1638"/>
      <c r="BD208" s="1638"/>
      <c r="BE208" s="1638">
        <v>11</v>
      </c>
    </row>
    <row customHeight="1" ht="11.549999999999999">
      <c r="A209" s="997"/>
      <c r="B209" s="1638"/>
      <c r="D209" s="1638"/>
      <c r="J209" s="1642"/>
      <c r="K209" s="1642"/>
      <c r="L209" s="1642"/>
      <c r="M209" s="1642"/>
      <c r="N209" s="1642"/>
      <c r="O209" s="1642"/>
      <c r="P209" s="1642"/>
      <c r="Q209" s="1642"/>
      <c r="R209" s="1642"/>
      <c r="S209" s="1642"/>
      <c r="T209" s="1642"/>
      <c r="U209" s="1642"/>
      <c r="V209" s="1642"/>
      <c r="W209" s="1642"/>
      <c r="X209" s="1642"/>
      <c r="Y209" s="1642"/>
      <c r="Z209" s="1642"/>
      <c r="AA209" s="1642"/>
      <c r="AB209" s="1642"/>
      <c r="AC209" s="1642"/>
      <c r="AD209" s="1642"/>
      <c r="AE209" s="1642"/>
      <c r="AF209" s="1642"/>
      <c r="AG209" s="1642"/>
      <c r="AH209" s="1642"/>
      <c r="AJ209" s="1638"/>
      <c r="AM209" s="1638"/>
      <c r="AN209" s="1638"/>
      <c r="AO209" s="1638"/>
      <c r="AP209" s="1638"/>
      <c r="AR209" s="1638"/>
      <c r="AS209" s="1638"/>
      <c r="AT209" s="1638"/>
      <c r="AU209" s="1638"/>
      <c r="AV209" s="1638"/>
      <c r="AW209" s="1638"/>
      <c r="AX209" s="1638"/>
      <c r="AY209" s="1638"/>
      <c r="AZ209" s="1638"/>
      <c r="BA209" s="1638"/>
      <c r="BB209" s="1638"/>
      <c r="BC209" s="1638"/>
      <c r="BD209" s="1638"/>
      <c r="BE209" s="1638">
        <v>11</v>
      </c>
    </row>
    <row customHeight="1" ht="11.549999999999999">
      <c r="A210" s="997"/>
      <c r="B210" s="1638"/>
      <c r="D210" s="1638"/>
      <c r="J210" s="1642"/>
      <c r="K210" s="1642"/>
      <c r="L210" s="1642"/>
      <c r="M210" s="1642"/>
      <c r="N210" s="1642"/>
      <c r="O210" s="1642"/>
      <c r="P210" s="1642"/>
      <c r="Q210" s="1642"/>
      <c r="R210" s="1642"/>
      <c r="S210" s="1642"/>
      <c r="T210" s="1642"/>
      <c r="U210" s="1642"/>
      <c r="V210" s="1642"/>
      <c r="W210" s="1642"/>
      <c r="X210" s="1642"/>
      <c r="Y210" s="1642"/>
      <c r="Z210" s="1642"/>
      <c r="AA210" s="1642"/>
      <c r="AB210" s="1642"/>
      <c r="AC210" s="1642"/>
      <c r="AD210" s="1642"/>
      <c r="AE210" s="1642"/>
      <c r="AF210" s="1642"/>
      <c r="AG210" s="1642"/>
      <c r="AH210" s="1642"/>
      <c r="AJ210" s="1638"/>
      <c r="AM210" s="1638"/>
      <c r="AN210" s="1638"/>
      <c r="AO210" s="1638"/>
      <c r="AP210" s="1638"/>
      <c r="AR210" s="1638"/>
      <c r="AS210" s="1638"/>
      <c r="AT210" s="1638"/>
      <c r="AU210" s="1638"/>
      <c r="AV210" s="1638"/>
      <c r="AW210" s="1638"/>
      <c r="AX210" s="1638"/>
      <c r="AY210" s="1638"/>
      <c r="AZ210" s="1638"/>
      <c r="BA210" s="1638"/>
      <c r="BB210" s="1638"/>
      <c r="BC210" s="1638"/>
      <c r="BD210" s="1638"/>
      <c r="BE210" s="1638">
        <v>11</v>
      </c>
    </row>
    <row customHeight="1" ht="11.549999999999999">
      <c r="A211" s="997"/>
      <c r="B211" s="1638"/>
      <c r="D211" s="1638"/>
      <c r="J211" s="1642"/>
      <c r="K211" s="1642"/>
      <c r="L211" s="1642"/>
      <c r="M211" s="1642"/>
      <c r="N211" s="1642"/>
      <c r="O211" s="1642"/>
      <c r="P211" s="1642"/>
      <c r="Q211" s="1642"/>
      <c r="R211" s="1642"/>
      <c r="S211" s="1642"/>
      <c r="T211" s="1642"/>
      <c r="U211" s="1642"/>
      <c r="V211" s="1642"/>
      <c r="W211" s="1642"/>
      <c r="X211" s="1642"/>
      <c r="Y211" s="1642"/>
      <c r="Z211" s="1642"/>
      <c r="AA211" s="1642"/>
      <c r="AB211" s="1642"/>
      <c r="AC211" s="1642"/>
      <c r="AD211" s="1642"/>
      <c r="AE211" s="1642"/>
      <c r="AF211" s="1642"/>
      <c r="AG211" s="1642"/>
      <c r="AH211" s="1642"/>
      <c r="AJ211" s="1638"/>
      <c r="AM211" s="1638"/>
      <c r="AN211" s="1638"/>
      <c r="AO211" s="1638"/>
      <c r="AP211" s="1638"/>
      <c r="AR211" s="1638"/>
      <c r="AS211" s="1638"/>
      <c r="AT211" s="1638"/>
      <c r="AU211" s="1638"/>
      <c r="AV211" s="1638"/>
      <c r="AW211" s="1638"/>
      <c r="AX211" s="1638"/>
      <c r="AY211" s="1638"/>
      <c r="AZ211" s="1638"/>
      <c r="BA211" s="1638"/>
      <c r="BB211" s="1638"/>
      <c r="BC211" s="1638"/>
      <c r="BD211" s="1638"/>
      <c r="BE211" s="1638">
        <v>11</v>
      </c>
    </row>
    <row customHeight="1" ht="11.549999999999999">
      <c r="A212" s="997"/>
      <c r="B212" s="1638"/>
      <c r="D212" s="1638"/>
      <c r="J212" s="1642"/>
      <c r="K212" s="1642"/>
      <c r="L212" s="1642"/>
      <c r="M212" s="1642"/>
      <c r="N212" s="1642"/>
      <c r="O212" s="1642"/>
      <c r="P212" s="1642"/>
      <c r="Q212" s="1642"/>
      <c r="R212" s="1642"/>
      <c r="S212" s="1642"/>
      <c r="T212" s="1642"/>
      <c r="U212" s="1642"/>
      <c r="V212" s="1642"/>
      <c r="W212" s="1642"/>
      <c r="X212" s="1642"/>
      <c r="Y212" s="1642"/>
      <c r="Z212" s="1642"/>
      <c r="AA212" s="1642"/>
      <c r="AB212" s="1642"/>
      <c r="AC212" s="1642"/>
      <c r="AD212" s="1642"/>
      <c r="AE212" s="1642"/>
      <c r="AF212" s="1642"/>
      <c r="AG212" s="1642"/>
      <c r="AH212" s="1642"/>
      <c r="AJ212" s="1638"/>
      <c r="AM212" s="1638"/>
      <c r="AN212" s="1638"/>
      <c r="AO212" s="1638"/>
      <c r="AP212" s="1638"/>
      <c r="AR212" s="1638"/>
      <c r="AS212" s="1638"/>
      <c r="AT212" s="1638"/>
      <c r="AU212" s="1638"/>
      <c r="AV212" s="1638"/>
      <c r="AW212" s="1638"/>
      <c r="AX212" s="1638"/>
      <c r="AY212" s="1638"/>
      <c r="AZ212" s="1638"/>
      <c r="BA212" s="1638"/>
      <c r="BB212" s="1638"/>
      <c r="BC212" s="1638"/>
      <c r="BD212" s="1638"/>
      <c r="BE212" s="1638">
        <v>11</v>
      </c>
    </row>
    <row customHeight="1" ht="11.549999999999999">
      <c r="A213" s="997"/>
      <c r="B213" s="1638"/>
      <c r="D213" s="1638"/>
      <c r="J213" s="1642"/>
      <c r="K213" s="1642"/>
      <c r="L213" s="1642"/>
      <c r="M213" s="1642"/>
      <c r="N213" s="1642"/>
      <c r="O213" s="1642"/>
      <c r="P213" s="1642"/>
      <c r="Q213" s="1642"/>
      <c r="R213" s="1642"/>
      <c r="S213" s="1642"/>
      <c r="T213" s="1642"/>
      <c r="U213" s="1642"/>
      <c r="V213" s="1642"/>
      <c r="W213" s="1642"/>
      <c r="X213" s="1642"/>
      <c r="Y213" s="1642"/>
      <c r="Z213" s="1642"/>
      <c r="AA213" s="1642"/>
      <c r="AB213" s="1642"/>
      <c r="AC213" s="1642"/>
      <c r="AD213" s="1642"/>
      <c r="AE213" s="1642"/>
      <c r="AF213" s="1642"/>
      <c r="AG213" s="1642"/>
      <c r="AH213" s="1642"/>
      <c r="AJ213" s="1638"/>
      <c r="AM213" s="1638"/>
      <c r="AN213" s="1638"/>
      <c r="AO213" s="1638"/>
      <c r="AP213" s="1638"/>
      <c r="AR213" s="1638"/>
      <c r="AS213" s="1638"/>
      <c r="AT213" s="1638"/>
      <c r="AU213" s="1638"/>
      <c r="AV213" s="1638"/>
      <c r="AW213" s="1638"/>
      <c r="AX213" s="1638"/>
      <c r="AY213" s="1638"/>
      <c r="AZ213" s="1638"/>
      <c r="BA213" s="1638"/>
      <c r="BB213" s="1638"/>
      <c r="BC213" s="1638"/>
      <c r="BD213" s="1638"/>
      <c r="BE213" s="1638">
        <v>11</v>
      </c>
    </row>
    <row customHeight="1" ht="11.549999999999999">
      <c r="A214" s="997"/>
      <c r="B214" s="1638"/>
      <c r="D214" s="1638"/>
      <c r="J214" s="1642"/>
      <c r="K214" s="1642"/>
      <c r="L214" s="1642"/>
      <c r="M214" s="1642"/>
      <c r="N214" s="1642"/>
      <c r="O214" s="1642"/>
      <c r="P214" s="1642"/>
      <c r="Q214" s="1642"/>
      <c r="R214" s="1642"/>
      <c r="S214" s="1642"/>
      <c r="T214" s="1642"/>
      <c r="U214" s="1642"/>
      <c r="V214" s="1642"/>
      <c r="W214" s="1642"/>
      <c r="X214" s="1642"/>
      <c r="Y214" s="1642"/>
      <c r="Z214" s="1642"/>
      <c r="AA214" s="1642"/>
      <c r="AB214" s="1642"/>
      <c r="AC214" s="1642"/>
      <c r="AD214" s="1642"/>
      <c r="AE214" s="1642"/>
      <c r="AF214" s="1642"/>
      <c r="AG214" s="1642"/>
      <c r="AH214" s="1642"/>
      <c r="AJ214" s="1638"/>
      <c r="AM214" s="1638"/>
      <c r="AN214" s="1638"/>
      <c r="AO214" s="1638"/>
      <c r="AP214" s="1638"/>
      <c r="AR214" s="1638"/>
      <c r="AS214" s="1638"/>
      <c r="AT214" s="1638"/>
      <c r="AU214" s="1638"/>
      <c r="AV214" s="1638"/>
      <c r="AW214" s="1638"/>
      <c r="AX214" s="1638"/>
      <c r="AY214" s="1638"/>
      <c r="AZ214" s="1638"/>
      <c r="BA214" s="1638"/>
      <c r="BB214" s="1638"/>
      <c r="BC214" s="1638"/>
      <c r="BD214" s="1638"/>
      <c r="BE214" s="1638">
        <v>11</v>
      </c>
    </row>
    <row customHeight="1" ht="11.549999999999999">
      <c r="A215" s="997"/>
      <c r="B215" s="1638"/>
      <c r="D215" s="1638"/>
      <c r="J215" s="1642"/>
      <c r="K215" s="1642"/>
      <c r="L215" s="1642"/>
      <c r="M215" s="1642"/>
      <c r="N215" s="1642"/>
      <c r="O215" s="1642"/>
      <c r="P215" s="1642"/>
      <c r="Q215" s="1642"/>
      <c r="R215" s="1642"/>
      <c r="S215" s="1642"/>
      <c r="T215" s="1642"/>
      <c r="U215" s="1642"/>
      <c r="V215" s="1642"/>
      <c r="W215" s="1642"/>
      <c r="X215" s="1642"/>
      <c r="Y215" s="1642"/>
      <c r="Z215" s="1642"/>
      <c r="AA215" s="1642"/>
      <c r="AB215" s="1642"/>
      <c r="AC215" s="1642"/>
      <c r="AD215" s="1642"/>
      <c r="AE215" s="1642"/>
      <c r="AF215" s="1642"/>
      <c r="AG215" s="1642"/>
      <c r="AH215" s="1642"/>
      <c r="AJ215" s="1638"/>
      <c r="AM215" s="1638"/>
      <c r="AN215" s="1638"/>
      <c r="AO215" s="1638"/>
      <c r="AP215" s="1638"/>
      <c r="AR215" s="1638"/>
      <c r="AS215" s="1638"/>
      <c r="AT215" s="1638"/>
      <c r="AU215" s="1638"/>
      <c r="AV215" s="1638"/>
      <c r="AW215" s="1638"/>
      <c r="AX215" s="1638"/>
      <c r="AY215" s="1638"/>
      <c r="AZ215" s="1638"/>
      <c r="BA215" s="1638"/>
      <c r="BB215" s="1638"/>
      <c r="BC215" s="1638"/>
      <c r="BD215" s="1638"/>
      <c r="BE215" s="1638">
        <v>11</v>
      </c>
    </row>
    <row customHeight="1" ht="11.549999999999999">
      <c r="A216" s="997"/>
      <c r="B216" s="1638"/>
      <c r="D216" s="1638"/>
      <c r="J216" s="1642"/>
      <c r="K216" s="1642"/>
      <c r="L216" s="1642"/>
      <c r="M216" s="1642"/>
      <c r="N216" s="1642"/>
      <c r="O216" s="1642"/>
      <c r="P216" s="1642"/>
      <c r="Q216" s="1642"/>
      <c r="R216" s="1642"/>
      <c r="S216" s="1642"/>
      <c r="T216" s="1642"/>
      <c r="U216" s="1642"/>
      <c r="V216" s="1642"/>
      <c r="W216" s="1642"/>
      <c r="X216" s="1642"/>
      <c r="Y216" s="1642"/>
      <c r="Z216" s="1642"/>
      <c r="AA216" s="1642"/>
      <c r="AB216" s="1642"/>
      <c r="AC216" s="1642"/>
      <c r="AD216" s="1642"/>
      <c r="AE216" s="1642"/>
      <c r="AF216" s="1642"/>
      <c r="AG216" s="1642"/>
      <c r="AH216" s="1642"/>
      <c r="AJ216" s="1638"/>
      <c r="AM216" s="1638"/>
      <c r="AN216" s="1638"/>
      <c r="AO216" s="1638"/>
      <c r="AP216" s="1638"/>
      <c r="AR216" s="1638"/>
      <c r="AS216" s="1638"/>
      <c r="AT216" s="1638"/>
      <c r="AU216" s="1638"/>
      <c r="AV216" s="1638"/>
      <c r="AW216" s="1638"/>
      <c r="AX216" s="1638"/>
      <c r="AY216" s="1638"/>
      <c r="AZ216" s="1638"/>
      <c r="BA216" s="1638"/>
      <c r="BB216" s="1638"/>
      <c r="BC216" s="1638"/>
      <c r="BD216" s="1638"/>
      <c r="BE216" s="1638">
        <v>11</v>
      </c>
    </row>
    <row customHeight="1" ht="11.549999999999999">
      <c r="A217" s="997"/>
      <c r="B217" s="1638"/>
      <c r="D217" s="1638"/>
      <c r="J217" s="1642"/>
      <c r="K217" s="1642"/>
      <c r="L217" s="1642"/>
      <c r="M217" s="1642"/>
      <c r="N217" s="1642"/>
      <c r="O217" s="1642"/>
      <c r="P217" s="1642"/>
      <c r="Q217" s="1642"/>
      <c r="R217" s="1642"/>
      <c r="S217" s="1642"/>
      <c r="T217" s="1642"/>
      <c r="U217" s="1642"/>
      <c r="V217" s="1642"/>
      <c r="W217" s="1642"/>
      <c r="X217" s="1642"/>
      <c r="Y217" s="1642"/>
      <c r="Z217" s="1642"/>
      <c r="AA217" s="1642"/>
      <c r="AB217" s="1642"/>
      <c r="AC217" s="1642"/>
      <c r="AD217" s="1642"/>
      <c r="AE217" s="1642"/>
      <c r="AF217" s="1642"/>
      <c r="AG217" s="1642"/>
      <c r="AH217" s="1642"/>
      <c r="AJ217" s="1638"/>
      <c r="AM217" s="1638"/>
      <c r="AN217" s="1638"/>
      <c r="AO217" s="1638"/>
      <c r="AP217" s="1638"/>
      <c r="AR217" s="1638"/>
      <c r="AS217" s="1638"/>
      <c r="AT217" s="1638"/>
      <c r="AU217" s="1638"/>
      <c r="AV217" s="1638"/>
      <c r="AW217" s="1638"/>
      <c r="AX217" s="1638"/>
      <c r="AY217" s="1638"/>
      <c r="AZ217" s="1638"/>
      <c r="BA217" s="1638"/>
      <c r="BB217" s="1638"/>
      <c r="BC217" s="1638"/>
      <c r="BD217" s="1638"/>
      <c r="BE217" s="1638">
        <v>11</v>
      </c>
    </row>
    <row customHeight="1" ht="11.549999999999999">
      <c r="A218" s="997"/>
      <c r="B218" s="1638"/>
      <c r="D218" s="1638"/>
      <c r="J218" s="1642"/>
      <c r="K218" s="1642"/>
      <c r="L218" s="1642"/>
      <c r="M218" s="1642"/>
      <c r="N218" s="1642"/>
      <c r="O218" s="1642"/>
      <c r="P218" s="1642"/>
      <c r="Q218" s="1642"/>
      <c r="R218" s="1642"/>
      <c r="S218" s="1642"/>
      <c r="T218" s="1642"/>
      <c r="U218" s="1642"/>
      <c r="V218" s="1642"/>
      <c r="W218" s="1642"/>
      <c r="X218" s="1642"/>
      <c r="Y218" s="1642"/>
      <c r="Z218" s="1642"/>
      <c r="AA218" s="1642"/>
      <c r="AB218" s="1642"/>
      <c r="AC218" s="1642"/>
      <c r="AD218" s="1642"/>
      <c r="AE218" s="1642"/>
      <c r="AF218" s="1642"/>
      <c r="AG218" s="1642"/>
      <c r="AH218" s="1642"/>
      <c r="AJ218" s="1638"/>
      <c r="AM218" s="1638"/>
      <c r="AN218" s="1638"/>
      <c r="AO218" s="1638"/>
      <c r="AP218" s="1638"/>
      <c r="AR218" s="1638"/>
      <c r="AS218" s="1638"/>
      <c r="AT218" s="1638"/>
      <c r="AU218" s="1638"/>
      <c r="AV218" s="1638"/>
      <c r="AW218" s="1638"/>
      <c r="AX218" s="1638"/>
      <c r="AY218" s="1638"/>
      <c r="AZ218" s="1638"/>
      <c r="BA218" s="1638"/>
      <c r="BB218" s="1638"/>
      <c r="BC218" s="1638"/>
      <c r="BD218" s="1638"/>
      <c r="BE218" s="1638">
        <v>11</v>
      </c>
    </row>
    <row customHeight="1" ht="11.25" hidden="1">
      <c r="A219" s="994" t="s">
        <v>82</v>
      </c>
      <c r="B219" s="1167">
        <v>0</v>
      </c>
      <c r="C219" s="1643">
        <v>0</v>
      </c>
      <c r="D219" s="1642">
        <v>3</v>
      </c>
      <c r="E219" s="1638">
        <v>7</v>
      </c>
      <c r="F219" s="1638">
        <v>56</v>
      </c>
      <c r="G219" s="1638">
        <v>10</v>
      </c>
      <c r="H219" s="1638">
        <v>0</v>
      </c>
      <c r="I219" s="1638">
        <v>40</v>
      </c>
      <c r="J219" s="1642">
        <v>0</v>
      </c>
      <c r="K219" s="1642">
        <v>0</v>
      </c>
      <c r="L219" s="1642">
        <v>0</v>
      </c>
      <c r="M219" s="1642">
        <v>0</v>
      </c>
      <c r="N219" s="1642">
        <v>0</v>
      </c>
      <c r="O219" s="1642">
        <v>0</v>
      </c>
      <c r="P219" s="1642">
        <v>0</v>
      </c>
      <c r="Q219" s="1642">
        <v>0</v>
      </c>
      <c r="R219" s="1642">
        <v>0</v>
      </c>
      <c r="S219" s="1642">
        <v>0</v>
      </c>
      <c r="T219" s="1642">
        <v>0</v>
      </c>
      <c r="U219" s="1642">
        <v>0</v>
      </c>
      <c r="V219" s="1642">
        <v>0</v>
      </c>
      <c r="W219" s="1642">
        <v>0</v>
      </c>
      <c r="X219" s="1642">
        <v>0</v>
      </c>
      <c r="Y219" s="1642">
        <v>0</v>
      </c>
      <c r="Z219" s="1642">
        <v>0</v>
      </c>
      <c r="AA219" s="1642">
        <v>0</v>
      </c>
      <c r="AB219" s="1642">
        <v>0</v>
      </c>
      <c r="AC219" s="1642">
        <v>0</v>
      </c>
      <c r="AD219" s="1642">
        <v>0</v>
      </c>
      <c r="AE219" s="1642">
        <v>0</v>
      </c>
      <c r="AF219" s="1642">
        <v>0</v>
      </c>
      <c r="AG219" s="1642">
        <v>0</v>
      </c>
      <c r="AH219" s="1642">
        <v>0</v>
      </c>
      <c r="AI219" s="1638">
        <v>102</v>
      </c>
      <c r="AJ219" s="1167">
        <v>9</v>
      </c>
      <c r="AK219" s="1643">
        <v>5</v>
      </c>
      <c r="AL219" s="1643">
        <v>3</v>
      </c>
      <c r="AM219" s="1167">
        <v>3</v>
      </c>
      <c r="AN219" s="1167">
        <v>3</v>
      </c>
      <c r="AO219" s="1167">
        <v>3</v>
      </c>
      <c r="AP219" s="1167">
        <v>3</v>
      </c>
      <c r="AQ219" s="1643">
        <v>10</v>
      </c>
      <c r="AR219" s="1167">
        <v>34</v>
      </c>
      <c r="AS219" s="1167">
        <v>9</v>
      </c>
      <c r="AT219" s="551">
        <v>8</v>
      </c>
      <c r="AU219" s="1167">
        <v>8</v>
      </c>
      <c r="AV219" s="1167">
        <v>8</v>
      </c>
      <c r="AW219" s="1167">
        <v>8</v>
      </c>
      <c r="AX219" s="1167">
        <v>8</v>
      </c>
      <c r="AY219" s="1167">
        <v>8</v>
      </c>
      <c r="AZ219" s="1639">
        <v>8</v>
      </c>
      <c r="BA219" s="1639">
        <v>8</v>
      </c>
      <c r="BB219" s="1639">
        <v>8</v>
      </c>
      <c r="BC219" s="1639">
        <v>8</v>
      </c>
      <c r="BD219" s="1639">
        <v>8</v>
      </c>
      <c r="BE219" s="1638">
        <v>11</v>
      </c>
    </row>
  </sheetData>
  <sheetProtection formatColumns="0" formatRows="0" autoFilter="0" sort="0" insertRows="0" insertColumns="1" deleteRows="0" deleteColumns="0"/>
  <mergeCells count="7">
    <mergeCell ref="E6:I6"/>
    <mergeCell ref="E7:I7"/>
    <mergeCell ref="F10:G10"/>
    <mergeCell ref="AI10:AI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H33">
      <formula1>900</formula1>
    </dataValidation>
    <dataValidation type="decimal" allowBlank="1" showErrorMessage="1" errorTitle="Ошибка" error="Допускается ввод только неотрицательных чисел!" sqref="H40:AH41 H2:AH2 H15:AH15 H17:AH32 H46:AH48 H35:AH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H45">
      <formula1>900</formula1>
    </dataValidation>
    <dataValidation type="decimal" allowBlank="1" showErrorMessage="1" errorTitle="Ошибка" error="Допускается ввод только действительных чисел!" sqref="H38:AH39">
      <formula1>-9.99999999999999E+23</formula1>
      <formula2>9.99999999999999E+23</formula2>
    </dataValidation>
    <dataValidation type="decimal" allowBlank="1" showErrorMessage="1" errorTitle="Ошибка" error="Допускается ввод только действительных чисел!" sqref="H42:AH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66635-96BC-9108-75E8-21D6EE756727}" mc:Ignorable="x14ac xr xr2 xr3">
  <sheetPr>
    <tabColor theme="9" tint="-0.25"/>
  </sheetPr>
  <dimension ref="A1:BE215"/>
  <sheetViews>
    <sheetView showGridLines="0" zoomScale="90" workbookViewId="0">
      <pane xSplit="8" ySplit="14" topLeftCell="AM15" activePane="bottomRight" state="frozen"/>
      <selection pane="bottomLeft" activeCell="A15" sqref="A15"/>
      <selection pane="topRight" activeCell="I1" sqref="I1"/>
      <selection pane="bottomRight" activeCell="AM9" sqref="AM9"/>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34" style="1642" width="40.7109375" customWidth="1"/>
    <col min="35" max="35" style="1642" width="102.00390625" customWidth="1"/>
    <col min="36" max="36" style="1373" width="9.00390625" customWidth="1"/>
    <col min="37" max="37" style="1649" width="5.00390625" customWidth="1"/>
    <col min="38" max="38" style="1649" width="3.00390625" customWidth="1"/>
    <col min="39" max="42" style="1373" width="3.00390625" customWidth="1"/>
    <col min="43" max="43" style="1649" width="10.00390625" customWidth="1"/>
    <col min="44" max="44" style="1373" width="34.00390625" customWidth="1"/>
    <col min="45" max="45" style="1373" width="9.00390625" customWidth="1"/>
    <col min="46" max="46" style="743" width="8.00390625" customWidth="1"/>
    <col min="47" max="51" style="1373" width="8.00390625" customWidth="1"/>
    <col min="52" max="56" style="1639" width="8.00390625" customWidth="1"/>
    <col min="57" max="57" style="1642" width="9.140625" hidden="1"/>
  </cols>
  <sheetData>
    <row s="1373" customFormat="1" customHeight="1" ht="22.5" hidden="1">
      <c r="A1" s="994"/>
      <c r="C1" s="1643"/>
      <c r="D1" s="544"/>
      <c r="H1" s="1167">
        <v>4</v>
      </c>
      <c r="I1" s="1167">
        <v>4</v>
      </c>
      <c r="J1" s="1373">
        <v>4</v>
      </c>
      <c r="K1" s="1373">
        <v>4</v>
      </c>
      <c r="L1" s="1373">
        <v>4</v>
      </c>
      <c r="M1" s="1373">
        <v>4</v>
      </c>
      <c r="N1" s="1373">
        <v>4</v>
      </c>
      <c r="O1" s="1373">
        <v>4</v>
      </c>
      <c r="P1" s="1373">
        <v>4</v>
      </c>
      <c r="Q1" s="1373">
        <v>4</v>
      </c>
      <c r="R1" s="1373">
        <v>4</v>
      </c>
      <c r="S1" s="1373">
        <v>4</v>
      </c>
      <c r="T1" s="1373">
        <v>4</v>
      </c>
      <c r="U1" s="1373">
        <v>4</v>
      </c>
      <c r="V1" s="1373">
        <v>4</v>
      </c>
      <c r="W1" s="1373">
        <v>4</v>
      </c>
      <c r="X1" s="1373" t="s">
        <v>90</v>
      </c>
      <c r="Y1" s="1373" t="s">
        <v>90</v>
      </c>
      <c r="Z1" s="1373" t="s">
        <v>102</v>
      </c>
      <c r="AA1" s="1373" t="s">
        <v>102</v>
      </c>
      <c r="AB1" s="1373" t="s">
        <v>102</v>
      </c>
      <c r="AC1" s="1373" t="s">
        <v>137</v>
      </c>
      <c r="AD1" s="1373" t="s">
        <v>137</v>
      </c>
      <c r="AE1" s="1373" t="s">
        <v>137</v>
      </c>
      <c r="AF1" s="1373" t="s">
        <v>137</v>
      </c>
      <c r="AG1" s="1373" t="s">
        <v>552</v>
      </c>
      <c r="AH1" s="1373" t="s">
        <v>4118</v>
      </c>
      <c r="AK1" s="1643"/>
      <c r="AL1" s="1643"/>
      <c r="AQ1" s="1643"/>
      <c r="BE1" s="1167" t="s">
        <v>14</v>
      </c>
    </row>
    <row s="1373" customFormat="1" customHeight="1" ht="22.5" hidden="1">
      <c r="A2" s="994"/>
      <c r="C2" s="1643"/>
      <c r="D2" s="545"/>
      <c r="E2" s="1665"/>
      <c r="F2" s="547"/>
      <c r="G2" s="1664" t="s">
        <v>728</v>
      </c>
      <c r="H2" s="548"/>
      <c r="I2" s="54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549" t="s">
        <v>731</v>
      </c>
      <c r="AJ2" s="550"/>
      <c r="AK2" s="1643"/>
      <c r="AL2" s="1643"/>
      <c r="AQ2" s="1643"/>
      <c r="AT2" s="551"/>
      <c r="AZ2" s="1639"/>
      <c r="BA2" s="1639"/>
      <c r="BB2" s="1639"/>
      <c r="BC2" s="1639"/>
      <c r="BD2" s="1639"/>
      <c r="BE2" s="1167">
        <v>0</v>
      </c>
    </row>
    <row customHeight="1" ht="11.25" hidden="1">
      <c r="J3" s="1642"/>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c r="BE3" s="1638">
        <v>0</v>
      </c>
    </row>
    <row s="1639" customFormat="1" customHeight="1" ht="11.25" hidden="1">
      <c r="A4" s="994"/>
      <c r="B4" s="1167"/>
      <c r="C4" s="1643"/>
      <c r="D4" s="36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v>4</v>
      </c>
      <c r="AJ4" s="1167"/>
      <c r="AK4" s="1643"/>
      <c r="AL4" s="1643"/>
      <c r="AM4" s="1167"/>
      <c r="AN4" s="1167"/>
      <c r="AO4" s="1167"/>
      <c r="AP4" s="1167"/>
      <c r="AQ4" s="1643"/>
      <c r="AR4" s="1167"/>
      <c r="AS4" s="1167"/>
      <c r="AT4" s="551"/>
      <c r="AU4" s="1167"/>
      <c r="AV4" s="1167"/>
      <c r="AW4" s="1167"/>
      <c r="AX4" s="1167"/>
      <c r="AY4" s="1167"/>
      <c r="BE4" s="1639">
        <v>0</v>
      </c>
    </row>
    <row customHeight="1" ht="11.549999999999999">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BE5" s="1638">
        <v>11</v>
      </c>
    </row>
    <row customHeight="1" ht="33.75">
      <c r="E6" s="2268" t="s">
        <v>4284</v>
      </c>
      <c r="F6" s="2268"/>
      <c r="G6" s="2268"/>
      <c r="H6" s="2268"/>
      <c r="I6" s="2268"/>
      <c r="J6" s="2268"/>
      <c r="K6" s="2268"/>
      <c r="L6" s="2268"/>
      <c r="M6" s="2268"/>
      <c r="N6" s="2268"/>
      <c r="O6" s="2268"/>
      <c r="P6" s="2268"/>
      <c r="Q6" s="2268"/>
      <c r="R6" s="2268"/>
      <c r="S6" s="2268"/>
      <c r="T6" s="2268"/>
      <c r="U6" s="2268"/>
      <c r="V6" s="2268"/>
      <c r="W6" s="2268"/>
      <c r="X6" s="2268"/>
      <c r="Y6" s="2268"/>
      <c r="Z6" s="2268"/>
      <c r="AA6" s="2268"/>
      <c r="AB6" s="2268"/>
      <c r="AC6" s="2268"/>
      <c r="AD6" s="2268"/>
      <c r="AE6" s="2268"/>
      <c r="AF6" s="2268"/>
      <c r="AG6" s="2268"/>
      <c r="AH6" s="2268"/>
      <c r="AI6" s="563"/>
      <c r="BE6" s="1638">
        <v>32</v>
      </c>
    </row>
    <row customHeight="1" ht="25.2">
      <c r="E7" s="2269" t="str">
        <f>IF(org=0,"Не определено",org)</f>
        <v>КГУП "Примтеплоэнерго"</v>
      </c>
      <c r="F7" s="2269"/>
      <c r="G7" s="2269"/>
      <c r="H7" s="2269"/>
      <c r="I7" s="2269"/>
      <c r="J7" s="2269"/>
      <c r="K7" s="2269"/>
      <c r="L7" s="2269"/>
      <c r="M7" s="2269"/>
      <c r="N7" s="2269"/>
      <c r="O7" s="2269"/>
      <c r="P7" s="2269"/>
      <c r="Q7" s="2269"/>
      <c r="R7" s="2269"/>
      <c r="S7" s="2269"/>
      <c r="T7" s="2269"/>
      <c r="U7" s="2269"/>
      <c r="V7" s="2269"/>
      <c r="W7" s="2269"/>
      <c r="X7" s="2269"/>
      <c r="Y7" s="2269"/>
      <c r="Z7" s="2269"/>
      <c r="AA7" s="2269"/>
      <c r="AB7" s="2269"/>
      <c r="AC7" s="2269"/>
      <c r="AD7" s="2269"/>
      <c r="AE7" s="2269"/>
      <c r="AF7" s="2269"/>
      <c r="AG7" s="2269"/>
      <c r="AH7" s="2269"/>
      <c r="BE7" s="1638">
        <v>24</v>
      </c>
    </row>
    <row customHeight="1" ht="11.549999999999999">
      <c r="E8" s="1142"/>
      <c r="F8" s="1142"/>
      <c r="G8" s="1142"/>
      <c r="H8" s="1142"/>
      <c r="I8" s="1142"/>
      <c r="J8" s="1143" t="s">
        <v>22</v>
      </c>
      <c r="K8" s="1143" t="s">
        <v>22</v>
      </c>
      <c r="L8" s="1143" t="s">
        <v>22</v>
      </c>
      <c r="M8" s="1143" t="s">
        <v>22</v>
      </c>
      <c r="N8" s="1143" t="s">
        <v>22</v>
      </c>
      <c r="O8" s="1143" t="s">
        <v>22</v>
      </c>
      <c r="P8" s="1143" t="s">
        <v>22</v>
      </c>
      <c r="Q8" s="1143" t="s">
        <v>22</v>
      </c>
      <c r="R8" s="1143" t="s">
        <v>22</v>
      </c>
      <c r="S8" s="1143" t="s">
        <v>22</v>
      </c>
      <c r="T8" s="1143" t="s">
        <v>22</v>
      </c>
      <c r="U8" s="1143" t="s">
        <v>22</v>
      </c>
      <c r="V8" s="1143" t="s">
        <v>22</v>
      </c>
      <c r="W8" s="1143" t="s">
        <v>22</v>
      </c>
      <c r="X8" s="1143" t="s">
        <v>22</v>
      </c>
      <c r="Y8" s="1143" t="s">
        <v>22</v>
      </c>
      <c r="Z8" s="1143" t="s">
        <v>22</v>
      </c>
      <c r="AA8" s="1143" t="s">
        <v>22</v>
      </c>
      <c r="AB8" s="1143" t="s">
        <v>22</v>
      </c>
      <c r="AC8" s="1143" t="s">
        <v>22</v>
      </c>
      <c r="AD8" s="1143" t="s">
        <v>22</v>
      </c>
      <c r="AE8" s="1143" t="s">
        <v>22</v>
      </c>
      <c r="AF8" s="1143" t="s">
        <v>22</v>
      </c>
      <c r="AG8" s="1143" t="s">
        <v>22</v>
      </c>
      <c r="AH8" s="1143" t="s">
        <v>22</v>
      </c>
      <c r="BE8" s="1638">
        <v>11</v>
      </c>
    </row>
    <row s="1649" customFormat="1" customHeight="1" ht="1.05">
      <c r="A9" s="1174"/>
      <c r="D9" s="1649"/>
      <c r="H9" s="896"/>
      <c r="I9" s="896" t="s">
        <v>254</v>
      </c>
      <c r="J9" s="896" t="s">
        <v>287</v>
      </c>
      <c r="K9" s="896" t="s">
        <v>303</v>
      </c>
      <c r="L9" s="896" t="s">
        <v>258</v>
      </c>
      <c r="M9" s="896" t="s">
        <v>260</v>
      </c>
      <c r="N9" s="896" t="s">
        <v>262</v>
      </c>
      <c r="O9" s="896" t="s">
        <v>264</v>
      </c>
      <c r="P9" s="896" t="s">
        <v>266</v>
      </c>
      <c r="Q9" s="896" t="s">
        <v>268</v>
      </c>
      <c r="R9" s="896" t="s">
        <v>270</v>
      </c>
      <c r="S9" s="896" t="s">
        <v>272</v>
      </c>
      <c r="T9" s="896" t="s">
        <v>274</v>
      </c>
      <c r="U9" s="896" t="s">
        <v>276</v>
      </c>
      <c r="V9" s="896" t="s">
        <v>278</v>
      </c>
      <c r="W9" s="896" t="s">
        <v>280</v>
      </c>
      <c r="X9" s="896" t="s">
        <v>282</v>
      </c>
      <c r="Y9" s="896" t="s">
        <v>284</v>
      </c>
      <c r="Z9" s="896" t="s">
        <v>290</v>
      </c>
      <c r="AA9" s="896" t="s">
        <v>292</v>
      </c>
      <c r="AB9" s="896" t="s">
        <v>293</v>
      </c>
      <c r="AC9" s="896" t="s">
        <v>294</v>
      </c>
      <c r="AD9" s="896" t="s">
        <v>296</v>
      </c>
      <c r="AE9" s="896" t="s">
        <v>297</v>
      </c>
      <c r="AF9" s="896" t="s">
        <v>299</v>
      </c>
      <c r="AG9" s="896" t="s">
        <v>300</v>
      </c>
      <c r="AH9" s="896" t="s">
        <v>301</v>
      </c>
      <c r="BE9" s="1643">
        <v>1</v>
      </c>
    </row>
    <row customHeight="1" ht="11.549999999999999">
      <c r="E10" s="718"/>
      <c r="F10" s="2387" t="s">
        <v>245</v>
      </c>
      <c r="G10" s="2388"/>
      <c r="H10" s="1666" t="str">
        <f>IF(H9="","",INDEX(DIFFERENTIATION_UNMERGE_VD,MATCH(H9,DIFFERENTIATION_ID_DIFF,0)))</f>
        <v/>
      </c>
      <c r="I10" s="1666" t="str">
        <f>IF(I9="","",INDEX(DIFFERENTIATION_UNMERGE_VD,MATCH(I9,DIFFERENTIATION_ID_DIFF,0)))</f>
        <v>Производство тепловой энергии. Некомбинированная выработка</v>
      </c>
      <c r="J10" s="2413" t="str">
        <f>IF(J9="","",INDEX(DIFFERENTIATION_UNMERGE_VD,MATCH(J9,DIFFERENTIATION_ID_DIFF,0)))</f>
        <v>Подключение (технологическое присоединение) к системе теплоснабжения</v>
      </c>
      <c r="K10" s="2413" t="str">
        <f>IF(K9="","",INDEX(DIFFERENTIATION_UNMERGE_VD,MATCH(K9,DIFFERENTIATION_ID_DIFF,0)))</f>
        <v>Передача. Тепловая энергия</v>
      </c>
      <c r="L10" s="2413" t="str">
        <f>IF(L9="","",INDEX(DIFFERENTIATION_UNMERGE_VD,MATCH(L9,DIFFERENTIATION_ID_DIFF,0)))</f>
        <v>Производство тепловой энергии. Некомбинированная выработка</v>
      </c>
      <c r="M10" s="2413" t="str">
        <f>IF(M9="","",INDEX(DIFFERENTIATION_UNMERGE_VD,MATCH(M9,DIFFERENTIATION_ID_DIFF,0)))</f>
        <v>Производство тепловой энергии. Некомбинированная выработка</v>
      </c>
      <c r="N10" s="2413" t="str">
        <f>IF(N9="","",INDEX(DIFFERENTIATION_UNMERGE_VD,MATCH(N9,DIFFERENTIATION_ID_DIFF,0)))</f>
        <v>Производство тепловой энергии. Некомбинированная выработка</v>
      </c>
      <c r="O10" s="2413" t="str">
        <f>IF(O9="","",INDEX(DIFFERENTIATION_UNMERGE_VD,MATCH(O9,DIFFERENTIATION_ID_DIFF,0)))</f>
        <v>Производство тепловой энергии. Некомбинированная выработка</v>
      </c>
      <c r="P10" s="2413" t="str">
        <f>IF(P9="","",INDEX(DIFFERENTIATION_UNMERGE_VD,MATCH(P9,DIFFERENTIATION_ID_DIFF,0)))</f>
        <v>Производство тепловой энергии. Некомбинированная выработка</v>
      </c>
      <c r="Q10" s="2413" t="str">
        <f>IF(Q9="","",INDEX(DIFFERENTIATION_UNMERGE_VD,MATCH(Q9,DIFFERENTIATION_ID_DIFF,0)))</f>
        <v>Производство тепловой энергии. Некомбинированная выработка</v>
      </c>
      <c r="R10" s="2413" t="str">
        <f>IF(R9="","",INDEX(DIFFERENTIATION_UNMERGE_VD,MATCH(R9,DIFFERENTIATION_ID_DIFF,0)))</f>
        <v>Производство тепловой энергии. Некомбинированная выработка</v>
      </c>
      <c r="S10" s="2413" t="str">
        <f>IF(S9="","",INDEX(DIFFERENTIATION_UNMERGE_VD,MATCH(S9,DIFFERENTIATION_ID_DIFF,0)))</f>
        <v>Производство тепловой энергии. Некомбинированная выработка</v>
      </c>
      <c r="T10" s="2413" t="str">
        <f>IF(T9="","",INDEX(DIFFERENTIATION_UNMERGE_VD,MATCH(T9,DIFFERENTIATION_ID_DIFF,0)))</f>
        <v>Производство тепловой энергии. Некомбинированная выработка</v>
      </c>
      <c r="U10" s="2413" t="str">
        <f>IF(U9="","",INDEX(DIFFERENTIATION_UNMERGE_VD,MATCH(U9,DIFFERENTIATION_ID_DIFF,0)))</f>
        <v>Производство тепловой энергии. Некомбинированная выработка</v>
      </c>
      <c r="V10" s="2413" t="str">
        <f>IF(V9="","",INDEX(DIFFERENTIATION_UNMERGE_VD,MATCH(V9,DIFFERENTIATION_ID_DIFF,0)))</f>
        <v>Производство тепловой энергии. Некомбинированная выработка</v>
      </c>
      <c r="W10" s="2413" t="str">
        <f>IF(W9="","",INDEX(DIFFERENTIATION_UNMERGE_VD,MATCH(W9,DIFFERENTIATION_ID_DIFF,0)))</f>
        <v>Производство тепловой энергии. Некомбинированная выработка</v>
      </c>
      <c r="X10" s="2413" t="str">
        <f>IF(X9="","",INDEX(DIFFERENTIATION_UNMERGE_VD,MATCH(X9,DIFFERENTIATION_ID_DIFF,0)))</f>
        <v>Производство тепловой энергии. Некомбинированная выработка</v>
      </c>
      <c r="Y10" s="2413" t="str">
        <f>IF(Y9="","",INDEX(DIFFERENTIATION_UNMERGE_VD,MATCH(Y9,DIFFERENTIATION_ID_DIFF,0)))</f>
        <v>Производство тепловой энергии. Некомбинированная выработка</v>
      </c>
      <c r="Z10" s="2413" t="str">
        <f>IF(Z9="","",INDEX(DIFFERENTIATION_UNMERGE_VD,MATCH(Z9,DIFFERENTIATION_ID_DIFF,0)))</f>
        <v>Подключение (технологическое присоединение) к системе теплоснабжения</v>
      </c>
      <c r="AA10" s="2413" t="str">
        <f>IF(AA9="","",INDEX(DIFFERENTIATION_UNMERGE_VD,MATCH(AA9,DIFFERENTIATION_ID_DIFF,0)))</f>
        <v>Подключение (технологическое присоединение) к системе теплоснабжения</v>
      </c>
      <c r="AB10" s="2413" t="str">
        <f>IF(AB9="","",INDEX(DIFFERENTIATION_UNMERGE_VD,MATCH(AB9,DIFFERENTIATION_ID_DIFF,0)))</f>
        <v>Подключение (технологическое присоединение) к системе теплоснабжения</v>
      </c>
      <c r="AC10" s="2413" t="str">
        <f>IF(AC9="","",INDEX(DIFFERENTIATION_UNMERGE_VD,MATCH(AC9,DIFFERENTIATION_ID_DIFF,0)))</f>
        <v>Подключение (технологическое присоединение) к системе теплоснабжения</v>
      </c>
      <c r="AD10" s="2413" t="str">
        <f>IF(AD9="","",INDEX(DIFFERENTIATION_UNMERGE_VD,MATCH(AD9,DIFFERENTIATION_ID_DIFF,0)))</f>
        <v>Подключение (технологическое присоединение) к системе теплоснабжения</v>
      </c>
      <c r="AE10" s="2413" t="str">
        <f>IF(AE9="","",INDEX(DIFFERENTIATION_UNMERGE_VD,MATCH(AE9,DIFFERENTIATION_ID_DIFF,0)))</f>
        <v>Подключение (технологическое присоединение) к системе теплоснабжения</v>
      </c>
      <c r="AF10" s="2413" t="str">
        <f>IF(AF9="","",INDEX(DIFFERENTIATION_UNMERGE_VD,MATCH(AF9,DIFFERENTIATION_ID_DIFF,0)))</f>
        <v>Подключение (технологическое присоединение) к системе теплоснабжения</v>
      </c>
      <c r="AG10" s="2413" t="str">
        <f>IF(AG9="","",INDEX(DIFFERENTIATION_UNMERGE_VD,MATCH(AG9,DIFFERENTIATION_ID_DIFF,0)))</f>
        <v>Подключение (технологическое присоединение) к системе теплоснабжения</v>
      </c>
      <c r="AH10" s="2413" t="str">
        <f>IF(AH9="","",INDEX(DIFFERENTIATION_UNMERGE_VD,MATCH(AH9,DIFFERENTIATION_ID_DIFF,0)))</f>
        <v>Подключение (технологическое присоединение) к системе теплоснабжения</v>
      </c>
      <c r="AI10" s="2147" t="s">
        <v>477</v>
      </c>
      <c r="BE10" s="1638">
        <v>11</v>
      </c>
    </row>
    <row customHeight="1" ht="11.549999999999999">
      <c r="E11" s="718"/>
      <c r="F11" s="2387" t="s">
        <v>740</v>
      </c>
      <c r="G11" s="2388"/>
      <c r="H11" s="1666" t="str">
        <f>IF(H9="","",INDEX(DIFFERENTIATION_UNMERGE_AREA,MATCH(H9,DIFFERENTIATION_ID_DIFF,0)))</f>
        <v/>
      </c>
      <c r="I11" s="1666" t="str">
        <f>IF(I9="","",INDEX(DIFFERENTIATION_UNMERGE_AREA,MATCH(I9,DIFFERENTIATION_ID_DIFF,0)))</f>
        <v>без дифференциации</v>
      </c>
      <c r="J11" s="2413" t="str">
        <f>IF(J9="","",INDEX(DIFFERENTIATION_UNMERGE_AREA,MATCH(J9,DIFFERENTIATION_ID_DIFF,0)))</f>
        <v>Территория 28</v>
      </c>
      <c r="K11" s="2413" t="str">
        <f>IF(K9="","",INDEX(DIFFERENTIATION_UNMERGE_AREA,MATCH(K9,DIFFERENTIATION_ID_DIFF,0)))</f>
        <v>Территория 3</v>
      </c>
      <c r="L11" s="2413" t="str">
        <f>IF(L9="","",INDEX(DIFFERENTIATION_UNMERGE_AREA,MATCH(L9,DIFFERENTIATION_ID_DIFF,0)))</f>
        <v>без дифференциации</v>
      </c>
      <c r="M11" s="2413" t="str">
        <f>IF(M9="","",INDEX(DIFFERENTIATION_UNMERGE_AREA,MATCH(M9,DIFFERENTIATION_ID_DIFF,0)))</f>
        <v>без дифференциации</v>
      </c>
      <c r="N11" s="2413" t="str">
        <f>IF(N9="","",INDEX(DIFFERENTIATION_UNMERGE_AREA,MATCH(N9,DIFFERENTIATION_ID_DIFF,0)))</f>
        <v>без дифференциации</v>
      </c>
      <c r="O11" s="2413" t="str">
        <f>IF(O9="","",INDEX(DIFFERENTIATION_UNMERGE_AREA,MATCH(O9,DIFFERENTIATION_ID_DIFF,0)))</f>
        <v>без дифференциации</v>
      </c>
      <c r="P11" s="2413" t="str">
        <f>IF(P9="","",INDEX(DIFFERENTIATION_UNMERGE_AREA,MATCH(P9,DIFFERENTIATION_ID_DIFF,0)))</f>
        <v>без дифференциации</v>
      </c>
      <c r="Q11" s="2413" t="str">
        <f>IF(Q9="","",INDEX(DIFFERENTIATION_UNMERGE_AREA,MATCH(Q9,DIFFERENTIATION_ID_DIFF,0)))</f>
        <v>без дифференциации</v>
      </c>
      <c r="R11" s="2413" t="str">
        <f>IF(R9="","",INDEX(DIFFERENTIATION_UNMERGE_AREA,MATCH(R9,DIFFERENTIATION_ID_DIFF,0)))</f>
        <v>без дифференциации</v>
      </c>
      <c r="S11" s="2413" t="str">
        <f>IF(S9="","",INDEX(DIFFERENTIATION_UNMERGE_AREA,MATCH(S9,DIFFERENTIATION_ID_DIFF,0)))</f>
        <v>без дифференциации</v>
      </c>
      <c r="T11" s="2413" t="str">
        <f>IF(T9="","",INDEX(DIFFERENTIATION_UNMERGE_AREA,MATCH(T9,DIFFERENTIATION_ID_DIFF,0)))</f>
        <v>без дифференциации</v>
      </c>
      <c r="U11" s="2413" t="str">
        <f>IF(U9="","",INDEX(DIFFERENTIATION_UNMERGE_AREA,MATCH(U9,DIFFERENTIATION_ID_DIFF,0)))</f>
        <v>без дифференциации</v>
      </c>
      <c r="V11" s="2413" t="str">
        <f>IF(V9="","",INDEX(DIFFERENTIATION_UNMERGE_AREA,MATCH(V9,DIFFERENTIATION_ID_DIFF,0)))</f>
        <v>без дифференциации</v>
      </c>
      <c r="W11" s="2413" t="str">
        <f>IF(W9="","",INDEX(DIFFERENTIATION_UNMERGE_AREA,MATCH(W9,DIFFERENTIATION_ID_DIFF,0)))</f>
        <v>без дифференциации</v>
      </c>
      <c r="X11" s="2413" t="str">
        <f>IF(X9="","",INDEX(DIFFERENTIATION_UNMERGE_AREA,MATCH(X9,DIFFERENTIATION_ID_DIFF,0)))</f>
        <v>без дифференциации</v>
      </c>
      <c r="Y11" s="2413" t="str">
        <f>IF(Y9="","",INDEX(DIFFERENTIATION_UNMERGE_AREA,MATCH(Y9,DIFFERENTIATION_ID_DIFF,0)))</f>
        <v>без дифференциации</v>
      </c>
      <c r="Z11" s="2413" t="str">
        <f>IF(Z9="","",INDEX(DIFFERENTIATION_UNMERGE_AREA,MATCH(Z9,DIFFERENTIATION_ID_DIFF,0)))</f>
        <v>Территория 18</v>
      </c>
      <c r="AA11" s="2413" t="str">
        <f>IF(AA9="","",INDEX(DIFFERENTIATION_UNMERGE_AREA,MATCH(AA9,DIFFERENTIATION_ID_DIFF,0)))</f>
        <v>Территория 7</v>
      </c>
      <c r="AB11" s="2413" t="str">
        <f>IF(AB9="","",INDEX(DIFFERENTIATION_UNMERGE_AREA,MATCH(AB9,DIFFERENTIATION_ID_DIFF,0)))</f>
        <v>Территория 2</v>
      </c>
      <c r="AC11" s="2413" t="str">
        <f>IF(AC9="","",INDEX(DIFFERENTIATION_UNMERGE_AREA,MATCH(AC9,DIFFERENTIATION_ID_DIFF,0)))</f>
        <v>Территория 14</v>
      </c>
      <c r="AD11" s="2413" t="str">
        <f>IF(AD9="","",INDEX(DIFFERENTIATION_UNMERGE_AREA,MATCH(AD9,DIFFERENTIATION_ID_DIFF,0)))</f>
        <v>Территория 25</v>
      </c>
      <c r="AE11" s="2413" t="str">
        <f>IF(AE9="","",INDEX(DIFFERENTIATION_UNMERGE_AREA,MATCH(AE9,DIFFERENTIATION_ID_DIFF,0)))</f>
        <v>Территория 4</v>
      </c>
      <c r="AF11" s="2413" t="str">
        <f>IF(AF9="","",INDEX(DIFFERENTIATION_UNMERGE_AREA,MATCH(AF9,DIFFERENTIATION_ID_DIFF,0)))</f>
        <v>Территория 13</v>
      </c>
      <c r="AG11" s="2413" t="str">
        <f>IF(AG9="","",INDEX(DIFFERENTIATION_UNMERGE_AREA,MATCH(AG9,DIFFERENTIATION_ID_DIFF,0)))</f>
        <v>Территория 1</v>
      </c>
      <c r="AH11" s="2413" t="str">
        <f>IF(AH9="","",INDEX(DIFFERENTIATION_UNMERGE_AREA,MATCH(AH9,DIFFERENTIATION_ID_DIFF,0)))</f>
        <v>Территория 5</v>
      </c>
      <c r="AI11" s="2147"/>
      <c r="BE11" s="1638">
        <v>11</v>
      </c>
    </row>
    <row customHeight="1" ht="11.25" hidden="1">
      <c r="E12" s="1669"/>
      <c r="F12" s="2410" t="s">
        <v>741</v>
      </c>
      <c r="G12" s="2411"/>
      <c r="H12" s="1670" t="str">
        <f>IF(H9="","",INDEX(DIFFERENTIATION_UNMERGE_SYSTEM,MATCH(H9,DIFFERENTIATION_ID_DIFF,0)))</f>
        <v/>
      </c>
      <c r="I12" s="1670" t="str">
        <f>IF(I9="","",INDEX(DIFFERENTIATION_UNMERGE_SYSTEM,MATCH(I9,DIFFERENTIATION_ID_DIFF,0)))</f>
        <v>Единый тариф на тепловую энергию по Приморскому краю</v>
      </c>
      <c r="J12" s="1670" t="str">
        <f>IF(J9="","",INDEX(DIFFERENTIATION_UNMERGE_SYSTEM,MATCH(J9,DIFFERENTIATION_ID_DIFF,0)))</f>
        <v>Владивостокский городской округ</v>
      </c>
      <c r="K12" s="1670" t="str">
        <f>IF(K9="","",INDEX(DIFFERENTIATION_UNMERGE_SYSTEM,MATCH(K9,DIFFERENTIATION_ID_DIFF,0)))</f>
        <v>"Лесозаводский городской округ, Лесозаводский городской округ (05711000);
</v>
      </c>
      <c r="L12" s="1670" t="str">
        <f>IF(L9="","",INDEX(DIFFERENTIATION_UNMERGE_SYSTEM,MATCH(L9,DIFFERENTIATION_ID_DIFF,0)))</f>
        <v>Тариф на тепловую энергию по Арсеньевскому ГО</v>
      </c>
      <c r="M12" s="1670" t="str">
        <f>IF(M9="","",INDEX(DIFFERENTIATION_UNMERGE_SYSTEM,MATCH(M9,DIFFERENTIATION_ID_DIFF,0)))</f>
        <v>Тариф на тепловую энергию по городскому округгу Большой Камень</v>
      </c>
      <c r="N12" s="1670" t="str">
        <f>IF(N9="","",INDEX(DIFFERENTIATION_UNMERGE_SYSTEM,MATCH(N9,DIFFERENTIATION_ID_DIFF,0)))</f>
        <v>ГВС-открытая система на территории Артемовский городской округ</v>
      </c>
      <c r="O12" s="1670" t="str">
        <f>IF(O9="","",INDEX(DIFFERENTIATION_UNMERGE_SYSTEM,MATCH(O9,DIFFERENTIATION_ID_DIFF,0)))</f>
        <v>ГВС-открытая система на территории Дальнегорский городской округ</v>
      </c>
      <c r="P12" s="1670" t="str">
        <f>IF(P9="","",INDEX(DIFFERENTIATION_UNMERGE_SYSTEM,MATCH(P9,DIFFERENTIATION_ID_DIFF,0)))</f>
        <v>ГВС-открытая система на территории Кавалеровский муниципальный район</v>
      </c>
      <c r="Q12" s="1670" t="str">
        <f>IF(Q9="","",INDEX(DIFFERENTIATION_UNMERGE_SYSTEM,MATCH(Q9,DIFFERENTIATION_ID_DIFF,0)))</f>
        <v>ГВС-открытая система на территории Кировский муниципальный район, Горноключевское гороское поселение (05612154); </v>
      </c>
      <c r="R12" s="1670" t="str">
        <f>IF(R9="","",INDEX(DIFFERENTIATION_UNMERGE_SYSTEM,MATCH(R9,DIFFERENTIATION_ID_DIFF,0)))</f>
        <v>ГВС-открытая система на территории Михайловский муниципальный район, Новошахтинское городское поселение (05620154); </v>
      </c>
      <c r="S12" s="1670" t="str">
        <f>IF(S9="","",INDEX(DIFFERENTIATION_UNMERGE_SYSTEM,MATCH(S9,DIFFERENTIATION_ID_DIFF,0)))</f>
        <v>ГВС-открытая система на территории Пожарский муниципальный район, Губеровское сельское поселение (05634407); </v>
      </c>
      <c r="T12" s="1670" t="str">
        <f>IF(T9="","",INDEX(DIFFERENTIATION_UNMERGE_SYSTEM,MATCH(T9,DIFFERENTIATION_ID_DIFF,0)))</f>
        <v>ГВС-открытая система на территории Пожарский муниципальный район, Нагорненское сельское поселение (05634418); </v>
      </c>
      <c r="U12" s="1670" t="str">
        <f>IF(U9="","",INDEX(DIFFERENTIATION_UNMERGE_SYSTEM,MATCH(U9,DIFFERENTIATION_ID_DIFF,0)))</f>
        <v>ГВС-открытая система на территории Хасанский муниципальный район, Зарубинское городское поселение (05648153); </v>
      </c>
      <c r="V12" s="1670" t="str">
        <f>IF(V9="","",INDEX(DIFFERENTIATION_UNMERGE_SYSTEM,MATCH(V9,DIFFERENTIATION_ID_DIFF,0)))</f>
        <v>ГВС-открытая система на территории Хасанский муниципальный район, Славянское городское поселение (05648151); </v>
      </c>
      <c r="W12" s="1670" t="str">
        <f>IF(W9="","",INDEX(DIFFERENTIATION_UNMERGE_SYSTEM,MATCH(W9,DIFFERENTIATION_ID_DIFF,0)))</f>
        <v>ГВС-открытая система на территории Хорольский муниципальный район, Ярославское городское поселение (05650156); </v>
      </c>
      <c r="X12" s="1670" t="str">
        <f>IF(X9="","",INDEX(DIFFERENTIATION_UNMERGE_SYSTEM,MATCH(X9,DIFFERENTIATION_ID_DIFF,0)))</f>
        <v>ГВС-открытая система на территории Владивостокского городского округа (05701000).</v>
      </c>
      <c r="Y12" s="1670" t="str">
        <f>IF(Y9="","",INDEX(DIFFERENTIATION_UNMERGE_SYSTEM,MATCH(Y9,DIFFERENTIATION_ID_DIFF,0)))</f>
        <v>ГВС-открытая система на территории Арсеньевский городской округ, (05703000);</v>
      </c>
      <c r="Z12" s="1670" t="str">
        <f>IF(Z9="","",INDEX(DIFFERENTIATION_UNMERGE_SYSTEM,MATCH(Z9,DIFFERENTIATION_ID_DIFF,0)))</f>
        <v>Черниговский муниципальный район</v>
      </c>
      <c r="AA12" s="1670" t="str">
        <f>IF(AA9="","",INDEX(DIFFERENTIATION_UNMERGE_SYSTEM,MATCH(AA9,DIFFERENTIATION_ID_DIFF,0)))</f>
        <v>Спасское ГО</v>
      </c>
      <c r="AB12" s="1670" t="str">
        <f>IF(AB9="","",INDEX(DIFFERENTIATION_UNMERGE_SYSTEM,MATCH(AB9,DIFFERENTIATION_ID_DIFF,0)))</f>
        <v>Дальнегорский городской округ</v>
      </c>
      <c r="AC12" s="1670" t="str">
        <f>IF(AC9="","",INDEX(DIFFERENTIATION_UNMERGE_SYSTEM,MATCH(AC9,DIFFERENTIATION_ID_DIFF,0)))</f>
        <v>Михайловский муниципальный район</v>
      </c>
      <c r="AD12" s="1670" t="str">
        <f>IF(AD9="","",INDEX(DIFFERENTIATION_UNMERGE_SYSTEM,MATCH(AD9,DIFFERENTIATION_ID_DIFF,0)))</f>
        <v>Ханкайский муниципальный район</v>
      </c>
      <c r="AE12" s="1670" t="str">
        <f>IF(AE9="","",INDEX(DIFFERENTIATION_UNMERGE_SYSTEM,MATCH(AE9,DIFFERENTIATION_ID_DIFF,0)))</f>
        <v>Находкинский городской округ</v>
      </c>
      <c r="AF12" s="1670" t="str">
        <f>IF(AF9="","",INDEX(DIFFERENTIATION_UNMERGE_SYSTEM,MATCH(AF9,DIFFERENTIATION_ID_DIFF,0)))</f>
        <v>Лазовский МО</v>
      </c>
      <c r="AG12" s="1670" t="str">
        <f>IF(AG9="","",INDEX(DIFFERENTIATION_UNMERGE_SYSTEM,MATCH(AG9,DIFFERENTIATION_ID_DIFF,0)))</f>
        <v>Артемовский городской округ</v>
      </c>
      <c r="AH12" s="1670" t="str">
        <f>IF(AH9="","",INDEX(DIFFERENTIATION_UNMERGE_SYSTEM,MATCH(AH9,DIFFERENTIATION_ID_DIFF,0)))</f>
        <v>Дальнереченский городской округ</v>
      </c>
      <c r="AI12" s="2147"/>
      <c r="BE12" s="1638">
        <v>0</v>
      </c>
    </row>
    <row customHeight="1" ht="11.549999999999999">
      <c r="E13" s="2389" t="s">
        <v>476</v>
      </c>
      <c r="F13" s="2390"/>
      <c r="G13" s="2390"/>
      <c r="H13" s="1663"/>
      <c r="I13" s="1663"/>
      <c r="J13" s="2387"/>
      <c r="K13" s="2387"/>
      <c r="L13" s="2387"/>
      <c r="M13" s="2387"/>
      <c r="N13" s="2387"/>
      <c r="O13" s="2387"/>
      <c r="P13" s="2387"/>
      <c r="Q13" s="2387"/>
      <c r="R13" s="2387"/>
      <c r="S13" s="2387"/>
      <c r="T13" s="2387"/>
      <c r="U13" s="2387"/>
      <c r="V13" s="2387"/>
      <c r="W13" s="2387"/>
      <c r="X13" s="2387"/>
      <c r="Y13" s="2387"/>
      <c r="Z13" s="2387"/>
      <c r="AA13" s="2387"/>
      <c r="AB13" s="2387"/>
      <c r="AC13" s="2387"/>
      <c r="AD13" s="2387"/>
      <c r="AE13" s="2387"/>
      <c r="AF13" s="2387"/>
      <c r="AG13" s="2387"/>
      <c r="AH13" s="2387"/>
      <c r="AI13" s="2147"/>
      <c r="BE13" s="1638">
        <v>11</v>
      </c>
    </row>
    <row customHeight="1" ht="24">
      <c r="E14" s="1664" t="s">
        <v>88</v>
      </c>
      <c r="F14" s="1667" t="s">
        <v>478</v>
      </c>
      <c r="G14" s="1667" t="s">
        <v>742</v>
      </c>
      <c r="H14" s="1667" t="s">
        <v>479</v>
      </c>
      <c r="I14" s="1667" t="s">
        <v>479</v>
      </c>
      <c r="J14" s="2386" t="s">
        <v>479</v>
      </c>
      <c r="K14" s="2386" t="s">
        <v>479</v>
      </c>
      <c r="L14" s="2386" t="s">
        <v>479</v>
      </c>
      <c r="M14" s="2386" t="s">
        <v>479</v>
      </c>
      <c r="N14" s="2386" t="s">
        <v>479</v>
      </c>
      <c r="O14" s="2386" t="s">
        <v>479</v>
      </c>
      <c r="P14" s="2386" t="s">
        <v>479</v>
      </c>
      <c r="Q14" s="2386" t="s">
        <v>479</v>
      </c>
      <c r="R14" s="2386" t="s">
        <v>479</v>
      </c>
      <c r="S14" s="2386" t="s">
        <v>479</v>
      </c>
      <c r="T14" s="2386" t="s">
        <v>479</v>
      </c>
      <c r="U14" s="2386" t="s">
        <v>479</v>
      </c>
      <c r="V14" s="2386" t="s">
        <v>479</v>
      </c>
      <c r="W14" s="2386" t="s">
        <v>479</v>
      </c>
      <c r="X14" s="2386" t="s">
        <v>479</v>
      </c>
      <c r="Y14" s="2386" t="s">
        <v>479</v>
      </c>
      <c r="Z14" s="2386" t="s">
        <v>479</v>
      </c>
      <c r="AA14" s="2386" t="s">
        <v>479</v>
      </c>
      <c r="AB14" s="2386" t="s">
        <v>479</v>
      </c>
      <c r="AC14" s="2386" t="s">
        <v>479</v>
      </c>
      <c r="AD14" s="2386" t="s">
        <v>479</v>
      </c>
      <c r="AE14" s="2386" t="s">
        <v>479</v>
      </c>
      <c r="AF14" s="2386" t="s">
        <v>479</v>
      </c>
      <c r="AG14" s="2386" t="s">
        <v>479</v>
      </c>
      <c r="AH14" s="2386" t="s">
        <v>479</v>
      </c>
      <c r="AI14" s="2147"/>
      <c r="BE14" s="1638">
        <v>23</v>
      </c>
    </row>
    <row customHeight="1" ht="19.95">
      <c r="D15" s="1645"/>
      <c r="E15" s="1637" t="s">
        <v>137</v>
      </c>
      <c r="F15" s="714" t="s">
        <v>4285</v>
      </c>
      <c r="G15" s="1664" t="s">
        <v>728</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296" t="s">
        <v>4286</v>
      </c>
      <c r="AJ15" s="550" t="s">
        <v>4134</v>
      </c>
      <c r="BE15" s="1638">
        <v>19</v>
      </c>
    </row>
    <row customHeight="1" ht="24">
      <c r="D16" s="1645"/>
      <c r="E16" s="1637" t="s">
        <v>102</v>
      </c>
      <c r="F16" s="2091" t="s">
        <v>4287</v>
      </c>
      <c r="G16" s="1664" t="s">
        <v>728</v>
      </c>
      <c r="H16" s="565">
        <f>SUM(H17,H20:H27)</f>
        <v>0</v>
      </c>
      <c r="I16" s="565">
        <f>SUM(I17,I20:I27)</f>
        <v>0</v>
      </c>
      <c r="J16" s="565">
        <f>SUM(J17,J20:J27)</f>
        <v>0</v>
      </c>
      <c r="K16" s="565">
        <f>SUM(K17,K20:K27)</f>
        <v>0</v>
      </c>
      <c r="L16" s="565">
        <f>SUM(L17,L20:L27)</f>
        <v>0</v>
      </c>
      <c r="M16" s="565">
        <f>SUM(M17,M20:M27)</f>
        <v>0</v>
      </c>
      <c r="N16" s="565">
        <f>SUM(N17,N20:N27)</f>
        <v>0</v>
      </c>
      <c r="O16" s="565">
        <f>SUM(O17,O20:O27)</f>
        <v>0</v>
      </c>
      <c r="P16" s="565">
        <f>SUM(P17,P20:P27)</f>
        <v>0</v>
      </c>
      <c r="Q16" s="565">
        <f>SUM(Q17,Q20:Q27)</f>
        <v>0</v>
      </c>
      <c r="R16" s="565">
        <f>SUM(R17,R20:R27)</f>
        <v>0</v>
      </c>
      <c r="S16" s="565">
        <f>SUM(S17,S20:S27)</f>
        <v>0</v>
      </c>
      <c r="T16" s="565">
        <f>SUM(T17,T20:T27)</f>
        <v>0</v>
      </c>
      <c r="U16" s="565">
        <f>SUM(U17,U20:U27)</f>
        <v>0</v>
      </c>
      <c r="V16" s="565">
        <f>SUM(V17,V20:V27)</f>
        <v>0</v>
      </c>
      <c r="W16" s="565">
        <f>SUM(W17,W20:W27)</f>
        <v>0</v>
      </c>
      <c r="X16" s="565">
        <f>SUM(X17,X20:X27)</f>
        <v>0</v>
      </c>
      <c r="Y16" s="565">
        <f>SUM(Y17,Y20:Y27)</f>
        <v>0</v>
      </c>
      <c r="Z16" s="565">
        <f>SUM(Z17,Z20:Z27)</f>
        <v>0</v>
      </c>
      <c r="AA16" s="565">
        <f>SUM(AA17,AA20:AA27)</f>
        <v>0</v>
      </c>
      <c r="AB16" s="565">
        <f>SUM(AB17,AB20:AB27)</f>
        <v>0</v>
      </c>
      <c r="AC16" s="565">
        <f>SUM(AC17,AC20:AC27)</f>
        <v>0</v>
      </c>
      <c r="AD16" s="565">
        <f>SUM(AD17,AD20:AD27)</f>
        <v>0</v>
      </c>
      <c r="AE16" s="565">
        <f>SUM(AE17,AE20:AE27)</f>
        <v>0</v>
      </c>
      <c r="AF16" s="565">
        <f>SUM(AF17,AF20:AF27)</f>
        <v>0</v>
      </c>
      <c r="AG16" s="565">
        <f>SUM(AG17,AG20:AG27)</f>
        <v>0</v>
      </c>
      <c r="AH16" s="565">
        <f>SUM(AH17,AH20:AH27)</f>
        <v>0</v>
      </c>
      <c r="AI16" s="2088" t="s">
        <v>4288</v>
      </c>
      <c r="AJ16" s="550" t="s">
        <v>4134</v>
      </c>
      <c r="BE16" s="1638">
        <v>23</v>
      </c>
    </row>
    <row customHeight="1" ht="35.699999999999996">
      <c r="D17" s="1645"/>
      <c r="E17" s="1671" t="s">
        <v>4212</v>
      </c>
      <c r="F17" s="1673" t="s">
        <v>4289</v>
      </c>
      <c r="G17" s="1661" t="s">
        <v>728</v>
      </c>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296" t="s">
        <v>4290</v>
      </c>
      <c r="AJ17" s="550"/>
      <c r="BE17" s="1638">
        <v>34</v>
      </c>
    </row>
    <row customHeight="1" ht="19.95">
      <c r="D18" s="1645"/>
      <c r="E18" s="1671" t="s">
        <v>4215</v>
      </c>
      <c r="F18" s="1674" t="s">
        <v>4291</v>
      </c>
      <c r="G18" s="1661" t="s">
        <v>728</v>
      </c>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296"/>
      <c r="AJ18" s="550"/>
      <c r="BE18" s="1638">
        <v>19</v>
      </c>
    </row>
    <row customHeight="1" ht="24">
      <c r="D19" s="1645"/>
      <c r="E19" s="1671" t="s">
        <v>4218</v>
      </c>
      <c r="F19" s="1674" t="s">
        <v>4292</v>
      </c>
      <c r="G19" s="1661" t="s">
        <v>728</v>
      </c>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296"/>
      <c r="AJ19" s="550"/>
      <c r="BE19" s="1638">
        <v>23</v>
      </c>
    </row>
    <row customHeight="1" ht="35.699999999999996">
      <c r="D20" s="1645"/>
      <c r="E20" s="1671" t="s">
        <v>483</v>
      </c>
      <c r="F20" s="1673" t="s">
        <v>4293</v>
      </c>
      <c r="G20" s="1661" t="s">
        <v>728</v>
      </c>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296"/>
      <c r="AJ20" s="550"/>
      <c r="BE20" s="1638">
        <v>34</v>
      </c>
    </row>
    <row customHeight="1" ht="48.29999999999999">
      <c r="D21" s="1645"/>
      <c r="E21" s="1671" t="s">
        <v>486</v>
      </c>
      <c r="F21" s="1673" t="s">
        <v>4294</v>
      </c>
      <c r="G21" s="1661" t="s">
        <v>728</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296"/>
      <c r="AJ21" s="550"/>
      <c r="BE21" s="1638">
        <v>46</v>
      </c>
    </row>
    <row customHeight="1" ht="60">
      <c r="D22" s="1645"/>
      <c r="E22" s="1671" t="s">
        <v>4232</v>
      </c>
      <c r="F22" s="1673" t="s">
        <v>4295</v>
      </c>
      <c r="G22" s="1661" t="s">
        <v>728</v>
      </c>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296"/>
      <c r="AJ22" s="550"/>
      <c r="BE22" s="1638">
        <v>57</v>
      </c>
    </row>
    <row customHeight="1" ht="35.699999999999996">
      <c r="D23" s="1645"/>
      <c r="E23" s="1671" t="s">
        <v>4239</v>
      </c>
      <c r="F23" s="1673" t="s">
        <v>4296</v>
      </c>
      <c r="G23" s="1661" t="s">
        <v>728</v>
      </c>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296"/>
      <c r="AJ23" s="550"/>
      <c r="BE23" s="1638">
        <v>34</v>
      </c>
    </row>
    <row customHeight="1" ht="35.699999999999996">
      <c r="D24" s="1645"/>
      <c r="E24" s="1671" t="s">
        <v>4241</v>
      </c>
      <c r="F24" s="1673" t="s">
        <v>4297</v>
      </c>
      <c r="G24" s="1661" t="s">
        <v>728</v>
      </c>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296"/>
      <c r="AJ24" s="550"/>
      <c r="BE24" s="1638">
        <v>34</v>
      </c>
    </row>
    <row customHeight="1" ht="24">
      <c r="D25" s="1645"/>
      <c r="E25" s="1671" t="s">
        <v>4243</v>
      </c>
      <c r="F25" s="1673" t="s">
        <v>4298</v>
      </c>
      <c r="G25" s="1661" t="s">
        <v>728</v>
      </c>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296"/>
      <c r="AJ25" s="550"/>
      <c r="BE25" s="1638">
        <v>23</v>
      </c>
    </row>
    <row customHeight="1" ht="76.5">
      <c r="D26" s="1645"/>
      <c r="E26" s="1671" t="s">
        <v>4245</v>
      </c>
      <c r="F26" s="1673" t="s">
        <v>4299</v>
      </c>
      <c r="G26" s="1661" t="s">
        <v>728</v>
      </c>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296"/>
      <c r="AJ26" s="550"/>
      <c r="BE26" s="1638">
        <v>73</v>
      </c>
    </row>
    <row s="1373" customFormat="1" customHeight="1" ht="35.699999999999996">
      <c r="A27" s="994"/>
      <c r="C27" s="1643"/>
      <c r="D27" s="1645"/>
      <c r="E27" s="1636" t="s">
        <v>4249</v>
      </c>
      <c r="F27" s="1635" t="s">
        <v>4300</v>
      </c>
      <c r="G27" s="1662" t="s">
        <v>728</v>
      </c>
      <c r="H27" s="586">
        <f>SUM(H28:H29)</f>
        <v>0</v>
      </c>
      <c r="I27" s="586">
        <f>SUM(I28:I29)</f>
        <v>0</v>
      </c>
      <c r="J27" s="586">
        <f>SUM(J28:J29)</f>
        <v>0</v>
      </c>
      <c r="K27" s="586">
        <f>SUM(K28:K29)</f>
        <v>0</v>
      </c>
      <c r="L27" s="586">
        <f>SUM(L28:L29)</f>
        <v>0</v>
      </c>
      <c r="M27" s="586">
        <f>SUM(M28:M29)</f>
        <v>0</v>
      </c>
      <c r="N27" s="586">
        <f>SUM(N28:N29)</f>
        <v>0</v>
      </c>
      <c r="O27" s="586">
        <f>SUM(O28:O29)</f>
        <v>0</v>
      </c>
      <c r="P27" s="586">
        <f>SUM(P28:P29)</f>
        <v>0</v>
      </c>
      <c r="Q27" s="586">
        <f>SUM(Q28:Q29)</f>
        <v>0</v>
      </c>
      <c r="R27" s="586">
        <f>SUM(R28:R29)</f>
        <v>0</v>
      </c>
      <c r="S27" s="586">
        <f>SUM(S28:S29)</f>
        <v>0</v>
      </c>
      <c r="T27" s="586">
        <f>SUM(T28:T29)</f>
        <v>0</v>
      </c>
      <c r="U27" s="586">
        <f>SUM(U28:U29)</f>
        <v>0</v>
      </c>
      <c r="V27" s="586">
        <f>SUM(V28:V29)</f>
        <v>0</v>
      </c>
      <c r="W27" s="586">
        <f>SUM(W28:W29)</f>
        <v>0</v>
      </c>
      <c r="X27" s="586">
        <f>SUM(X28:X29)</f>
        <v>0</v>
      </c>
      <c r="Y27" s="586">
        <f>SUM(Y28:Y29)</f>
        <v>0</v>
      </c>
      <c r="Z27" s="586">
        <f>SUM(Z28:Z29)</f>
        <v>0</v>
      </c>
      <c r="AA27" s="586">
        <f>SUM(AA28:AA29)</f>
        <v>0</v>
      </c>
      <c r="AB27" s="586">
        <f>SUM(AB28:AB29)</f>
        <v>0</v>
      </c>
      <c r="AC27" s="586">
        <f>SUM(AC28:AC29)</f>
        <v>0</v>
      </c>
      <c r="AD27" s="586">
        <f>SUM(AD28:AD29)</f>
        <v>0</v>
      </c>
      <c r="AE27" s="586">
        <f>SUM(AE28:AE29)</f>
        <v>0</v>
      </c>
      <c r="AF27" s="586">
        <f>SUM(AF28:AF29)</f>
        <v>0</v>
      </c>
      <c r="AG27" s="586">
        <f>SUM(AG28:AG29)</f>
        <v>0</v>
      </c>
      <c r="AH27" s="586">
        <f>SUM(AH28:AH29)</f>
        <v>0</v>
      </c>
      <c r="AI27" s="296" t="s">
        <v>4247</v>
      </c>
      <c r="AJ27" s="550"/>
      <c r="AK27" s="1643"/>
      <c r="AL27" s="1643"/>
      <c r="AQ27" s="1643"/>
      <c r="AT27" s="551"/>
      <c r="AZ27" s="1639"/>
      <c r="BA27" s="1639"/>
      <c r="BB27" s="1639"/>
      <c r="BC27" s="1639"/>
      <c r="BD27" s="1639"/>
      <c r="BE27" s="1167">
        <v>34</v>
      </c>
    </row>
    <row s="1649" customFormat="1" customHeight="1" ht="1.05">
      <c r="A28" s="1174"/>
      <c r="D28" s="555"/>
      <c r="E28" s="809" t="str">
        <f>E27&amp;".0"</f>
        <v>2.9.0</v>
      </c>
      <c r="F28" s="998"/>
      <c r="G28" s="558"/>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1000"/>
      <c r="BE28" s="1643">
        <v>1</v>
      </c>
    </row>
    <row s="1373" customFormat="1" customHeight="1" ht="19.95">
      <c r="A29" s="994"/>
      <c r="C29" s="1643"/>
      <c r="D29" s="1640"/>
      <c r="E29" s="577"/>
      <c r="F29" s="1672" t="s">
        <v>776</v>
      </c>
      <c r="G29" s="579"/>
      <c r="H29" s="580"/>
      <c r="I29" s="580"/>
      <c r="J29" s="3081"/>
      <c r="K29" s="3082"/>
      <c r="L29" s="3083"/>
      <c r="M29" s="3084"/>
      <c r="N29" s="3085"/>
      <c r="O29" s="3086"/>
      <c r="P29" s="3087"/>
      <c r="Q29" s="3088"/>
      <c r="R29" s="3089"/>
      <c r="S29" s="3090"/>
      <c r="T29" s="3091"/>
      <c r="U29" s="3092"/>
      <c r="V29" s="3093"/>
      <c r="W29" s="3094"/>
      <c r="X29" s="3096"/>
      <c r="Y29" s="3097"/>
      <c r="Z29" s="3099"/>
      <c r="AA29" s="3100"/>
      <c r="AB29" s="3101"/>
      <c r="AC29" s="3103"/>
      <c r="AD29" s="3104"/>
      <c r="AE29" s="3105"/>
      <c r="AF29" s="3106"/>
      <c r="AG29" s="3108"/>
      <c r="AH29" s="3587"/>
      <c r="AI29" s="308" t="s">
        <v>4248</v>
      </c>
      <c r="AJ29" s="550"/>
      <c r="AK29" s="1643"/>
      <c r="AL29" s="1643"/>
      <c r="AQ29" s="1643"/>
      <c r="AT29" s="551"/>
      <c r="AZ29" s="1639"/>
      <c r="BA29" s="1639"/>
      <c r="BB29" s="1639"/>
      <c r="BC29" s="1639"/>
      <c r="BD29" s="1639"/>
      <c r="BE29" s="1167">
        <v>19</v>
      </c>
    </row>
    <row customHeight="1" ht="76.5">
      <c r="B30" s="1373"/>
      <c r="D30" s="2082"/>
      <c r="E30" s="1671" t="s">
        <v>4301</v>
      </c>
      <c r="F30" s="2090" t="s">
        <v>4256</v>
      </c>
      <c r="G30" s="2081" t="s">
        <v>728</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2088" t="s">
        <v>4302</v>
      </c>
      <c r="AJ30" s="550"/>
      <c r="AM30" s="1373"/>
      <c r="AN30" s="1373"/>
      <c r="AO30" s="1373"/>
      <c r="AP30" s="1373"/>
      <c r="AR30" s="1373"/>
      <c r="AS30" s="1373"/>
      <c r="AU30" s="1373"/>
      <c r="AV30" s="1373"/>
      <c r="AW30" s="1373"/>
      <c r="AX30" s="1373"/>
      <c r="AY30" s="1373"/>
      <c r="BE30" s="1638">
        <v>73</v>
      </c>
    </row>
    <row s="1373" customFormat="1" customHeight="1" ht="24">
      <c r="A31" s="994"/>
      <c r="C31" s="1643"/>
      <c r="D31" s="1645"/>
      <c r="E31" s="1671" t="s">
        <v>90</v>
      </c>
      <c r="F31" s="1668" t="s">
        <v>4303</v>
      </c>
      <c r="G31" s="1661" t="s">
        <v>728</v>
      </c>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296"/>
      <c r="AJ31" s="550"/>
      <c r="AK31" s="1643"/>
      <c r="AL31" s="1643"/>
      <c r="AQ31" s="1643"/>
      <c r="AT31" s="551"/>
      <c r="AZ31" s="1639"/>
      <c r="BA31" s="1639"/>
      <c r="BB31" s="1639"/>
      <c r="BC31" s="1639"/>
      <c r="BD31" s="1639"/>
      <c r="BE31" s="1167">
        <v>23</v>
      </c>
    </row>
    <row s="1373" customFormat="1" customHeight="1" ht="35.699999999999996">
      <c r="A32" s="994"/>
      <c r="C32" s="1643"/>
      <c r="D32" s="582"/>
      <c r="E32" s="1671" t="s">
        <v>91</v>
      </c>
      <c r="F32" s="1668" t="s">
        <v>4304</v>
      </c>
      <c r="G32" s="1661" t="s">
        <v>728</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296" t="s">
        <v>4305</v>
      </c>
      <c r="AJ32" s="550"/>
      <c r="AK32" s="1643"/>
      <c r="AL32" s="1643"/>
      <c r="AQ32" s="1643"/>
      <c r="AT32" s="551"/>
      <c r="AZ32" s="1639"/>
      <c r="BA32" s="1639"/>
      <c r="BB32" s="1639"/>
      <c r="BC32" s="1639"/>
      <c r="BD32" s="1639"/>
      <c r="BE32" s="1167">
        <v>34</v>
      </c>
    </row>
    <row s="1373" customFormat="1" customHeight="1" ht="24">
      <c r="A33" s="994"/>
      <c r="C33" s="1643"/>
      <c r="D33" s="1645"/>
      <c r="E33" s="1671" t="s">
        <v>4263</v>
      </c>
      <c r="F33" s="697" t="s">
        <v>4267</v>
      </c>
      <c r="G33" s="1661" t="s">
        <v>728</v>
      </c>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296" t="s">
        <v>4306</v>
      </c>
      <c r="AJ33" s="550"/>
      <c r="AK33" s="1643"/>
      <c r="AL33" s="1643"/>
      <c r="AQ33" s="1643"/>
      <c r="AT33" s="551"/>
      <c r="AZ33" s="1639"/>
      <c r="BA33" s="1639"/>
      <c r="BB33" s="1639"/>
      <c r="BC33" s="1639"/>
      <c r="BD33" s="1639"/>
      <c r="BE33" s="1167">
        <v>23</v>
      </c>
    </row>
    <row s="1373" customFormat="1" customHeight="1" ht="24">
      <c r="A34" s="994"/>
      <c r="C34" s="1643"/>
      <c r="D34" s="1645"/>
      <c r="E34" s="1671" t="s">
        <v>4307</v>
      </c>
      <c r="F34" s="697" t="s">
        <v>4308</v>
      </c>
      <c r="G34" s="1661" t="s">
        <v>728</v>
      </c>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296" t="s">
        <v>4309</v>
      </c>
      <c r="AJ34" s="550"/>
      <c r="AK34" s="1643"/>
      <c r="AL34" s="1643"/>
      <c r="AQ34" s="1643"/>
      <c r="AT34" s="551"/>
      <c r="AZ34" s="1639"/>
      <c r="BA34" s="1639"/>
      <c r="BB34" s="1639"/>
      <c r="BC34" s="1639"/>
      <c r="BD34" s="1639"/>
      <c r="BE34" s="1167">
        <v>23</v>
      </c>
    </row>
    <row s="1373" customFormat="1" customHeight="1" ht="24">
      <c r="A35" s="994"/>
      <c r="C35" s="1643"/>
      <c r="D35" s="1645"/>
      <c r="E35" s="1671" t="s">
        <v>4310</v>
      </c>
      <c r="F35" s="697" t="s">
        <v>4273</v>
      </c>
      <c r="G35" s="1661" t="s">
        <v>728</v>
      </c>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296" t="s">
        <v>4311</v>
      </c>
      <c r="AJ35" s="550"/>
      <c r="AK35" s="1643"/>
      <c r="AL35" s="1643"/>
      <c r="AQ35" s="1643"/>
      <c r="AT35" s="551"/>
      <c r="AZ35" s="1639"/>
      <c r="BA35" s="1639"/>
      <c r="BB35" s="1639"/>
      <c r="BC35" s="1639"/>
      <c r="BD35" s="1639"/>
      <c r="BE35" s="1167">
        <v>23</v>
      </c>
    </row>
    <row s="1373" customFormat="1" customHeight="1" ht="35.699999999999996">
      <c r="A36" s="994"/>
      <c r="C36" s="1643" t="s">
        <v>779</v>
      </c>
      <c r="D36" s="1645"/>
      <c r="E36" s="1671" t="s">
        <v>115</v>
      </c>
      <c r="F36" s="1668" t="s">
        <v>4133</v>
      </c>
      <c r="G36" s="1664" t="s">
        <v>482</v>
      </c>
      <c r="H36" s="408"/>
      <c r="I36" s="408"/>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296" t="s">
        <v>4312</v>
      </c>
      <c r="AJ36" s="550"/>
      <c r="AK36" s="1643"/>
      <c r="AL36" s="1643"/>
      <c r="AQ36" s="1643"/>
      <c r="AT36" s="551"/>
      <c r="AZ36" s="1639"/>
      <c r="BA36" s="1639"/>
      <c r="BB36" s="1639"/>
      <c r="BC36" s="1639"/>
      <c r="BD36" s="1639"/>
      <c r="BE36" s="1167">
        <v>34</v>
      </c>
    </row>
    <row s="1373" customFormat="1" customHeight="1" ht="35.699999999999996">
      <c r="A37" s="994"/>
      <c r="C37" s="1643"/>
      <c r="D37" s="1645"/>
      <c r="E37" s="1671" t="s">
        <v>92</v>
      </c>
      <c r="F37" s="1668" t="s">
        <v>4313</v>
      </c>
      <c r="G37" s="1661" t="s">
        <v>4278</v>
      </c>
      <c r="H37" s="2089"/>
      <c r="I37" s="2089"/>
      <c r="J37" s="2089"/>
      <c r="K37" s="2089"/>
      <c r="L37" s="2089"/>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96" t="s">
        <v>4279</v>
      </c>
      <c r="AJ37" s="550"/>
      <c r="AK37" s="1643"/>
      <c r="AL37" s="1643"/>
      <c r="AQ37" s="1643"/>
      <c r="AT37" s="551"/>
      <c r="AZ37" s="1639"/>
      <c r="BA37" s="1639"/>
      <c r="BB37" s="1639"/>
      <c r="BC37" s="1639"/>
      <c r="BD37" s="1639"/>
      <c r="BE37" s="1167">
        <v>34</v>
      </c>
    </row>
    <row s="1373" customFormat="1" customHeight="1" ht="33.75">
      <c r="A38" s="994"/>
      <c r="C38" s="1643"/>
      <c r="D38" s="2082"/>
      <c r="E38" s="1671" t="s">
        <v>4156</v>
      </c>
      <c r="F38" s="2090" t="s">
        <v>4314</v>
      </c>
      <c r="G38" s="2081" t="s">
        <v>4278</v>
      </c>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2088" t="s">
        <v>4315</v>
      </c>
      <c r="AJ38" s="550"/>
      <c r="AK38" s="1643"/>
      <c r="AL38" s="1643"/>
      <c r="AQ38" s="1643"/>
      <c r="AT38" s="551"/>
      <c r="AZ38" s="1639"/>
      <c r="BA38" s="1639"/>
      <c r="BB38" s="1639"/>
      <c r="BC38" s="1639"/>
      <c r="BD38" s="1639"/>
    </row>
    <row s="1373" customFormat="1" customHeight="1" ht="33.75">
      <c r="A39" s="994"/>
      <c r="C39" s="1643"/>
      <c r="D39" s="2082"/>
      <c r="E39" s="1671" t="s">
        <v>4160</v>
      </c>
      <c r="F39" s="2090" t="s">
        <v>4316</v>
      </c>
      <c r="G39" s="2081" t="s">
        <v>4278</v>
      </c>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2088" t="s">
        <v>4317</v>
      </c>
      <c r="AJ39" s="550"/>
      <c r="AK39" s="1643"/>
      <c r="AL39" s="1643"/>
      <c r="AQ39" s="1643"/>
      <c r="AT39" s="551"/>
      <c r="AZ39" s="1639"/>
      <c r="BA39" s="1639"/>
      <c r="BB39" s="1639"/>
      <c r="BC39" s="1639"/>
      <c r="BD39" s="1639"/>
    </row>
    <row s="1373" customFormat="1" customHeight="1" ht="24">
      <c r="A40" s="994"/>
      <c r="C40" s="1643"/>
      <c r="D40" s="1645"/>
      <c r="E40" s="1671" t="s">
        <v>93</v>
      </c>
      <c r="F40" s="1668" t="s">
        <v>4318</v>
      </c>
      <c r="G40" s="1661" t="s">
        <v>4281</v>
      </c>
      <c r="H40" s="2089"/>
      <c r="I40" s="2089"/>
      <c r="J40" s="2089"/>
      <c r="K40" s="2089"/>
      <c r="L40" s="2089"/>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96" t="s">
        <v>4282</v>
      </c>
      <c r="AJ40" s="550"/>
      <c r="AK40" s="1643"/>
      <c r="AL40" s="1643"/>
      <c r="AQ40" s="1643"/>
      <c r="AT40" s="551"/>
      <c r="AZ40" s="1639"/>
      <c r="BA40" s="1639"/>
      <c r="BB40" s="1639"/>
      <c r="BC40" s="1639"/>
      <c r="BD40" s="1639"/>
      <c r="BE40" s="1167">
        <v>23</v>
      </c>
    </row>
    <row s="1373" customFormat="1" customHeight="1" ht="24">
      <c r="A41" s="994"/>
      <c r="C41" s="1643"/>
      <c r="D41" s="2082"/>
      <c r="E41" s="1671" t="s">
        <v>787</v>
      </c>
      <c r="F41" s="2090" t="s">
        <v>4319</v>
      </c>
      <c r="G41" s="2081" t="s">
        <v>4281</v>
      </c>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2088" t="s">
        <v>4320</v>
      </c>
      <c r="AJ41" s="550"/>
      <c r="AK41" s="1643"/>
      <c r="AL41" s="1643"/>
      <c r="AQ41" s="1643"/>
      <c r="AT41" s="551"/>
      <c r="AZ41" s="1639"/>
      <c r="BA41" s="1639"/>
      <c r="BB41" s="1639"/>
      <c r="BC41" s="1639"/>
      <c r="BD41" s="1639"/>
      <c r="BE41" s="1373">
        <v>23</v>
      </c>
    </row>
    <row s="1373" customFormat="1" customHeight="1" ht="24">
      <c r="A42" s="994"/>
      <c r="C42" s="1643"/>
      <c r="D42" s="2082"/>
      <c r="E42" s="1671" t="s">
        <v>789</v>
      </c>
      <c r="F42" s="2090" t="s">
        <v>4321</v>
      </c>
      <c r="G42" s="2081" t="s">
        <v>4281</v>
      </c>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2088" t="s">
        <v>4322</v>
      </c>
      <c r="AJ42" s="550"/>
      <c r="AK42" s="1643"/>
      <c r="AL42" s="1643"/>
      <c r="AQ42" s="1643"/>
      <c r="AT42" s="551"/>
      <c r="AZ42" s="1639"/>
      <c r="BA42" s="1639"/>
      <c r="BB42" s="1639"/>
      <c r="BC42" s="1639"/>
      <c r="BD42" s="1639"/>
      <c r="BE42" s="1373">
        <v>23</v>
      </c>
    </row>
    <row customHeight="1" ht="11.549999999999999">
      <c r="D43" s="1645"/>
      <c r="J43" s="1642"/>
      <c r="K43" s="1642"/>
      <c r="L43" s="1642"/>
      <c r="M43" s="1642"/>
      <c r="N43" s="1642"/>
      <c r="O43" s="1642"/>
      <c r="P43" s="1642"/>
      <c r="Q43" s="1642"/>
      <c r="R43" s="1642"/>
      <c r="S43" s="1642"/>
      <c r="T43" s="1642"/>
      <c r="U43" s="1642"/>
      <c r="V43" s="1642"/>
      <c r="W43" s="1642"/>
      <c r="X43" s="1642"/>
      <c r="Y43" s="1642"/>
      <c r="Z43" s="1642"/>
      <c r="AA43" s="1642"/>
      <c r="AB43" s="1642"/>
      <c r="AC43" s="1642"/>
      <c r="AD43" s="1642"/>
      <c r="AE43" s="1642"/>
      <c r="AF43" s="1642"/>
      <c r="AG43" s="1642"/>
      <c r="AH43" s="1642"/>
      <c r="BE43" s="1638">
        <v>11</v>
      </c>
    </row>
    <row customHeight="1" ht="27.299999999999997">
      <c r="D44" s="1645"/>
      <c r="E44" s="1260" t="s">
        <v>4323</v>
      </c>
      <c r="F44" s="2305" t="s">
        <v>4324</v>
      </c>
      <c r="G44" s="2305"/>
      <c r="H44" s="376"/>
      <c r="I44" s="376"/>
      <c r="J44" s="1693"/>
      <c r="K44" s="1693"/>
      <c r="L44" s="1693"/>
      <c r="M44" s="1693"/>
      <c r="N44" s="1693"/>
      <c r="O44" s="1693"/>
      <c r="P44" s="1693"/>
      <c r="Q44" s="1693"/>
      <c r="R44" s="1693"/>
      <c r="S44" s="1693"/>
      <c r="T44" s="1693"/>
      <c r="U44" s="1693"/>
      <c r="V44" s="1693"/>
      <c r="W44" s="1693"/>
      <c r="X44" s="1693"/>
      <c r="Y44" s="1693"/>
      <c r="Z44" s="1693"/>
      <c r="AA44" s="1693"/>
      <c r="AB44" s="1693"/>
      <c r="AC44" s="1693"/>
      <c r="AD44" s="1693"/>
      <c r="AE44" s="1693"/>
      <c r="AF44" s="1693"/>
      <c r="AG44" s="1693"/>
      <c r="AH44" s="1693"/>
      <c r="AI44" s="376"/>
      <c r="BE44" s="1638">
        <v>26</v>
      </c>
    </row>
    <row s="1648" customFormat="1" customHeight="1" ht="39.75">
      <c r="A45" s="994"/>
      <c r="B45" s="1643"/>
      <c r="C45" s="1643"/>
      <c r="D45" s="358"/>
      <c r="F45" s="2305" t="s">
        <v>4325</v>
      </c>
      <c r="G45" s="2305"/>
      <c r="H45" s="376"/>
      <c r="I45" s="376"/>
      <c r="J45" s="1693"/>
      <c r="K45" s="1693"/>
      <c r="L45" s="1693"/>
      <c r="M45" s="1693"/>
      <c r="N45" s="1693"/>
      <c r="O45" s="1693"/>
      <c r="P45" s="1693"/>
      <c r="Q45" s="1693"/>
      <c r="R45" s="1693"/>
      <c r="S45" s="1693"/>
      <c r="T45" s="1693"/>
      <c r="U45" s="1693"/>
      <c r="V45" s="1693"/>
      <c r="W45" s="1693"/>
      <c r="X45" s="1693"/>
      <c r="Y45" s="1693"/>
      <c r="Z45" s="1693"/>
      <c r="AA45" s="1693"/>
      <c r="AB45" s="1693"/>
      <c r="AC45" s="1693"/>
      <c r="AD45" s="1693"/>
      <c r="AE45" s="1693"/>
      <c r="AF45" s="1693"/>
      <c r="AG45" s="1693"/>
      <c r="AH45" s="1693"/>
      <c r="AI45" s="376"/>
      <c r="AJ45" s="1167"/>
      <c r="AK45" s="1643"/>
      <c r="AL45" s="1643"/>
      <c r="AM45" s="1167"/>
      <c r="AN45" s="1167"/>
      <c r="AO45" s="1167"/>
      <c r="AP45" s="1167"/>
      <c r="AQ45" s="1643"/>
      <c r="AR45" s="1167"/>
      <c r="AS45" s="1167"/>
      <c r="AT45" s="551"/>
      <c r="AU45" s="1167"/>
      <c r="AV45" s="1167"/>
      <c r="AW45" s="1167"/>
      <c r="AX45" s="1167"/>
      <c r="AY45" s="1167"/>
      <c r="AZ45" s="1639"/>
      <c r="BA45" s="573"/>
      <c r="BB45" s="573"/>
      <c r="BC45" s="573"/>
      <c r="BD45" s="573"/>
      <c r="BE45" s="1648">
        <v>38</v>
      </c>
    </row>
    <row s="1648" customFormat="1" customHeight="1" ht="11.549999999999999">
      <c r="A46" s="994"/>
      <c r="B46" s="1643"/>
      <c r="C46" s="1643"/>
      <c r="D46" s="358"/>
      <c r="J46" s="1648"/>
      <c r="K46" s="1648"/>
      <c r="L46" s="1648"/>
      <c r="M46" s="1648"/>
      <c r="N46" s="1648"/>
      <c r="O46" s="1648"/>
      <c r="P46" s="1648"/>
      <c r="Q46" s="1648"/>
      <c r="R46" s="1648"/>
      <c r="S46" s="1648"/>
      <c r="T46" s="1648"/>
      <c r="U46" s="1648"/>
      <c r="V46" s="1648"/>
      <c r="W46" s="1648"/>
      <c r="X46" s="1648"/>
      <c r="Y46" s="1648"/>
      <c r="Z46" s="1648"/>
      <c r="AA46" s="1648"/>
      <c r="AB46" s="1648"/>
      <c r="AC46" s="1648"/>
      <c r="AD46" s="1648"/>
      <c r="AE46" s="1648"/>
      <c r="AF46" s="1648"/>
      <c r="AG46" s="1648"/>
      <c r="AH46" s="1648"/>
      <c r="AJ46" s="1167"/>
      <c r="AK46" s="1643"/>
      <c r="AL46" s="1643"/>
      <c r="AM46" s="1167"/>
      <c r="AN46" s="1167"/>
      <c r="AO46" s="1167"/>
      <c r="AP46" s="1167"/>
      <c r="AQ46" s="1643"/>
      <c r="AR46" s="1167"/>
      <c r="AS46" s="1167"/>
      <c r="AT46" s="551"/>
      <c r="AU46" s="1167"/>
      <c r="AV46" s="1167"/>
      <c r="AW46" s="1167"/>
      <c r="AX46" s="1167"/>
      <c r="AY46" s="1167"/>
      <c r="AZ46" s="1639"/>
      <c r="BA46" s="573"/>
      <c r="BB46" s="573"/>
      <c r="BC46" s="573"/>
      <c r="BD46" s="573"/>
      <c r="BE46" s="1648">
        <v>11</v>
      </c>
    </row>
    <row s="1648" customFormat="1" customHeight="1" ht="11.549999999999999">
      <c r="A47" s="994"/>
      <c r="B47" s="1643"/>
      <c r="C47" s="1643"/>
      <c r="D47" s="358"/>
      <c r="J47" s="1648"/>
      <c r="K47" s="1648"/>
      <c r="L47" s="1648"/>
      <c r="M47" s="1648"/>
      <c r="N47" s="1648"/>
      <c r="O47" s="1648"/>
      <c r="P47" s="1648"/>
      <c r="Q47" s="1648"/>
      <c r="R47" s="1648"/>
      <c r="S47" s="1648"/>
      <c r="T47" s="1648"/>
      <c r="U47" s="1648"/>
      <c r="V47" s="1648"/>
      <c r="W47" s="1648"/>
      <c r="X47" s="1648"/>
      <c r="Y47" s="1648"/>
      <c r="Z47" s="1648"/>
      <c r="AA47" s="1648"/>
      <c r="AB47" s="1648"/>
      <c r="AC47" s="1648"/>
      <c r="AD47" s="1648"/>
      <c r="AE47" s="1648"/>
      <c r="AF47" s="1648"/>
      <c r="AG47" s="1648"/>
      <c r="AH47" s="1648"/>
      <c r="AJ47" s="1167"/>
      <c r="AK47" s="1643"/>
      <c r="AL47" s="1643"/>
      <c r="AM47" s="1167"/>
      <c r="AN47" s="1167"/>
      <c r="AO47" s="1167"/>
      <c r="AP47" s="1167"/>
      <c r="AQ47" s="1643"/>
      <c r="AR47" s="1167"/>
      <c r="AS47" s="1167"/>
      <c r="AT47" s="551"/>
      <c r="AU47" s="1167"/>
      <c r="AV47" s="1167"/>
      <c r="AW47" s="1167"/>
      <c r="AX47" s="1167"/>
      <c r="AY47" s="1167"/>
      <c r="AZ47" s="1639"/>
      <c r="BA47" s="573"/>
      <c r="BB47" s="573"/>
      <c r="BC47" s="573"/>
      <c r="BD47" s="573"/>
      <c r="BE47" s="1648">
        <v>11</v>
      </c>
    </row>
    <row s="1648" customFormat="1" customHeight="1" ht="11.549999999999999">
      <c r="A48" s="994"/>
      <c r="B48" s="1643"/>
      <c r="C48" s="1643"/>
      <c r="D48" s="358"/>
      <c r="H48" s="573"/>
      <c r="I48" s="573"/>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J48" s="1167"/>
      <c r="AK48" s="1643"/>
      <c r="AL48" s="1643"/>
      <c r="AM48" s="1167"/>
      <c r="AN48" s="1167"/>
      <c r="AO48" s="1167"/>
      <c r="AP48" s="1167"/>
      <c r="AQ48" s="1643"/>
      <c r="AR48" s="1167"/>
      <c r="AS48" s="1167"/>
      <c r="AT48" s="551"/>
      <c r="AU48" s="1167"/>
      <c r="AV48" s="1167"/>
      <c r="AW48" s="1167"/>
      <c r="AX48" s="1167"/>
      <c r="AY48" s="1167"/>
      <c r="AZ48" s="1639"/>
      <c r="BA48" s="573"/>
      <c r="BB48" s="573"/>
      <c r="BC48" s="573"/>
      <c r="BD48" s="573"/>
      <c r="BE48" s="1648">
        <v>11</v>
      </c>
    </row>
    <row s="1648" customFormat="1" customHeight="1" ht="11.549999999999999">
      <c r="A49" s="994"/>
      <c r="B49" s="1643"/>
      <c r="C49" s="1643"/>
      <c r="D49" s="35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J49" s="1167"/>
      <c r="AK49" s="1643"/>
      <c r="AL49" s="1643"/>
      <c r="AM49" s="1167"/>
      <c r="AN49" s="1167"/>
      <c r="AO49" s="1167"/>
      <c r="AP49" s="1167"/>
      <c r="AQ49" s="1643"/>
      <c r="AR49" s="1167"/>
      <c r="AS49" s="1167"/>
      <c r="AT49" s="551"/>
      <c r="AU49" s="1167"/>
      <c r="AV49" s="1167"/>
      <c r="AW49" s="1167"/>
      <c r="AX49" s="1167"/>
      <c r="AY49" s="1167"/>
      <c r="AZ49" s="1639"/>
      <c r="BA49" s="573"/>
      <c r="BB49" s="573"/>
      <c r="BC49" s="573"/>
      <c r="BD49" s="573"/>
      <c r="BE49" s="1648">
        <v>11</v>
      </c>
    </row>
    <row s="1648" customFormat="1" customHeight="1" ht="11.549999999999999">
      <c r="A50" s="994"/>
      <c r="B50" s="1643"/>
      <c r="C50" s="1643"/>
      <c r="D50" s="35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J50" s="1167"/>
      <c r="AK50" s="1643"/>
      <c r="AL50" s="1643"/>
      <c r="AM50" s="1167"/>
      <c r="AN50" s="1167"/>
      <c r="AO50" s="1167"/>
      <c r="AP50" s="1167"/>
      <c r="AQ50" s="1643"/>
      <c r="AR50" s="1167"/>
      <c r="AS50" s="1167"/>
      <c r="AT50" s="551"/>
      <c r="AU50" s="1167"/>
      <c r="AV50" s="1167"/>
      <c r="AW50" s="1167"/>
      <c r="AX50" s="1167"/>
      <c r="AY50" s="1167"/>
      <c r="AZ50" s="1639"/>
      <c r="BA50" s="573"/>
      <c r="BB50" s="573"/>
      <c r="BC50" s="573"/>
      <c r="BD50" s="573"/>
      <c r="BE50" s="1648">
        <v>11</v>
      </c>
    </row>
    <row s="1648" customFormat="1" customHeight="1" ht="11.549999999999999">
      <c r="A51" s="994"/>
      <c r="B51" s="1643"/>
      <c r="C51" s="1643"/>
      <c r="D51" s="35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J51" s="1167"/>
      <c r="AK51" s="1643"/>
      <c r="AL51" s="1643"/>
      <c r="AM51" s="1167"/>
      <c r="AN51" s="1167"/>
      <c r="AO51" s="1167"/>
      <c r="AP51" s="1167"/>
      <c r="AQ51" s="1643"/>
      <c r="AR51" s="1167"/>
      <c r="AS51" s="1167"/>
      <c r="AT51" s="551"/>
      <c r="AU51" s="1167"/>
      <c r="AV51" s="1167"/>
      <c r="AW51" s="1167"/>
      <c r="AX51" s="1167"/>
      <c r="AY51" s="1167"/>
      <c r="AZ51" s="1639"/>
      <c r="BA51" s="573"/>
      <c r="BB51" s="573"/>
      <c r="BC51" s="573"/>
      <c r="BD51" s="573"/>
      <c r="BE51" s="1648">
        <v>11</v>
      </c>
    </row>
    <row s="1648" customFormat="1" customHeight="1" ht="11.549999999999999">
      <c r="A52" s="994"/>
      <c r="B52" s="1643"/>
      <c r="C52" s="1643"/>
      <c r="D52" s="35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J52" s="1167"/>
      <c r="AK52" s="1643"/>
      <c r="AL52" s="1643"/>
      <c r="AM52" s="1167"/>
      <c r="AN52" s="1167"/>
      <c r="AO52" s="1167"/>
      <c r="AP52" s="1167"/>
      <c r="AQ52" s="1643"/>
      <c r="AR52" s="1167"/>
      <c r="AS52" s="1167"/>
      <c r="AT52" s="551"/>
      <c r="AU52" s="1167"/>
      <c r="AV52" s="1167"/>
      <c r="AW52" s="1167"/>
      <c r="AX52" s="1167"/>
      <c r="AY52" s="1167"/>
      <c r="AZ52" s="1639"/>
      <c r="BA52" s="573"/>
      <c r="BB52" s="573"/>
      <c r="BC52" s="573"/>
      <c r="BD52" s="573"/>
      <c r="BE52" s="1648">
        <v>11</v>
      </c>
    </row>
    <row s="1648" customFormat="1" customHeight="1" ht="11.549999999999999">
      <c r="A53" s="994"/>
      <c r="B53" s="1643"/>
      <c r="C53" s="1643"/>
      <c r="D53" s="35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J53" s="1167"/>
      <c r="AK53" s="1643"/>
      <c r="AL53" s="1643"/>
      <c r="AM53" s="1167"/>
      <c r="AN53" s="1167"/>
      <c r="AO53" s="1167"/>
      <c r="AP53" s="1167"/>
      <c r="AQ53" s="1643"/>
      <c r="AR53" s="1167"/>
      <c r="AS53" s="1167"/>
      <c r="AT53" s="551"/>
      <c r="AU53" s="1167"/>
      <c r="AV53" s="1167"/>
      <c r="AW53" s="1167"/>
      <c r="AX53" s="1167"/>
      <c r="AY53" s="1167"/>
      <c r="AZ53" s="1639"/>
      <c r="BA53" s="573"/>
      <c r="BB53" s="573"/>
      <c r="BC53" s="573"/>
      <c r="BD53" s="573"/>
      <c r="BE53" s="1648">
        <v>11</v>
      </c>
    </row>
    <row s="1648" customFormat="1" customHeight="1" ht="11.549999999999999">
      <c r="A54" s="994"/>
      <c r="B54" s="1643"/>
      <c r="C54" s="1643"/>
      <c r="D54" s="35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J54" s="1167"/>
      <c r="AK54" s="1643"/>
      <c r="AL54" s="1643"/>
      <c r="AM54" s="1167"/>
      <c r="AN54" s="1167"/>
      <c r="AO54" s="1167"/>
      <c r="AP54" s="1167"/>
      <c r="AQ54" s="1643"/>
      <c r="AR54" s="1167"/>
      <c r="AS54" s="1167"/>
      <c r="AT54" s="551"/>
      <c r="AU54" s="1167"/>
      <c r="AV54" s="1167"/>
      <c r="AW54" s="1167"/>
      <c r="AX54" s="1167"/>
      <c r="AY54" s="1167"/>
      <c r="AZ54" s="1639"/>
      <c r="BA54" s="573"/>
      <c r="BB54" s="573"/>
      <c r="BC54" s="573"/>
      <c r="BD54" s="573"/>
      <c r="BE54" s="1648">
        <v>11</v>
      </c>
    </row>
    <row s="1648" customFormat="1" customHeight="1" ht="11.549999999999999">
      <c r="A55" s="994"/>
      <c r="B55" s="1643"/>
      <c r="C55" s="1643"/>
      <c r="D55" s="35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J55" s="1167"/>
      <c r="AK55" s="1643"/>
      <c r="AL55" s="1643"/>
      <c r="AM55" s="1167"/>
      <c r="AN55" s="1167"/>
      <c r="AO55" s="1167"/>
      <c r="AP55" s="1167"/>
      <c r="AQ55" s="1643"/>
      <c r="AR55" s="1167"/>
      <c r="AS55" s="1167"/>
      <c r="AT55" s="551"/>
      <c r="AU55" s="1167"/>
      <c r="AV55" s="1167"/>
      <c r="AW55" s="1167"/>
      <c r="AX55" s="1167"/>
      <c r="AY55" s="1167"/>
      <c r="AZ55" s="1639"/>
      <c r="BA55" s="573"/>
      <c r="BB55" s="573"/>
      <c r="BC55" s="573"/>
      <c r="BD55" s="573"/>
      <c r="BE55" s="1648">
        <v>11</v>
      </c>
    </row>
    <row s="1648" customFormat="1" customHeight="1" ht="11.549999999999999">
      <c r="A56" s="994"/>
      <c r="B56" s="1643"/>
      <c r="C56" s="1643"/>
      <c r="D56" s="358"/>
      <c r="J56" s="1648"/>
      <c r="K56" s="1648"/>
      <c r="L56" s="1648"/>
      <c r="M56" s="1648"/>
      <c r="N56" s="1648"/>
      <c r="O56" s="1648"/>
      <c r="P56" s="1648"/>
      <c r="Q56" s="1648"/>
      <c r="R56" s="1648"/>
      <c r="S56" s="1648"/>
      <c r="T56" s="1648"/>
      <c r="U56" s="1648"/>
      <c r="V56" s="1648"/>
      <c r="W56" s="1648"/>
      <c r="X56" s="1648"/>
      <c r="Y56" s="1648"/>
      <c r="Z56" s="1648"/>
      <c r="AA56" s="1648"/>
      <c r="AB56" s="1648"/>
      <c r="AC56" s="1648"/>
      <c r="AD56" s="1648"/>
      <c r="AE56" s="1648"/>
      <c r="AF56" s="1648"/>
      <c r="AG56" s="1648"/>
      <c r="AH56" s="1648"/>
      <c r="AJ56" s="1167"/>
      <c r="AK56" s="1643"/>
      <c r="AL56" s="1643"/>
      <c r="AM56" s="1167"/>
      <c r="AN56" s="1167"/>
      <c r="AO56" s="1167"/>
      <c r="AP56" s="1167"/>
      <c r="AQ56" s="1643"/>
      <c r="AR56" s="1167"/>
      <c r="AS56" s="1167"/>
      <c r="AT56" s="551"/>
      <c r="AU56" s="1167"/>
      <c r="AV56" s="1167"/>
      <c r="AW56" s="1167"/>
      <c r="AX56" s="1167"/>
      <c r="AY56" s="1167"/>
      <c r="AZ56" s="1639"/>
      <c r="BA56" s="573"/>
      <c r="BB56" s="573"/>
      <c r="BC56" s="573"/>
      <c r="BD56" s="573"/>
      <c r="BE56" s="1648">
        <v>11</v>
      </c>
    </row>
    <row s="1648" customFormat="1" customHeight="1" ht="11.549999999999999">
      <c r="A57" s="994"/>
      <c r="B57" s="1643"/>
      <c r="C57" s="1643"/>
      <c r="D57" s="35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J57" s="1167"/>
      <c r="AK57" s="1643"/>
      <c r="AL57" s="1643"/>
      <c r="AM57" s="1167"/>
      <c r="AN57" s="1167"/>
      <c r="AO57" s="1167"/>
      <c r="AP57" s="1167"/>
      <c r="AQ57" s="1643"/>
      <c r="AR57" s="1167"/>
      <c r="AS57" s="1167"/>
      <c r="AT57" s="551"/>
      <c r="AU57" s="1167"/>
      <c r="AV57" s="1167"/>
      <c r="AW57" s="1167"/>
      <c r="AX57" s="1167"/>
      <c r="AY57" s="1167"/>
      <c r="AZ57" s="1639"/>
      <c r="BA57" s="573"/>
      <c r="BB57" s="573"/>
      <c r="BC57" s="573"/>
      <c r="BD57" s="573"/>
      <c r="BE57" s="1648">
        <v>11</v>
      </c>
    </row>
    <row s="1648" customFormat="1" customHeight="1" ht="11.549999999999999">
      <c r="A58" s="994"/>
      <c r="B58" s="1643"/>
      <c r="C58" s="1643"/>
      <c r="D58" s="35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J58" s="1167"/>
      <c r="AK58" s="1643"/>
      <c r="AL58" s="1643"/>
      <c r="AM58" s="1167"/>
      <c r="AN58" s="1167"/>
      <c r="AO58" s="1167"/>
      <c r="AP58" s="1167"/>
      <c r="AQ58" s="1643"/>
      <c r="AR58" s="1167"/>
      <c r="AS58" s="1167"/>
      <c r="AT58" s="551"/>
      <c r="AU58" s="1167"/>
      <c r="AV58" s="1167"/>
      <c r="AW58" s="1167"/>
      <c r="AX58" s="1167"/>
      <c r="AY58" s="1167"/>
      <c r="AZ58" s="1639"/>
      <c r="BA58" s="573"/>
      <c r="BB58" s="573"/>
      <c r="BC58" s="573"/>
      <c r="BD58" s="573"/>
      <c r="BE58" s="1648">
        <v>11</v>
      </c>
    </row>
    <row s="1648" customFormat="1" customHeight="1" ht="11.549999999999999">
      <c r="A59" s="994"/>
      <c r="B59" s="1643"/>
      <c r="C59" s="1643"/>
      <c r="D59" s="35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J59" s="1167"/>
      <c r="AK59" s="1643"/>
      <c r="AL59" s="1643"/>
      <c r="AM59" s="1167"/>
      <c r="AN59" s="1167"/>
      <c r="AO59" s="1167"/>
      <c r="AP59" s="1167"/>
      <c r="AQ59" s="1643"/>
      <c r="AR59" s="1167"/>
      <c r="AS59" s="1167"/>
      <c r="AT59" s="551"/>
      <c r="AU59" s="1167"/>
      <c r="AV59" s="1167"/>
      <c r="AW59" s="1167"/>
      <c r="AX59" s="1167"/>
      <c r="AY59" s="1167"/>
      <c r="AZ59" s="1639"/>
      <c r="BA59" s="573"/>
      <c r="BB59" s="573"/>
      <c r="BC59" s="573"/>
      <c r="BD59" s="573"/>
      <c r="BE59" s="1648">
        <v>11</v>
      </c>
    </row>
    <row s="1648" customFormat="1" customHeight="1" ht="11.549999999999999">
      <c r="A60" s="994"/>
      <c r="B60" s="1643"/>
      <c r="C60" s="1643"/>
      <c r="D60" s="35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J60" s="1167"/>
      <c r="AK60" s="1643"/>
      <c r="AL60" s="1643"/>
      <c r="AM60" s="1167"/>
      <c r="AN60" s="1167"/>
      <c r="AO60" s="1167"/>
      <c r="AP60" s="1167"/>
      <c r="AQ60" s="1643"/>
      <c r="AR60" s="1167"/>
      <c r="AS60" s="1167"/>
      <c r="AT60" s="551"/>
      <c r="AU60" s="1167"/>
      <c r="AV60" s="1167"/>
      <c r="AW60" s="1167"/>
      <c r="AX60" s="1167"/>
      <c r="AY60" s="1167"/>
      <c r="AZ60" s="1639"/>
      <c r="BA60" s="573"/>
      <c r="BB60" s="573"/>
      <c r="BC60" s="573"/>
      <c r="BD60" s="573"/>
      <c r="BE60" s="1648">
        <v>11</v>
      </c>
    </row>
    <row s="1648" customFormat="1" customHeight="1" ht="11.549999999999999">
      <c r="A61" s="994"/>
      <c r="B61" s="1643"/>
      <c r="C61" s="1643"/>
      <c r="D61" s="358"/>
      <c r="J61" s="1648"/>
      <c r="K61" s="1648"/>
      <c r="L61" s="1648"/>
      <c r="M61" s="1648"/>
      <c r="N61" s="1648"/>
      <c r="O61" s="1648"/>
      <c r="P61" s="1648"/>
      <c r="Q61" s="1648"/>
      <c r="R61" s="1648"/>
      <c r="S61" s="1648"/>
      <c r="T61" s="1648"/>
      <c r="U61" s="1648"/>
      <c r="V61" s="1648"/>
      <c r="W61" s="1648"/>
      <c r="X61" s="1648"/>
      <c r="Y61" s="1648"/>
      <c r="Z61" s="1648"/>
      <c r="AA61" s="1648"/>
      <c r="AB61" s="1648"/>
      <c r="AC61" s="1648"/>
      <c r="AD61" s="1648"/>
      <c r="AE61" s="1648"/>
      <c r="AF61" s="1648"/>
      <c r="AG61" s="1648"/>
      <c r="AH61" s="1648"/>
      <c r="AJ61" s="1167"/>
      <c r="AK61" s="1643"/>
      <c r="AL61" s="1643"/>
      <c r="AM61" s="1167"/>
      <c r="AN61" s="1167"/>
      <c r="AO61" s="1167"/>
      <c r="AP61" s="1167"/>
      <c r="AQ61" s="1643"/>
      <c r="AR61" s="1167"/>
      <c r="AS61" s="1167"/>
      <c r="AT61" s="551"/>
      <c r="AU61" s="1167"/>
      <c r="AV61" s="1167"/>
      <c r="AW61" s="1167"/>
      <c r="AX61" s="1167"/>
      <c r="AY61" s="1167"/>
      <c r="AZ61" s="1639"/>
      <c r="BA61" s="573"/>
      <c r="BB61" s="573"/>
      <c r="BC61" s="573"/>
      <c r="BD61" s="573"/>
      <c r="BE61" s="1648">
        <v>11</v>
      </c>
    </row>
    <row s="1648" customFormat="1" customHeight="1" ht="11.549999999999999">
      <c r="A62" s="994"/>
      <c r="B62" s="1643"/>
      <c r="C62" s="1643"/>
      <c r="D62" s="358"/>
      <c r="J62" s="1648"/>
      <c r="K62" s="1648"/>
      <c r="L62" s="1648"/>
      <c r="M62" s="1648"/>
      <c r="N62" s="1648"/>
      <c r="O62" s="1648"/>
      <c r="P62" s="1648"/>
      <c r="Q62" s="1648"/>
      <c r="R62" s="1648"/>
      <c r="S62" s="1648"/>
      <c r="T62" s="1648"/>
      <c r="U62" s="1648"/>
      <c r="V62" s="1648"/>
      <c r="W62" s="1648"/>
      <c r="X62" s="1648"/>
      <c r="Y62" s="1648"/>
      <c r="Z62" s="1648"/>
      <c r="AA62" s="1648"/>
      <c r="AB62" s="1648"/>
      <c r="AC62" s="1648"/>
      <c r="AD62" s="1648"/>
      <c r="AE62" s="1648"/>
      <c r="AF62" s="1648"/>
      <c r="AG62" s="1648"/>
      <c r="AH62" s="1648"/>
      <c r="AJ62" s="1167"/>
      <c r="AK62" s="1643"/>
      <c r="AL62" s="1643"/>
      <c r="AM62" s="1167"/>
      <c r="AN62" s="1167"/>
      <c r="AO62" s="1167"/>
      <c r="AP62" s="1167"/>
      <c r="AQ62" s="1643"/>
      <c r="AR62" s="1167"/>
      <c r="AS62" s="1167"/>
      <c r="AT62" s="551"/>
      <c r="AU62" s="1167"/>
      <c r="AV62" s="1167"/>
      <c r="AW62" s="1167"/>
      <c r="AX62" s="1167"/>
      <c r="AY62" s="1167"/>
      <c r="AZ62" s="1639"/>
      <c r="BA62" s="573"/>
      <c r="BB62" s="573"/>
      <c r="BC62" s="573"/>
      <c r="BD62" s="573"/>
      <c r="BE62" s="1648">
        <v>11</v>
      </c>
    </row>
    <row s="1648" customFormat="1" customHeight="1" ht="11.549999999999999">
      <c r="A63" s="994"/>
      <c r="B63" s="1643"/>
      <c r="C63" s="1643"/>
      <c r="D63" s="358"/>
      <c r="J63" s="1648"/>
      <c r="K63" s="1648"/>
      <c r="L63" s="1648"/>
      <c r="M63" s="1648"/>
      <c r="N63" s="1648"/>
      <c r="O63" s="1648"/>
      <c r="P63" s="1648"/>
      <c r="Q63" s="1648"/>
      <c r="R63" s="1648"/>
      <c r="S63" s="1648"/>
      <c r="T63" s="1648"/>
      <c r="U63" s="1648"/>
      <c r="V63" s="1648"/>
      <c r="W63" s="1648"/>
      <c r="X63" s="1648"/>
      <c r="Y63" s="1648"/>
      <c r="Z63" s="1648"/>
      <c r="AA63" s="1648"/>
      <c r="AB63" s="1648"/>
      <c r="AC63" s="1648"/>
      <c r="AD63" s="1648"/>
      <c r="AE63" s="1648"/>
      <c r="AF63" s="1648"/>
      <c r="AG63" s="1648"/>
      <c r="AH63" s="1648"/>
      <c r="AJ63" s="1167"/>
      <c r="AK63" s="1643"/>
      <c r="AL63" s="1643"/>
      <c r="AM63" s="1167"/>
      <c r="AN63" s="1167"/>
      <c r="AO63" s="1167"/>
      <c r="AP63" s="1167"/>
      <c r="AQ63" s="1643"/>
      <c r="AR63" s="1167"/>
      <c r="AS63" s="1167"/>
      <c r="AT63" s="551"/>
      <c r="AU63" s="1167"/>
      <c r="AV63" s="1167"/>
      <c r="AW63" s="1167"/>
      <c r="AX63" s="1167"/>
      <c r="AY63" s="1167"/>
      <c r="AZ63" s="1639"/>
      <c r="BA63" s="573"/>
      <c r="BB63" s="573"/>
      <c r="BC63" s="573"/>
      <c r="BD63" s="573"/>
      <c r="BE63" s="1648">
        <v>11</v>
      </c>
    </row>
    <row s="1648" customFormat="1" customHeight="1" ht="11.549999999999999">
      <c r="A64" s="994"/>
      <c r="B64" s="1643"/>
      <c r="C64" s="1643"/>
      <c r="D64" s="35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c r="AJ64" s="1167"/>
      <c r="AK64" s="1643"/>
      <c r="AL64" s="1643"/>
      <c r="AM64" s="1167"/>
      <c r="AN64" s="1167"/>
      <c r="AO64" s="1167"/>
      <c r="AP64" s="1167"/>
      <c r="AQ64" s="1643"/>
      <c r="AR64" s="1167"/>
      <c r="AS64" s="1167"/>
      <c r="AT64" s="551"/>
      <c r="AU64" s="1167"/>
      <c r="AV64" s="1167"/>
      <c r="AW64" s="1167"/>
      <c r="AX64" s="1167"/>
      <c r="AY64" s="1167"/>
      <c r="AZ64" s="1639"/>
      <c r="BA64" s="573"/>
      <c r="BB64" s="573"/>
      <c r="BC64" s="573"/>
      <c r="BD64" s="573"/>
      <c r="BE64" s="1648">
        <v>11</v>
      </c>
    </row>
    <row s="1648" customFormat="1" customHeight="1" ht="11.549999999999999">
      <c r="A65" s="994"/>
      <c r="B65" s="1643"/>
      <c r="C65" s="1643"/>
      <c r="D65" s="35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c r="AJ65" s="1167"/>
      <c r="AK65" s="1643"/>
      <c r="AL65" s="1643"/>
      <c r="AM65" s="1167"/>
      <c r="AN65" s="1167"/>
      <c r="AO65" s="1167"/>
      <c r="AP65" s="1167"/>
      <c r="AQ65" s="1643"/>
      <c r="AR65" s="1167"/>
      <c r="AS65" s="1167"/>
      <c r="AT65" s="551"/>
      <c r="AU65" s="1167"/>
      <c r="AV65" s="1167"/>
      <c r="AW65" s="1167"/>
      <c r="AX65" s="1167"/>
      <c r="AY65" s="1167"/>
      <c r="AZ65" s="1639"/>
      <c r="BA65" s="573"/>
      <c r="BB65" s="573"/>
      <c r="BC65" s="573"/>
      <c r="BD65" s="573"/>
      <c r="BE65" s="1648">
        <v>11</v>
      </c>
    </row>
    <row s="1648" customFormat="1" customHeight="1" ht="11.549999999999999">
      <c r="A66" s="994"/>
      <c r="B66" s="1643"/>
      <c r="C66" s="1643"/>
      <c r="D66" s="358"/>
      <c r="J66" s="1648"/>
      <c r="K66" s="1648"/>
      <c r="L66" s="1648"/>
      <c r="M66" s="1648"/>
      <c r="N66" s="1648"/>
      <c r="O66" s="1648"/>
      <c r="P66" s="1648"/>
      <c r="Q66" s="1648"/>
      <c r="R66" s="1648"/>
      <c r="S66" s="1648"/>
      <c r="T66" s="1648"/>
      <c r="U66" s="1648"/>
      <c r="V66" s="1648"/>
      <c r="W66" s="1648"/>
      <c r="X66" s="1648"/>
      <c r="Y66" s="1648"/>
      <c r="Z66" s="1648"/>
      <c r="AA66" s="1648"/>
      <c r="AB66" s="1648"/>
      <c r="AC66" s="1648"/>
      <c r="AD66" s="1648"/>
      <c r="AE66" s="1648"/>
      <c r="AF66" s="1648"/>
      <c r="AG66" s="1648"/>
      <c r="AH66" s="1648"/>
      <c r="AJ66" s="1167"/>
      <c r="AK66" s="1643"/>
      <c r="AL66" s="1643"/>
      <c r="AM66" s="1167"/>
      <c r="AN66" s="1167"/>
      <c r="AO66" s="1167"/>
      <c r="AP66" s="1167"/>
      <c r="AQ66" s="1643"/>
      <c r="AR66" s="1167"/>
      <c r="AS66" s="1167"/>
      <c r="AT66" s="551"/>
      <c r="AU66" s="1167"/>
      <c r="AV66" s="1167"/>
      <c r="AW66" s="1167"/>
      <c r="AX66" s="1167"/>
      <c r="AY66" s="1167"/>
      <c r="AZ66" s="1639"/>
      <c r="BA66" s="573"/>
      <c r="BB66" s="573"/>
      <c r="BC66" s="573"/>
      <c r="BD66" s="573"/>
      <c r="BE66" s="1648">
        <v>11</v>
      </c>
    </row>
    <row s="1648" customFormat="1" customHeight="1" ht="11.549999999999999">
      <c r="A67" s="994"/>
      <c r="B67" s="1643"/>
      <c r="C67" s="1643"/>
      <c r="D67" s="358"/>
      <c r="J67" s="1648"/>
      <c r="K67" s="1648"/>
      <c r="L67" s="1648"/>
      <c r="M67" s="1648"/>
      <c r="N67" s="1648"/>
      <c r="O67" s="1648"/>
      <c r="P67" s="1648"/>
      <c r="Q67" s="1648"/>
      <c r="R67" s="1648"/>
      <c r="S67" s="1648"/>
      <c r="T67" s="1648"/>
      <c r="U67" s="1648"/>
      <c r="V67" s="1648"/>
      <c r="W67" s="1648"/>
      <c r="X67" s="1648"/>
      <c r="Y67" s="1648"/>
      <c r="Z67" s="1648"/>
      <c r="AA67" s="1648"/>
      <c r="AB67" s="1648"/>
      <c r="AC67" s="1648"/>
      <c r="AD67" s="1648"/>
      <c r="AE67" s="1648"/>
      <c r="AF67" s="1648"/>
      <c r="AG67" s="1648"/>
      <c r="AH67" s="1648"/>
      <c r="AJ67" s="1167"/>
      <c r="AK67" s="1643"/>
      <c r="AL67" s="1643"/>
      <c r="AM67" s="1167"/>
      <c r="AN67" s="1167"/>
      <c r="AO67" s="1167"/>
      <c r="AP67" s="1167"/>
      <c r="AQ67" s="1643"/>
      <c r="AR67" s="1167"/>
      <c r="AS67" s="1167"/>
      <c r="AT67" s="551"/>
      <c r="AU67" s="1167"/>
      <c r="AV67" s="1167"/>
      <c r="AW67" s="1167"/>
      <c r="AX67" s="1167"/>
      <c r="AY67" s="1167"/>
      <c r="AZ67" s="1639"/>
      <c r="BA67" s="573"/>
      <c r="BB67" s="573"/>
      <c r="BC67" s="573"/>
      <c r="BD67" s="573"/>
      <c r="BE67" s="1648">
        <v>11</v>
      </c>
    </row>
    <row s="1648" customFormat="1" customHeight="1" ht="11.549999999999999">
      <c r="A68" s="994"/>
      <c r="B68" s="1643"/>
      <c r="C68" s="1643"/>
      <c r="D68" s="358"/>
      <c r="J68" s="1648"/>
      <c r="K68" s="1648"/>
      <c r="L68" s="1648"/>
      <c r="M68" s="1648"/>
      <c r="N68" s="1648"/>
      <c r="O68" s="1648"/>
      <c r="P68" s="1648"/>
      <c r="Q68" s="1648"/>
      <c r="R68" s="1648"/>
      <c r="S68" s="1648"/>
      <c r="T68" s="1648"/>
      <c r="U68" s="1648"/>
      <c r="V68" s="1648"/>
      <c r="W68" s="1648"/>
      <c r="X68" s="1648"/>
      <c r="Y68" s="1648"/>
      <c r="Z68" s="1648"/>
      <c r="AA68" s="1648"/>
      <c r="AB68" s="1648"/>
      <c r="AC68" s="1648"/>
      <c r="AD68" s="1648"/>
      <c r="AE68" s="1648"/>
      <c r="AF68" s="1648"/>
      <c r="AG68" s="1648"/>
      <c r="AH68" s="1648"/>
      <c r="AJ68" s="1167"/>
      <c r="AK68" s="1643"/>
      <c r="AL68" s="1643"/>
      <c r="AM68" s="1167"/>
      <c r="AN68" s="1167"/>
      <c r="AO68" s="1167"/>
      <c r="AP68" s="1167"/>
      <c r="AQ68" s="1643"/>
      <c r="AR68" s="1167"/>
      <c r="AS68" s="1167"/>
      <c r="AT68" s="551"/>
      <c r="AU68" s="1167"/>
      <c r="AV68" s="1167"/>
      <c r="AW68" s="1167"/>
      <c r="AX68" s="1167"/>
      <c r="AY68" s="1167"/>
      <c r="AZ68" s="1639"/>
      <c r="BA68" s="573"/>
      <c r="BB68" s="573"/>
      <c r="BC68" s="573"/>
      <c r="BD68" s="573"/>
      <c r="BE68" s="1648">
        <v>11</v>
      </c>
    </row>
    <row s="1648" customFormat="1" customHeight="1" ht="11.549999999999999">
      <c r="A69" s="994"/>
      <c r="B69" s="1643"/>
      <c r="C69" s="1643"/>
      <c r="D69" s="358"/>
      <c r="J69" s="1648"/>
      <c r="K69" s="1648"/>
      <c r="L69" s="1648"/>
      <c r="M69" s="1648"/>
      <c r="N69" s="1648"/>
      <c r="O69" s="1648"/>
      <c r="P69" s="1648"/>
      <c r="Q69" s="1648"/>
      <c r="R69" s="1648"/>
      <c r="S69" s="1648"/>
      <c r="T69" s="1648"/>
      <c r="U69" s="1648"/>
      <c r="V69" s="1648"/>
      <c r="W69" s="1648"/>
      <c r="X69" s="1648"/>
      <c r="Y69" s="1648"/>
      <c r="Z69" s="1648"/>
      <c r="AA69" s="1648"/>
      <c r="AB69" s="1648"/>
      <c r="AC69" s="1648"/>
      <c r="AD69" s="1648"/>
      <c r="AE69" s="1648"/>
      <c r="AF69" s="1648"/>
      <c r="AG69" s="1648"/>
      <c r="AH69" s="1648"/>
      <c r="AJ69" s="1167"/>
      <c r="AK69" s="1643"/>
      <c r="AL69" s="1643"/>
      <c r="AM69" s="1167"/>
      <c r="AN69" s="1167"/>
      <c r="AO69" s="1167"/>
      <c r="AP69" s="1167"/>
      <c r="AQ69" s="1643"/>
      <c r="AR69" s="1167"/>
      <c r="AS69" s="1167"/>
      <c r="AT69" s="551"/>
      <c r="AU69" s="1167"/>
      <c r="AV69" s="1167"/>
      <c r="AW69" s="1167"/>
      <c r="AX69" s="1167"/>
      <c r="AY69" s="1167"/>
      <c r="AZ69" s="1639"/>
      <c r="BA69" s="573"/>
      <c r="BB69" s="573"/>
      <c r="BC69" s="573"/>
      <c r="BD69" s="573"/>
      <c r="BE69" s="1648">
        <v>11</v>
      </c>
    </row>
    <row s="1648" customFormat="1" customHeight="1" ht="11.549999999999999">
      <c r="A70" s="994"/>
      <c r="B70" s="1643"/>
      <c r="C70" s="1643"/>
      <c r="D70" s="358"/>
      <c r="J70" s="1648"/>
      <c r="K70" s="1648"/>
      <c r="L70" s="1648"/>
      <c r="M70" s="1648"/>
      <c r="N70" s="1648"/>
      <c r="O70" s="1648"/>
      <c r="P70" s="1648"/>
      <c r="Q70" s="1648"/>
      <c r="R70" s="1648"/>
      <c r="S70" s="1648"/>
      <c r="T70" s="1648"/>
      <c r="U70" s="1648"/>
      <c r="V70" s="1648"/>
      <c r="W70" s="1648"/>
      <c r="X70" s="1648"/>
      <c r="Y70" s="1648"/>
      <c r="Z70" s="1648"/>
      <c r="AA70" s="1648"/>
      <c r="AB70" s="1648"/>
      <c r="AC70" s="1648"/>
      <c r="AD70" s="1648"/>
      <c r="AE70" s="1648"/>
      <c r="AF70" s="1648"/>
      <c r="AG70" s="1648"/>
      <c r="AH70" s="1648"/>
      <c r="AJ70" s="1167"/>
      <c r="AK70" s="1643"/>
      <c r="AL70" s="1643"/>
      <c r="AM70" s="1167"/>
      <c r="AN70" s="1167"/>
      <c r="AO70" s="1167"/>
      <c r="AP70" s="1167"/>
      <c r="AQ70" s="1643"/>
      <c r="AR70" s="1167"/>
      <c r="AS70" s="1167"/>
      <c r="AT70" s="551"/>
      <c r="AU70" s="1167"/>
      <c r="AV70" s="1167"/>
      <c r="AW70" s="1167"/>
      <c r="AX70" s="1167"/>
      <c r="AY70" s="1167"/>
      <c r="AZ70" s="1639"/>
      <c r="BA70" s="573"/>
      <c r="BB70" s="573"/>
      <c r="BC70" s="573"/>
      <c r="BD70" s="573"/>
      <c r="BE70" s="1648">
        <v>11</v>
      </c>
    </row>
    <row s="1648" customFormat="1" customHeight="1" ht="11.549999999999999">
      <c r="A71" s="994"/>
      <c r="B71" s="1643"/>
      <c r="C71" s="1643"/>
      <c r="D71" s="358"/>
      <c r="J71" s="1648"/>
      <c r="K71" s="1648"/>
      <c r="L71" s="1648"/>
      <c r="M71" s="1648"/>
      <c r="N71" s="1648"/>
      <c r="O71" s="1648"/>
      <c r="P71" s="1648"/>
      <c r="Q71" s="1648"/>
      <c r="R71" s="1648"/>
      <c r="S71" s="1648"/>
      <c r="T71" s="1648"/>
      <c r="U71" s="1648"/>
      <c r="V71" s="1648"/>
      <c r="W71" s="1648"/>
      <c r="X71" s="1648"/>
      <c r="Y71" s="1648"/>
      <c r="Z71" s="1648"/>
      <c r="AA71" s="1648"/>
      <c r="AB71" s="1648"/>
      <c r="AC71" s="1648"/>
      <c r="AD71" s="1648"/>
      <c r="AE71" s="1648"/>
      <c r="AF71" s="1648"/>
      <c r="AG71" s="1648"/>
      <c r="AH71" s="1648"/>
      <c r="AJ71" s="1167"/>
      <c r="AK71" s="1643"/>
      <c r="AL71" s="1643"/>
      <c r="AM71" s="1167"/>
      <c r="AN71" s="1167"/>
      <c r="AO71" s="1167"/>
      <c r="AP71" s="1167"/>
      <c r="AQ71" s="1643"/>
      <c r="AR71" s="1167"/>
      <c r="AS71" s="1167"/>
      <c r="AT71" s="551"/>
      <c r="AU71" s="1167"/>
      <c r="AV71" s="1167"/>
      <c r="AW71" s="1167"/>
      <c r="AX71" s="1167"/>
      <c r="AY71" s="1167"/>
      <c r="AZ71" s="1639"/>
      <c r="BA71" s="573"/>
      <c r="BB71" s="573"/>
      <c r="BC71" s="573"/>
      <c r="BD71" s="573"/>
      <c r="BE71" s="1648">
        <v>11</v>
      </c>
    </row>
    <row s="1648" customFormat="1" customHeight="1" ht="11.549999999999999">
      <c r="A72" s="994"/>
      <c r="B72" s="1643"/>
      <c r="C72" s="1643"/>
      <c r="D72" s="358"/>
      <c r="J72" s="1648"/>
      <c r="K72" s="1648"/>
      <c r="L72" s="1648"/>
      <c r="M72" s="1648"/>
      <c r="N72" s="1648"/>
      <c r="O72" s="1648"/>
      <c r="P72" s="1648"/>
      <c r="Q72" s="1648"/>
      <c r="R72" s="1648"/>
      <c r="S72" s="1648"/>
      <c r="T72" s="1648"/>
      <c r="U72" s="1648"/>
      <c r="V72" s="1648"/>
      <c r="W72" s="1648"/>
      <c r="X72" s="1648"/>
      <c r="Y72" s="1648"/>
      <c r="Z72" s="1648"/>
      <c r="AA72" s="1648"/>
      <c r="AB72" s="1648"/>
      <c r="AC72" s="1648"/>
      <c r="AD72" s="1648"/>
      <c r="AE72" s="1648"/>
      <c r="AF72" s="1648"/>
      <c r="AG72" s="1648"/>
      <c r="AH72" s="1648"/>
      <c r="AJ72" s="1167"/>
      <c r="AK72" s="1643"/>
      <c r="AL72" s="1643"/>
      <c r="AM72" s="1167"/>
      <c r="AN72" s="1167"/>
      <c r="AO72" s="1167"/>
      <c r="AP72" s="1167"/>
      <c r="AQ72" s="1643"/>
      <c r="AR72" s="1167"/>
      <c r="AS72" s="1167"/>
      <c r="AT72" s="551"/>
      <c r="AU72" s="1167"/>
      <c r="AV72" s="1167"/>
      <c r="AW72" s="1167"/>
      <c r="AX72" s="1167"/>
      <c r="AY72" s="1167"/>
      <c r="AZ72" s="1639"/>
      <c r="BA72" s="573"/>
      <c r="BB72" s="573"/>
      <c r="BC72" s="573"/>
      <c r="BD72" s="573"/>
      <c r="BE72" s="1648">
        <v>11</v>
      </c>
    </row>
    <row s="1648" customFormat="1" customHeight="1" ht="11.549999999999999">
      <c r="A73" s="994"/>
      <c r="B73" s="1643"/>
      <c r="C73" s="1643"/>
      <c r="D73" s="358"/>
      <c r="J73" s="1648"/>
      <c r="K73" s="1648"/>
      <c r="L73" s="1648"/>
      <c r="M73" s="1648"/>
      <c r="N73" s="1648"/>
      <c r="O73" s="1648"/>
      <c r="P73" s="1648"/>
      <c r="Q73" s="1648"/>
      <c r="R73" s="1648"/>
      <c r="S73" s="1648"/>
      <c r="T73" s="1648"/>
      <c r="U73" s="1648"/>
      <c r="V73" s="1648"/>
      <c r="W73" s="1648"/>
      <c r="X73" s="1648"/>
      <c r="Y73" s="1648"/>
      <c r="Z73" s="1648"/>
      <c r="AA73" s="1648"/>
      <c r="AB73" s="1648"/>
      <c r="AC73" s="1648"/>
      <c r="AD73" s="1648"/>
      <c r="AE73" s="1648"/>
      <c r="AF73" s="1648"/>
      <c r="AG73" s="1648"/>
      <c r="AH73" s="1648"/>
      <c r="AJ73" s="1167"/>
      <c r="AK73" s="1643"/>
      <c r="AL73" s="1643"/>
      <c r="AM73" s="1167"/>
      <c r="AN73" s="1167"/>
      <c r="AO73" s="1167"/>
      <c r="AP73" s="1167"/>
      <c r="AQ73" s="1643"/>
      <c r="AR73" s="1167"/>
      <c r="AS73" s="1167"/>
      <c r="AT73" s="551"/>
      <c r="AU73" s="1167"/>
      <c r="AV73" s="1167"/>
      <c r="AW73" s="1167"/>
      <c r="AX73" s="1167"/>
      <c r="AY73" s="1167"/>
      <c r="AZ73" s="1639"/>
      <c r="BA73" s="573"/>
      <c r="BB73" s="573"/>
      <c r="BC73" s="573"/>
      <c r="BD73" s="573"/>
      <c r="BE73" s="1648">
        <v>11</v>
      </c>
    </row>
    <row s="1648" customFormat="1" customHeight="1" ht="11.549999999999999">
      <c r="A74" s="994"/>
      <c r="B74" s="1643"/>
      <c r="C74" s="1643"/>
      <c r="D74" s="358"/>
      <c r="J74" s="1648"/>
      <c r="K74" s="1648"/>
      <c r="L74" s="1648"/>
      <c r="M74" s="1648"/>
      <c r="N74" s="1648"/>
      <c r="O74" s="1648"/>
      <c r="P74" s="1648"/>
      <c r="Q74" s="1648"/>
      <c r="R74" s="1648"/>
      <c r="S74" s="1648"/>
      <c r="T74" s="1648"/>
      <c r="U74" s="1648"/>
      <c r="V74" s="1648"/>
      <c r="W74" s="1648"/>
      <c r="X74" s="1648"/>
      <c r="Y74" s="1648"/>
      <c r="Z74" s="1648"/>
      <c r="AA74" s="1648"/>
      <c r="AB74" s="1648"/>
      <c r="AC74" s="1648"/>
      <c r="AD74" s="1648"/>
      <c r="AE74" s="1648"/>
      <c r="AF74" s="1648"/>
      <c r="AG74" s="1648"/>
      <c r="AH74" s="1648"/>
      <c r="AJ74" s="1167"/>
      <c r="AK74" s="1643"/>
      <c r="AL74" s="1643"/>
      <c r="AM74" s="1167"/>
      <c r="AN74" s="1167"/>
      <c r="AO74" s="1167"/>
      <c r="AP74" s="1167"/>
      <c r="AQ74" s="1643"/>
      <c r="AR74" s="1167"/>
      <c r="AS74" s="1167"/>
      <c r="AT74" s="551"/>
      <c r="AU74" s="1167"/>
      <c r="AV74" s="1167"/>
      <c r="AW74" s="1167"/>
      <c r="AX74" s="1167"/>
      <c r="AY74" s="1167"/>
      <c r="AZ74" s="1639"/>
      <c r="BA74" s="573"/>
      <c r="BB74" s="573"/>
      <c r="BC74" s="573"/>
      <c r="BD74" s="573"/>
      <c r="BE74" s="1648">
        <v>11</v>
      </c>
    </row>
    <row s="1648" customFormat="1" customHeight="1" ht="11.549999999999999">
      <c r="A75" s="994"/>
      <c r="B75" s="1643"/>
      <c r="C75" s="1643"/>
      <c r="D75" s="35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J75" s="1167"/>
      <c r="AK75" s="1643"/>
      <c r="AL75" s="1643"/>
      <c r="AM75" s="1167"/>
      <c r="AN75" s="1167"/>
      <c r="AO75" s="1167"/>
      <c r="AP75" s="1167"/>
      <c r="AQ75" s="1643"/>
      <c r="AR75" s="1167"/>
      <c r="AS75" s="1167"/>
      <c r="AT75" s="551"/>
      <c r="AU75" s="1167"/>
      <c r="AV75" s="1167"/>
      <c r="AW75" s="1167"/>
      <c r="AX75" s="1167"/>
      <c r="AY75" s="1167"/>
      <c r="AZ75" s="1639"/>
      <c r="BA75" s="573"/>
      <c r="BB75" s="573"/>
      <c r="BC75" s="573"/>
      <c r="BD75" s="573"/>
      <c r="BE75" s="1648">
        <v>11</v>
      </c>
    </row>
    <row s="1648" customFormat="1" customHeight="1" ht="11.549999999999999">
      <c r="A76" s="994"/>
      <c r="B76" s="1643"/>
      <c r="C76" s="1643"/>
      <c r="D76" s="35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J76" s="1167"/>
      <c r="AK76" s="1643"/>
      <c r="AL76" s="1643"/>
      <c r="AM76" s="1167"/>
      <c r="AN76" s="1167"/>
      <c r="AO76" s="1167"/>
      <c r="AP76" s="1167"/>
      <c r="AQ76" s="1643"/>
      <c r="AR76" s="1167"/>
      <c r="AS76" s="1167"/>
      <c r="AT76" s="551"/>
      <c r="AU76" s="1167"/>
      <c r="AV76" s="1167"/>
      <c r="AW76" s="1167"/>
      <c r="AX76" s="1167"/>
      <c r="AY76" s="1167"/>
      <c r="AZ76" s="1639"/>
      <c r="BA76" s="573"/>
      <c r="BB76" s="573"/>
      <c r="BC76" s="573"/>
      <c r="BD76" s="573"/>
      <c r="BE76" s="1648">
        <v>11</v>
      </c>
    </row>
    <row s="1648" customFormat="1" customHeight="1" ht="11.549999999999999">
      <c r="A77" s="994"/>
      <c r="B77" s="1643"/>
      <c r="C77" s="1643"/>
      <c r="D77" s="35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J77" s="1167"/>
      <c r="AK77" s="1643"/>
      <c r="AL77" s="1643"/>
      <c r="AM77" s="1167"/>
      <c r="AN77" s="1167"/>
      <c r="AO77" s="1167"/>
      <c r="AP77" s="1167"/>
      <c r="AQ77" s="1643"/>
      <c r="AR77" s="1167"/>
      <c r="AS77" s="1167"/>
      <c r="AT77" s="551"/>
      <c r="AU77" s="1167"/>
      <c r="AV77" s="1167"/>
      <c r="AW77" s="1167"/>
      <c r="AX77" s="1167"/>
      <c r="AY77" s="1167"/>
      <c r="AZ77" s="1639"/>
      <c r="BA77" s="573"/>
      <c r="BB77" s="573"/>
      <c r="BC77" s="573"/>
      <c r="BD77" s="573"/>
      <c r="BE77" s="1648">
        <v>11</v>
      </c>
    </row>
    <row s="1648" customFormat="1" customHeight="1" ht="11.549999999999999">
      <c r="A78" s="994"/>
      <c r="B78" s="1643"/>
      <c r="C78" s="1643"/>
      <c r="D78" s="35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J78" s="1167"/>
      <c r="AK78" s="1643"/>
      <c r="AL78" s="1643"/>
      <c r="AM78" s="1167"/>
      <c r="AN78" s="1167"/>
      <c r="AO78" s="1167"/>
      <c r="AP78" s="1167"/>
      <c r="AQ78" s="1643"/>
      <c r="AR78" s="1167"/>
      <c r="AS78" s="1167"/>
      <c r="AT78" s="551"/>
      <c r="AU78" s="1167"/>
      <c r="AV78" s="1167"/>
      <c r="AW78" s="1167"/>
      <c r="AX78" s="1167"/>
      <c r="AY78" s="1167"/>
      <c r="AZ78" s="1639"/>
      <c r="BA78" s="573"/>
      <c r="BB78" s="573"/>
      <c r="BC78" s="573"/>
      <c r="BD78" s="573"/>
      <c r="BE78" s="1648">
        <v>11</v>
      </c>
    </row>
    <row s="1648" customFormat="1" customHeight="1" ht="11.549999999999999">
      <c r="A79" s="994"/>
      <c r="B79" s="1643"/>
      <c r="C79" s="1643"/>
      <c r="D79" s="35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J79" s="1167"/>
      <c r="AK79" s="1643"/>
      <c r="AL79" s="1643"/>
      <c r="AM79" s="1167"/>
      <c r="AN79" s="1167"/>
      <c r="AO79" s="1167"/>
      <c r="AP79" s="1167"/>
      <c r="AQ79" s="1643"/>
      <c r="AR79" s="1167"/>
      <c r="AS79" s="1167"/>
      <c r="AT79" s="551"/>
      <c r="AU79" s="1167"/>
      <c r="AV79" s="1167"/>
      <c r="AW79" s="1167"/>
      <c r="AX79" s="1167"/>
      <c r="AY79" s="1167"/>
      <c r="AZ79" s="1639"/>
      <c r="BA79" s="573"/>
      <c r="BB79" s="573"/>
      <c r="BC79" s="573"/>
      <c r="BD79" s="573"/>
      <c r="BE79" s="1648">
        <v>11</v>
      </c>
    </row>
    <row s="1648" customFormat="1" customHeight="1" ht="11.549999999999999">
      <c r="A80" s="994"/>
      <c r="B80" s="1643"/>
      <c r="C80" s="1643"/>
      <c r="D80" s="35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J80" s="1167"/>
      <c r="AK80" s="1643"/>
      <c r="AL80" s="1643"/>
      <c r="AM80" s="1167"/>
      <c r="AN80" s="1167"/>
      <c r="AO80" s="1167"/>
      <c r="AP80" s="1167"/>
      <c r="AQ80" s="1643"/>
      <c r="AR80" s="1167"/>
      <c r="AS80" s="1167"/>
      <c r="AT80" s="551"/>
      <c r="AU80" s="1167"/>
      <c r="AV80" s="1167"/>
      <c r="AW80" s="1167"/>
      <c r="AX80" s="1167"/>
      <c r="AY80" s="1167"/>
      <c r="AZ80" s="1639"/>
      <c r="BA80" s="573"/>
      <c r="BB80" s="573"/>
      <c r="BC80" s="573"/>
      <c r="BD80" s="573"/>
      <c r="BE80" s="1648">
        <v>11</v>
      </c>
    </row>
    <row s="1648" customFormat="1" customHeight="1" ht="11.549999999999999">
      <c r="A81" s="994"/>
      <c r="B81" s="1643"/>
      <c r="C81" s="1643"/>
      <c r="D81" s="35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J81" s="1167"/>
      <c r="AK81" s="1643"/>
      <c r="AL81" s="1643"/>
      <c r="AM81" s="1167"/>
      <c r="AN81" s="1167"/>
      <c r="AO81" s="1167"/>
      <c r="AP81" s="1167"/>
      <c r="AQ81" s="1643"/>
      <c r="AR81" s="1167"/>
      <c r="AS81" s="1167"/>
      <c r="AT81" s="551"/>
      <c r="AU81" s="1167"/>
      <c r="AV81" s="1167"/>
      <c r="AW81" s="1167"/>
      <c r="AX81" s="1167"/>
      <c r="AY81" s="1167"/>
      <c r="AZ81" s="1639"/>
      <c r="BA81" s="573"/>
      <c r="BB81" s="573"/>
      <c r="BC81" s="573"/>
      <c r="BD81" s="573"/>
      <c r="BE81" s="1648">
        <v>11</v>
      </c>
    </row>
    <row s="1648" customFormat="1" customHeight="1" ht="11.549999999999999">
      <c r="A82" s="994"/>
      <c r="B82" s="1643"/>
      <c r="C82" s="1643"/>
      <c r="D82" s="35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J82" s="1167"/>
      <c r="AK82" s="1643"/>
      <c r="AL82" s="1643"/>
      <c r="AM82" s="1167"/>
      <c r="AN82" s="1167"/>
      <c r="AO82" s="1167"/>
      <c r="AP82" s="1167"/>
      <c r="AQ82" s="1643"/>
      <c r="AR82" s="1167"/>
      <c r="AS82" s="1167"/>
      <c r="AT82" s="551"/>
      <c r="AU82" s="1167"/>
      <c r="AV82" s="1167"/>
      <c r="AW82" s="1167"/>
      <c r="AX82" s="1167"/>
      <c r="AY82" s="1167"/>
      <c r="AZ82" s="1639"/>
      <c r="BA82" s="573"/>
      <c r="BB82" s="573"/>
      <c r="BC82" s="573"/>
      <c r="BD82" s="573"/>
      <c r="BE82" s="1648">
        <v>11</v>
      </c>
    </row>
    <row s="1648" customFormat="1" customHeight="1" ht="11.549999999999999">
      <c r="A83" s="994"/>
      <c r="B83" s="1643"/>
      <c r="C83" s="1643"/>
      <c r="D83" s="35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J83" s="1167"/>
      <c r="AK83" s="1643"/>
      <c r="AL83" s="1643"/>
      <c r="AM83" s="1167"/>
      <c r="AN83" s="1167"/>
      <c r="AO83" s="1167"/>
      <c r="AP83" s="1167"/>
      <c r="AQ83" s="1643"/>
      <c r="AR83" s="1167"/>
      <c r="AS83" s="1167"/>
      <c r="AT83" s="551"/>
      <c r="AU83" s="1167"/>
      <c r="AV83" s="1167"/>
      <c r="AW83" s="1167"/>
      <c r="AX83" s="1167"/>
      <c r="AY83" s="1167"/>
      <c r="AZ83" s="1639"/>
      <c r="BA83" s="573"/>
      <c r="BB83" s="573"/>
      <c r="BC83" s="573"/>
      <c r="BD83" s="573"/>
      <c r="BE83" s="1648">
        <v>11</v>
      </c>
    </row>
    <row s="1648" customFormat="1" customHeight="1" ht="11.549999999999999">
      <c r="A84" s="994"/>
      <c r="B84" s="1643"/>
      <c r="C84" s="1643"/>
      <c r="D84" s="35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J84" s="1167"/>
      <c r="AK84" s="1643"/>
      <c r="AL84" s="1643"/>
      <c r="AM84" s="1167"/>
      <c r="AN84" s="1167"/>
      <c r="AO84" s="1167"/>
      <c r="AP84" s="1167"/>
      <c r="AQ84" s="1643"/>
      <c r="AR84" s="1167"/>
      <c r="AS84" s="1167"/>
      <c r="AT84" s="551"/>
      <c r="AU84" s="1167"/>
      <c r="AV84" s="1167"/>
      <c r="AW84" s="1167"/>
      <c r="AX84" s="1167"/>
      <c r="AY84" s="1167"/>
      <c r="AZ84" s="1639"/>
      <c r="BA84" s="573"/>
      <c r="BB84" s="573"/>
      <c r="BC84" s="573"/>
      <c r="BD84" s="573"/>
      <c r="BE84" s="1648">
        <v>11</v>
      </c>
    </row>
    <row s="1648" customFormat="1" customHeight="1" ht="11.549999999999999">
      <c r="A85" s="994"/>
      <c r="B85" s="1643"/>
      <c r="C85" s="1643"/>
      <c r="D85" s="35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J85" s="1167"/>
      <c r="AK85" s="1643"/>
      <c r="AL85" s="1643"/>
      <c r="AM85" s="1167"/>
      <c r="AN85" s="1167"/>
      <c r="AO85" s="1167"/>
      <c r="AP85" s="1167"/>
      <c r="AQ85" s="1643"/>
      <c r="AR85" s="1167"/>
      <c r="AS85" s="1167"/>
      <c r="AT85" s="551"/>
      <c r="AU85" s="1167"/>
      <c r="AV85" s="1167"/>
      <c r="AW85" s="1167"/>
      <c r="AX85" s="1167"/>
      <c r="AY85" s="1167"/>
      <c r="AZ85" s="1639"/>
      <c r="BA85" s="573"/>
      <c r="BB85" s="573"/>
      <c r="BC85" s="573"/>
      <c r="BD85" s="573"/>
      <c r="BE85" s="1648">
        <v>11</v>
      </c>
    </row>
    <row s="1648" customFormat="1" customHeight="1" ht="11.549999999999999">
      <c r="A86" s="994"/>
      <c r="B86" s="1643"/>
      <c r="C86" s="1643"/>
      <c r="D86" s="358"/>
      <c r="J86" s="1648"/>
      <c r="K86" s="1648"/>
      <c r="L86" s="1648"/>
      <c r="M86" s="1648"/>
      <c r="N86" s="1648"/>
      <c r="O86" s="1648"/>
      <c r="P86" s="1648"/>
      <c r="Q86" s="1648"/>
      <c r="R86" s="1648"/>
      <c r="S86" s="1648"/>
      <c r="T86" s="1648"/>
      <c r="U86" s="1648"/>
      <c r="V86" s="1648"/>
      <c r="W86" s="1648"/>
      <c r="X86" s="1648"/>
      <c r="Y86" s="1648"/>
      <c r="Z86" s="1648"/>
      <c r="AA86" s="1648"/>
      <c r="AB86" s="1648"/>
      <c r="AC86" s="1648"/>
      <c r="AD86" s="1648"/>
      <c r="AE86" s="1648"/>
      <c r="AF86" s="1648"/>
      <c r="AG86" s="1648"/>
      <c r="AH86" s="1648"/>
      <c r="AJ86" s="1167"/>
      <c r="AK86" s="1643"/>
      <c r="AL86" s="1643"/>
      <c r="AM86" s="1167"/>
      <c r="AN86" s="1167"/>
      <c r="AO86" s="1167"/>
      <c r="AP86" s="1167"/>
      <c r="AQ86" s="1643"/>
      <c r="AR86" s="1167"/>
      <c r="AS86" s="1167"/>
      <c r="AT86" s="551"/>
      <c r="AU86" s="1167"/>
      <c r="AV86" s="1167"/>
      <c r="AW86" s="1167"/>
      <c r="AX86" s="1167"/>
      <c r="AY86" s="1167"/>
      <c r="AZ86" s="1639"/>
      <c r="BA86" s="573"/>
      <c r="BB86" s="573"/>
      <c r="BC86" s="573"/>
      <c r="BD86" s="573"/>
      <c r="BE86" s="1648">
        <v>11</v>
      </c>
    </row>
    <row s="1648" customFormat="1" customHeight="1" ht="11.549999999999999">
      <c r="A87" s="994"/>
      <c r="B87" s="1643"/>
      <c r="C87" s="1643"/>
      <c r="D87" s="358"/>
      <c r="J87" s="1648"/>
      <c r="K87" s="1648"/>
      <c r="L87" s="1648"/>
      <c r="M87" s="1648"/>
      <c r="N87" s="1648"/>
      <c r="O87" s="1648"/>
      <c r="P87" s="1648"/>
      <c r="Q87" s="1648"/>
      <c r="R87" s="1648"/>
      <c r="S87" s="1648"/>
      <c r="T87" s="1648"/>
      <c r="U87" s="1648"/>
      <c r="V87" s="1648"/>
      <c r="W87" s="1648"/>
      <c r="X87" s="1648"/>
      <c r="Y87" s="1648"/>
      <c r="Z87" s="1648"/>
      <c r="AA87" s="1648"/>
      <c r="AB87" s="1648"/>
      <c r="AC87" s="1648"/>
      <c r="AD87" s="1648"/>
      <c r="AE87" s="1648"/>
      <c r="AF87" s="1648"/>
      <c r="AG87" s="1648"/>
      <c r="AH87" s="1648"/>
      <c r="AJ87" s="1167"/>
      <c r="AK87" s="1643"/>
      <c r="AL87" s="1643"/>
      <c r="AM87" s="1167"/>
      <c r="AN87" s="1167"/>
      <c r="AO87" s="1167"/>
      <c r="AP87" s="1167"/>
      <c r="AQ87" s="1643"/>
      <c r="AR87" s="1167"/>
      <c r="AS87" s="1167"/>
      <c r="AT87" s="551"/>
      <c r="AU87" s="1167"/>
      <c r="AV87" s="1167"/>
      <c r="AW87" s="1167"/>
      <c r="AX87" s="1167"/>
      <c r="AY87" s="1167"/>
      <c r="AZ87" s="1639"/>
      <c r="BA87" s="573"/>
      <c r="BB87" s="573"/>
      <c r="BC87" s="573"/>
      <c r="BD87" s="573"/>
      <c r="BE87" s="1648">
        <v>11</v>
      </c>
    </row>
    <row s="1648" customFormat="1" customHeight="1" ht="11.549999999999999">
      <c r="A88" s="994"/>
      <c r="B88" s="1643"/>
      <c r="C88" s="1643"/>
      <c r="D88" s="358"/>
      <c r="J88" s="1648"/>
      <c r="K88" s="1648"/>
      <c r="L88" s="1648"/>
      <c r="M88" s="1648"/>
      <c r="N88" s="1648"/>
      <c r="O88" s="1648"/>
      <c r="P88" s="1648"/>
      <c r="Q88" s="1648"/>
      <c r="R88" s="1648"/>
      <c r="S88" s="1648"/>
      <c r="T88" s="1648"/>
      <c r="U88" s="1648"/>
      <c r="V88" s="1648"/>
      <c r="W88" s="1648"/>
      <c r="X88" s="1648"/>
      <c r="Y88" s="1648"/>
      <c r="Z88" s="1648"/>
      <c r="AA88" s="1648"/>
      <c r="AB88" s="1648"/>
      <c r="AC88" s="1648"/>
      <c r="AD88" s="1648"/>
      <c r="AE88" s="1648"/>
      <c r="AF88" s="1648"/>
      <c r="AG88" s="1648"/>
      <c r="AH88" s="1648"/>
      <c r="AJ88" s="1167"/>
      <c r="AK88" s="1643"/>
      <c r="AL88" s="1643"/>
      <c r="AM88" s="1167"/>
      <c r="AN88" s="1167"/>
      <c r="AO88" s="1167"/>
      <c r="AP88" s="1167"/>
      <c r="AQ88" s="1643"/>
      <c r="AR88" s="1167"/>
      <c r="AS88" s="1167"/>
      <c r="AT88" s="551"/>
      <c r="AU88" s="1167"/>
      <c r="AV88" s="1167"/>
      <c r="AW88" s="1167"/>
      <c r="AX88" s="1167"/>
      <c r="AY88" s="1167"/>
      <c r="AZ88" s="1639"/>
      <c r="BA88" s="573"/>
      <c r="BB88" s="573"/>
      <c r="BC88" s="573"/>
      <c r="BD88" s="573"/>
      <c r="BE88" s="1648">
        <v>11</v>
      </c>
    </row>
    <row s="1648" customFormat="1" customHeight="1" ht="11.549999999999999">
      <c r="A89" s="994"/>
      <c r="B89" s="1643"/>
      <c r="C89" s="1643"/>
      <c r="D89" s="358"/>
      <c r="J89" s="1648"/>
      <c r="K89" s="1648"/>
      <c r="L89" s="1648"/>
      <c r="M89" s="1648"/>
      <c r="N89" s="1648"/>
      <c r="O89" s="1648"/>
      <c r="P89" s="1648"/>
      <c r="Q89" s="1648"/>
      <c r="R89" s="1648"/>
      <c r="S89" s="1648"/>
      <c r="T89" s="1648"/>
      <c r="U89" s="1648"/>
      <c r="V89" s="1648"/>
      <c r="W89" s="1648"/>
      <c r="X89" s="1648"/>
      <c r="Y89" s="1648"/>
      <c r="Z89" s="1648"/>
      <c r="AA89" s="1648"/>
      <c r="AB89" s="1648"/>
      <c r="AC89" s="1648"/>
      <c r="AD89" s="1648"/>
      <c r="AE89" s="1648"/>
      <c r="AF89" s="1648"/>
      <c r="AG89" s="1648"/>
      <c r="AH89" s="1648"/>
      <c r="AJ89" s="1167"/>
      <c r="AK89" s="1643"/>
      <c r="AL89" s="1643"/>
      <c r="AM89" s="1167"/>
      <c r="AN89" s="1167"/>
      <c r="AO89" s="1167"/>
      <c r="AP89" s="1167"/>
      <c r="AQ89" s="1643"/>
      <c r="AR89" s="1167"/>
      <c r="AS89" s="1167"/>
      <c r="AT89" s="551"/>
      <c r="AU89" s="1167"/>
      <c r="AV89" s="1167"/>
      <c r="AW89" s="1167"/>
      <c r="AX89" s="1167"/>
      <c r="AY89" s="1167"/>
      <c r="AZ89" s="1639"/>
      <c r="BA89" s="573"/>
      <c r="BB89" s="573"/>
      <c r="BC89" s="573"/>
      <c r="BD89" s="573"/>
      <c r="BE89" s="1648">
        <v>11</v>
      </c>
    </row>
    <row s="1648" customFormat="1" customHeight="1" ht="11.549999999999999">
      <c r="A90" s="994"/>
      <c r="B90" s="1643"/>
      <c r="C90" s="1643"/>
      <c r="D90" s="358"/>
      <c r="J90" s="1648"/>
      <c r="K90" s="1648"/>
      <c r="L90" s="1648"/>
      <c r="M90" s="1648"/>
      <c r="N90" s="1648"/>
      <c r="O90" s="1648"/>
      <c r="P90" s="1648"/>
      <c r="Q90" s="1648"/>
      <c r="R90" s="1648"/>
      <c r="S90" s="1648"/>
      <c r="T90" s="1648"/>
      <c r="U90" s="1648"/>
      <c r="V90" s="1648"/>
      <c r="W90" s="1648"/>
      <c r="X90" s="1648"/>
      <c r="Y90" s="1648"/>
      <c r="Z90" s="1648"/>
      <c r="AA90" s="1648"/>
      <c r="AB90" s="1648"/>
      <c r="AC90" s="1648"/>
      <c r="AD90" s="1648"/>
      <c r="AE90" s="1648"/>
      <c r="AF90" s="1648"/>
      <c r="AG90" s="1648"/>
      <c r="AH90" s="1648"/>
      <c r="AJ90" s="1167"/>
      <c r="AK90" s="1643"/>
      <c r="AL90" s="1643"/>
      <c r="AM90" s="1167"/>
      <c r="AN90" s="1167"/>
      <c r="AO90" s="1167"/>
      <c r="AP90" s="1167"/>
      <c r="AQ90" s="1643"/>
      <c r="AR90" s="1167"/>
      <c r="AS90" s="1167"/>
      <c r="AT90" s="551"/>
      <c r="AU90" s="1167"/>
      <c r="AV90" s="1167"/>
      <c r="AW90" s="1167"/>
      <c r="AX90" s="1167"/>
      <c r="AY90" s="1167"/>
      <c r="AZ90" s="1639"/>
      <c r="BA90" s="573"/>
      <c r="BB90" s="573"/>
      <c r="BC90" s="573"/>
      <c r="BD90" s="573"/>
      <c r="BE90" s="1648">
        <v>11</v>
      </c>
    </row>
    <row s="1648" customFormat="1" customHeight="1" ht="11.549999999999999">
      <c r="A91" s="994"/>
      <c r="B91" s="1643"/>
      <c r="C91" s="1643"/>
      <c r="D91" s="358"/>
      <c r="J91" s="1648"/>
      <c r="K91" s="1648"/>
      <c r="L91" s="1648"/>
      <c r="M91" s="1648"/>
      <c r="N91" s="1648"/>
      <c r="O91" s="1648"/>
      <c r="P91" s="1648"/>
      <c r="Q91" s="1648"/>
      <c r="R91" s="1648"/>
      <c r="S91" s="1648"/>
      <c r="T91" s="1648"/>
      <c r="U91" s="1648"/>
      <c r="V91" s="1648"/>
      <c r="W91" s="1648"/>
      <c r="X91" s="1648"/>
      <c r="Y91" s="1648"/>
      <c r="Z91" s="1648"/>
      <c r="AA91" s="1648"/>
      <c r="AB91" s="1648"/>
      <c r="AC91" s="1648"/>
      <c r="AD91" s="1648"/>
      <c r="AE91" s="1648"/>
      <c r="AF91" s="1648"/>
      <c r="AG91" s="1648"/>
      <c r="AH91" s="1648"/>
      <c r="AJ91" s="1167"/>
      <c r="AK91" s="1643"/>
      <c r="AL91" s="1643"/>
      <c r="AM91" s="1167"/>
      <c r="AN91" s="1167"/>
      <c r="AO91" s="1167"/>
      <c r="AP91" s="1167"/>
      <c r="AQ91" s="1643"/>
      <c r="AR91" s="1167"/>
      <c r="AS91" s="1167"/>
      <c r="AT91" s="551"/>
      <c r="AU91" s="1167"/>
      <c r="AV91" s="1167"/>
      <c r="AW91" s="1167"/>
      <c r="AX91" s="1167"/>
      <c r="AY91" s="1167"/>
      <c r="AZ91" s="1639"/>
      <c r="BA91" s="573"/>
      <c r="BB91" s="573"/>
      <c r="BC91" s="573"/>
      <c r="BD91" s="573"/>
      <c r="BE91" s="1648">
        <v>11</v>
      </c>
    </row>
    <row s="1648" customFormat="1" customHeight="1" ht="11.549999999999999">
      <c r="A92" s="994"/>
      <c r="B92" s="1643"/>
      <c r="C92" s="1643"/>
      <c r="D92" s="358"/>
      <c r="J92" s="1648"/>
      <c r="K92" s="1648"/>
      <c r="L92" s="1648"/>
      <c r="M92" s="1648"/>
      <c r="N92" s="1648"/>
      <c r="O92" s="1648"/>
      <c r="P92" s="1648"/>
      <c r="Q92" s="1648"/>
      <c r="R92" s="1648"/>
      <c r="S92" s="1648"/>
      <c r="T92" s="1648"/>
      <c r="U92" s="1648"/>
      <c r="V92" s="1648"/>
      <c r="W92" s="1648"/>
      <c r="X92" s="1648"/>
      <c r="Y92" s="1648"/>
      <c r="Z92" s="1648"/>
      <c r="AA92" s="1648"/>
      <c r="AB92" s="1648"/>
      <c r="AC92" s="1648"/>
      <c r="AD92" s="1648"/>
      <c r="AE92" s="1648"/>
      <c r="AF92" s="1648"/>
      <c r="AG92" s="1648"/>
      <c r="AH92" s="1648"/>
      <c r="AJ92" s="1167"/>
      <c r="AK92" s="1643"/>
      <c r="AL92" s="1643"/>
      <c r="AM92" s="1167"/>
      <c r="AN92" s="1167"/>
      <c r="AO92" s="1167"/>
      <c r="AP92" s="1167"/>
      <c r="AQ92" s="1643"/>
      <c r="AR92" s="1167"/>
      <c r="AS92" s="1167"/>
      <c r="AT92" s="551"/>
      <c r="AU92" s="1167"/>
      <c r="AV92" s="1167"/>
      <c r="AW92" s="1167"/>
      <c r="AX92" s="1167"/>
      <c r="AY92" s="1167"/>
      <c r="AZ92" s="1639"/>
      <c r="BA92" s="573"/>
      <c r="BB92" s="573"/>
      <c r="BC92" s="573"/>
      <c r="BD92" s="573"/>
      <c r="BE92" s="1648">
        <v>11</v>
      </c>
    </row>
    <row s="1648" customFormat="1" customHeight="1" ht="11.549999999999999">
      <c r="A93" s="994"/>
      <c r="B93" s="1643"/>
      <c r="C93" s="1643"/>
      <c r="D93" s="35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648"/>
      <c r="AG93" s="1648"/>
      <c r="AH93" s="1648"/>
      <c r="AJ93" s="1167"/>
      <c r="AK93" s="1643"/>
      <c r="AL93" s="1643"/>
      <c r="AM93" s="1167"/>
      <c r="AN93" s="1167"/>
      <c r="AO93" s="1167"/>
      <c r="AP93" s="1167"/>
      <c r="AQ93" s="1643"/>
      <c r="AR93" s="1167"/>
      <c r="AS93" s="1167"/>
      <c r="AT93" s="551"/>
      <c r="AU93" s="1167"/>
      <c r="AV93" s="1167"/>
      <c r="AW93" s="1167"/>
      <c r="AX93" s="1167"/>
      <c r="AY93" s="1167"/>
      <c r="AZ93" s="1639"/>
      <c r="BA93" s="573"/>
      <c r="BB93" s="573"/>
      <c r="BC93" s="573"/>
      <c r="BD93" s="573"/>
      <c r="BE93" s="1648">
        <v>11</v>
      </c>
    </row>
    <row s="1648" customFormat="1" customHeight="1" ht="11.549999999999999">
      <c r="A94" s="994"/>
      <c r="B94" s="1643"/>
      <c r="C94" s="1643"/>
      <c r="D94" s="358"/>
      <c r="J94" s="1648"/>
      <c r="K94" s="1648"/>
      <c r="L94" s="1648"/>
      <c r="M94" s="1648"/>
      <c r="N94" s="1648"/>
      <c r="O94" s="1648"/>
      <c r="P94" s="1648"/>
      <c r="Q94" s="1648"/>
      <c r="R94" s="1648"/>
      <c r="S94" s="1648"/>
      <c r="T94" s="1648"/>
      <c r="U94" s="1648"/>
      <c r="V94" s="1648"/>
      <c r="W94" s="1648"/>
      <c r="X94" s="1648"/>
      <c r="Y94" s="1648"/>
      <c r="Z94" s="1648"/>
      <c r="AA94" s="1648"/>
      <c r="AB94" s="1648"/>
      <c r="AC94" s="1648"/>
      <c r="AD94" s="1648"/>
      <c r="AE94" s="1648"/>
      <c r="AF94" s="1648"/>
      <c r="AG94" s="1648"/>
      <c r="AH94" s="1648"/>
      <c r="AJ94" s="1167"/>
      <c r="AK94" s="1643"/>
      <c r="AL94" s="1643"/>
      <c r="AM94" s="1167"/>
      <c r="AN94" s="1167"/>
      <c r="AO94" s="1167"/>
      <c r="AP94" s="1167"/>
      <c r="AQ94" s="1643"/>
      <c r="AR94" s="1167"/>
      <c r="AS94" s="1167"/>
      <c r="AT94" s="551"/>
      <c r="AU94" s="1167"/>
      <c r="AV94" s="1167"/>
      <c r="AW94" s="1167"/>
      <c r="AX94" s="1167"/>
      <c r="AY94" s="1167"/>
      <c r="AZ94" s="1639"/>
      <c r="BA94" s="573"/>
      <c r="BB94" s="573"/>
      <c r="BC94" s="573"/>
      <c r="BD94" s="573"/>
      <c r="BE94" s="1648">
        <v>11</v>
      </c>
    </row>
    <row s="1648" customFormat="1" customHeight="1" ht="11.549999999999999">
      <c r="A95" s="994"/>
      <c r="B95" s="1643"/>
      <c r="C95" s="1643"/>
      <c r="D95" s="358"/>
      <c r="J95" s="1648"/>
      <c r="K95" s="1648"/>
      <c r="L95" s="1648"/>
      <c r="M95" s="1648"/>
      <c r="N95" s="1648"/>
      <c r="O95" s="1648"/>
      <c r="P95" s="1648"/>
      <c r="Q95" s="1648"/>
      <c r="R95" s="1648"/>
      <c r="S95" s="1648"/>
      <c r="T95" s="1648"/>
      <c r="U95" s="1648"/>
      <c r="V95" s="1648"/>
      <c r="W95" s="1648"/>
      <c r="X95" s="1648"/>
      <c r="Y95" s="1648"/>
      <c r="Z95" s="1648"/>
      <c r="AA95" s="1648"/>
      <c r="AB95" s="1648"/>
      <c r="AC95" s="1648"/>
      <c r="AD95" s="1648"/>
      <c r="AE95" s="1648"/>
      <c r="AF95" s="1648"/>
      <c r="AG95" s="1648"/>
      <c r="AH95" s="1648"/>
      <c r="AJ95" s="1167"/>
      <c r="AK95" s="1643"/>
      <c r="AL95" s="1643"/>
      <c r="AM95" s="1167"/>
      <c r="AN95" s="1167"/>
      <c r="AO95" s="1167"/>
      <c r="AP95" s="1167"/>
      <c r="AQ95" s="1643"/>
      <c r="AR95" s="1167"/>
      <c r="AS95" s="1167"/>
      <c r="AT95" s="551"/>
      <c r="AU95" s="1167"/>
      <c r="AV95" s="1167"/>
      <c r="AW95" s="1167"/>
      <c r="AX95" s="1167"/>
      <c r="AY95" s="1167"/>
      <c r="AZ95" s="1639"/>
      <c r="BA95" s="573"/>
      <c r="BB95" s="573"/>
      <c r="BC95" s="573"/>
      <c r="BD95" s="573"/>
      <c r="BE95" s="1648">
        <v>11</v>
      </c>
    </row>
    <row s="1648" customFormat="1" customHeight="1" ht="11.549999999999999">
      <c r="A96" s="994"/>
      <c r="B96" s="1643"/>
      <c r="C96" s="1643"/>
      <c r="D96" s="358"/>
      <c r="J96" s="1648"/>
      <c r="K96" s="1648"/>
      <c r="L96" s="1648"/>
      <c r="M96" s="1648"/>
      <c r="N96" s="1648"/>
      <c r="O96" s="1648"/>
      <c r="P96" s="1648"/>
      <c r="Q96" s="1648"/>
      <c r="R96" s="1648"/>
      <c r="S96" s="1648"/>
      <c r="T96" s="1648"/>
      <c r="U96" s="1648"/>
      <c r="V96" s="1648"/>
      <c r="W96" s="1648"/>
      <c r="X96" s="1648"/>
      <c r="Y96" s="1648"/>
      <c r="Z96" s="1648"/>
      <c r="AA96" s="1648"/>
      <c r="AB96" s="1648"/>
      <c r="AC96" s="1648"/>
      <c r="AD96" s="1648"/>
      <c r="AE96" s="1648"/>
      <c r="AF96" s="1648"/>
      <c r="AG96" s="1648"/>
      <c r="AH96" s="1648"/>
      <c r="AJ96" s="1167"/>
      <c r="AK96" s="1643"/>
      <c r="AL96" s="1643"/>
      <c r="AM96" s="1167"/>
      <c r="AN96" s="1167"/>
      <c r="AO96" s="1167"/>
      <c r="AP96" s="1167"/>
      <c r="AQ96" s="1643"/>
      <c r="AR96" s="1167"/>
      <c r="AS96" s="1167"/>
      <c r="AT96" s="551"/>
      <c r="AU96" s="1167"/>
      <c r="AV96" s="1167"/>
      <c r="AW96" s="1167"/>
      <c r="AX96" s="1167"/>
      <c r="AY96" s="1167"/>
      <c r="AZ96" s="1639"/>
      <c r="BA96" s="573"/>
      <c r="BB96" s="573"/>
      <c r="BC96" s="573"/>
      <c r="BD96" s="573"/>
      <c r="BE96" s="1648">
        <v>11</v>
      </c>
    </row>
    <row s="1648" customFormat="1" customHeight="1" ht="11.549999999999999">
      <c r="A97" s="994"/>
      <c r="B97" s="1643"/>
      <c r="C97" s="1643"/>
      <c r="D97" s="358"/>
      <c r="J97" s="1648"/>
      <c r="K97" s="1648"/>
      <c r="L97" s="1648"/>
      <c r="M97" s="1648"/>
      <c r="N97" s="1648"/>
      <c r="O97" s="1648"/>
      <c r="P97" s="1648"/>
      <c r="Q97" s="1648"/>
      <c r="R97" s="1648"/>
      <c r="S97" s="1648"/>
      <c r="T97" s="1648"/>
      <c r="U97" s="1648"/>
      <c r="V97" s="1648"/>
      <c r="W97" s="1648"/>
      <c r="X97" s="1648"/>
      <c r="Y97" s="1648"/>
      <c r="Z97" s="1648"/>
      <c r="AA97" s="1648"/>
      <c r="AB97" s="1648"/>
      <c r="AC97" s="1648"/>
      <c r="AD97" s="1648"/>
      <c r="AE97" s="1648"/>
      <c r="AF97" s="1648"/>
      <c r="AG97" s="1648"/>
      <c r="AH97" s="1648"/>
      <c r="AJ97" s="1167"/>
      <c r="AK97" s="1643"/>
      <c r="AL97" s="1643"/>
      <c r="AM97" s="1167"/>
      <c r="AN97" s="1167"/>
      <c r="AO97" s="1167"/>
      <c r="AP97" s="1167"/>
      <c r="AQ97" s="1643"/>
      <c r="AR97" s="1167"/>
      <c r="AS97" s="1167"/>
      <c r="AT97" s="551"/>
      <c r="AU97" s="1167"/>
      <c r="AV97" s="1167"/>
      <c r="AW97" s="1167"/>
      <c r="AX97" s="1167"/>
      <c r="AY97" s="1167"/>
      <c r="AZ97" s="1639"/>
      <c r="BA97" s="573"/>
      <c r="BB97" s="573"/>
      <c r="BC97" s="573"/>
      <c r="BD97" s="573"/>
      <c r="BE97" s="1648">
        <v>11</v>
      </c>
    </row>
    <row s="1648" customFormat="1" customHeight="1" ht="11.549999999999999">
      <c r="A98" s="994"/>
      <c r="B98" s="1643"/>
      <c r="C98" s="1643"/>
      <c r="D98" s="358"/>
      <c r="J98" s="1648"/>
      <c r="K98" s="1648"/>
      <c r="L98" s="1648"/>
      <c r="M98" s="1648"/>
      <c r="N98" s="1648"/>
      <c r="O98" s="1648"/>
      <c r="P98" s="1648"/>
      <c r="Q98" s="1648"/>
      <c r="R98" s="1648"/>
      <c r="S98" s="1648"/>
      <c r="T98" s="1648"/>
      <c r="U98" s="1648"/>
      <c r="V98" s="1648"/>
      <c r="W98" s="1648"/>
      <c r="X98" s="1648"/>
      <c r="Y98" s="1648"/>
      <c r="Z98" s="1648"/>
      <c r="AA98" s="1648"/>
      <c r="AB98" s="1648"/>
      <c r="AC98" s="1648"/>
      <c r="AD98" s="1648"/>
      <c r="AE98" s="1648"/>
      <c r="AF98" s="1648"/>
      <c r="AG98" s="1648"/>
      <c r="AH98" s="1648"/>
      <c r="AJ98" s="1167"/>
      <c r="AK98" s="1643"/>
      <c r="AL98" s="1643"/>
      <c r="AM98" s="1167"/>
      <c r="AN98" s="1167"/>
      <c r="AO98" s="1167"/>
      <c r="AP98" s="1167"/>
      <c r="AQ98" s="1643"/>
      <c r="AR98" s="1167"/>
      <c r="AS98" s="1167"/>
      <c r="AT98" s="551"/>
      <c r="AU98" s="1167"/>
      <c r="AV98" s="1167"/>
      <c r="AW98" s="1167"/>
      <c r="AX98" s="1167"/>
      <c r="AY98" s="1167"/>
      <c r="AZ98" s="1639"/>
      <c r="BA98" s="573"/>
      <c r="BB98" s="573"/>
      <c r="BC98" s="573"/>
      <c r="BD98" s="573"/>
      <c r="BE98" s="1648">
        <v>11</v>
      </c>
    </row>
    <row s="1648" customFormat="1" customHeight="1" ht="11.549999999999999">
      <c r="A99" s="994"/>
      <c r="B99" s="1643"/>
      <c r="C99" s="1643"/>
      <c r="D99" s="358"/>
      <c r="J99" s="1648"/>
      <c r="K99" s="1648"/>
      <c r="L99" s="1648"/>
      <c r="M99" s="1648"/>
      <c r="N99" s="1648"/>
      <c r="O99" s="1648"/>
      <c r="P99" s="1648"/>
      <c r="Q99" s="1648"/>
      <c r="R99" s="1648"/>
      <c r="S99" s="1648"/>
      <c r="T99" s="1648"/>
      <c r="U99" s="1648"/>
      <c r="V99" s="1648"/>
      <c r="W99" s="1648"/>
      <c r="X99" s="1648"/>
      <c r="Y99" s="1648"/>
      <c r="Z99" s="1648"/>
      <c r="AA99" s="1648"/>
      <c r="AB99" s="1648"/>
      <c r="AC99" s="1648"/>
      <c r="AD99" s="1648"/>
      <c r="AE99" s="1648"/>
      <c r="AF99" s="1648"/>
      <c r="AG99" s="1648"/>
      <c r="AH99" s="1648"/>
      <c r="AJ99" s="1167"/>
      <c r="AK99" s="1643"/>
      <c r="AL99" s="1643"/>
      <c r="AM99" s="1167"/>
      <c r="AN99" s="1167"/>
      <c r="AO99" s="1167"/>
      <c r="AP99" s="1167"/>
      <c r="AQ99" s="1643"/>
      <c r="AR99" s="1167"/>
      <c r="AS99" s="1167"/>
      <c r="AT99" s="551"/>
      <c r="AU99" s="1167"/>
      <c r="AV99" s="1167"/>
      <c r="AW99" s="1167"/>
      <c r="AX99" s="1167"/>
      <c r="AY99" s="1167"/>
      <c r="AZ99" s="1639"/>
      <c r="BA99" s="573"/>
      <c r="BB99" s="573"/>
      <c r="BC99" s="573"/>
      <c r="BD99" s="573"/>
      <c r="BE99" s="1648">
        <v>11</v>
      </c>
    </row>
    <row s="1648" customFormat="1" customHeight="1" ht="11.549999999999999">
      <c r="A100" s="994"/>
      <c r="B100" s="1643"/>
      <c r="C100" s="1643"/>
      <c r="D100" s="358"/>
      <c r="J100" s="1648"/>
      <c r="K100" s="1648"/>
      <c r="L100" s="1648"/>
      <c r="M100" s="1648"/>
      <c r="N100" s="1648"/>
      <c r="O100" s="1648"/>
      <c r="P100" s="1648"/>
      <c r="Q100" s="1648"/>
      <c r="R100" s="1648"/>
      <c r="S100" s="1648"/>
      <c r="T100" s="1648"/>
      <c r="U100" s="1648"/>
      <c r="V100" s="1648"/>
      <c r="W100" s="1648"/>
      <c r="X100" s="1648"/>
      <c r="Y100" s="1648"/>
      <c r="Z100" s="1648"/>
      <c r="AA100" s="1648"/>
      <c r="AB100" s="1648"/>
      <c r="AC100" s="1648"/>
      <c r="AD100" s="1648"/>
      <c r="AE100" s="1648"/>
      <c r="AF100" s="1648"/>
      <c r="AG100" s="1648"/>
      <c r="AH100" s="1648"/>
      <c r="AJ100" s="1167"/>
      <c r="AK100" s="1643"/>
      <c r="AL100" s="1643"/>
      <c r="AM100" s="1167"/>
      <c r="AN100" s="1167"/>
      <c r="AO100" s="1167"/>
      <c r="AP100" s="1167"/>
      <c r="AQ100" s="1643"/>
      <c r="AR100" s="1167"/>
      <c r="AS100" s="1167"/>
      <c r="AT100" s="551"/>
      <c r="AU100" s="1167"/>
      <c r="AV100" s="1167"/>
      <c r="AW100" s="1167"/>
      <c r="AX100" s="1167"/>
      <c r="AY100" s="1167"/>
      <c r="AZ100" s="1639"/>
      <c r="BA100" s="573"/>
      <c r="BB100" s="573"/>
      <c r="BC100" s="573"/>
      <c r="BD100" s="573"/>
      <c r="BE100" s="1648">
        <v>11</v>
      </c>
    </row>
    <row s="1648" customFormat="1" customHeight="1" ht="11.549999999999999">
      <c r="A101" s="994"/>
      <c r="B101" s="1643"/>
      <c r="C101" s="1643"/>
      <c r="D101" s="358"/>
      <c r="J101" s="1648"/>
      <c r="K101" s="1648"/>
      <c r="L101" s="1648"/>
      <c r="M101" s="1648"/>
      <c r="N101" s="1648"/>
      <c r="O101" s="1648"/>
      <c r="P101" s="1648"/>
      <c r="Q101" s="1648"/>
      <c r="R101" s="1648"/>
      <c r="S101" s="1648"/>
      <c r="T101" s="1648"/>
      <c r="U101" s="1648"/>
      <c r="V101" s="1648"/>
      <c r="W101" s="1648"/>
      <c r="X101" s="1648"/>
      <c r="Y101" s="1648"/>
      <c r="Z101" s="1648"/>
      <c r="AA101" s="1648"/>
      <c r="AB101" s="1648"/>
      <c r="AC101" s="1648"/>
      <c r="AD101" s="1648"/>
      <c r="AE101" s="1648"/>
      <c r="AF101" s="1648"/>
      <c r="AG101" s="1648"/>
      <c r="AH101" s="1648"/>
      <c r="AJ101" s="1167"/>
      <c r="AK101" s="1643"/>
      <c r="AL101" s="1643"/>
      <c r="AM101" s="1167"/>
      <c r="AN101" s="1167"/>
      <c r="AO101" s="1167"/>
      <c r="AP101" s="1167"/>
      <c r="AQ101" s="1643"/>
      <c r="AR101" s="1167"/>
      <c r="AS101" s="1167"/>
      <c r="AT101" s="551"/>
      <c r="AU101" s="1167"/>
      <c r="AV101" s="1167"/>
      <c r="AW101" s="1167"/>
      <c r="AX101" s="1167"/>
      <c r="AY101" s="1167"/>
      <c r="AZ101" s="1639"/>
      <c r="BA101" s="573"/>
      <c r="BB101" s="573"/>
      <c r="BC101" s="573"/>
      <c r="BD101" s="573"/>
      <c r="BE101" s="1648">
        <v>11</v>
      </c>
    </row>
    <row s="1648" customFormat="1" customHeight="1" ht="11.549999999999999">
      <c r="A102" s="994"/>
      <c r="B102" s="1643"/>
      <c r="C102" s="1643"/>
      <c r="D102" s="358"/>
      <c r="J102" s="1648"/>
      <c r="K102" s="1648"/>
      <c r="L102" s="1648"/>
      <c r="M102" s="1648"/>
      <c r="N102" s="1648"/>
      <c r="O102" s="1648"/>
      <c r="P102" s="1648"/>
      <c r="Q102" s="1648"/>
      <c r="R102" s="1648"/>
      <c r="S102" s="1648"/>
      <c r="T102" s="1648"/>
      <c r="U102" s="1648"/>
      <c r="V102" s="1648"/>
      <c r="W102" s="1648"/>
      <c r="X102" s="1648"/>
      <c r="Y102" s="1648"/>
      <c r="Z102" s="1648"/>
      <c r="AA102" s="1648"/>
      <c r="AB102" s="1648"/>
      <c r="AC102" s="1648"/>
      <c r="AD102" s="1648"/>
      <c r="AE102" s="1648"/>
      <c r="AF102" s="1648"/>
      <c r="AG102" s="1648"/>
      <c r="AH102" s="1648"/>
      <c r="AJ102" s="1167"/>
      <c r="AK102" s="1643"/>
      <c r="AL102" s="1643"/>
      <c r="AM102" s="1167"/>
      <c r="AN102" s="1167"/>
      <c r="AO102" s="1167"/>
      <c r="AP102" s="1167"/>
      <c r="AQ102" s="1643"/>
      <c r="AR102" s="1167"/>
      <c r="AS102" s="1167"/>
      <c r="AT102" s="551"/>
      <c r="AU102" s="1167"/>
      <c r="AV102" s="1167"/>
      <c r="AW102" s="1167"/>
      <c r="AX102" s="1167"/>
      <c r="AY102" s="1167"/>
      <c r="AZ102" s="1639"/>
      <c r="BA102" s="573"/>
      <c r="BB102" s="573"/>
      <c r="BC102" s="573"/>
      <c r="BD102" s="573"/>
      <c r="BE102" s="1648">
        <v>11</v>
      </c>
    </row>
    <row s="1648" customFormat="1" customHeight="1" ht="11.549999999999999">
      <c r="A103" s="994"/>
      <c r="B103" s="1643"/>
      <c r="C103" s="1643"/>
      <c r="D103" s="358"/>
      <c r="J103" s="1648"/>
      <c r="K103" s="1648"/>
      <c r="L103" s="1648"/>
      <c r="M103" s="1648"/>
      <c r="N103" s="1648"/>
      <c r="O103" s="1648"/>
      <c r="P103" s="1648"/>
      <c r="Q103" s="1648"/>
      <c r="R103" s="1648"/>
      <c r="S103" s="1648"/>
      <c r="T103" s="1648"/>
      <c r="U103" s="1648"/>
      <c r="V103" s="1648"/>
      <c r="W103" s="1648"/>
      <c r="X103" s="1648"/>
      <c r="Y103" s="1648"/>
      <c r="Z103" s="1648"/>
      <c r="AA103" s="1648"/>
      <c r="AB103" s="1648"/>
      <c r="AC103" s="1648"/>
      <c r="AD103" s="1648"/>
      <c r="AE103" s="1648"/>
      <c r="AF103" s="1648"/>
      <c r="AG103" s="1648"/>
      <c r="AH103" s="1648"/>
      <c r="AJ103" s="1167"/>
      <c r="AK103" s="1643"/>
      <c r="AL103" s="1643"/>
      <c r="AM103" s="1167"/>
      <c r="AN103" s="1167"/>
      <c r="AO103" s="1167"/>
      <c r="AP103" s="1167"/>
      <c r="AQ103" s="1643"/>
      <c r="AR103" s="1167"/>
      <c r="AS103" s="1167"/>
      <c r="AT103" s="551"/>
      <c r="AU103" s="1167"/>
      <c r="AV103" s="1167"/>
      <c r="AW103" s="1167"/>
      <c r="AX103" s="1167"/>
      <c r="AY103" s="1167"/>
      <c r="AZ103" s="1639"/>
      <c r="BA103" s="573"/>
      <c r="BB103" s="573"/>
      <c r="BC103" s="573"/>
      <c r="BD103" s="573"/>
      <c r="BE103" s="1648">
        <v>11</v>
      </c>
    </row>
    <row s="1648" customFormat="1" customHeight="1" ht="11.549999999999999">
      <c r="A104" s="994"/>
      <c r="B104" s="1643"/>
      <c r="C104" s="1643"/>
      <c r="D104" s="358"/>
      <c r="J104" s="1648"/>
      <c r="K104" s="1648"/>
      <c r="L104" s="1648"/>
      <c r="M104" s="1648"/>
      <c r="N104" s="1648"/>
      <c r="O104" s="1648"/>
      <c r="P104" s="1648"/>
      <c r="Q104" s="1648"/>
      <c r="R104" s="1648"/>
      <c r="S104" s="1648"/>
      <c r="T104" s="1648"/>
      <c r="U104" s="1648"/>
      <c r="V104" s="1648"/>
      <c r="W104" s="1648"/>
      <c r="X104" s="1648"/>
      <c r="Y104" s="1648"/>
      <c r="Z104" s="1648"/>
      <c r="AA104" s="1648"/>
      <c r="AB104" s="1648"/>
      <c r="AC104" s="1648"/>
      <c r="AD104" s="1648"/>
      <c r="AE104" s="1648"/>
      <c r="AF104" s="1648"/>
      <c r="AG104" s="1648"/>
      <c r="AH104" s="1648"/>
      <c r="AJ104" s="1167"/>
      <c r="AK104" s="1643"/>
      <c r="AL104" s="1643"/>
      <c r="AM104" s="1167"/>
      <c r="AN104" s="1167"/>
      <c r="AO104" s="1167"/>
      <c r="AP104" s="1167"/>
      <c r="AQ104" s="1643"/>
      <c r="AR104" s="1167"/>
      <c r="AS104" s="1167"/>
      <c r="AT104" s="551"/>
      <c r="AU104" s="1167"/>
      <c r="AV104" s="1167"/>
      <c r="AW104" s="1167"/>
      <c r="AX104" s="1167"/>
      <c r="AY104" s="1167"/>
      <c r="AZ104" s="1639"/>
      <c r="BA104" s="573"/>
      <c r="BB104" s="573"/>
      <c r="BC104" s="573"/>
      <c r="BD104" s="573"/>
      <c r="BE104" s="1648">
        <v>11</v>
      </c>
    </row>
    <row s="1648" customFormat="1" customHeight="1" ht="11.549999999999999">
      <c r="A105" s="994"/>
      <c r="B105" s="1643"/>
      <c r="C105" s="1643"/>
      <c r="D105" s="358"/>
      <c r="J105" s="1648"/>
      <c r="K105" s="1648"/>
      <c r="L105" s="1648"/>
      <c r="M105" s="1648"/>
      <c r="N105" s="1648"/>
      <c r="O105" s="1648"/>
      <c r="P105" s="1648"/>
      <c r="Q105" s="1648"/>
      <c r="R105" s="1648"/>
      <c r="S105" s="1648"/>
      <c r="T105" s="1648"/>
      <c r="U105" s="1648"/>
      <c r="V105" s="1648"/>
      <c r="W105" s="1648"/>
      <c r="X105" s="1648"/>
      <c r="Y105" s="1648"/>
      <c r="Z105" s="1648"/>
      <c r="AA105" s="1648"/>
      <c r="AB105" s="1648"/>
      <c r="AC105" s="1648"/>
      <c r="AD105" s="1648"/>
      <c r="AE105" s="1648"/>
      <c r="AF105" s="1648"/>
      <c r="AG105" s="1648"/>
      <c r="AH105" s="1648"/>
      <c r="AJ105" s="1167"/>
      <c r="AK105" s="1643"/>
      <c r="AL105" s="1643"/>
      <c r="AM105" s="1167"/>
      <c r="AN105" s="1167"/>
      <c r="AO105" s="1167"/>
      <c r="AP105" s="1167"/>
      <c r="AQ105" s="1643"/>
      <c r="AR105" s="1167"/>
      <c r="AS105" s="1167"/>
      <c r="AT105" s="551"/>
      <c r="AU105" s="1167"/>
      <c r="AV105" s="1167"/>
      <c r="AW105" s="1167"/>
      <c r="AX105" s="1167"/>
      <c r="AY105" s="1167"/>
      <c r="AZ105" s="1639"/>
      <c r="BA105" s="573"/>
      <c r="BB105" s="573"/>
      <c r="BC105" s="573"/>
      <c r="BD105" s="573"/>
      <c r="BE105" s="1648">
        <v>11</v>
      </c>
    </row>
    <row s="1648" customFormat="1" customHeight="1" ht="11.549999999999999">
      <c r="A106" s="994"/>
      <c r="B106" s="1643"/>
      <c r="C106" s="1643"/>
      <c r="D106" s="358"/>
      <c r="J106" s="1648"/>
      <c r="K106" s="1648"/>
      <c r="L106" s="1648"/>
      <c r="M106" s="1648"/>
      <c r="N106" s="1648"/>
      <c r="O106" s="1648"/>
      <c r="P106" s="1648"/>
      <c r="Q106" s="1648"/>
      <c r="R106" s="1648"/>
      <c r="S106" s="1648"/>
      <c r="T106" s="1648"/>
      <c r="U106" s="1648"/>
      <c r="V106" s="1648"/>
      <c r="W106" s="1648"/>
      <c r="X106" s="1648"/>
      <c r="Y106" s="1648"/>
      <c r="Z106" s="1648"/>
      <c r="AA106" s="1648"/>
      <c r="AB106" s="1648"/>
      <c r="AC106" s="1648"/>
      <c r="AD106" s="1648"/>
      <c r="AE106" s="1648"/>
      <c r="AF106" s="1648"/>
      <c r="AG106" s="1648"/>
      <c r="AH106" s="1648"/>
      <c r="AJ106" s="1167"/>
      <c r="AK106" s="1643"/>
      <c r="AL106" s="1643"/>
      <c r="AM106" s="1167"/>
      <c r="AN106" s="1167"/>
      <c r="AO106" s="1167"/>
      <c r="AP106" s="1167"/>
      <c r="AQ106" s="1643"/>
      <c r="AR106" s="1167"/>
      <c r="AS106" s="1167"/>
      <c r="AT106" s="551"/>
      <c r="AU106" s="1167"/>
      <c r="AV106" s="1167"/>
      <c r="AW106" s="1167"/>
      <c r="AX106" s="1167"/>
      <c r="AY106" s="1167"/>
      <c r="AZ106" s="1639"/>
      <c r="BA106" s="573"/>
      <c r="BB106" s="573"/>
      <c r="BC106" s="573"/>
      <c r="BD106" s="573"/>
      <c r="BE106" s="1648">
        <v>11</v>
      </c>
    </row>
    <row s="1648" customFormat="1" customHeight="1" ht="11.549999999999999">
      <c r="A107" s="994"/>
      <c r="B107" s="1643"/>
      <c r="C107" s="1643"/>
      <c r="D107" s="358"/>
      <c r="J107" s="1648"/>
      <c r="K107" s="1648"/>
      <c r="L107" s="1648"/>
      <c r="M107" s="1648"/>
      <c r="N107" s="1648"/>
      <c r="O107" s="1648"/>
      <c r="P107" s="1648"/>
      <c r="Q107" s="1648"/>
      <c r="R107" s="1648"/>
      <c r="S107" s="1648"/>
      <c r="T107" s="1648"/>
      <c r="U107" s="1648"/>
      <c r="V107" s="1648"/>
      <c r="W107" s="1648"/>
      <c r="X107" s="1648"/>
      <c r="Y107" s="1648"/>
      <c r="Z107" s="1648"/>
      <c r="AA107" s="1648"/>
      <c r="AB107" s="1648"/>
      <c r="AC107" s="1648"/>
      <c r="AD107" s="1648"/>
      <c r="AE107" s="1648"/>
      <c r="AF107" s="1648"/>
      <c r="AG107" s="1648"/>
      <c r="AH107" s="1648"/>
      <c r="AJ107" s="1167"/>
      <c r="AK107" s="1643"/>
      <c r="AL107" s="1643"/>
      <c r="AM107" s="1167"/>
      <c r="AN107" s="1167"/>
      <c r="AO107" s="1167"/>
      <c r="AP107" s="1167"/>
      <c r="AQ107" s="1643"/>
      <c r="AR107" s="1167"/>
      <c r="AS107" s="1167"/>
      <c r="AT107" s="551"/>
      <c r="AU107" s="1167"/>
      <c r="AV107" s="1167"/>
      <c r="AW107" s="1167"/>
      <c r="AX107" s="1167"/>
      <c r="AY107" s="1167"/>
      <c r="AZ107" s="1639"/>
      <c r="BA107" s="573"/>
      <c r="BB107" s="573"/>
      <c r="BC107" s="573"/>
      <c r="BD107" s="573"/>
      <c r="BE107" s="1648">
        <v>11</v>
      </c>
    </row>
    <row s="1648" customFormat="1" customHeight="1" ht="11.549999999999999">
      <c r="A108" s="994"/>
      <c r="B108" s="1643"/>
      <c r="C108" s="1643"/>
      <c r="D108" s="358"/>
      <c r="J108" s="1648"/>
      <c r="K108" s="1648"/>
      <c r="L108" s="1648"/>
      <c r="M108" s="1648"/>
      <c r="N108" s="1648"/>
      <c r="O108" s="1648"/>
      <c r="P108" s="1648"/>
      <c r="Q108" s="1648"/>
      <c r="R108" s="1648"/>
      <c r="S108" s="1648"/>
      <c r="T108" s="1648"/>
      <c r="U108" s="1648"/>
      <c r="V108" s="1648"/>
      <c r="W108" s="1648"/>
      <c r="X108" s="1648"/>
      <c r="Y108" s="1648"/>
      <c r="Z108" s="1648"/>
      <c r="AA108" s="1648"/>
      <c r="AB108" s="1648"/>
      <c r="AC108" s="1648"/>
      <c r="AD108" s="1648"/>
      <c r="AE108" s="1648"/>
      <c r="AF108" s="1648"/>
      <c r="AG108" s="1648"/>
      <c r="AH108" s="1648"/>
      <c r="AJ108" s="1167"/>
      <c r="AK108" s="1643"/>
      <c r="AL108" s="1643"/>
      <c r="AM108" s="1167"/>
      <c r="AN108" s="1167"/>
      <c r="AO108" s="1167"/>
      <c r="AP108" s="1167"/>
      <c r="AQ108" s="1643"/>
      <c r="AR108" s="1167"/>
      <c r="AS108" s="1167"/>
      <c r="AT108" s="551"/>
      <c r="AU108" s="1167"/>
      <c r="AV108" s="1167"/>
      <c r="AW108" s="1167"/>
      <c r="AX108" s="1167"/>
      <c r="AY108" s="1167"/>
      <c r="AZ108" s="1639"/>
      <c r="BA108" s="573"/>
      <c r="BB108" s="573"/>
      <c r="BC108" s="573"/>
      <c r="BD108" s="573"/>
      <c r="BE108" s="1648">
        <v>11</v>
      </c>
    </row>
    <row s="1648" customFormat="1" customHeight="1" ht="11.549999999999999">
      <c r="A109" s="994"/>
      <c r="B109" s="1643"/>
      <c r="C109" s="1643"/>
      <c r="D109" s="358"/>
      <c r="J109" s="1648"/>
      <c r="K109" s="1648"/>
      <c r="L109" s="1648"/>
      <c r="M109" s="1648"/>
      <c r="N109" s="1648"/>
      <c r="O109" s="1648"/>
      <c r="P109" s="1648"/>
      <c r="Q109" s="1648"/>
      <c r="R109" s="1648"/>
      <c r="S109" s="1648"/>
      <c r="T109" s="1648"/>
      <c r="U109" s="1648"/>
      <c r="V109" s="1648"/>
      <c r="W109" s="1648"/>
      <c r="X109" s="1648"/>
      <c r="Y109" s="1648"/>
      <c r="Z109" s="1648"/>
      <c r="AA109" s="1648"/>
      <c r="AB109" s="1648"/>
      <c r="AC109" s="1648"/>
      <c r="AD109" s="1648"/>
      <c r="AE109" s="1648"/>
      <c r="AF109" s="1648"/>
      <c r="AG109" s="1648"/>
      <c r="AH109" s="1648"/>
      <c r="AJ109" s="1167"/>
      <c r="AK109" s="1643"/>
      <c r="AL109" s="1643"/>
      <c r="AM109" s="1167"/>
      <c r="AN109" s="1167"/>
      <c r="AO109" s="1167"/>
      <c r="AP109" s="1167"/>
      <c r="AQ109" s="1643"/>
      <c r="AR109" s="1167"/>
      <c r="AS109" s="1167"/>
      <c r="AT109" s="551"/>
      <c r="AU109" s="1167"/>
      <c r="AV109" s="1167"/>
      <c r="AW109" s="1167"/>
      <c r="AX109" s="1167"/>
      <c r="AY109" s="1167"/>
      <c r="AZ109" s="1639"/>
      <c r="BA109" s="573"/>
      <c r="BB109" s="573"/>
      <c r="BC109" s="573"/>
      <c r="BD109" s="573"/>
      <c r="BE109" s="1648">
        <v>11</v>
      </c>
    </row>
    <row s="1648" customFormat="1" customHeight="1" ht="11.549999999999999">
      <c r="A110" s="994"/>
      <c r="B110" s="1643"/>
      <c r="C110" s="1643"/>
      <c r="D110" s="358"/>
      <c r="J110" s="1648"/>
      <c r="K110" s="1648"/>
      <c r="L110" s="1648"/>
      <c r="M110" s="1648"/>
      <c r="N110" s="1648"/>
      <c r="O110" s="1648"/>
      <c r="P110" s="1648"/>
      <c r="Q110" s="1648"/>
      <c r="R110" s="1648"/>
      <c r="S110" s="1648"/>
      <c r="T110" s="1648"/>
      <c r="U110" s="1648"/>
      <c r="V110" s="1648"/>
      <c r="W110" s="1648"/>
      <c r="X110" s="1648"/>
      <c r="Y110" s="1648"/>
      <c r="Z110" s="1648"/>
      <c r="AA110" s="1648"/>
      <c r="AB110" s="1648"/>
      <c r="AC110" s="1648"/>
      <c r="AD110" s="1648"/>
      <c r="AE110" s="1648"/>
      <c r="AF110" s="1648"/>
      <c r="AG110" s="1648"/>
      <c r="AH110" s="1648"/>
      <c r="AJ110" s="1167"/>
      <c r="AK110" s="1643"/>
      <c r="AL110" s="1643"/>
      <c r="AM110" s="1167"/>
      <c r="AN110" s="1167"/>
      <c r="AO110" s="1167"/>
      <c r="AP110" s="1167"/>
      <c r="AQ110" s="1643"/>
      <c r="AR110" s="1167"/>
      <c r="AS110" s="1167"/>
      <c r="AT110" s="551"/>
      <c r="AU110" s="1167"/>
      <c r="AV110" s="1167"/>
      <c r="AW110" s="1167"/>
      <c r="AX110" s="1167"/>
      <c r="AY110" s="1167"/>
      <c r="AZ110" s="1639"/>
      <c r="BA110" s="573"/>
      <c r="BB110" s="573"/>
      <c r="BC110" s="573"/>
      <c r="BD110" s="573"/>
      <c r="BE110" s="1648">
        <v>11</v>
      </c>
    </row>
    <row s="1648" customFormat="1" customHeight="1" ht="11.549999999999999">
      <c r="A111" s="994"/>
      <c r="B111" s="1643"/>
      <c r="C111" s="1643"/>
      <c r="D111" s="358"/>
      <c r="J111" s="1648"/>
      <c r="K111" s="1648"/>
      <c r="L111" s="1648"/>
      <c r="M111" s="1648"/>
      <c r="N111" s="1648"/>
      <c r="O111" s="1648"/>
      <c r="P111" s="1648"/>
      <c r="Q111" s="1648"/>
      <c r="R111" s="1648"/>
      <c r="S111" s="1648"/>
      <c r="T111" s="1648"/>
      <c r="U111" s="1648"/>
      <c r="V111" s="1648"/>
      <c r="W111" s="1648"/>
      <c r="X111" s="1648"/>
      <c r="Y111" s="1648"/>
      <c r="Z111" s="1648"/>
      <c r="AA111" s="1648"/>
      <c r="AB111" s="1648"/>
      <c r="AC111" s="1648"/>
      <c r="AD111" s="1648"/>
      <c r="AE111" s="1648"/>
      <c r="AF111" s="1648"/>
      <c r="AG111" s="1648"/>
      <c r="AH111" s="1648"/>
      <c r="AJ111" s="1167"/>
      <c r="AK111" s="1643"/>
      <c r="AL111" s="1643"/>
      <c r="AM111" s="1167"/>
      <c r="AN111" s="1167"/>
      <c r="AO111" s="1167"/>
      <c r="AP111" s="1167"/>
      <c r="AQ111" s="1643"/>
      <c r="AR111" s="1167"/>
      <c r="AS111" s="1167"/>
      <c r="AT111" s="551"/>
      <c r="AU111" s="1167"/>
      <c r="AV111" s="1167"/>
      <c r="AW111" s="1167"/>
      <c r="AX111" s="1167"/>
      <c r="AY111" s="1167"/>
      <c r="AZ111" s="1639"/>
      <c r="BA111" s="573"/>
      <c r="BB111" s="573"/>
      <c r="BC111" s="573"/>
      <c r="BD111" s="573"/>
      <c r="BE111" s="1648">
        <v>11</v>
      </c>
    </row>
    <row s="1648" customFormat="1" customHeight="1" ht="11.549999999999999">
      <c r="A112" s="994"/>
      <c r="B112" s="1643"/>
      <c r="C112" s="1643"/>
      <c r="D112" s="358"/>
      <c r="J112" s="1648"/>
      <c r="K112" s="1648"/>
      <c r="L112" s="1648"/>
      <c r="M112" s="1648"/>
      <c r="N112" s="1648"/>
      <c r="O112" s="1648"/>
      <c r="P112" s="1648"/>
      <c r="Q112" s="1648"/>
      <c r="R112" s="1648"/>
      <c r="S112" s="1648"/>
      <c r="T112" s="1648"/>
      <c r="U112" s="1648"/>
      <c r="V112" s="1648"/>
      <c r="W112" s="1648"/>
      <c r="X112" s="1648"/>
      <c r="Y112" s="1648"/>
      <c r="Z112" s="1648"/>
      <c r="AA112" s="1648"/>
      <c r="AB112" s="1648"/>
      <c r="AC112" s="1648"/>
      <c r="AD112" s="1648"/>
      <c r="AE112" s="1648"/>
      <c r="AF112" s="1648"/>
      <c r="AG112" s="1648"/>
      <c r="AH112" s="1648"/>
      <c r="AJ112" s="1167"/>
      <c r="AK112" s="1643"/>
      <c r="AL112" s="1643"/>
      <c r="AM112" s="1167"/>
      <c r="AN112" s="1167"/>
      <c r="AO112" s="1167"/>
      <c r="AP112" s="1167"/>
      <c r="AQ112" s="1643"/>
      <c r="AR112" s="1167"/>
      <c r="AS112" s="1167"/>
      <c r="AT112" s="551"/>
      <c r="AU112" s="1167"/>
      <c r="AV112" s="1167"/>
      <c r="AW112" s="1167"/>
      <c r="AX112" s="1167"/>
      <c r="AY112" s="1167"/>
      <c r="AZ112" s="1639"/>
      <c r="BA112" s="573"/>
      <c r="BB112" s="573"/>
      <c r="BC112" s="573"/>
      <c r="BD112" s="573"/>
      <c r="BE112" s="1648">
        <v>11</v>
      </c>
    </row>
    <row s="1648" customFormat="1" customHeight="1" ht="11.549999999999999">
      <c r="A113" s="994"/>
      <c r="B113" s="1643"/>
      <c r="C113" s="1643"/>
      <c r="D113" s="358"/>
      <c r="J113" s="1648"/>
      <c r="K113" s="1648"/>
      <c r="L113" s="1648"/>
      <c r="M113" s="1648"/>
      <c r="N113" s="1648"/>
      <c r="O113" s="1648"/>
      <c r="P113" s="1648"/>
      <c r="Q113" s="1648"/>
      <c r="R113" s="1648"/>
      <c r="S113" s="1648"/>
      <c r="T113" s="1648"/>
      <c r="U113" s="1648"/>
      <c r="V113" s="1648"/>
      <c r="W113" s="1648"/>
      <c r="X113" s="1648"/>
      <c r="Y113" s="1648"/>
      <c r="Z113" s="1648"/>
      <c r="AA113" s="1648"/>
      <c r="AB113" s="1648"/>
      <c r="AC113" s="1648"/>
      <c r="AD113" s="1648"/>
      <c r="AE113" s="1648"/>
      <c r="AF113" s="1648"/>
      <c r="AG113" s="1648"/>
      <c r="AH113" s="1648"/>
      <c r="AJ113" s="1167"/>
      <c r="AK113" s="1643"/>
      <c r="AL113" s="1643"/>
      <c r="AM113" s="1167"/>
      <c r="AN113" s="1167"/>
      <c r="AO113" s="1167"/>
      <c r="AP113" s="1167"/>
      <c r="AQ113" s="1643"/>
      <c r="AR113" s="1167"/>
      <c r="AS113" s="1167"/>
      <c r="AT113" s="551"/>
      <c r="AU113" s="1167"/>
      <c r="AV113" s="1167"/>
      <c r="AW113" s="1167"/>
      <c r="AX113" s="1167"/>
      <c r="AY113" s="1167"/>
      <c r="AZ113" s="1639"/>
      <c r="BA113" s="573"/>
      <c r="BB113" s="573"/>
      <c r="BC113" s="573"/>
      <c r="BD113" s="573"/>
      <c r="BE113" s="1648">
        <v>11</v>
      </c>
    </row>
    <row s="1648" customFormat="1" customHeight="1" ht="11.549999999999999">
      <c r="A114" s="994"/>
      <c r="B114" s="1643"/>
      <c r="C114" s="1643"/>
      <c r="D114" s="358"/>
      <c r="J114" s="1648"/>
      <c r="K114" s="1648"/>
      <c r="L114" s="1648"/>
      <c r="M114" s="1648"/>
      <c r="N114" s="1648"/>
      <c r="O114" s="1648"/>
      <c r="P114" s="1648"/>
      <c r="Q114" s="1648"/>
      <c r="R114" s="1648"/>
      <c r="S114" s="1648"/>
      <c r="T114" s="1648"/>
      <c r="U114" s="1648"/>
      <c r="V114" s="1648"/>
      <c r="W114" s="1648"/>
      <c r="X114" s="1648"/>
      <c r="Y114" s="1648"/>
      <c r="Z114" s="1648"/>
      <c r="AA114" s="1648"/>
      <c r="AB114" s="1648"/>
      <c r="AC114" s="1648"/>
      <c r="AD114" s="1648"/>
      <c r="AE114" s="1648"/>
      <c r="AF114" s="1648"/>
      <c r="AG114" s="1648"/>
      <c r="AH114" s="1648"/>
      <c r="AJ114" s="1167"/>
      <c r="AK114" s="1643"/>
      <c r="AL114" s="1643"/>
      <c r="AM114" s="1167"/>
      <c r="AN114" s="1167"/>
      <c r="AO114" s="1167"/>
      <c r="AP114" s="1167"/>
      <c r="AQ114" s="1643"/>
      <c r="AR114" s="1167"/>
      <c r="AS114" s="1167"/>
      <c r="AT114" s="551"/>
      <c r="AU114" s="1167"/>
      <c r="AV114" s="1167"/>
      <c r="AW114" s="1167"/>
      <c r="AX114" s="1167"/>
      <c r="AY114" s="1167"/>
      <c r="AZ114" s="1639"/>
      <c r="BA114" s="573"/>
      <c r="BB114" s="573"/>
      <c r="BC114" s="573"/>
      <c r="BD114" s="573"/>
      <c r="BE114" s="1648">
        <v>11</v>
      </c>
    </row>
    <row s="1648" customFormat="1" customHeight="1" ht="11.549999999999999">
      <c r="A115" s="994"/>
      <c r="B115" s="1643"/>
      <c r="C115" s="1643"/>
      <c r="D115" s="358"/>
      <c r="J115" s="1648"/>
      <c r="K115" s="1648"/>
      <c r="L115" s="1648"/>
      <c r="M115" s="1648"/>
      <c r="N115" s="1648"/>
      <c r="O115" s="1648"/>
      <c r="P115" s="1648"/>
      <c r="Q115" s="1648"/>
      <c r="R115" s="1648"/>
      <c r="S115" s="1648"/>
      <c r="T115" s="1648"/>
      <c r="U115" s="1648"/>
      <c r="V115" s="1648"/>
      <c r="W115" s="1648"/>
      <c r="X115" s="1648"/>
      <c r="Y115" s="1648"/>
      <c r="Z115" s="1648"/>
      <c r="AA115" s="1648"/>
      <c r="AB115" s="1648"/>
      <c r="AC115" s="1648"/>
      <c r="AD115" s="1648"/>
      <c r="AE115" s="1648"/>
      <c r="AF115" s="1648"/>
      <c r="AG115" s="1648"/>
      <c r="AH115" s="1648"/>
      <c r="AJ115" s="1167"/>
      <c r="AK115" s="1643"/>
      <c r="AL115" s="1643"/>
      <c r="AM115" s="1167"/>
      <c r="AN115" s="1167"/>
      <c r="AO115" s="1167"/>
      <c r="AP115" s="1167"/>
      <c r="AQ115" s="1643"/>
      <c r="AR115" s="1167"/>
      <c r="AS115" s="1167"/>
      <c r="AT115" s="551"/>
      <c r="AU115" s="1167"/>
      <c r="AV115" s="1167"/>
      <c r="AW115" s="1167"/>
      <c r="AX115" s="1167"/>
      <c r="AY115" s="1167"/>
      <c r="AZ115" s="1639"/>
      <c r="BA115" s="573"/>
      <c r="BB115" s="573"/>
      <c r="BC115" s="573"/>
      <c r="BD115" s="573"/>
      <c r="BE115" s="1648">
        <v>11</v>
      </c>
    </row>
    <row s="1648" customFormat="1" customHeight="1" ht="11.549999999999999">
      <c r="A116" s="994"/>
      <c r="B116" s="1643"/>
      <c r="C116" s="1643"/>
      <c r="D116" s="35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J116" s="1167"/>
      <c r="AK116" s="1643"/>
      <c r="AL116" s="1643"/>
      <c r="AM116" s="1167"/>
      <c r="AN116" s="1167"/>
      <c r="AO116" s="1167"/>
      <c r="AP116" s="1167"/>
      <c r="AQ116" s="1643"/>
      <c r="AR116" s="1167"/>
      <c r="AS116" s="1167"/>
      <c r="AT116" s="551"/>
      <c r="AU116" s="1167"/>
      <c r="AV116" s="1167"/>
      <c r="AW116" s="1167"/>
      <c r="AX116" s="1167"/>
      <c r="AY116" s="1167"/>
      <c r="AZ116" s="1639"/>
      <c r="BA116" s="573"/>
      <c r="BB116" s="573"/>
      <c r="BC116" s="573"/>
      <c r="BD116" s="573"/>
      <c r="BE116" s="1648">
        <v>11</v>
      </c>
    </row>
    <row s="1648" customFormat="1" customHeight="1" ht="11.549999999999999">
      <c r="A117" s="994"/>
      <c r="B117" s="1643"/>
      <c r="C117" s="1643"/>
      <c r="D117" s="35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J117" s="1167"/>
      <c r="AK117" s="1643"/>
      <c r="AL117" s="1643"/>
      <c r="AM117" s="1167"/>
      <c r="AN117" s="1167"/>
      <c r="AO117" s="1167"/>
      <c r="AP117" s="1167"/>
      <c r="AQ117" s="1643"/>
      <c r="AR117" s="1167"/>
      <c r="AS117" s="1167"/>
      <c r="AT117" s="551"/>
      <c r="AU117" s="1167"/>
      <c r="AV117" s="1167"/>
      <c r="AW117" s="1167"/>
      <c r="AX117" s="1167"/>
      <c r="AY117" s="1167"/>
      <c r="AZ117" s="1639"/>
      <c r="BA117" s="573"/>
      <c r="BB117" s="573"/>
      <c r="BC117" s="573"/>
      <c r="BD117" s="573"/>
      <c r="BE117" s="1648">
        <v>11</v>
      </c>
    </row>
    <row s="1648" customFormat="1" customHeight="1" ht="11.549999999999999">
      <c r="A118" s="994"/>
      <c r="B118" s="1643"/>
      <c r="C118" s="1643"/>
      <c r="D118" s="358"/>
      <c r="J118" s="1648"/>
      <c r="K118" s="1648"/>
      <c r="L118" s="1648"/>
      <c r="M118" s="1648"/>
      <c r="N118" s="1648"/>
      <c r="O118" s="1648"/>
      <c r="P118" s="1648"/>
      <c r="Q118" s="1648"/>
      <c r="R118" s="1648"/>
      <c r="S118" s="1648"/>
      <c r="T118" s="1648"/>
      <c r="U118" s="1648"/>
      <c r="V118" s="1648"/>
      <c r="W118" s="1648"/>
      <c r="X118" s="1648"/>
      <c r="Y118" s="1648"/>
      <c r="Z118" s="1648"/>
      <c r="AA118" s="1648"/>
      <c r="AB118" s="1648"/>
      <c r="AC118" s="1648"/>
      <c r="AD118" s="1648"/>
      <c r="AE118" s="1648"/>
      <c r="AF118" s="1648"/>
      <c r="AG118" s="1648"/>
      <c r="AH118" s="1648"/>
      <c r="AJ118" s="1167"/>
      <c r="AK118" s="1643"/>
      <c r="AL118" s="1643"/>
      <c r="AM118" s="1167"/>
      <c r="AN118" s="1167"/>
      <c r="AO118" s="1167"/>
      <c r="AP118" s="1167"/>
      <c r="AQ118" s="1643"/>
      <c r="AR118" s="1167"/>
      <c r="AS118" s="1167"/>
      <c r="AT118" s="551"/>
      <c r="AU118" s="1167"/>
      <c r="AV118" s="1167"/>
      <c r="AW118" s="1167"/>
      <c r="AX118" s="1167"/>
      <c r="AY118" s="1167"/>
      <c r="AZ118" s="1639"/>
      <c r="BA118" s="573"/>
      <c r="BB118" s="573"/>
      <c r="BC118" s="573"/>
      <c r="BD118" s="573"/>
      <c r="BE118" s="1648">
        <v>11</v>
      </c>
    </row>
    <row s="1648" customFormat="1" customHeight="1" ht="11.549999999999999">
      <c r="A119" s="994"/>
      <c r="B119" s="1643"/>
      <c r="C119" s="1643"/>
      <c r="D119" s="358"/>
      <c r="J119" s="1648"/>
      <c r="K119" s="1648"/>
      <c r="L119" s="1648"/>
      <c r="M119" s="1648"/>
      <c r="N119" s="1648"/>
      <c r="O119" s="1648"/>
      <c r="P119" s="1648"/>
      <c r="Q119" s="1648"/>
      <c r="R119" s="1648"/>
      <c r="S119" s="1648"/>
      <c r="T119" s="1648"/>
      <c r="U119" s="1648"/>
      <c r="V119" s="1648"/>
      <c r="W119" s="1648"/>
      <c r="X119" s="1648"/>
      <c r="Y119" s="1648"/>
      <c r="Z119" s="1648"/>
      <c r="AA119" s="1648"/>
      <c r="AB119" s="1648"/>
      <c r="AC119" s="1648"/>
      <c r="AD119" s="1648"/>
      <c r="AE119" s="1648"/>
      <c r="AF119" s="1648"/>
      <c r="AG119" s="1648"/>
      <c r="AH119" s="1648"/>
      <c r="AJ119" s="1167"/>
      <c r="AK119" s="1643"/>
      <c r="AL119" s="1643"/>
      <c r="AM119" s="1167"/>
      <c r="AN119" s="1167"/>
      <c r="AO119" s="1167"/>
      <c r="AP119" s="1167"/>
      <c r="AQ119" s="1643"/>
      <c r="AR119" s="1167"/>
      <c r="AS119" s="1167"/>
      <c r="AT119" s="551"/>
      <c r="AU119" s="1167"/>
      <c r="AV119" s="1167"/>
      <c r="AW119" s="1167"/>
      <c r="AX119" s="1167"/>
      <c r="AY119" s="1167"/>
      <c r="AZ119" s="1639"/>
      <c r="BA119" s="573"/>
      <c r="BB119" s="573"/>
      <c r="BC119" s="573"/>
      <c r="BD119" s="573"/>
      <c r="BE119" s="1648">
        <v>11</v>
      </c>
    </row>
    <row s="1648" customFormat="1" customHeight="1" ht="11.549999999999999">
      <c r="A120" s="994"/>
      <c r="B120" s="1643"/>
      <c r="C120" s="1643"/>
      <c r="D120" s="35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1648"/>
      <c r="AJ120" s="1167"/>
      <c r="AK120" s="1643"/>
      <c r="AL120" s="1643"/>
      <c r="AM120" s="1167"/>
      <c r="AN120" s="1167"/>
      <c r="AO120" s="1167"/>
      <c r="AP120" s="1167"/>
      <c r="AQ120" s="1643"/>
      <c r="AR120" s="1167"/>
      <c r="AS120" s="1167"/>
      <c r="AT120" s="551"/>
      <c r="AU120" s="1167"/>
      <c r="AV120" s="1167"/>
      <c r="AW120" s="1167"/>
      <c r="AX120" s="1167"/>
      <c r="AY120" s="1167"/>
      <c r="AZ120" s="1639"/>
      <c r="BA120" s="573"/>
      <c r="BB120" s="573"/>
      <c r="BC120" s="573"/>
      <c r="BD120" s="573"/>
      <c r="BE120" s="1648">
        <v>11</v>
      </c>
    </row>
    <row s="1648" customFormat="1" customHeight="1" ht="11.549999999999999">
      <c r="A121" s="994"/>
      <c r="B121" s="1643"/>
      <c r="C121" s="1643"/>
      <c r="D121" s="35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1648"/>
      <c r="AJ121" s="1167"/>
      <c r="AK121" s="1643"/>
      <c r="AL121" s="1643"/>
      <c r="AM121" s="1167"/>
      <c r="AN121" s="1167"/>
      <c r="AO121" s="1167"/>
      <c r="AP121" s="1167"/>
      <c r="AQ121" s="1643"/>
      <c r="AR121" s="1167"/>
      <c r="AS121" s="1167"/>
      <c r="AT121" s="551"/>
      <c r="AU121" s="1167"/>
      <c r="AV121" s="1167"/>
      <c r="AW121" s="1167"/>
      <c r="AX121" s="1167"/>
      <c r="AY121" s="1167"/>
      <c r="AZ121" s="1639"/>
      <c r="BA121" s="573"/>
      <c r="BB121" s="573"/>
      <c r="BC121" s="573"/>
      <c r="BD121" s="573"/>
      <c r="BE121" s="1648">
        <v>11</v>
      </c>
    </row>
    <row s="1648" customFormat="1" customHeight="1" ht="11.549999999999999">
      <c r="A122" s="994"/>
      <c r="B122" s="1643"/>
      <c r="C122" s="1643"/>
      <c r="D122" s="35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1648"/>
      <c r="AJ122" s="1167"/>
      <c r="AK122" s="1643"/>
      <c r="AL122" s="1643"/>
      <c r="AM122" s="1167"/>
      <c r="AN122" s="1167"/>
      <c r="AO122" s="1167"/>
      <c r="AP122" s="1167"/>
      <c r="AQ122" s="1643"/>
      <c r="AR122" s="1167"/>
      <c r="AS122" s="1167"/>
      <c r="AT122" s="551"/>
      <c r="AU122" s="1167"/>
      <c r="AV122" s="1167"/>
      <c r="AW122" s="1167"/>
      <c r="AX122" s="1167"/>
      <c r="AY122" s="1167"/>
      <c r="AZ122" s="1639"/>
      <c r="BA122" s="573"/>
      <c r="BB122" s="573"/>
      <c r="BC122" s="573"/>
      <c r="BD122" s="573"/>
      <c r="BE122" s="1648">
        <v>11</v>
      </c>
    </row>
    <row s="1648" customFormat="1" customHeight="1" ht="11.549999999999999">
      <c r="A123" s="994"/>
      <c r="B123" s="1643"/>
      <c r="C123" s="1643"/>
      <c r="D123" s="358"/>
      <c r="J123" s="1648"/>
      <c r="K123" s="1648"/>
      <c r="L123" s="1648"/>
      <c r="M123" s="1648"/>
      <c r="N123" s="1648"/>
      <c r="O123" s="1648"/>
      <c r="P123" s="1648"/>
      <c r="Q123" s="1648"/>
      <c r="R123" s="1648"/>
      <c r="S123" s="1648"/>
      <c r="T123" s="1648"/>
      <c r="U123" s="1648"/>
      <c r="V123" s="1648"/>
      <c r="W123" s="1648"/>
      <c r="X123" s="1648"/>
      <c r="Y123" s="1648"/>
      <c r="Z123" s="1648"/>
      <c r="AA123" s="1648"/>
      <c r="AB123" s="1648"/>
      <c r="AC123" s="1648"/>
      <c r="AD123" s="1648"/>
      <c r="AE123" s="1648"/>
      <c r="AF123" s="1648"/>
      <c r="AG123" s="1648"/>
      <c r="AH123" s="1648"/>
      <c r="AJ123" s="1167"/>
      <c r="AK123" s="1643"/>
      <c r="AL123" s="1643"/>
      <c r="AM123" s="1167"/>
      <c r="AN123" s="1167"/>
      <c r="AO123" s="1167"/>
      <c r="AP123" s="1167"/>
      <c r="AQ123" s="1643"/>
      <c r="AR123" s="1167"/>
      <c r="AS123" s="1167"/>
      <c r="AT123" s="551"/>
      <c r="AU123" s="1167"/>
      <c r="AV123" s="1167"/>
      <c r="AW123" s="1167"/>
      <c r="AX123" s="1167"/>
      <c r="AY123" s="1167"/>
      <c r="AZ123" s="1639"/>
      <c r="BA123" s="573"/>
      <c r="BB123" s="573"/>
      <c r="BC123" s="573"/>
      <c r="BD123" s="573"/>
      <c r="BE123" s="1648">
        <v>11</v>
      </c>
    </row>
    <row s="1648" customFormat="1" customHeight="1" ht="11.549999999999999">
      <c r="A124" s="994"/>
      <c r="B124" s="1643"/>
      <c r="C124" s="1643"/>
      <c r="D124" s="358"/>
      <c r="J124" s="1648"/>
      <c r="K124" s="1648"/>
      <c r="L124" s="1648"/>
      <c r="M124" s="1648"/>
      <c r="N124" s="1648"/>
      <c r="O124" s="1648"/>
      <c r="P124" s="1648"/>
      <c r="Q124" s="1648"/>
      <c r="R124" s="1648"/>
      <c r="S124" s="1648"/>
      <c r="T124" s="1648"/>
      <c r="U124" s="1648"/>
      <c r="V124" s="1648"/>
      <c r="W124" s="1648"/>
      <c r="X124" s="1648"/>
      <c r="Y124" s="1648"/>
      <c r="Z124" s="1648"/>
      <c r="AA124" s="1648"/>
      <c r="AB124" s="1648"/>
      <c r="AC124" s="1648"/>
      <c r="AD124" s="1648"/>
      <c r="AE124" s="1648"/>
      <c r="AF124" s="1648"/>
      <c r="AG124" s="1648"/>
      <c r="AH124" s="1648"/>
      <c r="AJ124" s="1167"/>
      <c r="AK124" s="1643"/>
      <c r="AL124" s="1643"/>
      <c r="AM124" s="1167"/>
      <c r="AN124" s="1167"/>
      <c r="AO124" s="1167"/>
      <c r="AP124" s="1167"/>
      <c r="AQ124" s="1643"/>
      <c r="AR124" s="1167"/>
      <c r="AS124" s="1167"/>
      <c r="AT124" s="551"/>
      <c r="AU124" s="1167"/>
      <c r="AV124" s="1167"/>
      <c r="AW124" s="1167"/>
      <c r="AX124" s="1167"/>
      <c r="AY124" s="1167"/>
      <c r="AZ124" s="1639"/>
      <c r="BA124" s="573"/>
      <c r="BB124" s="573"/>
      <c r="BC124" s="573"/>
      <c r="BD124" s="573"/>
      <c r="BE124" s="1648">
        <v>11</v>
      </c>
    </row>
    <row s="1648" customFormat="1" customHeight="1" ht="11.549999999999999">
      <c r="A125" s="994"/>
      <c r="B125" s="1643"/>
      <c r="C125" s="1643"/>
      <c r="D125" s="358"/>
      <c r="J125" s="1648"/>
      <c r="K125" s="1648"/>
      <c r="L125" s="1648"/>
      <c r="M125" s="1648"/>
      <c r="N125" s="1648"/>
      <c r="O125" s="1648"/>
      <c r="P125" s="1648"/>
      <c r="Q125" s="1648"/>
      <c r="R125" s="1648"/>
      <c r="S125" s="1648"/>
      <c r="T125" s="1648"/>
      <c r="U125" s="1648"/>
      <c r="V125" s="1648"/>
      <c r="W125" s="1648"/>
      <c r="X125" s="1648"/>
      <c r="Y125" s="1648"/>
      <c r="Z125" s="1648"/>
      <c r="AA125" s="1648"/>
      <c r="AB125" s="1648"/>
      <c r="AC125" s="1648"/>
      <c r="AD125" s="1648"/>
      <c r="AE125" s="1648"/>
      <c r="AF125" s="1648"/>
      <c r="AG125" s="1648"/>
      <c r="AH125" s="1648"/>
      <c r="AJ125" s="1167"/>
      <c r="AK125" s="1643"/>
      <c r="AL125" s="1643"/>
      <c r="AM125" s="1167"/>
      <c r="AN125" s="1167"/>
      <c r="AO125" s="1167"/>
      <c r="AP125" s="1167"/>
      <c r="AQ125" s="1643"/>
      <c r="AR125" s="1167"/>
      <c r="AS125" s="1167"/>
      <c r="AT125" s="551"/>
      <c r="AU125" s="1167"/>
      <c r="AV125" s="1167"/>
      <c r="AW125" s="1167"/>
      <c r="AX125" s="1167"/>
      <c r="AY125" s="1167"/>
      <c r="AZ125" s="1639"/>
      <c r="BA125" s="573"/>
      <c r="BB125" s="573"/>
      <c r="BC125" s="573"/>
      <c r="BD125" s="573"/>
      <c r="BE125" s="1648">
        <v>11</v>
      </c>
    </row>
    <row s="1648" customFormat="1" customHeight="1" ht="11.549999999999999">
      <c r="A126" s="994"/>
      <c r="B126" s="1643"/>
      <c r="C126" s="1643"/>
      <c r="D126" s="358"/>
      <c r="J126" s="1648"/>
      <c r="K126" s="1648"/>
      <c r="L126" s="1648"/>
      <c r="M126" s="1648"/>
      <c r="N126" s="1648"/>
      <c r="O126" s="1648"/>
      <c r="P126" s="1648"/>
      <c r="Q126" s="1648"/>
      <c r="R126" s="1648"/>
      <c r="S126" s="1648"/>
      <c r="T126" s="1648"/>
      <c r="U126" s="1648"/>
      <c r="V126" s="1648"/>
      <c r="W126" s="1648"/>
      <c r="X126" s="1648"/>
      <c r="Y126" s="1648"/>
      <c r="Z126" s="1648"/>
      <c r="AA126" s="1648"/>
      <c r="AB126" s="1648"/>
      <c r="AC126" s="1648"/>
      <c r="AD126" s="1648"/>
      <c r="AE126" s="1648"/>
      <c r="AF126" s="1648"/>
      <c r="AG126" s="1648"/>
      <c r="AH126" s="1648"/>
      <c r="AJ126" s="1167"/>
      <c r="AK126" s="1643"/>
      <c r="AL126" s="1643"/>
      <c r="AM126" s="1167"/>
      <c r="AN126" s="1167"/>
      <c r="AO126" s="1167"/>
      <c r="AP126" s="1167"/>
      <c r="AQ126" s="1643"/>
      <c r="AR126" s="1167"/>
      <c r="AS126" s="1167"/>
      <c r="AT126" s="551"/>
      <c r="AU126" s="1167"/>
      <c r="AV126" s="1167"/>
      <c r="AW126" s="1167"/>
      <c r="AX126" s="1167"/>
      <c r="AY126" s="1167"/>
      <c r="AZ126" s="1639"/>
      <c r="BA126" s="573"/>
      <c r="BB126" s="573"/>
      <c r="BC126" s="573"/>
      <c r="BD126" s="573"/>
      <c r="BE126" s="1648">
        <v>11</v>
      </c>
    </row>
    <row s="1648" customFormat="1" customHeight="1" ht="11.549999999999999">
      <c r="A127" s="994"/>
      <c r="B127" s="1643"/>
      <c r="C127" s="1643"/>
      <c r="D127" s="358"/>
      <c r="J127" s="1648"/>
      <c r="K127" s="1648"/>
      <c r="L127" s="1648"/>
      <c r="M127" s="1648"/>
      <c r="N127" s="1648"/>
      <c r="O127" s="1648"/>
      <c r="P127" s="1648"/>
      <c r="Q127" s="1648"/>
      <c r="R127" s="1648"/>
      <c r="S127" s="1648"/>
      <c r="T127" s="1648"/>
      <c r="U127" s="1648"/>
      <c r="V127" s="1648"/>
      <c r="W127" s="1648"/>
      <c r="X127" s="1648"/>
      <c r="Y127" s="1648"/>
      <c r="Z127" s="1648"/>
      <c r="AA127" s="1648"/>
      <c r="AB127" s="1648"/>
      <c r="AC127" s="1648"/>
      <c r="AD127" s="1648"/>
      <c r="AE127" s="1648"/>
      <c r="AF127" s="1648"/>
      <c r="AG127" s="1648"/>
      <c r="AH127" s="1648"/>
      <c r="AJ127" s="1167"/>
      <c r="AK127" s="1643"/>
      <c r="AL127" s="1643"/>
      <c r="AM127" s="1167"/>
      <c r="AN127" s="1167"/>
      <c r="AO127" s="1167"/>
      <c r="AP127" s="1167"/>
      <c r="AQ127" s="1643"/>
      <c r="AR127" s="1167"/>
      <c r="AS127" s="1167"/>
      <c r="AT127" s="551"/>
      <c r="AU127" s="1167"/>
      <c r="AV127" s="1167"/>
      <c r="AW127" s="1167"/>
      <c r="AX127" s="1167"/>
      <c r="AY127" s="1167"/>
      <c r="AZ127" s="1639"/>
      <c r="BA127" s="573"/>
      <c r="BB127" s="573"/>
      <c r="BC127" s="573"/>
      <c r="BD127" s="573"/>
      <c r="BE127" s="1648">
        <v>11</v>
      </c>
    </row>
    <row s="1648" customFormat="1" customHeight="1" ht="11.549999999999999">
      <c r="A128" s="994"/>
      <c r="B128" s="1643"/>
      <c r="C128" s="1643"/>
      <c r="D128" s="358"/>
      <c r="J128" s="1648"/>
      <c r="K128" s="1648"/>
      <c r="L128" s="1648"/>
      <c r="M128" s="1648"/>
      <c r="N128" s="1648"/>
      <c r="O128" s="1648"/>
      <c r="P128" s="1648"/>
      <c r="Q128" s="1648"/>
      <c r="R128" s="1648"/>
      <c r="S128" s="1648"/>
      <c r="T128" s="1648"/>
      <c r="U128" s="1648"/>
      <c r="V128" s="1648"/>
      <c r="W128" s="1648"/>
      <c r="X128" s="1648"/>
      <c r="Y128" s="1648"/>
      <c r="Z128" s="1648"/>
      <c r="AA128" s="1648"/>
      <c r="AB128" s="1648"/>
      <c r="AC128" s="1648"/>
      <c r="AD128" s="1648"/>
      <c r="AE128" s="1648"/>
      <c r="AF128" s="1648"/>
      <c r="AG128" s="1648"/>
      <c r="AH128" s="1648"/>
      <c r="AJ128" s="1167"/>
      <c r="AK128" s="1643"/>
      <c r="AL128" s="1643"/>
      <c r="AM128" s="1167"/>
      <c r="AN128" s="1167"/>
      <c r="AO128" s="1167"/>
      <c r="AP128" s="1167"/>
      <c r="AQ128" s="1643"/>
      <c r="AR128" s="1167"/>
      <c r="AS128" s="1167"/>
      <c r="AT128" s="551"/>
      <c r="AU128" s="1167"/>
      <c r="AV128" s="1167"/>
      <c r="AW128" s="1167"/>
      <c r="AX128" s="1167"/>
      <c r="AY128" s="1167"/>
      <c r="AZ128" s="1639"/>
      <c r="BA128" s="573"/>
      <c r="BB128" s="573"/>
      <c r="BC128" s="573"/>
      <c r="BD128" s="573"/>
      <c r="BE128" s="1648">
        <v>11</v>
      </c>
    </row>
    <row s="1648" customFormat="1" customHeight="1" ht="11.549999999999999">
      <c r="A129" s="994"/>
      <c r="B129" s="1643"/>
      <c r="C129" s="1643"/>
      <c r="D129" s="358"/>
      <c r="J129" s="1648"/>
      <c r="K129" s="1648"/>
      <c r="L129" s="1648"/>
      <c r="M129" s="1648"/>
      <c r="N129" s="1648"/>
      <c r="O129" s="1648"/>
      <c r="P129" s="1648"/>
      <c r="Q129" s="1648"/>
      <c r="R129" s="1648"/>
      <c r="S129" s="1648"/>
      <c r="T129" s="1648"/>
      <c r="U129" s="1648"/>
      <c r="V129" s="1648"/>
      <c r="W129" s="1648"/>
      <c r="X129" s="1648"/>
      <c r="Y129" s="1648"/>
      <c r="Z129" s="1648"/>
      <c r="AA129" s="1648"/>
      <c r="AB129" s="1648"/>
      <c r="AC129" s="1648"/>
      <c r="AD129" s="1648"/>
      <c r="AE129" s="1648"/>
      <c r="AF129" s="1648"/>
      <c r="AG129" s="1648"/>
      <c r="AH129" s="1648"/>
      <c r="AJ129" s="1167"/>
      <c r="AK129" s="1643"/>
      <c r="AL129" s="1643"/>
      <c r="AM129" s="1167"/>
      <c r="AN129" s="1167"/>
      <c r="AO129" s="1167"/>
      <c r="AP129" s="1167"/>
      <c r="AQ129" s="1643"/>
      <c r="AR129" s="1167"/>
      <c r="AS129" s="1167"/>
      <c r="AT129" s="551"/>
      <c r="AU129" s="1167"/>
      <c r="AV129" s="1167"/>
      <c r="AW129" s="1167"/>
      <c r="AX129" s="1167"/>
      <c r="AY129" s="1167"/>
      <c r="AZ129" s="1639"/>
      <c r="BA129" s="573"/>
      <c r="BB129" s="573"/>
      <c r="BC129" s="573"/>
      <c r="BD129" s="573"/>
      <c r="BE129" s="1648">
        <v>11</v>
      </c>
    </row>
    <row s="1648" customFormat="1" customHeight="1" ht="11.549999999999999">
      <c r="A130" s="994"/>
      <c r="B130" s="1643"/>
      <c r="C130" s="1643"/>
      <c r="D130" s="358"/>
      <c r="J130" s="1648"/>
      <c r="K130" s="1648"/>
      <c r="L130" s="1648"/>
      <c r="M130" s="1648"/>
      <c r="N130" s="1648"/>
      <c r="O130" s="1648"/>
      <c r="P130" s="1648"/>
      <c r="Q130" s="1648"/>
      <c r="R130" s="1648"/>
      <c r="S130" s="1648"/>
      <c r="T130" s="1648"/>
      <c r="U130" s="1648"/>
      <c r="V130" s="1648"/>
      <c r="W130" s="1648"/>
      <c r="X130" s="1648"/>
      <c r="Y130" s="1648"/>
      <c r="Z130" s="1648"/>
      <c r="AA130" s="1648"/>
      <c r="AB130" s="1648"/>
      <c r="AC130" s="1648"/>
      <c r="AD130" s="1648"/>
      <c r="AE130" s="1648"/>
      <c r="AF130" s="1648"/>
      <c r="AG130" s="1648"/>
      <c r="AH130" s="1648"/>
      <c r="AJ130" s="1167"/>
      <c r="AK130" s="1643"/>
      <c r="AL130" s="1643"/>
      <c r="AM130" s="1167"/>
      <c r="AN130" s="1167"/>
      <c r="AO130" s="1167"/>
      <c r="AP130" s="1167"/>
      <c r="AQ130" s="1643"/>
      <c r="AR130" s="1167"/>
      <c r="AS130" s="1167"/>
      <c r="AT130" s="551"/>
      <c r="AU130" s="1167"/>
      <c r="AV130" s="1167"/>
      <c r="AW130" s="1167"/>
      <c r="AX130" s="1167"/>
      <c r="AY130" s="1167"/>
      <c r="AZ130" s="1639"/>
      <c r="BA130" s="573"/>
      <c r="BB130" s="573"/>
      <c r="BC130" s="573"/>
      <c r="BD130" s="573"/>
      <c r="BE130" s="1648">
        <v>11</v>
      </c>
    </row>
    <row s="1648" customFormat="1" customHeight="1" ht="11.549999999999999">
      <c r="A131" s="994"/>
      <c r="B131" s="1643"/>
      <c r="C131" s="1643"/>
      <c r="D131" s="358"/>
      <c r="J131" s="1648"/>
      <c r="K131" s="1648"/>
      <c r="L131" s="1648"/>
      <c r="M131" s="1648"/>
      <c r="N131" s="1648"/>
      <c r="O131" s="1648"/>
      <c r="P131" s="1648"/>
      <c r="Q131" s="1648"/>
      <c r="R131" s="1648"/>
      <c r="S131" s="1648"/>
      <c r="T131" s="1648"/>
      <c r="U131" s="1648"/>
      <c r="V131" s="1648"/>
      <c r="W131" s="1648"/>
      <c r="X131" s="1648"/>
      <c r="Y131" s="1648"/>
      <c r="Z131" s="1648"/>
      <c r="AA131" s="1648"/>
      <c r="AB131" s="1648"/>
      <c r="AC131" s="1648"/>
      <c r="AD131" s="1648"/>
      <c r="AE131" s="1648"/>
      <c r="AF131" s="1648"/>
      <c r="AG131" s="1648"/>
      <c r="AH131" s="1648"/>
      <c r="AJ131" s="1167"/>
      <c r="AK131" s="1643"/>
      <c r="AL131" s="1643"/>
      <c r="AM131" s="1167"/>
      <c r="AN131" s="1167"/>
      <c r="AO131" s="1167"/>
      <c r="AP131" s="1167"/>
      <c r="AQ131" s="1643"/>
      <c r="AR131" s="1167"/>
      <c r="AS131" s="1167"/>
      <c r="AT131" s="551"/>
      <c r="AU131" s="1167"/>
      <c r="AV131" s="1167"/>
      <c r="AW131" s="1167"/>
      <c r="AX131" s="1167"/>
      <c r="AY131" s="1167"/>
      <c r="AZ131" s="1639"/>
      <c r="BA131" s="573"/>
      <c r="BB131" s="573"/>
      <c r="BC131" s="573"/>
      <c r="BD131" s="573"/>
      <c r="BE131" s="1648">
        <v>11</v>
      </c>
    </row>
    <row s="1648" customFormat="1" customHeight="1" ht="11.549999999999999">
      <c r="A132" s="994"/>
      <c r="B132" s="1643"/>
      <c r="C132" s="1643"/>
      <c r="D132" s="358"/>
      <c r="J132" s="1648"/>
      <c r="K132" s="1648"/>
      <c r="L132" s="1648"/>
      <c r="M132" s="1648"/>
      <c r="N132" s="1648"/>
      <c r="O132" s="1648"/>
      <c r="P132" s="1648"/>
      <c r="Q132" s="1648"/>
      <c r="R132" s="1648"/>
      <c r="S132" s="1648"/>
      <c r="T132" s="1648"/>
      <c r="U132" s="1648"/>
      <c r="V132" s="1648"/>
      <c r="W132" s="1648"/>
      <c r="X132" s="1648"/>
      <c r="Y132" s="1648"/>
      <c r="Z132" s="1648"/>
      <c r="AA132" s="1648"/>
      <c r="AB132" s="1648"/>
      <c r="AC132" s="1648"/>
      <c r="AD132" s="1648"/>
      <c r="AE132" s="1648"/>
      <c r="AF132" s="1648"/>
      <c r="AG132" s="1648"/>
      <c r="AH132" s="1648"/>
      <c r="AJ132" s="1167"/>
      <c r="AK132" s="1643"/>
      <c r="AL132" s="1643"/>
      <c r="AM132" s="1167"/>
      <c r="AN132" s="1167"/>
      <c r="AO132" s="1167"/>
      <c r="AP132" s="1167"/>
      <c r="AQ132" s="1643"/>
      <c r="AR132" s="1167"/>
      <c r="AS132" s="1167"/>
      <c r="AT132" s="551"/>
      <c r="AU132" s="1167"/>
      <c r="AV132" s="1167"/>
      <c r="AW132" s="1167"/>
      <c r="AX132" s="1167"/>
      <c r="AY132" s="1167"/>
      <c r="AZ132" s="1639"/>
      <c r="BA132" s="573"/>
      <c r="BB132" s="573"/>
      <c r="BC132" s="573"/>
      <c r="BD132" s="573"/>
      <c r="BE132" s="1648">
        <v>11</v>
      </c>
    </row>
    <row s="1648" customFormat="1" customHeight="1" ht="11.549999999999999">
      <c r="A133" s="994"/>
      <c r="B133" s="1643"/>
      <c r="C133" s="1643"/>
      <c r="D133" s="358"/>
      <c r="J133" s="1648"/>
      <c r="K133" s="1648"/>
      <c r="L133" s="1648"/>
      <c r="M133" s="1648"/>
      <c r="N133" s="1648"/>
      <c r="O133" s="1648"/>
      <c r="P133" s="1648"/>
      <c r="Q133" s="1648"/>
      <c r="R133" s="1648"/>
      <c r="S133" s="1648"/>
      <c r="T133" s="1648"/>
      <c r="U133" s="1648"/>
      <c r="V133" s="1648"/>
      <c r="W133" s="1648"/>
      <c r="X133" s="1648"/>
      <c r="Y133" s="1648"/>
      <c r="Z133" s="1648"/>
      <c r="AA133" s="1648"/>
      <c r="AB133" s="1648"/>
      <c r="AC133" s="1648"/>
      <c r="AD133" s="1648"/>
      <c r="AE133" s="1648"/>
      <c r="AF133" s="1648"/>
      <c r="AG133" s="1648"/>
      <c r="AH133" s="1648"/>
      <c r="AJ133" s="1167"/>
      <c r="AK133" s="1643"/>
      <c r="AL133" s="1643"/>
      <c r="AM133" s="1167"/>
      <c r="AN133" s="1167"/>
      <c r="AO133" s="1167"/>
      <c r="AP133" s="1167"/>
      <c r="AQ133" s="1643"/>
      <c r="AR133" s="1167"/>
      <c r="AS133" s="1167"/>
      <c r="AT133" s="551"/>
      <c r="AU133" s="1167"/>
      <c r="AV133" s="1167"/>
      <c r="AW133" s="1167"/>
      <c r="AX133" s="1167"/>
      <c r="AY133" s="1167"/>
      <c r="AZ133" s="1639"/>
      <c r="BA133" s="573"/>
      <c r="BB133" s="573"/>
      <c r="BC133" s="573"/>
      <c r="BD133" s="573"/>
      <c r="BE133" s="1648">
        <v>11</v>
      </c>
    </row>
    <row s="1648" customFormat="1" customHeight="1" ht="11.549999999999999">
      <c r="A134" s="994"/>
      <c r="B134" s="1643"/>
      <c r="C134" s="1643"/>
      <c r="D134" s="358"/>
      <c r="J134" s="1648"/>
      <c r="K134" s="1648"/>
      <c r="L134" s="1648"/>
      <c r="M134" s="1648"/>
      <c r="N134" s="1648"/>
      <c r="O134" s="1648"/>
      <c r="P134" s="1648"/>
      <c r="Q134" s="1648"/>
      <c r="R134" s="1648"/>
      <c r="S134" s="1648"/>
      <c r="T134" s="1648"/>
      <c r="U134" s="1648"/>
      <c r="V134" s="1648"/>
      <c r="W134" s="1648"/>
      <c r="X134" s="1648"/>
      <c r="Y134" s="1648"/>
      <c r="Z134" s="1648"/>
      <c r="AA134" s="1648"/>
      <c r="AB134" s="1648"/>
      <c r="AC134" s="1648"/>
      <c r="AD134" s="1648"/>
      <c r="AE134" s="1648"/>
      <c r="AF134" s="1648"/>
      <c r="AG134" s="1648"/>
      <c r="AH134" s="1648"/>
      <c r="AJ134" s="1167"/>
      <c r="AK134" s="1643"/>
      <c r="AL134" s="1643"/>
      <c r="AM134" s="1167"/>
      <c r="AN134" s="1167"/>
      <c r="AO134" s="1167"/>
      <c r="AP134" s="1167"/>
      <c r="AQ134" s="1643"/>
      <c r="AR134" s="1167"/>
      <c r="AS134" s="1167"/>
      <c r="AT134" s="551"/>
      <c r="AU134" s="1167"/>
      <c r="AV134" s="1167"/>
      <c r="AW134" s="1167"/>
      <c r="AX134" s="1167"/>
      <c r="AY134" s="1167"/>
      <c r="AZ134" s="1639"/>
      <c r="BA134" s="573"/>
      <c r="BB134" s="573"/>
      <c r="BC134" s="573"/>
      <c r="BD134" s="573"/>
      <c r="BE134" s="1648">
        <v>11</v>
      </c>
    </row>
    <row s="1648" customFormat="1" customHeight="1" ht="11.549999999999999">
      <c r="A135" s="994"/>
      <c r="B135" s="1643"/>
      <c r="C135" s="1643"/>
      <c r="D135" s="358"/>
      <c r="J135" s="1648"/>
      <c r="K135" s="1648"/>
      <c r="L135" s="1648"/>
      <c r="M135" s="1648"/>
      <c r="N135" s="1648"/>
      <c r="O135" s="1648"/>
      <c r="P135" s="1648"/>
      <c r="Q135" s="1648"/>
      <c r="R135" s="1648"/>
      <c r="S135" s="1648"/>
      <c r="T135" s="1648"/>
      <c r="U135" s="1648"/>
      <c r="V135" s="1648"/>
      <c r="W135" s="1648"/>
      <c r="X135" s="1648"/>
      <c r="Y135" s="1648"/>
      <c r="Z135" s="1648"/>
      <c r="AA135" s="1648"/>
      <c r="AB135" s="1648"/>
      <c r="AC135" s="1648"/>
      <c r="AD135" s="1648"/>
      <c r="AE135" s="1648"/>
      <c r="AF135" s="1648"/>
      <c r="AG135" s="1648"/>
      <c r="AH135" s="1648"/>
      <c r="AJ135" s="1167"/>
      <c r="AK135" s="1643"/>
      <c r="AL135" s="1643"/>
      <c r="AM135" s="1167"/>
      <c r="AN135" s="1167"/>
      <c r="AO135" s="1167"/>
      <c r="AP135" s="1167"/>
      <c r="AQ135" s="1643"/>
      <c r="AR135" s="1167"/>
      <c r="AS135" s="1167"/>
      <c r="AT135" s="551"/>
      <c r="AU135" s="1167"/>
      <c r="AV135" s="1167"/>
      <c r="AW135" s="1167"/>
      <c r="AX135" s="1167"/>
      <c r="AY135" s="1167"/>
      <c r="AZ135" s="1639"/>
      <c r="BA135" s="573"/>
      <c r="BB135" s="573"/>
      <c r="BC135" s="573"/>
      <c r="BD135" s="573"/>
      <c r="BE135" s="1648">
        <v>11</v>
      </c>
    </row>
    <row s="1648" customFormat="1" customHeight="1" ht="11.549999999999999">
      <c r="A136" s="994"/>
      <c r="B136" s="1643"/>
      <c r="C136" s="1643"/>
      <c r="D136" s="358"/>
      <c r="J136" s="1648"/>
      <c r="K136" s="1648"/>
      <c r="L136" s="1648"/>
      <c r="M136" s="1648"/>
      <c r="N136" s="1648"/>
      <c r="O136" s="1648"/>
      <c r="P136" s="1648"/>
      <c r="Q136" s="1648"/>
      <c r="R136" s="1648"/>
      <c r="S136" s="1648"/>
      <c r="T136" s="1648"/>
      <c r="U136" s="1648"/>
      <c r="V136" s="1648"/>
      <c r="W136" s="1648"/>
      <c r="X136" s="1648"/>
      <c r="Y136" s="1648"/>
      <c r="Z136" s="1648"/>
      <c r="AA136" s="1648"/>
      <c r="AB136" s="1648"/>
      <c r="AC136" s="1648"/>
      <c r="AD136" s="1648"/>
      <c r="AE136" s="1648"/>
      <c r="AF136" s="1648"/>
      <c r="AG136" s="1648"/>
      <c r="AH136" s="1648"/>
      <c r="AJ136" s="1167"/>
      <c r="AK136" s="1643"/>
      <c r="AL136" s="1643"/>
      <c r="AM136" s="1167"/>
      <c r="AN136" s="1167"/>
      <c r="AO136" s="1167"/>
      <c r="AP136" s="1167"/>
      <c r="AQ136" s="1643"/>
      <c r="AR136" s="1167"/>
      <c r="AS136" s="1167"/>
      <c r="AT136" s="551"/>
      <c r="AU136" s="1167"/>
      <c r="AV136" s="1167"/>
      <c r="AW136" s="1167"/>
      <c r="AX136" s="1167"/>
      <c r="AY136" s="1167"/>
      <c r="AZ136" s="1639"/>
      <c r="BA136" s="573"/>
      <c r="BB136" s="573"/>
      <c r="BC136" s="573"/>
      <c r="BD136" s="573"/>
      <c r="BE136" s="1648">
        <v>11</v>
      </c>
    </row>
    <row s="1648" customFormat="1" customHeight="1" ht="11.549999999999999">
      <c r="A137" s="994"/>
      <c r="B137" s="1643"/>
      <c r="C137" s="1643"/>
      <c r="D137" s="358"/>
      <c r="J137" s="1648"/>
      <c r="K137" s="1648"/>
      <c r="L137" s="1648"/>
      <c r="M137" s="1648"/>
      <c r="N137" s="1648"/>
      <c r="O137" s="1648"/>
      <c r="P137" s="1648"/>
      <c r="Q137" s="1648"/>
      <c r="R137" s="1648"/>
      <c r="S137" s="1648"/>
      <c r="T137" s="1648"/>
      <c r="U137" s="1648"/>
      <c r="V137" s="1648"/>
      <c r="W137" s="1648"/>
      <c r="X137" s="1648"/>
      <c r="Y137" s="1648"/>
      <c r="Z137" s="1648"/>
      <c r="AA137" s="1648"/>
      <c r="AB137" s="1648"/>
      <c r="AC137" s="1648"/>
      <c r="AD137" s="1648"/>
      <c r="AE137" s="1648"/>
      <c r="AF137" s="1648"/>
      <c r="AG137" s="1648"/>
      <c r="AH137" s="1648"/>
      <c r="AJ137" s="1167"/>
      <c r="AK137" s="1643"/>
      <c r="AL137" s="1643"/>
      <c r="AM137" s="1167"/>
      <c r="AN137" s="1167"/>
      <c r="AO137" s="1167"/>
      <c r="AP137" s="1167"/>
      <c r="AQ137" s="1643"/>
      <c r="AR137" s="1167"/>
      <c r="AS137" s="1167"/>
      <c r="AT137" s="551"/>
      <c r="AU137" s="1167"/>
      <c r="AV137" s="1167"/>
      <c r="AW137" s="1167"/>
      <c r="AX137" s="1167"/>
      <c r="AY137" s="1167"/>
      <c r="AZ137" s="1639"/>
      <c r="BA137" s="573"/>
      <c r="BB137" s="573"/>
      <c r="BC137" s="573"/>
      <c r="BD137" s="573"/>
      <c r="BE137" s="1648">
        <v>11</v>
      </c>
    </row>
    <row s="1648" customFormat="1" customHeight="1" ht="11.549999999999999">
      <c r="A138" s="994"/>
      <c r="B138" s="1643"/>
      <c r="C138" s="1643"/>
      <c r="D138" s="358"/>
      <c r="J138" s="1648"/>
      <c r="K138" s="1648"/>
      <c r="L138" s="1648"/>
      <c r="M138" s="1648"/>
      <c r="N138" s="1648"/>
      <c r="O138" s="1648"/>
      <c r="P138" s="1648"/>
      <c r="Q138" s="1648"/>
      <c r="R138" s="1648"/>
      <c r="S138" s="1648"/>
      <c r="T138" s="1648"/>
      <c r="U138" s="1648"/>
      <c r="V138" s="1648"/>
      <c r="W138" s="1648"/>
      <c r="X138" s="1648"/>
      <c r="Y138" s="1648"/>
      <c r="Z138" s="1648"/>
      <c r="AA138" s="1648"/>
      <c r="AB138" s="1648"/>
      <c r="AC138" s="1648"/>
      <c r="AD138" s="1648"/>
      <c r="AE138" s="1648"/>
      <c r="AF138" s="1648"/>
      <c r="AG138" s="1648"/>
      <c r="AH138" s="1648"/>
      <c r="AJ138" s="1167"/>
      <c r="AK138" s="1643"/>
      <c r="AL138" s="1643"/>
      <c r="AM138" s="1167"/>
      <c r="AN138" s="1167"/>
      <c r="AO138" s="1167"/>
      <c r="AP138" s="1167"/>
      <c r="AQ138" s="1643"/>
      <c r="AR138" s="1167"/>
      <c r="AS138" s="1167"/>
      <c r="AT138" s="551"/>
      <c r="AU138" s="1167"/>
      <c r="AV138" s="1167"/>
      <c r="AW138" s="1167"/>
      <c r="AX138" s="1167"/>
      <c r="AY138" s="1167"/>
      <c r="AZ138" s="1639"/>
      <c r="BA138" s="573"/>
      <c r="BB138" s="573"/>
      <c r="BC138" s="573"/>
      <c r="BD138" s="573"/>
      <c r="BE138" s="1648">
        <v>11</v>
      </c>
    </row>
    <row s="1648" customFormat="1" customHeight="1" ht="11.549999999999999">
      <c r="A139" s="994"/>
      <c r="B139" s="1643"/>
      <c r="C139" s="1643"/>
      <c r="D139" s="358"/>
      <c r="J139" s="1648"/>
      <c r="K139" s="1648"/>
      <c r="L139" s="1648"/>
      <c r="M139" s="1648"/>
      <c r="N139" s="1648"/>
      <c r="O139" s="1648"/>
      <c r="P139" s="1648"/>
      <c r="Q139" s="1648"/>
      <c r="R139" s="1648"/>
      <c r="S139" s="1648"/>
      <c r="T139" s="1648"/>
      <c r="U139" s="1648"/>
      <c r="V139" s="1648"/>
      <c r="W139" s="1648"/>
      <c r="X139" s="1648"/>
      <c r="Y139" s="1648"/>
      <c r="Z139" s="1648"/>
      <c r="AA139" s="1648"/>
      <c r="AB139" s="1648"/>
      <c r="AC139" s="1648"/>
      <c r="AD139" s="1648"/>
      <c r="AE139" s="1648"/>
      <c r="AF139" s="1648"/>
      <c r="AG139" s="1648"/>
      <c r="AH139" s="1648"/>
      <c r="AJ139" s="1167"/>
      <c r="AK139" s="1643"/>
      <c r="AL139" s="1643"/>
      <c r="AM139" s="1167"/>
      <c r="AN139" s="1167"/>
      <c r="AO139" s="1167"/>
      <c r="AP139" s="1167"/>
      <c r="AQ139" s="1643"/>
      <c r="AR139" s="1167"/>
      <c r="AS139" s="1167"/>
      <c r="AT139" s="551"/>
      <c r="AU139" s="1167"/>
      <c r="AV139" s="1167"/>
      <c r="AW139" s="1167"/>
      <c r="AX139" s="1167"/>
      <c r="AY139" s="1167"/>
      <c r="AZ139" s="1639"/>
      <c r="BA139" s="573"/>
      <c r="BB139" s="573"/>
      <c r="BC139" s="573"/>
      <c r="BD139" s="573"/>
      <c r="BE139" s="1648">
        <v>11</v>
      </c>
    </row>
    <row s="1648" customFormat="1" customHeight="1" ht="11.549999999999999">
      <c r="A140" s="994"/>
      <c r="B140" s="1643"/>
      <c r="C140" s="1643"/>
      <c r="D140" s="358"/>
      <c r="J140" s="1648"/>
      <c r="K140" s="1648"/>
      <c r="L140" s="1648"/>
      <c r="M140" s="1648"/>
      <c r="N140" s="1648"/>
      <c r="O140" s="1648"/>
      <c r="P140" s="1648"/>
      <c r="Q140" s="1648"/>
      <c r="R140" s="1648"/>
      <c r="S140" s="1648"/>
      <c r="T140" s="1648"/>
      <c r="U140" s="1648"/>
      <c r="V140" s="1648"/>
      <c r="W140" s="1648"/>
      <c r="X140" s="1648"/>
      <c r="Y140" s="1648"/>
      <c r="Z140" s="1648"/>
      <c r="AA140" s="1648"/>
      <c r="AB140" s="1648"/>
      <c r="AC140" s="1648"/>
      <c r="AD140" s="1648"/>
      <c r="AE140" s="1648"/>
      <c r="AF140" s="1648"/>
      <c r="AG140" s="1648"/>
      <c r="AH140" s="1648"/>
      <c r="AJ140" s="1167"/>
      <c r="AK140" s="1643"/>
      <c r="AL140" s="1643"/>
      <c r="AM140" s="1167"/>
      <c r="AN140" s="1167"/>
      <c r="AO140" s="1167"/>
      <c r="AP140" s="1167"/>
      <c r="AQ140" s="1643"/>
      <c r="AR140" s="1167"/>
      <c r="AS140" s="1167"/>
      <c r="AT140" s="551"/>
      <c r="AU140" s="1167"/>
      <c r="AV140" s="1167"/>
      <c r="AW140" s="1167"/>
      <c r="AX140" s="1167"/>
      <c r="AY140" s="1167"/>
      <c r="AZ140" s="1639"/>
      <c r="BA140" s="573"/>
      <c r="BB140" s="573"/>
      <c r="BC140" s="573"/>
      <c r="BD140" s="573"/>
      <c r="BE140" s="1648">
        <v>11</v>
      </c>
    </row>
    <row s="1648" customFormat="1" customHeight="1" ht="11.549999999999999">
      <c r="A141" s="994"/>
      <c r="B141" s="1643"/>
      <c r="C141" s="1643"/>
      <c r="D141" s="358"/>
      <c r="J141" s="1648"/>
      <c r="K141" s="1648"/>
      <c r="L141" s="1648"/>
      <c r="M141" s="1648"/>
      <c r="N141" s="1648"/>
      <c r="O141" s="1648"/>
      <c r="P141" s="1648"/>
      <c r="Q141" s="1648"/>
      <c r="R141" s="1648"/>
      <c r="S141" s="1648"/>
      <c r="T141" s="1648"/>
      <c r="U141" s="1648"/>
      <c r="V141" s="1648"/>
      <c r="W141" s="1648"/>
      <c r="X141" s="1648"/>
      <c r="Y141" s="1648"/>
      <c r="Z141" s="1648"/>
      <c r="AA141" s="1648"/>
      <c r="AB141" s="1648"/>
      <c r="AC141" s="1648"/>
      <c r="AD141" s="1648"/>
      <c r="AE141" s="1648"/>
      <c r="AF141" s="1648"/>
      <c r="AG141" s="1648"/>
      <c r="AH141" s="1648"/>
      <c r="AJ141" s="1167"/>
      <c r="AK141" s="1643"/>
      <c r="AL141" s="1643"/>
      <c r="AM141" s="1167"/>
      <c r="AN141" s="1167"/>
      <c r="AO141" s="1167"/>
      <c r="AP141" s="1167"/>
      <c r="AQ141" s="1643"/>
      <c r="AR141" s="1167"/>
      <c r="AS141" s="1167"/>
      <c r="AT141" s="551"/>
      <c r="AU141" s="1167"/>
      <c r="AV141" s="1167"/>
      <c r="AW141" s="1167"/>
      <c r="AX141" s="1167"/>
      <c r="AY141" s="1167"/>
      <c r="AZ141" s="1639"/>
      <c r="BA141" s="573"/>
      <c r="BB141" s="573"/>
      <c r="BC141" s="573"/>
      <c r="BD141" s="573"/>
      <c r="BE141" s="1648">
        <v>11</v>
      </c>
    </row>
    <row s="1648" customFormat="1" customHeight="1" ht="11.549999999999999">
      <c r="A142" s="994"/>
      <c r="B142" s="1643"/>
      <c r="C142" s="1643"/>
      <c r="D142" s="358"/>
      <c r="J142" s="1648"/>
      <c r="K142" s="1648"/>
      <c r="L142" s="1648"/>
      <c r="M142" s="1648"/>
      <c r="N142" s="1648"/>
      <c r="O142" s="1648"/>
      <c r="P142" s="1648"/>
      <c r="Q142" s="1648"/>
      <c r="R142" s="1648"/>
      <c r="S142" s="1648"/>
      <c r="T142" s="1648"/>
      <c r="U142" s="1648"/>
      <c r="V142" s="1648"/>
      <c r="W142" s="1648"/>
      <c r="X142" s="1648"/>
      <c r="Y142" s="1648"/>
      <c r="Z142" s="1648"/>
      <c r="AA142" s="1648"/>
      <c r="AB142" s="1648"/>
      <c r="AC142" s="1648"/>
      <c r="AD142" s="1648"/>
      <c r="AE142" s="1648"/>
      <c r="AF142" s="1648"/>
      <c r="AG142" s="1648"/>
      <c r="AH142" s="1648"/>
      <c r="AJ142" s="1167"/>
      <c r="AK142" s="1643"/>
      <c r="AL142" s="1643"/>
      <c r="AM142" s="1167"/>
      <c r="AN142" s="1167"/>
      <c r="AO142" s="1167"/>
      <c r="AP142" s="1167"/>
      <c r="AQ142" s="1643"/>
      <c r="AR142" s="1167"/>
      <c r="AS142" s="1167"/>
      <c r="AT142" s="551"/>
      <c r="AU142" s="1167"/>
      <c r="AV142" s="1167"/>
      <c r="AW142" s="1167"/>
      <c r="AX142" s="1167"/>
      <c r="AY142" s="1167"/>
      <c r="AZ142" s="1639"/>
      <c r="BA142" s="573"/>
      <c r="BB142" s="573"/>
      <c r="BC142" s="573"/>
      <c r="BD142" s="573"/>
      <c r="BE142" s="1648">
        <v>11</v>
      </c>
    </row>
    <row s="1648" customFormat="1" customHeight="1" ht="11.549999999999999">
      <c r="A143" s="994"/>
      <c r="B143" s="1643"/>
      <c r="C143" s="1643"/>
      <c r="D143" s="358"/>
      <c r="J143" s="1648"/>
      <c r="K143" s="1648"/>
      <c r="L143" s="1648"/>
      <c r="M143" s="1648"/>
      <c r="N143" s="1648"/>
      <c r="O143" s="1648"/>
      <c r="P143" s="1648"/>
      <c r="Q143" s="1648"/>
      <c r="R143" s="1648"/>
      <c r="S143" s="1648"/>
      <c r="T143" s="1648"/>
      <c r="U143" s="1648"/>
      <c r="V143" s="1648"/>
      <c r="W143" s="1648"/>
      <c r="X143" s="1648"/>
      <c r="Y143" s="1648"/>
      <c r="Z143" s="1648"/>
      <c r="AA143" s="1648"/>
      <c r="AB143" s="1648"/>
      <c r="AC143" s="1648"/>
      <c r="AD143" s="1648"/>
      <c r="AE143" s="1648"/>
      <c r="AF143" s="1648"/>
      <c r="AG143" s="1648"/>
      <c r="AH143" s="1648"/>
      <c r="AJ143" s="1167"/>
      <c r="AK143" s="1643"/>
      <c r="AL143" s="1643"/>
      <c r="AM143" s="1167"/>
      <c r="AN143" s="1167"/>
      <c r="AO143" s="1167"/>
      <c r="AP143" s="1167"/>
      <c r="AQ143" s="1643"/>
      <c r="AR143" s="1167"/>
      <c r="AS143" s="1167"/>
      <c r="AT143" s="551"/>
      <c r="AU143" s="1167"/>
      <c r="AV143" s="1167"/>
      <c r="AW143" s="1167"/>
      <c r="AX143" s="1167"/>
      <c r="AY143" s="1167"/>
      <c r="AZ143" s="1639"/>
      <c r="BA143" s="573"/>
      <c r="BB143" s="573"/>
      <c r="BC143" s="573"/>
      <c r="BD143" s="573"/>
      <c r="BE143" s="1648">
        <v>11</v>
      </c>
    </row>
    <row s="1648" customFormat="1" customHeight="1" ht="11.549999999999999">
      <c r="A144" s="994"/>
      <c r="B144" s="1643"/>
      <c r="C144" s="1643"/>
      <c r="D144" s="358"/>
      <c r="J144" s="1648"/>
      <c r="K144" s="1648"/>
      <c r="L144" s="1648"/>
      <c r="M144" s="1648"/>
      <c r="N144" s="1648"/>
      <c r="O144" s="1648"/>
      <c r="P144" s="1648"/>
      <c r="Q144" s="1648"/>
      <c r="R144" s="1648"/>
      <c r="S144" s="1648"/>
      <c r="T144" s="1648"/>
      <c r="U144" s="1648"/>
      <c r="V144" s="1648"/>
      <c r="W144" s="1648"/>
      <c r="X144" s="1648"/>
      <c r="Y144" s="1648"/>
      <c r="Z144" s="1648"/>
      <c r="AA144" s="1648"/>
      <c r="AB144" s="1648"/>
      <c r="AC144" s="1648"/>
      <c r="AD144" s="1648"/>
      <c r="AE144" s="1648"/>
      <c r="AF144" s="1648"/>
      <c r="AG144" s="1648"/>
      <c r="AH144" s="1648"/>
      <c r="AJ144" s="1167"/>
      <c r="AK144" s="1643"/>
      <c r="AL144" s="1643"/>
      <c r="AM144" s="1167"/>
      <c r="AN144" s="1167"/>
      <c r="AO144" s="1167"/>
      <c r="AP144" s="1167"/>
      <c r="AQ144" s="1643"/>
      <c r="AR144" s="1167"/>
      <c r="AS144" s="1167"/>
      <c r="AT144" s="551"/>
      <c r="AU144" s="1167"/>
      <c r="AV144" s="1167"/>
      <c r="AW144" s="1167"/>
      <c r="AX144" s="1167"/>
      <c r="AY144" s="1167"/>
      <c r="AZ144" s="1639"/>
      <c r="BA144" s="573"/>
      <c r="BB144" s="573"/>
      <c r="BC144" s="573"/>
      <c r="BD144" s="573"/>
      <c r="BE144" s="1648">
        <v>11</v>
      </c>
    </row>
    <row s="1648" customFormat="1" customHeight="1" ht="11.549999999999999">
      <c r="A145" s="994"/>
      <c r="B145" s="1643"/>
      <c r="C145" s="1643"/>
      <c r="D145" s="358"/>
      <c r="J145" s="1648"/>
      <c r="K145" s="1648"/>
      <c r="L145" s="1648"/>
      <c r="M145" s="1648"/>
      <c r="N145" s="1648"/>
      <c r="O145" s="1648"/>
      <c r="P145" s="1648"/>
      <c r="Q145" s="1648"/>
      <c r="R145" s="1648"/>
      <c r="S145" s="1648"/>
      <c r="T145" s="1648"/>
      <c r="U145" s="1648"/>
      <c r="V145" s="1648"/>
      <c r="W145" s="1648"/>
      <c r="X145" s="1648"/>
      <c r="Y145" s="1648"/>
      <c r="Z145" s="1648"/>
      <c r="AA145" s="1648"/>
      <c r="AB145" s="1648"/>
      <c r="AC145" s="1648"/>
      <c r="AD145" s="1648"/>
      <c r="AE145" s="1648"/>
      <c r="AF145" s="1648"/>
      <c r="AG145" s="1648"/>
      <c r="AH145" s="1648"/>
      <c r="AJ145" s="1167"/>
      <c r="AK145" s="1643"/>
      <c r="AL145" s="1643"/>
      <c r="AM145" s="1167"/>
      <c r="AN145" s="1167"/>
      <c r="AO145" s="1167"/>
      <c r="AP145" s="1167"/>
      <c r="AQ145" s="1643"/>
      <c r="AR145" s="1167"/>
      <c r="AS145" s="1167"/>
      <c r="AT145" s="551"/>
      <c r="AU145" s="1167"/>
      <c r="AV145" s="1167"/>
      <c r="AW145" s="1167"/>
      <c r="AX145" s="1167"/>
      <c r="AY145" s="1167"/>
      <c r="AZ145" s="1639"/>
      <c r="BA145" s="573"/>
      <c r="BB145" s="573"/>
      <c r="BC145" s="573"/>
      <c r="BD145" s="573"/>
      <c r="BE145" s="1648">
        <v>11</v>
      </c>
    </row>
    <row s="1648" customFormat="1" customHeight="1" ht="11.549999999999999">
      <c r="A146" s="994"/>
      <c r="B146" s="1643"/>
      <c r="C146" s="1643"/>
      <c r="D146" s="358"/>
      <c r="J146" s="1648"/>
      <c r="K146" s="1648"/>
      <c r="L146" s="1648"/>
      <c r="M146" s="1648"/>
      <c r="N146" s="1648"/>
      <c r="O146" s="1648"/>
      <c r="P146" s="1648"/>
      <c r="Q146" s="1648"/>
      <c r="R146" s="1648"/>
      <c r="S146" s="1648"/>
      <c r="T146" s="1648"/>
      <c r="U146" s="1648"/>
      <c r="V146" s="1648"/>
      <c r="W146" s="1648"/>
      <c r="X146" s="1648"/>
      <c r="Y146" s="1648"/>
      <c r="Z146" s="1648"/>
      <c r="AA146" s="1648"/>
      <c r="AB146" s="1648"/>
      <c r="AC146" s="1648"/>
      <c r="AD146" s="1648"/>
      <c r="AE146" s="1648"/>
      <c r="AF146" s="1648"/>
      <c r="AG146" s="1648"/>
      <c r="AH146" s="1648"/>
      <c r="AJ146" s="1167"/>
      <c r="AK146" s="1643"/>
      <c r="AL146" s="1643"/>
      <c r="AM146" s="1167"/>
      <c r="AN146" s="1167"/>
      <c r="AO146" s="1167"/>
      <c r="AP146" s="1167"/>
      <c r="AQ146" s="1643"/>
      <c r="AR146" s="1167"/>
      <c r="AS146" s="1167"/>
      <c r="AT146" s="551"/>
      <c r="AU146" s="1167"/>
      <c r="AV146" s="1167"/>
      <c r="AW146" s="1167"/>
      <c r="AX146" s="1167"/>
      <c r="AY146" s="1167"/>
      <c r="AZ146" s="1639"/>
      <c r="BA146" s="573"/>
      <c r="BB146" s="573"/>
      <c r="BC146" s="573"/>
      <c r="BD146" s="573"/>
      <c r="BE146" s="1648">
        <v>11</v>
      </c>
    </row>
    <row s="1648" customFormat="1" customHeight="1" ht="11.549999999999999">
      <c r="A147" s="994"/>
      <c r="B147" s="1643"/>
      <c r="C147" s="1643"/>
      <c r="D147" s="358"/>
      <c r="J147" s="1648"/>
      <c r="K147" s="1648"/>
      <c r="L147" s="1648"/>
      <c r="M147" s="1648"/>
      <c r="N147" s="1648"/>
      <c r="O147" s="1648"/>
      <c r="P147" s="1648"/>
      <c r="Q147" s="1648"/>
      <c r="R147" s="1648"/>
      <c r="S147" s="1648"/>
      <c r="T147" s="1648"/>
      <c r="U147" s="1648"/>
      <c r="V147" s="1648"/>
      <c r="W147" s="1648"/>
      <c r="X147" s="1648"/>
      <c r="Y147" s="1648"/>
      <c r="Z147" s="1648"/>
      <c r="AA147" s="1648"/>
      <c r="AB147" s="1648"/>
      <c r="AC147" s="1648"/>
      <c r="AD147" s="1648"/>
      <c r="AE147" s="1648"/>
      <c r="AF147" s="1648"/>
      <c r="AG147" s="1648"/>
      <c r="AH147" s="1648"/>
      <c r="AJ147" s="1167"/>
      <c r="AK147" s="1643"/>
      <c r="AL147" s="1643"/>
      <c r="AM147" s="1167"/>
      <c r="AN147" s="1167"/>
      <c r="AO147" s="1167"/>
      <c r="AP147" s="1167"/>
      <c r="AQ147" s="1643"/>
      <c r="AR147" s="1167"/>
      <c r="AS147" s="1167"/>
      <c r="AT147" s="551"/>
      <c r="AU147" s="1167"/>
      <c r="AV147" s="1167"/>
      <c r="AW147" s="1167"/>
      <c r="AX147" s="1167"/>
      <c r="AY147" s="1167"/>
      <c r="AZ147" s="1639"/>
      <c r="BA147" s="573"/>
      <c r="BB147" s="573"/>
      <c r="BC147" s="573"/>
      <c r="BD147" s="573"/>
      <c r="BE147" s="1648">
        <v>11</v>
      </c>
    </row>
    <row s="1648" customFormat="1" customHeight="1" ht="11.549999999999999">
      <c r="A148" s="994"/>
      <c r="B148" s="1643"/>
      <c r="C148" s="1643"/>
      <c r="D148" s="358"/>
      <c r="J148" s="1648"/>
      <c r="K148" s="1648"/>
      <c r="L148" s="1648"/>
      <c r="M148" s="1648"/>
      <c r="N148" s="1648"/>
      <c r="O148" s="1648"/>
      <c r="P148" s="1648"/>
      <c r="Q148" s="1648"/>
      <c r="R148" s="1648"/>
      <c r="S148" s="1648"/>
      <c r="T148" s="1648"/>
      <c r="U148" s="1648"/>
      <c r="V148" s="1648"/>
      <c r="W148" s="1648"/>
      <c r="X148" s="1648"/>
      <c r="Y148" s="1648"/>
      <c r="Z148" s="1648"/>
      <c r="AA148" s="1648"/>
      <c r="AB148" s="1648"/>
      <c r="AC148" s="1648"/>
      <c r="AD148" s="1648"/>
      <c r="AE148" s="1648"/>
      <c r="AF148" s="1648"/>
      <c r="AG148" s="1648"/>
      <c r="AH148" s="1648"/>
      <c r="AJ148" s="1167"/>
      <c r="AK148" s="1643"/>
      <c r="AL148" s="1643"/>
      <c r="AM148" s="1167"/>
      <c r="AN148" s="1167"/>
      <c r="AO148" s="1167"/>
      <c r="AP148" s="1167"/>
      <c r="AQ148" s="1643"/>
      <c r="AR148" s="1167"/>
      <c r="AS148" s="1167"/>
      <c r="AT148" s="551"/>
      <c r="AU148" s="1167"/>
      <c r="AV148" s="1167"/>
      <c r="AW148" s="1167"/>
      <c r="AX148" s="1167"/>
      <c r="AY148" s="1167"/>
      <c r="AZ148" s="1639"/>
      <c r="BA148" s="573"/>
      <c r="BB148" s="573"/>
      <c r="BC148" s="573"/>
      <c r="BD148" s="573"/>
      <c r="BE148" s="1648">
        <v>11</v>
      </c>
    </row>
    <row s="1648" customFormat="1" customHeight="1" ht="11.549999999999999">
      <c r="A149" s="994"/>
      <c r="B149" s="1643"/>
      <c r="C149" s="1643"/>
      <c r="D149" s="358"/>
      <c r="J149" s="1648"/>
      <c r="K149" s="1648"/>
      <c r="L149" s="1648"/>
      <c r="M149" s="1648"/>
      <c r="N149" s="1648"/>
      <c r="O149" s="1648"/>
      <c r="P149" s="1648"/>
      <c r="Q149" s="1648"/>
      <c r="R149" s="1648"/>
      <c r="S149" s="1648"/>
      <c r="T149" s="1648"/>
      <c r="U149" s="1648"/>
      <c r="V149" s="1648"/>
      <c r="W149" s="1648"/>
      <c r="X149" s="1648"/>
      <c r="Y149" s="1648"/>
      <c r="Z149" s="1648"/>
      <c r="AA149" s="1648"/>
      <c r="AB149" s="1648"/>
      <c r="AC149" s="1648"/>
      <c r="AD149" s="1648"/>
      <c r="AE149" s="1648"/>
      <c r="AF149" s="1648"/>
      <c r="AG149" s="1648"/>
      <c r="AH149" s="1648"/>
      <c r="AJ149" s="1167"/>
      <c r="AK149" s="1643"/>
      <c r="AL149" s="1643"/>
      <c r="AM149" s="1167"/>
      <c r="AN149" s="1167"/>
      <c r="AO149" s="1167"/>
      <c r="AP149" s="1167"/>
      <c r="AQ149" s="1643"/>
      <c r="AR149" s="1167"/>
      <c r="AS149" s="1167"/>
      <c r="AT149" s="551"/>
      <c r="AU149" s="1167"/>
      <c r="AV149" s="1167"/>
      <c r="AW149" s="1167"/>
      <c r="AX149" s="1167"/>
      <c r="AY149" s="1167"/>
      <c r="AZ149" s="1639"/>
      <c r="BA149" s="573"/>
      <c r="BB149" s="573"/>
      <c r="BC149" s="573"/>
      <c r="BD149" s="573"/>
      <c r="BE149" s="1648">
        <v>11</v>
      </c>
    </row>
    <row s="1648" customFormat="1" customHeight="1" ht="11.549999999999999">
      <c r="A150" s="994"/>
      <c r="B150" s="1643"/>
      <c r="C150" s="1643"/>
      <c r="D150" s="358"/>
      <c r="J150" s="1648"/>
      <c r="K150" s="1648"/>
      <c r="L150" s="1648"/>
      <c r="M150" s="1648"/>
      <c r="N150" s="1648"/>
      <c r="O150" s="1648"/>
      <c r="P150" s="1648"/>
      <c r="Q150" s="1648"/>
      <c r="R150" s="1648"/>
      <c r="S150" s="1648"/>
      <c r="T150" s="1648"/>
      <c r="U150" s="1648"/>
      <c r="V150" s="1648"/>
      <c r="W150" s="1648"/>
      <c r="X150" s="1648"/>
      <c r="Y150" s="1648"/>
      <c r="Z150" s="1648"/>
      <c r="AA150" s="1648"/>
      <c r="AB150" s="1648"/>
      <c r="AC150" s="1648"/>
      <c r="AD150" s="1648"/>
      <c r="AE150" s="1648"/>
      <c r="AF150" s="1648"/>
      <c r="AG150" s="1648"/>
      <c r="AH150" s="1648"/>
      <c r="AJ150" s="1167"/>
      <c r="AK150" s="1643"/>
      <c r="AL150" s="1643"/>
      <c r="AM150" s="1167"/>
      <c r="AN150" s="1167"/>
      <c r="AO150" s="1167"/>
      <c r="AP150" s="1167"/>
      <c r="AQ150" s="1643"/>
      <c r="AR150" s="1167"/>
      <c r="AS150" s="1167"/>
      <c r="AT150" s="551"/>
      <c r="AU150" s="1167"/>
      <c r="AV150" s="1167"/>
      <c r="AW150" s="1167"/>
      <c r="AX150" s="1167"/>
      <c r="AY150" s="1167"/>
      <c r="AZ150" s="1639"/>
      <c r="BA150" s="573"/>
      <c r="BB150" s="573"/>
      <c r="BC150" s="573"/>
      <c r="BD150" s="573"/>
      <c r="BE150" s="1648">
        <v>11</v>
      </c>
    </row>
    <row s="1648" customFormat="1" customHeight="1" ht="11.549999999999999">
      <c r="A151" s="994"/>
      <c r="B151" s="1643"/>
      <c r="C151" s="1643"/>
      <c r="D151" s="358"/>
      <c r="J151" s="1648"/>
      <c r="K151" s="1648"/>
      <c r="L151" s="1648"/>
      <c r="M151" s="1648"/>
      <c r="N151" s="1648"/>
      <c r="O151" s="1648"/>
      <c r="P151" s="1648"/>
      <c r="Q151" s="1648"/>
      <c r="R151" s="1648"/>
      <c r="S151" s="1648"/>
      <c r="T151" s="1648"/>
      <c r="U151" s="1648"/>
      <c r="V151" s="1648"/>
      <c r="W151" s="1648"/>
      <c r="X151" s="1648"/>
      <c r="Y151" s="1648"/>
      <c r="Z151" s="1648"/>
      <c r="AA151" s="1648"/>
      <c r="AB151" s="1648"/>
      <c r="AC151" s="1648"/>
      <c r="AD151" s="1648"/>
      <c r="AE151" s="1648"/>
      <c r="AF151" s="1648"/>
      <c r="AG151" s="1648"/>
      <c r="AH151" s="1648"/>
      <c r="AJ151" s="1167"/>
      <c r="AK151" s="1643"/>
      <c r="AL151" s="1643"/>
      <c r="AM151" s="1167"/>
      <c r="AN151" s="1167"/>
      <c r="AO151" s="1167"/>
      <c r="AP151" s="1167"/>
      <c r="AQ151" s="1643"/>
      <c r="AR151" s="1167"/>
      <c r="AS151" s="1167"/>
      <c r="AT151" s="551"/>
      <c r="AU151" s="1167"/>
      <c r="AV151" s="1167"/>
      <c r="AW151" s="1167"/>
      <c r="AX151" s="1167"/>
      <c r="AY151" s="1167"/>
      <c r="AZ151" s="1639"/>
      <c r="BA151" s="573"/>
      <c r="BB151" s="573"/>
      <c r="BC151" s="573"/>
      <c r="BD151" s="573"/>
      <c r="BE151" s="1648">
        <v>11</v>
      </c>
    </row>
    <row s="1648" customFormat="1" customHeight="1" ht="11.549999999999999">
      <c r="A152" s="994"/>
      <c r="B152" s="1643"/>
      <c r="C152" s="1643"/>
      <c r="D152" s="358"/>
      <c r="J152" s="1648"/>
      <c r="K152" s="1648"/>
      <c r="L152" s="1648"/>
      <c r="M152" s="1648"/>
      <c r="N152" s="1648"/>
      <c r="O152" s="1648"/>
      <c r="P152" s="1648"/>
      <c r="Q152" s="1648"/>
      <c r="R152" s="1648"/>
      <c r="S152" s="1648"/>
      <c r="T152" s="1648"/>
      <c r="U152" s="1648"/>
      <c r="V152" s="1648"/>
      <c r="W152" s="1648"/>
      <c r="X152" s="1648"/>
      <c r="Y152" s="1648"/>
      <c r="Z152" s="1648"/>
      <c r="AA152" s="1648"/>
      <c r="AB152" s="1648"/>
      <c r="AC152" s="1648"/>
      <c r="AD152" s="1648"/>
      <c r="AE152" s="1648"/>
      <c r="AF152" s="1648"/>
      <c r="AG152" s="1648"/>
      <c r="AH152" s="1648"/>
      <c r="AJ152" s="1167"/>
      <c r="AK152" s="1643"/>
      <c r="AL152" s="1643"/>
      <c r="AM152" s="1167"/>
      <c r="AN152" s="1167"/>
      <c r="AO152" s="1167"/>
      <c r="AP152" s="1167"/>
      <c r="AQ152" s="1643"/>
      <c r="AR152" s="1167"/>
      <c r="AS152" s="1167"/>
      <c r="AT152" s="551"/>
      <c r="AU152" s="1167"/>
      <c r="AV152" s="1167"/>
      <c r="AW152" s="1167"/>
      <c r="AX152" s="1167"/>
      <c r="AY152" s="1167"/>
      <c r="AZ152" s="1639"/>
      <c r="BA152" s="573"/>
      <c r="BB152" s="573"/>
      <c r="BC152" s="573"/>
      <c r="BD152" s="573"/>
      <c r="BE152" s="1648">
        <v>11</v>
      </c>
    </row>
    <row s="1648" customFormat="1" customHeight="1" ht="11.549999999999999">
      <c r="A153" s="994"/>
      <c r="B153" s="1643"/>
      <c r="C153" s="1643"/>
      <c r="D153" s="358"/>
      <c r="J153" s="1648"/>
      <c r="K153" s="1648"/>
      <c r="L153" s="1648"/>
      <c r="M153" s="1648"/>
      <c r="N153" s="1648"/>
      <c r="O153" s="1648"/>
      <c r="P153" s="1648"/>
      <c r="Q153" s="1648"/>
      <c r="R153" s="1648"/>
      <c r="S153" s="1648"/>
      <c r="T153" s="1648"/>
      <c r="U153" s="1648"/>
      <c r="V153" s="1648"/>
      <c r="W153" s="1648"/>
      <c r="X153" s="1648"/>
      <c r="Y153" s="1648"/>
      <c r="Z153" s="1648"/>
      <c r="AA153" s="1648"/>
      <c r="AB153" s="1648"/>
      <c r="AC153" s="1648"/>
      <c r="AD153" s="1648"/>
      <c r="AE153" s="1648"/>
      <c r="AF153" s="1648"/>
      <c r="AG153" s="1648"/>
      <c r="AH153" s="1648"/>
      <c r="AJ153" s="1167"/>
      <c r="AK153" s="1643"/>
      <c r="AL153" s="1643"/>
      <c r="AM153" s="1167"/>
      <c r="AN153" s="1167"/>
      <c r="AO153" s="1167"/>
      <c r="AP153" s="1167"/>
      <c r="AQ153" s="1643"/>
      <c r="AR153" s="1167"/>
      <c r="AS153" s="1167"/>
      <c r="AT153" s="551"/>
      <c r="AU153" s="1167"/>
      <c r="AV153" s="1167"/>
      <c r="AW153" s="1167"/>
      <c r="AX153" s="1167"/>
      <c r="AY153" s="1167"/>
      <c r="AZ153" s="1639"/>
      <c r="BA153" s="573"/>
      <c r="BB153" s="573"/>
      <c r="BC153" s="573"/>
      <c r="BD153" s="573"/>
      <c r="BE153" s="1648">
        <v>11</v>
      </c>
    </row>
    <row s="1648" customFormat="1" customHeight="1" ht="11.549999999999999">
      <c r="A154" s="994"/>
      <c r="B154" s="1643"/>
      <c r="C154" s="1643"/>
      <c r="D154" s="358"/>
      <c r="J154" s="1648"/>
      <c r="K154" s="1648"/>
      <c r="L154" s="1648"/>
      <c r="M154" s="1648"/>
      <c r="N154" s="1648"/>
      <c r="O154" s="1648"/>
      <c r="P154" s="1648"/>
      <c r="Q154" s="1648"/>
      <c r="R154" s="1648"/>
      <c r="S154" s="1648"/>
      <c r="T154" s="1648"/>
      <c r="U154" s="1648"/>
      <c r="V154" s="1648"/>
      <c r="W154" s="1648"/>
      <c r="X154" s="1648"/>
      <c r="Y154" s="1648"/>
      <c r="Z154" s="1648"/>
      <c r="AA154" s="1648"/>
      <c r="AB154" s="1648"/>
      <c r="AC154" s="1648"/>
      <c r="AD154" s="1648"/>
      <c r="AE154" s="1648"/>
      <c r="AF154" s="1648"/>
      <c r="AG154" s="1648"/>
      <c r="AH154" s="1648"/>
      <c r="AJ154" s="1167"/>
      <c r="AK154" s="1643"/>
      <c r="AL154" s="1643"/>
      <c r="AM154" s="1167"/>
      <c r="AN154" s="1167"/>
      <c r="AO154" s="1167"/>
      <c r="AP154" s="1167"/>
      <c r="AQ154" s="1643"/>
      <c r="AR154" s="1167"/>
      <c r="AS154" s="1167"/>
      <c r="AT154" s="551"/>
      <c r="AU154" s="1167"/>
      <c r="AV154" s="1167"/>
      <c r="AW154" s="1167"/>
      <c r="AX154" s="1167"/>
      <c r="AY154" s="1167"/>
      <c r="AZ154" s="1639"/>
      <c r="BA154" s="573"/>
      <c r="BB154" s="573"/>
      <c r="BC154" s="573"/>
      <c r="BD154" s="573"/>
      <c r="BE154" s="1648">
        <v>11</v>
      </c>
    </row>
    <row s="1648" customFormat="1" customHeight="1" ht="11.549999999999999">
      <c r="A155" s="994"/>
      <c r="B155" s="1643"/>
      <c r="C155" s="1643"/>
      <c r="D155" s="358"/>
      <c r="J155" s="1648"/>
      <c r="K155" s="1648"/>
      <c r="L155" s="1648"/>
      <c r="M155" s="1648"/>
      <c r="N155" s="1648"/>
      <c r="O155" s="1648"/>
      <c r="P155" s="1648"/>
      <c r="Q155" s="1648"/>
      <c r="R155" s="1648"/>
      <c r="S155" s="1648"/>
      <c r="T155" s="1648"/>
      <c r="U155" s="1648"/>
      <c r="V155" s="1648"/>
      <c r="W155" s="1648"/>
      <c r="X155" s="1648"/>
      <c r="Y155" s="1648"/>
      <c r="Z155" s="1648"/>
      <c r="AA155" s="1648"/>
      <c r="AB155" s="1648"/>
      <c r="AC155" s="1648"/>
      <c r="AD155" s="1648"/>
      <c r="AE155" s="1648"/>
      <c r="AF155" s="1648"/>
      <c r="AG155" s="1648"/>
      <c r="AH155" s="1648"/>
      <c r="AJ155" s="1167"/>
      <c r="AK155" s="1643"/>
      <c r="AL155" s="1643"/>
      <c r="AM155" s="1167"/>
      <c r="AN155" s="1167"/>
      <c r="AO155" s="1167"/>
      <c r="AP155" s="1167"/>
      <c r="AQ155" s="1643"/>
      <c r="AR155" s="1167"/>
      <c r="AS155" s="1167"/>
      <c r="AT155" s="551"/>
      <c r="AU155" s="1167"/>
      <c r="AV155" s="1167"/>
      <c r="AW155" s="1167"/>
      <c r="AX155" s="1167"/>
      <c r="AY155" s="1167"/>
      <c r="AZ155" s="1639"/>
      <c r="BA155" s="573"/>
      <c r="BB155" s="573"/>
      <c r="BC155" s="573"/>
      <c r="BD155" s="573"/>
      <c r="BE155" s="1648">
        <v>11</v>
      </c>
    </row>
    <row s="1648" customFormat="1" customHeight="1" ht="11.549999999999999">
      <c r="A156" s="994"/>
      <c r="B156" s="1643"/>
      <c r="C156" s="1643"/>
      <c r="D156" s="35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D156" s="1648"/>
      <c r="AE156" s="1648"/>
      <c r="AF156" s="1648"/>
      <c r="AG156" s="1648"/>
      <c r="AH156" s="1648"/>
      <c r="AJ156" s="1167"/>
      <c r="AK156" s="1643"/>
      <c r="AL156" s="1643"/>
      <c r="AM156" s="1167"/>
      <c r="AN156" s="1167"/>
      <c r="AO156" s="1167"/>
      <c r="AP156" s="1167"/>
      <c r="AQ156" s="1643"/>
      <c r="AR156" s="1167"/>
      <c r="AS156" s="1167"/>
      <c r="AT156" s="551"/>
      <c r="AU156" s="1167"/>
      <c r="AV156" s="1167"/>
      <c r="AW156" s="1167"/>
      <c r="AX156" s="1167"/>
      <c r="AY156" s="1167"/>
      <c r="AZ156" s="1639"/>
      <c r="BA156" s="573"/>
      <c r="BB156" s="573"/>
      <c r="BC156" s="573"/>
      <c r="BD156" s="573"/>
      <c r="BE156" s="1648">
        <v>11</v>
      </c>
    </row>
    <row s="1648" customFormat="1" customHeight="1" ht="11.549999999999999">
      <c r="A157" s="994"/>
      <c r="B157" s="1643"/>
      <c r="C157" s="1643"/>
      <c r="D157" s="35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D157" s="1648"/>
      <c r="AE157" s="1648"/>
      <c r="AF157" s="1648"/>
      <c r="AG157" s="1648"/>
      <c r="AH157" s="1648"/>
      <c r="AJ157" s="1167"/>
      <c r="AK157" s="1643"/>
      <c r="AL157" s="1643"/>
      <c r="AM157" s="1167"/>
      <c r="AN157" s="1167"/>
      <c r="AO157" s="1167"/>
      <c r="AP157" s="1167"/>
      <c r="AQ157" s="1643"/>
      <c r="AR157" s="1167"/>
      <c r="AS157" s="1167"/>
      <c r="AT157" s="551"/>
      <c r="AU157" s="1167"/>
      <c r="AV157" s="1167"/>
      <c r="AW157" s="1167"/>
      <c r="AX157" s="1167"/>
      <c r="AY157" s="1167"/>
      <c r="AZ157" s="1639"/>
      <c r="BA157" s="573"/>
      <c r="BB157" s="573"/>
      <c r="BC157" s="573"/>
      <c r="BD157" s="573"/>
      <c r="BE157" s="1648">
        <v>11</v>
      </c>
    </row>
    <row s="1648" customFormat="1" customHeight="1" ht="11.549999999999999">
      <c r="A158" s="994"/>
      <c r="B158" s="1643"/>
      <c r="C158" s="1643"/>
      <c r="D158" s="35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D158" s="1648"/>
      <c r="AE158" s="1648"/>
      <c r="AF158" s="1648"/>
      <c r="AG158" s="1648"/>
      <c r="AH158" s="1648"/>
      <c r="AJ158" s="1167"/>
      <c r="AK158" s="1643"/>
      <c r="AL158" s="1643"/>
      <c r="AM158" s="1167"/>
      <c r="AN158" s="1167"/>
      <c r="AO158" s="1167"/>
      <c r="AP158" s="1167"/>
      <c r="AQ158" s="1643"/>
      <c r="AR158" s="1167"/>
      <c r="AS158" s="1167"/>
      <c r="AT158" s="551"/>
      <c r="AU158" s="1167"/>
      <c r="AV158" s="1167"/>
      <c r="AW158" s="1167"/>
      <c r="AX158" s="1167"/>
      <c r="AY158" s="1167"/>
      <c r="AZ158" s="1639"/>
      <c r="BA158" s="573"/>
      <c r="BB158" s="573"/>
      <c r="BC158" s="573"/>
      <c r="BD158" s="573"/>
      <c r="BE158" s="1648">
        <v>11</v>
      </c>
    </row>
    <row s="1648" customFormat="1" customHeight="1" ht="11.549999999999999">
      <c r="A159" s="994"/>
      <c r="B159" s="1643"/>
      <c r="C159" s="1643"/>
      <c r="D159" s="358"/>
      <c r="J159" s="1648"/>
      <c r="K159" s="1648"/>
      <c r="L159" s="1648"/>
      <c r="M159" s="1648"/>
      <c r="N159" s="1648"/>
      <c r="O159" s="1648"/>
      <c r="P159" s="1648"/>
      <c r="Q159" s="1648"/>
      <c r="R159" s="1648"/>
      <c r="S159" s="1648"/>
      <c r="T159" s="1648"/>
      <c r="U159" s="1648"/>
      <c r="V159" s="1648"/>
      <c r="W159" s="1648"/>
      <c r="X159" s="1648"/>
      <c r="Y159" s="1648"/>
      <c r="Z159" s="1648"/>
      <c r="AA159" s="1648"/>
      <c r="AB159" s="1648"/>
      <c r="AC159" s="1648"/>
      <c r="AD159" s="1648"/>
      <c r="AE159" s="1648"/>
      <c r="AF159" s="1648"/>
      <c r="AG159" s="1648"/>
      <c r="AH159" s="1648"/>
      <c r="AJ159" s="1167"/>
      <c r="AK159" s="1643"/>
      <c r="AL159" s="1643"/>
      <c r="AM159" s="1167"/>
      <c r="AN159" s="1167"/>
      <c r="AO159" s="1167"/>
      <c r="AP159" s="1167"/>
      <c r="AQ159" s="1643"/>
      <c r="AR159" s="1167"/>
      <c r="AS159" s="1167"/>
      <c r="AT159" s="551"/>
      <c r="AU159" s="1167"/>
      <c r="AV159" s="1167"/>
      <c r="AW159" s="1167"/>
      <c r="AX159" s="1167"/>
      <c r="AY159" s="1167"/>
      <c r="AZ159" s="1639"/>
      <c r="BA159" s="573"/>
      <c r="BB159" s="573"/>
      <c r="BC159" s="573"/>
      <c r="BD159" s="573"/>
      <c r="BE159" s="1648">
        <v>11</v>
      </c>
    </row>
    <row s="1648" customFormat="1" customHeight="1" ht="11.549999999999999">
      <c r="A160" s="994"/>
      <c r="B160" s="1643"/>
      <c r="C160" s="1643"/>
      <c r="D160" s="35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D160" s="1648"/>
      <c r="AE160" s="1648"/>
      <c r="AF160" s="1648"/>
      <c r="AG160" s="1648"/>
      <c r="AH160" s="1648"/>
      <c r="AJ160" s="1167"/>
      <c r="AK160" s="1643"/>
      <c r="AL160" s="1643"/>
      <c r="AM160" s="1167"/>
      <c r="AN160" s="1167"/>
      <c r="AO160" s="1167"/>
      <c r="AP160" s="1167"/>
      <c r="AQ160" s="1643"/>
      <c r="AR160" s="1167"/>
      <c r="AS160" s="1167"/>
      <c r="AT160" s="551"/>
      <c r="AU160" s="1167"/>
      <c r="AV160" s="1167"/>
      <c r="AW160" s="1167"/>
      <c r="AX160" s="1167"/>
      <c r="AY160" s="1167"/>
      <c r="AZ160" s="1639"/>
      <c r="BA160" s="573"/>
      <c r="BB160" s="573"/>
      <c r="BC160" s="573"/>
      <c r="BD160" s="573"/>
      <c r="BE160" s="1648">
        <v>11</v>
      </c>
    </row>
    <row s="1648" customFormat="1" customHeight="1" ht="11.549999999999999">
      <c r="A161" s="994"/>
      <c r="B161" s="1643"/>
      <c r="C161" s="1643"/>
      <c r="D161" s="35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D161" s="1648"/>
      <c r="AE161" s="1648"/>
      <c r="AF161" s="1648"/>
      <c r="AG161" s="1648"/>
      <c r="AH161" s="1648"/>
      <c r="AJ161" s="1167"/>
      <c r="AK161" s="1643"/>
      <c r="AL161" s="1643"/>
      <c r="AM161" s="1167"/>
      <c r="AN161" s="1167"/>
      <c r="AO161" s="1167"/>
      <c r="AP161" s="1167"/>
      <c r="AQ161" s="1643"/>
      <c r="AR161" s="1167"/>
      <c r="AS161" s="1167"/>
      <c r="AT161" s="551"/>
      <c r="AU161" s="1167"/>
      <c r="AV161" s="1167"/>
      <c r="AW161" s="1167"/>
      <c r="AX161" s="1167"/>
      <c r="AY161" s="1167"/>
      <c r="AZ161" s="1639"/>
      <c r="BA161" s="573"/>
      <c r="BB161" s="573"/>
      <c r="BC161" s="573"/>
      <c r="BD161" s="573"/>
      <c r="BE161" s="1648">
        <v>11</v>
      </c>
    </row>
    <row s="1648" customFormat="1" customHeight="1" ht="11.549999999999999">
      <c r="A162" s="994"/>
      <c r="B162" s="1643"/>
      <c r="C162" s="1643"/>
      <c r="D162" s="35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D162" s="1648"/>
      <c r="AE162" s="1648"/>
      <c r="AF162" s="1648"/>
      <c r="AG162" s="1648"/>
      <c r="AH162" s="1648"/>
      <c r="AJ162" s="1167"/>
      <c r="AK162" s="1643"/>
      <c r="AL162" s="1643"/>
      <c r="AM162" s="1167"/>
      <c r="AN162" s="1167"/>
      <c r="AO162" s="1167"/>
      <c r="AP162" s="1167"/>
      <c r="AQ162" s="1643"/>
      <c r="AR162" s="1167"/>
      <c r="AS162" s="1167"/>
      <c r="AT162" s="551"/>
      <c r="AU162" s="1167"/>
      <c r="AV162" s="1167"/>
      <c r="AW162" s="1167"/>
      <c r="AX162" s="1167"/>
      <c r="AY162" s="1167"/>
      <c r="AZ162" s="1639"/>
      <c r="BA162" s="573"/>
      <c r="BB162" s="573"/>
      <c r="BC162" s="573"/>
      <c r="BD162" s="573"/>
      <c r="BE162" s="1648">
        <v>11</v>
      </c>
    </row>
    <row s="1648" customFormat="1" customHeight="1" ht="11.549999999999999">
      <c r="A163" s="994"/>
      <c r="B163" s="1643"/>
      <c r="C163" s="1643"/>
      <c r="D163" s="358"/>
      <c r="J163" s="1648"/>
      <c r="K163" s="1648"/>
      <c r="L163" s="1648"/>
      <c r="M163" s="1648"/>
      <c r="N163" s="1648"/>
      <c r="O163" s="1648"/>
      <c r="P163" s="1648"/>
      <c r="Q163" s="1648"/>
      <c r="R163" s="1648"/>
      <c r="S163" s="1648"/>
      <c r="T163" s="1648"/>
      <c r="U163" s="1648"/>
      <c r="V163" s="1648"/>
      <c r="W163" s="1648"/>
      <c r="X163" s="1648"/>
      <c r="Y163" s="1648"/>
      <c r="Z163" s="1648"/>
      <c r="AA163" s="1648"/>
      <c r="AB163" s="1648"/>
      <c r="AC163" s="1648"/>
      <c r="AD163" s="1648"/>
      <c r="AE163" s="1648"/>
      <c r="AF163" s="1648"/>
      <c r="AG163" s="1648"/>
      <c r="AH163" s="1648"/>
      <c r="AJ163" s="1167"/>
      <c r="AK163" s="1643"/>
      <c r="AL163" s="1643"/>
      <c r="AM163" s="1167"/>
      <c r="AN163" s="1167"/>
      <c r="AO163" s="1167"/>
      <c r="AP163" s="1167"/>
      <c r="AQ163" s="1643"/>
      <c r="AR163" s="1167"/>
      <c r="AS163" s="1167"/>
      <c r="AT163" s="551"/>
      <c r="AU163" s="1167"/>
      <c r="AV163" s="1167"/>
      <c r="AW163" s="1167"/>
      <c r="AX163" s="1167"/>
      <c r="AY163" s="1167"/>
      <c r="AZ163" s="1639"/>
      <c r="BA163" s="573"/>
      <c r="BB163" s="573"/>
      <c r="BC163" s="573"/>
      <c r="BD163" s="573"/>
      <c r="BE163" s="1648">
        <v>11</v>
      </c>
    </row>
    <row s="1648" customFormat="1" customHeight="1" ht="11.549999999999999">
      <c r="A164" s="994"/>
      <c r="B164" s="1643"/>
      <c r="C164" s="1643"/>
      <c r="D164" s="35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D164" s="1648"/>
      <c r="AE164" s="1648"/>
      <c r="AF164" s="1648"/>
      <c r="AG164" s="1648"/>
      <c r="AH164" s="1648"/>
      <c r="AJ164" s="1167"/>
      <c r="AK164" s="1643"/>
      <c r="AL164" s="1643"/>
      <c r="AM164" s="1167"/>
      <c r="AN164" s="1167"/>
      <c r="AO164" s="1167"/>
      <c r="AP164" s="1167"/>
      <c r="AQ164" s="1643"/>
      <c r="AR164" s="1167"/>
      <c r="AS164" s="1167"/>
      <c r="AT164" s="551"/>
      <c r="AU164" s="1167"/>
      <c r="AV164" s="1167"/>
      <c r="AW164" s="1167"/>
      <c r="AX164" s="1167"/>
      <c r="AY164" s="1167"/>
      <c r="AZ164" s="1639"/>
      <c r="BA164" s="573"/>
      <c r="BB164" s="573"/>
      <c r="BC164" s="573"/>
      <c r="BD164" s="573"/>
      <c r="BE164" s="1648">
        <v>11</v>
      </c>
    </row>
    <row s="1648" customFormat="1" customHeight="1" ht="11.549999999999999">
      <c r="A165" s="994"/>
      <c r="B165" s="1643"/>
      <c r="C165" s="1643"/>
      <c r="D165" s="35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D165" s="1648"/>
      <c r="AE165" s="1648"/>
      <c r="AF165" s="1648"/>
      <c r="AG165" s="1648"/>
      <c r="AH165" s="1648"/>
      <c r="AJ165" s="1167"/>
      <c r="AK165" s="1643"/>
      <c r="AL165" s="1643"/>
      <c r="AM165" s="1167"/>
      <c r="AN165" s="1167"/>
      <c r="AO165" s="1167"/>
      <c r="AP165" s="1167"/>
      <c r="AQ165" s="1643"/>
      <c r="AR165" s="1167"/>
      <c r="AS165" s="1167"/>
      <c r="AT165" s="551"/>
      <c r="AU165" s="1167"/>
      <c r="AV165" s="1167"/>
      <c r="AW165" s="1167"/>
      <c r="AX165" s="1167"/>
      <c r="AY165" s="1167"/>
      <c r="AZ165" s="1639"/>
      <c r="BA165" s="573"/>
      <c r="BB165" s="573"/>
      <c r="BC165" s="573"/>
      <c r="BD165" s="573"/>
      <c r="BE165" s="1648">
        <v>11</v>
      </c>
    </row>
    <row s="1648" customFormat="1" customHeight="1" ht="11.549999999999999">
      <c r="A166" s="994"/>
      <c r="B166" s="1643"/>
      <c r="C166" s="1643"/>
      <c r="D166" s="35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D166" s="1648"/>
      <c r="AE166" s="1648"/>
      <c r="AF166" s="1648"/>
      <c r="AG166" s="1648"/>
      <c r="AH166" s="1648"/>
      <c r="AJ166" s="1167"/>
      <c r="AK166" s="1643"/>
      <c r="AL166" s="1643"/>
      <c r="AM166" s="1167"/>
      <c r="AN166" s="1167"/>
      <c r="AO166" s="1167"/>
      <c r="AP166" s="1167"/>
      <c r="AQ166" s="1643"/>
      <c r="AR166" s="1167"/>
      <c r="AS166" s="1167"/>
      <c r="AT166" s="551"/>
      <c r="AU166" s="1167"/>
      <c r="AV166" s="1167"/>
      <c r="AW166" s="1167"/>
      <c r="AX166" s="1167"/>
      <c r="AY166" s="1167"/>
      <c r="AZ166" s="1639"/>
      <c r="BA166" s="573"/>
      <c r="BB166" s="573"/>
      <c r="BC166" s="573"/>
      <c r="BD166" s="573"/>
      <c r="BE166" s="1648">
        <v>11</v>
      </c>
    </row>
    <row s="1648" customFormat="1" customHeight="1" ht="11.549999999999999">
      <c r="A167" s="994"/>
      <c r="B167" s="1643"/>
      <c r="C167" s="1643"/>
      <c r="D167" s="358"/>
      <c r="J167" s="1648"/>
      <c r="K167" s="1648"/>
      <c r="L167" s="1648"/>
      <c r="M167" s="1648"/>
      <c r="N167" s="1648"/>
      <c r="O167" s="1648"/>
      <c r="P167" s="1648"/>
      <c r="Q167" s="1648"/>
      <c r="R167" s="1648"/>
      <c r="S167" s="1648"/>
      <c r="T167" s="1648"/>
      <c r="U167" s="1648"/>
      <c r="V167" s="1648"/>
      <c r="W167" s="1648"/>
      <c r="X167" s="1648"/>
      <c r="Y167" s="1648"/>
      <c r="Z167" s="1648"/>
      <c r="AA167" s="1648"/>
      <c r="AB167" s="1648"/>
      <c r="AC167" s="1648"/>
      <c r="AD167" s="1648"/>
      <c r="AE167" s="1648"/>
      <c r="AF167" s="1648"/>
      <c r="AG167" s="1648"/>
      <c r="AH167" s="1648"/>
      <c r="AJ167" s="1167"/>
      <c r="AK167" s="1643"/>
      <c r="AL167" s="1643"/>
      <c r="AM167" s="1167"/>
      <c r="AN167" s="1167"/>
      <c r="AO167" s="1167"/>
      <c r="AP167" s="1167"/>
      <c r="AQ167" s="1643"/>
      <c r="AR167" s="1167"/>
      <c r="AS167" s="1167"/>
      <c r="AT167" s="551"/>
      <c r="AU167" s="1167"/>
      <c r="AV167" s="1167"/>
      <c r="AW167" s="1167"/>
      <c r="AX167" s="1167"/>
      <c r="AY167" s="1167"/>
      <c r="AZ167" s="1639"/>
      <c r="BA167" s="573"/>
      <c r="BB167" s="573"/>
      <c r="BC167" s="573"/>
      <c r="BD167" s="573"/>
      <c r="BE167" s="1648">
        <v>11</v>
      </c>
    </row>
    <row s="1648" customFormat="1" customHeight="1" ht="11.549999999999999">
      <c r="A168" s="994"/>
      <c r="B168" s="1643"/>
      <c r="C168" s="1643"/>
      <c r="D168" s="35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D168" s="1648"/>
      <c r="AE168" s="1648"/>
      <c r="AF168" s="1648"/>
      <c r="AG168" s="1648"/>
      <c r="AH168" s="1648"/>
      <c r="AJ168" s="1167"/>
      <c r="AK168" s="1643"/>
      <c r="AL168" s="1643"/>
      <c r="AM168" s="1167"/>
      <c r="AN168" s="1167"/>
      <c r="AO168" s="1167"/>
      <c r="AP168" s="1167"/>
      <c r="AQ168" s="1643"/>
      <c r="AR168" s="1167"/>
      <c r="AS168" s="1167"/>
      <c r="AT168" s="551"/>
      <c r="AU168" s="1167"/>
      <c r="AV168" s="1167"/>
      <c r="AW168" s="1167"/>
      <c r="AX168" s="1167"/>
      <c r="AY168" s="1167"/>
      <c r="AZ168" s="1639"/>
      <c r="BA168" s="573"/>
      <c r="BB168" s="573"/>
      <c r="BC168" s="573"/>
      <c r="BD168" s="573"/>
      <c r="BE168" s="1648">
        <v>11</v>
      </c>
    </row>
    <row s="1648" customFormat="1" customHeight="1" ht="11.549999999999999">
      <c r="A169" s="994"/>
      <c r="B169" s="1643"/>
      <c r="C169" s="1643"/>
      <c r="D169" s="35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D169" s="1648"/>
      <c r="AE169" s="1648"/>
      <c r="AF169" s="1648"/>
      <c r="AG169" s="1648"/>
      <c r="AH169" s="1648"/>
      <c r="AJ169" s="1167"/>
      <c r="AK169" s="1643"/>
      <c r="AL169" s="1643"/>
      <c r="AM169" s="1167"/>
      <c r="AN169" s="1167"/>
      <c r="AO169" s="1167"/>
      <c r="AP169" s="1167"/>
      <c r="AQ169" s="1643"/>
      <c r="AR169" s="1167"/>
      <c r="AS169" s="1167"/>
      <c r="AT169" s="551"/>
      <c r="AU169" s="1167"/>
      <c r="AV169" s="1167"/>
      <c r="AW169" s="1167"/>
      <c r="AX169" s="1167"/>
      <c r="AY169" s="1167"/>
      <c r="AZ169" s="1639"/>
      <c r="BA169" s="573"/>
      <c r="BB169" s="573"/>
      <c r="BC169" s="573"/>
      <c r="BD169" s="573"/>
      <c r="BE169" s="1648">
        <v>11</v>
      </c>
    </row>
    <row s="1648" customFormat="1" customHeight="1" ht="11.549999999999999">
      <c r="A170" s="994"/>
      <c r="B170" s="1643"/>
      <c r="C170" s="1643"/>
      <c r="D170" s="35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D170" s="1648"/>
      <c r="AE170" s="1648"/>
      <c r="AF170" s="1648"/>
      <c r="AG170" s="1648"/>
      <c r="AH170" s="1648"/>
      <c r="AJ170" s="1167"/>
      <c r="AK170" s="1643"/>
      <c r="AL170" s="1643"/>
      <c r="AM170" s="1167"/>
      <c r="AN170" s="1167"/>
      <c r="AO170" s="1167"/>
      <c r="AP170" s="1167"/>
      <c r="AQ170" s="1643"/>
      <c r="AR170" s="1167"/>
      <c r="AS170" s="1167"/>
      <c r="AT170" s="551"/>
      <c r="AU170" s="1167"/>
      <c r="AV170" s="1167"/>
      <c r="AW170" s="1167"/>
      <c r="AX170" s="1167"/>
      <c r="AY170" s="1167"/>
      <c r="AZ170" s="1639"/>
      <c r="BA170" s="573"/>
      <c r="BB170" s="573"/>
      <c r="BC170" s="573"/>
      <c r="BD170" s="573"/>
      <c r="BE170" s="1648">
        <v>11</v>
      </c>
    </row>
    <row s="1648" customFormat="1" customHeight="1" ht="11.549999999999999">
      <c r="A171" s="994"/>
      <c r="B171" s="1643"/>
      <c r="C171" s="1643"/>
      <c r="D171" s="358"/>
      <c r="J171" s="1648"/>
      <c r="K171" s="1648"/>
      <c r="L171" s="1648"/>
      <c r="M171" s="1648"/>
      <c r="N171" s="1648"/>
      <c r="O171" s="1648"/>
      <c r="P171" s="1648"/>
      <c r="Q171" s="1648"/>
      <c r="R171" s="1648"/>
      <c r="S171" s="1648"/>
      <c r="T171" s="1648"/>
      <c r="U171" s="1648"/>
      <c r="V171" s="1648"/>
      <c r="W171" s="1648"/>
      <c r="X171" s="1648"/>
      <c r="Y171" s="1648"/>
      <c r="Z171" s="1648"/>
      <c r="AA171" s="1648"/>
      <c r="AB171" s="1648"/>
      <c r="AC171" s="1648"/>
      <c r="AD171" s="1648"/>
      <c r="AE171" s="1648"/>
      <c r="AF171" s="1648"/>
      <c r="AG171" s="1648"/>
      <c r="AH171" s="1648"/>
      <c r="AJ171" s="1167"/>
      <c r="AK171" s="1643"/>
      <c r="AL171" s="1643"/>
      <c r="AM171" s="1167"/>
      <c r="AN171" s="1167"/>
      <c r="AO171" s="1167"/>
      <c r="AP171" s="1167"/>
      <c r="AQ171" s="1643"/>
      <c r="AR171" s="1167"/>
      <c r="AS171" s="1167"/>
      <c r="AT171" s="551"/>
      <c r="AU171" s="1167"/>
      <c r="AV171" s="1167"/>
      <c r="AW171" s="1167"/>
      <c r="AX171" s="1167"/>
      <c r="AY171" s="1167"/>
      <c r="AZ171" s="1639"/>
      <c r="BA171" s="573"/>
      <c r="BB171" s="573"/>
      <c r="BC171" s="573"/>
      <c r="BD171" s="573"/>
      <c r="BE171" s="1648">
        <v>11</v>
      </c>
    </row>
    <row s="1648" customFormat="1" customHeight="1" ht="11.549999999999999">
      <c r="A172" s="994"/>
      <c r="B172" s="1643"/>
      <c r="C172" s="1643"/>
      <c r="D172" s="35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D172" s="1648"/>
      <c r="AE172" s="1648"/>
      <c r="AF172" s="1648"/>
      <c r="AG172" s="1648"/>
      <c r="AH172" s="1648"/>
      <c r="AJ172" s="1167"/>
      <c r="AK172" s="1643"/>
      <c r="AL172" s="1643"/>
      <c r="AM172" s="1167"/>
      <c r="AN172" s="1167"/>
      <c r="AO172" s="1167"/>
      <c r="AP172" s="1167"/>
      <c r="AQ172" s="1643"/>
      <c r="AR172" s="1167"/>
      <c r="AS172" s="1167"/>
      <c r="AT172" s="551"/>
      <c r="AU172" s="1167"/>
      <c r="AV172" s="1167"/>
      <c r="AW172" s="1167"/>
      <c r="AX172" s="1167"/>
      <c r="AY172" s="1167"/>
      <c r="AZ172" s="1639"/>
      <c r="BA172" s="573"/>
      <c r="BB172" s="573"/>
      <c r="BC172" s="573"/>
      <c r="BD172" s="573"/>
      <c r="BE172" s="1648">
        <v>11</v>
      </c>
    </row>
    <row s="1648" customFormat="1" customHeight="1" ht="11.549999999999999">
      <c r="A173" s="994"/>
      <c r="B173" s="1643"/>
      <c r="C173" s="1643"/>
      <c r="D173" s="35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D173" s="1648"/>
      <c r="AE173" s="1648"/>
      <c r="AF173" s="1648"/>
      <c r="AG173" s="1648"/>
      <c r="AH173" s="1648"/>
      <c r="AJ173" s="1167"/>
      <c r="AK173" s="1643"/>
      <c r="AL173" s="1643"/>
      <c r="AM173" s="1167"/>
      <c r="AN173" s="1167"/>
      <c r="AO173" s="1167"/>
      <c r="AP173" s="1167"/>
      <c r="AQ173" s="1643"/>
      <c r="AR173" s="1167"/>
      <c r="AS173" s="1167"/>
      <c r="AT173" s="551"/>
      <c r="AU173" s="1167"/>
      <c r="AV173" s="1167"/>
      <c r="AW173" s="1167"/>
      <c r="AX173" s="1167"/>
      <c r="AY173" s="1167"/>
      <c r="AZ173" s="1639"/>
      <c r="BA173" s="573"/>
      <c r="BB173" s="573"/>
      <c r="BC173" s="573"/>
      <c r="BD173" s="573"/>
      <c r="BE173" s="1648">
        <v>11</v>
      </c>
    </row>
    <row s="1648" customFormat="1" customHeight="1" ht="11.549999999999999">
      <c r="A174" s="994"/>
      <c r="B174" s="1643"/>
      <c r="C174" s="1643"/>
      <c r="D174" s="35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D174" s="1648"/>
      <c r="AE174" s="1648"/>
      <c r="AF174" s="1648"/>
      <c r="AG174" s="1648"/>
      <c r="AH174" s="1648"/>
      <c r="AJ174" s="1167"/>
      <c r="AK174" s="1643"/>
      <c r="AL174" s="1643"/>
      <c r="AM174" s="1167"/>
      <c r="AN174" s="1167"/>
      <c r="AO174" s="1167"/>
      <c r="AP174" s="1167"/>
      <c r="AQ174" s="1643"/>
      <c r="AR174" s="1167"/>
      <c r="AS174" s="1167"/>
      <c r="AT174" s="551"/>
      <c r="AU174" s="1167"/>
      <c r="AV174" s="1167"/>
      <c r="AW174" s="1167"/>
      <c r="AX174" s="1167"/>
      <c r="AY174" s="1167"/>
      <c r="AZ174" s="1639"/>
      <c r="BA174" s="573"/>
      <c r="BB174" s="573"/>
      <c r="BC174" s="573"/>
      <c r="BD174" s="573"/>
      <c r="BE174" s="1648">
        <v>11</v>
      </c>
    </row>
    <row s="1648" customFormat="1" customHeight="1" ht="11.549999999999999">
      <c r="A175" s="994"/>
      <c r="B175" s="1643"/>
      <c r="C175" s="1643"/>
      <c r="D175" s="358"/>
      <c r="J175" s="1648"/>
      <c r="K175" s="1648"/>
      <c r="L175" s="1648"/>
      <c r="M175" s="1648"/>
      <c r="N175" s="1648"/>
      <c r="O175" s="1648"/>
      <c r="P175" s="1648"/>
      <c r="Q175" s="1648"/>
      <c r="R175" s="1648"/>
      <c r="S175" s="1648"/>
      <c r="T175" s="1648"/>
      <c r="U175" s="1648"/>
      <c r="V175" s="1648"/>
      <c r="W175" s="1648"/>
      <c r="X175" s="1648"/>
      <c r="Y175" s="1648"/>
      <c r="Z175" s="1648"/>
      <c r="AA175" s="1648"/>
      <c r="AB175" s="1648"/>
      <c r="AC175" s="1648"/>
      <c r="AD175" s="1648"/>
      <c r="AE175" s="1648"/>
      <c r="AF175" s="1648"/>
      <c r="AG175" s="1648"/>
      <c r="AH175" s="1648"/>
      <c r="AJ175" s="1167"/>
      <c r="AK175" s="1643"/>
      <c r="AL175" s="1643"/>
      <c r="AM175" s="1167"/>
      <c r="AN175" s="1167"/>
      <c r="AO175" s="1167"/>
      <c r="AP175" s="1167"/>
      <c r="AQ175" s="1643"/>
      <c r="AR175" s="1167"/>
      <c r="AS175" s="1167"/>
      <c r="AT175" s="551"/>
      <c r="AU175" s="1167"/>
      <c r="AV175" s="1167"/>
      <c r="AW175" s="1167"/>
      <c r="AX175" s="1167"/>
      <c r="AY175" s="1167"/>
      <c r="AZ175" s="1639"/>
      <c r="BA175" s="573"/>
      <c r="BB175" s="573"/>
      <c r="BC175" s="573"/>
      <c r="BD175" s="573"/>
      <c r="BE175" s="1648">
        <v>11</v>
      </c>
    </row>
    <row s="1648" customFormat="1" customHeight="1" ht="11.549999999999999">
      <c r="A176" s="994"/>
      <c r="B176" s="1643"/>
      <c r="C176" s="1643"/>
      <c r="D176" s="35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D176" s="1648"/>
      <c r="AE176" s="1648"/>
      <c r="AF176" s="1648"/>
      <c r="AG176" s="1648"/>
      <c r="AH176" s="1648"/>
      <c r="AJ176" s="1167"/>
      <c r="AK176" s="1643"/>
      <c r="AL176" s="1643"/>
      <c r="AM176" s="1167"/>
      <c r="AN176" s="1167"/>
      <c r="AO176" s="1167"/>
      <c r="AP176" s="1167"/>
      <c r="AQ176" s="1643"/>
      <c r="AR176" s="1167"/>
      <c r="AS176" s="1167"/>
      <c r="AT176" s="551"/>
      <c r="AU176" s="1167"/>
      <c r="AV176" s="1167"/>
      <c r="AW176" s="1167"/>
      <c r="AX176" s="1167"/>
      <c r="AY176" s="1167"/>
      <c r="AZ176" s="1639"/>
      <c r="BA176" s="573"/>
      <c r="BB176" s="573"/>
      <c r="BC176" s="573"/>
      <c r="BD176" s="573"/>
      <c r="BE176" s="1648">
        <v>11</v>
      </c>
    </row>
    <row s="1648" customFormat="1" customHeight="1" ht="11.549999999999999">
      <c r="A177" s="994"/>
      <c r="B177" s="1643"/>
      <c r="C177" s="1643"/>
      <c r="D177" s="35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D177" s="1648"/>
      <c r="AE177" s="1648"/>
      <c r="AF177" s="1648"/>
      <c r="AG177" s="1648"/>
      <c r="AH177" s="1648"/>
      <c r="AJ177" s="1167"/>
      <c r="AK177" s="1643"/>
      <c r="AL177" s="1643"/>
      <c r="AM177" s="1167"/>
      <c r="AN177" s="1167"/>
      <c r="AO177" s="1167"/>
      <c r="AP177" s="1167"/>
      <c r="AQ177" s="1643"/>
      <c r="AR177" s="1167"/>
      <c r="AS177" s="1167"/>
      <c r="AT177" s="551"/>
      <c r="AU177" s="1167"/>
      <c r="AV177" s="1167"/>
      <c r="AW177" s="1167"/>
      <c r="AX177" s="1167"/>
      <c r="AY177" s="1167"/>
      <c r="AZ177" s="1639"/>
      <c r="BA177" s="573"/>
      <c r="BB177" s="573"/>
      <c r="BC177" s="573"/>
      <c r="BD177" s="573"/>
      <c r="BE177" s="1648">
        <v>11</v>
      </c>
    </row>
    <row s="1648" customFormat="1" customHeight="1" ht="11.549999999999999">
      <c r="A178" s="994"/>
      <c r="B178" s="1643"/>
      <c r="C178" s="1643"/>
      <c r="D178" s="358"/>
      <c r="J178" s="1648"/>
      <c r="K178" s="1648"/>
      <c r="L178" s="1648"/>
      <c r="M178" s="1648"/>
      <c r="N178" s="1648"/>
      <c r="O178" s="1648"/>
      <c r="P178" s="1648"/>
      <c r="Q178" s="1648"/>
      <c r="R178" s="1648"/>
      <c r="S178" s="1648"/>
      <c r="T178" s="1648"/>
      <c r="U178" s="1648"/>
      <c r="V178" s="1648"/>
      <c r="W178" s="1648"/>
      <c r="X178" s="1648"/>
      <c r="Y178" s="1648"/>
      <c r="Z178" s="1648"/>
      <c r="AA178" s="1648"/>
      <c r="AB178" s="1648"/>
      <c r="AC178" s="1648"/>
      <c r="AD178" s="1648"/>
      <c r="AE178" s="1648"/>
      <c r="AF178" s="1648"/>
      <c r="AG178" s="1648"/>
      <c r="AH178" s="1648"/>
      <c r="AJ178" s="1167"/>
      <c r="AK178" s="1643"/>
      <c r="AL178" s="1643"/>
      <c r="AM178" s="1167"/>
      <c r="AN178" s="1167"/>
      <c r="AO178" s="1167"/>
      <c r="AP178" s="1167"/>
      <c r="AQ178" s="1643"/>
      <c r="AR178" s="1167"/>
      <c r="AS178" s="1167"/>
      <c r="AT178" s="551"/>
      <c r="AU178" s="1167"/>
      <c r="AV178" s="1167"/>
      <c r="AW178" s="1167"/>
      <c r="AX178" s="1167"/>
      <c r="AY178" s="1167"/>
      <c r="AZ178" s="1639"/>
      <c r="BA178" s="573"/>
      <c r="BB178" s="573"/>
      <c r="BC178" s="573"/>
      <c r="BD178" s="573"/>
      <c r="BE178" s="1648">
        <v>11</v>
      </c>
    </row>
    <row s="1648" customFormat="1" customHeight="1" ht="11.549999999999999">
      <c r="A179" s="994"/>
      <c r="B179" s="1643"/>
      <c r="C179" s="1643"/>
      <c r="D179" s="35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D179" s="1648"/>
      <c r="AE179" s="1648"/>
      <c r="AF179" s="1648"/>
      <c r="AG179" s="1648"/>
      <c r="AH179" s="1648"/>
      <c r="AJ179" s="1167"/>
      <c r="AK179" s="1643"/>
      <c r="AL179" s="1643"/>
      <c r="AM179" s="1167"/>
      <c r="AN179" s="1167"/>
      <c r="AO179" s="1167"/>
      <c r="AP179" s="1167"/>
      <c r="AQ179" s="1643"/>
      <c r="AR179" s="1167"/>
      <c r="AS179" s="1167"/>
      <c r="AT179" s="551"/>
      <c r="AU179" s="1167"/>
      <c r="AV179" s="1167"/>
      <c r="AW179" s="1167"/>
      <c r="AX179" s="1167"/>
      <c r="AY179" s="1167"/>
      <c r="AZ179" s="1639"/>
      <c r="BA179" s="573"/>
      <c r="BB179" s="573"/>
      <c r="BC179" s="573"/>
      <c r="BD179" s="573"/>
      <c r="BE179" s="1648">
        <v>11</v>
      </c>
    </row>
    <row s="1648" customFormat="1" customHeight="1" ht="11.549999999999999">
      <c r="A180" s="994"/>
      <c r="B180" s="1643"/>
      <c r="C180" s="1643"/>
      <c r="D180" s="35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D180" s="1648"/>
      <c r="AE180" s="1648"/>
      <c r="AF180" s="1648"/>
      <c r="AG180" s="1648"/>
      <c r="AH180" s="1648"/>
      <c r="AJ180" s="1167"/>
      <c r="AK180" s="1643"/>
      <c r="AL180" s="1643"/>
      <c r="AM180" s="1167"/>
      <c r="AN180" s="1167"/>
      <c r="AO180" s="1167"/>
      <c r="AP180" s="1167"/>
      <c r="AQ180" s="1643"/>
      <c r="AR180" s="1167"/>
      <c r="AS180" s="1167"/>
      <c r="AT180" s="551"/>
      <c r="AU180" s="1167"/>
      <c r="AV180" s="1167"/>
      <c r="AW180" s="1167"/>
      <c r="AX180" s="1167"/>
      <c r="AY180" s="1167"/>
      <c r="AZ180" s="1639"/>
      <c r="BA180" s="573"/>
      <c r="BB180" s="573"/>
      <c r="BC180" s="573"/>
      <c r="BD180" s="573"/>
      <c r="BE180" s="1648">
        <v>11</v>
      </c>
    </row>
    <row s="1648" customFormat="1" customHeight="1" ht="11.549999999999999">
      <c r="A181" s="994"/>
      <c r="B181" s="1643"/>
      <c r="C181" s="1643"/>
      <c r="D181" s="358"/>
      <c r="J181" s="1648"/>
      <c r="K181" s="1648"/>
      <c r="L181" s="1648"/>
      <c r="M181" s="1648"/>
      <c r="N181" s="1648"/>
      <c r="O181" s="1648"/>
      <c r="P181" s="1648"/>
      <c r="Q181" s="1648"/>
      <c r="R181" s="1648"/>
      <c r="S181" s="1648"/>
      <c r="T181" s="1648"/>
      <c r="U181" s="1648"/>
      <c r="V181" s="1648"/>
      <c r="W181" s="1648"/>
      <c r="X181" s="1648"/>
      <c r="Y181" s="1648"/>
      <c r="Z181" s="1648"/>
      <c r="AA181" s="1648"/>
      <c r="AB181" s="1648"/>
      <c r="AC181" s="1648"/>
      <c r="AD181" s="1648"/>
      <c r="AE181" s="1648"/>
      <c r="AF181" s="1648"/>
      <c r="AG181" s="1648"/>
      <c r="AH181" s="1648"/>
      <c r="AJ181" s="1167"/>
      <c r="AK181" s="1643"/>
      <c r="AL181" s="1643"/>
      <c r="AM181" s="1167"/>
      <c r="AN181" s="1167"/>
      <c r="AO181" s="1167"/>
      <c r="AP181" s="1167"/>
      <c r="AQ181" s="1643"/>
      <c r="AR181" s="1167"/>
      <c r="AS181" s="1167"/>
      <c r="AT181" s="551"/>
      <c r="AU181" s="1167"/>
      <c r="AV181" s="1167"/>
      <c r="AW181" s="1167"/>
      <c r="AX181" s="1167"/>
      <c r="AY181" s="1167"/>
      <c r="AZ181" s="1639"/>
      <c r="BA181" s="573"/>
      <c r="BB181" s="573"/>
      <c r="BC181" s="573"/>
      <c r="BD181" s="573"/>
      <c r="BE181" s="1648">
        <v>11</v>
      </c>
    </row>
    <row s="1648" customFormat="1" customHeight="1" ht="11.549999999999999">
      <c r="A182" s="994"/>
      <c r="B182" s="1643"/>
      <c r="C182" s="1643"/>
      <c r="D182" s="358"/>
      <c r="J182" s="1648"/>
      <c r="K182" s="1648"/>
      <c r="L182" s="1648"/>
      <c r="M182" s="1648"/>
      <c r="N182" s="1648"/>
      <c r="O182" s="1648"/>
      <c r="P182" s="1648"/>
      <c r="Q182" s="1648"/>
      <c r="R182" s="1648"/>
      <c r="S182" s="1648"/>
      <c r="T182" s="1648"/>
      <c r="U182" s="1648"/>
      <c r="V182" s="1648"/>
      <c r="W182" s="1648"/>
      <c r="X182" s="1648"/>
      <c r="Y182" s="1648"/>
      <c r="Z182" s="1648"/>
      <c r="AA182" s="1648"/>
      <c r="AB182" s="1648"/>
      <c r="AC182" s="1648"/>
      <c r="AD182" s="1648"/>
      <c r="AE182" s="1648"/>
      <c r="AF182" s="1648"/>
      <c r="AG182" s="1648"/>
      <c r="AH182" s="1648"/>
      <c r="AJ182" s="1167"/>
      <c r="AK182" s="1643"/>
      <c r="AL182" s="1643"/>
      <c r="AM182" s="1167"/>
      <c r="AN182" s="1167"/>
      <c r="AO182" s="1167"/>
      <c r="AP182" s="1167"/>
      <c r="AQ182" s="1643"/>
      <c r="AR182" s="1167"/>
      <c r="AS182" s="1167"/>
      <c r="AT182" s="551"/>
      <c r="AU182" s="1167"/>
      <c r="AV182" s="1167"/>
      <c r="AW182" s="1167"/>
      <c r="AX182" s="1167"/>
      <c r="AY182" s="1167"/>
      <c r="AZ182" s="1639"/>
      <c r="BA182" s="573"/>
      <c r="BB182" s="573"/>
      <c r="BC182" s="573"/>
      <c r="BD182" s="573"/>
      <c r="BE182" s="1648">
        <v>11</v>
      </c>
    </row>
    <row s="1648" customFormat="1" customHeight="1" ht="11.549999999999999">
      <c r="A183" s="994"/>
      <c r="B183" s="1643"/>
      <c r="C183" s="1643"/>
      <c r="D183" s="358"/>
      <c r="J183" s="1648"/>
      <c r="K183" s="1648"/>
      <c r="L183" s="1648"/>
      <c r="M183" s="1648"/>
      <c r="N183" s="1648"/>
      <c r="O183" s="1648"/>
      <c r="P183" s="1648"/>
      <c r="Q183" s="1648"/>
      <c r="R183" s="1648"/>
      <c r="S183" s="1648"/>
      <c r="T183" s="1648"/>
      <c r="U183" s="1648"/>
      <c r="V183" s="1648"/>
      <c r="W183" s="1648"/>
      <c r="X183" s="1648"/>
      <c r="Y183" s="1648"/>
      <c r="Z183" s="1648"/>
      <c r="AA183" s="1648"/>
      <c r="AB183" s="1648"/>
      <c r="AC183" s="1648"/>
      <c r="AD183" s="1648"/>
      <c r="AE183" s="1648"/>
      <c r="AF183" s="1648"/>
      <c r="AG183" s="1648"/>
      <c r="AH183" s="1648"/>
      <c r="AJ183" s="1167"/>
      <c r="AK183" s="1643"/>
      <c r="AL183" s="1643"/>
      <c r="AM183" s="1167"/>
      <c r="AN183" s="1167"/>
      <c r="AO183" s="1167"/>
      <c r="AP183" s="1167"/>
      <c r="AQ183" s="1643"/>
      <c r="AR183" s="1167"/>
      <c r="AS183" s="1167"/>
      <c r="AT183" s="551"/>
      <c r="AU183" s="1167"/>
      <c r="AV183" s="1167"/>
      <c r="AW183" s="1167"/>
      <c r="AX183" s="1167"/>
      <c r="AY183" s="1167"/>
      <c r="AZ183" s="1639"/>
      <c r="BA183" s="573"/>
      <c r="BB183" s="573"/>
      <c r="BC183" s="573"/>
      <c r="BD183" s="573"/>
      <c r="BE183" s="1648">
        <v>11</v>
      </c>
    </row>
    <row s="1648" customFormat="1" customHeight="1" ht="11.549999999999999">
      <c r="A184" s="994"/>
      <c r="B184" s="1643"/>
      <c r="C184" s="1643"/>
      <c r="D184" s="358"/>
      <c r="J184" s="1648"/>
      <c r="K184" s="1648"/>
      <c r="L184" s="1648"/>
      <c r="M184" s="1648"/>
      <c r="N184" s="1648"/>
      <c r="O184" s="1648"/>
      <c r="P184" s="1648"/>
      <c r="Q184" s="1648"/>
      <c r="R184" s="1648"/>
      <c r="S184" s="1648"/>
      <c r="T184" s="1648"/>
      <c r="U184" s="1648"/>
      <c r="V184" s="1648"/>
      <c r="W184" s="1648"/>
      <c r="X184" s="1648"/>
      <c r="Y184" s="1648"/>
      <c r="Z184" s="1648"/>
      <c r="AA184" s="1648"/>
      <c r="AB184" s="1648"/>
      <c r="AC184" s="1648"/>
      <c r="AD184" s="1648"/>
      <c r="AE184" s="1648"/>
      <c r="AF184" s="1648"/>
      <c r="AG184" s="1648"/>
      <c r="AH184" s="1648"/>
      <c r="AJ184" s="1167"/>
      <c r="AK184" s="1643"/>
      <c r="AL184" s="1643"/>
      <c r="AM184" s="1167"/>
      <c r="AN184" s="1167"/>
      <c r="AO184" s="1167"/>
      <c r="AP184" s="1167"/>
      <c r="AQ184" s="1643"/>
      <c r="AR184" s="1167"/>
      <c r="AS184" s="1167"/>
      <c r="AT184" s="551"/>
      <c r="AU184" s="1167"/>
      <c r="AV184" s="1167"/>
      <c r="AW184" s="1167"/>
      <c r="AX184" s="1167"/>
      <c r="AY184" s="1167"/>
      <c r="AZ184" s="1639"/>
      <c r="BA184" s="573"/>
      <c r="BB184" s="573"/>
      <c r="BC184" s="573"/>
      <c r="BD184" s="573"/>
      <c r="BE184" s="1648">
        <v>11</v>
      </c>
    </row>
    <row s="1648" customFormat="1" customHeight="1" ht="11.549999999999999">
      <c r="A185" s="994"/>
      <c r="B185" s="1643"/>
      <c r="C185" s="1643"/>
      <c r="D185" s="358"/>
      <c r="J185" s="1648"/>
      <c r="K185" s="1648"/>
      <c r="L185" s="1648"/>
      <c r="M185" s="1648"/>
      <c r="N185" s="1648"/>
      <c r="O185" s="1648"/>
      <c r="P185" s="1648"/>
      <c r="Q185" s="1648"/>
      <c r="R185" s="1648"/>
      <c r="S185" s="1648"/>
      <c r="T185" s="1648"/>
      <c r="U185" s="1648"/>
      <c r="V185" s="1648"/>
      <c r="W185" s="1648"/>
      <c r="X185" s="1648"/>
      <c r="Y185" s="1648"/>
      <c r="Z185" s="1648"/>
      <c r="AA185" s="1648"/>
      <c r="AB185" s="1648"/>
      <c r="AC185" s="1648"/>
      <c r="AD185" s="1648"/>
      <c r="AE185" s="1648"/>
      <c r="AF185" s="1648"/>
      <c r="AG185" s="1648"/>
      <c r="AH185" s="1648"/>
      <c r="AJ185" s="1167"/>
      <c r="AK185" s="1643"/>
      <c r="AL185" s="1643"/>
      <c r="AM185" s="1167"/>
      <c r="AN185" s="1167"/>
      <c r="AO185" s="1167"/>
      <c r="AP185" s="1167"/>
      <c r="AQ185" s="1643"/>
      <c r="AR185" s="1167"/>
      <c r="AS185" s="1167"/>
      <c r="AT185" s="551"/>
      <c r="AU185" s="1167"/>
      <c r="AV185" s="1167"/>
      <c r="AW185" s="1167"/>
      <c r="AX185" s="1167"/>
      <c r="AY185" s="1167"/>
      <c r="AZ185" s="1639"/>
      <c r="BA185" s="573"/>
      <c r="BB185" s="573"/>
      <c r="BC185" s="573"/>
      <c r="BD185" s="573"/>
      <c r="BE185" s="1648">
        <v>11</v>
      </c>
    </row>
    <row s="1648" customFormat="1" customHeight="1" ht="11.549999999999999">
      <c r="A186" s="994"/>
      <c r="B186" s="1643"/>
      <c r="C186" s="1643"/>
      <c r="D186" s="358"/>
      <c r="J186" s="1648"/>
      <c r="K186" s="1648"/>
      <c r="L186" s="1648"/>
      <c r="M186" s="1648"/>
      <c r="N186" s="1648"/>
      <c r="O186" s="1648"/>
      <c r="P186" s="1648"/>
      <c r="Q186" s="1648"/>
      <c r="R186" s="1648"/>
      <c r="S186" s="1648"/>
      <c r="T186" s="1648"/>
      <c r="U186" s="1648"/>
      <c r="V186" s="1648"/>
      <c r="W186" s="1648"/>
      <c r="X186" s="1648"/>
      <c r="Y186" s="1648"/>
      <c r="Z186" s="1648"/>
      <c r="AA186" s="1648"/>
      <c r="AB186" s="1648"/>
      <c r="AC186" s="1648"/>
      <c r="AD186" s="1648"/>
      <c r="AE186" s="1648"/>
      <c r="AF186" s="1648"/>
      <c r="AG186" s="1648"/>
      <c r="AH186" s="1648"/>
      <c r="AJ186" s="1167"/>
      <c r="AK186" s="1643"/>
      <c r="AL186" s="1643"/>
      <c r="AM186" s="1167"/>
      <c r="AN186" s="1167"/>
      <c r="AO186" s="1167"/>
      <c r="AP186" s="1167"/>
      <c r="AQ186" s="1643"/>
      <c r="AR186" s="1167"/>
      <c r="AS186" s="1167"/>
      <c r="AT186" s="551"/>
      <c r="AU186" s="1167"/>
      <c r="AV186" s="1167"/>
      <c r="AW186" s="1167"/>
      <c r="AX186" s="1167"/>
      <c r="AY186" s="1167"/>
      <c r="AZ186" s="1639"/>
      <c r="BA186" s="573"/>
      <c r="BB186" s="573"/>
      <c r="BC186" s="573"/>
      <c r="BD186" s="573"/>
      <c r="BE186" s="1648">
        <v>11</v>
      </c>
    </row>
    <row s="1648" customFormat="1" customHeight="1" ht="11.549999999999999">
      <c r="A187" s="994"/>
      <c r="B187" s="1643"/>
      <c r="C187" s="1643"/>
      <c r="D187" s="358"/>
      <c r="J187" s="1648"/>
      <c r="K187" s="1648"/>
      <c r="L187" s="1648"/>
      <c r="M187" s="1648"/>
      <c r="N187" s="1648"/>
      <c r="O187" s="1648"/>
      <c r="P187" s="1648"/>
      <c r="Q187" s="1648"/>
      <c r="R187" s="1648"/>
      <c r="S187" s="1648"/>
      <c r="T187" s="1648"/>
      <c r="U187" s="1648"/>
      <c r="V187" s="1648"/>
      <c r="W187" s="1648"/>
      <c r="X187" s="1648"/>
      <c r="Y187" s="1648"/>
      <c r="Z187" s="1648"/>
      <c r="AA187" s="1648"/>
      <c r="AB187" s="1648"/>
      <c r="AC187" s="1648"/>
      <c r="AD187" s="1648"/>
      <c r="AE187" s="1648"/>
      <c r="AF187" s="1648"/>
      <c r="AG187" s="1648"/>
      <c r="AH187" s="1648"/>
      <c r="AJ187" s="1167"/>
      <c r="AK187" s="1643"/>
      <c r="AL187" s="1643"/>
      <c r="AM187" s="1167"/>
      <c r="AN187" s="1167"/>
      <c r="AO187" s="1167"/>
      <c r="AP187" s="1167"/>
      <c r="AQ187" s="1643"/>
      <c r="AR187" s="1167"/>
      <c r="AS187" s="1167"/>
      <c r="AT187" s="551"/>
      <c r="AU187" s="1167"/>
      <c r="AV187" s="1167"/>
      <c r="AW187" s="1167"/>
      <c r="AX187" s="1167"/>
      <c r="AY187" s="1167"/>
      <c r="AZ187" s="1639"/>
      <c r="BA187" s="573"/>
      <c r="BB187" s="573"/>
      <c r="BC187" s="573"/>
      <c r="BD187" s="573"/>
      <c r="BE187" s="1648">
        <v>11</v>
      </c>
    </row>
    <row s="1648" customFormat="1" customHeight="1" ht="11.549999999999999">
      <c r="A188" s="994"/>
      <c r="B188" s="1643"/>
      <c r="C188" s="1643"/>
      <c r="D188" s="358"/>
      <c r="J188" s="1648"/>
      <c r="K188" s="1648"/>
      <c r="L188" s="1648"/>
      <c r="M188" s="1648"/>
      <c r="N188" s="1648"/>
      <c r="O188" s="1648"/>
      <c r="P188" s="1648"/>
      <c r="Q188" s="1648"/>
      <c r="R188" s="1648"/>
      <c r="S188" s="1648"/>
      <c r="T188" s="1648"/>
      <c r="U188" s="1648"/>
      <c r="V188" s="1648"/>
      <c r="W188" s="1648"/>
      <c r="X188" s="1648"/>
      <c r="Y188" s="1648"/>
      <c r="Z188" s="1648"/>
      <c r="AA188" s="1648"/>
      <c r="AB188" s="1648"/>
      <c r="AC188" s="1648"/>
      <c r="AD188" s="1648"/>
      <c r="AE188" s="1648"/>
      <c r="AF188" s="1648"/>
      <c r="AG188" s="1648"/>
      <c r="AH188" s="1648"/>
      <c r="AJ188" s="1167"/>
      <c r="AK188" s="1643"/>
      <c r="AL188" s="1643"/>
      <c r="AM188" s="1167"/>
      <c r="AN188" s="1167"/>
      <c r="AO188" s="1167"/>
      <c r="AP188" s="1167"/>
      <c r="AQ188" s="1643"/>
      <c r="AR188" s="1167"/>
      <c r="AS188" s="1167"/>
      <c r="AT188" s="551"/>
      <c r="AU188" s="1167"/>
      <c r="AV188" s="1167"/>
      <c r="AW188" s="1167"/>
      <c r="AX188" s="1167"/>
      <c r="AY188" s="1167"/>
      <c r="AZ188" s="1639"/>
      <c r="BA188" s="573"/>
      <c r="BB188" s="573"/>
      <c r="BC188" s="573"/>
      <c r="BD188" s="573"/>
      <c r="BE188" s="1648">
        <v>11</v>
      </c>
    </row>
    <row s="1648" customFormat="1" customHeight="1" ht="11.549999999999999">
      <c r="A189" s="994"/>
      <c r="B189" s="1643"/>
      <c r="C189" s="1643"/>
      <c r="D189" s="358"/>
      <c r="J189" s="1648"/>
      <c r="K189" s="1648"/>
      <c r="L189" s="1648"/>
      <c r="M189" s="1648"/>
      <c r="N189" s="1648"/>
      <c r="O189" s="1648"/>
      <c r="P189" s="1648"/>
      <c r="Q189" s="1648"/>
      <c r="R189" s="1648"/>
      <c r="S189" s="1648"/>
      <c r="T189" s="1648"/>
      <c r="U189" s="1648"/>
      <c r="V189" s="1648"/>
      <c r="W189" s="1648"/>
      <c r="X189" s="1648"/>
      <c r="Y189" s="1648"/>
      <c r="Z189" s="1648"/>
      <c r="AA189" s="1648"/>
      <c r="AB189" s="1648"/>
      <c r="AC189" s="1648"/>
      <c r="AD189" s="1648"/>
      <c r="AE189" s="1648"/>
      <c r="AF189" s="1648"/>
      <c r="AG189" s="1648"/>
      <c r="AH189" s="1648"/>
      <c r="AJ189" s="1167"/>
      <c r="AK189" s="1643"/>
      <c r="AL189" s="1643"/>
      <c r="AM189" s="1167"/>
      <c r="AN189" s="1167"/>
      <c r="AO189" s="1167"/>
      <c r="AP189" s="1167"/>
      <c r="AQ189" s="1643"/>
      <c r="AR189" s="1167"/>
      <c r="AS189" s="1167"/>
      <c r="AT189" s="551"/>
      <c r="AU189" s="1167"/>
      <c r="AV189" s="1167"/>
      <c r="AW189" s="1167"/>
      <c r="AX189" s="1167"/>
      <c r="AY189" s="1167"/>
      <c r="AZ189" s="1639"/>
      <c r="BA189" s="573"/>
      <c r="BB189" s="573"/>
      <c r="BC189" s="573"/>
      <c r="BD189" s="573"/>
      <c r="BE189" s="1648">
        <v>11</v>
      </c>
    </row>
    <row s="1648" customFormat="1" customHeight="1" ht="11.549999999999999">
      <c r="A190" s="994"/>
      <c r="B190" s="1643"/>
      <c r="C190" s="1643"/>
      <c r="D190" s="358"/>
      <c r="J190" s="1648"/>
      <c r="K190" s="1648"/>
      <c r="L190" s="1648"/>
      <c r="M190" s="1648"/>
      <c r="N190" s="1648"/>
      <c r="O190" s="1648"/>
      <c r="P190" s="1648"/>
      <c r="Q190" s="1648"/>
      <c r="R190" s="1648"/>
      <c r="S190" s="1648"/>
      <c r="T190" s="1648"/>
      <c r="U190" s="1648"/>
      <c r="V190" s="1648"/>
      <c r="W190" s="1648"/>
      <c r="X190" s="1648"/>
      <c r="Y190" s="1648"/>
      <c r="Z190" s="1648"/>
      <c r="AA190" s="1648"/>
      <c r="AB190" s="1648"/>
      <c r="AC190" s="1648"/>
      <c r="AD190" s="1648"/>
      <c r="AE190" s="1648"/>
      <c r="AF190" s="1648"/>
      <c r="AG190" s="1648"/>
      <c r="AH190" s="1648"/>
      <c r="AJ190" s="1167"/>
      <c r="AK190" s="1643"/>
      <c r="AL190" s="1643"/>
      <c r="AM190" s="1167"/>
      <c r="AN190" s="1167"/>
      <c r="AO190" s="1167"/>
      <c r="AP190" s="1167"/>
      <c r="AQ190" s="1643"/>
      <c r="AR190" s="1167"/>
      <c r="AS190" s="1167"/>
      <c r="AT190" s="551"/>
      <c r="AU190" s="1167"/>
      <c r="AV190" s="1167"/>
      <c r="AW190" s="1167"/>
      <c r="AX190" s="1167"/>
      <c r="AY190" s="1167"/>
      <c r="AZ190" s="1639"/>
      <c r="BA190" s="573"/>
      <c r="BB190" s="573"/>
      <c r="BC190" s="573"/>
      <c r="BD190" s="573"/>
      <c r="BE190" s="1648">
        <v>11</v>
      </c>
    </row>
    <row s="1648" customFormat="1" customHeight="1" ht="11.549999999999999">
      <c r="A191" s="994"/>
      <c r="B191" s="1643"/>
      <c r="C191" s="1643"/>
      <c r="D191" s="358"/>
      <c r="J191" s="1648"/>
      <c r="K191" s="1648"/>
      <c r="L191" s="1648"/>
      <c r="M191" s="1648"/>
      <c r="N191" s="1648"/>
      <c r="O191" s="1648"/>
      <c r="P191" s="1648"/>
      <c r="Q191" s="1648"/>
      <c r="R191" s="1648"/>
      <c r="S191" s="1648"/>
      <c r="T191" s="1648"/>
      <c r="U191" s="1648"/>
      <c r="V191" s="1648"/>
      <c r="W191" s="1648"/>
      <c r="X191" s="1648"/>
      <c r="Y191" s="1648"/>
      <c r="Z191" s="1648"/>
      <c r="AA191" s="1648"/>
      <c r="AB191" s="1648"/>
      <c r="AC191" s="1648"/>
      <c r="AD191" s="1648"/>
      <c r="AE191" s="1648"/>
      <c r="AF191" s="1648"/>
      <c r="AG191" s="1648"/>
      <c r="AH191" s="1648"/>
      <c r="AJ191" s="1167"/>
      <c r="AK191" s="1643"/>
      <c r="AL191" s="1643"/>
      <c r="AM191" s="1167"/>
      <c r="AN191" s="1167"/>
      <c r="AO191" s="1167"/>
      <c r="AP191" s="1167"/>
      <c r="AQ191" s="1643"/>
      <c r="AR191" s="1167"/>
      <c r="AS191" s="1167"/>
      <c r="AT191" s="551"/>
      <c r="AU191" s="1167"/>
      <c r="AV191" s="1167"/>
      <c r="AW191" s="1167"/>
      <c r="AX191" s="1167"/>
      <c r="AY191" s="1167"/>
      <c r="AZ191" s="1639"/>
      <c r="BA191" s="573"/>
      <c r="BB191" s="573"/>
      <c r="BC191" s="573"/>
      <c r="BD191" s="573"/>
      <c r="BE191" s="1648">
        <v>11</v>
      </c>
    </row>
    <row s="1648" customFormat="1" customHeight="1" ht="11.549999999999999">
      <c r="A192" s="994"/>
      <c r="B192" s="1643"/>
      <c r="C192" s="1643"/>
      <c r="D192" s="358"/>
      <c r="J192" s="1648"/>
      <c r="K192" s="1648"/>
      <c r="L192" s="1648"/>
      <c r="M192" s="1648"/>
      <c r="N192" s="1648"/>
      <c r="O192" s="1648"/>
      <c r="P192" s="1648"/>
      <c r="Q192" s="1648"/>
      <c r="R192" s="1648"/>
      <c r="S192" s="1648"/>
      <c r="T192" s="1648"/>
      <c r="U192" s="1648"/>
      <c r="V192" s="1648"/>
      <c r="W192" s="1648"/>
      <c r="X192" s="1648"/>
      <c r="Y192" s="1648"/>
      <c r="Z192" s="1648"/>
      <c r="AA192" s="1648"/>
      <c r="AB192" s="1648"/>
      <c r="AC192" s="1648"/>
      <c r="AD192" s="1648"/>
      <c r="AE192" s="1648"/>
      <c r="AF192" s="1648"/>
      <c r="AG192" s="1648"/>
      <c r="AH192" s="1648"/>
      <c r="AJ192" s="1167"/>
      <c r="AK192" s="1643"/>
      <c r="AL192" s="1643"/>
      <c r="AM192" s="1167"/>
      <c r="AN192" s="1167"/>
      <c r="AO192" s="1167"/>
      <c r="AP192" s="1167"/>
      <c r="AQ192" s="1643"/>
      <c r="AR192" s="1167"/>
      <c r="AS192" s="1167"/>
      <c r="AT192" s="551"/>
      <c r="AU192" s="1167"/>
      <c r="AV192" s="1167"/>
      <c r="AW192" s="1167"/>
      <c r="AX192" s="1167"/>
      <c r="AY192" s="1167"/>
      <c r="AZ192" s="1639"/>
      <c r="BA192" s="573"/>
      <c r="BB192" s="573"/>
      <c r="BC192" s="573"/>
      <c r="BD192" s="573"/>
      <c r="BE192" s="1648">
        <v>11</v>
      </c>
    </row>
    <row s="1648" customFormat="1" customHeight="1" ht="11.549999999999999">
      <c r="A193" s="994"/>
      <c r="B193" s="1643"/>
      <c r="C193" s="1643"/>
      <c r="D193" s="358"/>
      <c r="J193" s="1648"/>
      <c r="K193" s="1648"/>
      <c r="L193" s="1648"/>
      <c r="M193" s="1648"/>
      <c r="N193" s="1648"/>
      <c r="O193" s="1648"/>
      <c r="P193" s="1648"/>
      <c r="Q193" s="1648"/>
      <c r="R193" s="1648"/>
      <c r="S193" s="1648"/>
      <c r="T193" s="1648"/>
      <c r="U193" s="1648"/>
      <c r="V193" s="1648"/>
      <c r="W193" s="1648"/>
      <c r="X193" s="1648"/>
      <c r="Y193" s="1648"/>
      <c r="Z193" s="1648"/>
      <c r="AA193" s="1648"/>
      <c r="AB193" s="1648"/>
      <c r="AC193" s="1648"/>
      <c r="AD193" s="1648"/>
      <c r="AE193" s="1648"/>
      <c r="AF193" s="1648"/>
      <c r="AG193" s="1648"/>
      <c r="AH193" s="1648"/>
      <c r="AJ193" s="1167"/>
      <c r="AK193" s="1643"/>
      <c r="AL193" s="1643"/>
      <c r="AM193" s="1167"/>
      <c r="AN193" s="1167"/>
      <c r="AO193" s="1167"/>
      <c r="AP193" s="1167"/>
      <c r="AQ193" s="1643"/>
      <c r="AR193" s="1167"/>
      <c r="AS193" s="1167"/>
      <c r="AT193" s="551"/>
      <c r="AU193" s="1167"/>
      <c r="AV193" s="1167"/>
      <c r="AW193" s="1167"/>
      <c r="AX193" s="1167"/>
      <c r="AY193" s="1167"/>
      <c r="AZ193" s="1639"/>
      <c r="BA193" s="573"/>
      <c r="BB193" s="573"/>
      <c r="BC193" s="573"/>
      <c r="BD193" s="573"/>
      <c r="BE193" s="1648">
        <v>11</v>
      </c>
    </row>
    <row s="1648" customFormat="1" customHeight="1" ht="11.549999999999999">
      <c r="A194" s="994"/>
      <c r="B194" s="1643"/>
      <c r="C194" s="1643"/>
      <c r="D194" s="358"/>
      <c r="J194" s="1648"/>
      <c r="K194" s="1648"/>
      <c r="L194" s="1648"/>
      <c r="M194" s="1648"/>
      <c r="N194" s="1648"/>
      <c r="O194" s="1648"/>
      <c r="P194" s="1648"/>
      <c r="Q194" s="1648"/>
      <c r="R194" s="1648"/>
      <c r="S194" s="1648"/>
      <c r="T194" s="1648"/>
      <c r="U194" s="1648"/>
      <c r="V194" s="1648"/>
      <c r="W194" s="1648"/>
      <c r="X194" s="1648"/>
      <c r="Y194" s="1648"/>
      <c r="Z194" s="1648"/>
      <c r="AA194" s="1648"/>
      <c r="AB194" s="1648"/>
      <c r="AC194" s="1648"/>
      <c r="AD194" s="1648"/>
      <c r="AE194" s="1648"/>
      <c r="AF194" s="1648"/>
      <c r="AG194" s="1648"/>
      <c r="AH194" s="1648"/>
      <c r="AJ194" s="1167"/>
      <c r="AK194" s="1643"/>
      <c r="AL194" s="1643"/>
      <c r="AM194" s="1167"/>
      <c r="AN194" s="1167"/>
      <c r="AO194" s="1167"/>
      <c r="AP194" s="1167"/>
      <c r="AQ194" s="1643"/>
      <c r="AR194" s="1167"/>
      <c r="AS194" s="1167"/>
      <c r="AT194" s="551"/>
      <c r="AU194" s="1167"/>
      <c r="AV194" s="1167"/>
      <c r="AW194" s="1167"/>
      <c r="AX194" s="1167"/>
      <c r="AY194" s="1167"/>
      <c r="AZ194" s="1639"/>
      <c r="BA194" s="573"/>
      <c r="BB194" s="573"/>
      <c r="BC194" s="573"/>
      <c r="BD194" s="573"/>
      <c r="BE194" s="1648">
        <v>11</v>
      </c>
    </row>
    <row s="1648" customFormat="1" customHeight="1" ht="11.549999999999999">
      <c r="A195" s="994"/>
      <c r="B195" s="1643"/>
      <c r="C195" s="1643"/>
      <c r="D195" s="358"/>
      <c r="J195" s="1648"/>
      <c r="K195" s="1648"/>
      <c r="L195" s="1648"/>
      <c r="M195" s="1648"/>
      <c r="N195" s="1648"/>
      <c r="O195" s="1648"/>
      <c r="P195" s="1648"/>
      <c r="Q195" s="1648"/>
      <c r="R195" s="1648"/>
      <c r="S195" s="1648"/>
      <c r="T195" s="1648"/>
      <c r="U195" s="1648"/>
      <c r="V195" s="1648"/>
      <c r="W195" s="1648"/>
      <c r="X195" s="1648"/>
      <c r="Y195" s="1648"/>
      <c r="Z195" s="1648"/>
      <c r="AA195" s="1648"/>
      <c r="AB195" s="1648"/>
      <c r="AC195" s="1648"/>
      <c r="AD195" s="1648"/>
      <c r="AE195" s="1648"/>
      <c r="AF195" s="1648"/>
      <c r="AG195" s="1648"/>
      <c r="AH195" s="1648"/>
      <c r="AJ195" s="1167"/>
      <c r="AK195" s="1643"/>
      <c r="AL195" s="1643"/>
      <c r="AM195" s="1167"/>
      <c r="AN195" s="1167"/>
      <c r="AO195" s="1167"/>
      <c r="AP195" s="1167"/>
      <c r="AQ195" s="1643"/>
      <c r="AR195" s="1167"/>
      <c r="AS195" s="1167"/>
      <c r="AT195" s="551"/>
      <c r="AU195" s="1167"/>
      <c r="AV195" s="1167"/>
      <c r="AW195" s="1167"/>
      <c r="AX195" s="1167"/>
      <c r="AY195" s="1167"/>
      <c r="AZ195" s="1639"/>
      <c r="BA195" s="573"/>
      <c r="BB195" s="573"/>
      <c r="BC195" s="573"/>
      <c r="BD195" s="573"/>
      <c r="BE195" s="1648">
        <v>11</v>
      </c>
    </row>
    <row s="1648" customFormat="1" customHeight="1" ht="11.549999999999999">
      <c r="A196" s="994"/>
      <c r="B196" s="1643"/>
      <c r="C196" s="1643"/>
      <c r="D196" s="358"/>
      <c r="J196" s="1648"/>
      <c r="K196" s="1648"/>
      <c r="L196" s="1648"/>
      <c r="M196" s="1648"/>
      <c r="N196" s="1648"/>
      <c r="O196" s="1648"/>
      <c r="P196" s="1648"/>
      <c r="Q196" s="1648"/>
      <c r="R196" s="1648"/>
      <c r="S196" s="1648"/>
      <c r="T196" s="1648"/>
      <c r="U196" s="1648"/>
      <c r="V196" s="1648"/>
      <c r="W196" s="1648"/>
      <c r="X196" s="1648"/>
      <c r="Y196" s="1648"/>
      <c r="Z196" s="1648"/>
      <c r="AA196" s="1648"/>
      <c r="AB196" s="1648"/>
      <c r="AC196" s="1648"/>
      <c r="AD196" s="1648"/>
      <c r="AE196" s="1648"/>
      <c r="AF196" s="1648"/>
      <c r="AG196" s="1648"/>
      <c r="AH196" s="1648"/>
      <c r="AJ196" s="1167"/>
      <c r="AK196" s="1643"/>
      <c r="AL196" s="1643"/>
      <c r="AM196" s="1167"/>
      <c r="AN196" s="1167"/>
      <c r="AO196" s="1167"/>
      <c r="AP196" s="1167"/>
      <c r="AQ196" s="1643"/>
      <c r="AR196" s="1167"/>
      <c r="AS196" s="1167"/>
      <c r="AT196" s="551"/>
      <c r="AU196" s="1167"/>
      <c r="AV196" s="1167"/>
      <c r="AW196" s="1167"/>
      <c r="AX196" s="1167"/>
      <c r="AY196" s="1167"/>
      <c r="AZ196" s="1639"/>
      <c r="BA196" s="573"/>
      <c r="BB196" s="573"/>
      <c r="BC196" s="573"/>
      <c r="BD196" s="573"/>
      <c r="BE196" s="1648">
        <v>11</v>
      </c>
    </row>
    <row s="1648" customFormat="1" customHeight="1" ht="11.549999999999999">
      <c r="A197" s="994"/>
      <c r="B197" s="1643"/>
      <c r="C197" s="1643"/>
      <c r="D197" s="358"/>
      <c r="J197" s="1648"/>
      <c r="K197" s="1648"/>
      <c r="L197" s="1648"/>
      <c r="M197" s="1648"/>
      <c r="N197" s="1648"/>
      <c r="O197" s="1648"/>
      <c r="P197" s="1648"/>
      <c r="Q197" s="1648"/>
      <c r="R197" s="1648"/>
      <c r="S197" s="1648"/>
      <c r="T197" s="1648"/>
      <c r="U197" s="1648"/>
      <c r="V197" s="1648"/>
      <c r="W197" s="1648"/>
      <c r="X197" s="1648"/>
      <c r="Y197" s="1648"/>
      <c r="Z197" s="1648"/>
      <c r="AA197" s="1648"/>
      <c r="AB197" s="1648"/>
      <c r="AC197" s="1648"/>
      <c r="AD197" s="1648"/>
      <c r="AE197" s="1648"/>
      <c r="AF197" s="1648"/>
      <c r="AG197" s="1648"/>
      <c r="AH197" s="1648"/>
      <c r="AJ197" s="1167"/>
      <c r="AK197" s="1643"/>
      <c r="AL197" s="1643"/>
      <c r="AM197" s="1167"/>
      <c r="AN197" s="1167"/>
      <c r="AO197" s="1167"/>
      <c r="AP197" s="1167"/>
      <c r="AQ197" s="1643"/>
      <c r="AR197" s="1167"/>
      <c r="AS197" s="1167"/>
      <c r="AT197" s="551"/>
      <c r="AU197" s="1167"/>
      <c r="AV197" s="1167"/>
      <c r="AW197" s="1167"/>
      <c r="AX197" s="1167"/>
      <c r="AY197" s="1167"/>
      <c r="AZ197" s="1639"/>
      <c r="BA197" s="573"/>
      <c r="BB197" s="573"/>
      <c r="BC197" s="573"/>
      <c r="BD197" s="573"/>
      <c r="BE197" s="1648">
        <v>11</v>
      </c>
    </row>
    <row s="1648" customFormat="1" customHeight="1" ht="11.549999999999999">
      <c r="A198" s="994"/>
      <c r="B198" s="1643"/>
      <c r="C198" s="1643"/>
      <c r="D198" s="358"/>
      <c r="J198" s="1648"/>
      <c r="K198" s="1648"/>
      <c r="L198" s="1648"/>
      <c r="M198" s="1648"/>
      <c r="N198" s="1648"/>
      <c r="O198" s="1648"/>
      <c r="P198" s="1648"/>
      <c r="Q198" s="1648"/>
      <c r="R198" s="1648"/>
      <c r="S198" s="1648"/>
      <c r="T198" s="1648"/>
      <c r="U198" s="1648"/>
      <c r="V198" s="1648"/>
      <c r="W198" s="1648"/>
      <c r="X198" s="1648"/>
      <c r="Y198" s="1648"/>
      <c r="Z198" s="1648"/>
      <c r="AA198" s="1648"/>
      <c r="AB198" s="1648"/>
      <c r="AC198" s="1648"/>
      <c r="AD198" s="1648"/>
      <c r="AE198" s="1648"/>
      <c r="AF198" s="1648"/>
      <c r="AG198" s="1648"/>
      <c r="AH198" s="1648"/>
      <c r="AJ198" s="1167"/>
      <c r="AK198" s="1643"/>
      <c r="AL198" s="1643"/>
      <c r="AM198" s="1167"/>
      <c r="AN198" s="1167"/>
      <c r="AO198" s="1167"/>
      <c r="AP198" s="1167"/>
      <c r="AQ198" s="1643"/>
      <c r="AR198" s="1167"/>
      <c r="AS198" s="1167"/>
      <c r="AT198" s="551"/>
      <c r="AU198" s="1167"/>
      <c r="AV198" s="1167"/>
      <c r="AW198" s="1167"/>
      <c r="AX198" s="1167"/>
      <c r="AY198" s="1167"/>
      <c r="AZ198" s="1639"/>
      <c r="BA198" s="573"/>
      <c r="BB198" s="573"/>
      <c r="BC198" s="573"/>
      <c r="BD198" s="573"/>
      <c r="BE198" s="1648">
        <v>11</v>
      </c>
    </row>
    <row s="1648" customFormat="1" customHeight="1" ht="11.549999999999999">
      <c r="A199" s="994"/>
      <c r="B199" s="1643"/>
      <c r="C199" s="1643"/>
      <c r="D199" s="358"/>
      <c r="J199" s="1648"/>
      <c r="K199" s="1648"/>
      <c r="L199" s="1648"/>
      <c r="M199" s="1648"/>
      <c r="N199" s="1648"/>
      <c r="O199" s="1648"/>
      <c r="P199" s="1648"/>
      <c r="Q199" s="1648"/>
      <c r="R199" s="1648"/>
      <c r="S199" s="1648"/>
      <c r="T199" s="1648"/>
      <c r="U199" s="1648"/>
      <c r="V199" s="1648"/>
      <c r="W199" s="1648"/>
      <c r="X199" s="1648"/>
      <c r="Y199" s="1648"/>
      <c r="Z199" s="1648"/>
      <c r="AA199" s="1648"/>
      <c r="AB199" s="1648"/>
      <c r="AC199" s="1648"/>
      <c r="AD199" s="1648"/>
      <c r="AE199" s="1648"/>
      <c r="AF199" s="1648"/>
      <c r="AG199" s="1648"/>
      <c r="AH199" s="1648"/>
      <c r="AJ199" s="1167"/>
      <c r="AK199" s="1643"/>
      <c r="AL199" s="1643"/>
      <c r="AM199" s="1167"/>
      <c r="AN199" s="1167"/>
      <c r="AO199" s="1167"/>
      <c r="AP199" s="1167"/>
      <c r="AQ199" s="1643"/>
      <c r="AR199" s="1167"/>
      <c r="AS199" s="1167"/>
      <c r="AT199" s="551"/>
      <c r="AU199" s="1167"/>
      <c r="AV199" s="1167"/>
      <c r="AW199" s="1167"/>
      <c r="AX199" s="1167"/>
      <c r="AY199" s="1167"/>
      <c r="AZ199" s="1639"/>
      <c r="BA199" s="573"/>
      <c r="BB199" s="573"/>
      <c r="BC199" s="573"/>
      <c r="BD199" s="573"/>
      <c r="BE199" s="1648">
        <v>11</v>
      </c>
    </row>
    <row s="1648" customFormat="1" customHeight="1" ht="11.549999999999999">
      <c r="A200" s="994"/>
      <c r="B200" s="1643"/>
      <c r="C200" s="1643"/>
      <c r="D200" s="358"/>
      <c r="J200" s="1648"/>
      <c r="K200" s="1648"/>
      <c r="L200" s="1648"/>
      <c r="M200" s="1648"/>
      <c r="N200" s="1648"/>
      <c r="O200" s="1648"/>
      <c r="P200" s="1648"/>
      <c r="Q200" s="1648"/>
      <c r="R200" s="1648"/>
      <c r="S200" s="1648"/>
      <c r="T200" s="1648"/>
      <c r="U200" s="1648"/>
      <c r="V200" s="1648"/>
      <c r="W200" s="1648"/>
      <c r="X200" s="1648"/>
      <c r="Y200" s="1648"/>
      <c r="Z200" s="1648"/>
      <c r="AA200" s="1648"/>
      <c r="AB200" s="1648"/>
      <c r="AC200" s="1648"/>
      <c r="AD200" s="1648"/>
      <c r="AE200" s="1648"/>
      <c r="AF200" s="1648"/>
      <c r="AG200" s="1648"/>
      <c r="AH200" s="1648"/>
      <c r="AJ200" s="1167"/>
      <c r="AK200" s="1643"/>
      <c r="AL200" s="1643"/>
      <c r="AM200" s="1167"/>
      <c r="AN200" s="1167"/>
      <c r="AO200" s="1167"/>
      <c r="AP200" s="1167"/>
      <c r="AQ200" s="1643"/>
      <c r="AR200" s="1167"/>
      <c r="AS200" s="1167"/>
      <c r="AT200" s="551"/>
      <c r="AU200" s="1167"/>
      <c r="AV200" s="1167"/>
      <c r="AW200" s="1167"/>
      <c r="AX200" s="1167"/>
      <c r="AY200" s="1167"/>
      <c r="AZ200" s="1639"/>
      <c r="BA200" s="573"/>
      <c r="BB200" s="573"/>
      <c r="BC200" s="573"/>
      <c r="BD200" s="573"/>
      <c r="BE200" s="1648">
        <v>11</v>
      </c>
    </row>
    <row customHeight="1" ht="11.549999999999999">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BE201" s="1638">
        <v>11</v>
      </c>
    </row>
    <row customHeight="1" ht="11.549999999999999">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BE202" s="1638">
        <v>11</v>
      </c>
    </row>
    <row customHeight="1" ht="11.549999999999999">
      <c r="J203" s="1642"/>
      <c r="K203" s="1642"/>
      <c r="L203" s="1642"/>
      <c r="M203" s="1642"/>
      <c r="N203" s="1642"/>
      <c r="O203" s="1642"/>
      <c r="P203" s="1642"/>
      <c r="Q203" s="1642"/>
      <c r="R203" s="1642"/>
      <c r="S203" s="1642"/>
      <c r="T203" s="1642"/>
      <c r="U203" s="1642"/>
      <c r="V203" s="1642"/>
      <c r="W203" s="1642"/>
      <c r="X203" s="1642"/>
      <c r="Y203" s="1642"/>
      <c r="Z203" s="1642"/>
      <c r="AA203" s="1642"/>
      <c r="AB203" s="1642"/>
      <c r="AC203" s="1642"/>
      <c r="AD203" s="1642"/>
      <c r="AE203" s="1642"/>
      <c r="AF203" s="1642"/>
      <c r="AG203" s="1642"/>
      <c r="AH203" s="1642"/>
      <c r="BE203" s="1638">
        <v>11</v>
      </c>
    </row>
    <row customHeight="1" ht="11.549999999999999">
      <c r="A204" s="997"/>
      <c r="B204" s="1638"/>
      <c r="D204" s="1638"/>
      <c r="J204" s="1642"/>
      <c r="K204" s="1642"/>
      <c r="L204" s="1642"/>
      <c r="M204" s="1642"/>
      <c r="N204" s="1642"/>
      <c r="O204" s="1642"/>
      <c r="P204" s="1642"/>
      <c r="Q204" s="1642"/>
      <c r="R204" s="1642"/>
      <c r="S204" s="1642"/>
      <c r="T204" s="1642"/>
      <c r="U204" s="1642"/>
      <c r="V204" s="1642"/>
      <c r="W204" s="1642"/>
      <c r="X204" s="1642"/>
      <c r="Y204" s="1642"/>
      <c r="Z204" s="1642"/>
      <c r="AA204" s="1642"/>
      <c r="AB204" s="1642"/>
      <c r="AC204" s="1642"/>
      <c r="AD204" s="1642"/>
      <c r="AE204" s="1642"/>
      <c r="AF204" s="1642"/>
      <c r="AG204" s="1642"/>
      <c r="AH204" s="1642"/>
      <c r="AJ204" s="1638"/>
      <c r="AM204" s="1638"/>
      <c r="AN204" s="1638"/>
      <c r="AO204" s="1638"/>
      <c r="AP204" s="1638"/>
      <c r="AR204" s="1638"/>
      <c r="AS204" s="1638"/>
      <c r="AT204" s="1638"/>
      <c r="AU204" s="1638"/>
      <c r="AV204" s="1638"/>
      <c r="AW204" s="1638"/>
      <c r="AX204" s="1638"/>
      <c r="AY204" s="1638"/>
      <c r="AZ204" s="1638"/>
      <c r="BA204" s="1638"/>
      <c r="BB204" s="1638"/>
      <c r="BC204" s="1638"/>
      <c r="BD204" s="1638"/>
      <c r="BE204" s="1638">
        <v>11</v>
      </c>
    </row>
    <row customHeight="1" ht="11.549999999999999">
      <c r="A205" s="997"/>
      <c r="B205" s="1638"/>
      <c r="D205" s="1638"/>
      <c r="J205" s="1642"/>
      <c r="K205" s="1642"/>
      <c r="L205" s="1642"/>
      <c r="M205" s="1642"/>
      <c r="N205" s="1642"/>
      <c r="O205" s="1642"/>
      <c r="P205" s="1642"/>
      <c r="Q205" s="1642"/>
      <c r="R205" s="1642"/>
      <c r="S205" s="1642"/>
      <c r="T205" s="1642"/>
      <c r="U205" s="1642"/>
      <c r="V205" s="1642"/>
      <c r="W205" s="1642"/>
      <c r="X205" s="1642"/>
      <c r="Y205" s="1642"/>
      <c r="Z205" s="1642"/>
      <c r="AA205" s="1642"/>
      <c r="AB205" s="1642"/>
      <c r="AC205" s="1642"/>
      <c r="AD205" s="1642"/>
      <c r="AE205" s="1642"/>
      <c r="AF205" s="1642"/>
      <c r="AG205" s="1642"/>
      <c r="AH205" s="1642"/>
      <c r="AJ205" s="1638"/>
      <c r="AM205" s="1638"/>
      <c r="AN205" s="1638"/>
      <c r="AO205" s="1638"/>
      <c r="AP205" s="1638"/>
      <c r="AR205" s="1638"/>
      <c r="AS205" s="1638"/>
      <c r="AT205" s="1638"/>
      <c r="AU205" s="1638"/>
      <c r="AV205" s="1638"/>
      <c r="AW205" s="1638"/>
      <c r="AX205" s="1638"/>
      <c r="AY205" s="1638"/>
      <c r="AZ205" s="1638"/>
      <c r="BA205" s="1638"/>
      <c r="BB205" s="1638"/>
      <c r="BC205" s="1638"/>
      <c r="BD205" s="1638"/>
      <c r="BE205" s="1638">
        <v>11</v>
      </c>
    </row>
    <row customHeight="1" ht="11.549999999999999">
      <c r="A206" s="997"/>
      <c r="B206" s="1638"/>
      <c r="D206" s="1638"/>
      <c r="J206" s="1642"/>
      <c r="K206" s="1642"/>
      <c r="L206" s="1642"/>
      <c r="M206" s="1642"/>
      <c r="N206" s="1642"/>
      <c r="O206" s="1642"/>
      <c r="P206" s="1642"/>
      <c r="Q206" s="1642"/>
      <c r="R206" s="1642"/>
      <c r="S206" s="1642"/>
      <c r="T206" s="1642"/>
      <c r="U206" s="1642"/>
      <c r="V206" s="1642"/>
      <c r="W206" s="1642"/>
      <c r="X206" s="1642"/>
      <c r="Y206" s="1642"/>
      <c r="Z206" s="1642"/>
      <c r="AA206" s="1642"/>
      <c r="AB206" s="1642"/>
      <c r="AC206" s="1642"/>
      <c r="AD206" s="1642"/>
      <c r="AE206" s="1642"/>
      <c r="AF206" s="1642"/>
      <c r="AG206" s="1642"/>
      <c r="AH206" s="1642"/>
      <c r="AJ206" s="1638"/>
      <c r="AM206" s="1638"/>
      <c r="AN206" s="1638"/>
      <c r="AO206" s="1638"/>
      <c r="AP206" s="1638"/>
      <c r="AR206" s="1638"/>
      <c r="AS206" s="1638"/>
      <c r="AT206" s="1638"/>
      <c r="AU206" s="1638"/>
      <c r="AV206" s="1638"/>
      <c r="AW206" s="1638"/>
      <c r="AX206" s="1638"/>
      <c r="AY206" s="1638"/>
      <c r="AZ206" s="1638"/>
      <c r="BA206" s="1638"/>
      <c r="BB206" s="1638"/>
      <c r="BC206" s="1638"/>
      <c r="BD206" s="1638"/>
      <c r="BE206" s="1638">
        <v>11</v>
      </c>
    </row>
    <row customHeight="1" ht="11.549999999999999">
      <c r="A207" s="997"/>
      <c r="B207" s="1638"/>
      <c r="D207" s="1638"/>
      <c r="J207" s="1642"/>
      <c r="K207" s="1642"/>
      <c r="L207" s="1642"/>
      <c r="M207" s="1642"/>
      <c r="N207" s="1642"/>
      <c r="O207" s="1642"/>
      <c r="P207" s="1642"/>
      <c r="Q207" s="1642"/>
      <c r="R207" s="1642"/>
      <c r="S207" s="1642"/>
      <c r="T207" s="1642"/>
      <c r="U207" s="1642"/>
      <c r="V207" s="1642"/>
      <c r="W207" s="1642"/>
      <c r="X207" s="1642"/>
      <c r="Y207" s="1642"/>
      <c r="Z207" s="1642"/>
      <c r="AA207" s="1642"/>
      <c r="AB207" s="1642"/>
      <c r="AC207" s="1642"/>
      <c r="AD207" s="1642"/>
      <c r="AE207" s="1642"/>
      <c r="AF207" s="1642"/>
      <c r="AG207" s="1642"/>
      <c r="AH207" s="1642"/>
      <c r="AJ207" s="1638"/>
      <c r="AM207" s="1638"/>
      <c r="AN207" s="1638"/>
      <c r="AO207" s="1638"/>
      <c r="AP207" s="1638"/>
      <c r="AR207" s="1638"/>
      <c r="AS207" s="1638"/>
      <c r="AT207" s="1638"/>
      <c r="AU207" s="1638"/>
      <c r="AV207" s="1638"/>
      <c r="AW207" s="1638"/>
      <c r="AX207" s="1638"/>
      <c r="AY207" s="1638"/>
      <c r="AZ207" s="1638"/>
      <c r="BA207" s="1638"/>
      <c r="BB207" s="1638"/>
      <c r="BC207" s="1638"/>
      <c r="BD207" s="1638"/>
      <c r="BE207" s="1638">
        <v>11</v>
      </c>
    </row>
    <row customHeight="1" ht="11.549999999999999">
      <c r="A208" s="997"/>
      <c r="B208" s="1638"/>
      <c r="D208" s="1638"/>
      <c r="J208" s="1642"/>
      <c r="K208" s="1642"/>
      <c r="L208" s="1642"/>
      <c r="M208" s="1642"/>
      <c r="N208" s="1642"/>
      <c r="O208" s="1642"/>
      <c r="P208" s="1642"/>
      <c r="Q208" s="1642"/>
      <c r="R208" s="1642"/>
      <c r="S208" s="1642"/>
      <c r="T208" s="1642"/>
      <c r="U208" s="1642"/>
      <c r="V208" s="1642"/>
      <c r="W208" s="1642"/>
      <c r="X208" s="1642"/>
      <c r="Y208" s="1642"/>
      <c r="Z208" s="1642"/>
      <c r="AA208" s="1642"/>
      <c r="AB208" s="1642"/>
      <c r="AC208" s="1642"/>
      <c r="AD208" s="1642"/>
      <c r="AE208" s="1642"/>
      <c r="AF208" s="1642"/>
      <c r="AG208" s="1642"/>
      <c r="AH208" s="1642"/>
      <c r="AJ208" s="1638"/>
      <c r="AM208" s="1638"/>
      <c r="AN208" s="1638"/>
      <c r="AO208" s="1638"/>
      <c r="AP208" s="1638"/>
      <c r="AR208" s="1638"/>
      <c r="AS208" s="1638"/>
      <c r="AT208" s="1638"/>
      <c r="AU208" s="1638"/>
      <c r="AV208" s="1638"/>
      <c r="AW208" s="1638"/>
      <c r="AX208" s="1638"/>
      <c r="AY208" s="1638"/>
      <c r="AZ208" s="1638"/>
      <c r="BA208" s="1638"/>
      <c r="BB208" s="1638"/>
      <c r="BC208" s="1638"/>
      <c r="BD208" s="1638"/>
      <c r="BE208" s="1638">
        <v>11</v>
      </c>
    </row>
    <row customHeight="1" ht="11.549999999999999">
      <c r="A209" s="997"/>
      <c r="B209" s="1638"/>
      <c r="D209" s="1638"/>
      <c r="J209" s="1642"/>
      <c r="K209" s="1642"/>
      <c r="L209" s="1642"/>
      <c r="M209" s="1642"/>
      <c r="N209" s="1642"/>
      <c r="O209" s="1642"/>
      <c r="P209" s="1642"/>
      <c r="Q209" s="1642"/>
      <c r="R209" s="1642"/>
      <c r="S209" s="1642"/>
      <c r="T209" s="1642"/>
      <c r="U209" s="1642"/>
      <c r="V209" s="1642"/>
      <c r="W209" s="1642"/>
      <c r="X209" s="1642"/>
      <c r="Y209" s="1642"/>
      <c r="Z209" s="1642"/>
      <c r="AA209" s="1642"/>
      <c r="AB209" s="1642"/>
      <c r="AC209" s="1642"/>
      <c r="AD209" s="1642"/>
      <c r="AE209" s="1642"/>
      <c r="AF209" s="1642"/>
      <c r="AG209" s="1642"/>
      <c r="AH209" s="1642"/>
      <c r="AJ209" s="1638"/>
      <c r="AM209" s="1638"/>
      <c r="AN209" s="1638"/>
      <c r="AO209" s="1638"/>
      <c r="AP209" s="1638"/>
      <c r="AR209" s="1638"/>
      <c r="AS209" s="1638"/>
      <c r="AT209" s="1638"/>
      <c r="AU209" s="1638"/>
      <c r="AV209" s="1638"/>
      <c r="AW209" s="1638"/>
      <c r="AX209" s="1638"/>
      <c r="AY209" s="1638"/>
      <c r="AZ209" s="1638"/>
      <c r="BA209" s="1638"/>
      <c r="BB209" s="1638"/>
      <c r="BC209" s="1638"/>
      <c r="BD209" s="1638"/>
      <c r="BE209" s="1638">
        <v>11</v>
      </c>
    </row>
    <row customHeight="1" ht="11.549999999999999">
      <c r="A210" s="997"/>
      <c r="B210" s="1638"/>
      <c r="D210" s="1638"/>
      <c r="J210" s="1642"/>
      <c r="K210" s="1642"/>
      <c r="L210" s="1642"/>
      <c r="M210" s="1642"/>
      <c r="N210" s="1642"/>
      <c r="O210" s="1642"/>
      <c r="P210" s="1642"/>
      <c r="Q210" s="1642"/>
      <c r="R210" s="1642"/>
      <c r="S210" s="1642"/>
      <c r="T210" s="1642"/>
      <c r="U210" s="1642"/>
      <c r="V210" s="1642"/>
      <c r="W210" s="1642"/>
      <c r="X210" s="1642"/>
      <c r="Y210" s="1642"/>
      <c r="Z210" s="1642"/>
      <c r="AA210" s="1642"/>
      <c r="AB210" s="1642"/>
      <c r="AC210" s="1642"/>
      <c r="AD210" s="1642"/>
      <c r="AE210" s="1642"/>
      <c r="AF210" s="1642"/>
      <c r="AG210" s="1642"/>
      <c r="AH210" s="1642"/>
      <c r="AJ210" s="1638"/>
      <c r="AM210" s="1638"/>
      <c r="AN210" s="1638"/>
      <c r="AO210" s="1638"/>
      <c r="AP210" s="1638"/>
      <c r="AR210" s="1638"/>
      <c r="AS210" s="1638"/>
      <c r="AT210" s="1638"/>
      <c r="AU210" s="1638"/>
      <c r="AV210" s="1638"/>
      <c r="AW210" s="1638"/>
      <c r="AX210" s="1638"/>
      <c r="AY210" s="1638"/>
      <c r="AZ210" s="1638"/>
      <c r="BA210" s="1638"/>
      <c r="BB210" s="1638"/>
      <c r="BC210" s="1638"/>
      <c r="BD210" s="1638"/>
      <c r="BE210" s="1638">
        <v>11</v>
      </c>
    </row>
    <row customHeight="1" ht="11.549999999999999">
      <c r="A211" s="997"/>
      <c r="B211" s="1638"/>
      <c r="D211" s="1638"/>
      <c r="J211" s="1642"/>
      <c r="K211" s="1642"/>
      <c r="L211" s="1642"/>
      <c r="M211" s="1642"/>
      <c r="N211" s="1642"/>
      <c r="O211" s="1642"/>
      <c r="P211" s="1642"/>
      <c r="Q211" s="1642"/>
      <c r="R211" s="1642"/>
      <c r="S211" s="1642"/>
      <c r="T211" s="1642"/>
      <c r="U211" s="1642"/>
      <c r="V211" s="1642"/>
      <c r="W211" s="1642"/>
      <c r="X211" s="1642"/>
      <c r="Y211" s="1642"/>
      <c r="Z211" s="1642"/>
      <c r="AA211" s="1642"/>
      <c r="AB211" s="1642"/>
      <c r="AC211" s="1642"/>
      <c r="AD211" s="1642"/>
      <c r="AE211" s="1642"/>
      <c r="AF211" s="1642"/>
      <c r="AG211" s="1642"/>
      <c r="AH211" s="1642"/>
      <c r="AJ211" s="1638"/>
      <c r="AM211" s="1638"/>
      <c r="AN211" s="1638"/>
      <c r="AO211" s="1638"/>
      <c r="AP211" s="1638"/>
      <c r="AR211" s="1638"/>
      <c r="AS211" s="1638"/>
      <c r="AT211" s="1638"/>
      <c r="AU211" s="1638"/>
      <c r="AV211" s="1638"/>
      <c r="AW211" s="1638"/>
      <c r="AX211" s="1638"/>
      <c r="AY211" s="1638"/>
      <c r="AZ211" s="1638"/>
      <c r="BA211" s="1638"/>
      <c r="BB211" s="1638"/>
      <c r="BC211" s="1638"/>
      <c r="BD211" s="1638"/>
      <c r="BE211" s="1638">
        <v>11</v>
      </c>
    </row>
    <row customHeight="1" ht="11.549999999999999">
      <c r="A212" s="997"/>
      <c r="B212" s="1638"/>
      <c r="D212" s="1638"/>
      <c r="J212" s="1642"/>
      <c r="K212" s="1642"/>
      <c r="L212" s="1642"/>
      <c r="M212" s="1642"/>
      <c r="N212" s="1642"/>
      <c r="O212" s="1642"/>
      <c r="P212" s="1642"/>
      <c r="Q212" s="1642"/>
      <c r="R212" s="1642"/>
      <c r="S212" s="1642"/>
      <c r="T212" s="1642"/>
      <c r="U212" s="1642"/>
      <c r="V212" s="1642"/>
      <c r="W212" s="1642"/>
      <c r="X212" s="1642"/>
      <c r="Y212" s="1642"/>
      <c r="Z212" s="1642"/>
      <c r="AA212" s="1642"/>
      <c r="AB212" s="1642"/>
      <c r="AC212" s="1642"/>
      <c r="AD212" s="1642"/>
      <c r="AE212" s="1642"/>
      <c r="AF212" s="1642"/>
      <c r="AG212" s="1642"/>
      <c r="AH212" s="1642"/>
      <c r="AJ212" s="1638"/>
      <c r="AM212" s="1638"/>
      <c r="AN212" s="1638"/>
      <c r="AO212" s="1638"/>
      <c r="AP212" s="1638"/>
      <c r="AR212" s="1638"/>
      <c r="AS212" s="1638"/>
      <c r="AT212" s="1638"/>
      <c r="AU212" s="1638"/>
      <c r="AV212" s="1638"/>
      <c r="AW212" s="1638"/>
      <c r="AX212" s="1638"/>
      <c r="AY212" s="1638"/>
      <c r="AZ212" s="1638"/>
      <c r="BA212" s="1638"/>
      <c r="BB212" s="1638"/>
      <c r="BC212" s="1638"/>
      <c r="BD212" s="1638"/>
      <c r="BE212" s="1638">
        <v>11</v>
      </c>
    </row>
    <row customHeight="1" ht="11.549999999999999">
      <c r="A213" s="997"/>
      <c r="B213" s="1638"/>
      <c r="D213" s="1638"/>
      <c r="J213" s="1642"/>
      <c r="K213" s="1642"/>
      <c r="L213" s="1642"/>
      <c r="M213" s="1642"/>
      <c r="N213" s="1642"/>
      <c r="O213" s="1642"/>
      <c r="P213" s="1642"/>
      <c r="Q213" s="1642"/>
      <c r="R213" s="1642"/>
      <c r="S213" s="1642"/>
      <c r="T213" s="1642"/>
      <c r="U213" s="1642"/>
      <c r="V213" s="1642"/>
      <c r="W213" s="1642"/>
      <c r="X213" s="1642"/>
      <c r="Y213" s="1642"/>
      <c r="Z213" s="1642"/>
      <c r="AA213" s="1642"/>
      <c r="AB213" s="1642"/>
      <c r="AC213" s="1642"/>
      <c r="AD213" s="1642"/>
      <c r="AE213" s="1642"/>
      <c r="AF213" s="1642"/>
      <c r="AG213" s="1642"/>
      <c r="AH213" s="1642"/>
      <c r="AJ213" s="1638"/>
      <c r="AM213" s="1638"/>
      <c r="AN213" s="1638"/>
      <c r="AO213" s="1638"/>
      <c r="AP213" s="1638"/>
      <c r="AR213" s="1638"/>
      <c r="AS213" s="1638"/>
      <c r="AT213" s="1638"/>
      <c r="AU213" s="1638"/>
      <c r="AV213" s="1638"/>
      <c r="AW213" s="1638"/>
      <c r="AX213" s="1638"/>
      <c r="AY213" s="1638"/>
      <c r="AZ213" s="1638"/>
      <c r="BA213" s="1638"/>
      <c r="BB213" s="1638"/>
      <c r="BC213" s="1638"/>
      <c r="BD213" s="1638"/>
      <c r="BE213" s="1638">
        <v>11</v>
      </c>
    </row>
    <row customHeight="1" ht="11.549999999999999">
      <c r="A214" s="997"/>
      <c r="B214" s="1638"/>
      <c r="D214" s="1638"/>
      <c r="J214" s="1642"/>
      <c r="K214" s="1642"/>
      <c r="L214" s="1642"/>
      <c r="M214" s="1642"/>
      <c r="N214" s="1642"/>
      <c r="O214" s="1642"/>
      <c r="P214" s="1642"/>
      <c r="Q214" s="1642"/>
      <c r="R214" s="1642"/>
      <c r="S214" s="1642"/>
      <c r="T214" s="1642"/>
      <c r="U214" s="1642"/>
      <c r="V214" s="1642"/>
      <c r="W214" s="1642"/>
      <c r="X214" s="1642"/>
      <c r="Y214" s="1642"/>
      <c r="Z214" s="1642"/>
      <c r="AA214" s="1642"/>
      <c r="AB214" s="1642"/>
      <c r="AC214" s="1642"/>
      <c r="AD214" s="1642"/>
      <c r="AE214" s="1642"/>
      <c r="AF214" s="1642"/>
      <c r="AG214" s="1642"/>
      <c r="AH214" s="1642"/>
      <c r="AJ214" s="1638"/>
      <c r="AM214" s="1638"/>
      <c r="AN214" s="1638"/>
      <c r="AO214" s="1638"/>
      <c r="AP214" s="1638"/>
      <c r="AR214" s="1638"/>
      <c r="AS214" s="1638"/>
      <c r="AT214" s="1638"/>
      <c r="AU214" s="1638"/>
      <c r="AV214" s="1638"/>
      <c r="AW214" s="1638"/>
      <c r="AX214" s="1638"/>
      <c r="AY214" s="1638"/>
      <c r="AZ214" s="1638"/>
      <c r="BA214" s="1638"/>
      <c r="BB214" s="1638"/>
      <c r="BC214" s="1638"/>
      <c r="BD214" s="1638"/>
      <c r="BE214" s="1638">
        <v>11</v>
      </c>
    </row>
    <row customHeight="1" ht="11.25" hidden="1">
      <c r="A215" s="994" t="s">
        <v>82</v>
      </c>
      <c r="B215" s="1167">
        <v>0</v>
      </c>
      <c r="C215" s="1643">
        <v>0</v>
      </c>
      <c r="D215" s="1642">
        <v>3</v>
      </c>
      <c r="E215" s="1638">
        <v>7</v>
      </c>
      <c r="F215" s="1638">
        <v>54</v>
      </c>
      <c r="G215" s="1638">
        <v>10</v>
      </c>
      <c r="H215" s="1638">
        <v>0</v>
      </c>
      <c r="I215" s="1638">
        <v>40</v>
      </c>
      <c r="J215" s="1642">
        <v>0</v>
      </c>
      <c r="K215" s="1642">
        <v>0</v>
      </c>
      <c r="L215" s="1642">
        <v>0</v>
      </c>
      <c r="M215" s="1642">
        <v>0</v>
      </c>
      <c r="N215" s="1642">
        <v>0</v>
      </c>
      <c r="O215" s="1642">
        <v>0</v>
      </c>
      <c r="P215" s="1642">
        <v>0</v>
      </c>
      <c r="Q215" s="1642">
        <v>0</v>
      </c>
      <c r="R215" s="1642">
        <v>0</v>
      </c>
      <c r="S215" s="1642">
        <v>0</v>
      </c>
      <c r="T215" s="1642">
        <v>0</v>
      </c>
      <c r="U215" s="1642">
        <v>0</v>
      </c>
      <c r="V215" s="1642">
        <v>0</v>
      </c>
      <c r="W215" s="1642">
        <v>0</v>
      </c>
      <c r="X215" s="1642">
        <v>0</v>
      </c>
      <c r="Y215" s="1642">
        <v>0</v>
      </c>
      <c r="Z215" s="1642">
        <v>0</v>
      </c>
      <c r="AA215" s="1642">
        <v>0</v>
      </c>
      <c r="AB215" s="1642">
        <v>0</v>
      </c>
      <c r="AC215" s="1642">
        <v>0</v>
      </c>
      <c r="AD215" s="1642">
        <v>0</v>
      </c>
      <c r="AE215" s="1642">
        <v>0</v>
      </c>
      <c r="AF215" s="1642">
        <v>0</v>
      </c>
      <c r="AG215" s="1642">
        <v>0</v>
      </c>
      <c r="AH215" s="1642">
        <v>0</v>
      </c>
      <c r="AI215" s="1638">
        <v>102</v>
      </c>
      <c r="AJ215" s="1167">
        <v>9</v>
      </c>
      <c r="AK215" s="1643">
        <v>5</v>
      </c>
      <c r="AL215" s="1643">
        <v>3</v>
      </c>
      <c r="AM215" s="1167">
        <v>3</v>
      </c>
      <c r="AN215" s="1167">
        <v>3</v>
      </c>
      <c r="AO215" s="1167">
        <v>3</v>
      </c>
      <c r="AP215" s="1167">
        <v>3</v>
      </c>
      <c r="AQ215" s="1643">
        <v>10</v>
      </c>
      <c r="AR215" s="1167">
        <v>34</v>
      </c>
      <c r="AS215" s="1167">
        <v>9</v>
      </c>
      <c r="AT215" s="551">
        <v>8</v>
      </c>
      <c r="AU215" s="1167">
        <v>8</v>
      </c>
      <c r="AV215" s="1167">
        <v>8</v>
      </c>
      <c r="AW215" s="1167">
        <v>8</v>
      </c>
      <c r="AX215" s="1167">
        <v>8</v>
      </c>
      <c r="AY215" s="1167">
        <v>8</v>
      </c>
      <c r="AZ215" s="1639">
        <v>8</v>
      </c>
      <c r="BA215" s="1639">
        <v>8</v>
      </c>
      <c r="BB215" s="1639">
        <v>8</v>
      </c>
      <c r="BC215" s="1639">
        <v>8</v>
      </c>
      <c r="BD215" s="1639">
        <v>8</v>
      </c>
      <c r="BE215" s="1638">
        <v>11</v>
      </c>
    </row>
  </sheetData>
  <sheetProtection formatColumns="0" formatRows="0" autoFilter="0" sort="0" insertRows="0" insertColumns="1" deleteRows="0" deleteColumns="0"/>
  <mergeCells count="9">
    <mergeCell ref="F45:G45"/>
    <mergeCell ref="E6:I6"/>
    <mergeCell ref="E7:I7"/>
    <mergeCell ref="F10:G10"/>
    <mergeCell ref="AI10:AI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AH35">
      <formula1>-9.99999999999999E+37</formula1>
      <formula2>9.99999999999999E+37</formula2>
    </dataValidation>
    <dataValidation type="decimal" allowBlank="1" showErrorMessage="1" errorTitle="Ошибка" error="Допускается ввод только действительных чисел!" sqref="H31:AH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H36">
      <formula1>900</formula1>
    </dataValidation>
    <dataValidation type="decimal" allowBlank="1" showErrorMessage="1" errorTitle="Ошибка" error="Допускается ввод только неотрицательных чисел!" sqref="H32:AH32 H2:AH2 H15:AH15 H17:AH27 H30:AH30 H41:AH42 H38:AH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H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E321-DEE7-2978-026E-A050259609B8}" mc:Ignorable="x14ac xr xr2 xr3">
  <sheetPr>
    <tabColor theme="9" tint="-0.25"/>
  </sheetPr>
  <dimension ref="A1:BV102"/>
  <sheetViews>
    <sheetView showGridLines="0" zoomScale="90" workbookViewId="0">
      <pane xSplit="8" ySplit="11" topLeftCell="BF30" activePane="bottomRight" state="frozen"/>
      <selection pane="bottomLeft" activeCell="A12" sqref="A12"/>
      <selection pane="topRight" activeCell="I1" sqref="I1"/>
      <selection pane="bottomRight" activeCell="BF101" sqref="BF101"/>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60" style="1642" width="44.00390625" customWidth="1"/>
    <col min="61" max="61" style="1642" width="73.00390625" customWidth="1"/>
    <col min="62" max="62" style="1642" width="3.00390625" customWidth="1"/>
    <col min="63" max="73" style="1642" width="10.00390625" customWidth="1"/>
    <col min="74" max="74" style="1642" width="10.57421875" hidden="1"/>
  </cols>
  <sheetData>
    <row s="1373" customFormat="1" customHeight="1" ht="22.5" hidden="1">
      <c r="A1" s="543"/>
      <c r="B1" s="518"/>
      <c r="G1" s="424">
        <v>4</v>
      </c>
      <c r="I1" s="424">
        <v>4</v>
      </c>
      <c r="K1" s="1373">
        <v>4</v>
      </c>
      <c r="L1" s="1373"/>
      <c r="M1" s="1373">
        <v>4</v>
      </c>
      <c r="N1" s="1373"/>
      <c r="O1" s="1373">
        <v>4</v>
      </c>
      <c r="P1" s="1373"/>
      <c r="Q1" s="1373">
        <v>4</v>
      </c>
      <c r="R1" s="1373"/>
      <c r="S1" s="1373">
        <v>4</v>
      </c>
      <c r="T1" s="1373"/>
      <c r="U1" s="1373">
        <v>4</v>
      </c>
      <c r="V1" s="1373"/>
      <c r="W1" s="1373">
        <v>4</v>
      </c>
      <c r="X1" s="1373"/>
      <c r="Y1" s="1373">
        <v>4</v>
      </c>
      <c r="Z1" s="1373"/>
      <c r="AA1" s="1373">
        <v>4</v>
      </c>
      <c r="AB1" s="1373"/>
      <c r="AC1" s="1373">
        <v>4</v>
      </c>
      <c r="AD1" s="1373"/>
      <c r="AE1" s="1373">
        <v>4</v>
      </c>
      <c r="AF1" s="1373"/>
      <c r="AG1" s="1373">
        <v>4</v>
      </c>
      <c r="AH1" s="1373"/>
      <c r="AI1" s="1373">
        <v>4</v>
      </c>
      <c r="AJ1" s="1373"/>
      <c r="AK1" s="1373">
        <v>4</v>
      </c>
      <c r="AL1" s="1373"/>
      <c r="AM1" s="1373" t="s">
        <v>90</v>
      </c>
      <c r="AN1" s="1373"/>
      <c r="AO1" s="1373">
        <v>4</v>
      </c>
      <c r="AP1" s="1373"/>
      <c r="AQ1" s="1373" t="s">
        <v>90</v>
      </c>
      <c r="AR1" s="1373"/>
      <c r="AS1" s="1373">
        <v>4</v>
      </c>
      <c r="AT1" s="1373"/>
      <c r="AU1" s="1373">
        <v>4</v>
      </c>
      <c r="AV1" s="1373"/>
      <c r="AW1" s="1373" t="s">
        <v>90</v>
      </c>
      <c r="AX1" s="1373"/>
      <c r="AY1" s="1373">
        <v>4</v>
      </c>
      <c r="AZ1" s="1373"/>
      <c r="BA1" s="1373">
        <v>4</v>
      </c>
      <c r="BB1" s="1373"/>
      <c r="BC1" s="1373">
        <v>4</v>
      </c>
      <c r="BD1" s="1373"/>
      <c r="BE1" s="1373" t="s">
        <v>90</v>
      </c>
      <c r="BF1" s="1373"/>
      <c r="BG1" s="1373" t="s">
        <v>90</v>
      </c>
      <c r="BH1" s="1373"/>
      <c r="BI1" s="424">
        <v>5</v>
      </c>
      <c r="BV1" s="424" t="s">
        <v>14</v>
      </c>
    </row>
    <row customHeight="1" ht="3">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V2" s="512">
        <v>3</v>
      </c>
    </row>
    <row customHeight="1" ht="78.75">
      <c r="D3" s="22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9"/>
      <c r="F3" s="2260"/>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c r="AI3" s="1642"/>
      <c r="AJ3" s="1642"/>
      <c r="AK3" s="1642"/>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V3" s="512">
        <v>75</v>
      </c>
    </row>
    <row s="1642" customFormat="1" customHeight="1" ht="21">
      <c r="A4" s="958"/>
      <c r="B4" s="518"/>
      <c r="D4" s="2234" t="str">
        <f>IF(org=0,"Не определено",org)</f>
        <v>КГУП "Примтеплоэнерго"</v>
      </c>
      <c r="E4" s="2235"/>
      <c r="F4" s="2236"/>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V4" s="765">
        <v>20</v>
      </c>
    </row>
    <row customHeight="1" ht="11.549999999999999">
      <c r="C5" s="516"/>
      <c r="D5" s="595"/>
      <c r="E5" s="595"/>
      <c r="F5" s="595"/>
      <c r="G5" s="595"/>
      <c r="H5" s="759"/>
      <c r="I5" s="595"/>
      <c r="J5" s="759"/>
      <c r="K5" s="1642"/>
      <c r="L5" s="759"/>
      <c r="M5" s="1642"/>
      <c r="N5" s="759"/>
      <c r="O5" s="1642"/>
      <c r="P5" s="759"/>
      <c r="Q5" s="1642"/>
      <c r="R5" s="759"/>
      <c r="S5" s="1642"/>
      <c r="T5" s="759"/>
      <c r="U5" s="1642"/>
      <c r="V5" s="759"/>
      <c r="W5" s="1642"/>
      <c r="X5" s="759"/>
      <c r="Y5" s="1642"/>
      <c r="Z5" s="759"/>
      <c r="AA5" s="1642"/>
      <c r="AB5" s="759"/>
      <c r="AC5" s="1642"/>
      <c r="AD5" s="759"/>
      <c r="AE5" s="1642"/>
      <c r="AF5" s="759"/>
      <c r="AG5" s="1642"/>
      <c r="AH5" s="759"/>
      <c r="AI5" s="1642"/>
      <c r="AJ5" s="759"/>
      <c r="AK5" s="1642"/>
      <c r="AL5" s="759"/>
      <c r="AM5" s="1642"/>
      <c r="AN5" s="759"/>
      <c r="AO5" s="1642"/>
      <c r="AP5" s="759"/>
      <c r="AQ5" s="1642"/>
      <c r="AR5" s="759"/>
      <c r="AS5" s="1642"/>
      <c r="AT5" s="759"/>
      <c r="AU5" s="1642"/>
      <c r="AV5" s="759"/>
      <c r="AW5" s="1642"/>
      <c r="AX5" s="759"/>
      <c r="AY5" s="1642"/>
      <c r="AZ5" s="759"/>
      <c r="BA5" s="1642"/>
      <c r="BB5" s="759"/>
      <c r="BC5" s="1642"/>
      <c r="BD5" s="759"/>
      <c r="BE5" s="1642"/>
      <c r="BF5" s="759"/>
      <c r="BG5" s="1642"/>
      <c r="BH5" s="759"/>
      <c r="BI5" s="595"/>
      <c r="BV5" s="512">
        <v>11</v>
      </c>
    </row>
    <row customHeight="1" ht="1.05">
      <c r="C6" s="516"/>
      <c r="D6" s="516"/>
      <c r="E6" s="529"/>
      <c r="F6" s="621"/>
      <c r="G6" s="1029"/>
      <c r="H6" s="1029"/>
      <c r="I6" s="1029" t="s">
        <v>254</v>
      </c>
      <c r="J6" s="1029"/>
      <c r="K6" s="1029" t="s">
        <v>287</v>
      </c>
      <c r="L6" s="1029"/>
      <c r="M6" s="1029" t="s">
        <v>303</v>
      </c>
      <c r="N6" s="1029"/>
      <c r="O6" s="1029" t="s">
        <v>258</v>
      </c>
      <c r="P6" s="1029"/>
      <c r="Q6" s="1029" t="s">
        <v>260</v>
      </c>
      <c r="R6" s="1029"/>
      <c r="S6" s="1029" t="s">
        <v>262</v>
      </c>
      <c r="T6" s="1029"/>
      <c r="U6" s="1029" t="s">
        <v>264</v>
      </c>
      <c r="V6" s="1029"/>
      <c r="W6" s="1029" t="s">
        <v>266</v>
      </c>
      <c r="X6" s="1029"/>
      <c r="Y6" s="1029" t="s">
        <v>268</v>
      </c>
      <c r="Z6" s="1029"/>
      <c r="AA6" s="1029" t="s">
        <v>270</v>
      </c>
      <c r="AB6" s="1029"/>
      <c r="AC6" s="1029" t="s">
        <v>272</v>
      </c>
      <c r="AD6" s="1029"/>
      <c r="AE6" s="1029" t="s">
        <v>274</v>
      </c>
      <c r="AF6" s="1029"/>
      <c r="AG6" s="1029" t="s">
        <v>276</v>
      </c>
      <c r="AH6" s="1029"/>
      <c r="AI6" s="1029" t="s">
        <v>278</v>
      </c>
      <c r="AJ6" s="1029"/>
      <c r="AK6" s="1029" t="s">
        <v>280</v>
      </c>
      <c r="AL6" s="1029"/>
      <c r="AM6" s="1029" t="s">
        <v>282</v>
      </c>
      <c r="AN6" s="1029"/>
      <c r="AO6" s="1029" t="s">
        <v>284</v>
      </c>
      <c r="AP6" s="1029"/>
      <c r="AQ6" s="1029" t="s">
        <v>290</v>
      </c>
      <c r="AR6" s="1029"/>
      <c r="AS6" s="1029" t="s">
        <v>292</v>
      </c>
      <c r="AT6" s="1029"/>
      <c r="AU6" s="1029" t="s">
        <v>293</v>
      </c>
      <c r="AV6" s="1029"/>
      <c r="AW6" s="1029" t="s">
        <v>294</v>
      </c>
      <c r="AX6" s="1029"/>
      <c r="AY6" s="1029" t="s">
        <v>296</v>
      </c>
      <c r="AZ6" s="1029"/>
      <c r="BA6" s="1029" t="s">
        <v>297</v>
      </c>
      <c r="BB6" s="1029"/>
      <c r="BC6" s="1029" t="s">
        <v>299</v>
      </c>
      <c r="BD6" s="1029"/>
      <c r="BE6" s="1029" t="s">
        <v>300</v>
      </c>
      <c r="BF6" s="1029"/>
      <c r="BG6" s="1029" t="s">
        <v>301</v>
      </c>
      <c r="BH6" s="1029"/>
      <c r="BV6" s="512">
        <v>1</v>
      </c>
    </row>
    <row customHeight="1" ht="11.549999999999999">
      <c r="D7" s="718"/>
      <c r="E7" s="2387" t="s">
        <v>245</v>
      </c>
      <c r="F7" s="2388"/>
      <c r="G7" s="2413" t="str">
        <f>IF(G6="","",INDEX(DIFFERENTIATION_UNMERGE_VD,MATCH(G6,DIFFERENTIATION_ID_DIFF,0)))</f>
        <v/>
      </c>
      <c r="H7" s="2414"/>
      <c r="I7" s="2413" t="str">
        <f>IF(I6="","",INDEX(DIFFERENTIATION_UNMERGE_VD,MATCH(I6,DIFFERENTIATION_ID_DIFF,0)))</f>
        <v>Производство тепловой энергии. Некомбинированная выработка</v>
      </c>
      <c r="J7" s="2414"/>
      <c r="K7" s="2413" t="str">
        <f>IF(K6="","",INDEX(DIFFERENTIATION_UNMERGE_VD,MATCH(K6,DIFFERENTIATION_ID_DIFF,0)))</f>
        <v>Подключение (технологическое присоединение) к системе теплоснабжения</v>
      </c>
      <c r="L7" s="2414"/>
      <c r="M7" s="2413" t="str">
        <f>IF(M6="","",INDEX(DIFFERENTIATION_UNMERGE_VD,MATCH(M6,DIFFERENTIATION_ID_DIFF,0)))</f>
        <v>Передача. Тепловая энергия</v>
      </c>
      <c r="N7" s="2414"/>
      <c r="O7" s="2413" t="str">
        <f>IF(O6="","",INDEX(DIFFERENTIATION_UNMERGE_VD,MATCH(O6,DIFFERENTIATION_ID_DIFF,0)))</f>
        <v>Производство тепловой энергии. Некомбинированная выработка</v>
      </c>
      <c r="P7" s="2414"/>
      <c r="Q7" s="2413" t="str">
        <f>IF(Q6="","",INDEX(DIFFERENTIATION_UNMERGE_VD,MATCH(Q6,DIFFERENTIATION_ID_DIFF,0)))</f>
        <v>Производство тепловой энергии. Некомбинированная выработка</v>
      </c>
      <c r="R7" s="2414"/>
      <c r="S7" s="2413" t="str">
        <f>IF(S6="","",INDEX(DIFFERENTIATION_UNMERGE_VD,MATCH(S6,DIFFERENTIATION_ID_DIFF,0)))</f>
        <v>Производство тепловой энергии. Некомбинированная выработка</v>
      </c>
      <c r="T7" s="2414"/>
      <c r="U7" s="2413" t="str">
        <f>IF(U6="","",INDEX(DIFFERENTIATION_UNMERGE_VD,MATCH(U6,DIFFERENTIATION_ID_DIFF,0)))</f>
        <v>Производство тепловой энергии. Некомбинированная выработка</v>
      </c>
      <c r="V7" s="2414"/>
      <c r="W7" s="2413" t="str">
        <f>IF(W6="","",INDEX(DIFFERENTIATION_UNMERGE_VD,MATCH(W6,DIFFERENTIATION_ID_DIFF,0)))</f>
        <v>Производство тепловой энергии. Некомбинированная выработка</v>
      </c>
      <c r="X7" s="2414"/>
      <c r="Y7" s="2413" t="str">
        <f>IF(Y6="","",INDEX(DIFFERENTIATION_UNMERGE_VD,MATCH(Y6,DIFFERENTIATION_ID_DIFF,0)))</f>
        <v>Производство тепловой энергии. Некомбинированная выработка</v>
      </c>
      <c r="Z7" s="2414"/>
      <c r="AA7" s="2413" t="str">
        <f>IF(AA6="","",INDEX(DIFFERENTIATION_UNMERGE_VD,MATCH(AA6,DIFFERENTIATION_ID_DIFF,0)))</f>
        <v>Производство тепловой энергии. Некомбинированная выработка</v>
      </c>
      <c r="AB7" s="2414"/>
      <c r="AC7" s="2413" t="str">
        <f>IF(AC6="","",INDEX(DIFFERENTIATION_UNMERGE_VD,MATCH(AC6,DIFFERENTIATION_ID_DIFF,0)))</f>
        <v>Производство тепловой энергии. Некомбинированная выработка</v>
      </c>
      <c r="AD7" s="2414"/>
      <c r="AE7" s="2413" t="str">
        <f>IF(AE6="","",INDEX(DIFFERENTIATION_UNMERGE_VD,MATCH(AE6,DIFFERENTIATION_ID_DIFF,0)))</f>
        <v>Производство тепловой энергии. Некомбинированная выработка</v>
      </c>
      <c r="AF7" s="2414"/>
      <c r="AG7" s="2413" t="str">
        <f>IF(AG6="","",INDEX(DIFFERENTIATION_UNMERGE_VD,MATCH(AG6,DIFFERENTIATION_ID_DIFF,0)))</f>
        <v>Производство тепловой энергии. Некомбинированная выработка</v>
      </c>
      <c r="AH7" s="2414"/>
      <c r="AI7" s="2413" t="str">
        <f>IF(AI6="","",INDEX(DIFFERENTIATION_UNMERGE_VD,MATCH(AI6,DIFFERENTIATION_ID_DIFF,0)))</f>
        <v>Производство тепловой энергии. Некомбинированная выработка</v>
      </c>
      <c r="AJ7" s="2414"/>
      <c r="AK7" s="2413" t="str">
        <f>IF(AK6="","",INDEX(DIFFERENTIATION_UNMERGE_VD,MATCH(AK6,DIFFERENTIATION_ID_DIFF,0)))</f>
        <v>Производство тепловой энергии. Некомбинированная выработка</v>
      </c>
      <c r="AL7" s="2414"/>
      <c r="AM7" s="2413" t="str">
        <f>IF(AM6="","",INDEX(DIFFERENTIATION_UNMERGE_VD,MATCH(AM6,DIFFERENTIATION_ID_DIFF,0)))</f>
        <v>Производство тепловой энергии. Некомбинированная выработка</v>
      </c>
      <c r="AN7" s="2414"/>
      <c r="AO7" s="2413" t="str">
        <f>IF(AO6="","",INDEX(DIFFERENTIATION_UNMERGE_VD,MATCH(AO6,DIFFERENTIATION_ID_DIFF,0)))</f>
        <v>Производство тепловой энергии. Некомбинированная выработка</v>
      </c>
      <c r="AP7" s="2414"/>
      <c r="AQ7" s="2413" t="str">
        <f>IF(AQ6="","",INDEX(DIFFERENTIATION_UNMERGE_VD,MATCH(AQ6,DIFFERENTIATION_ID_DIFF,0)))</f>
        <v>Подключение (технологическое присоединение) к системе теплоснабжения</v>
      </c>
      <c r="AR7" s="2414"/>
      <c r="AS7" s="2413" t="str">
        <f>IF(AS6="","",INDEX(DIFFERENTIATION_UNMERGE_VD,MATCH(AS6,DIFFERENTIATION_ID_DIFF,0)))</f>
        <v>Подключение (технологическое присоединение) к системе теплоснабжения</v>
      </c>
      <c r="AT7" s="2414"/>
      <c r="AU7" s="2413" t="str">
        <f>IF(AU6="","",INDEX(DIFFERENTIATION_UNMERGE_VD,MATCH(AU6,DIFFERENTIATION_ID_DIFF,0)))</f>
        <v>Подключение (технологическое присоединение) к системе теплоснабжения</v>
      </c>
      <c r="AV7" s="2414"/>
      <c r="AW7" s="2413" t="str">
        <f>IF(AW6="","",INDEX(DIFFERENTIATION_UNMERGE_VD,MATCH(AW6,DIFFERENTIATION_ID_DIFF,0)))</f>
        <v>Подключение (технологическое присоединение) к системе теплоснабжения</v>
      </c>
      <c r="AX7" s="2414"/>
      <c r="AY7" s="2413" t="str">
        <f>IF(AY6="","",INDEX(DIFFERENTIATION_UNMERGE_VD,MATCH(AY6,DIFFERENTIATION_ID_DIFF,0)))</f>
        <v>Подключение (технологическое присоединение) к системе теплоснабжения</v>
      </c>
      <c r="AZ7" s="2414"/>
      <c r="BA7" s="2413" t="str">
        <f>IF(BA6="","",INDEX(DIFFERENTIATION_UNMERGE_VD,MATCH(BA6,DIFFERENTIATION_ID_DIFF,0)))</f>
        <v>Подключение (технологическое присоединение) к системе теплоснабжения</v>
      </c>
      <c r="BB7" s="2414"/>
      <c r="BC7" s="2413" t="str">
        <f>IF(BC6="","",INDEX(DIFFERENTIATION_UNMERGE_VD,MATCH(BC6,DIFFERENTIATION_ID_DIFF,0)))</f>
        <v>Подключение (технологическое присоединение) к системе теплоснабжения</v>
      </c>
      <c r="BD7" s="2414"/>
      <c r="BE7" s="2413" t="str">
        <f>IF(BE6="","",INDEX(DIFFERENTIATION_UNMERGE_VD,MATCH(BE6,DIFFERENTIATION_ID_DIFF,0)))</f>
        <v>Подключение (технологическое присоединение) к системе теплоснабжения</v>
      </c>
      <c r="BF7" s="2414"/>
      <c r="BG7" s="2413" t="str">
        <f>IF(BG6="","",INDEX(DIFFERENTIATION_UNMERGE_VD,MATCH(BG6,DIFFERENTIATION_ID_DIFF,0)))</f>
        <v>Подключение (технологическое присоединение) к системе теплоснабжения</v>
      </c>
      <c r="BH7" s="2414"/>
      <c r="BI7" s="2195"/>
      <c r="BJ7" s="516"/>
      <c r="BV7" s="512">
        <v>11</v>
      </c>
    </row>
    <row customHeight="1" ht="11.549999999999999">
      <c r="A8" s="711"/>
      <c r="D8" s="718"/>
      <c r="E8" s="2387" t="s">
        <v>740</v>
      </c>
      <c r="F8" s="2388"/>
      <c r="G8" s="2413" t="str">
        <f>IF(G6="","",INDEX(DIFFERENTIATION_UNMERGE_AREA,MATCH(G6,DIFFERENTIATION_ID_DIFF,0)))</f>
        <v/>
      </c>
      <c r="H8" s="2414"/>
      <c r="I8" s="2413" t="str">
        <f>IF(I6="","",INDEX(DIFFERENTIATION_UNMERGE_AREA,MATCH(I6,DIFFERENTIATION_ID_DIFF,0)))</f>
        <v>без дифференциации</v>
      </c>
      <c r="J8" s="2414"/>
      <c r="K8" s="2413" t="str">
        <f>IF(K6="","",INDEX(DIFFERENTIATION_UNMERGE_AREA,MATCH(K6,DIFFERENTIATION_ID_DIFF,0)))</f>
        <v>Территория 28</v>
      </c>
      <c r="L8" s="2414"/>
      <c r="M8" s="2413" t="str">
        <f>IF(M6="","",INDEX(DIFFERENTIATION_UNMERGE_AREA,MATCH(M6,DIFFERENTIATION_ID_DIFF,0)))</f>
        <v>Территория 3</v>
      </c>
      <c r="N8" s="2414"/>
      <c r="O8" s="2413" t="str">
        <f>IF(O6="","",INDEX(DIFFERENTIATION_UNMERGE_AREA,MATCH(O6,DIFFERENTIATION_ID_DIFF,0)))</f>
        <v>без дифференциации</v>
      </c>
      <c r="P8" s="2414"/>
      <c r="Q8" s="2413" t="str">
        <f>IF(Q6="","",INDEX(DIFFERENTIATION_UNMERGE_AREA,MATCH(Q6,DIFFERENTIATION_ID_DIFF,0)))</f>
        <v>без дифференциации</v>
      </c>
      <c r="R8" s="2414"/>
      <c r="S8" s="2413" t="str">
        <f>IF(S6="","",INDEX(DIFFERENTIATION_UNMERGE_AREA,MATCH(S6,DIFFERENTIATION_ID_DIFF,0)))</f>
        <v>без дифференциации</v>
      </c>
      <c r="T8" s="2414"/>
      <c r="U8" s="2413" t="str">
        <f>IF(U6="","",INDEX(DIFFERENTIATION_UNMERGE_AREA,MATCH(U6,DIFFERENTIATION_ID_DIFF,0)))</f>
        <v>без дифференциации</v>
      </c>
      <c r="V8" s="2414"/>
      <c r="W8" s="2413" t="str">
        <f>IF(W6="","",INDEX(DIFFERENTIATION_UNMERGE_AREA,MATCH(W6,DIFFERENTIATION_ID_DIFF,0)))</f>
        <v>без дифференциации</v>
      </c>
      <c r="X8" s="2414"/>
      <c r="Y8" s="2413" t="str">
        <f>IF(Y6="","",INDEX(DIFFERENTIATION_UNMERGE_AREA,MATCH(Y6,DIFFERENTIATION_ID_DIFF,0)))</f>
        <v>без дифференциации</v>
      </c>
      <c r="Z8" s="2414"/>
      <c r="AA8" s="2413" t="str">
        <f>IF(AA6="","",INDEX(DIFFERENTIATION_UNMERGE_AREA,MATCH(AA6,DIFFERENTIATION_ID_DIFF,0)))</f>
        <v>без дифференциации</v>
      </c>
      <c r="AB8" s="2414"/>
      <c r="AC8" s="2413" t="str">
        <f>IF(AC6="","",INDEX(DIFFERENTIATION_UNMERGE_AREA,MATCH(AC6,DIFFERENTIATION_ID_DIFF,0)))</f>
        <v>без дифференциации</v>
      </c>
      <c r="AD8" s="2414"/>
      <c r="AE8" s="2413" t="str">
        <f>IF(AE6="","",INDEX(DIFFERENTIATION_UNMERGE_AREA,MATCH(AE6,DIFFERENTIATION_ID_DIFF,0)))</f>
        <v>без дифференциации</v>
      </c>
      <c r="AF8" s="2414"/>
      <c r="AG8" s="2413" t="str">
        <f>IF(AG6="","",INDEX(DIFFERENTIATION_UNMERGE_AREA,MATCH(AG6,DIFFERENTIATION_ID_DIFF,0)))</f>
        <v>без дифференциации</v>
      </c>
      <c r="AH8" s="2414"/>
      <c r="AI8" s="2413" t="str">
        <f>IF(AI6="","",INDEX(DIFFERENTIATION_UNMERGE_AREA,MATCH(AI6,DIFFERENTIATION_ID_DIFF,0)))</f>
        <v>без дифференциации</v>
      </c>
      <c r="AJ8" s="2414"/>
      <c r="AK8" s="2413" t="str">
        <f>IF(AK6="","",INDEX(DIFFERENTIATION_UNMERGE_AREA,MATCH(AK6,DIFFERENTIATION_ID_DIFF,0)))</f>
        <v>без дифференциации</v>
      </c>
      <c r="AL8" s="2414"/>
      <c r="AM8" s="2413" t="str">
        <f>IF(AM6="","",INDEX(DIFFERENTIATION_UNMERGE_AREA,MATCH(AM6,DIFFERENTIATION_ID_DIFF,0)))</f>
        <v>без дифференциации</v>
      </c>
      <c r="AN8" s="2414"/>
      <c r="AO8" s="2413" t="str">
        <f>IF(AO6="","",INDEX(DIFFERENTIATION_UNMERGE_AREA,MATCH(AO6,DIFFERENTIATION_ID_DIFF,0)))</f>
        <v>без дифференциации</v>
      </c>
      <c r="AP8" s="2414"/>
      <c r="AQ8" s="2413" t="str">
        <f>IF(AQ6="","",INDEX(DIFFERENTIATION_UNMERGE_AREA,MATCH(AQ6,DIFFERENTIATION_ID_DIFF,0)))</f>
        <v>Территория 18</v>
      </c>
      <c r="AR8" s="2414"/>
      <c r="AS8" s="2413" t="str">
        <f>IF(AS6="","",INDEX(DIFFERENTIATION_UNMERGE_AREA,MATCH(AS6,DIFFERENTIATION_ID_DIFF,0)))</f>
        <v>Территория 7</v>
      </c>
      <c r="AT8" s="2414"/>
      <c r="AU8" s="2413" t="str">
        <f>IF(AU6="","",INDEX(DIFFERENTIATION_UNMERGE_AREA,MATCH(AU6,DIFFERENTIATION_ID_DIFF,0)))</f>
        <v>Территория 2</v>
      </c>
      <c r="AV8" s="2414"/>
      <c r="AW8" s="2413" t="str">
        <f>IF(AW6="","",INDEX(DIFFERENTIATION_UNMERGE_AREA,MATCH(AW6,DIFFERENTIATION_ID_DIFF,0)))</f>
        <v>Территория 14</v>
      </c>
      <c r="AX8" s="2414"/>
      <c r="AY8" s="2413" t="str">
        <f>IF(AY6="","",INDEX(DIFFERENTIATION_UNMERGE_AREA,MATCH(AY6,DIFFERENTIATION_ID_DIFF,0)))</f>
        <v>Территория 25</v>
      </c>
      <c r="AZ8" s="2414"/>
      <c r="BA8" s="2413" t="str">
        <f>IF(BA6="","",INDEX(DIFFERENTIATION_UNMERGE_AREA,MATCH(BA6,DIFFERENTIATION_ID_DIFF,0)))</f>
        <v>Территория 4</v>
      </c>
      <c r="BB8" s="2414"/>
      <c r="BC8" s="2413" t="str">
        <f>IF(BC6="","",INDEX(DIFFERENTIATION_UNMERGE_AREA,MATCH(BC6,DIFFERENTIATION_ID_DIFF,0)))</f>
        <v>Территория 13</v>
      </c>
      <c r="BD8" s="2414"/>
      <c r="BE8" s="2413" t="str">
        <f>IF(BE6="","",INDEX(DIFFERENTIATION_UNMERGE_AREA,MATCH(BE6,DIFFERENTIATION_ID_DIFF,0)))</f>
        <v>Территория 1</v>
      </c>
      <c r="BF8" s="2414"/>
      <c r="BG8" s="2413" t="str">
        <f>IF(BG6="","",INDEX(DIFFERENTIATION_UNMERGE_AREA,MATCH(BG6,DIFFERENTIATION_ID_DIFF,0)))</f>
        <v>Территория 5</v>
      </c>
      <c r="BH8" s="2414"/>
      <c r="BI8" s="2219"/>
      <c r="BJ8" s="516"/>
      <c r="BV8" s="512">
        <v>11</v>
      </c>
    </row>
    <row customHeight="1" ht="11.549999999999999">
      <c r="A9" s="711"/>
      <c r="D9" s="718"/>
      <c r="E9" s="2387" t="s">
        <v>741</v>
      </c>
      <c r="F9" s="2388"/>
      <c r="G9" s="2413" t="str">
        <f>IF(G6="","",INDEX(DIFFERENTIATION_UNMERGE_SYSTEM,MATCH(G6,DIFFERENTIATION_ID_DIFF,0)))</f>
        <v/>
      </c>
      <c r="H9" s="2414"/>
      <c r="I9" s="2413" t="str">
        <f>IF(I6="","",INDEX(DIFFERENTIATION_UNMERGE_SYSTEM,MATCH(I6,DIFFERENTIATION_ID_DIFF,0)))</f>
        <v>Единый тариф на тепловую энергию по Приморскому краю</v>
      </c>
      <c r="J9" s="2414"/>
      <c r="K9" s="2413" t="str">
        <f>IF(K6="","",INDEX(DIFFERENTIATION_UNMERGE_SYSTEM,MATCH(K6,DIFFERENTIATION_ID_DIFF,0)))</f>
        <v>Владивостокский городской округ</v>
      </c>
      <c r="L9" s="2414"/>
      <c r="M9" s="2413" t="str">
        <f>IF(M6="","",INDEX(DIFFERENTIATION_UNMERGE_SYSTEM,MATCH(M6,DIFFERENTIATION_ID_DIFF,0)))</f>
        <v>"Лесозаводский городской округ, Лесозаводский городской округ (05711000);
</v>
      </c>
      <c r="N9" s="2414"/>
      <c r="O9" s="2413" t="str">
        <f>IF(O6="","",INDEX(DIFFERENTIATION_UNMERGE_SYSTEM,MATCH(O6,DIFFERENTIATION_ID_DIFF,0)))</f>
        <v>Тариф на тепловую энергию по Арсеньевскому ГО</v>
      </c>
      <c r="P9" s="2414"/>
      <c r="Q9" s="2413" t="str">
        <f>IF(Q6="","",INDEX(DIFFERENTIATION_UNMERGE_SYSTEM,MATCH(Q6,DIFFERENTIATION_ID_DIFF,0)))</f>
        <v>Тариф на тепловую энергию по городскому округгу Большой Камень</v>
      </c>
      <c r="R9" s="2414"/>
      <c r="S9" s="2413" t="str">
        <f>IF(S6="","",INDEX(DIFFERENTIATION_UNMERGE_SYSTEM,MATCH(S6,DIFFERENTIATION_ID_DIFF,0)))</f>
        <v>ГВС-открытая система на территории Артемовский городской округ</v>
      </c>
      <c r="T9" s="2414"/>
      <c r="U9" s="2413" t="str">
        <f>IF(U6="","",INDEX(DIFFERENTIATION_UNMERGE_SYSTEM,MATCH(U6,DIFFERENTIATION_ID_DIFF,0)))</f>
        <v>ГВС-открытая система на территории Дальнегорский городской округ</v>
      </c>
      <c r="V9" s="2414"/>
      <c r="W9" s="2413" t="str">
        <f>IF(W6="","",INDEX(DIFFERENTIATION_UNMERGE_SYSTEM,MATCH(W6,DIFFERENTIATION_ID_DIFF,0)))</f>
        <v>ГВС-открытая система на территории Кавалеровский муниципальный район</v>
      </c>
      <c r="X9" s="2414"/>
      <c r="Y9" s="2413" t="str">
        <f>IF(Y6="","",INDEX(DIFFERENTIATION_UNMERGE_SYSTEM,MATCH(Y6,DIFFERENTIATION_ID_DIFF,0)))</f>
        <v>ГВС-открытая система на территории Кировский муниципальный район, Горноключевское гороское поселение (05612154); </v>
      </c>
      <c r="Z9" s="2414"/>
      <c r="AA9" s="2413" t="str">
        <f>IF(AA6="","",INDEX(DIFFERENTIATION_UNMERGE_SYSTEM,MATCH(AA6,DIFFERENTIATION_ID_DIFF,0)))</f>
        <v>ГВС-открытая система на территории Михайловский муниципальный район, Новошахтинское городское поселение (05620154); </v>
      </c>
      <c r="AB9" s="2414"/>
      <c r="AC9" s="2413" t="str">
        <f>IF(AC6="","",INDEX(DIFFERENTIATION_UNMERGE_SYSTEM,MATCH(AC6,DIFFERENTIATION_ID_DIFF,0)))</f>
        <v>ГВС-открытая система на территории Пожарский муниципальный район, Губеровское сельское поселение (05634407); </v>
      </c>
      <c r="AD9" s="2414"/>
      <c r="AE9" s="2413" t="str">
        <f>IF(AE6="","",INDEX(DIFFERENTIATION_UNMERGE_SYSTEM,MATCH(AE6,DIFFERENTIATION_ID_DIFF,0)))</f>
        <v>ГВС-открытая система на территории Пожарский муниципальный район, Нагорненское сельское поселение (05634418); </v>
      </c>
      <c r="AF9" s="2414"/>
      <c r="AG9" s="2413" t="str">
        <f>IF(AG6="","",INDEX(DIFFERENTIATION_UNMERGE_SYSTEM,MATCH(AG6,DIFFERENTIATION_ID_DIFF,0)))</f>
        <v>ГВС-открытая система на территории Хасанский муниципальный район, Зарубинское городское поселение (05648153); </v>
      </c>
      <c r="AH9" s="2414"/>
      <c r="AI9" s="2413" t="str">
        <f>IF(AI6="","",INDEX(DIFFERENTIATION_UNMERGE_SYSTEM,MATCH(AI6,DIFFERENTIATION_ID_DIFF,0)))</f>
        <v>ГВС-открытая система на территории Хасанский муниципальный район, Славянское городское поселение (05648151); </v>
      </c>
      <c r="AJ9" s="2414"/>
      <c r="AK9" s="2413" t="str">
        <f>IF(AK6="","",INDEX(DIFFERENTIATION_UNMERGE_SYSTEM,MATCH(AK6,DIFFERENTIATION_ID_DIFF,0)))</f>
        <v>ГВС-открытая система на территории Хорольский муниципальный район, Ярославское городское поселение (05650156); </v>
      </c>
      <c r="AL9" s="2414"/>
      <c r="AM9" s="2413" t="str">
        <f>IF(AM6="","",INDEX(DIFFERENTIATION_UNMERGE_SYSTEM,MATCH(AM6,DIFFERENTIATION_ID_DIFF,0)))</f>
        <v>ГВС-открытая система на территории Владивостокского городского округа (05701000).</v>
      </c>
      <c r="AN9" s="2414"/>
      <c r="AO9" s="2413" t="str">
        <f>IF(AO6="","",INDEX(DIFFERENTIATION_UNMERGE_SYSTEM,MATCH(AO6,DIFFERENTIATION_ID_DIFF,0)))</f>
        <v>ГВС-открытая система на территории Арсеньевский городской округ, (05703000);</v>
      </c>
      <c r="AP9" s="2414"/>
      <c r="AQ9" s="2413" t="str">
        <f>IF(AQ6="","",INDEX(DIFFERENTIATION_UNMERGE_SYSTEM,MATCH(AQ6,DIFFERENTIATION_ID_DIFF,0)))</f>
        <v>Черниговский муниципальный район</v>
      </c>
      <c r="AR9" s="2414"/>
      <c r="AS9" s="2413" t="str">
        <f>IF(AS6="","",INDEX(DIFFERENTIATION_UNMERGE_SYSTEM,MATCH(AS6,DIFFERENTIATION_ID_DIFF,0)))</f>
        <v>Спасское ГО</v>
      </c>
      <c r="AT9" s="2414"/>
      <c r="AU9" s="2413" t="str">
        <f>IF(AU6="","",INDEX(DIFFERENTIATION_UNMERGE_SYSTEM,MATCH(AU6,DIFFERENTIATION_ID_DIFF,0)))</f>
        <v>Дальнегорский городской округ</v>
      </c>
      <c r="AV9" s="2414"/>
      <c r="AW9" s="2413" t="str">
        <f>IF(AW6="","",INDEX(DIFFERENTIATION_UNMERGE_SYSTEM,MATCH(AW6,DIFFERENTIATION_ID_DIFF,0)))</f>
        <v>Михайловский муниципальный район</v>
      </c>
      <c r="AX9" s="2414"/>
      <c r="AY9" s="2413" t="str">
        <f>IF(AY6="","",INDEX(DIFFERENTIATION_UNMERGE_SYSTEM,MATCH(AY6,DIFFERENTIATION_ID_DIFF,0)))</f>
        <v>Ханкайский муниципальный район</v>
      </c>
      <c r="AZ9" s="2414"/>
      <c r="BA9" s="2413" t="str">
        <f>IF(BA6="","",INDEX(DIFFERENTIATION_UNMERGE_SYSTEM,MATCH(BA6,DIFFERENTIATION_ID_DIFF,0)))</f>
        <v>Находкинский городской округ</v>
      </c>
      <c r="BB9" s="2414"/>
      <c r="BC9" s="2413" t="str">
        <f>IF(BC6="","",INDEX(DIFFERENTIATION_UNMERGE_SYSTEM,MATCH(BC6,DIFFERENTIATION_ID_DIFF,0)))</f>
        <v>Лазовский МО</v>
      </c>
      <c r="BD9" s="2414"/>
      <c r="BE9" s="2413" t="str">
        <f>IF(BE6="","",INDEX(DIFFERENTIATION_UNMERGE_SYSTEM,MATCH(BE6,DIFFERENTIATION_ID_DIFF,0)))</f>
        <v>Артемовский городской округ</v>
      </c>
      <c r="BF9" s="2414"/>
      <c r="BG9" s="2413" t="str">
        <f>IF(BG6="","",INDEX(DIFFERENTIATION_UNMERGE_SYSTEM,MATCH(BG6,DIFFERENTIATION_ID_DIFF,0)))</f>
        <v>Дальнереченский городской округ</v>
      </c>
      <c r="BH9" s="2414"/>
      <c r="BI9" s="2219"/>
      <c r="BJ9" s="516"/>
      <c r="BV9" s="512">
        <v>11</v>
      </c>
    </row>
    <row s="1642" customFormat="1" customHeight="1" ht="11.549999999999999">
      <c r="A10" s="1028"/>
      <c r="B10" s="518"/>
      <c r="D10" s="2121" t="s">
        <v>476</v>
      </c>
      <c r="E10" s="2122"/>
      <c r="F10" s="2122"/>
      <c r="G10" s="2122"/>
      <c r="H10" s="2122"/>
      <c r="I10" s="2122"/>
      <c r="J10" s="2123"/>
      <c r="K10" s="2289"/>
      <c r="L10" s="2289"/>
      <c r="M10" s="2289"/>
      <c r="N10" s="2289"/>
      <c r="O10" s="2289"/>
      <c r="P10" s="2289"/>
      <c r="Q10" s="2289"/>
      <c r="R10" s="2289"/>
      <c r="S10" s="2289"/>
      <c r="T10" s="2289"/>
      <c r="U10" s="2289"/>
      <c r="V10" s="2289"/>
      <c r="W10" s="2289"/>
      <c r="X10" s="2289"/>
      <c r="Y10" s="2289"/>
      <c r="Z10" s="2289"/>
      <c r="AA10" s="2289"/>
      <c r="AB10" s="2289"/>
      <c r="AC10" s="2289"/>
      <c r="AD10" s="2289"/>
      <c r="AE10" s="2289"/>
      <c r="AF10" s="2289"/>
      <c r="AG10" s="2289"/>
      <c r="AH10" s="2289"/>
      <c r="AI10" s="2289"/>
      <c r="AJ10" s="2289"/>
      <c r="AK10" s="2289"/>
      <c r="AL10" s="2289"/>
      <c r="AM10" s="2289"/>
      <c r="AN10" s="2289"/>
      <c r="AO10" s="2289"/>
      <c r="AP10" s="2289"/>
      <c r="AQ10" s="2289"/>
      <c r="AR10" s="2289"/>
      <c r="AS10" s="2289"/>
      <c r="AT10" s="2289"/>
      <c r="AU10" s="2289"/>
      <c r="AV10" s="2289"/>
      <c r="AW10" s="2289"/>
      <c r="AX10" s="2289"/>
      <c r="AY10" s="2289"/>
      <c r="AZ10" s="2289"/>
      <c r="BA10" s="2289"/>
      <c r="BB10" s="2289"/>
      <c r="BC10" s="2289"/>
      <c r="BD10" s="2289"/>
      <c r="BE10" s="2289"/>
      <c r="BF10" s="2289"/>
      <c r="BG10" s="2289"/>
      <c r="BH10" s="2289"/>
      <c r="BI10" s="2219"/>
      <c r="BJ10" s="516"/>
      <c r="BV10" s="765">
        <v>11</v>
      </c>
    </row>
    <row s="1642" customFormat="1" customHeight="1" ht="24">
      <c r="A11" s="2405"/>
      <c r="B11" s="2405"/>
      <c r="C11" s="664"/>
      <c r="D11" s="710" t="s">
        <v>88</v>
      </c>
      <c r="E11" s="712" t="s">
        <v>4326</v>
      </c>
      <c r="F11" s="712" t="s">
        <v>742</v>
      </c>
      <c r="G11" s="472" t="s">
        <v>479</v>
      </c>
      <c r="H11" s="472" t="s">
        <v>566</v>
      </c>
      <c r="I11" s="814" t="s">
        <v>479</v>
      </c>
      <c r="J11" s="815" t="s">
        <v>566</v>
      </c>
      <c r="K11" s="2386" t="s">
        <v>479</v>
      </c>
      <c r="L11" s="2386" t="s">
        <v>566</v>
      </c>
      <c r="M11" s="2386" t="s">
        <v>479</v>
      </c>
      <c r="N11" s="2386" t="s">
        <v>566</v>
      </c>
      <c r="O11" s="2386" t="s">
        <v>479</v>
      </c>
      <c r="P11" s="2386" t="s">
        <v>566</v>
      </c>
      <c r="Q11" s="2386" t="s">
        <v>479</v>
      </c>
      <c r="R11" s="2386" t="s">
        <v>566</v>
      </c>
      <c r="S11" s="2386" t="s">
        <v>479</v>
      </c>
      <c r="T11" s="2386" t="s">
        <v>566</v>
      </c>
      <c r="U11" s="2386" t="s">
        <v>479</v>
      </c>
      <c r="V11" s="2386" t="s">
        <v>566</v>
      </c>
      <c r="W11" s="2386" t="s">
        <v>479</v>
      </c>
      <c r="X11" s="2386" t="s">
        <v>566</v>
      </c>
      <c r="Y11" s="2386" t="s">
        <v>479</v>
      </c>
      <c r="Z11" s="2386" t="s">
        <v>566</v>
      </c>
      <c r="AA11" s="2386" t="s">
        <v>479</v>
      </c>
      <c r="AB11" s="2386" t="s">
        <v>566</v>
      </c>
      <c r="AC11" s="2386" t="s">
        <v>479</v>
      </c>
      <c r="AD11" s="2386" t="s">
        <v>566</v>
      </c>
      <c r="AE11" s="2386" t="s">
        <v>479</v>
      </c>
      <c r="AF11" s="2386" t="s">
        <v>566</v>
      </c>
      <c r="AG11" s="2386" t="s">
        <v>479</v>
      </c>
      <c r="AH11" s="2386" t="s">
        <v>566</v>
      </c>
      <c r="AI11" s="2386" t="s">
        <v>479</v>
      </c>
      <c r="AJ11" s="2386" t="s">
        <v>566</v>
      </c>
      <c r="AK11" s="2386" t="s">
        <v>479</v>
      </c>
      <c r="AL11" s="2386" t="s">
        <v>566</v>
      </c>
      <c r="AM11" s="2386" t="s">
        <v>479</v>
      </c>
      <c r="AN11" s="2386" t="s">
        <v>566</v>
      </c>
      <c r="AO11" s="2386" t="s">
        <v>479</v>
      </c>
      <c r="AP11" s="2386" t="s">
        <v>566</v>
      </c>
      <c r="AQ11" s="2386" t="s">
        <v>479</v>
      </c>
      <c r="AR11" s="2386" t="s">
        <v>566</v>
      </c>
      <c r="AS11" s="2386" t="s">
        <v>479</v>
      </c>
      <c r="AT11" s="2386" t="s">
        <v>566</v>
      </c>
      <c r="AU11" s="2386" t="s">
        <v>479</v>
      </c>
      <c r="AV11" s="2386" t="s">
        <v>566</v>
      </c>
      <c r="AW11" s="2386" t="s">
        <v>479</v>
      </c>
      <c r="AX11" s="2386" t="s">
        <v>566</v>
      </c>
      <c r="AY11" s="2386" t="s">
        <v>479</v>
      </c>
      <c r="AZ11" s="2386" t="s">
        <v>566</v>
      </c>
      <c r="BA11" s="2386" t="s">
        <v>479</v>
      </c>
      <c r="BB11" s="2386" t="s">
        <v>566</v>
      </c>
      <c r="BC11" s="2386" t="s">
        <v>479</v>
      </c>
      <c r="BD11" s="2386" t="s">
        <v>566</v>
      </c>
      <c r="BE11" s="2386" t="s">
        <v>479</v>
      </c>
      <c r="BF11" s="2386" t="s">
        <v>566</v>
      </c>
      <c r="BG11" s="2386" t="s">
        <v>479</v>
      </c>
      <c r="BH11" s="2386" t="s">
        <v>566</v>
      </c>
      <c r="BI11" s="2252"/>
      <c r="BJ11" s="665"/>
      <c r="BV11" s="516">
        <v>23</v>
      </c>
    </row>
    <row s="1649" customFormat="1" customHeight="1" ht="10.5">
      <c r="A12" s="959"/>
      <c r="D12" s="1032" t="s">
        <v>137</v>
      </c>
      <c r="E12" s="1032" t="s">
        <v>102</v>
      </c>
      <c r="F12" s="1032" t="s">
        <v>90</v>
      </c>
      <c r="G12" s="1033" t="str">
        <f>G1&amp;".1"</f>
        <v>4.1</v>
      </c>
      <c r="H12" s="1033" t="str">
        <f>G1&amp;".2"</f>
        <v>4.2</v>
      </c>
      <c r="I12" s="1033" t="str">
        <f>I1&amp;".1"</f>
        <v>4.1</v>
      </c>
      <c r="J12" s="1033" t="str">
        <f>I1&amp;".2"</f>
        <v>4.2</v>
      </c>
      <c r="K12" s="2394" t="str">
        <f>K1&amp;".1"</f>
        <v>4.1</v>
      </c>
      <c r="L12" s="2394" t="str">
        <f>K1&amp;".2"</f>
        <v>4.2</v>
      </c>
      <c r="M12" s="2394" t="str">
        <f>M1&amp;".1"</f>
        <v>4.1</v>
      </c>
      <c r="N12" s="2394" t="str">
        <f>M1&amp;".2"</f>
        <v>4.2</v>
      </c>
      <c r="O12" s="2394" t="str">
        <f>O1&amp;".1"</f>
        <v>4.1</v>
      </c>
      <c r="P12" s="2394" t="str">
        <f>O1&amp;".2"</f>
        <v>4.2</v>
      </c>
      <c r="Q12" s="2394" t="str">
        <f>Q1&amp;".1"</f>
        <v>4.1</v>
      </c>
      <c r="R12" s="2394" t="str">
        <f>Q1&amp;".2"</f>
        <v>4.2</v>
      </c>
      <c r="S12" s="2394" t="str">
        <f>S1&amp;".1"</f>
        <v>4.1</v>
      </c>
      <c r="T12" s="2394" t="str">
        <f>S1&amp;".2"</f>
        <v>4.2</v>
      </c>
      <c r="U12" s="2394" t="str">
        <f>U1&amp;".1"</f>
        <v>4.1</v>
      </c>
      <c r="V12" s="2394" t="str">
        <f>U1&amp;".2"</f>
        <v>4.2</v>
      </c>
      <c r="W12" s="2394" t="str">
        <f>W1&amp;".1"</f>
        <v>4.1</v>
      </c>
      <c r="X12" s="2394" t="str">
        <f>W1&amp;".2"</f>
        <v>4.2</v>
      </c>
      <c r="Y12" s="2394" t="str">
        <f>Y1&amp;".1"</f>
        <v>4.1</v>
      </c>
      <c r="Z12" s="2394" t="str">
        <f>Y1&amp;".2"</f>
        <v>4.2</v>
      </c>
      <c r="AA12" s="2394" t="str">
        <f>AA1&amp;".1"</f>
        <v>4.1</v>
      </c>
      <c r="AB12" s="2394" t="str">
        <f>AA1&amp;".2"</f>
        <v>4.2</v>
      </c>
      <c r="AC12" s="2394" t="str">
        <f>AC1&amp;".1"</f>
        <v>4.1</v>
      </c>
      <c r="AD12" s="2394" t="str">
        <f>AC1&amp;".2"</f>
        <v>4.2</v>
      </c>
      <c r="AE12" s="2394" t="str">
        <f>AE1&amp;".1"</f>
        <v>4.1</v>
      </c>
      <c r="AF12" s="2394" t="str">
        <f>AE1&amp;".2"</f>
        <v>4.2</v>
      </c>
      <c r="AG12" s="2394" t="str">
        <f>AG1&amp;".1"</f>
        <v>4.1</v>
      </c>
      <c r="AH12" s="2394" t="str">
        <f>AG1&amp;".2"</f>
        <v>4.2</v>
      </c>
      <c r="AI12" s="2394" t="str">
        <f>AI1&amp;".1"</f>
        <v>4.1</v>
      </c>
      <c r="AJ12" s="2394" t="str">
        <f>AI1&amp;".2"</f>
        <v>4.2</v>
      </c>
      <c r="AK12" s="2394" t="str">
        <f>AK1&amp;".1"</f>
        <v>4.1</v>
      </c>
      <c r="AL12" s="2394" t="str">
        <f>AK1&amp;".2"</f>
        <v>4.2</v>
      </c>
      <c r="AM12" s="2394" t="str">
        <f>AM1&amp;".1"</f>
        <v>3.1</v>
      </c>
      <c r="AN12" s="2394" t="str">
        <f>AM1&amp;".2"</f>
        <v>3.2</v>
      </c>
      <c r="AO12" s="2394" t="str">
        <f>AO1&amp;".1"</f>
        <v>4.1</v>
      </c>
      <c r="AP12" s="2394" t="str">
        <f>AO1&amp;".2"</f>
        <v>4.2</v>
      </c>
      <c r="AQ12" s="2394" t="str">
        <f>AQ1&amp;".1"</f>
        <v>3.1</v>
      </c>
      <c r="AR12" s="2394" t="str">
        <f>AQ1&amp;".2"</f>
        <v>3.2</v>
      </c>
      <c r="AS12" s="2394" t="str">
        <f>AS1&amp;".1"</f>
        <v>4.1</v>
      </c>
      <c r="AT12" s="2394" t="str">
        <f>AS1&amp;".2"</f>
        <v>4.2</v>
      </c>
      <c r="AU12" s="2394" t="str">
        <f>AU1&amp;".1"</f>
        <v>4.1</v>
      </c>
      <c r="AV12" s="2394" t="str">
        <f>AU1&amp;".2"</f>
        <v>4.2</v>
      </c>
      <c r="AW12" s="2394" t="str">
        <f>AW1&amp;".1"</f>
        <v>3.1</v>
      </c>
      <c r="AX12" s="2394" t="str">
        <f>AW1&amp;".2"</f>
        <v>3.2</v>
      </c>
      <c r="AY12" s="2394" t="str">
        <f>AY1&amp;".1"</f>
        <v>4.1</v>
      </c>
      <c r="AZ12" s="2394" t="str">
        <f>AY1&amp;".2"</f>
        <v>4.2</v>
      </c>
      <c r="BA12" s="2394" t="str">
        <f>BA1&amp;".1"</f>
        <v>4.1</v>
      </c>
      <c r="BB12" s="2394" t="str">
        <f>BA1&amp;".2"</f>
        <v>4.2</v>
      </c>
      <c r="BC12" s="2394" t="str">
        <f>BC1&amp;".1"</f>
        <v>4.1</v>
      </c>
      <c r="BD12" s="2394" t="str">
        <f>BC1&amp;".2"</f>
        <v>4.2</v>
      </c>
      <c r="BE12" s="2394" t="str">
        <f>BE1&amp;".1"</f>
        <v>3.1</v>
      </c>
      <c r="BF12" s="2394" t="str">
        <f>BE1&amp;".2"</f>
        <v>3.2</v>
      </c>
      <c r="BG12" s="2394" t="str">
        <f>BG1&amp;".1"</f>
        <v>3.1</v>
      </c>
      <c r="BH12" s="2394" t="str">
        <f>BG1&amp;".2"</f>
        <v>3.2</v>
      </c>
      <c r="BI12" s="1033"/>
      <c r="BV12" s="518">
        <v>10</v>
      </c>
    </row>
    <row customHeight="1" ht="22.5">
      <c r="A13" s="2412" t="s">
        <v>4327</v>
      </c>
      <c r="D13" s="960" t="s">
        <v>137</v>
      </c>
      <c r="E13" s="286" t="s">
        <v>4328</v>
      </c>
      <c r="F13" s="667" t="s">
        <v>4329</v>
      </c>
      <c r="G13" s="564"/>
      <c r="H13" s="668"/>
      <c r="I13" s="564">
        <v>0.53</v>
      </c>
      <c r="J13" s="668"/>
      <c r="K13" s="564">
        <v>0</v>
      </c>
      <c r="L13" s="669"/>
      <c r="M13" s="564">
        <v>0</v>
      </c>
      <c r="N13" s="669"/>
      <c r="O13" s="564">
        <v>0.33</v>
      </c>
      <c r="P13" s="669"/>
      <c r="Q13" s="564">
        <v>0</v>
      </c>
      <c r="R13" s="669"/>
      <c r="S13" s="564">
        <v>0.45</v>
      </c>
      <c r="T13" s="669"/>
      <c r="U13" s="564">
        <v>1.44</v>
      </c>
      <c r="V13" s="669"/>
      <c r="W13" s="564">
        <v>0.39</v>
      </c>
      <c r="X13" s="669"/>
      <c r="Y13" s="564">
        <v>0.8</v>
      </c>
      <c r="Z13" s="669"/>
      <c r="AA13" s="564">
        <v>0.07</v>
      </c>
      <c r="AB13" s="669"/>
      <c r="AC13" s="564">
        <v>0.05</v>
      </c>
      <c r="AD13" s="669"/>
      <c r="AE13" s="564">
        <v>0</v>
      </c>
      <c r="AF13" s="669"/>
      <c r="AG13" s="564">
        <v>0</v>
      </c>
      <c r="AH13" s="669"/>
      <c r="AI13" s="564">
        <v>0</v>
      </c>
      <c r="AJ13" s="669"/>
      <c r="AK13" s="564">
        <v>0</v>
      </c>
      <c r="AL13" s="669"/>
      <c r="AM13" s="564">
        <v>0</v>
      </c>
      <c r="AN13" s="669"/>
      <c r="AO13" s="564">
        <v>0</v>
      </c>
      <c r="AP13" s="669"/>
      <c r="AQ13" s="564">
        <v>0</v>
      </c>
      <c r="AR13" s="669"/>
      <c r="AS13" s="564">
        <v>0</v>
      </c>
      <c r="AT13" s="669"/>
      <c r="AU13" s="564">
        <v>0</v>
      </c>
      <c r="AV13" s="669"/>
      <c r="AW13" s="564">
        <v>0</v>
      </c>
      <c r="AX13" s="669"/>
      <c r="AY13" s="564">
        <v>0</v>
      </c>
      <c r="AZ13" s="669"/>
      <c r="BA13" s="564">
        <v>0</v>
      </c>
      <c r="BB13" s="669"/>
      <c r="BC13" s="564">
        <v>0</v>
      </c>
      <c r="BD13" s="669"/>
      <c r="BE13" s="564">
        <v>0</v>
      </c>
      <c r="BF13" s="669"/>
      <c r="BG13" s="564">
        <v>0</v>
      </c>
      <c r="BH13" s="669"/>
      <c r="BI13" s="296" t="s">
        <v>4330</v>
      </c>
      <c r="BJ13" s="727"/>
      <c r="BV13" s="512">
        <v>0</v>
      </c>
    </row>
    <row customHeight="1" ht="22.5">
      <c r="A14" s="2412"/>
      <c r="D14" s="546" t="s">
        <v>102</v>
      </c>
      <c r="E14" s="286" t="s">
        <v>4331</v>
      </c>
      <c r="F14" s="667" t="s">
        <v>4332</v>
      </c>
      <c r="G14" s="564"/>
      <c r="H14" s="669"/>
      <c r="I14" s="564">
        <v>0.18</v>
      </c>
      <c r="J14" s="669"/>
      <c r="K14" s="564">
        <v>0</v>
      </c>
      <c r="L14" s="669"/>
      <c r="M14" s="564">
        <v>0</v>
      </c>
      <c r="N14" s="669"/>
      <c r="O14" s="564">
        <v>0</v>
      </c>
      <c r="P14" s="669"/>
      <c r="Q14" s="564">
        <v>0</v>
      </c>
      <c r="R14" s="669"/>
      <c r="S14" s="564">
        <v>0.15</v>
      </c>
      <c r="T14" s="669"/>
      <c r="U14" s="564">
        <v>0.29</v>
      </c>
      <c r="V14" s="669"/>
      <c r="W14" s="564">
        <v>0.22</v>
      </c>
      <c r="X14" s="669"/>
      <c r="Y14" s="564">
        <v>0</v>
      </c>
      <c r="Z14" s="669"/>
      <c r="AA14" s="564">
        <v>0</v>
      </c>
      <c r="AB14" s="669"/>
      <c r="AC14" s="564">
        <v>0</v>
      </c>
      <c r="AD14" s="669"/>
      <c r="AE14" s="564">
        <v>0</v>
      </c>
      <c r="AF14" s="669"/>
      <c r="AG14" s="564">
        <v>0</v>
      </c>
      <c r="AH14" s="669"/>
      <c r="AI14" s="564">
        <v>0</v>
      </c>
      <c r="AJ14" s="669"/>
      <c r="AK14" s="564">
        <v>0</v>
      </c>
      <c r="AL14" s="669"/>
      <c r="AM14" s="564">
        <v>0</v>
      </c>
      <c r="AN14" s="669"/>
      <c r="AO14" s="564">
        <v>0</v>
      </c>
      <c r="AP14" s="669"/>
      <c r="AQ14" s="564">
        <v>0</v>
      </c>
      <c r="AR14" s="669"/>
      <c r="AS14" s="564">
        <v>0</v>
      </c>
      <c r="AT14" s="669"/>
      <c r="AU14" s="564">
        <v>0</v>
      </c>
      <c r="AV14" s="669"/>
      <c r="AW14" s="564">
        <v>0</v>
      </c>
      <c r="AX14" s="669"/>
      <c r="AY14" s="564">
        <v>0</v>
      </c>
      <c r="AZ14" s="669"/>
      <c r="BA14" s="564">
        <v>0</v>
      </c>
      <c r="BB14" s="669"/>
      <c r="BC14" s="564">
        <v>0</v>
      </c>
      <c r="BD14" s="669"/>
      <c r="BE14" s="564">
        <v>0</v>
      </c>
      <c r="BF14" s="669"/>
      <c r="BG14" s="564">
        <v>0</v>
      </c>
      <c r="BH14" s="669"/>
      <c r="BI14" s="296" t="s">
        <v>4333</v>
      </c>
      <c r="BJ14" s="727"/>
      <c r="BV14" s="512">
        <v>0</v>
      </c>
    </row>
    <row s="1642" customFormat="1" customHeight="1" ht="78.75">
      <c r="A15" s="2412"/>
      <c r="B15" s="518"/>
      <c r="D15" s="960" t="s">
        <v>90</v>
      </c>
      <c r="E15" s="714" t="s">
        <v>4334</v>
      </c>
      <c r="F15" s="957" t="s">
        <v>482</v>
      </c>
      <c r="G15" s="957" t="s">
        <v>482</v>
      </c>
      <c r="H15" s="113"/>
      <c r="I15" s="957" t="s">
        <v>482</v>
      </c>
      <c r="J15" s="113"/>
      <c r="K15" s="2386" t="s">
        <v>482</v>
      </c>
      <c r="L15" s="2521"/>
      <c r="M15" s="2386" t="s">
        <v>482</v>
      </c>
      <c r="N15" s="2521"/>
      <c r="O15" s="2386" t="s">
        <v>482</v>
      </c>
      <c r="P15" s="2521"/>
      <c r="Q15" s="2386" t="s">
        <v>482</v>
      </c>
      <c r="R15" s="2521"/>
      <c r="S15" s="2386" t="s">
        <v>482</v>
      </c>
      <c r="T15" s="2521"/>
      <c r="U15" s="2386" t="s">
        <v>482</v>
      </c>
      <c r="V15" s="2521"/>
      <c r="W15" s="2386" t="s">
        <v>482</v>
      </c>
      <c r="X15" s="2521"/>
      <c r="Y15" s="2386" t="s">
        <v>482</v>
      </c>
      <c r="Z15" s="2521"/>
      <c r="AA15" s="2386" t="s">
        <v>482</v>
      </c>
      <c r="AB15" s="2521"/>
      <c r="AC15" s="2386" t="s">
        <v>482</v>
      </c>
      <c r="AD15" s="2521"/>
      <c r="AE15" s="2386" t="s">
        <v>482</v>
      </c>
      <c r="AF15" s="2521"/>
      <c r="AG15" s="2386" t="s">
        <v>482</v>
      </c>
      <c r="AH15" s="2521"/>
      <c r="AI15" s="2386" t="s">
        <v>482</v>
      </c>
      <c r="AJ15" s="2521"/>
      <c r="AK15" s="2386" t="s">
        <v>482</v>
      </c>
      <c r="AL15" s="2521"/>
      <c r="AM15" s="2386" t="s">
        <v>482</v>
      </c>
      <c r="AN15" s="2521"/>
      <c r="AO15" s="2386" t="s">
        <v>482</v>
      </c>
      <c r="AP15" s="2521"/>
      <c r="AQ15" s="2386" t="s">
        <v>482</v>
      </c>
      <c r="AR15" s="2521"/>
      <c r="AS15" s="2386" t="s">
        <v>482</v>
      </c>
      <c r="AT15" s="2521"/>
      <c r="AU15" s="2386" t="s">
        <v>482</v>
      </c>
      <c r="AV15" s="2521"/>
      <c r="AW15" s="2386" t="s">
        <v>482</v>
      </c>
      <c r="AX15" s="2521"/>
      <c r="AY15" s="2386" t="s">
        <v>482</v>
      </c>
      <c r="AZ15" s="2521"/>
      <c r="BA15" s="2386" t="s">
        <v>482</v>
      </c>
      <c r="BB15" s="2521"/>
      <c r="BC15" s="2386" t="s">
        <v>482</v>
      </c>
      <c r="BD15" s="2521"/>
      <c r="BE15" s="2386" t="s">
        <v>482</v>
      </c>
      <c r="BF15" s="2521"/>
      <c r="BG15" s="2386" t="s">
        <v>482</v>
      </c>
      <c r="BH15" s="2521"/>
      <c r="BI15" s="296" t="s">
        <v>4335</v>
      </c>
      <c r="BJ15" s="727"/>
      <c r="BV15" s="765">
        <v>0</v>
      </c>
    </row>
    <row s="1642" customFormat="1" customHeight="1" ht="22.5">
      <c r="A16" s="2412"/>
      <c r="B16" s="518"/>
      <c r="D16" s="960" t="s">
        <v>500</v>
      </c>
      <c r="E16" s="961" t="s">
        <v>4336</v>
      </c>
      <c r="F16" s="957" t="s">
        <v>4337</v>
      </c>
      <c r="G16" s="824"/>
      <c r="H16" s="113"/>
      <c r="I16" s="824"/>
      <c r="J16" s="113"/>
      <c r="K16" s="824"/>
      <c r="L16" s="2521"/>
      <c r="M16" s="824"/>
      <c r="N16" s="2521"/>
      <c r="O16" s="824"/>
      <c r="P16" s="2521"/>
      <c r="Q16" s="824"/>
      <c r="R16" s="2521"/>
      <c r="S16" s="824"/>
      <c r="T16" s="2521"/>
      <c r="U16" s="824"/>
      <c r="V16" s="2521"/>
      <c r="W16" s="824"/>
      <c r="X16" s="2521"/>
      <c r="Y16" s="824"/>
      <c r="Z16" s="2521"/>
      <c r="AA16" s="824"/>
      <c r="AB16" s="2521"/>
      <c r="AC16" s="824"/>
      <c r="AD16" s="2521"/>
      <c r="AE16" s="824"/>
      <c r="AF16" s="2521"/>
      <c r="AG16" s="824"/>
      <c r="AH16" s="2521"/>
      <c r="AI16" s="824"/>
      <c r="AJ16" s="2521"/>
      <c r="AK16" s="824"/>
      <c r="AL16" s="2521"/>
      <c r="AM16" s="824"/>
      <c r="AN16" s="2521"/>
      <c r="AO16" s="824"/>
      <c r="AP16" s="2521"/>
      <c r="AQ16" s="824"/>
      <c r="AR16" s="2521"/>
      <c r="AS16" s="824"/>
      <c r="AT16" s="2521"/>
      <c r="AU16" s="824"/>
      <c r="AV16" s="2521"/>
      <c r="AW16" s="824"/>
      <c r="AX16" s="2521"/>
      <c r="AY16" s="824"/>
      <c r="AZ16" s="2521"/>
      <c r="BA16" s="824"/>
      <c r="BB16" s="2521"/>
      <c r="BC16" s="824"/>
      <c r="BD16" s="2521"/>
      <c r="BE16" s="824"/>
      <c r="BF16" s="2521"/>
      <c r="BG16" s="824"/>
      <c r="BH16" s="2521"/>
      <c r="BI16" s="296"/>
      <c r="BJ16" s="727"/>
      <c r="BV16" s="765">
        <v>0</v>
      </c>
    </row>
    <row s="1642" customFormat="1" customHeight="1" ht="22.5">
      <c r="A17" s="2412"/>
      <c r="B17" s="518"/>
      <c r="D17" s="960" t="s">
        <v>508</v>
      </c>
      <c r="E17" s="961" t="s">
        <v>4338</v>
      </c>
      <c r="F17" s="957" t="s">
        <v>4339</v>
      </c>
      <c r="G17" s="824"/>
      <c r="H17" s="113"/>
      <c r="I17" s="824"/>
      <c r="J17" s="113"/>
      <c r="K17" s="824"/>
      <c r="L17" s="2521"/>
      <c r="M17" s="824"/>
      <c r="N17" s="2521"/>
      <c r="O17" s="824"/>
      <c r="P17" s="2521"/>
      <c r="Q17" s="824"/>
      <c r="R17" s="2521"/>
      <c r="S17" s="824"/>
      <c r="T17" s="2521"/>
      <c r="U17" s="824"/>
      <c r="V17" s="2521"/>
      <c r="W17" s="824"/>
      <c r="X17" s="2521"/>
      <c r="Y17" s="824"/>
      <c r="Z17" s="2521"/>
      <c r="AA17" s="824"/>
      <c r="AB17" s="2521"/>
      <c r="AC17" s="824"/>
      <c r="AD17" s="2521"/>
      <c r="AE17" s="824"/>
      <c r="AF17" s="2521"/>
      <c r="AG17" s="824"/>
      <c r="AH17" s="2521"/>
      <c r="AI17" s="824"/>
      <c r="AJ17" s="2521"/>
      <c r="AK17" s="824"/>
      <c r="AL17" s="2521"/>
      <c r="AM17" s="824"/>
      <c r="AN17" s="2521"/>
      <c r="AO17" s="824"/>
      <c r="AP17" s="2521"/>
      <c r="AQ17" s="824"/>
      <c r="AR17" s="2521"/>
      <c r="AS17" s="824"/>
      <c r="AT17" s="2521"/>
      <c r="AU17" s="824"/>
      <c r="AV17" s="2521"/>
      <c r="AW17" s="824"/>
      <c r="AX17" s="2521"/>
      <c r="AY17" s="824"/>
      <c r="AZ17" s="2521"/>
      <c r="BA17" s="824"/>
      <c r="BB17" s="2521"/>
      <c r="BC17" s="824"/>
      <c r="BD17" s="2521"/>
      <c r="BE17" s="824"/>
      <c r="BF17" s="2521"/>
      <c r="BG17" s="824"/>
      <c r="BH17" s="2521"/>
      <c r="BI17" s="296"/>
      <c r="BJ17" s="727"/>
      <c r="BV17" s="765">
        <v>0</v>
      </c>
    </row>
    <row s="1642" customFormat="1" customHeight="1" ht="33.75">
      <c r="A18" s="2412"/>
      <c r="B18" s="518"/>
      <c r="D18" s="960" t="s">
        <v>510</v>
      </c>
      <c r="E18" s="961" t="s">
        <v>4340</v>
      </c>
      <c r="F18" s="957" t="s">
        <v>760</v>
      </c>
      <c r="G18" s="687"/>
      <c r="H18" s="113"/>
      <c r="I18" s="687"/>
      <c r="J18" s="113"/>
      <c r="K18" s="687"/>
      <c r="L18" s="2521"/>
      <c r="M18" s="687"/>
      <c r="N18" s="2521"/>
      <c r="O18" s="687"/>
      <c r="P18" s="2521"/>
      <c r="Q18" s="687"/>
      <c r="R18" s="2521"/>
      <c r="S18" s="687"/>
      <c r="T18" s="2521"/>
      <c r="U18" s="687"/>
      <c r="V18" s="2521"/>
      <c r="W18" s="687"/>
      <c r="X18" s="2521"/>
      <c r="Y18" s="687"/>
      <c r="Z18" s="2521"/>
      <c r="AA18" s="687"/>
      <c r="AB18" s="2521"/>
      <c r="AC18" s="687"/>
      <c r="AD18" s="2521"/>
      <c r="AE18" s="687"/>
      <c r="AF18" s="2521"/>
      <c r="AG18" s="687"/>
      <c r="AH18" s="2521"/>
      <c r="AI18" s="687"/>
      <c r="AJ18" s="2521"/>
      <c r="AK18" s="687"/>
      <c r="AL18" s="2521"/>
      <c r="AM18" s="687"/>
      <c r="AN18" s="2521"/>
      <c r="AO18" s="687"/>
      <c r="AP18" s="2521"/>
      <c r="AQ18" s="687"/>
      <c r="AR18" s="2521"/>
      <c r="AS18" s="687"/>
      <c r="AT18" s="2521"/>
      <c r="AU18" s="687"/>
      <c r="AV18" s="2521"/>
      <c r="AW18" s="687"/>
      <c r="AX18" s="2521"/>
      <c r="AY18" s="687"/>
      <c r="AZ18" s="2521"/>
      <c r="BA18" s="687"/>
      <c r="BB18" s="2521"/>
      <c r="BC18" s="687"/>
      <c r="BD18" s="2521"/>
      <c r="BE18" s="687"/>
      <c r="BF18" s="2521"/>
      <c r="BG18" s="687"/>
      <c r="BH18" s="2521"/>
      <c r="BI18" s="296"/>
      <c r="BJ18" s="727"/>
      <c r="BV18" s="765">
        <v>0</v>
      </c>
    </row>
    <row customHeight="1" ht="101.25">
      <c r="A19" s="2412"/>
      <c r="D19" s="960" t="s">
        <v>91</v>
      </c>
      <c r="E19" s="286" t="s">
        <v>4341</v>
      </c>
      <c r="F19" s="667" t="s">
        <v>722</v>
      </c>
      <c r="G19" s="670"/>
      <c r="H19" s="669"/>
      <c r="I19" s="2537" t="s">
        <v>4342</v>
      </c>
      <c r="J19" s="669"/>
      <c r="K19" s="2537" t="s">
        <v>4342</v>
      </c>
      <c r="L19" s="669"/>
      <c r="M19" s="2537" t="s">
        <v>4342</v>
      </c>
      <c r="N19" s="669"/>
      <c r="O19" s="2537" t="s">
        <v>4342</v>
      </c>
      <c r="P19" s="669"/>
      <c r="Q19" s="2537" t="s">
        <v>4342</v>
      </c>
      <c r="R19" s="669"/>
      <c r="S19" s="2537" t="s">
        <v>4342</v>
      </c>
      <c r="T19" s="669"/>
      <c r="U19" s="2537" t="s">
        <v>4342</v>
      </c>
      <c r="V19" s="669"/>
      <c r="W19" s="2537" t="s">
        <v>4342</v>
      </c>
      <c r="X19" s="669"/>
      <c r="Y19" s="2537" t="s">
        <v>4342</v>
      </c>
      <c r="Z19" s="669"/>
      <c r="AA19" s="2537" t="s">
        <v>4342</v>
      </c>
      <c r="AB19" s="669"/>
      <c r="AC19" s="2537" t="s">
        <v>4342</v>
      </c>
      <c r="AD19" s="669"/>
      <c r="AE19" s="2537" t="s">
        <v>4342</v>
      </c>
      <c r="AF19" s="669"/>
      <c r="AG19" s="2537" t="s">
        <v>4342</v>
      </c>
      <c r="AH19" s="669"/>
      <c r="AI19" s="2537" t="s">
        <v>4342</v>
      </c>
      <c r="AJ19" s="669"/>
      <c r="AK19" s="2537" t="s">
        <v>4342</v>
      </c>
      <c r="AL19" s="669"/>
      <c r="AM19" s="2537" t="s">
        <v>4342</v>
      </c>
      <c r="AN19" s="669"/>
      <c r="AO19" s="2537" t="s">
        <v>4342</v>
      </c>
      <c r="AP19" s="669"/>
      <c r="AQ19" s="2537" t="s">
        <v>4342</v>
      </c>
      <c r="AR19" s="669"/>
      <c r="AS19" s="2537" t="s">
        <v>4342</v>
      </c>
      <c r="AT19" s="669"/>
      <c r="AU19" s="2537" t="s">
        <v>4342</v>
      </c>
      <c r="AV19" s="669"/>
      <c r="AW19" s="2537" t="s">
        <v>4342</v>
      </c>
      <c r="AX19" s="669"/>
      <c r="AY19" s="2537" t="s">
        <v>4342</v>
      </c>
      <c r="AZ19" s="669"/>
      <c r="BA19" s="2537" t="s">
        <v>4342</v>
      </c>
      <c r="BB19" s="669"/>
      <c r="BC19" s="2537" t="s">
        <v>4342</v>
      </c>
      <c r="BD19" s="669"/>
      <c r="BE19" s="2537" t="s">
        <v>4342</v>
      </c>
      <c r="BF19" s="669"/>
      <c r="BG19" s="2537" t="s">
        <v>4342</v>
      </c>
      <c r="BH19" s="669"/>
      <c r="BI19" s="296" t="s">
        <v>4343</v>
      </c>
      <c r="BJ19" s="727"/>
      <c r="BV19" s="512">
        <v>0</v>
      </c>
    </row>
    <row s="1642" customFormat="1" customHeight="1" ht="18.75">
      <c r="A20" s="2412"/>
      <c r="C20" s="963"/>
      <c r="D20" s="960" t="s">
        <v>4263</v>
      </c>
      <c r="E20" s="961" t="s">
        <v>4344</v>
      </c>
      <c r="F20" s="957" t="s">
        <v>482</v>
      </c>
      <c r="G20" s="957" t="s">
        <v>482</v>
      </c>
      <c r="H20" s="956" t="s">
        <v>482</v>
      </c>
      <c r="I20" s="957" t="s">
        <v>482</v>
      </c>
      <c r="J20" s="956" t="s">
        <v>482</v>
      </c>
      <c r="K20" s="2386" t="s">
        <v>482</v>
      </c>
      <c r="L20" s="2280" t="s">
        <v>482</v>
      </c>
      <c r="M20" s="2386" t="s">
        <v>482</v>
      </c>
      <c r="N20" s="2280" t="s">
        <v>482</v>
      </c>
      <c r="O20" s="2386" t="s">
        <v>482</v>
      </c>
      <c r="P20" s="2280" t="s">
        <v>482</v>
      </c>
      <c r="Q20" s="2386" t="s">
        <v>482</v>
      </c>
      <c r="R20" s="2280" t="s">
        <v>482</v>
      </c>
      <c r="S20" s="2386" t="s">
        <v>482</v>
      </c>
      <c r="T20" s="2280" t="s">
        <v>482</v>
      </c>
      <c r="U20" s="2386" t="s">
        <v>482</v>
      </c>
      <c r="V20" s="2280" t="s">
        <v>482</v>
      </c>
      <c r="W20" s="2386" t="s">
        <v>482</v>
      </c>
      <c r="X20" s="2280" t="s">
        <v>482</v>
      </c>
      <c r="Y20" s="2386" t="s">
        <v>482</v>
      </c>
      <c r="Z20" s="2280" t="s">
        <v>482</v>
      </c>
      <c r="AA20" s="2386" t="s">
        <v>482</v>
      </c>
      <c r="AB20" s="2280" t="s">
        <v>482</v>
      </c>
      <c r="AC20" s="2386" t="s">
        <v>482</v>
      </c>
      <c r="AD20" s="2280" t="s">
        <v>482</v>
      </c>
      <c r="AE20" s="2386" t="s">
        <v>482</v>
      </c>
      <c r="AF20" s="2280" t="s">
        <v>482</v>
      </c>
      <c r="AG20" s="2386" t="s">
        <v>482</v>
      </c>
      <c r="AH20" s="2280" t="s">
        <v>482</v>
      </c>
      <c r="AI20" s="2386" t="s">
        <v>482</v>
      </c>
      <c r="AJ20" s="2280" t="s">
        <v>482</v>
      </c>
      <c r="AK20" s="2386" t="s">
        <v>482</v>
      </c>
      <c r="AL20" s="2280" t="s">
        <v>482</v>
      </c>
      <c r="AM20" s="2386" t="s">
        <v>482</v>
      </c>
      <c r="AN20" s="2280" t="s">
        <v>482</v>
      </c>
      <c r="AO20" s="2386" t="s">
        <v>482</v>
      </c>
      <c r="AP20" s="2280" t="s">
        <v>482</v>
      </c>
      <c r="AQ20" s="2386" t="s">
        <v>482</v>
      </c>
      <c r="AR20" s="2280" t="s">
        <v>482</v>
      </c>
      <c r="AS20" s="2386" t="s">
        <v>482</v>
      </c>
      <c r="AT20" s="2280" t="s">
        <v>482</v>
      </c>
      <c r="AU20" s="2386" t="s">
        <v>482</v>
      </c>
      <c r="AV20" s="2280" t="s">
        <v>482</v>
      </c>
      <c r="AW20" s="2386" t="s">
        <v>482</v>
      </c>
      <c r="AX20" s="2280" t="s">
        <v>482</v>
      </c>
      <c r="AY20" s="2386" t="s">
        <v>482</v>
      </c>
      <c r="AZ20" s="2280" t="s">
        <v>482</v>
      </c>
      <c r="BA20" s="2386" t="s">
        <v>482</v>
      </c>
      <c r="BB20" s="2280" t="s">
        <v>482</v>
      </c>
      <c r="BC20" s="2386" t="s">
        <v>482</v>
      </c>
      <c r="BD20" s="2280" t="s">
        <v>482</v>
      </c>
      <c r="BE20" s="2386" t="s">
        <v>482</v>
      </c>
      <c r="BF20" s="2280" t="s">
        <v>482</v>
      </c>
      <c r="BG20" s="2386" t="s">
        <v>482</v>
      </c>
      <c r="BH20" s="2280" t="s">
        <v>482</v>
      </c>
      <c r="BI20" s="955"/>
      <c r="BJ20" s="727"/>
      <c r="BU20" s="682"/>
      <c r="BV20" s="765">
        <v>0</v>
      </c>
    </row>
    <row s="1642" customFormat="1" customHeight="1" ht="33.75">
      <c r="A21" s="2412"/>
      <c r="C21" s="963"/>
      <c r="D21" s="960" t="s">
        <v>4266</v>
      </c>
      <c r="E21" s="583" t="s">
        <v>4345</v>
      </c>
      <c r="F21" s="957" t="s">
        <v>4346</v>
      </c>
      <c r="G21" s="687"/>
      <c r="H21" s="113"/>
      <c r="I21" s="687"/>
      <c r="J21" s="113"/>
      <c r="K21" s="687"/>
      <c r="L21" s="2521"/>
      <c r="M21" s="687"/>
      <c r="N21" s="2521"/>
      <c r="O21" s="687"/>
      <c r="P21" s="2521"/>
      <c r="Q21" s="687"/>
      <c r="R21" s="2521"/>
      <c r="S21" s="687"/>
      <c r="T21" s="2521"/>
      <c r="U21" s="687"/>
      <c r="V21" s="2521"/>
      <c r="W21" s="687"/>
      <c r="X21" s="2521"/>
      <c r="Y21" s="687"/>
      <c r="Z21" s="2521"/>
      <c r="AA21" s="687"/>
      <c r="AB21" s="2521"/>
      <c r="AC21" s="687"/>
      <c r="AD21" s="2521"/>
      <c r="AE21" s="687"/>
      <c r="AF21" s="2521"/>
      <c r="AG21" s="687"/>
      <c r="AH21" s="2521"/>
      <c r="AI21" s="687"/>
      <c r="AJ21" s="2521"/>
      <c r="AK21" s="687"/>
      <c r="AL21" s="2521"/>
      <c r="AM21" s="687"/>
      <c r="AN21" s="2521"/>
      <c r="AO21" s="687"/>
      <c r="AP21" s="2521"/>
      <c r="AQ21" s="687"/>
      <c r="AR21" s="2521"/>
      <c r="AS21" s="687"/>
      <c r="AT21" s="2521"/>
      <c r="AU21" s="687"/>
      <c r="AV21" s="2521"/>
      <c r="AW21" s="687"/>
      <c r="AX21" s="2521"/>
      <c r="AY21" s="687"/>
      <c r="AZ21" s="2521"/>
      <c r="BA21" s="687"/>
      <c r="BB21" s="2521"/>
      <c r="BC21" s="687"/>
      <c r="BD21" s="2521"/>
      <c r="BE21" s="687"/>
      <c r="BF21" s="2521"/>
      <c r="BG21" s="687"/>
      <c r="BH21" s="2521"/>
      <c r="BI21" s="955"/>
      <c r="BJ21" s="727"/>
      <c r="BU21" s="682"/>
      <c r="BV21" s="765">
        <v>0</v>
      </c>
    </row>
    <row s="1642" customFormat="1" customHeight="1" ht="33.75">
      <c r="A22" s="2412"/>
      <c r="C22" s="963"/>
      <c r="D22" s="960" t="s">
        <v>4269</v>
      </c>
      <c r="E22" s="583" t="s">
        <v>4347</v>
      </c>
      <c r="F22" s="957" t="s">
        <v>4348</v>
      </c>
      <c r="G22" s="687"/>
      <c r="H22" s="113"/>
      <c r="I22" s="687"/>
      <c r="J22" s="113"/>
      <c r="K22" s="687"/>
      <c r="L22" s="2521"/>
      <c r="M22" s="687"/>
      <c r="N22" s="2521"/>
      <c r="O22" s="687"/>
      <c r="P22" s="2521"/>
      <c r="Q22" s="687"/>
      <c r="R22" s="2521"/>
      <c r="S22" s="687"/>
      <c r="T22" s="2521"/>
      <c r="U22" s="687"/>
      <c r="V22" s="2521"/>
      <c r="W22" s="687"/>
      <c r="X22" s="2521"/>
      <c r="Y22" s="687"/>
      <c r="Z22" s="2521"/>
      <c r="AA22" s="687"/>
      <c r="AB22" s="2521"/>
      <c r="AC22" s="687"/>
      <c r="AD22" s="2521"/>
      <c r="AE22" s="687"/>
      <c r="AF22" s="2521"/>
      <c r="AG22" s="687"/>
      <c r="AH22" s="2521"/>
      <c r="AI22" s="687"/>
      <c r="AJ22" s="2521"/>
      <c r="AK22" s="687"/>
      <c r="AL22" s="2521"/>
      <c r="AM22" s="687"/>
      <c r="AN22" s="2521"/>
      <c r="AO22" s="687"/>
      <c r="AP22" s="2521"/>
      <c r="AQ22" s="687"/>
      <c r="AR22" s="2521"/>
      <c r="AS22" s="687"/>
      <c r="AT22" s="2521"/>
      <c r="AU22" s="687"/>
      <c r="AV22" s="2521"/>
      <c r="AW22" s="687"/>
      <c r="AX22" s="2521"/>
      <c r="AY22" s="687"/>
      <c r="AZ22" s="2521"/>
      <c r="BA22" s="687"/>
      <c r="BB22" s="2521"/>
      <c r="BC22" s="687"/>
      <c r="BD22" s="2521"/>
      <c r="BE22" s="687"/>
      <c r="BF22" s="2521"/>
      <c r="BG22" s="687"/>
      <c r="BH22" s="2521"/>
      <c r="BI22" s="955"/>
      <c r="BJ22" s="727"/>
      <c r="BU22" s="682"/>
      <c r="BV22" s="765">
        <v>0</v>
      </c>
    </row>
    <row s="1642" customFormat="1" customHeight="1" ht="22.5">
      <c r="A23" s="2412"/>
      <c r="C23" s="963"/>
      <c r="D23" s="960" t="s">
        <v>4307</v>
      </c>
      <c r="E23" s="961" t="s">
        <v>4349</v>
      </c>
      <c r="F23" s="957" t="s">
        <v>482</v>
      </c>
      <c r="G23" s="957" t="s">
        <v>482</v>
      </c>
      <c r="H23" s="956" t="s">
        <v>482</v>
      </c>
      <c r="I23" s="957" t="s">
        <v>482</v>
      </c>
      <c r="J23" s="956" t="s">
        <v>482</v>
      </c>
      <c r="K23" s="2386" t="s">
        <v>482</v>
      </c>
      <c r="L23" s="2280" t="s">
        <v>482</v>
      </c>
      <c r="M23" s="2386" t="s">
        <v>482</v>
      </c>
      <c r="N23" s="2280" t="s">
        <v>482</v>
      </c>
      <c r="O23" s="2386" t="s">
        <v>482</v>
      </c>
      <c r="P23" s="2280" t="s">
        <v>482</v>
      </c>
      <c r="Q23" s="2386" t="s">
        <v>482</v>
      </c>
      <c r="R23" s="2280" t="s">
        <v>482</v>
      </c>
      <c r="S23" s="2386" t="s">
        <v>482</v>
      </c>
      <c r="T23" s="2280" t="s">
        <v>482</v>
      </c>
      <c r="U23" s="2386" t="s">
        <v>482</v>
      </c>
      <c r="V23" s="2280" t="s">
        <v>482</v>
      </c>
      <c r="W23" s="2386" t="s">
        <v>482</v>
      </c>
      <c r="X23" s="2280" t="s">
        <v>482</v>
      </c>
      <c r="Y23" s="2386" t="s">
        <v>482</v>
      </c>
      <c r="Z23" s="2280" t="s">
        <v>482</v>
      </c>
      <c r="AA23" s="2386" t="s">
        <v>482</v>
      </c>
      <c r="AB23" s="2280" t="s">
        <v>482</v>
      </c>
      <c r="AC23" s="2386" t="s">
        <v>482</v>
      </c>
      <c r="AD23" s="2280" t="s">
        <v>482</v>
      </c>
      <c r="AE23" s="2386" t="s">
        <v>482</v>
      </c>
      <c r="AF23" s="2280" t="s">
        <v>482</v>
      </c>
      <c r="AG23" s="2386" t="s">
        <v>482</v>
      </c>
      <c r="AH23" s="2280" t="s">
        <v>482</v>
      </c>
      <c r="AI23" s="2386" t="s">
        <v>482</v>
      </c>
      <c r="AJ23" s="2280" t="s">
        <v>482</v>
      </c>
      <c r="AK23" s="2386" t="s">
        <v>482</v>
      </c>
      <c r="AL23" s="2280" t="s">
        <v>482</v>
      </c>
      <c r="AM23" s="2386" t="s">
        <v>482</v>
      </c>
      <c r="AN23" s="2280" t="s">
        <v>482</v>
      </c>
      <c r="AO23" s="2386" t="s">
        <v>482</v>
      </c>
      <c r="AP23" s="2280" t="s">
        <v>482</v>
      </c>
      <c r="AQ23" s="2386" t="s">
        <v>482</v>
      </c>
      <c r="AR23" s="2280" t="s">
        <v>482</v>
      </c>
      <c r="AS23" s="2386" t="s">
        <v>482</v>
      </c>
      <c r="AT23" s="2280" t="s">
        <v>482</v>
      </c>
      <c r="AU23" s="2386" t="s">
        <v>482</v>
      </c>
      <c r="AV23" s="2280" t="s">
        <v>482</v>
      </c>
      <c r="AW23" s="2386" t="s">
        <v>482</v>
      </c>
      <c r="AX23" s="2280" t="s">
        <v>482</v>
      </c>
      <c r="AY23" s="2386" t="s">
        <v>482</v>
      </c>
      <c r="AZ23" s="2280" t="s">
        <v>482</v>
      </c>
      <c r="BA23" s="2386" t="s">
        <v>482</v>
      </c>
      <c r="BB23" s="2280" t="s">
        <v>482</v>
      </c>
      <c r="BC23" s="2386" t="s">
        <v>482</v>
      </c>
      <c r="BD23" s="2280" t="s">
        <v>482</v>
      </c>
      <c r="BE23" s="2386" t="s">
        <v>482</v>
      </c>
      <c r="BF23" s="2280" t="s">
        <v>482</v>
      </c>
      <c r="BG23" s="2386" t="s">
        <v>482</v>
      </c>
      <c r="BH23" s="2280" t="s">
        <v>482</v>
      </c>
      <c r="BI23" s="955"/>
      <c r="BJ23" s="727"/>
      <c r="BU23" s="682"/>
      <c r="BV23" s="765">
        <v>0</v>
      </c>
    </row>
    <row s="1642" customFormat="1" customHeight="1" ht="22.5">
      <c r="A24" s="2412"/>
      <c r="C24" s="963"/>
      <c r="D24" s="960" t="s">
        <v>4350</v>
      </c>
      <c r="E24" s="583" t="s">
        <v>4351</v>
      </c>
      <c r="F24" s="957" t="s">
        <v>4352</v>
      </c>
      <c r="G24" s="687"/>
      <c r="H24" s="693"/>
      <c r="I24" s="687"/>
      <c r="J24" s="693"/>
      <c r="K24" s="687"/>
      <c r="L24" s="2373"/>
      <c r="M24" s="687"/>
      <c r="N24" s="2373"/>
      <c r="O24" s="687"/>
      <c r="P24" s="2373"/>
      <c r="Q24" s="687"/>
      <c r="R24" s="2373"/>
      <c r="S24" s="687"/>
      <c r="T24" s="2373"/>
      <c r="U24" s="687"/>
      <c r="V24" s="2373"/>
      <c r="W24" s="687"/>
      <c r="X24" s="2373"/>
      <c r="Y24" s="687"/>
      <c r="Z24" s="2373"/>
      <c r="AA24" s="687"/>
      <c r="AB24" s="2373"/>
      <c r="AC24" s="687"/>
      <c r="AD24" s="2373"/>
      <c r="AE24" s="687"/>
      <c r="AF24" s="2373"/>
      <c r="AG24" s="687"/>
      <c r="AH24" s="2373"/>
      <c r="AI24" s="687"/>
      <c r="AJ24" s="2373"/>
      <c r="AK24" s="687"/>
      <c r="AL24" s="2373"/>
      <c r="AM24" s="687"/>
      <c r="AN24" s="2373"/>
      <c r="AO24" s="687"/>
      <c r="AP24" s="2373"/>
      <c r="AQ24" s="687"/>
      <c r="AR24" s="2373"/>
      <c r="AS24" s="687"/>
      <c r="AT24" s="2373"/>
      <c r="AU24" s="687"/>
      <c r="AV24" s="2373"/>
      <c r="AW24" s="687"/>
      <c r="AX24" s="2373"/>
      <c r="AY24" s="687"/>
      <c r="AZ24" s="2373"/>
      <c r="BA24" s="687"/>
      <c r="BB24" s="2373"/>
      <c r="BC24" s="687"/>
      <c r="BD24" s="2373"/>
      <c r="BE24" s="687"/>
      <c r="BF24" s="2373"/>
      <c r="BG24" s="687"/>
      <c r="BH24" s="2373"/>
      <c r="BI24" s="955"/>
      <c r="BJ24" s="727"/>
      <c r="BU24" s="682"/>
      <c r="BV24" s="765">
        <v>0</v>
      </c>
    </row>
    <row s="1642" customFormat="1" customHeight="1" ht="22.5">
      <c r="A25" s="2412"/>
      <c r="C25" s="963"/>
      <c r="D25" s="960" t="s">
        <v>4353</v>
      </c>
      <c r="E25" s="583" t="s">
        <v>4354</v>
      </c>
      <c r="F25" s="957" t="s">
        <v>482</v>
      </c>
      <c r="G25" s="957" t="s">
        <v>482</v>
      </c>
      <c r="H25" s="956" t="s">
        <v>482</v>
      </c>
      <c r="I25" s="957" t="s">
        <v>482</v>
      </c>
      <c r="J25" s="956" t="s">
        <v>482</v>
      </c>
      <c r="K25" s="2386" t="s">
        <v>482</v>
      </c>
      <c r="L25" s="2280" t="s">
        <v>482</v>
      </c>
      <c r="M25" s="2386" t="s">
        <v>482</v>
      </c>
      <c r="N25" s="2280" t="s">
        <v>482</v>
      </c>
      <c r="O25" s="2386" t="s">
        <v>482</v>
      </c>
      <c r="P25" s="2280" t="s">
        <v>482</v>
      </c>
      <c r="Q25" s="2386" t="s">
        <v>482</v>
      </c>
      <c r="R25" s="2280" t="s">
        <v>482</v>
      </c>
      <c r="S25" s="2386" t="s">
        <v>482</v>
      </c>
      <c r="T25" s="2280" t="s">
        <v>482</v>
      </c>
      <c r="U25" s="2386" t="s">
        <v>482</v>
      </c>
      <c r="V25" s="2280" t="s">
        <v>482</v>
      </c>
      <c r="W25" s="2386" t="s">
        <v>482</v>
      </c>
      <c r="X25" s="2280" t="s">
        <v>482</v>
      </c>
      <c r="Y25" s="2386" t="s">
        <v>482</v>
      </c>
      <c r="Z25" s="2280" t="s">
        <v>482</v>
      </c>
      <c r="AA25" s="2386" t="s">
        <v>482</v>
      </c>
      <c r="AB25" s="2280" t="s">
        <v>482</v>
      </c>
      <c r="AC25" s="2386" t="s">
        <v>482</v>
      </c>
      <c r="AD25" s="2280" t="s">
        <v>482</v>
      </c>
      <c r="AE25" s="2386" t="s">
        <v>482</v>
      </c>
      <c r="AF25" s="2280" t="s">
        <v>482</v>
      </c>
      <c r="AG25" s="2386" t="s">
        <v>482</v>
      </c>
      <c r="AH25" s="2280" t="s">
        <v>482</v>
      </c>
      <c r="AI25" s="2386" t="s">
        <v>482</v>
      </c>
      <c r="AJ25" s="2280" t="s">
        <v>482</v>
      </c>
      <c r="AK25" s="2386" t="s">
        <v>482</v>
      </c>
      <c r="AL25" s="2280" t="s">
        <v>482</v>
      </c>
      <c r="AM25" s="2386" t="s">
        <v>482</v>
      </c>
      <c r="AN25" s="2280" t="s">
        <v>482</v>
      </c>
      <c r="AO25" s="2386" t="s">
        <v>482</v>
      </c>
      <c r="AP25" s="2280" t="s">
        <v>482</v>
      </c>
      <c r="AQ25" s="2386" t="s">
        <v>482</v>
      </c>
      <c r="AR25" s="2280" t="s">
        <v>482</v>
      </c>
      <c r="AS25" s="2386" t="s">
        <v>482</v>
      </c>
      <c r="AT25" s="2280" t="s">
        <v>482</v>
      </c>
      <c r="AU25" s="2386" t="s">
        <v>482</v>
      </c>
      <c r="AV25" s="2280" t="s">
        <v>482</v>
      </c>
      <c r="AW25" s="2386" t="s">
        <v>482</v>
      </c>
      <c r="AX25" s="2280" t="s">
        <v>482</v>
      </c>
      <c r="AY25" s="2386" t="s">
        <v>482</v>
      </c>
      <c r="AZ25" s="2280" t="s">
        <v>482</v>
      </c>
      <c r="BA25" s="2386" t="s">
        <v>482</v>
      </c>
      <c r="BB25" s="2280" t="s">
        <v>482</v>
      </c>
      <c r="BC25" s="2386" t="s">
        <v>482</v>
      </c>
      <c r="BD25" s="2280" t="s">
        <v>482</v>
      </c>
      <c r="BE25" s="2386" t="s">
        <v>482</v>
      </c>
      <c r="BF25" s="2280" t="s">
        <v>482</v>
      </c>
      <c r="BG25" s="2386" t="s">
        <v>482</v>
      </c>
      <c r="BH25" s="2280" t="s">
        <v>482</v>
      </c>
      <c r="BI25" s="955"/>
      <c r="BJ25" s="727"/>
      <c r="BU25" s="682"/>
      <c r="BV25" s="765">
        <v>0</v>
      </c>
    </row>
    <row s="1642" customFormat="1" customHeight="1" ht="18.75">
      <c r="A26" s="2412"/>
      <c r="C26" s="963"/>
      <c r="D26" s="960" t="s">
        <v>4355</v>
      </c>
      <c r="E26" s="560" t="s">
        <v>4356</v>
      </c>
      <c r="F26" s="957" t="s">
        <v>4357</v>
      </c>
      <c r="G26" s="687"/>
      <c r="H26" s="693"/>
      <c r="I26" s="687"/>
      <c r="J26" s="693"/>
      <c r="K26" s="687"/>
      <c r="L26" s="2373"/>
      <c r="M26" s="687"/>
      <c r="N26" s="2373"/>
      <c r="O26" s="687"/>
      <c r="P26" s="2373"/>
      <c r="Q26" s="687"/>
      <c r="R26" s="2373"/>
      <c r="S26" s="687"/>
      <c r="T26" s="2373"/>
      <c r="U26" s="687"/>
      <c r="V26" s="2373"/>
      <c r="W26" s="687"/>
      <c r="X26" s="2373"/>
      <c r="Y26" s="687"/>
      <c r="Z26" s="2373"/>
      <c r="AA26" s="687"/>
      <c r="AB26" s="2373"/>
      <c r="AC26" s="687"/>
      <c r="AD26" s="2373"/>
      <c r="AE26" s="687"/>
      <c r="AF26" s="2373"/>
      <c r="AG26" s="687"/>
      <c r="AH26" s="2373"/>
      <c r="AI26" s="687"/>
      <c r="AJ26" s="2373"/>
      <c r="AK26" s="687"/>
      <c r="AL26" s="2373"/>
      <c r="AM26" s="687"/>
      <c r="AN26" s="2373"/>
      <c r="AO26" s="687"/>
      <c r="AP26" s="2373"/>
      <c r="AQ26" s="687"/>
      <c r="AR26" s="2373"/>
      <c r="AS26" s="687"/>
      <c r="AT26" s="2373"/>
      <c r="AU26" s="687"/>
      <c r="AV26" s="2373"/>
      <c r="AW26" s="687"/>
      <c r="AX26" s="2373"/>
      <c r="AY26" s="687"/>
      <c r="AZ26" s="2373"/>
      <c r="BA26" s="687"/>
      <c r="BB26" s="2373"/>
      <c r="BC26" s="687"/>
      <c r="BD26" s="2373"/>
      <c r="BE26" s="687"/>
      <c r="BF26" s="2373"/>
      <c r="BG26" s="687"/>
      <c r="BH26" s="2373"/>
      <c r="BI26" s="955"/>
      <c r="BJ26" s="727"/>
      <c r="BU26" s="682"/>
      <c r="BV26" s="765">
        <v>0</v>
      </c>
    </row>
    <row s="1642" customFormat="1" customHeight="1" ht="18.75">
      <c r="A27" s="2412"/>
      <c r="C27" s="963"/>
      <c r="D27" s="960" t="s">
        <v>4358</v>
      </c>
      <c r="E27" s="560" t="s">
        <v>4359</v>
      </c>
      <c r="F27" s="957" t="s">
        <v>4360</v>
      </c>
      <c r="G27" s="687"/>
      <c r="H27" s="693"/>
      <c r="I27" s="687"/>
      <c r="J27" s="693"/>
      <c r="K27" s="687"/>
      <c r="L27" s="2373"/>
      <c r="M27" s="687"/>
      <c r="N27" s="2373"/>
      <c r="O27" s="687"/>
      <c r="P27" s="2373"/>
      <c r="Q27" s="687"/>
      <c r="R27" s="2373"/>
      <c r="S27" s="687"/>
      <c r="T27" s="2373"/>
      <c r="U27" s="687"/>
      <c r="V27" s="2373"/>
      <c r="W27" s="687"/>
      <c r="X27" s="2373"/>
      <c r="Y27" s="687"/>
      <c r="Z27" s="2373"/>
      <c r="AA27" s="687"/>
      <c r="AB27" s="2373"/>
      <c r="AC27" s="687"/>
      <c r="AD27" s="2373"/>
      <c r="AE27" s="687"/>
      <c r="AF27" s="2373"/>
      <c r="AG27" s="687"/>
      <c r="AH27" s="2373"/>
      <c r="AI27" s="687"/>
      <c r="AJ27" s="2373"/>
      <c r="AK27" s="687"/>
      <c r="AL27" s="2373"/>
      <c r="AM27" s="687"/>
      <c r="AN27" s="2373"/>
      <c r="AO27" s="687"/>
      <c r="AP27" s="2373"/>
      <c r="AQ27" s="687"/>
      <c r="AR27" s="2373"/>
      <c r="AS27" s="687"/>
      <c r="AT27" s="2373"/>
      <c r="AU27" s="687"/>
      <c r="AV27" s="2373"/>
      <c r="AW27" s="687"/>
      <c r="AX27" s="2373"/>
      <c r="AY27" s="687"/>
      <c r="AZ27" s="2373"/>
      <c r="BA27" s="687"/>
      <c r="BB27" s="2373"/>
      <c r="BC27" s="687"/>
      <c r="BD27" s="2373"/>
      <c r="BE27" s="687"/>
      <c r="BF27" s="2373"/>
      <c r="BG27" s="687"/>
      <c r="BH27" s="2373"/>
      <c r="BI27" s="955"/>
      <c r="BJ27" s="727"/>
      <c r="BU27" s="682"/>
      <c r="BV27" s="765">
        <v>0</v>
      </c>
    </row>
    <row s="1642" customFormat="1" customHeight="1" ht="18.75">
      <c r="A28" s="2412"/>
      <c r="C28" s="963"/>
      <c r="D28" s="960" t="s">
        <v>4361</v>
      </c>
      <c r="E28" s="583" t="s">
        <v>4362</v>
      </c>
      <c r="F28" s="957" t="s">
        <v>482</v>
      </c>
      <c r="G28" s="957" t="s">
        <v>482</v>
      </c>
      <c r="H28" s="956" t="s">
        <v>482</v>
      </c>
      <c r="I28" s="957" t="s">
        <v>482</v>
      </c>
      <c r="J28" s="956" t="s">
        <v>482</v>
      </c>
      <c r="K28" s="2386" t="s">
        <v>482</v>
      </c>
      <c r="L28" s="2280" t="s">
        <v>482</v>
      </c>
      <c r="M28" s="2386" t="s">
        <v>482</v>
      </c>
      <c r="N28" s="2280" t="s">
        <v>482</v>
      </c>
      <c r="O28" s="2386" t="s">
        <v>482</v>
      </c>
      <c r="P28" s="2280" t="s">
        <v>482</v>
      </c>
      <c r="Q28" s="2386" t="s">
        <v>482</v>
      </c>
      <c r="R28" s="2280" t="s">
        <v>482</v>
      </c>
      <c r="S28" s="2386" t="s">
        <v>482</v>
      </c>
      <c r="T28" s="2280" t="s">
        <v>482</v>
      </c>
      <c r="U28" s="2386" t="s">
        <v>482</v>
      </c>
      <c r="V28" s="2280" t="s">
        <v>482</v>
      </c>
      <c r="W28" s="2386" t="s">
        <v>482</v>
      </c>
      <c r="X28" s="2280" t="s">
        <v>482</v>
      </c>
      <c r="Y28" s="2386" t="s">
        <v>482</v>
      </c>
      <c r="Z28" s="2280" t="s">
        <v>482</v>
      </c>
      <c r="AA28" s="2386" t="s">
        <v>482</v>
      </c>
      <c r="AB28" s="2280" t="s">
        <v>482</v>
      </c>
      <c r="AC28" s="2386" t="s">
        <v>482</v>
      </c>
      <c r="AD28" s="2280" t="s">
        <v>482</v>
      </c>
      <c r="AE28" s="2386" t="s">
        <v>482</v>
      </c>
      <c r="AF28" s="2280" t="s">
        <v>482</v>
      </c>
      <c r="AG28" s="2386" t="s">
        <v>482</v>
      </c>
      <c r="AH28" s="2280" t="s">
        <v>482</v>
      </c>
      <c r="AI28" s="2386" t="s">
        <v>482</v>
      </c>
      <c r="AJ28" s="2280" t="s">
        <v>482</v>
      </c>
      <c r="AK28" s="2386" t="s">
        <v>482</v>
      </c>
      <c r="AL28" s="2280" t="s">
        <v>482</v>
      </c>
      <c r="AM28" s="2386" t="s">
        <v>482</v>
      </c>
      <c r="AN28" s="2280" t="s">
        <v>482</v>
      </c>
      <c r="AO28" s="2386" t="s">
        <v>482</v>
      </c>
      <c r="AP28" s="2280" t="s">
        <v>482</v>
      </c>
      <c r="AQ28" s="2386" t="s">
        <v>482</v>
      </c>
      <c r="AR28" s="2280" t="s">
        <v>482</v>
      </c>
      <c r="AS28" s="2386" t="s">
        <v>482</v>
      </c>
      <c r="AT28" s="2280" t="s">
        <v>482</v>
      </c>
      <c r="AU28" s="2386" t="s">
        <v>482</v>
      </c>
      <c r="AV28" s="2280" t="s">
        <v>482</v>
      </c>
      <c r="AW28" s="2386" t="s">
        <v>482</v>
      </c>
      <c r="AX28" s="2280" t="s">
        <v>482</v>
      </c>
      <c r="AY28" s="2386" t="s">
        <v>482</v>
      </c>
      <c r="AZ28" s="2280" t="s">
        <v>482</v>
      </c>
      <c r="BA28" s="2386" t="s">
        <v>482</v>
      </c>
      <c r="BB28" s="2280" t="s">
        <v>482</v>
      </c>
      <c r="BC28" s="2386" t="s">
        <v>482</v>
      </c>
      <c r="BD28" s="2280" t="s">
        <v>482</v>
      </c>
      <c r="BE28" s="2386" t="s">
        <v>482</v>
      </c>
      <c r="BF28" s="2280" t="s">
        <v>482</v>
      </c>
      <c r="BG28" s="2386" t="s">
        <v>482</v>
      </c>
      <c r="BH28" s="2280" t="s">
        <v>482</v>
      </c>
      <c r="BI28" s="955"/>
      <c r="BJ28" s="727"/>
      <c r="BU28" s="682"/>
      <c r="BV28" s="765">
        <v>0</v>
      </c>
    </row>
    <row s="1642" customFormat="1" customHeight="1" ht="18.75">
      <c r="A29" s="2412"/>
      <c r="C29" s="963"/>
      <c r="D29" s="960" t="s">
        <v>4363</v>
      </c>
      <c r="E29" s="560" t="s">
        <v>4356</v>
      </c>
      <c r="F29" s="957" t="s">
        <v>4364</v>
      </c>
      <c r="G29" s="687"/>
      <c r="H29" s="693"/>
      <c r="I29" s="687"/>
      <c r="J29" s="693"/>
      <c r="K29" s="687"/>
      <c r="L29" s="2373"/>
      <c r="M29" s="687"/>
      <c r="N29" s="2373"/>
      <c r="O29" s="687"/>
      <c r="P29" s="2373"/>
      <c r="Q29" s="687"/>
      <c r="R29" s="2373"/>
      <c r="S29" s="687"/>
      <c r="T29" s="2373"/>
      <c r="U29" s="687"/>
      <c r="V29" s="2373"/>
      <c r="W29" s="687"/>
      <c r="X29" s="2373"/>
      <c r="Y29" s="687"/>
      <c r="Z29" s="2373"/>
      <c r="AA29" s="687"/>
      <c r="AB29" s="2373"/>
      <c r="AC29" s="687"/>
      <c r="AD29" s="2373"/>
      <c r="AE29" s="687"/>
      <c r="AF29" s="2373"/>
      <c r="AG29" s="687"/>
      <c r="AH29" s="2373"/>
      <c r="AI29" s="687"/>
      <c r="AJ29" s="2373"/>
      <c r="AK29" s="687"/>
      <c r="AL29" s="2373"/>
      <c r="AM29" s="687"/>
      <c r="AN29" s="2373"/>
      <c r="AO29" s="687"/>
      <c r="AP29" s="2373"/>
      <c r="AQ29" s="687"/>
      <c r="AR29" s="2373"/>
      <c r="AS29" s="687"/>
      <c r="AT29" s="2373"/>
      <c r="AU29" s="687"/>
      <c r="AV29" s="2373"/>
      <c r="AW29" s="687"/>
      <c r="AX29" s="2373"/>
      <c r="AY29" s="687"/>
      <c r="AZ29" s="2373"/>
      <c r="BA29" s="687"/>
      <c r="BB29" s="2373"/>
      <c r="BC29" s="687"/>
      <c r="BD29" s="2373"/>
      <c r="BE29" s="687"/>
      <c r="BF29" s="2373"/>
      <c r="BG29" s="687"/>
      <c r="BH29" s="2373"/>
      <c r="BI29" s="955"/>
      <c r="BJ29" s="727"/>
      <c r="BU29" s="682"/>
      <c r="BV29" s="765">
        <v>0</v>
      </c>
    </row>
    <row s="1642" customFormat="1" customHeight="1" ht="18.75">
      <c r="A30" s="2412"/>
      <c r="C30" s="963"/>
      <c r="D30" s="960" t="s">
        <v>4365</v>
      </c>
      <c r="E30" s="560" t="s">
        <v>4366</v>
      </c>
      <c r="F30" s="957" t="s">
        <v>4367</v>
      </c>
      <c r="G30" s="687"/>
      <c r="H30" s="693"/>
      <c r="I30" s="687"/>
      <c r="J30" s="693"/>
      <c r="K30" s="687"/>
      <c r="L30" s="2373"/>
      <c r="M30" s="687"/>
      <c r="N30" s="2373"/>
      <c r="O30" s="687"/>
      <c r="P30" s="2373"/>
      <c r="Q30" s="687"/>
      <c r="R30" s="2373"/>
      <c r="S30" s="687"/>
      <c r="T30" s="2373"/>
      <c r="U30" s="687"/>
      <c r="V30" s="2373"/>
      <c r="W30" s="687"/>
      <c r="X30" s="2373"/>
      <c r="Y30" s="687"/>
      <c r="Z30" s="2373"/>
      <c r="AA30" s="687"/>
      <c r="AB30" s="2373"/>
      <c r="AC30" s="687"/>
      <c r="AD30" s="2373"/>
      <c r="AE30" s="687"/>
      <c r="AF30" s="2373"/>
      <c r="AG30" s="687"/>
      <c r="AH30" s="2373"/>
      <c r="AI30" s="687"/>
      <c r="AJ30" s="2373"/>
      <c r="AK30" s="687"/>
      <c r="AL30" s="2373"/>
      <c r="AM30" s="687"/>
      <c r="AN30" s="2373"/>
      <c r="AO30" s="687"/>
      <c r="AP30" s="2373"/>
      <c r="AQ30" s="687"/>
      <c r="AR30" s="2373"/>
      <c r="AS30" s="687"/>
      <c r="AT30" s="2373"/>
      <c r="AU30" s="687"/>
      <c r="AV30" s="2373"/>
      <c r="AW30" s="687"/>
      <c r="AX30" s="2373"/>
      <c r="AY30" s="687"/>
      <c r="AZ30" s="2373"/>
      <c r="BA30" s="687"/>
      <c r="BB30" s="2373"/>
      <c r="BC30" s="687"/>
      <c r="BD30" s="2373"/>
      <c r="BE30" s="687"/>
      <c r="BF30" s="2373"/>
      <c r="BG30" s="687"/>
      <c r="BH30" s="2373"/>
      <c r="BI30" s="955"/>
      <c r="BJ30" s="727"/>
      <c r="BU30" s="682"/>
      <c r="BV30" s="765">
        <v>0</v>
      </c>
    </row>
    <row customHeight="1" ht="126.75">
      <c r="A31" s="2412"/>
      <c r="D31" s="960" t="s">
        <v>115</v>
      </c>
      <c r="E31" s="286" t="s">
        <v>4368</v>
      </c>
      <c r="F31" s="667" t="s">
        <v>734</v>
      </c>
      <c r="G31" s="564"/>
      <c r="H31" s="669"/>
      <c r="I31" s="564">
        <v>0</v>
      </c>
      <c r="J31" s="669"/>
      <c r="K31" s="564">
        <v>100</v>
      </c>
      <c r="L31" s="669"/>
      <c r="M31" s="564">
        <v>0</v>
      </c>
      <c r="N31" s="669"/>
      <c r="O31" s="564">
        <v>0</v>
      </c>
      <c r="P31" s="669"/>
      <c r="Q31" s="564">
        <v>0</v>
      </c>
      <c r="R31" s="669"/>
      <c r="S31" s="564">
        <v>0</v>
      </c>
      <c r="T31" s="669"/>
      <c r="U31" s="564">
        <v>0</v>
      </c>
      <c r="V31" s="669"/>
      <c r="W31" s="564">
        <v>0</v>
      </c>
      <c r="X31" s="669"/>
      <c r="Y31" s="564">
        <v>0</v>
      </c>
      <c r="Z31" s="669"/>
      <c r="AA31" s="564">
        <v>0</v>
      </c>
      <c r="AB31" s="669"/>
      <c r="AC31" s="564">
        <v>0</v>
      </c>
      <c r="AD31" s="669"/>
      <c r="AE31" s="564">
        <v>0</v>
      </c>
      <c r="AF31" s="669"/>
      <c r="AG31" s="564">
        <v>0</v>
      </c>
      <c r="AH31" s="669"/>
      <c r="AI31" s="564">
        <v>0</v>
      </c>
      <c r="AJ31" s="669"/>
      <c r="AK31" s="564">
        <v>0</v>
      </c>
      <c r="AL31" s="669"/>
      <c r="AM31" s="564">
        <v>0</v>
      </c>
      <c r="AN31" s="669"/>
      <c r="AO31" s="564">
        <v>0</v>
      </c>
      <c r="AP31" s="669"/>
      <c r="AQ31" s="564">
        <v>0</v>
      </c>
      <c r="AR31" s="669"/>
      <c r="AS31" s="564">
        <v>0</v>
      </c>
      <c r="AT31" s="669"/>
      <c r="AU31" s="564">
        <v>0</v>
      </c>
      <c r="AV31" s="669"/>
      <c r="AW31" s="564">
        <v>0</v>
      </c>
      <c r="AX31" s="669"/>
      <c r="AY31" s="564">
        <v>0</v>
      </c>
      <c r="AZ31" s="669"/>
      <c r="BA31" s="564">
        <v>100</v>
      </c>
      <c r="BB31" s="669"/>
      <c r="BC31" s="564">
        <v>100</v>
      </c>
      <c r="BD31" s="669"/>
      <c r="BE31" s="564">
        <v>0</v>
      </c>
      <c r="BF31" s="669"/>
      <c r="BG31" s="564">
        <v>0</v>
      </c>
      <c r="BH31" s="669"/>
      <c r="BI31" s="296" t="s">
        <v>4369</v>
      </c>
      <c r="BJ31" s="727"/>
      <c r="BV31" s="512">
        <v>0</v>
      </c>
    </row>
    <row customHeight="1" ht="56.25">
      <c r="A32" s="2412"/>
      <c r="D32" s="960" t="s">
        <v>92</v>
      </c>
      <c r="E32" s="286" t="s">
        <v>4370</v>
      </c>
      <c r="F32" s="546" t="s">
        <v>4339</v>
      </c>
      <c r="G32" s="564"/>
      <c r="H32" s="669"/>
      <c r="I32" s="564">
        <v>0</v>
      </c>
      <c r="J32" s="669"/>
      <c r="K32" s="564">
        <v>25</v>
      </c>
      <c r="L32" s="669"/>
      <c r="M32" s="564">
        <v>0</v>
      </c>
      <c r="N32" s="669"/>
      <c r="O32" s="564">
        <v>0</v>
      </c>
      <c r="P32" s="669"/>
      <c r="Q32" s="564">
        <v>0</v>
      </c>
      <c r="R32" s="669"/>
      <c r="S32" s="564">
        <v>0</v>
      </c>
      <c r="T32" s="669"/>
      <c r="U32" s="564">
        <v>0</v>
      </c>
      <c r="V32" s="669"/>
      <c r="W32" s="564">
        <v>0</v>
      </c>
      <c r="X32" s="669"/>
      <c r="Y32" s="564">
        <v>0</v>
      </c>
      <c r="Z32" s="669"/>
      <c r="AA32" s="564">
        <v>0</v>
      </c>
      <c r="AB32" s="669"/>
      <c r="AC32" s="564">
        <v>0</v>
      </c>
      <c r="AD32" s="669"/>
      <c r="AE32" s="564">
        <v>0</v>
      </c>
      <c r="AF32" s="669"/>
      <c r="AG32" s="564">
        <v>0</v>
      </c>
      <c r="AH32" s="669"/>
      <c r="AI32" s="564">
        <v>0</v>
      </c>
      <c r="AJ32" s="669"/>
      <c r="AK32" s="564">
        <v>0</v>
      </c>
      <c r="AL32" s="669"/>
      <c r="AM32" s="564">
        <v>0</v>
      </c>
      <c r="AN32" s="669"/>
      <c r="AO32" s="564">
        <v>0</v>
      </c>
      <c r="AP32" s="669"/>
      <c r="AQ32" s="564">
        <v>0</v>
      </c>
      <c r="AR32" s="669"/>
      <c r="AS32" s="564">
        <v>0</v>
      </c>
      <c r="AT32" s="669"/>
      <c r="AU32" s="564">
        <v>0</v>
      </c>
      <c r="AV32" s="669"/>
      <c r="AW32" s="564">
        <v>0</v>
      </c>
      <c r="AX32" s="669"/>
      <c r="AY32" s="564">
        <v>0</v>
      </c>
      <c r="AZ32" s="669"/>
      <c r="BA32" s="564">
        <v>25</v>
      </c>
      <c r="BB32" s="669"/>
      <c r="BC32" s="564">
        <v>25</v>
      </c>
      <c r="BD32" s="669"/>
      <c r="BE32" s="564">
        <v>0</v>
      </c>
      <c r="BF32" s="669"/>
      <c r="BG32" s="564">
        <v>0</v>
      </c>
      <c r="BH32" s="669"/>
      <c r="BI32" s="296" t="s">
        <v>4371</v>
      </c>
      <c r="BJ32" s="727"/>
      <c r="BV32" s="512">
        <v>0</v>
      </c>
    </row>
    <row customHeight="1" ht="11.25">
      <c r="A33" s="2412"/>
      <c r="E33" s="671"/>
      <c r="F33" s="188"/>
      <c r="G33" s="188"/>
      <c r="H33" s="188"/>
      <c r="I33" s="188"/>
      <c r="J33" s="188"/>
      <c r="K33" s="1071"/>
      <c r="L33" s="1071"/>
      <c r="M33" s="1071"/>
      <c r="N33" s="1071"/>
      <c r="O33" s="1071"/>
      <c r="P33" s="1071"/>
      <c r="Q33" s="1071"/>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AM33" s="1071"/>
      <c r="AN33" s="1071"/>
      <c r="AO33" s="1071"/>
      <c r="AP33" s="1071"/>
      <c r="AQ33" s="1071"/>
      <c r="AR33" s="1071"/>
      <c r="AS33" s="1071"/>
      <c r="AT33" s="1071"/>
      <c r="AU33" s="1071"/>
      <c r="AV33" s="1071"/>
      <c r="AW33" s="1071"/>
      <c r="AX33" s="1071"/>
      <c r="AY33" s="1071"/>
      <c r="AZ33" s="1071"/>
      <c r="BA33" s="1071"/>
      <c r="BB33" s="1071"/>
      <c r="BC33" s="1071"/>
      <c r="BD33" s="1071"/>
      <c r="BE33" s="1071"/>
      <c r="BF33" s="1071"/>
      <c r="BG33" s="1071"/>
      <c r="BH33" s="1071"/>
      <c r="BI33" s="188"/>
      <c r="BV33" s="512">
        <v>0</v>
      </c>
    </row>
    <row customHeight="1" ht="12.75">
      <c r="A34" s="2412"/>
      <c r="D34" s="72">
        <v>1</v>
      </c>
      <c r="E34" s="342" t="s">
        <v>4372</v>
      </c>
      <c r="K34" s="1642"/>
      <c r="L34" s="1642"/>
      <c r="M34" s="1642"/>
      <c r="N34" s="1642"/>
      <c r="O34" s="1642"/>
      <c r="P34" s="1642"/>
      <c r="Q34" s="1642"/>
      <c r="R34" s="1642"/>
      <c r="S34" s="1642"/>
      <c r="T34" s="1642"/>
      <c r="U34" s="1642"/>
      <c r="V34" s="1642"/>
      <c r="W34" s="1642"/>
      <c r="X34" s="1642"/>
      <c r="Y34" s="1642"/>
      <c r="Z34" s="1642"/>
      <c r="AA34" s="1642"/>
      <c r="AB34" s="1642"/>
      <c r="AC34" s="1642"/>
      <c r="AD34" s="1642"/>
      <c r="AE34" s="1642"/>
      <c r="AF34" s="1642"/>
      <c r="AG34" s="1642"/>
      <c r="AH34" s="1642"/>
      <c r="AI34" s="1642"/>
      <c r="AJ34" s="1642"/>
      <c r="AK34" s="1642"/>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V34" s="512">
        <v>0</v>
      </c>
    </row>
    <row customHeight="1" ht="11.25">
      <c r="A35" s="2412"/>
      <c r="D35" s="376"/>
      <c r="E35" s="342" t="s">
        <v>4373</v>
      </c>
      <c r="K35" s="1642"/>
      <c r="L35" s="1642"/>
      <c r="M35" s="1642"/>
      <c r="N35" s="1642"/>
      <c r="O35" s="1642"/>
      <c r="P35" s="1642"/>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2"/>
      <c r="AL35" s="1642"/>
      <c r="AM35" s="1642"/>
      <c r="AN35" s="1642"/>
      <c r="AO35" s="1642"/>
      <c r="AP35" s="1642"/>
      <c r="AQ35" s="1642"/>
      <c r="AR35" s="1642"/>
      <c r="AS35" s="1642"/>
      <c r="AT35" s="1642"/>
      <c r="AU35" s="1642"/>
      <c r="AV35" s="1642"/>
      <c r="AW35" s="1642"/>
      <c r="AX35" s="1642"/>
      <c r="AY35" s="1642"/>
      <c r="AZ35" s="1642"/>
      <c r="BA35" s="1642"/>
      <c r="BB35" s="1642"/>
      <c r="BC35" s="1642"/>
      <c r="BD35" s="1642"/>
      <c r="BE35" s="1642"/>
      <c r="BF35" s="1642"/>
      <c r="BG35" s="1642"/>
      <c r="BH35" s="1642"/>
      <c r="BV35" s="512">
        <v>0</v>
      </c>
    </row>
    <row s="1642" customFormat="1" customHeight="1" ht="11.549999999999999">
      <c r="A36" s="1040"/>
      <c r="B36" s="525"/>
      <c r="D36" s="1041"/>
      <c r="E36" s="10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c r="BB36" s="1642"/>
      <c r="BC36" s="1642"/>
      <c r="BD36" s="1642"/>
      <c r="BE36" s="1642"/>
      <c r="BF36" s="1642"/>
      <c r="BG36" s="1642"/>
      <c r="BH36" s="1642"/>
      <c r="BV36" s="516">
        <v>11</v>
      </c>
    </row>
    <row s="1642" customFormat="1" customHeight="1" ht="22.5" hidden="1">
      <c r="A37" s="2412" t="s">
        <v>4374</v>
      </c>
      <c r="B37" s="518"/>
      <c r="D37" s="960">
        <v>1</v>
      </c>
      <c r="E37" s="714" t="s">
        <v>4375</v>
      </c>
      <c r="F37" s="667" t="s">
        <v>4329</v>
      </c>
      <c r="G37" s="564"/>
      <c r="H37" s="526"/>
      <c r="I37" s="564"/>
      <c r="J37" s="526"/>
      <c r="K37" s="564"/>
      <c r="L37" s="526"/>
      <c r="M37" s="564"/>
      <c r="N37" s="526"/>
      <c r="O37" s="564"/>
      <c r="P37" s="526"/>
      <c r="Q37" s="564"/>
      <c r="R37" s="526"/>
      <c r="S37" s="564"/>
      <c r="T37" s="526"/>
      <c r="U37" s="564"/>
      <c r="V37" s="526"/>
      <c r="W37" s="564"/>
      <c r="X37" s="526"/>
      <c r="Y37" s="564"/>
      <c r="Z37" s="526"/>
      <c r="AA37" s="564"/>
      <c r="AB37" s="526"/>
      <c r="AC37" s="564"/>
      <c r="AD37" s="526"/>
      <c r="AE37" s="564"/>
      <c r="AF37" s="526"/>
      <c r="AG37" s="564"/>
      <c r="AH37" s="526"/>
      <c r="AI37" s="564"/>
      <c r="AJ37" s="526"/>
      <c r="AK37" s="564"/>
      <c r="AL37" s="526"/>
      <c r="AM37" s="564"/>
      <c r="AN37" s="526"/>
      <c r="AO37" s="564"/>
      <c r="AP37" s="526"/>
      <c r="AQ37" s="564"/>
      <c r="AR37" s="526"/>
      <c r="AS37" s="564"/>
      <c r="AT37" s="526"/>
      <c r="AU37" s="564"/>
      <c r="AV37" s="526"/>
      <c r="AW37" s="564"/>
      <c r="AX37" s="526"/>
      <c r="AY37" s="564"/>
      <c r="AZ37" s="526"/>
      <c r="BA37" s="564"/>
      <c r="BB37" s="526"/>
      <c r="BC37" s="564"/>
      <c r="BD37" s="526"/>
      <c r="BE37" s="564"/>
      <c r="BF37" s="526"/>
      <c r="BG37" s="564"/>
      <c r="BH37" s="526"/>
      <c r="BI37" s="296" t="s">
        <v>4376</v>
      </c>
      <c r="BV37" s="765">
        <v>0</v>
      </c>
    </row>
    <row s="1642" customFormat="1" customHeight="1" ht="22.5" hidden="1">
      <c r="A38" s="2412"/>
      <c r="B38" s="518"/>
      <c r="D38" s="676" t="s">
        <v>102</v>
      </c>
      <c r="E38" s="1039" t="s">
        <v>4377</v>
      </c>
      <c r="F38" s="1043" t="s">
        <v>722</v>
      </c>
      <c r="G38" s="1043" t="s">
        <v>722</v>
      </c>
      <c r="H38" s="1037"/>
      <c r="I38" s="1043" t="s">
        <v>722</v>
      </c>
      <c r="J38" s="1037"/>
      <c r="K38" s="1043" t="s">
        <v>722</v>
      </c>
      <c r="L38" s="1037"/>
      <c r="M38" s="1043" t="s">
        <v>722</v>
      </c>
      <c r="N38" s="1037"/>
      <c r="O38" s="1043" t="s">
        <v>722</v>
      </c>
      <c r="P38" s="1037"/>
      <c r="Q38" s="1043" t="s">
        <v>722</v>
      </c>
      <c r="R38" s="1037"/>
      <c r="S38" s="1043" t="s">
        <v>722</v>
      </c>
      <c r="T38" s="1037"/>
      <c r="U38" s="1043" t="s">
        <v>722</v>
      </c>
      <c r="V38" s="1037"/>
      <c r="W38" s="1043" t="s">
        <v>722</v>
      </c>
      <c r="X38" s="1037"/>
      <c r="Y38" s="1043" t="s">
        <v>722</v>
      </c>
      <c r="Z38" s="1037"/>
      <c r="AA38" s="1043" t="s">
        <v>722</v>
      </c>
      <c r="AB38" s="1037"/>
      <c r="AC38" s="1043" t="s">
        <v>722</v>
      </c>
      <c r="AD38" s="1037"/>
      <c r="AE38" s="1043" t="s">
        <v>722</v>
      </c>
      <c r="AF38" s="1037"/>
      <c r="AG38" s="1043" t="s">
        <v>722</v>
      </c>
      <c r="AH38" s="1037"/>
      <c r="AI38" s="1043" t="s">
        <v>722</v>
      </c>
      <c r="AJ38" s="1037"/>
      <c r="AK38" s="1043" t="s">
        <v>722</v>
      </c>
      <c r="AL38" s="1037"/>
      <c r="AM38" s="1043" t="s">
        <v>722</v>
      </c>
      <c r="AN38" s="1037"/>
      <c r="AO38" s="1043" t="s">
        <v>722</v>
      </c>
      <c r="AP38" s="1037"/>
      <c r="AQ38" s="1043" t="s">
        <v>722</v>
      </c>
      <c r="AR38" s="1037"/>
      <c r="AS38" s="1043" t="s">
        <v>722</v>
      </c>
      <c r="AT38" s="1037"/>
      <c r="AU38" s="1043" t="s">
        <v>722</v>
      </c>
      <c r="AV38" s="1037"/>
      <c r="AW38" s="1043" t="s">
        <v>722</v>
      </c>
      <c r="AX38" s="1037"/>
      <c r="AY38" s="1043" t="s">
        <v>722</v>
      </c>
      <c r="AZ38" s="1037"/>
      <c r="BA38" s="1043" t="s">
        <v>722</v>
      </c>
      <c r="BB38" s="1037"/>
      <c r="BC38" s="1043" t="s">
        <v>722</v>
      </c>
      <c r="BD38" s="1037"/>
      <c r="BE38" s="1043" t="s">
        <v>722</v>
      </c>
      <c r="BF38" s="1037"/>
      <c r="BG38" s="1043" t="s">
        <v>722</v>
      </c>
      <c r="BH38" s="1037"/>
      <c r="BI38" s="1038"/>
      <c r="BV38" s="765">
        <v>0</v>
      </c>
    </row>
    <row s="1642" customFormat="1" customHeight="1" ht="33.75" hidden="1">
      <c r="A39" s="2412"/>
      <c r="B39" s="518"/>
      <c r="D39" s="672" t="s">
        <v>4215</v>
      </c>
      <c r="E39" s="730" t="s">
        <v>4378</v>
      </c>
      <c r="F39" s="667" t="s">
        <v>4379</v>
      </c>
      <c r="G39" s="675"/>
      <c r="H39" s="1030"/>
      <c r="I39" s="675"/>
      <c r="J39" s="1030"/>
      <c r="K39" s="1176"/>
      <c r="L39" s="1030"/>
      <c r="M39" s="1176"/>
      <c r="N39" s="1030"/>
      <c r="O39" s="1176"/>
      <c r="P39" s="1030"/>
      <c r="Q39" s="1176"/>
      <c r="R39" s="1030"/>
      <c r="S39" s="1176"/>
      <c r="T39" s="1030"/>
      <c r="U39" s="1176"/>
      <c r="V39" s="1030"/>
      <c r="W39" s="1176"/>
      <c r="X39" s="1030"/>
      <c r="Y39" s="1176"/>
      <c r="Z39" s="1030"/>
      <c r="AA39" s="1176"/>
      <c r="AB39" s="1030"/>
      <c r="AC39" s="1176"/>
      <c r="AD39" s="1030"/>
      <c r="AE39" s="1176"/>
      <c r="AF39" s="1030"/>
      <c r="AG39" s="1176"/>
      <c r="AH39" s="1030"/>
      <c r="AI39" s="1176"/>
      <c r="AJ39" s="1030"/>
      <c r="AK39" s="1176"/>
      <c r="AL39" s="1030"/>
      <c r="AM39" s="1176"/>
      <c r="AN39" s="1030"/>
      <c r="AO39" s="1176"/>
      <c r="AP39" s="1030"/>
      <c r="AQ39" s="1176"/>
      <c r="AR39" s="1030"/>
      <c r="AS39" s="1176"/>
      <c r="AT39" s="1030"/>
      <c r="AU39" s="1176"/>
      <c r="AV39" s="1030"/>
      <c r="AW39" s="1176"/>
      <c r="AX39" s="1030"/>
      <c r="AY39" s="1176"/>
      <c r="AZ39" s="1030"/>
      <c r="BA39" s="1176"/>
      <c r="BB39" s="1030"/>
      <c r="BC39" s="1176"/>
      <c r="BD39" s="1030"/>
      <c r="BE39" s="1176"/>
      <c r="BF39" s="1030"/>
      <c r="BG39" s="1176"/>
      <c r="BH39" s="1030"/>
      <c r="BI39" s="296" t="s">
        <v>4380</v>
      </c>
      <c r="BV39" s="765">
        <v>0</v>
      </c>
    </row>
    <row s="1642" customFormat="1" customHeight="1" ht="33.75" hidden="1">
      <c r="A40" s="2412"/>
      <c r="B40" s="518"/>
      <c r="D40" s="672" t="s">
        <v>4218</v>
      </c>
      <c r="E40" s="730" t="s">
        <v>4381</v>
      </c>
      <c r="F40" s="1034" t="s">
        <v>4382</v>
      </c>
      <c r="G40" s="748"/>
      <c r="H40" s="1030"/>
      <c r="I40" s="748"/>
      <c r="J40" s="1030"/>
      <c r="K40" s="748"/>
      <c r="L40" s="1030"/>
      <c r="M40" s="748"/>
      <c r="N40" s="1030"/>
      <c r="O40" s="748"/>
      <c r="P40" s="1030"/>
      <c r="Q40" s="748"/>
      <c r="R40" s="1030"/>
      <c r="S40" s="748"/>
      <c r="T40" s="1030"/>
      <c r="U40" s="748"/>
      <c r="V40" s="1030"/>
      <c r="W40" s="748"/>
      <c r="X40" s="1030"/>
      <c r="Y40" s="748"/>
      <c r="Z40" s="1030"/>
      <c r="AA40" s="748"/>
      <c r="AB40" s="1030"/>
      <c r="AC40" s="748"/>
      <c r="AD40" s="1030"/>
      <c r="AE40" s="748"/>
      <c r="AF40" s="1030"/>
      <c r="AG40" s="748"/>
      <c r="AH40" s="1030"/>
      <c r="AI40" s="748"/>
      <c r="AJ40" s="1030"/>
      <c r="AK40" s="748"/>
      <c r="AL40" s="1030"/>
      <c r="AM40" s="748"/>
      <c r="AN40" s="1030"/>
      <c r="AO40" s="748"/>
      <c r="AP40" s="1030"/>
      <c r="AQ40" s="748"/>
      <c r="AR40" s="1030"/>
      <c r="AS40" s="748"/>
      <c r="AT40" s="1030"/>
      <c r="AU40" s="748"/>
      <c r="AV40" s="1030"/>
      <c r="AW40" s="748"/>
      <c r="AX40" s="1030"/>
      <c r="AY40" s="748"/>
      <c r="AZ40" s="1030"/>
      <c r="BA40" s="748"/>
      <c r="BB40" s="1030"/>
      <c r="BC40" s="748"/>
      <c r="BD40" s="1030"/>
      <c r="BE40" s="748"/>
      <c r="BF40" s="1030"/>
      <c r="BG40" s="748"/>
      <c r="BH40" s="1030"/>
      <c r="BI40" s="296" t="s">
        <v>4383</v>
      </c>
      <c r="BV40" s="765">
        <v>0</v>
      </c>
    </row>
    <row s="1642" customFormat="1" customHeight="1" ht="22.5" hidden="1">
      <c r="A41" s="2412"/>
      <c r="B41" s="518"/>
      <c r="D41" s="672" t="s">
        <v>90</v>
      </c>
      <c r="E41" s="729" t="s">
        <v>4384</v>
      </c>
      <c r="F41" s="667" t="s">
        <v>722</v>
      </c>
      <c r="G41" s="667" t="s">
        <v>722</v>
      </c>
      <c r="H41" s="1031"/>
      <c r="I41" s="667" t="s">
        <v>722</v>
      </c>
      <c r="J41" s="1031"/>
      <c r="K41" s="2124" t="s">
        <v>722</v>
      </c>
      <c r="L41" s="1031"/>
      <c r="M41" s="2124" t="s">
        <v>722</v>
      </c>
      <c r="N41" s="1031"/>
      <c r="O41" s="2124" t="s">
        <v>722</v>
      </c>
      <c r="P41" s="1031"/>
      <c r="Q41" s="2124" t="s">
        <v>722</v>
      </c>
      <c r="R41" s="1031"/>
      <c r="S41" s="2124" t="s">
        <v>722</v>
      </c>
      <c r="T41" s="1031"/>
      <c r="U41" s="2124" t="s">
        <v>722</v>
      </c>
      <c r="V41" s="1031"/>
      <c r="W41" s="2124" t="s">
        <v>722</v>
      </c>
      <c r="X41" s="1031"/>
      <c r="Y41" s="2124" t="s">
        <v>722</v>
      </c>
      <c r="Z41" s="1031"/>
      <c r="AA41" s="2124" t="s">
        <v>722</v>
      </c>
      <c r="AB41" s="1031"/>
      <c r="AC41" s="2124" t="s">
        <v>722</v>
      </c>
      <c r="AD41" s="1031"/>
      <c r="AE41" s="2124" t="s">
        <v>722</v>
      </c>
      <c r="AF41" s="1031"/>
      <c r="AG41" s="2124" t="s">
        <v>722</v>
      </c>
      <c r="AH41" s="1031"/>
      <c r="AI41" s="2124" t="s">
        <v>722</v>
      </c>
      <c r="AJ41" s="1031"/>
      <c r="AK41" s="2124" t="s">
        <v>722</v>
      </c>
      <c r="AL41" s="1031"/>
      <c r="AM41" s="2124" t="s">
        <v>722</v>
      </c>
      <c r="AN41" s="1031"/>
      <c r="AO41" s="2124" t="s">
        <v>722</v>
      </c>
      <c r="AP41" s="1031"/>
      <c r="AQ41" s="2124" t="s">
        <v>722</v>
      </c>
      <c r="AR41" s="1031"/>
      <c r="AS41" s="2124" t="s">
        <v>722</v>
      </c>
      <c r="AT41" s="1031"/>
      <c r="AU41" s="2124" t="s">
        <v>722</v>
      </c>
      <c r="AV41" s="1031"/>
      <c r="AW41" s="2124" t="s">
        <v>722</v>
      </c>
      <c r="AX41" s="1031"/>
      <c r="AY41" s="2124" t="s">
        <v>722</v>
      </c>
      <c r="AZ41" s="1031"/>
      <c r="BA41" s="2124" t="s">
        <v>722</v>
      </c>
      <c r="BB41" s="1031"/>
      <c r="BC41" s="2124" t="s">
        <v>722</v>
      </c>
      <c r="BD41" s="1031"/>
      <c r="BE41" s="2124" t="s">
        <v>722</v>
      </c>
      <c r="BF41" s="1031"/>
      <c r="BG41" s="2124" t="s">
        <v>722</v>
      </c>
      <c r="BH41" s="1031"/>
      <c r="BI41" s="309"/>
      <c r="BV41" s="765">
        <v>0</v>
      </c>
    </row>
    <row s="1642" customFormat="1" customHeight="1" ht="45" hidden="1">
      <c r="A42" s="2412"/>
      <c r="B42" s="518"/>
      <c r="D42" s="672" t="s">
        <v>500</v>
      </c>
      <c r="E42" s="730" t="s">
        <v>4385</v>
      </c>
      <c r="F42" s="667" t="s">
        <v>734</v>
      </c>
      <c r="G42" s="564"/>
      <c r="H42" s="1031"/>
      <c r="I42" s="564"/>
      <c r="J42" s="1031"/>
      <c r="K42" s="564"/>
      <c r="L42" s="1031"/>
      <c r="M42" s="564"/>
      <c r="N42" s="1031"/>
      <c r="O42" s="564"/>
      <c r="P42" s="1031"/>
      <c r="Q42" s="564"/>
      <c r="R42" s="1031"/>
      <c r="S42" s="564"/>
      <c r="T42" s="1031"/>
      <c r="U42" s="564"/>
      <c r="V42" s="1031"/>
      <c r="W42" s="564"/>
      <c r="X42" s="1031"/>
      <c r="Y42" s="564"/>
      <c r="Z42" s="1031"/>
      <c r="AA42" s="564"/>
      <c r="AB42" s="1031"/>
      <c r="AC42" s="564"/>
      <c r="AD42" s="1031"/>
      <c r="AE42" s="564"/>
      <c r="AF42" s="1031"/>
      <c r="AG42" s="564"/>
      <c r="AH42" s="1031"/>
      <c r="AI42" s="564"/>
      <c r="AJ42" s="1031"/>
      <c r="AK42" s="564"/>
      <c r="AL42" s="1031"/>
      <c r="AM42" s="564"/>
      <c r="AN42" s="1031"/>
      <c r="AO42" s="564"/>
      <c r="AP42" s="1031"/>
      <c r="AQ42" s="564"/>
      <c r="AR42" s="1031"/>
      <c r="AS42" s="564"/>
      <c r="AT42" s="1031"/>
      <c r="AU42" s="564"/>
      <c r="AV42" s="1031"/>
      <c r="AW42" s="564"/>
      <c r="AX42" s="1031"/>
      <c r="AY42" s="564"/>
      <c r="AZ42" s="1031"/>
      <c r="BA42" s="564"/>
      <c r="BB42" s="1031"/>
      <c r="BC42" s="564"/>
      <c r="BD42" s="1031"/>
      <c r="BE42" s="564"/>
      <c r="BF42" s="1031"/>
      <c r="BG42" s="564"/>
      <c r="BH42" s="1031"/>
      <c r="BI42" s="309" t="s">
        <v>4386</v>
      </c>
      <c r="BV42" s="765">
        <v>0</v>
      </c>
    </row>
    <row s="1642" customFormat="1" customHeight="1" ht="45" hidden="1">
      <c r="A43" s="2412"/>
      <c r="B43" s="518"/>
      <c r="D43" s="672" t="s">
        <v>508</v>
      </c>
      <c r="E43" s="674" t="s">
        <v>4387</v>
      </c>
      <c r="F43" s="1035" t="s">
        <v>734</v>
      </c>
      <c r="G43" s="749"/>
      <c r="H43" s="1030"/>
      <c r="I43" s="749"/>
      <c r="J43" s="1030"/>
      <c r="K43" s="749"/>
      <c r="L43" s="1030"/>
      <c r="M43" s="749"/>
      <c r="N43" s="1030"/>
      <c r="O43" s="749"/>
      <c r="P43" s="1030"/>
      <c r="Q43" s="749"/>
      <c r="R43" s="1030"/>
      <c r="S43" s="749"/>
      <c r="T43" s="1030"/>
      <c r="U43" s="749"/>
      <c r="V43" s="1030"/>
      <c r="W43" s="749"/>
      <c r="X43" s="1030"/>
      <c r="Y43" s="749"/>
      <c r="Z43" s="1030"/>
      <c r="AA43" s="749"/>
      <c r="AB43" s="1030"/>
      <c r="AC43" s="749"/>
      <c r="AD43" s="1030"/>
      <c r="AE43" s="749"/>
      <c r="AF43" s="1030"/>
      <c r="AG43" s="749"/>
      <c r="AH43" s="1030"/>
      <c r="AI43" s="749"/>
      <c r="AJ43" s="1030"/>
      <c r="AK43" s="749"/>
      <c r="AL43" s="1030"/>
      <c r="AM43" s="749"/>
      <c r="AN43" s="1030"/>
      <c r="AO43" s="749"/>
      <c r="AP43" s="1030"/>
      <c r="AQ43" s="749"/>
      <c r="AR43" s="1030"/>
      <c r="AS43" s="749"/>
      <c r="AT43" s="1030"/>
      <c r="AU43" s="749"/>
      <c r="AV43" s="1030"/>
      <c r="AW43" s="749"/>
      <c r="AX43" s="1030"/>
      <c r="AY43" s="749"/>
      <c r="AZ43" s="1030"/>
      <c r="BA43" s="749"/>
      <c r="BB43" s="1030"/>
      <c r="BC43" s="749"/>
      <c r="BD43" s="1030"/>
      <c r="BE43" s="749"/>
      <c r="BF43" s="1030"/>
      <c r="BG43" s="749"/>
      <c r="BH43" s="1030"/>
      <c r="BI43" s="309" t="s">
        <v>4388</v>
      </c>
      <c r="BV43" s="765">
        <v>0</v>
      </c>
    </row>
    <row s="1642" customFormat="1" customHeight="1" ht="22.5" hidden="1">
      <c r="A44" s="2412"/>
      <c r="B44" s="518"/>
      <c r="D44" s="672" t="s">
        <v>91</v>
      </c>
      <c r="E44" s="673" t="s">
        <v>4389</v>
      </c>
      <c r="F44" s="667" t="s">
        <v>4379</v>
      </c>
      <c r="G44" s="675"/>
      <c r="H44" s="1030"/>
      <c r="I44" s="675"/>
      <c r="J44" s="1030"/>
      <c r="K44" s="1176"/>
      <c r="L44" s="1030"/>
      <c r="M44" s="1176"/>
      <c r="N44" s="1030"/>
      <c r="O44" s="1176"/>
      <c r="P44" s="1030"/>
      <c r="Q44" s="1176"/>
      <c r="R44" s="1030"/>
      <c r="S44" s="1176"/>
      <c r="T44" s="1030"/>
      <c r="U44" s="1176"/>
      <c r="V44" s="1030"/>
      <c r="W44" s="1176"/>
      <c r="X44" s="1030"/>
      <c r="Y44" s="1176"/>
      <c r="Z44" s="1030"/>
      <c r="AA44" s="1176"/>
      <c r="AB44" s="1030"/>
      <c r="AC44" s="1176"/>
      <c r="AD44" s="1030"/>
      <c r="AE44" s="1176"/>
      <c r="AF44" s="1030"/>
      <c r="AG44" s="1176"/>
      <c r="AH44" s="1030"/>
      <c r="AI44" s="1176"/>
      <c r="AJ44" s="1030"/>
      <c r="AK44" s="1176"/>
      <c r="AL44" s="1030"/>
      <c r="AM44" s="1176"/>
      <c r="AN44" s="1030"/>
      <c r="AO44" s="1176"/>
      <c r="AP44" s="1030"/>
      <c r="AQ44" s="1176"/>
      <c r="AR44" s="1030"/>
      <c r="AS44" s="1176"/>
      <c r="AT44" s="1030"/>
      <c r="AU44" s="1176"/>
      <c r="AV44" s="1030"/>
      <c r="AW44" s="1176"/>
      <c r="AX44" s="1030"/>
      <c r="AY44" s="1176"/>
      <c r="AZ44" s="1030"/>
      <c r="BA44" s="1176"/>
      <c r="BB44" s="1030"/>
      <c r="BC44" s="1176"/>
      <c r="BD44" s="1030"/>
      <c r="BE44" s="1176"/>
      <c r="BF44" s="1030"/>
      <c r="BG44" s="1176"/>
      <c r="BH44" s="1030"/>
      <c r="BI44" s="296"/>
      <c r="BV44" s="765">
        <v>0</v>
      </c>
    </row>
    <row s="1642" customFormat="1" customHeight="1" ht="11.25" hidden="1">
      <c r="A45" s="2412"/>
      <c r="B45" s="518"/>
      <c r="D45" s="672" t="s">
        <v>4263</v>
      </c>
      <c r="E45" s="674" t="s">
        <v>4390</v>
      </c>
      <c r="F45" s="667" t="s">
        <v>4379</v>
      </c>
      <c r="G45" s="675"/>
      <c r="H45" s="1030"/>
      <c r="I45" s="675"/>
      <c r="J45" s="1030"/>
      <c r="K45" s="1176"/>
      <c r="L45" s="1030"/>
      <c r="M45" s="1176"/>
      <c r="N45" s="1030"/>
      <c r="O45" s="1176"/>
      <c r="P45" s="1030"/>
      <c r="Q45" s="1176"/>
      <c r="R45" s="1030"/>
      <c r="S45" s="1176"/>
      <c r="T45" s="1030"/>
      <c r="U45" s="1176"/>
      <c r="V45" s="1030"/>
      <c r="W45" s="1176"/>
      <c r="X45" s="1030"/>
      <c r="Y45" s="1176"/>
      <c r="Z45" s="1030"/>
      <c r="AA45" s="1176"/>
      <c r="AB45" s="1030"/>
      <c r="AC45" s="1176"/>
      <c r="AD45" s="1030"/>
      <c r="AE45" s="1176"/>
      <c r="AF45" s="1030"/>
      <c r="AG45" s="1176"/>
      <c r="AH45" s="1030"/>
      <c r="AI45" s="1176"/>
      <c r="AJ45" s="1030"/>
      <c r="AK45" s="1176"/>
      <c r="AL45" s="1030"/>
      <c r="AM45" s="1176"/>
      <c r="AN45" s="1030"/>
      <c r="AO45" s="1176"/>
      <c r="AP45" s="1030"/>
      <c r="AQ45" s="1176"/>
      <c r="AR45" s="1030"/>
      <c r="AS45" s="1176"/>
      <c r="AT45" s="1030"/>
      <c r="AU45" s="1176"/>
      <c r="AV45" s="1030"/>
      <c r="AW45" s="1176"/>
      <c r="AX45" s="1030"/>
      <c r="AY45" s="1176"/>
      <c r="AZ45" s="1030"/>
      <c r="BA45" s="1176"/>
      <c r="BB45" s="1030"/>
      <c r="BC45" s="1176"/>
      <c r="BD45" s="1030"/>
      <c r="BE45" s="1176"/>
      <c r="BF45" s="1030"/>
      <c r="BG45" s="1176"/>
      <c r="BH45" s="1030"/>
      <c r="BI45" s="296"/>
      <c r="BV45" s="765">
        <v>0</v>
      </c>
    </row>
    <row s="1642" customFormat="1" customHeight="1" ht="11.25" hidden="1">
      <c r="A46" s="2412"/>
      <c r="B46" s="518"/>
      <c r="D46" s="672" t="s">
        <v>4307</v>
      </c>
      <c r="E46" s="674" t="s">
        <v>4391</v>
      </c>
      <c r="F46" s="667" t="s">
        <v>4379</v>
      </c>
      <c r="G46" s="675"/>
      <c r="H46" s="1030"/>
      <c r="I46" s="675"/>
      <c r="J46" s="1030"/>
      <c r="K46" s="1176"/>
      <c r="L46" s="1030"/>
      <c r="M46" s="1176"/>
      <c r="N46" s="1030"/>
      <c r="O46" s="1176"/>
      <c r="P46" s="1030"/>
      <c r="Q46" s="1176"/>
      <c r="R46" s="1030"/>
      <c r="S46" s="1176"/>
      <c r="T46" s="1030"/>
      <c r="U46" s="1176"/>
      <c r="V46" s="1030"/>
      <c r="W46" s="1176"/>
      <c r="X46" s="1030"/>
      <c r="Y46" s="1176"/>
      <c r="Z46" s="1030"/>
      <c r="AA46" s="1176"/>
      <c r="AB46" s="1030"/>
      <c r="AC46" s="1176"/>
      <c r="AD46" s="1030"/>
      <c r="AE46" s="1176"/>
      <c r="AF46" s="1030"/>
      <c r="AG46" s="1176"/>
      <c r="AH46" s="1030"/>
      <c r="AI46" s="1176"/>
      <c r="AJ46" s="1030"/>
      <c r="AK46" s="1176"/>
      <c r="AL46" s="1030"/>
      <c r="AM46" s="1176"/>
      <c r="AN46" s="1030"/>
      <c r="AO46" s="1176"/>
      <c r="AP46" s="1030"/>
      <c r="AQ46" s="1176"/>
      <c r="AR46" s="1030"/>
      <c r="AS46" s="1176"/>
      <c r="AT46" s="1030"/>
      <c r="AU46" s="1176"/>
      <c r="AV46" s="1030"/>
      <c r="AW46" s="1176"/>
      <c r="AX46" s="1030"/>
      <c r="AY46" s="1176"/>
      <c r="AZ46" s="1030"/>
      <c r="BA46" s="1176"/>
      <c r="BB46" s="1030"/>
      <c r="BC46" s="1176"/>
      <c r="BD46" s="1030"/>
      <c r="BE46" s="1176"/>
      <c r="BF46" s="1030"/>
      <c r="BG46" s="1176"/>
      <c r="BH46" s="1030"/>
      <c r="BI46" s="296"/>
      <c r="BV46" s="765">
        <v>0</v>
      </c>
    </row>
    <row s="1642" customFormat="1" customHeight="1" ht="11.25" hidden="1">
      <c r="A47" s="2412"/>
      <c r="B47" s="518"/>
      <c r="D47" s="672" t="s">
        <v>4310</v>
      </c>
      <c r="E47" s="674" t="s">
        <v>4392</v>
      </c>
      <c r="F47" s="667" t="s">
        <v>4379</v>
      </c>
      <c r="G47" s="675"/>
      <c r="H47" s="1030"/>
      <c r="I47" s="675"/>
      <c r="J47" s="1030"/>
      <c r="K47" s="1176"/>
      <c r="L47" s="1030"/>
      <c r="M47" s="1176"/>
      <c r="N47" s="1030"/>
      <c r="O47" s="1176"/>
      <c r="P47" s="1030"/>
      <c r="Q47" s="1176"/>
      <c r="R47" s="1030"/>
      <c r="S47" s="1176"/>
      <c r="T47" s="1030"/>
      <c r="U47" s="1176"/>
      <c r="V47" s="1030"/>
      <c r="W47" s="1176"/>
      <c r="X47" s="1030"/>
      <c r="Y47" s="1176"/>
      <c r="Z47" s="1030"/>
      <c r="AA47" s="1176"/>
      <c r="AB47" s="1030"/>
      <c r="AC47" s="1176"/>
      <c r="AD47" s="1030"/>
      <c r="AE47" s="1176"/>
      <c r="AF47" s="1030"/>
      <c r="AG47" s="1176"/>
      <c r="AH47" s="1030"/>
      <c r="AI47" s="1176"/>
      <c r="AJ47" s="1030"/>
      <c r="AK47" s="1176"/>
      <c r="AL47" s="1030"/>
      <c r="AM47" s="1176"/>
      <c r="AN47" s="1030"/>
      <c r="AO47" s="1176"/>
      <c r="AP47" s="1030"/>
      <c r="AQ47" s="1176"/>
      <c r="AR47" s="1030"/>
      <c r="AS47" s="1176"/>
      <c r="AT47" s="1030"/>
      <c r="AU47" s="1176"/>
      <c r="AV47" s="1030"/>
      <c r="AW47" s="1176"/>
      <c r="AX47" s="1030"/>
      <c r="AY47" s="1176"/>
      <c r="AZ47" s="1030"/>
      <c r="BA47" s="1176"/>
      <c r="BB47" s="1030"/>
      <c r="BC47" s="1176"/>
      <c r="BD47" s="1030"/>
      <c r="BE47" s="1176"/>
      <c r="BF47" s="1030"/>
      <c r="BG47" s="1176"/>
      <c r="BH47" s="1030"/>
      <c r="BI47" s="296"/>
      <c r="BV47" s="765">
        <v>0</v>
      </c>
    </row>
    <row s="1642" customFormat="1" customHeight="1" ht="11.25" hidden="1">
      <c r="A48" s="2412"/>
      <c r="B48" s="518"/>
      <c r="D48" s="672" t="s">
        <v>4393</v>
      </c>
      <c r="E48" s="678" t="s">
        <v>4394</v>
      </c>
      <c r="F48" s="667" t="s">
        <v>4379</v>
      </c>
      <c r="G48" s="675"/>
      <c r="H48" s="1030"/>
      <c r="I48" s="675"/>
      <c r="J48" s="1030"/>
      <c r="K48" s="1176"/>
      <c r="L48" s="1030"/>
      <c r="M48" s="1176"/>
      <c r="N48" s="1030"/>
      <c r="O48" s="1176"/>
      <c r="P48" s="1030"/>
      <c r="Q48" s="1176"/>
      <c r="R48" s="1030"/>
      <c r="S48" s="1176"/>
      <c r="T48" s="1030"/>
      <c r="U48" s="1176"/>
      <c r="V48" s="1030"/>
      <c r="W48" s="1176"/>
      <c r="X48" s="1030"/>
      <c r="Y48" s="1176"/>
      <c r="Z48" s="1030"/>
      <c r="AA48" s="1176"/>
      <c r="AB48" s="1030"/>
      <c r="AC48" s="1176"/>
      <c r="AD48" s="1030"/>
      <c r="AE48" s="1176"/>
      <c r="AF48" s="1030"/>
      <c r="AG48" s="1176"/>
      <c r="AH48" s="1030"/>
      <c r="AI48" s="1176"/>
      <c r="AJ48" s="1030"/>
      <c r="AK48" s="1176"/>
      <c r="AL48" s="1030"/>
      <c r="AM48" s="1176"/>
      <c r="AN48" s="1030"/>
      <c r="AO48" s="1176"/>
      <c r="AP48" s="1030"/>
      <c r="AQ48" s="1176"/>
      <c r="AR48" s="1030"/>
      <c r="AS48" s="1176"/>
      <c r="AT48" s="1030"/>
      <c r="AU48" s="1176"/>
      <c r="AV48" s="1030"/>
      <c r="AW48" s="1176"/>
      <c r="AX48" s="1030"/>
      <c r="AY48" s="1176"/>
      <c r="AZ48" s="1030"/>
      <c r="BA48" s="1176"/>
      <c r="BB48" s="1030"/>
      <c r="BC48" s="1176"/>
      <c r="BD48" s="1030"/>
      <c r="BE48" s="1176"/>
      <c r="BF48" s="1030"/>
      <c r="BG48" s="1176"/>
      <c r="BH48" s="1030"/>
      <c r="BI48" s="296"/>
      <c r="BV48" s="765">
        <v>0</v>
      </c>
    </row>
    <row s="1642" customFormat="1" customHeight="1" ht="11.25" hidden="1">
      <c r="A49" s="2412"/>
      <c r="B49" s="518"/>
      <c r="D49" s="672" t="s">
        <v>4395</v>
      </c>
      <c r="E49" s="678" t="s">
        <v>4396</v>
      </c>
      <c r="F49" s="667" t="s">
        <v>4379</v>
      </c>
      <c r="G49" s="675"/>
      <c r="H49" s="1030"/>
      <c r="I49" s="675"/>
      <c r="J49" s="1030"/>
      <c r="K49" s="1176"/>
      <c r="L49" s="1030"/>
      <c r="M49" s="1176"/>
      <c r="N49" s="1030"/>
      <c r="O49" s="1176"/>
      <c r="P49" s="1030"/>
      <c r="Q49" s="1176"/>
      <c r="R49" s="1030"/>
      <c r="S49" s="1176"/>
      <c r="T49" s="1030"/>
      <c r="U49" s="1176"/>
      <c r="V49" s="1030"/>
      <c r="W49" s="1176"/>
      <c r="X49" s="1030"/>
      <c r="Y49" s="1176"/>
      <c r="Z49" s="1030"/>
      <c r="AA49" s="1176"/>
      <c r="AB49" s="1030"/>
      <c r="AC49" s="1176"/>
      <c r="AD49" s="1030"/>
      <c r="AE49" s="1176"/>
      <c r="AF49" s="1030"/>
      <c r="AG49" s="1176"/>
      <c r="AH49" s="1030"/>
      <c r="AI49" s="1176"/>
      <c r="AJ49" s="1030"/>
      <c r="AK49" s="1176"/>
      <c r="AL49" s="1030"/>
      <c r="AM49" s="1176"/>
      <c r="AN49" s="1030"/>
      <c r="AO49" s="1176"/>
      <c r="AP49" s="1030"/>
      <c r="AQ49" s="1176"/>
      <c r="AR49" s="1030"/>
      <c r="AS49" s="1176"/>
      <c r="AT49" s="1030"/>
      <c r="AU49" s="1176"/>
      <c r="AV49" s="1030"/>
      <c r="AW49" s="1176"/>
      <c r="AX49" s="1030"/>
      <c r="AY49" s="1176"/>
      <c r="AZ49" s="1030"/>
      <c r="BA49" s="1176"/>
      <c r="BB49" s="1030"/>
      <c r="BC49" s="1176"/>
      <c r="BD49" s="1030"/>
      <c r="BE49" s="1176"/>
      <c r="BF49" s="1030"/>
      <c r="BG49" s="1176"/>
      <c r="BH49" s="1030"/>
      <c r="BI49" s="296"/>
      <c r="BV49" s="765">
        <v>0</v>
      </c>
    </row>
    <row s="1642" customFormat="1" customHeight="1" ht="11.25" hidden="1">
      <c r="A50" s="2412"/>
      <c r="B50" s="518"/>
      <c r="D50" s="672" t="s">
        <v>4397</v>
      </c>
      <c r="E50" s="674" t="s">
        <v>4398</v>
      </c>
      <c r="F50" s="667" t="s">
        <v>4379</v>
      </c>
      <c r="G50" s="675"/>
      <c r="H50" s="1030"/>
      <c r="I50" s="675"/>
      <c r="J50" s="1030"/>
      <c r="K50" s="1176"/>
      <c r="L50" s="1030"/>
      <c r="M50" s="1176"/>
      <c r="N50" s="1030"/>
      <c r="O50" s="1176"/>
      <c r="P50" s="1030"/>
      <c r="Q50" s="1176"/>
      <c r="R50" s="1030"/>
      <c r="S50" s="1176"/>
      <c r="T50" s="1030"/>
      <c r="U50" s="1176"/>
      <c r="V50" s="1030"/>
      <c r="W50" s="1176"/>
      <c r="X50" s="1030"/>
      <c r="Y50" s="1176"/>
      <c r="Z50" s="1030"/>
      <c r="AA50" s="1176"/>
      <c r="AB50" s="1030"/>
      <c r="AC50" s="1176"/>
      <c r="AD50" s="1030"/>
      <c r="AE50" s="1176"/>
      <c r="AF50" s="1030"/>
      <c r="AG50" s="1176"/>
      <c r="AH50" s="1030"/>
      <c r="AI50" s="1176"/>
      <c r="AJ50" s="1030"/>
      <c r="AK50" s="1176"/>
      <c r="AL50" s="1030"/>
      <c r="AM50" s="1176"/>
      <c r="AN50" s="1030"/>
      <c r="AO50" s="1176"/>
      <c r="AP50" s="1030"/>
      <c r="AQ50" s="1176"/>
      <c r="AR50" s="1030"/>
      <c r="AS50" s="1176"/>
      <c r="AT50" s="1030"/>
      <c r="AU50" s="1176"/>
      <c r="AV50" s="1030"/>
      <c r="AW50" s="1176"/>
      <c r="AX50" s="1030"/>
      <c r="AY50" s="1176"/>
      <c r="AZ50" s="1030"/>
      <c r="BA50" s="1176"/>
      <c r="BB50" s="1030"/>
      <c r="BC50" s="1176"/>
      <c r="BD50" s="1030"/>
      <c r="BE50" s="1176"/>
      <c r="BF50" s="1030"/>
      <c r="BG50" s="1176"/>
      <c r="BH50" s="1030"/>
      <c r="BI50" s="296"/>
      <c r="BV50" s="765">
        <v>0</v>
      </c>
    </row>
    <row s="1642" customFormat="1" customHeight="1" ht="11.25" hidden="1">
      <c r="A51" s="2412"/>
      <c r="B51" s="518"/>
      <c r="D51" s="672" t="s">
        <v>4399</v>
      </c>
      <c r="E51" s="674" t="s">
        <v>4400</v>
      </c>
      <c r="F51" s="667" t="s">
        <v>4379</v>
      </c>
      <c r="G51" s="675"/>
      <c r="H51" s="1030"/>
      <c r="I51" s="675"/>
      <c r="J51" s="1030"/>
      <c r="K51" s="1176"/>
      <c r="L51" s="1030"/>
      <c r="M51" s="1176"/>
      <c r="N51" s="1030"/>
      <c r="O51" s="1176"/>
      <c r="P51" s="1030"/>
      <c r="Q51" s="1176"/>
      <c r="R51" s="1030"/>
      <c r="S51" s="1176"/>
      <c r="T51" s="1030"/>
      <c r="U51" s="1176"/>
      <c r="V51" s="1030"/>
      <c r="W51" s="1176"/>
      <c r="X51" s="1030"/>
      <c r="Y51" s="1176"/>
      <c r="Z51" s="1030"/>
      <c r="AA51" s="1176"/>
      <c r="AB51" s="1030"/>
      <c r="AC51" s="1176"/>
      <c r="AD51" s="1030"/>
      <c r="AE51" s="1176"/>
      <c r="AF51" s="1030"/>
      <c r="AG51" s="1176"/>
      <c r="AH51" s="1030"/>
      <c r="AI51" s="1176"/>
      <c r="AJ51" s="1030"/>
      <c r="AK51" s="1176"/>
      <c r="AL51" s="1030"/>
      <c r="AM51" s="1176"/>
      <c r="AN51" s="1030"/>
      <c r="AO51" s="1176"/>
      <c r="AP51" s="1030"/>
      <c r="AQ51" s="1176"/>
      <c r="AR51" s="1030"/>
      <c r="AS51" s="1176"/>
      <c r="AT51" s="1030"/>
      <c r="AU51" s="1176"/>
      <c r="AV51" s="1030"/>
      <c r="AW51" s="1176"/>
      <c r="AX51" s="1030"/>
      <c r="AY51" s="1176"/>
      <c r="AZ51" s="1030"/>
      <c r="BA51" s="1176"/>
      <c r="BB51" s="1030"/>
      <c r="BC51" s="1176"/>
      <c r="BD51" s="1030"/>
      <c r="BE51" s="1176"/>
      <c r="BF51" s="1030"/>
      <c r="BG51" s="1176"/>
      <c r="BH51" s="1030"/>
      <c r="BI51" s="296"/>
      <c r="BV51" s="765">
        <v>0</v>
      </c>
    </row>
    <row s="1642" customFormat="1" customHeight="1" ht="45" hidden="1">
      <c r="A52" s="2412"/>
      <c r="B52" s="518"/>
      <c r="D52" s="672" t="s">
        <v>115</v>
      </c>
      <c r="E52" s="673" t="s">
        <v>4401</v>
      </c>
      <c r="F52" s="667" t="s">
        <v>4379</v>
      </c>
      <c r="G52" s="675"/>
      <c r="H52" s="1030"/>
      <c r="I52" s="675"/>
      <c r="J52" s="1030"/>
      <c r="K52" s="1176"/>
      <c r="L52" s="1030"/>
      <c r="M52" s="1176"/>
      <c r="N52" s="1030"/>
      <c r="O52" s="1176"/>
      <c r="P52" s="1030"/>
      <c r="Q52" s="1176"/>
      <c r="R52" s="1030"/>
      <c r="S52" s="1176"/>
      <c r="T52" s="1030"/>
      <c r="U52" s="1176"/>
      <c r="V52" s="1030"/>
      <c r="W52" s="1176"/>
      <c r="X52" s="1030"/>
      <c r="Y52" s="1176"/>
      <c r="Z52" s="1030"/>
      <c r="AA52" s="1176"/>
      <c r="AB52" s="1030"/>
      <c r="AC52" s="1176"/>
      <c r="AD52" s="1030"/>
      <c r="AE52" s="1176"/>
      <c r="AF52" s="1030"/>
      <c r="AG52" s="1176"/>
      <c r="AH52" s="1030"/>
      <c r="AI52" s="1176"/>
      <c r="AJ52" s="1030"/>
      <c r="AK52" s="1176"/>
      <c r="AL52" s="1030"/>
      <c r="AM52" s="1176"/>
      <c r="AN52" s="1030"/>
      <c r="AO52" s="1176"/>
      <c r="AP52" s="1030"/>
      <c r="AQ52" s="1176"/>
      <c r="AR52" s="1030"/>
      <c r="AS52" s="1176"/>
      <c r="AT52" s="1030"/>
      <c r="AU52" s="1176"/>
      <c r="AV52" s="1030"/>
      <c r="AW52" s="1176"/>
      <c r="AX52" s="1030"/>
      <c r="AY52" s="1176"/>
      <c r="AZ52" s="1030"/>
      <c r="BA52" s="1176"/>
      <c r="BB52" s="1030"/>
      <c r="BC52" s="1176"/>
      <c r="BD52" s="1030"/>
      <c r="BE52" s="1176"/>
      <c r="BF52" s="1030"/>
      <c r="BG52" s="1176"/>
      <c r="BH52" s="1030"/>
      <c r="BI52" s="296"/>
      <c r="BV52" s="765">
        <v>0</v>
      </c>
    </row>
    <row s="1642" customFormat="1" customHeight="1" ht="11.25" hidden="1">
      <c r="A53" s="2412"/>
      <c r="B53" s="518"/>
      <c r="D53" s="672" t="s">
        <v>489</v>
      </c>
      <c r="E53" s="674" t="s">
        <v>4390</v>
      </c>
      <c r="F53" s="667" t="s">
        <v>4379</v>
      </c>
      <c r="G53" s="675"/>
      <c r="H53" s="1030"/>
      <c r="I53" s="675"/>
      <c r="J53" s="1030"/>
      <c r="K53" s="1176"/>
      <c r="L53" s="1030"/>
      <c r="M53" s="1176"/>
      <c r="N53" s="1030"/>
      <c r="O53" s="1176"/>
      <c r="P53" s="1030"/>
      <c r="Q53" s="1176"/>
      <c r="R53" s="1030"/>
      <c r="S53" s="1176"/>
      <c r="T53" s="1030"/>
      <c r="U53" s="1176"/>
      <c r="V53" s="1030"/>
      <c r="W53" s="1176"/>
      <c r="X53" s="1030"/>
      <c r="Y53" s="1176"/>
      <c r="Z53" s="1030"/>
      <c r="AA53" s="1176"/>
      <c r="AB53" s="1030"/>
      <c r="AC53" s="1176"/>
      <c r="AD53" s="1030"/>
      <c r="AE53" s="1176"/>
      <c r="AF53" s="1030"/>
      <c r="AG53" s="1176"/>
      <c r="AH53" s="1030"/>
      <c r="AI53" s="1176"/>
      <c r="AJ53" s="1030"/>
      <c r="AK53" s="1176"/>
      <c r="AL53" s="1030"/>
      <c r="AM53" s="1176"/>
      <c r="AN53" s="1030"/>
      <c r="AO53" s="1176"/>
      <c r="AP53" s="1030"/>
      <c r="AQ53" s="1176"/>
      <c r="AR53" s="1030"/>
      <c r="AS53" s="1176"/>
      <c r="AT53" s="1030"/>
      <c r="AU53" s="1176"/>
      <c r="AV53" s="1030"/>
      <c r="AW53" s="1176"/>
      <c r="AX53" s="1030"/>
      <c r="AY53" s="1176"/>
      <c r="AZ53" s="1030"/>
      <c r="BA53" s="1176"/>
      <c r="BB53" s="1030"/>
      <c r="BC53" s="1176"/>
      <c r="BD53" s="1030"/>
      <c r="BE53" s="1176"/>
      <c r="BF53" s="1030"/>
      <c r="BG53" s="1176"/>
      <c r="BH53" s="1030"/>
      <c r="BI53" s="296"/>
      <c r="BV53" s="765">
        <v>0</v>
      </c>
    </row>
    <row s="1642" customFormat="1" customHeight="1" ht="11.25" hidden="1">
      <c r="A54" s="2412"/>
      <c r="B54" s="518"/>
      <c r="D54" s="672" t="s">
        <v>4402</v>
      </c>
      <c r="E54" s="674" t="s">
        <v>4391</v>
      </c>
      <c r="F54" s="667" t="s">
        <v>4379</v>
      </c>
      <c r="G54" s="675"/>
      <c r="H54" s="1030"/>
      <c r="I54" s="675"/>
      <c r="J54" s="1030"/>
      <c r="K54" s="1176"/>
      <c r="L54" s="1030"/>
      <c r="M54" s="1176"/>
      <c r="N54" s="1030"/>
      <c r="O54" s="1176"/>
      <c r="P54" s="1030"/>
      <c r="Q54" s="1176"/>
      <c r="R54" s="1030"/>
      <c r="S54" s="1176"/>
      <c r="T54" s="1030"/>
      <c r="U54" s="1176"/>
      <c r="V54" s="1030"/>
      <c r="W54" s="1176"/>
      <c r="X54" s="1030"/>
      <c r="Y54" s="1176"/>
      <c r="Z54" s="1030"/>
      <c r="AA54" s="1176"/>
      <c r="AB54" s="1030"/>
      <c r="AC54" s="1176"/>
      <c r="AD54" s="1030"/>
      <c r="AE54" s="1176"/>
      <c r="AF54" s="1030"/>
      <c r="AG54" s="1176"/>
      <c r="AH54" s="1030"/>
      <c r="AI54" s="1176"/>
      <c r="AJ54" s="1030"/>
      <c r="AK54" s="1176"/>
      <c r="AL54" s="1030"/>
      <c r="AM54" s="1176"/>
      <c r="AN54" s="1030"/>
      <c r="AO54" s="1176"/>
      <c r="AP54" s="1030"/>
      <c r="AQ54" s="1176"/>
      <c r="AR54" s="1030"/>
      <c r="AS54" s="1176"/>
      <c r="AT54" s="1030"/>
      <c r="AU54" s="1176"/>
      <c r="AV54" s="1030"/>
      <c r="AW54" s="1176"/>
      <c r="AX54" s="1030"/>
      <c r="AY54" s="1176"/>
      <c r="AZ54" s="1030"/>
      <c r="BA54" s="1176"/>
      <c r="BB54" s="1030"/>
      <c r="BC54" s="1176"/>
      <c r="BD54" s="1030"/>
      <c r="BE54" s="1176"/>
      <c r="BF54" s="1030"/>
      <c r="BG54" s="1176"/>
      <c r="BH54" s="1030"/>
      <c r="BI54" s="296"/>
      <c r="BV54" s="765">
        <v>0</v>
      </c>
    </row>
    <row s="1642" customFormat="1" customHeight="1" ht="11.25" hidden="1">
      <c r="A55" s="2412"/>
      <c r="B55" s="518"/>
      <c r="D55" s="672" t="s">
        <v>4403</v>
      </c>
      <c r="E55" s="674" t="s">
        <v>4392</v>
      </c>
      <c r="F55" s="667" t="s">
        <v>4379</v>
      </c>
      <c r="G55" s="675"/>
      <c r="H55" s="1030"/>
      <c r="I55" s="675"/>
      <c r="J55" s="1030"/>
      <c r="K55" s="1176"/>
      <c r="L55" s="1030"/>
      <c r="M55" s="1176"/>
      <c r="N55" s="1030"/>
      <c r="O55" s="1176"/>
      <c r="P55" s="1030"/>
      <c r="Q55" s="1176"/>
      <c r="R55" s="1030"/>
      <c r="S55" s="1176"/>
      <c r="T55" s="1030"/>
      <c r="U55" s="1176"/>
      <c r="V55" s="1030"/>
      <c r="W55" s="1176"/>
      <c r="X55" s="1030"/>
      <c r="Y55" s="1176"/>
      <c r="Z55" s="1030"/>
      <c r="AA55" s="1176"/>
      <c r="AB55" s="1030"/>
      <c r="AC55" s="1176"/>
      <c r="AD55" s="1030"/>
      <c r="AE55" s="1176"/>
      <c r="AF55" s="1030"/>
      <c r="AG55" s="1176"/>
      <c r="AH55" s="1030"/>
      <c r="AI55" s="1176"/>
      <c r="AJ55" s="1030"/>
      <c r="AK55" s="1176"/>
      <c r="AL55" s="1030"/>
      <c r="AM55" s="1176"/>
      <c r="AN55" s="1030"/>
      <c r="AO55" s="1176"/>
      <c r="AP55" s="1030"/>
      <c r="AQ55" s="1176"/>
      <c r="AR55" s="1030"/>
      <c r="AS55" s="1176"/>
      <c r="AT55" s="1030"/>
      <c r="AU55" s="1176"/>
      <c r="AV55" s="1030"/>
      <c r="AW55" s="1176"/>
      <c r="AX55" s="1030"/>
      <c r="AY55" s="1176"/>
      <c r="AZ55" s="1030"/>
      <c r="BA55" s="1176"/>
      <c r="BB55" s="1030"/>
      <c r="BC55" s="1176"/>
      <c r="BD55" s="1030"/>
      <c r="BE55" s="1176"/>
      <c r="BF55" s="1030"/>
      <c r="BG55" s="1176"/>
      <c r="BH55" s="1030"/>
      <c r="BI55" s="296"/>
      <c r="BV55" s="765">
        <v>0</v>
      </c>
    </row>
    <row s="1642" customFormat="1" customHeight="1" ht="11.25" hidden="1">
      <c r="A56" s="2412"/>
      <c r="B56" s="518"/>
      <c r="D56" s="672" t="s">
        <v>4404</v>
      </c>
      <c r="E56" s="678" t="s">
        <v>4394</v>
      </c>
      <c r="F56" s="667" t="s">
        <v>4379</v>
      </c>
      <c r="G56" s="675"/>
      <c r="H56" s="1030"/>
      <c r="I56" s="675"/>
      <c r="J56" s="1030"/>
      <c r="K56" s="1176"/>
      <c r="L56" s="1030"/>
      <c r="M56" s="1176"/>
      <c r="N56" s="1030"/>
      <c r="O56" s="1176"/>
      <c r="P56" s="1030"/>
      <c r="Q56" s="1176"/>
      <c r="R56" s="1030"/>
      <c r="S56" s="1176"/>
      <c r="T56" s="1030"/>
      <c r="U56" s="1176"/>
      <c r="V56" s="1030"/>
      <c r="W56" s="1176"/>
      <c r="X56" s="1030"/>
      <c r="Y56" s="1176"/>
      <c r="Z56" s="1030"/>
      <c r="AA56" s="1176"/>
      <c r="AB56" s="1030"/>
      <c r="AC56" s="1176"/>
      <c r="AD56" s="1030"/>
      <c r="AE56" s="1176"/>
      <c r="AF56" s="1030"/>
      <c r="AG56" s="1176"/>
      <c r="AH56" s="1030"/>
      <c r="AI56" s="1176"/>
      <c r="AJ56" s="1030"/>
      <c r="AK56" s="1176"/>
      <c r="AL56" s="1030"/>
      <c r="AM56" s="1176"/>
      <c r="AN56" s="1030"/>
      <c r="AO56" s="1176"/>
      <c r="AP56" s="1030"/>
      <c r="AQ56" s="1176"/>
      <c r="AR56" s="1030"/>
      <c r="AS56" s="1176"/>
      <c r="AT56" s="1030"/>
      <c r="AU56" s="1176"/>
      <c r="AV56" s="1030"/>
      <c r="AW56" s="1176"/>
      <c r="AX56" s="1030"/>
      <c r="AY56" s="1176"/>
      <c r="AZ56" s="1030"/>
      <c r="BA56" s="1176"/>
      <c r="BB56" s="1030"/>
      <c r="BC56" s="1176"/>
      <c r="BD56" s="1030"/>
      <c r="BE56" s="1176"/>
      <c r="BF56" s="1030"/>
      <c r="BG56" s="1176"/>
      <c r="BH56" s="1030"/>
      <c r="BI56" s="296"/>
      <c r="BV56" s="765">
        <v>0</v>
      </c>
    </row>
    <row s="1642" customFormat="1" customHeight="1" ht="11.25" hidden="1">
      <c r="A57" s="2412"/>
      <c r="B57" s="518"/>
      <c r="D57" s="672" t="s">
        <v>4405</v>
      </c>
      <c r="E57" s="678" t="s">
        <v>4396</v>
      </c>
      <c r="F57" s="667" t="s">
        <v>4379</v>
      </c>
      <c r="G57" s="675"/>
      <c r="H57" s="1030"/>
      <c r="I57" s="675"/>
      <c r="J57" s="1030"/>
      <c r="K57" s="1176"/>
      <c r="L57" s="1030"/>
      <c r="M57" s="1176"/>
      <c r="N57" s="1030"/>
      <c r="O57" s="1176"/>
      <c r="P57" s="1030"/>
      <c r="Q57" s="1176"/>
      <c r="R57" s="1030"/>
      <c r="S57" s="1176"/>
      <c r="T57" s="1030"/>
      <c r="U57" s="1176"/>
      <c r="V57" s="1030"/>
      <c r="W57" s="1176"/>
      <c r="X57" s="1030"/>
      <c r="Y57" s="1176"/>
      <c r="Z57" s="1030"/>
      <c r="AA57" s="1176"/>
      <c r="AB57" s="1030"/>
      <c r="AC57" s="1176"/>
      <c r="AD57" s="1030"/>
      <c r="AE57" s="1176"/>
      <c r="AF57" s="1030"/>
      <c r="AG57" s="1176"/>
      <c r="AH57" s="1030"/>
      <c r="AI57" s="1176"/>
      <c r="AJ57" s="1030"/>
      <c r="AK57" s="1176"/>
      <c r="AL57" s="1030"/>
      <c r="AM57" s="1176"/>
      <c r="AN57" s="1030"/>
      <c r="AO57" s="1176"/>
      <c r="AP57" s="1030"/>
      <c r="AQ57" s="1176"/>
      <c r="AR57" s="1030"/>
      <c r="AS57" s="1176"/>
      <c r="AT57" s="1030"/>
      <c r="AU57" s="1176"/>
      <c r="AV57" s="1030"/>
      <c r="AW57" s="1176"/>
      <c r="AX57" s="1030"/>
      <c r="AY57" s="1176"/>
      <c r="AZ57" s="1030"/>
      <c r="BA57" s="1176"/>
      <c r="BB57" s="1030"/>
      <c r="BC57" s="1176"/>
      <c r="BD57" s="1030"/>
      <c r="BE57" s="1176"/>
      <c r="BF57" s="1030"/>
      <c r="BG57" s="1176"/>
      <c r="BH57" s="1030"/>
      <c r="BI57" s="296"/>
      <c r="BV57" s="765">
        <v>0</v>
      </c>
    </row>
    <row s="1642" customFormat="1" customHeight="1" ht="11.25" hidden="1">
      <c r="A58" s="2412"/>
      <c r="B58" s="518"/>
      <c r="D58" s="672" t="s">
        <v>4406</v>
      </c>
      <c r="E58" s="674" t="s">
        <v>4398</v>
      </c>
      <c r="F58" s="667" t="s">
        <v>4379</v>
      </c>
      <c r="G58" s="675"/>
      <c r="H58" s="1030"/>
      <c r="I58" s="675"/>
      <c r="J58" s="1030"/>
      <c r="K58" s="1176"/>
      <c r="L58" s="1030"/>
      <c r="M58" s="1176"/>
      <c r="N58" s="1030"/>
      <c r="O58" s="1176"/>
      <c r="P58" s="1030"/>
      <c r="Q58" s="1176"/>
      <c r="R58" s="1030"/>
      <c r="S58" s="1176"/>
      <c r="T58" s="1030"/>
      <c r="U58" s="1176"/>
      <c r="V58" s="1030"/>
      <c r="W58" s="1176"/>
      <c r="X58" s="1030"/>
      <c r="Y58" s="1176"/>
      <c r="Z58" s="1030"/>
      <c r="AA58" s="1176"/>
      <c r="AB58" s="1030"/>
      <c r="AC58" s="1176"/>
      <c r="AD58" s="1030"/>
      <c r="AE58" s="1176"/>
      <c r="AF58" s="1030"/>
      <c r="AG58" s="1176"/>
      <c r="AH58" s="1030"/>
      <c r="AI58" s="1176"/>
      <c r="AJ58" s="1030"/>
      <c r="AK58" s="1176"/>
      <c r="AL58" s="1030"/>
      <c r="AM58" s="1176"/>
      <c r="AN58" s="1030"/>
      <c r="AO58" s="1176"/>
      <c r="AP58" s="1030"/>
      <c r="AQ58" s="1176"/>
      <c r="AR58" s="1030"/>
      <c r="AS58" s="1176"/>
      <c r="AT58" s="1030"/>
      <c r="AU58" s="1176"/>
      <c r="AV58" s="1030"/>
      <c r="AW58" s="1176"/>
      <c r="AX58" s="1030"/>
      <c r="AY58" s="1176"/>
      <c r="AZ58" s="1030"/>
      <c r="BA58" s="1176"/>
      <c r="BB58" s="1030"/>
      <c r="BC58" s="1176"/>
      <c r="BD58" s="1030"/>
      <c r="BE58" s="1176"/>
      <c r="BF58" s="1030"/>
      <c r="BG58" s="1176"/>
      <c r="BH58" s="1030"/>
      <c r="BI58" s="296"/>
      <c r="BV58" s="765">
        <v>0</v>
      </c>
    </row>
    <row s="1642" customFormat="1" customHeight="1" ht="11.25" hidden="1">
      <c r="A59" s="2412"/>
      <c r="B59" s="518"/>
      <c r="D59" s="672" t="s">
        <v>4407</v>
      </c>
      <c r="E59" s="674" t="s">
        <v>4400</v>
      </c>
      <c r="F59" s="667" t="s">
        <v>4379</v>
      </c>
      <c r="G59" s="675"/>
      <c r="H59" s="1030"/>
      <c r="I59" s="675"/>
      <c r="J59" s="1030"/>
      <c r="K59" s="1176"/>
      <c r="L59" s="1030"/>
      <c r="M59" s="1176"/>
      <c r="N59" s="1030"/>
      <c r="O59" s="1176"/>
      <c r="P59" s="1030"/>
      <c r="Q59" s="1176"/>
      <c r="R59" s="1030"/>
      <c r="S59" s="1176"/>
      <c r="T59" s="1030"/>
      <c r="U59" s="1176"/>
      <c r="V59" s="1030"/>
      <c r="W59" s="1176"/>
      <c r="X59" s="1030"/>
      <c r="Y59" s="1176"/>
      <c r="Z59" s="1030"/>
      <c r="AA59" s="1176"/>
      <c r="AB59" s="1030"/>
      <c r="AC59" s="1176"/>
      <c r="AD59" s="1030"/>
      <c r="AE59" s="1176"/>
      <c r="AF59" s="1030"/>
      <c r="AG59" s="1176"/>
      <c r="AH59" s="1030"/>
      <c r="AI59" s="1176"/>
      <c r="AJ59" s="1030"/>
      <c r="AK59" s="1176"/>
      <c r="AL59" s="1030"/>
      <c r="AM59" s="1176"/>
      <c r="AN59" s="1030"/>
      <c r="AO59" s="1176"/>
      <c r="AP59" s="1030"/>
      <c r="AQ59" s="1176"/>
      <c r="AR59" s="1030"/>
      <c r="AS59" s="1176"/>
      <c r="AT59" s="1030"/>
      <c r="AU59" s="1176"/>
      <c r="AV59" s="1030"/>
      <c r="AW59" s="1176"/>
      <c r="AX59" s="1030"/>
      <c r="AY59" s="1176"/>
      <c r="AZ59" s="1030"/>
      <c r="BA59" s="1176"/>
      <c r="BB59" s="1030"/>
      <c r="BC59" s="1176"/>
      <c r="BD59" s="1030"/>
      <c r="BE59" s="1176"/>
      <c r="BF59" s="1030"/>
      <c r="BG59" s="1176"/>
      <c r="BH59" s="1030"/>
      <c r="BI59" s="296"/>
      <c r="BV59" s="765">
        <v>0</v>
      </c>
    </row>
    <row s="1642" customFormat="1" customHeight="1" ht="33.75" hidden="1">
      <c r="A60" s="2412"/>
      <c r="B60" s="518"/>
      <c r="D60" s="672" t="s">
        <v>92</v>
      </c>
      <c r="E60" s="673" t="s">
        <v>4408</v>
      </c>
      <c r="F60" s="728" t="s">
        <v>734</v>
      </c>
      <c r="G60" s="749"/>
      <c r="H60" s="1030"/>
      <c r="I60" s="749"/>
      <c r="J60" s="1030"/>
      <c r="K60" s="749"/>
      <c r="L60" s="1030"/>
      <c r="M60" s="749"/>
      <c r="N60" s="1030"/>
      <c r="O60" s="749"/>
      <c r="P60" s="1030"/>
      <c r="Q60" s="749"/>
      <c r="R60" s="1030"/>
      <c r="S60" s="749"/>
      <c r="T60" s="1030"/>
      <c r="U60" s="749"/>
      <c r="V60" s="1030"/>
      <c r="W60" s="749"/>
      <c r="X60" s="1030"/>
      <c r="Y60" s="749"/>
      <c r="Z60" s="1030"/>
      <c r="AA60" s="749"/>
      <c r="AB60" s="1030"/>
      <c r="AC60" s="749"/>
      <c r="AD60" s="1030"/>
      <c r="AE60" s="749"/>
      <c r="AF60" s="1030"/>
      <c r="AG60" s="749"/>
      <c r="AH60" s="1030"/>
      <c r="AI60" s="749"/>
      <c r="AJ60" s="1030"/>
      <c r="AK60" s="749"/>
      <c r="AL60" s="1030"/>
      <c r="AM60" s="749"/>
      <c r="AN60" s="1030"/>
      <c r="AO60" s="749"/>
      <c r="AP60" s="1030"/>
      <c r="AQ60" s="749"/>
      <c r="AR60" s="1030"/>
      <c r="AS60" s="749"/>
      <c r="AT60" s="1030"/>
      <c r="AU60" s="749"/>
      <c r="AV60" s="1030"/>
      <c r="AW60" s="749"/>
      <c r="AX60" s="1030"/>
      <c r="AY60" s="749"/>
      <c r="AZ60" s="1030"/>
      <c r="BA60" s="749"/>
      <c r="BB60" s="1030"/>
      <c r="BC60" s="749"/>
      <c r="BD60" s="1030"/>
      <c r="BE60" s="749"/>
      <c r="BF60" s="1030"/>
      <c r="BG60" s="749"/>
      <c r="BH60" s="1030"/>
      <c r="BI60" s="309" t="s">
        <v>4409</v>
      </c>
      <c r="BV60" s="765">
        <v>0</v>
      </c>
    </row>
    <row s="1642" customFormat="1" customHeight="1" ht="33.75" hidden="1">
      <c r="A61" s="2412"/>
      <c r="B61" s="518"/>
      <c r="D61" s="672" t="s">
        <v>93</v>
      </c>
      <c r="E61" s="673" t="s">
        <v>4410</v>
      </c>
      <c r="F61" s="733" t="s">
        <v>4339</v>
      </c>
      <c r="G61" s="675"/>
      <c r="H61" s="1030"/>
      <c r="I61" s="675"/>
      <c r="J61" s="1030"/>
      <c r="K61" s="1176"/>
      <c r="L61" s="1030"/>
      <c r="M61" s="1176"/>
      <c r="N61" s="1030"/>
      <c r="O61" s="1176"/>
      <c r="P61" s="1030"/>
      <c r="Q61" s="1176"/>
      <c r="R61" s="1030"/>
      <c r="S61" s="1176"/>
      <c r="T61" s="1030"/>
      <c r="U61" s="1176"/>
      <c r="V61" s="1030"/>
      <c r="W61" s="1176"/>
      <c r="X61" s="1030"/>
      <c r="Y61" s="1176"/>
      <c r="Z61" s="1030"/>
      <c r="AA61" s="1176"/>
      <c r="AB61" s="1030"/>
      <c r="AC61" s="1176"/>
      <c r="AD61" s="1030"/>
      <c r="AE61" s="1176"/>
      <c r="AF61" s="1030"/>
      <c r="AG61" s="1176"/>
      <c r="AH61" s="1030"/>
      <c r="AI61" s="1176"/>
      <c r="AJ61" s="1030"/>
      <c r="AK61" s="1176"/>
      <c r="AL61" s="1030"/>
      <c r="AM61" s="1176"/>
      <c r="AN61" s="1030"/>
      <c r="AO61" s="1176"/>
      <c r="AP61" s="1030"/>
      <c r="AQ61" s="1176"/>
      <c r="AR61" s="1030"/>
      <c r="AS61" s="1176"/>
      <c r="AT61" s="1030"/>
      <c r="AU61" s="1176"/>
      <c r="AV61" s="1030"/>
      <c r="AW61" s="1176"/>
      <c r="AX61" s="1030"/>
      <c r="AY61" s="1176"/>
      <c r="AZ61" s="1030"/>
      <c r="BA61" s="1176"/>
      <c r="BB61" s="1030"/>
      <c r="BC61" s="1176"/>
      <c r="BD61" s="1030"/>
      <c r="BE61" s="1176"/>
      <c r="BF61" s="1030"/>
      <c r="BG61" s="1176"/>
      <c r="BH61" s="1030"/>
      <c r="BI61" s="296"/>
      <c r="BV61" s="765">
        <v>0</v>
      </c>
    </row>
    <row s="1642" customFormat="1" customHeight="1" ht="22.5" hidden="1">
      <c r="A62" s="2412"/>
      <c r="B62" s="518" t="s">
        <v>779</v>
      </c>
      <c r="D62" s="672" t="s">
        <v>126</v>
      </c>
      <c r="E62" s="673" t="s">
        <v>4411</v>
      </c>
      <c r="F62" s="733" t="s">
        <v>482</v>
      </c>
      <c r="G62" s="389"/>
      <c r="H62" s="1030"/>
      <c r="I62" s="389"/>
      <c r="J62" s="1030"/>
      <c r="K62" s="1171"/>
      <c r="L62" s="1030"/>
      <c r="M62" s="1171"/>
      <c r="N62" s="1030"/>
      <c r="O62" s="1171"/>
      <c r="P62" s="1030"/>
      <c r="Q62" s="1171"/>
      <c r="R62" s="1030"/>
      <c r="S62" s="1171"/>
      <c r="T62" s="1030"/>
      <c r="U62" s="1171"/>
      <c r="V62" s="1030"/>
      <c r="W62" s="1171"/>
      <c r="X62" s="1030"/>
      <c r="Y62" s="1171"/>
      <c r="Z62" s="1030"/>
      <c r="AA62" s="1171"/>
      <c r="AB62" s="1030"/>
      <c r="AC62" s="1171"/>
      <c r="AD62" s="1030"/>
      <c r="AE62" s="1171"/>
      <c r="AF62" s="1030"/>
      <c r="AG62" s="1171"/>
      <c r="AH62" s="1030"/>
      <c r="AI62" s="1171"/>
      <c r="AJ62" s="1030"/>
      <c r="AK62" s="1171"/>
      <c r="AL62" s="1030"/>
      <c r="AM62" s="1171"/>
      <c r="AN62" s="1030"/>
      <c r="AO62" s="1171"/>
      <c r="AP62" s="1030"/>
      <c r="AQ62" s="1171"/>
      <c r="AR62" s="1030"/>
      <c r="AS62" s="1171"/>
      <c r="AT62" s="1030"/>
      <c r="AU62" s="1171"/>
      <c r="AV62" s="1030"/>
      <c r="AW62" s="1171"/>
      <c r="AX62" s="1030"/>
      <c r="AY62" s="1171"/>
      <c r="AZ62" s="1030"/>
      <c r="BA62" s="1171"/>
      <c r="BB62" s="1030"/>
      <c r="BC62" s="1171"/>
      <c r="BD62" s="1030"/>
      <c r="BE62" s="1171"/>
      <c r="BF62" s="1030"/>
      <c r="BG62" s="1171"/>
      <c r="BH62" s="1030"/>
      <c r="BI62" s="296" t="s">
        <v>4135</v>
      </c>
      <c r="BV62" s="765">
        <v>0</v>
      </c>
    </row>
    <row s="1642" customFormat="1" customHeight="1" ht="45" hidden="1">
      <c r="A63" s="2412"/>
      <c r="B63" s="518" t="s">
        <v>779</v>
      </c>
      <c r="D63" s="672" t="s">
        <v>4412</v>
      </c>
      <c r="E63" s="674" t="s">
        <v>4413</v>
      </c>
      <c r="F63" s="728" t="s">
        <v>482</v>
      </c>
      <c r="G63" s="389"/>
      <c r="H63" s="1030"/>
      <c r="I63" s="389"/>
      <c r="J63" s="1030"/>
      <c r="K63" s="1171"/>
      <c r="L63" s="1030"/>
      <c r="M63" s="1171"/>
      <c r="N63" s="1030"/>
      <c r="O63" s="1171"/>
      <c r="P63" s="1030"/>
      <c r="Q63" s="1171"/>
      <c r="R63" s="1030"/>
      <c r="S63" s="1171"/>
      <c r="T63" s="1030"/>
      <c r="U63" s="1171"/>
      <c r="V63" s="1030"/>
      <c r="W63" s="1171"/>
      <c r="X63" s="1030"/>
      <c r="Y63" s="1171"/>
      <c r="Z63" s="1030"/>
      <c r="AA63" s="1171"/>
      <c r="AB63" s="1030"/>
      <c r="AC63" s="1171"/>
      <c r="AD63" s="1030"/>
      <c r="AE63" s="1171"/>
      <c r="AF63" s="1030"/>
      <c r="AG63" s="1171"/>
      <c r="AH63" s="1030"/>
      <c r="AI63" s="1171"/>
      <c r="AJ63" s="1030"/>
      <c r="AK63" s="1171"/>
      <c r="AL63" s="1030"/>
      <c r="AM63" s="1171"/>
      <c r="AN63" s="1030"/>
      <c r="AO63" s="1171"/>
      <c r="AP63" s="1030"/>
      <c r="AQ63" s="1171"/>
      <c r="AR63" s="1030"/>
      <c r="AS63" s="1171"/>
      <c r="AT63" s="1030"/>
      <c r="AU63" s="1171"/>
      <c r="AV63" s="1030"/>
      <c r="AW63" s="1171"/>
      <c r="AX63" s="1030"/>
      <c r="AY63" s="1171"/>
      <c r="AZ63" s="1030"/>
      <c r="BA63" s="1171"/>
      <c r="BB63" s="1030"/>
      <c r="BC63" s="1171"/>
      <c r="BD63" s="1030"/>
      <c r="BE63" s="1171"/>
      <c r="BF63" s="1030"/>
      <c r="BG63" s="1171"/>
      <c r="BH63" s="1030"/>
      <c r="BI63" s="296" t="s">
        <v>4135</v>
      </c>
      <c r="BV63" s="765">
        <v>0</v>
      </c>
    </row>
    <row s="1642" customFormat="1" customHeight="1" ht="11.549999999999999">
      <c r="A64" s="1040"/>
      <c r="B64" s="525"/>
      <c r="D64" s="1041"/>
      <c r="E64" s="10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K64" s="1642"/>
      <c r="AL64" s="1642"/>
      <c r="AM64" s="1642"/>
      <c r="AN64" s="1642"/>
      <c r="AO64" s="1642"/>
      <c r="AP64" s="1642"/>
      <c r="AQ64" s="1642"/>
      <c r="AR64" s="1642"/>
      <c r="AS64" s="1642"/>
      <c r="AT64" s="1642"/>
      <c r="AU64" s="1642"/>
      <c r="AV64" s="1642"/>
      <c r="AW64" s="1642"/>
      <c r="AX64" s="1642"/>
      <c r="AY64" s="1642"/>
      <c r="AZ64" s="1642"/>
      <c r="BA64" s="1642"/>
      <c r="BB64" s="1642"/>
      <c r="BC64" s="1642"/>
      <c r="BD64" s="1642"/>
      <c r="BE64" s="1642"/>
      <c r="BF64" s="1642"/>
      <c r="BG64" s="1642"/>
      <c r="BH64" s="1642"/>
      <c r="BV64" s="516">
        <v>11</v>
      </c>
    </row>
    <row s="1642" customFormat="1" customHeight="1" ht="22.5" hidden="1">
      <c r="A65" s="2412" t="s">
        <v>4414</v>
      </c>
      <c r="B65" s="518"/>
      <c r="D65" s="672">
        <v>1</v>
      </c>
      <c r="E65" s="751" t="s">
        <v>4415</v>
      </c>
      <c r="F65" s="747" t="s">
        <v>4329</v>
      </c>
      <c r="G65" s="748"/>
      <c r="H65" s="1036"/>
      <c r="I65" s="748"/>
      <c r="J65" s="1036"/>
      <c r="K65" s="748"/>
      <c r="L65" s="1036"/>
      <c r="M65" s="748"/>
      <c r="N65" s="1036"/>
      <c r="O65" s="748"/>
      <c r="P65" s="1036"/>
      <c r="Q65" s="748"/>
      <c r="R65" s="1036"/>
      <c r="S65" s="748"/>
      <c r="T65" s="1036"/>
      <c r="U65" s="748"/>
      <c r="V65" s="1036"/>
      <c r="W65" s="748"/>
      <c r="X65" s="1036"/>
      <c r="Y65" s="748"/>
      <c r="Z65" s="1036"/>
      <c r="AA65" s="748"/>
      <c r="AB65" s="1036"/>
      <c r="AC65" s="748"/>
      <c r="AD65" s="1036"/>
      <c r="AE65" s="748"/>
      <c r="AF65" s="1036"/>
      <c r="AG65" s="748"/>
      <c r="AH65" s="1036"/>
      <c r="AI65" s="748"/>
      <c r="AJ65" s="1036"/>
      <c r="AK65" s="748"/>
      <c r="AL65" s="1036"/>
      <c r="AM65" s="748"/>
      <c r="AN65" s="1036"/>
      <c r="AO65" s="748"/>
      <c r="AP65" s="1036"/>
      <c r="AQ65" s="748"/>
      <c r="AR65" s="1036"/>
      <c r="AS65" s="748"/>
      <c r="AT65" s="1036"/>
      <c r="AU65" s="748"/>
      <c r="AV65" s="1036"/>
      <c r="AW65" s="748"/>
      <c r="AX65" s="1036"/>
      <c r="AY65" s="748"/>
      <c r="AZ65" s="1036"/>
      <c r="BA65" s="748"/>
      <c r="BB65" s="1036"/>
      <c r="BC65" s="748"/>
      <c r="BD65" s="1036"/>
      <c r="BE65" s="748"/>
      <c r="BF65" s="1036"/>
      <c r="BG65" s="748"/>
      <c r="BH65" s="1036"/>
      <c r="BI65" s="308" t="s">
        <v>4416</v>
      </c>
      <c r="BV65" s="765">
        <v>0</v>
      </c>
    </row>
    <row s="1642" customFormat="1" customHeight="1" ht="56.25" hidden="1">
      <c r="A66" s="2412"/>
      <c r="B66" s="518"/>
      <c r="D66" s="750" t="s">
        <v>102</v>
      </c>
      <c r="E66" s="714" t="s">
        <v>4417</v>
      </c>
      <c r="F66" s="667" t="s">
        <v>722</v>
      </c>
      <c r="G66" s="667" t="s">
        <v>722</v>
      </c>
      <c r="H66" s="526"/>
      <c r="I66" s="667" t="s">
        <v>722</v>
      </c>
      <c r="J66" s="526"/>
      <c r="K66" s="2124" t="s">
        <v>722</v>
      </c>
      <c r="L66" s="526"/>
      <c r="M66" s="2124" t="s">
        <v>722</v>
      </c>
      <c r="N66" s="526"/>
      <c r="O66" s="2124" t="s">
        <v>722</v>
      </c>
      <c r="P66" s="526"/>
      <c r="Q66" s="2124" t="s">
        <v>722</v>
      </c>
      <c r="R66" s="526"/>
      <c r="S66" s="2124" t="s">
        <v>722</v>
      </c>
      <c r="T66" s="526"/>
      <c r="U66" s="2124" t="s">
        <v>722</v>
      </c>
      <c r="V66" s="526"/>
      <c r="W66" s="2124" t="s">
        <v>722</v>
      </c>
      <c r="X66" s="526"/>
      <c r="Y66" s="2124" t="s">
        <v>722</v>
      </c>
      <c r="Z66" s="526"/>
      <c r="AA66" s="2124" t="s">
        <v>722</v>
      </c>
      <c r="AB66" s="526"/>
      <c r="AC66" s="2124" t="s">
        <v>722</v>
      </c>
      <c r="AD66" s="526"/>
      <c r="AE66" s="2124" t="s">
        <v>722</v>
      </c>
      <c r="AF66" s="526"/>
      <c r="AG66" s="2124" t="s">
        <v>722</v>
      </c>
      <c r="AH66" s="526"/>
      <c r="AI66" s="2124" t="s">
        <v>722</v>
      </c>
      <c r="AJ66" s="526"/>
      <c r="AK66" s="2124" t="s">
        <v>722</v>
      </c>
      <c r="AL66" s="526"/>
      <c r="AM66" s="2124" t="s">
        <v>722</v>
      </c>
      <c r="AN66" s="526"/>
      <c r="AO66" s="2124" t="s">
        <v>722</v>
      </c>
      <c r="AP66" s="526"/>
      <c r="AQ66" s="2124" t="s">
        <v>722</v>
      </c>
      <c r="AR66" s="526"/>
      <c r="AS66" s="2124" t="s">
        <v>722</v>
      </c>
      <c r="AT66" s="526"/>
      <c r="AU66" s="2124" t="s">
        <v>722</v>
      </c>
      <c r="AV66" s="526"/>
      <c r="AW66" s="2124" t="s">
        <v>722</v>
      </c>
      <c r="AX66" s="526"/>
      <c r="AY66" s="2124" t="s">
        <v>722</v>
      </c>
      <c r="AZ66" s="526"/>
      <c r="BA66" s="2124" t="s">
        <v>722</v>
      </c>
      <c r="BB66" s="526"/>
      <c r="BC66" s="2124" t="s">
        <v>722</v>
      </c>
      <c r="BD66" s="526"/>
      <c r="BE66" s="2124" t="s">
        <v>722</v>
      </c>
      <c r="BF66" s="526"/>
      <c r="BG66" s="2124" t="s">
        <v>722</v>
      </c>
      <c r="BH66" s="526"/>
      <c r="BI66" s="296"/>
      <c r="BV66" s="765">
        <v>0</v>
      </c>
    </row>
    <row s="1642" customFormat="1" customHeight="1" ht="33.75" hidden="1">
      <c r="A67" s="2412"/>
      <c r="B67" s="518"/>
      <c r="D67" s="750" t="s">
        <v>4212</v>
      </c>
      <c r="E67" s="961" t="s">
        <v>4418</v>
      </c>
      <c r="F67" s="667" t="s">
        <v>4382</v>
      </c>
      <c r="G67" s="734"/>
      <c r="H67" s="526"/>
      <c r="I67" s="734"/>
      <c r="J67" s="526"/>
      <c r="K67" s="734"/>
      <c r="L67" s="526"/>
      <c r="M67" s="734"/>
      <c r="N67" s="526"/>
      <c r="O67" s="734"/>
      <c r="P67" s="526"/>
      <c r="Q67" s="734"/>
      <c r="R67" s="526"/>
      <c r="S67" s="734"/>
      <c r="T67" s="526"/>
      <c r="U67" s="734"/>
      <c r="V67" s="526"/>
      <c r="W67" s="734"/>
      <c r="X67" s="526"/>
      <c r="Y67" s="734"/>
      <c r="Z67" s="526"/>
      <c r="AA67" s="734"/>
      <c r="AB67" s="526"/>
      <c r="AC67" s="734"/>
      <c r="AD67" s="526"/>
      <c r="AE67" s="734"/>
      <c r="AF67" s="526"/>
      <c r="AG67" s="734"/>
      <c r="AH67" s="526"/>
      <c r="AI67" s="734"/>
      <c r="AJ67" s="526"/>
      <c r="AK67" s="734"/>
      <c r="AL67" s="526"/>
      <c r="AM67" s="734"/>
      <c r="AN67" s="526"/>
      <c r="AO67" s="734"/>
      <c r="AP67" s="526"/>
      <c r="AQ67" s="734"/>
      <c r="AR67" s="526"/>
      <c r="AS67" s="734"/>
      <c r="AT67" s="526"/>
      <c r="AU67" s="734"/>
      <c r="AV67" s="526"/>
      <c r="AW67" s="734"/>
      <c r="AX67" s="526"/>
      <c r="AY67" s="734"/>
      <c r="AZ67" s="526"/>
      <c r="BA67" s="734"/>
      <c r="BB67" s="526"/>
      <c r="BC67" s="734"/>
      <c r="BD67" s="526"/>
      <c r="BE67" s="734"/>
      <c r="BF67" s="526"/>
      <c r="BG67" s="734"/>
      <c r="BH67" s="526"/>
      <c r="BI67" s="296"/>
      <c r="BV67" s="765">
        <v>0</v>
      </c>
    </row>
    <row s="1642" customFormat="1" customHeight="1" ht="22.5" hidden="1">
      <c r="A68" s="2412"/>
      <c r="B68" s="518"/>
      <c r="D68" s="750" t="s">
        <v>483</v>
      </c>
      <c r="E68" s="961" t="s">
        <v>4419</v>
      </c>
      <c r="F68" s="667" t="s">
        <v>4382</v>
      </c>
      <c r="G68" s="734"/>
      <c r="H68" s="526"/>
      <c r="I68" s="734"/>
      <c r="J68" s="526"/>
      <c r="K68" s="734"/>
      <c r="L68" s="526"/>
      <c r="M68" s="734"/>
      <c r="N68" s="526"/>
      <c r="O68" s="734"/>
      <c r="P68" s="526"/>
      <c r="Q68" s="734"/>
      <c r="R68" s="526"/>
      <c r="S68" s="734"/>
      <c r="T68" s="526"/>
      <c r="U68" s="734"/>
      <c r="V68" s="526"/>
      <c r="W68" s="734"/>
      <c r="X68" s="526"/>
      <c r="Y68" s="734"/>
      <c r="Z68" s="526"/>
      <c r="AA68" s="734"/>
      <c r="AB68" s="526"/>
      <c r="AC68" s="734"/>
      <c r="AD68" s="526"/>
      <c r="AE68" s="734"/>
      <c r="AF68" s="526"/>
      <c r="AG68" s="734"/>
      <c r="AH68" s="526"/>
      <c r="AI68" s="734"/>
      <c r="AJ68" s="526"/>
      <c r="AK68" s="734"/>
      <c r="AL68" s="526"/>
      <c r="AM68" s="734"/>
      <c r="AN68" s="526"/>
      <c r="AO68" s="734"/>
      <c r="AP68" s="526"/>
      <c r="AQ68" s="734"/>
      <c r="AR68" s="526"/>
      <c r="AS68" s="734"/>
      <c r="AT68" s="526"/>
      <c r="AU68" s="734"/>
      <c r="AV68" s="526"/>
      <c r="AW68" s="734"/>
      <c r="AX68" s="526"/>
      <c r="AY68" s="734"/>
      <c r="AZ68" s="526"/>
      <c r="BA68" s="734"/>
      <c r="BB68" s="526"/>
      <c r="BC68" s="734"/>
      <c r="BD68" s="526"/>
      <c r="BE68" s="734"/>
      <c r="BF68" s="526"/>
      <c r="BG68" s="734"/>
      <c r="BH68" s="526"/>
      <c r="BI68" s="296"/>
      <c r="BV68" s="765">
        <v>0</v>
      </c>
    </row>
    <row s="1642" customFormat="1" customHeight="1" ht="22.5" hidden="1">
      <c r="A69" s="2412"/>
      <c r="B69" s="518"/>
      <c r="D69" s="750" t="s">
        <v>486</v>
      </c>
      <c r="E69" s="961" t="s">
        <v>4420</v>
      </c>
      <c r="F69" s="728" t="s">
        <v>734</v>
      </c>
      <c r="G69" s="749"/>
      <c r="H69" s="526"/>
      <c r="I69" s="749"/>
      <c r="J69" s="526"/>
      <c r="K69" s="749"/>
      <c r="L69" s="526"/>
      <c r="M69" s="749"/>
      <c r="N69" s="526"/>
      <c r="O69" s="749"/>
      <c r="P69" s="526"/>
      <c r="Q69" s="749"/>
      <c r="R69" s="526"/>
      <c r="S69" s="749"/>
      <c r="T69" s="526"/>
      <c r="U69" s="749"/>
      <c r="V69" s="526"/>
      <c r="W69" s="749"/>
      <c r="X69" s="526"/>
      <c r="Y69" s="749"/>
      <c r="Z69" s="526"/>
      <c r="AA69" s="749"/>
      <c r="AB69" s="526"/>
      <c r="AC69" s="749"/>
      <c r="AD69" s="526"/>
      <c r="AE69" s="749"/>
      <c r="AF69" s="526"/>
      <c r="AG69" s="749"/>
      <c r="AH69" s="526"/>
      <c r="AI69" s="749"/>
      <c r="AJ69" s="526"/>
      <c r="AK69" s="749"/>
      <c r="AL69" s="526"/>
      <c r="AM69" s="749"/>
      <c r="AN69" s="526"/>
      <c r="AO69" s="749"/>
      <c r="AP69" s="526"/>
      <c r="AQ69" s="749"/>
      <c r="AR69" s="526"/>
      <c r="AS69" s="749"/>
      <c r="AT69" s="526"/>
      <c r="AU69" s="749"/>
      <c r="AV69" s="526"/>
      <c r="AW69" s="749"/>
      <c r="AX69" s="526"/>
      <c r="AY69" s="749"/>
      <c r="AZ69" s="526"/>
      <c r="BA69" s="749"/>
      <c r="BB69" s="526"/>
      <c r="BC69" s="749"/>
      <c r="BD69" s="526"/>
      <c r="BE69" s="749"/>
      <c r="BF69" s="526"/>
      <c r="BG69" s="749"/>
      <c r="BH69" s="526"/>
      <c r="BI69" s="296"/>
      <c r="BV69" s="765">
        <v>0</v>
      </c>
    </row>
    <row s="1642" customFormat="1" customHeight="1" ht="22.5" hidden="1">
      <c r="A70" s="2412"/>
      <c r="B70" s="518"/>
      <c r="D70" s="750" t="s">
        <v>4232</v>
      </c>
      <c r="E70" s="961" t="s">
        <v>4421</v>
      </c>
      <c r="F70" s="728" t="s">
        <v>734</v>
      </c>
      <c r="G70" s="749"/>
      <c r="H70" s="526"/>
      <c r="I70" s="749"/>
      <c r="J70" s="526"/>
      <c r="K70" s="749"/>
      <c r="L70" s="526"/>
      <c r="M70" s="749"/>
      <c r="N70" s="526"/>
      <c r="O70" s="749"/>
      <c r="P70" s="526"/>
      <c r="Q70" s="749"/>
      <c r="R70" s="526"/>
      <c r="S70" s="749"/>
      <c r="T70" s="526"/>
      <c r="U70" s="749"/>
      <c r="V70" s="526"/>
      <c r="W70" s="749"/>
      <c r="X70" s="526"/>
      <c r="Y70" s="749"/>
      <c r="Z70" s="526"/>
      <c r="AA70" s="749"/>
      <c r="AB70" s="526"/>
      <c r="AC70" s="749"/>
      <c r="AD70" s="526"/>
      <c r="AE70" s="749"/>
      <c r="AF70" s="526"/>
      <c r="AG70" s="749"/>
      <c r="AH70" s="526"/>
      <c r="AI70" s="749"/>
      <c r="AJ70" s="526"/>
      <c r="AK70" s="749"/>
      <c r="AL70" s="526"/>
      <c r="AM70" s="749"/>
      <c r="AN70" s="526"/>
      <c r="AO70" s="749"/>
      <c r="AP70" s="526"/>
      <c r="AQ70" s="749"/>
      <c r="AR70" s="526"/>
      <c r="AS70" s="749"/>
      <c r="AT70" s="526"/>
      <c r="AU70" s="749"/>
      <c r="AV70" s="526"/>
      <c r="AW70" s="749"/>
      <c r="AX70" s="526"/>
      <c r="AY70" s="749"/>
      <c r="AZ70" s="526"/>
      <c r="BA70" s="749"/>
      <c r="BB70" s="526"/>
      <c r="BC70" s="749"/>
      <c r="BD70" s="526"/>
      <c r="BE70" s="749"/>
      <c r="BF70" s="526"/>
      <c r="BG70" s="749"/>
      <c r="BH70" s="526"/>
      <c r="BI70" s="296"/>
      <c r="BV70" s="765">
        <v>0</v>
      </c>
    </row>
    <row s="1642" customFormat="1" customHeight="1" ht="22.5" hidden="1">
      <c r="A71" s="2412"/>
      <c r="B71" s="518"/>
      <c r="D71" s="672" t="s">
        <v>90</v>
      </c>
      <c r="E71" s="673" t="s">
        <v>4422</v>
      </c>
      <c r="F71" s="667" t="s">
        <v>4382</v>
      </c>
      <c r="G71" s="564"/>
      <c r="H71" s="1037"/>
      <c r="I71" s="564"/>
      <c r="J71" s="1037"/>
      <c r="K71" s="564"/>
      <c r="L71" s="1037"/>
      <c r="M71" s="564"/>
      <c r="N71" s="1037"/>
      <c r="O71" s="564"/>
      <c r="P71" s="1037"/>
      <c r="Q71" s="564"/>
      <c r="R71" s="1037"/>
      <c r="S71" s="564"/>
      <c r="T71" s="1037"/>
      <c r="U71" s="564"/>
      <c r="V71" s="1037"/>
      <c r="W71" s="564"/>
      <c r="X71" s="1037"/>
      <c r="Y71" s="564"/>
      <c r="Z71" s="1037"/>
      <c r="AA71" s="564"/>
      <c r="AB71" s="1037"/>
      <c r="AC71" s="564"/>
      <c r="AD71" s="1037"/>
      <c r="AE71" s="564"/>
      <c r="AF71" s="1037"/>
      <c r="AG71" s="564"/>
      <c r="AH71" s="1037"/>
      <c r="AI71" s="564"/>
      <c r="AJ71" s="1037"/>
      <c r="AK71" s="564"/>
      <c r="AL71" s="1037"/>
      <c r="AM71" s="564"/>
      <c r="AN71" s="1037"/>
      <c r="AO71" s="564"/>
      <c r="AP71" s="1037"/>
      <c r="AQ71" s="564"/>
      <c r="AR71" s="1037"/>
      <c r="AS71" s="564"/>
      <c r="AT71" s="1037"/>
      <c r="AU71" s="564"/>
      <c r="AV71" s="1037"/>
      <c r="AW71" s="564"/>
      <c r="AX71" s="1037"/>
      <c r="AY71" s="564"/>
      <c r="AZ71" s="1037"/>
      <c r="BA71" s="564"/>
      <c r="BB71" s="1037"/>
      <c r="BC71" s="564"/>
      <c r="BD71" s="1037"/>
      <c r="BE71" s="564"/>
      <c r="BF71" s="1037"/>
      <c r="BG71" s="564"/>
      <c r="BH71" s="1037"/>
      <c r="BI71" s="309"/>
      <c r="BV71" s="765">
        <v>0</v>
      </c>
    </row>
    <row s="1642" customFormat="1" customHeight="1" ht="56.25" hidden="1">
      <c r="A72" s="2412"/>
      <c r="B72" s="518"/>
      <c r="D72" s="672" t="s">
        <v>91</v>
      </c>
      <c r="E72" s="673" t="s">
        <v>4423</v>
      </c>
      <c r="F72" s="728" t="s">
        <v>734</v>
      </c>
      <c r="G72" s="749"/>
      <c r="H72" s="1030"/>
      <c r="I72" s="749"/>
      <c r="J72" s="1030"/>
      <c r="K72" s="749"/>
      <c r="L72" s="1030"/>
      <c r="M72" s="749"/>
      <c r="N72" s="1030"/>
      <c r="O72" s="749"/>
      <c r="P72" s="1030"/>
      <c r="Q72" s="749"/>
      <c r="R72" s="1030"/>
      <c r="S72" s="749"/>
      <c r="T72" s="1030"/>
      <c r="U72" s="749"/>
      <c r="V72" s="1030"/>
      <c r="W72" s="749"/>
      <c r="X72" s="1030"/>
      <c r="Y72" s="749"/>
      <c r="Z72" s="1030"/>
      <c r="AA72" s="749"/>
      <c r="AB72" s="1030"/>
      <c r="AC72" s="749"/>
      <c r="AD72" s="1030"/>
      <c r="AE72" s="749"/>
      <c r="AF72" s="1030"/>
      <c r="AG72" s="749"/>
      <c r="AH72" s="1030"/>
      <c r="AI72" s="749"/>
      <c r="AJ72" s="1030"/>
      <c r="AK72" s="749"/>
      <c r="AL72" s="1030"/>
      <c r="AM72" s="749"/>
      <c r="AN72" s="1030"/>
      <c r="AO72" s="749"/>
      <c r="AP72" s="1030"/>
      <c r="AQ72" s="749"/>
      <c r="AR72" s="1030"/>
      <c r="AS72" s="749"/>
      <c r="AT72" s="1030"/>
      <c r="AU72" s="749"/>
      <c r="AV72" s="1030"/>
      <c r="AW72" s="749"/>
      <c r="AX72" s="1030"/>
      <c r="AY72" s="749"/>
      <c r="AZ72" s="1030"/>
      <c r="BA72" s="749"/>
      <c r="BB72" s="1030"/>
      <c r="BC72" s="749"/>
      <c r="BD72" s="1030"/>
      <c r="BE72" s="749"/>
      <c r="BF72" s="1030"/>
      <c r="BG72" s="749"/>
      <c r="BH72" s="1030"/>
      <c r="BI72" s="309"/>
      <c r="BV72" s="765">
        <v>0</v>
      </c>
    </row>
    <row s="1642" customFormat="1" customHeight="1" ht="33.75" hidden="1">
      <c r="A73" s="2412"/>
      <c r="B73" s="518"/>
      <c r="D73" s="672" t="s">
        <v>115</v>
      </c>
      <c r="E73" s="673" t="s">
        <v>4424</v>
      </c>
      <c r="F73" s="733" t="s">
        <v>4339</v>
      </c>
      <c r="G73" s="675"/>
      <c r="H73" s="1030"/>
      <c r="I73" s="675"/>
      <c r="J73" s="1030"/>
      <c r="K73" s="1176"/>
      <c r="L73" s="1030"/>
      <c r="M73" s="1176"/>
      <c r="N73" s="1030"/>
      <c r="O73" s="1176"/>
      <c r="P73" s="1030"/>
      <c r="Q73" s="1176"/>
      <c r="R73" s="1030"/>
      <c r="S73" s="1176"/>
      <c r="T73" s="1030"/>
      <c r="U73" s="1176"/>
      <c r="V73" s="1030"/>
      <c r="W73" s="1176"/>
      <c r="X73" s="1030"/>
      <c r="Y73" s="1176"/>
      <c r="Z73" s="1030"/>
      <c r="AA73" s="1176"/>
      <c r="AB73" s="1030"/>
      <c r="AC73" s="1176"/>
      <c r="AD73" s="1030"/>
      <c r="AE73" s="1176"/>
      <c r="AF73" s="1030"/>
      <c r="AG73" s="1176"/>
      <c r="AH73" s="1030"/>
      <c r="AI73" s="1176"/>
      <c r="AJ73" s="1030"/>
      <c r="AK73" s="1176"/>
      <c r="AL73" s="1030"/>
      <c r="AM73" s="1176"/>
      <c r="AN73" s="1030"/>
      <c r="AO73" s="1176"/>
      <c r="AP73" s="1030"/>
      <c r="AQ73" s="1176"/>
      <c r="AR73" s="1030"/>
      <c r="AS73" s="1176"/>
      <c r="AT73" s="1030"/>
      <c r="AU73" s="1176"/>
      <c r="AV73" s="1030"/>
      <c r="AW73" s="1176"/>
      <c r="AX73" s="1030"/>
      <c r="AY73" s="1176"/>
      <c r="AZ73" s="1030"/>
      <c r="BA73" s="1176"/>
      <c r="BB73" s="1030"/>
      <c r="BC73" s="1176"/>
      <c r="BD73" s="1030"/>
      <c r="BE73" s="1176"/>
      <c r="BF73" s="1030"/>
      <c r="BG73" s="1176"/>
      <c r="BH73" s="1030"/>
      <c r="BI73" s="296"/>
      <c r="BV73" s="765">
        <v>0</v>
      </c>
    </row>
    <row s="1642" customFormat="1" customHeight="1" ht="22.5" hidden="1">
      <c r="A74" s="2412"/>
      <c r="B74" s="518" t="s">
        <v>779</v>
      </c>
      <c r="D74" s="672" t="s">
        <v>92</v>
      </c>
      <c r="E74" s="673" t="s">
        <v>4425</v>
      </c>
      <c r="F74" s="733" t="s">
        <v>482</v>
      </c>
      <c r="G74" s="389"/>
      <c r="H74" s="1030"/>
      <c r="I74" s="389"/>
      <c r="J74" s="1030"/>
      <c r="K74" s="1171"/>
      <c r="L74" s="1030"/>
      <c r="M74" s="1171"/>
      <c r="N74" s="1030"/>
      <c r="O74" s="1171"/>
      <c r="P74" s="1030"/>
      <c r="Q74" s="1171"/>
      <c r="R74" s="1030"/>
      <c r="S74" s="1171"/>
      <c r="T74" s="1030"/>
      <c r="U74" s="1171"/>
      <c r="V74" s="1030"/>
      <c r="W74" s="1171"/>
      <c r="X74" s="1030"/>
      <c r="Y74" s="1171"/>
      <c r="Z74" s="1030"/>
      <c r="AA74" s="1171"/>
      <c r="AB74" s="1030"/>
      <c r="AC74" s="1171"/>
      <c r="AD74" s="1030"/>
      <c r="AE74" s="1171"/>
      <c r="AF74" s="1030"/>
      <c r="AG74" s="1171"/>
      <c r="AH74" s="1030"/>
      <c r="AI74" s="1171"/>
      <c r="AJ74" s="1030"/>
      <c r="AK74" s="1171"/>
      <c r="AL74" s="1030"/>
      <c r="AM74" s="1171"/>
      <c r="AN74" s="1030"/>
      <c r="AO74" s="1171"/>
      <c r="AP74" s="1030"/>
      <c r="AQ74" s="1171"/>
      <c r="AR74" s="1030"/>
      <c r="AS74" s="1171"/>
      <c r="AT74" s="1030"/>
      <c r="AU74" s="1171"/>
      <c r="AV74" s="1030"/>
      <c r="AW74" s="1171"/>
      <c r="AX74" s="1030"/>
      <c r="AY74" s="1171"/>
      <c r="AZ74" s="1030"/>
      <c r="BA74" s="1171"/>
      <c r="BB74" s="1030"/>
      <c r="BC74" s="1171"/>
      <c r="BD74" s="1030"/>
      <c r="BE74" s="1171"/>
      <c r="BF74" s="1030"/>
      <c r="BG74" s="1171"/>
      <c r="BH74" s="1030"/>
      <c r="BI74" s="296" t="s">
        <v>4135</v>
      </c>
      <c r="BV74" s="765">
        <v>0</v>
      </c>
    </row>
    <row s="1642" customFormat="1" customHeight="1" ht="45" hidden="1">
      <c r="A75" s="2412"/>
      <c r="B75" s="518" t="s">
        <v>779</v>
      </c>
      <c r="D75" s="672" t="s">
        <v>4156</v>
      </c>
      <c r="E75" s="674" t="s">
        <v>4426</v>
      </c>
      <c r="F75" s="728" t="s">
        <v>482</v>
      </c>
      <c r="G75" s="389"/>
      <c r="H75" s="1030"/>
      <c r="I75" s="389"/>
      <c r="J75" s="1030"/>
      <c r="K75" s="1171"/>
      <c r="L75" s="1030"/>
      <c r="M75" s="1171"/>
      <c r="N75" s="1030"/>
      <c r="O75" s="1171"/>
      <c r="P75" s="1030"/>
      <c r="Q75" s="1171"/>
      <c r="R75" s="1030"/>
      <c r="S75" s="1171"/>
      <c r="T75" s="1030"/>
      <c r="U75" s="1171"/>
      <c r="V75" s="1030"/>
      <c r="W75" s="1171"/>
      <c r="X75" s="1030"/>
      <c r="Y75" s="1171"/>
      <c r="Z75" s="1030"/>
      <c r="AA75" s="1171"/>
      <c r="AB75" s="1030"/>
      <c r="AC75" s="1171"/>
      <c r="AD75" s="1030"/>
      <c r="AE75" s="1171"/>
      <c r="AF75" s="1030"/>
      <c r="AG75" s="1171"/>
      <c r="AH75" s="1030"/>
      <c r="AI75" s="1171"/>
      <c r="AJ75" s="1030"/>
      <c r="AK75" s="1171"/>
      <c r="AL75" s="1030"/>
      <c r="AM75" s="1171"/>
      <c r="AN75" s="1030"/>
      <c r="AO75" s="1171"/>
      <c r="AP75" s="1030"/>
      <c r="AQ75" s="1171"/>
      <c r="AR75" s="1030"/>
      <c r="AS75" s="1171"/>
      <c r="AT75" s="1030"/>
      <c r="AU75" s="1171"/>
      <c r="AV75" s="1030"/>
      <c r="AW75" s="1171"/>
      <c r="AX75" s="1030"/>
      <c r="AY75" s="1171"/>
      <c r="AZ75" s="1030"/>
      <c r="BA75" s="1171"/>
      <c r="BB75" s="1030"/>
      <c r="BC75" s="1171"/>
      <c r="BD75" s="1030"/>
      <c r="BE75" s="1171"/>
      <c r="BF75" s="1030"/>
      <c r="BG75" s="1171"/>
      <c r="BH75" s="1030"/>
      <c r="BI75" s="296" t="s">
        <v>4135</v>
      </c>
      <c r="BV75" s="765">
        <v>0</v>
      </c>
    </row>
    <row s="1642" customFormat="1" customHeight="1" ht="11.549999999999999">
      <c r="A76" s="1040"/>
      <c r="B76" s="525"/>
      <c r="D76" s="1041"/>
      <c r="E76" s="10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642"/>
      <c r="AM76" s="1642"/>
      <c r="AN76" s="1642"/>
      <c r="AO76" s="1642"/>
      <c r="AP76" s="1642"/>
      <c r="AQ76" s="1642"/>
      <c r="AR76" s="1642"/>
      <c r="AS76" s="1642"/>
      <c r="AT76" s="1642"/>
      <c r="AU76" s="1642"/>
      <c r="AV76" s="1642"/>
      <c r="AW76" s="1642"/>
      <c r="AX76" s="1642"/>
      <c r="AY76" s="1642"/>
      <c r="AZ76" s="1642"/>
      <c r="BA76" s="1642"/>
      <c r="BB76" s="1642"/>
      <c r="BC76" s="1642"/>
      <c r="BD76" s="1642"/>
      <c r="BE76" s="1642"/>
      <c r="BF76" s="1642"/>
      <c r="BG76" s="1642"/>
      <c r="BH76" s="1642"/>
      <c r="BV76" s="516">
        <v>11</v>
      </c>
    </row>
    <row s="1642" customFormat="1" customHeight="1" ht="11.25" hidden="1">
      <c r="A77" s="2412" t="s">
        <v>4427</v>
      </c>
      <c r="B77" s="518"/>
      <c r="D77" s="672">
        <v>1</v>
      </c>
      <c r="E77" s="673" t="s">
        <v>4428</v>
      </c>
      <c r="F77" s="728" t="s">
        <v>4329</v>
      </c>
      <c r="G77" s="731"/>
      <c r="H77" s="1030"/>
      <c r="I77" s="731"/>
      <c r="J77" s="1030"/>
      <c r="K77" s="731"/>
      <c r="L77" s="1030"/>
      <c r="M77" s="731"/>
      <c r="N77" s="1030"/>
      <c r="O77" s="731"/>
      <c r="P77" s="1030"/>
      <c r="Q77" s="731"/>
      <c r="R77" s="1030"/>
      <c r="S77" s="731"/>
      <c r="T77" s="1030"/>
      <c r="U77" s="731"/>
      <c r="V77" s="1030"/>
      <c r="W77" s="731"/>
      <c r="X77" s="1030"/>
      <c r="Y77" s="731"/>
      <c r="Z77" s="1030"/>
      <c r="AA77" s="731"/>
      <c r="AB77" s="1030"/>
      <c r="AC77" s="731"/>
      <c r="AD77" s="1030"/>
      <c r="AE77" s="731"/>
      <c r="AF77" s="1030"/>
      <c r="AG77" s="731"/>
      <c r="AH77" s="1030"/>
      <c r="AI77" s="731"/>
      <c r="AJ77" s="1030"/>
      <c r="AK77" s="731"/>
      <c r="AL77" s="1030"/>
      <c r="AM77" s="731"/>
      <c r="AN77" s="1030"/>
      <c r="AO77" s="731"/>
      <c r="AP77" s="1030"/>
      <c r="AQ77" s="731"/>
      <c r="AR77" s="1030"/>
      <c r="AS77" s="731"/>
      <c r="AT77" s="1030"/>
      <c r="AU77" s="731"/>
      <c r="AV77" s="1030"/>
      <c r="AW77" s="731"/>
      <c r="AX77" s="1030"/>
      <c r="AY77" s="731"/>
      <c r="AZ77" s="1030"/>
      <c r="BA77" s="731"/>
      <c r="BB77" s="1030"/>
      <c r="BC77" s="731"/>
      <c r="BD77" s="1030"/>
      <c r="BE77" s="731"/>
      <c r="BF77" s="1030"/>
      <c r="BG77" s="731"/>
      <c r="BH77" s="1030"/>
      <c r="BI77" s="296" t="s">
        <v>4429</v>
      </c>
      <c r="BV77" s="765">
        <v>0</v>
      </c>
    </row>
    <row s="1642" customFormat="1" customHeight="1" ht="11.25" hidden="1">
      <c r="A78" s="2412"/>
      <c r="B78" s="518"/>
      <c r="D78" s="672" t="s">
        <v>102</v>
      </c>
      <c r="E78" s="673" t="s">
        <v>4430</v>
      </c>
      <c r="F78" s="728" t="s">
        <v>4329</v>
      </c>
      <c r="G78" s="731"/>
      <c r="H78" s="1030"/>
      <c r="I78" s="731"/>
      <c r="J78" s="1030"/>
      <c r="K78" s="731"/>
      <c r="L78" s="1030"/>
      <c r="M78" s="731"/>
      <c r="N78" s="1030"/>
      <c r="O78" s="731"/>
      <c r="P78" s="1030"/>
      <c r="Q78" s="731"/>
      <c r="R78" s="1030"/>
      <c r="S78" s="731"/>
      <c r="T78" s="1030"/>
      <c r="U78" s="731"/>
      <c r="V78" s="1030"/>
      <c r="W78" s="731"/>
      <c r="X78" s="1030"/>
      <c r="Y78" s="731"/>
      <c r="Z78" s="1030"/>
      <c r="AA78" s="731"/>
      <c r="AB78" s="1030"/>
      <c r="AC78" s="731"/>
      <c r="AD78" s="1030"/>
      <c r="AE78" s="731"/>
      <c r="AF78" s="1030"/>
      <c r="AG78" s="731"/>
      <c r="AH78" s="1030"/>
      <c r="AI78" s="731"/>
      <c r="AJ78" s="1030"/>
      <c r="AK78" s="731"/>
      <c r="AL78" s="1030"/>
      <c r="AM78" s="731"/>
      <c r="AN78" s="1030"/>
      <c r="AO78" s="731"/>
      <c r="AP78" s="1030"/>
      <c r="AQ78" s="731"/>
      <c r="AR78" s="1030"/>
      <c r="AS78" s="731"/>
      <c r="AT78" s="1030"/>
      <c r="AU78" s="731"/>
      <c r="AV78" s="1030"/>
      <c r="AW78" s="731"/>
      <c r="AX78" s="1030"/>
      <c r="AY78" s="731"/>
      <c r="AZ78" s="1030"/>
      <c r="BA78" s="731"/>
      <c r="BB78" s="1030"/>
      <c r="BC78" s="731"/>
      <c r="BD78" s="1030"/>
      <c r="BE78" s="731"/>
      <c r="BF78" s="1030"/>
      <c r="BG78" s="731"/>
      <c r="BH78" s="1030"/>
      <c r="BI78" s="296" t="s">
        <v>4431</v>
      </c>
      <c r="BV78" s="765">
        <v>0</v>
      </c>
    </row>
    <row s="1642" customFormat="1" customHeight="1" ht="22.5" hidden="1">
      <c r="A79" s="2412"/>
      <c r="B79" s="518"/>
      <c r="D79" s="672" t="s">
        <v>90</v>
      </c>
      <c r="E79" s="729" t="s">
        <v>4432</v>
      </c>
      <c r="F79" s="667" t="s">
        <v>4379</v>
      </c>
      <c r="G79" s="731"/>
      <c r="H79" s="1030"/>
      <c r="I79" s="731"/>
      <c r="J79" s="1030"/>
      <c r="K79" s="731"/>
      <c r="L79" s="1030"/>
      <c r="M79" s="731"/>
      <c r="N79" s="1030"/>
      <c r="O79" s="731"/>
      <c r="P79" s="1030"/>
      <c r="Q79" s="731"/>
      <c r="R79" s="1030"/>
      <c r="S79" s="731"/>
      <c r="T79" s="1030"/>
      <c r="U79" s="731"/>
      <c r="V79" s="1030"/>
      <c r="W79" s="731"/>
      <c r="X79" s="1030"/>
      <c r="Y79" s="731"/>
      <c r="Z79" s="1030"/>
      <c r="AA79" s="731"/>
      <c r="AB79" s="1030"/>
      <c r="AC79" s="731"/>
      <c r="AD79" s="1030"/>
      <c r="AE79" s="731"/>
      <c r="AF79" s="1030"/>
      <c r="AG79" s="731"/>
      <c r="AH79" s="1030"/>
      <c r="AI79" s="731"/>
      <c r="AJ79" s="1030"/>
      <c r="AK79" s="731"/>
      <c r="AL79" s="1030"/>
      <c r="AM79" s="731"/>
      <c r="AN79" s="1030"/>
      <c r="AO79" s="731"/>
      <c r="AP79" s="1030"/>
      <c r="AQ79" s="731"/>
      <c r="AR79" s="1030"/>
      <c r="AS79" s="731"/>
      <c r="AT79" s="1030"/>
      <c r="AU79" s="731"/>
      <c r="AV79" s="1030"/>
      <c r="AW79" s="731"/>
      <c r="AX79" s="1030"/>
      <c r="AY79" s="731"/>
      <c r="AZ79" s="1030"/>
      <c r="BA79" s="731"/>
      <c r="BB79" s="1030"/>
      <c r="BC79" s="731"/>
      <c r="BD79" s="1030"/>
      <c r="BE79" s="731"/>
      <c r="BF79" s="1030"/>
      <c r="BG79" s="731"/>
      <c r="BH79" s="1030"/>
      <c r="BI79" s="296" t="s">
        <v>4433</v>
      </c>
      <c r="BV79" s="765">
        <v>0</v>
      </c>
    </row>
    <row s="1642" customFormat="1" customHeight="1" ht="11.25" hidden="1">
      <c r="A80" s="2412"/>
      <c r="B80" s="518"/>
      <c r="D80" s="672" t="s">
        <v>500</v>
      </c>
      <c r="E80" s="730" t="s">
        <v>4434</v>
      </c>
      <c r="F80" s="667" t="s">
        <v>4379</v>
      </c>
      <c r="G80" s="731"/>
      <c r="H80" s="1030"/>
      <c r="I80" s="731"/>
      <c r="J80" s="1030"/>
      <c r="K80" s="731"/>
      <c r="L80" s="1030"/>
      <c r="M80" s="731"/>
      <c r="N80" s="1030"/>
      <c r="O80" s="731"/>
      <c r="P80" s="1030"/>
      <c r="Q80" s="731"/>
      <c r="R80" s="1030"/>
      <c r="S80" s="731"/>
      <c r="T80" s="1030"/>
      <c r="U80" s="731"/>
      <c r="V80" s="1030"/>
      <c r="W80" s="731"/>
      <c r="X80" s="1030"/>
      <c r="Y80" s="731"/>
      <c r="Z80" s="1030"/>
      <c r="AA80" s="731"/>
      <c r="AB80" s="1030"/>
      <c r="AC80" s="731"/>
      <c r="AD80" s="1030"/>
      <c r="AE80" s="731"/>
      <c r="AF80" s="1030"/>
      <c r="AG80" s="731"/>
      <c r="AH80" s="1030"/>
      <c r="AI80" s="731"/>
      <c r="AJ80" s="1030"/>
      <c r="AK80" s="731"/>
      <c r="AL80" s="1030"/>
      <c r="AM80" s="731"/>
      <c r="AN80" s="1030"/>
      <c r="AO80" s="731"/>
      <c r="AP80" s="1030"/>
      <c r="AQ80" s="731"/>
      <c r="AR80" s="1030"/>
      <c r="AS80" s="731"/>
      <c r="AT80" s="1030"/>
      <c r="AU80" s="731"/>
      <c r="AV80" s="1030"/>
      <c r="AW80" s="731"/>
      <c r="AX80" s="1030"/>
      <c r="AY80" s="731"/>
      <c r="AZ80" s="1030"/>
      <c r="BA80" s="731"/>
      <c r="BB80" s="1030"/>
      <c r="BC80" s="731"/>
      <c r="BD80" s="1030"/>
      <c r="BE80" s="731"/>
      <c r="BF80" s="1030"/>
      <c r="BG80" s="731"/>
      <c r="BH80" s="1030"/>
      <c r="BI80" s="296"/>
      <c r="BV80" s="765">
        <v>0</v>
      </c>
    </row>
    <row s="1642" customFormat="1" customHeight="1" ht="11.25" hidden="1">
      <c r="A81" s="2412"/>
      <c r="B81" s="518"/>
      <c r="D81" s="672" t="s">
        <v>508</v>
      </c>
      <c r="E81" s="730" t="s">
        <v>4435</v>
      </c>
      <c r="F81" s="667" t="s">
        <v>4379</v>
      </c>
      <c r="G81" s="731"/>
      <c r="H81" s="1030"/>
      <c r="I81" s="731"/>
      <c r="J81" s="1030"/>
      <c r="K81" s="731"/>
      <c r="L81" s="1030"/>
      <c r="M81" s="731"/>
      <c r="N81" s="1030"/>
      <c r="O81" s="731"/>
      <c r="P81" s="1030"/>
      <c r="Q81" s="731"/>
      <c r="R81" s="1030"/>
      <c r="S81" s="731"/>
      <c r="T81" s="1030"/>
      <c r="U81" s="731"/>
      <c r="V81" s="1030"/>
      <c r="W81" s="731"/>
      <c r="X81" s="1030"/>
      <c r="Y81" s="731"/>
      <c r="Z81" s="1030"/>
      <c r="AA81" s="731"/>
      <c r="AB81" s="1030"/>
      <c r="AC81" s="731"/>
      <c r="AD81" s="1030"/>
      <c r="AE81" s="731"/>
      <c r="AF81" s="1030"/>
      <c r="AG81" s="731"/>
      <c r="AH81" s="1030"/>
      <c r="AI81" s="731"/>
      <c r="AJ81" s="1030"/>
      <c r="AK81" s="731"/>
      <c r="AL81" s="1030"/>
      <c r="AM81" s="731"/>
      <c r="AN81" s="1030"/>
      <c r="AO81" s="731"/>
      <c r="AP81" s="1030"/>
      <c r="AQ81" s="731"/>
      <c r="AR81" s="1030"/>
      <c r="AS81" s="731"/>
      <c r="AT81" s="1030"/>
      <c r="AU81" s="731"/>
      <c r="AV81" s="1030"/>
      <c r="AW81" s="731"/>
      <c r="AX81" s="1030"/>
      <c r="AY81" s="731"/>
      <c r="AZ81" s="1030"/>
      <c r="BA81" s="731"/>
      <c r="BB81" s="1030"/>
      <c r="BC81" s="731"/>
      <c r="BD81" s="1030"/>
      <c r="BE81" s="731"/>
      <c r="BF81" s="1030"/>
      <c r="BG81" s="731"/>
      <c r="BH81" s="1030"/>
      <c r="BI81" s="296"/>
      <c r="BV81" s="765">
        <v>0</v>
      </c>
    </row>
    <row s="1642" customFormat="1" customHeight="1" ht="11.25" hidden="1">
      <c r="A82" s="2412"/>
      <c r="B82" s="518"/>
      <c r="D82" s="672" t="s">
        <v>510</v>
      </c>
      <c r="E82" s="730" t="s">
        <v>4436</v>
      </c>
      <c r="F82" s="667" t="s">
        <v>4379</v>
      </c>
      <c r="G82" s="731"/>
      <c r="H82" s="1030"/>
      <c r="I82" s="731"/>
      <c r="J82" s="1030"/>
      <c r="K82" s="731"/>
      <c r="L82" s="1030"/>
      <c r="M82" s="731"/>
      <c r="N82" s="1030"/>
      <c r="O82" s="731"/>
      <c r="P82" s="1030"/>
      <c r="Q82" s="731"/>
      <c r="R82" s="1030"/>
      <c r="S82" s="731"/>
      <c r="T82" s="1030"/>
      <c r="U82" s="731"/>
      <c r="V82" s="1030"/>
      <c r="W82" s="731"/>
      <c r="X82" s="1030"/>
      <c r="Y82" s="731"/>
      <c r="Z82" s="1030"/>
      <c r="AA82" s="731"/>
      <c r="AB82" s="1030"/>
      <c r="AC82" s="731"/>
      <c r="AD82" s="1030"/>
      <c r="AE82" s="731"/>
      <c r="AF82" s="1030"/>
      <c r="AG82" s="731"/>
      <c r="AH82" s="1030"/>
      <c r="AI82" s="731"/>
      <c r="AJ82" s="1030"/>
      <c r="AK82" s="731"/>
      <c r="AL82" s="1030"/>
      <c r="AM82" s="731"/>
      <c r="AN82" s="1030"/>
      <c r="AO82" s="731"/>
      <c r="AP82" s="1030"/>
      <c r="AQ82" s="731"/>
      <c r="AR82" s="1030"/>
      <c r="AS82" s="731"/>
      <c r="AT82" s="1030"/>
      <c r="AU82" s="731"/>
      <c r="AV82" s="1030"/>
      <c r="AW82" s="731"/>
      <c r="AX82" s="1030"/>
      <c r="AY82" s="731"/>
      <c r="AZ82" s="1030"/>
      <c r="BA82" s="731"/>
      <c r="BB82" s="1030"/>
      <c r="BC82" s="731"/>
      <c r="BD82" s="1030"/>
      <c r="BE82" s="731"/>
      <c r="BF82" s="1030"/>
      <c r="BG82" s="731"/>
      <c r="BH82" s="1030"/>
      <c r="BI82" s="296"/>
      <c r="BV82" s="765">
        <v>0</v>
      </c>
    </row>
    <row s="1642" customFormat="1" customHeight="1" ht="11.25" hidden="1">
      <c r="A83" s="2412"/>
      <c r="B83" s="518"/>
      <c r="D83" s="672" t="s">
        <v>512</v>
      </c>
      <c r="E83" s="730" t="s">
        <v>4437</v>
      </c>
      <c r="F83" s="667" t="s">
        <v>4379</v>
      </c>
      <c r="G83" s="731"/>
      <c r="H83" s="1030"/>
      <c r="I83" s="731"/>
      <c r="J83" s="1030"/>
      <c r="K83" s="731"/>
      <c r="L83" s="1030"/>
      <c r="M83" s="731"/>
      <c r="N83" s="1030"/>
      <c r="O83" s="731"/>
      <c r="P83" s="1030"/>
      <c r="Q83" s="731"/>
      <c r="R83" s="1030"/>
      <c r="S83" s="731"/>
      <c r="T83" s="1030"/>
      <c r="U83" s="731"/>
      <c r="V83" s="1030"/>
      <c r="W83" s="731"/>
      <c r="X83" s="1030"/>
      <c r="Y83" s="731"/>
      <c r="Z83" s="1030"/>
      <c r="AA83" s="731"/>
      <c r="AB83" s="1030"/>
      <c r="AC83" s="731"/>
      <c r="AD83" s="1030"/>
      <c r="AE83" s="731"/>
      <c r="AF83" s="1030"/>
      <c r="AG83" s="731"/>
      <c r="AH83" s="1030"/>
      <c r="AI83" s="731"/>
      <c r="AJ83" s="1030"/>
      <c r="AK83" s="731"/>
      <c r="AL83" s="1030"/>
      <c r="AM83" s="731"/>
      <c r="AN83" s="1030"/>
      <c r="AO83" s="731"/>
      <c r="AP83" s="1030"/>
      <c r="AQ83" s="731"/>
      <c r="AR83" s="1030"/>
      <c r="AS83" s="731"/>
      <c r="AT83" s="1030"/>
      <c r="AU83" s="731"/>
      <c r="AV83" s="1030"/>
      <c r="AW83" s="731"/>
      <c r="AX83" s="1030"/>
      <c r="AY83" s="731"/>
      <c r="AZ83" s="1030"/>
      <c r="BA83" s="731"/>
      <c r="BB83" s="1030"/>
      <c r="BC83" s="731"/>
      <c r="BD83" s="1030"/>
      <c r="BE83" s="731"/>
      <c r="BF83" s="1030"/>
      <c r="BG83" s="731"/>
      <c r="BH83" s="1030"/>
      <c r="BI83" s="296"/>
      <c r="BV83" s="765">
        <v>0</v>
      </c>
    </row>
    <row s="1642" customFormat="1" customHeight="1" ht="11.25" hidden="1">
      <c r="A84" s="2412"/>
      <c r="B84" s="518"/>
      <c r="D84" s="672" t="s">
        <v>4438</v>
      </c>
      <c r="E84" s="730" t="s">
        <v>4439</v>
      </c>
      <c r="F84" s="667" t="s">
        <v>4379</v>
      </c>
      <c r="G84" s="731"/>
      <c r="H84" s="1030"/>
      <c r="I84" s="731"/>
      <c r="J84" s="1030"/>
      <c r="K84" s="731"/>
      <c r="L84" s="1030"/>
      <c r="M84" s="731"/>
      <c r="N84" s="1030"/>
      <c r="O84" s="731"/>
      <c r="P84" s="1030"/>
      <c r="Q84" s="731"/>
      <c r="R84" s="1030"/>
      <c r="S84" s="731"/>
      <c r="T84" s="1030"/>
      <c r="U84" s="731"/>
      <c r="V84" s="1030"/>
      <c r="W84" s="731"/>
      <c r="X84" s="1030"/>
      <c r="Y84" s="731"/>
      <c r="Z84" s="1030"/>
      <c r="AA84" s="731"/>
      <c r="AB84" s="1030"/>
      <c r="AC84" s="731"/>
      <c r="AD84" s="1030"/>
      <c r="AE84" s="731"/>
      <c r="AF84" s="1030"/>
      <c r="AG84" s="731"/>
      <c r="AH84" s="1030"/>
      <c r="AI84" s="731"/>
      <c r="AJ84" s="1030"/>
      <c r="AK84" s="731"/>
      <c r="AL84" s="1030"/>
      <c r="AM84" s="731"/>
      <c r="AN84" s="1030"/>
      <c r="AO84" s="731"/>
      <c r="AP84" s="1030"/>
      <c r="AQ84" s="731"/>
      <c r="AR84" s="1030"/>
      <c r="AS84" s="731"/>
      <c r="AT84" s="1030"/>
      <c r="AU84" s="731"/>
      <c r="AV84" s="1030"/>
      <c r="AW84" s="731"/>
      <c r="AX84" s="1030"/>
      <c r="AY84" s="731"/>
      <c r="AZ84" s="1030"/>
      <c r="BA84" s="731"/>
      <c r="BB84" s="1030"/>
      <c r="BC84" s="731"/>
      <c r="BD84" s="1030"/>
      <c r="BE84" s="731"/>
      <c r="BF84" s="1030"/>
      <c r="BG84" s="731"/>
      <c r="BH84" s="1030"/>
      <c r="BI84" s="296"/>
      <c r="BV84" s="765">
        <v>0</v>
      </c>
    </row>
    <row s="1642" customFormat="1" customHeight="1" ht="11.25" hidden="1">
      <c r="A85" s="2412"/>
      <c r="B85" s="518"/>
      <c r="D85" s="672" t="s">
        <v>4440</v>
      </c>
      <c r="E85" s="730" t="s">
        <v>4441</v>
      </c>
      <c r="F85" s="667" t="s">
        <v>4379</v>
      </c>
      <c r="G85" s="731"/>
      <c r="H85" s="1030"/>
      <c r="I85" s="731"/>
      <c r="J85" s="1030"/>
      <c r="K85" s="731"/>
      <c r="L85" s="1030"/>
      <c r="M85" s="731"/>
      <c r="N85" s="1030"/>
      <c r="O85" s="731"/>
      <c r="P85" s="1030"/>
      <c r="Q85" s="731"/>
      <c r="R85" s="1030"/>
      <c r="S85" s="731"/>
      <c r="T85" s="1030"/>
      <c r="U85" s="731"/>
      <c r="V85" s="1030"/>
      <c r="W85" s="731"/>
      <c r="X85" s="1030"/>
      <c r="Y85" s="731"/>
      <c r="Z85" s="1030"/>
      <c r="AA85" s="731"/>
      <c r="AB85" s="1030"/>
      <c r="AC85" s="731"/>
      <c r="AD85" s="1030"/>
      <c r="AE85" s="731"/>
      <c r="AF85" s="1030"/>
      <c r="AG85" s="731"/>
      <c r="AH85" s="1030"/>
      <c r="AI85" s="731"/>
      <c r="AJ85" s="1030"/>
      <c r="AK85" s="731"/>
      <c r="AL85" s="1030"/>
      <c r="AM85" s="731"/>
      <c r="AN85" s="1030"/>
      <c r="AO85" s="731"/>
      <c r="AP85" s="1030"/>
      <c r="AQ85" s="731"/>
      <c r="AR85" s="1030"/>
      <c r="AS85" s="731"/>
      <c r="AT85" s="1030"/>
      <c r="AU85" s="731"/>
      <c r="AV85" s="1030"/>
      <c r="AW85" s="731"/>
      <c r="AX85" s="1030"/>
      <c r="AY85" s="731"/>
      <c r="AZ85" s="1030"/>
      <c r="BA85" s="731"/>
      <c r="BB85" s="1030"/>
      <c r="BC85" s="731"/>
      <c r="BD85" s="1030"/>
      <c r="BE85" s="731"/>
      <c r="BF85" s="1030"/>
      <c r="BG85" s="731"/>
      <c r="BH85" s="1030"/>
      <c r="BI85" s="296"/>
      <c r="BV85" s="765">
        <v>0</v>
      </c>
    </row>
    <row s="1642" customFormat="1" customHeight="1" ht="11.25" hidden="1">
      <c r="A86" s="2412"/>
      <c r="B86" s="518"/>
      <c r="D86" s="672" t="s">
        <v>4442</v>
      </c>
      <c r="E86" s="730" t="s">
        <v>4443</v>
      </c>
      <c r="F86" s="667" t="s">
        <v>4379</v>
      </c>
      <c r="G86" s="731"/>
      <c r="H86" s="1030"/>
      <c r="I86" s="731"/>
      <c r="J86" s="1030"/>
      <c r="K86" s="731"/>
      <c r="L86" s="1030"/>
      <c r="M86" s="731"/>
      <c r="N86" s="1030"/>
      <c r="O86" s="731"/>
      <c r="P86" s="1030"/>
      <c r="Q86" s="731"/>
      <c r="R86" s="1030"/>
      <c r="S86" s="731"/>
      <c r="T86" s="1030"/>
      <c r="U86" s="731"/>
      <c r="V86" s="1030"/>
      <c r="W86" s="731"/>
      <c r="X86" s="1030"/>
      <c r="Y86" s="731"/>
      <c r="Z86" s="1030"/>
      <c r="AA86" s="731"/>
      <c r="AB86" s="1030"/>
      <c r="AC86" s="731"/>
      <c r="AD86" s="1030"/>
      <c r="AE86" s="731"/>
      <c r="AF86" s="1030"/>
      <c r="AG86" s="731"/>
      <c r="AH86" s="1030"/>
      <c r="AI86" s="731"/>
      <c r="AJ86" s="1030"/>
      <c r="AK86" s="731"/>
      <c r="AL86" s="1030"/>
      <c r="AM86" s="731"/>
      <c r="AN86" s="1030"/>
      <c r="AO86" s="731"/>
      <c r="AP86" s="1030"/>
      <c r="AQ86" s="731"/>
      <c r="AR86" s="1030"/>
      <c r="AS86" s="731"/>
      <c r="AT86" s="1030"/>
      <c r="AU86" s="731"/>
      <c r="AV86" s="1030"/>
      <c r="AW86" s="731"/>
      <c r="AX86" s="1030"/>
      <c r="AY86" s="731"/>
      <c r="AZ86" s="1030"/>
      <c r="BA86" s="731"/>
      <c r="BB86" s="1030"/>
      <c r="BC86" s="731"/>
      <c r="BD86" s="1030"/>
      <c r="BE86" s="731"/>
      <c r="BF86" s="1030"/>
      <c r="BG86" s="731"/>
      <c r="BH86" s="1030"/>
      <c r="BI86" s="296"/>
      <c r="BV86" s="765">
        <v>0</v>
      </c>
    </row>
    <row s="1642" customFormat="1" customHeight="1" ht="45" hidden="1">
      <c r="A87" s="2412"/>
      <c r="B87" s="518"/>
      <c r="D87" s="672" t="s">
        <v>91</v>
      </c>
      <c r="E87" s="673" t="s">
        <v>4444</v>
      </c>
      <c r="F87" s="667" t="s">
        <v>4379</v>
      </c>
      <c r="G87" s="731"/>
      <c r="H87" s="1030"/>
      <c r="I87" s="731"/>
      <c r="J87" s="1030"/>
      <c r="K87" s="731"/>
      <c r="L87" s="1030"/>
      <c r="M87" s="731"/>
      <c r="N87" s="1030"/>
      <c r="O87" s="731"/>
      <c r="P87" s="1030"/>
      <c r="Q87" s="731"/>
      <c r="R87" s="1030"/>
      <c r="S87" s="731"/>
      <c r="T87" s="1030"/>
      <c r="U87" s="731"/>
      <c r="V87" s="1030"/>
      <c r="W87" s="731"/>
      <c r="X87" s="1030"/>
      <c r="Y87" s="731"/>
      <c r="Z87" s="1030"/>
      <c r="AA87" s="731"/>
      <c r="AB87" s="1030"/>
      <c r="AC87" s="731"/>
      <c r="AD87" s="1030"/>
      <c r="AE87" s="731"/>
      <c r="AF87" s="1030"/>
      <c r="AG87" s="731"/>
      <c r="AH87" s="1030"/>
      <c r="AI87" s="731"/>
      <c r="AJ87" s="1030"/>
      <c r="AK87" s="731"/>
      <c r="AL87" s="1030"/>
      <c r="AM87" s="731"/>
      <c r="AN87" s="1030"/>
      <c r="AO87" s="731"/>
      <c r="AP87" s="1030"/>
      <c r="AQ87" s="731"/>
      <c r="AR87" s="1030"/>
      <c r="AS87" s="731"/>
      <c r="AT87" s="1030"/>
      <c r="AU87" s="731"/>
      <c r="AV87" s="1030"/>
      <c r="AW87" s="731"/>
      <c r="AX87" s="1030"/>
      <c r="AY87" s="731"/>
      <c r="AZ87" s="1030"/>
      <c r="BA87" s="731"/>
      <c r="BB87" s="1030"/>
      <c r="BC87" s="731"/>
      <c r="BD87" s="1030"/>
      <c r="BE87" s="731"/>
      <c r="BF87" s="1030"/>
      <c r="BG87" s="731"/>
      <c r="BH87" s="1030"/>
      <c r="BI87" s="296" t="s">
        <v>4445</v>
      </c>
      <c r="BV87" s="765">
        <v>0</v>
      </c>
    </row>
    <row s="1642" customFormat="1" customHeight="1" ht="11.25" hidden="1">
      <c r="A88" s="2412"/>
      <c r="B88" s="518"/>
      <c r="D88" s="672" t="s">
        <v>4263</v>
      </c>
      <c r="E88" s="730" t="s">
        <v>4434</v>
      </c>
      <c r="F88" s="667" t="s">
        <v>4379</v>
      </c>
      <c r="G88" s="731"/>
      <c r="H88" s="1030"/>
      <c r="I88" s="731"/>
      <c r="J88" s="1030"/>
      <c r="K88" s="731"/>
      <c r="L88" s="1030"/>
      <c r="M88" s="731"/>
      <c r="N88" s="1030"/>
      <c r="O88" s="731"/>
      <c r="P88" s="1030"/>
      <c r="Q88" s="731"/>
      <c r="R88" s="1030"/>
      <c r="S88" s="731"/>
      <c r="T88" s="1030"/>
      <c r="U88" s="731"/>
      <c r="V88" s="1030"/>
      <c r="W88" s="731"/>
      <c r="X88" s="1030"/>
      <c r="Y88" s="731"/>
      <c r="Z88" s="1030"/>
      <c r="AA88" s="731"/>
      <c r="AB88" s="1030"/>
      <c r="AC88" s="731"/>
      <c r="AD88" s="1030"/>
      <c r="AE88" s="731"/>
      <c r="AF88" s="1030"/>
      <c r="AG88" s="731"/>
      <c r="AH88" s="1030"/>
      <c r="AI88" s="731"/>
      <c r="AJ88" s="1030"/>
      <c r="AK88" s="731"/>
      <c r="AL88" s="1030"/>
      <c r="AM88" s="731"/>
      <c r="AN88" s="1030"/>
      <c r="AO88" s="731"/>
      <c r="AP88" s="1030"/>
      <c r="AQ88" s="731"/>
      <c r="AR88" s="1030"/>
      <c r="AS88" s="731"/>
      <c r="AT88" s="1030"/>
      <c r="AU88" s="731"/>
      <c r="AV88" s="1030"/>
      <c r="AW88" s="731"/>
      <c r="AX88" s="1030"/>
      <c r="AY88" s="731"/>
      <c r="AZ88" s="1030"/>
      <c r="BA88" s="731"/>
      <c r="BB88" s="1030"/>
      <c r="BC88" s="731"/>
      <c r="BD88" s="1030"/>
      <c r="BE88" s="731"/>
      <c r="BF88" s="1030"/>
      <c r="BG88" s="731"/>
      <c r="BH88" s="1030"/>
      <c r="BI88" s="296"/>
      <c r="BV88" s="765">
        <v>0</v>
      </c>
    </row>
    <row s="1642" customFormat="1" customHeight="1" ht="11.25" hidden="1">
      <c r="A89" s="2412"/>
      <c r="B89" s="518"/>
      <c r="D89" s="672" t="s">
        <v>4307</v>
      </c>
      <c r="E89" s="730" t="s">
        <v>4435</v>
      </c>
      <c r="F89" s="667" t="s">
        <v>4379</v>
      </c>
      <c r="G89" s="731"/>
      <c r="H89" s="1030"/>
      <c r="I89" s="731"/>
      <c r="J89" s="1030"/>
      <c r="K89" s="731"/>
      <c r="L89" s="1030"/>
      <c r="M89" s="731"/>
      <c r="N89" s="1030"/>
      <c r="O89" s="731"/>
      <c r="P89" s="1030"/>
      <c r="Q89" s="731"/>
      <c r="R89" s="1030"/>
      <c r="S89" s="731"/>
      <c r="T89" s="1030"/>
      <c r="U89" s="731"/>
      <c r="V89" s="1030"/>
      <c r="W89" s="731"/>
      <c r="X89" s="1030"/>
      <c r="Y89" s="731"/>
      <c r="Z89" s="1030"/>
      <c r="AA89" s="731"/>
      <c r="AB89" s="1030"/>
      <c r="AC89" s="731"/>
      <c r="AD89" s="1030"/>
      <c r="AE89" s="731"/>
      <c r="AF89" s="1030"/>
      <c r="AG89" s="731"/>
      <c r="AH89" s="1030"/>
      <c r="AI89" s="731"/>
      <c r="AJ89" s="1030"/>
      <c r="AK89" s="731"/>
      <c r="AL89" s="1030"/>
      <c r="AM89" s="731"/>
      <c r="AN89" s="1030"/>
      <c r="AO89" s="731"/>
      <c r="AP89" s="1030"/>
      <c r="AQ89" s="731"/>
      <c r="AR89" s="1030"/>
      <c r="AS89" s="731"/>
      <c r="AT89" s="1030"/>
      <c r="AU89" s="731"/>
      <c r="AV89" s="1030"/>
      <c r="AW89" s="731"/>
      <c r="AX89" s="1030"/>
      <c r="AY89" s="731"/>
      <c r="AZ89" s="1030"/>
      <c r="BA89" s="731"/>
      <c r="BB89" s="1030"/>
      <c r="BC89" s="731"/>
      <c r="BD89" s="1030"/>
      <c r="BE89" s="731"/>
      <c r="BF89" s="1030"/>
      <c r="BG89" s="731"/>
      <c r="BH89" s="1030"/>
      <c r="BI89" s="296"/>
      <c r="BV89" s="765">
        <v>0</v>
      </c>
    </row>
    <row s="1642" customFormat="1" customHeight="1" ht="11.25" hidden="1">
      <c r="A90" s="2412"/>
      <c r="B90" s="518"/>
      <c r="D90" s="672" t="s">
        <v>4310</v>
      </c>
      <c r="E90" s="730" t="s">
        <v>4436</v>
      </c>
      <c r="F90" s="667" t="s">
        <v>4379</v>
      </c>
      <c r="G90" s="731"/>
      <c r="H90" s="1030"/>
      <c r="I90" s="731"/>
      <c r="J90" s="1030"/>
      <c r="K90" s="731"/>
      <c r="L90" s="1030"/>
      <c r="M90" s="731"/>
      <c r="N90" s="1030"/>
      <c r="O90" s="731"/>
      <c r="P90" s="1030"/>
      <c r="Q90" s="731"/>
      <c r="R90" s="1030"/>
      <c r="S90" s="731"/>
      <c r="T90" s="1030"/>
      <c r="U90" s="731"/>
      <c r="V90" s="1030"/>
      <c r="W90" s="731"/>
      <c r="X90" s="1030"/>
      <c r="Y90" s="731"/>
      <c r="Z90" s="1030"/>
      <c r="AA90" s="731"/>
      <c r="AB90" s="1030"/>
      <c r="AC90" s="731"/>
      <c r="AD90" s="1030"/>
      <c r="AE90" s="731"/>
      <c r="AF90" s="1030"/>
      <c r="AG90" s="731"/>
      <c r="AH90" s="1030"/>
      <c r="AI90" s="731"/>
      <c r="AJ90" s="1030"/>
      <c r="AK90" s="731"/>
      <c r="AL90" s="1030"/>
      <c r="AM90" s="731"/>
      <c r="AN90" s="1030"/>
      <c r="AO90" s="731"/>
      <c r="AP90" s="1030"/>
      <c r="AQ90" s="731"/>
      <c r="AR90" s="1030"/>
      <c r="AS90" s="731"/>
      <c r="AT90" s="1030"/>
      <c r="AU90" s="731"/>
      <c r="AV90" s="1030"/>
      <c r="AW90" s="731"/>
      <c r="AX90" s="1030"/>
      <c r="AY90" s="731"/>
      <c r="AZ90" s="1030"/>
      <c r="BA90" s="731"/>
      <c r="BB90" s="1030"/>
      <c r="BC90" s="731"/>
      <c r="BD90" s="1030"/>
      <c r="BE90" s="731"/>
      <c r="BF90" s="1030"/>
      <c r="BG90" s="731"/>
      <c r="BH90" s="1030"/>
      <c r="BI90" s="296"/>
      <c r="BV90" s="765">
        <v>0</v>
      </c>
    </row>
    <row s="1642" customFormat="1" customHeight="1" ht="11.25" hidden="1">
      <c r="A91" s="2412"/>
      <c r="B91" s="518"/>
      <c r="D91" s="672" t="s">
        <v>4397</v>
      </c>
      <c r="E91" s="730" t="s">
        <v>4437</v>
      </c>
      <c r="F91" s="667" t="s">
        <v>4379</v>
      </c>
      <c r="G91" s="731"/>
      <c r="H91" s="1030"/>
      <c r="I91" s="731"/>
      <c r="J91" s="1030"/>
      <c r="K91" s="731"/>
      <c r="L91" s="1030"/>
      <c r="M91" s="731"/>
      <c r="N91" s="1030"/>
      <c r="O91" s="731"/>
      <c r="P91" s="1030"/>
      <c r="Q91" s="731"/>
      <c r="R91" s="1030"/>
      <c r="S91" s="731"/>
      <c r="T91" s="1030"/>
      <c r="U91" s="731"/>
      <c r="V91" s="1030"/>
      <c r="W91" s="731"/>
      <c r="X91" s="1030"/>
      <c r="Y91" s="731"/>
      <c r="Z91" s="1030"/>
      <c r="AA91" s="731"/>
      <c r="AB91" s="1030"/>
      <c r="AC91" s="731"/>
      <c r="AD91" s="1030"/>
      <c r="AE91" s="731"/>
      <c r="AF91" s="1030"/>
      <c r="AG91" s="731"/>
      <c r="AH91" s="1030"/>
      <c r="AI91" s="731"/>
      <c r="AJ91" s="1030"/>
      <c r="AK91" s="731"/>
      <c r="AL91" s="1030"/>
      <c r="AM91" s="731"/>
      <c r="AN91" s="1030"/>
      <c r="AO91" s="731"/>
      <c r="AP91" s="1030"/>
      <c r="AQ91" s="731"/>
      <c r="AR91" s="1030"/>
      <c r="AS91" s="731"/>
      <c r="AT91" s="1030"/>
      <c r="AU91" s="731"/>
      <c r="AV91" s="1030"/>
      <c r="AW91" s="731"/>
      <c r="AX91" s="1030"/>
      <c r="AY91" s="731"/>
      <c r="AZ91" s="1030"/>
      <c r="BA91" s="731"/>
      <c r="BB91" s="1030"/>
      <c r="BC91" s="731"/>
      <c r="BD91" s="1030"/>
      <c r="BE91" s="731"/>
      <c r="BF91" s="1030"/>
      <c r="BG91" s="731"/>
      <c r="BH91" s="1030"/>
      <c r="BI91" s="296"/>
      <c r="BV91" s="765">
        <v>0</v>
      </c>
    </row>
    <row s="1642" customFormat="1" customHeight="1" ht="11.25" hidden="1">
      <c r="A92" s="2412"/>
      <c r="B92" s="518"/>
      <c r="D92" s="672" t="s">
        <v>4399</v>
      </c>
      <c r="E92" s="730" t="s">
        <v>4439</v>
      </c>
      <c r="F92" s="667" t="s">
        <v>4379</v>
      </c>
      <c r="G92" s="731"/>
      <c r="H92" s="1030"/>
      <c r="I92" s="731"/>
      <c r="J92" s="1030"/>
      <c r="K92" s="731"/>
      <c r="L92" s="1030"/>
      <c r="M92" s="731"/>
      <c r="N92" s="1030"/>
      <c r="O92" s="731"/>
      <c r="P92" s="1030"/>
      <c r="Q92" s="731"/>
      <c r="R92" s="1030"/>
      <c r="S92" s="731"/>
      <c r="T92" s="1030"/>
      <c r="U92" s="731"/>
      <c r="V92" s="1030"/>
      <c r="W92" s="731"/>
      <c r="X92" s="1030"/>
      <c r="Y92" s="731"/>
      <c r="Z92" s="1030"/>
      <c r="AA92" s="731"/>
      <c r="AB92" s="1030"/>
      <c r="AC92" s="731"/>
      <c r="AD92" s="1030"/>
      <c r="AE92" s="731"/>
      <c r="AF92" s="1030"/>
      <c r="AG92" s="731"/>
      <c r="AH92" s="1030"/>
      <c r="AI92" s="731"/>
      <c r="AJ92" s="1030"/>
      <c r="AK92" s="731"/>
      <c r="AL92" s="1030"/>
      <c r="AM92" s="731"/>
      <c r="AN92" s="1030"/>
      <c r="AO92" s="731"/>
      <c r="AP92" s="1030"/>
      <c r="AQ92" s="731"/>
      <c r="AR92" s="1030"/>
      <c r="AS92" s="731"/>
      <c r="AT92" s="1030"/>
      <c r="AU92" s="731"/>
      <c r="AV92" s="1030"/>
      <c r="AW92" s="731"/>
      <c r="AX92" s="1030"/>
      <c r="AY92" s="731"/>
      <c r="AZ92" s="1030"/>
      <c r="BA92" s="731"/>
      <c r="BB92" s="1030"/>
      <c r="BC92" s="731"/>
      <c r="BD92" s="1030"/>
      <c r="BE92" s="731"/>
      <c r="BF92" s="1030"/>
      <c r="BG92" s="731"/>
      <c r="BH92" s="1030"/>
      <c r="BI92" s="296"/>
      <c r="BV92" s="765">
        <v>0</v>
      </c>
    </row>
    <row s="1642" customFormat="1" customHeight="1" ht="11.25" hidden="1">
      <c r="A93" s="2412"/>
      <c r="B93" s="518"/>
      <c r="D93" s="672" t="s">
        <v>4446</v>
      </c>
      <c r="E93" s="730" t="s">
        <v>4441</v>
      </c>
      <c r="F93" s="667" t="s">
        <v>4379</v>
      </c>
      <c r="G93" s="731"/>
      <c r="H93" s="1030"/>
      <c r="I93" s="731"/>
      <c r="J93" s="1030"/>
      <c r="K93" s="731"/>
      <c r="L93" s="1030"/>
      <c r="M93" s="731"/>
      <c r="N93" s="1030"/>
      <c r="O93" s="731"/>
      <c r="P93" s="1030"/>
      <c r="Q93" s="731"/>
      <c r="R93" s="1030"/>
      <c r="S93" s="731"/>
      <c r="T93" s="1030"/>
      <c r="U93" s="731"/>
      <c r="V93" s="1030"/>
      <c r="W93" s="731"/>
      <c r="X93" s="1030"/>
      <c r="Y93" s="731"/>
      <c r="Z93" s="1030"/>
      <c r="AA93" s="731"/>
      <c r="AB93" s="1030"/>
      <c r="AC93" s="731"/>
      <c r="AD93" s="1030"/>
      <c r="AE93" s="731"/>
      <c r="AF93" s="1030"/>
      <c r="AG93" s="731"/>
      <c r="AH93" s="1030"/>
      <c r="AI93" s="731"/>
      <c r="AJ93" s="1030"/>
      <c r="AK93" s="731"/>
      <c r="AL93" s="1030"/>
      <c r="AM93" s="731"/>
      <c r="AN93" s="1030"/>
      <c r="AO93" s="731"/>
      <c r="AP93" s="1030"/>
      <c r="AQ93" s="731"/>
      <c r="AR93" s="1030"/>
      <c r="AS93" s="731"/>
      <c r="AT93" s="1030"/>
      <c r="AU93" s="731"/>
      <c r="AV93" s="1030"/>
      <c r="AW93" s="731"/>
      <c r="AX93" s="1030"/>
      <c r="AY93" s="731"/>
      <c r="AZ93" s="1030"/>
      <c r="BA93" s="731"/>
      <c r="BB93" s="1030"/>
      <c r="BC93" s="731"/>
      <c r="BD93" s="1030"/>
      <c r="BE93" s="731"/>
      <c r="BF93" s="1030"/>
      <c r="BG93" s="731"/>
      <c r="BH93" s="1030"/>
      <c r="BI93" s="296"/>
      <c r="BV93" s="765">
        <v>0</v>
      </c>
    </row>
    <row s="1642" customFormat="1" customHeight="1" ht="11.25" hidden="1">
      <c r="A94" s="2412"/>
      <c r="B94" s="518"/>
      <c r="D94" s="672" t="s">
        <v>4447</v>
      </c>
      <c r="E94" s="730" t="s">
        <v>4443</v>
      </c>
      <c r="F94" s="667" t="s">
        <v>4379</v>
      </c>
      <c r="G94" s="731"/>
      <c r="H94" s="1030"/>
      <c r="I94" s="731"/>
      <c r="J94" s="1030"/>
      <c r="K94" s="731"/>
      <c r="L94" s="1030"/>
      <c r="M94" s="731"/>
      <c r="N94" s="1030"/>
      <c r="O94" s="731"/>
      <c r="P94" s="1030"/>
      <c r="Q94" s="731"/>
      <c r="R94" s="1030"/>
      <c r="S94" s="731"/>
      <c r="T94" s="1030"/>
      <c r="U94" s="731"/>
      <c r="V94" s="1030"/>
      <c r="W94" s="731"/>
      <c r="X94" s="1030"/>
      <c r="Y94" s="731"/>
      <c r="Z94" s="1030"/>
      <c r="AA94" s="731"/>
      <c r="AB94" s="1030"/>
      <c r="AC94" s="731"/>
      <c r="AD94" s="1030"/>
      <c r="AE94" s="731"/>
      <c r="AF94" s="1030"/>
      <c r="AG94" s="731"/>
      <c r="AH94" s="1030"/>
      <c r="AI94" s="731"/>
      <c r="AJ94" s="1030"/>
      <c r="AK94" s="731"/>
      <c r="AL94" s="1030"/>
      <c r="AM94" s="731"/>
      <c r="AN94" s="1030"/>
      <c r="AO94" s="731"/>
      <c r="AP94" s="1030"/>
      <c r="AQ94" s="731"/>
      <c r="AR94" s="1030"/>
      <c r="AS94" s="731"/>
      <c r="AT94" s="1030"/>
      <c r="AU94" s="731"/>
      <c r="AV94" s="1030"/>
      <c r="AW94" s="731"/>
      <c r="AX94" s="1030"/>
      <c r="AY94" s="731"/>
      <c r="AZ94" s="1030"/>
      <c r="BA94" s="731"/>
      <c r="BB94" s="1030"/>
      <c r="BC94" s="731"/>
      <c r="BD94" s="1030"/>
      <c r="BE94" s="731"/>
      <c r="BF94" s="1030"/>
      <c r="BG94" s="731"/>
      <c r="BH94" s="1030"/>
      <c r="BI94" s="296"/>
      <c r="BV94" s="765">
        <v>0</v>
      </c>
    </row>
    <row s="1642" customFormat="1" customHeight="1" ht="24.75" hidden="1">
      <c r="A95" s="2412"/>
      <c r="B95" s="518"/>
      <c r="D95" s="672" t="s">
        <v>115</v>
      </c>
      <c r="E95" s="673" t="s">
        <v>4448</v>
      </c>
      <c r="F95" s="732" t="s">
        <v>734</v>
      </c>
      <c r="G95" s="734"/>
      <c r="H95" s="1030"/>
      <c r="I95" s="734"/>
      <c r="J95" s="1030"/>
      <c r="K95" s="734"/>
      <c r="L95" s="1030"/>
      <c r="M95" s="734"/>
      <c r="N95" s="1030"/>
      <c r="O95" s="734"/>
      <c r="P95" s="1030"/>
      <c r="Q95" s="734"/>
      <c r="R95" s="1030"/>
      <c r="S95" s="734"/>
      <c r="T95" s="1030"/>
      <c r="U95" s="734"/>
      <c r="V95" s="1030"/>
      <c r="W95" s="734"/>
      <c r="X95" s="1030"/>
      <c r="Y95" s="734"/>
      <c r="Z95" s="1030"/>
      <c r="AA95" s="734"/>
      <c r="AB95" s="1030"/>
      <c r="AC95" s="734"/>
      <c r="AD95" s="1030"/>
      <c r="AE95" s="734"/>
      <c r="AF95" s="1030"/>
      <c r="AG95" s="734"/>
      <c r="AH95" s="1030"/>
      <c r="AI95" s="734"/>
      <c r="AJ95" s="1030"/>
      <c r="AK95" s="734"/>
      <c r="AL95" s="1030"/>
      <c r="AM95" s="734"/>
      <c r="AN95" s="1030"/>
      <c r="AO95" s="734"/>
      <c r="AP95" s="1030"/>
      <c r="AQ95" s="734"/>
      <c r="AR95" s="1030"/>
      <c r="AS95" s="734"/>
      <c r="AT95" s="1030"/>
      <c r="AU95" s="734"/>
      <c r="AV95" s="1030"/>
      <c r="AW95" s="734"/>
      <c r="AX95" s="1030"/>
      <c r="AY95" s="734"/>
      <c r="AZ95" s="1030"/>
      <c r="BA95" s="734"/>
      <c r="BB95" s="1030"/>
      <c r="BC95" s="734"/>
      <c r="BD95" s="1030"/>
      <c r="BE95" s="734"/>
      <c r="BF95" s="1030"/>
      <c r="BG95" s="734"/>
      <c r="BH95" s="1030"/>
      <c r="BI95" s="296" t="s">
        <v>4449</v>
      </c>
      <c r="BV95" s="765">
        <v>0</v>
      </c>
    </row>
    <row s="1642" customFormat="1" customHeight="1" ht="33.75" hidden="1">
      <c r="A96" s="2412"/>
      <c r="B96" s="518"/>
      <c r="D96" s="672" t="s">
        <v>92</v>
      </c>
      <c r="E96" s="673" t="s">
        <v>4450</v>
      </c>
      <c r="F96" s="733" t="s">
        <v>4339</v>
      </c>
      <c r="G96" s="735"/>
      <c r="H96" s="1030"/>
      <c r="I96" s="735"/>
      <c r="J96" s="1030"/>
      <c r="K96" s="735"/>
      <c r="L96" s="1030"/>
      <c r="M96" s="735"/>
      <c r="N96" s="1030"/>
      <c r="O96" s="735"/>
      <c r="P96" s="1030"/>
      <c r="Q96" s="735"/>
      <c r="R96" s="1030"/>
      <c r="S96" s="735"/>
      <c r="T96" s="1030"/>
      <c r="U96" s="735"/>
      <c r="V96" s="1030"/>
      <c r="W96" s="735"/>
      <c r="X96" s="1030"/>
      <c r="Y96" s="735"/>
      <c r="Z96" s="1030"/>
      <c r="AA96" s="735"/>
      <c r="AB96" s="1030"/>
      <c r="AC96" s="735"/>
      <c r="AD96" s="1030"/>
      <c r="AE96" s="735"/>
      <c r="AF96" s="1030"/>
      <c r="AG96" s="735"/>
      <c r="AH96" s="1030"/>
      <c r="AI96" s="735"/>
      <c r="AJ96" s="1030"/>
      <c r="AK96" s="735"/>
      <c r="AL96" s="1030"/>
      <c r="AM96" s="735"/>
      <c r="AN96" s="1030"/>
      <c r="AO96" s="735"/>
      <c r="AP96" s="1030"/>
      <c r="AQ96" s="735"/>
      <c r="AR96" s="1030"/>
      <c r="AS96" s="735"/>
      <c r="AT96" s="1030"/>
      <c r="AU96" s="735"/>
      <c r="AV96" s="1030"/>
      <c r="AW96" s="735"/>
      <c r="AX96" s="1030"/>
      <c r="AY96" s="735"/>
      <c r="AZ96" s="1030"/>
      <c r="BA96" s="735"/>
      <c r="BB96" s="1030"/>
      <c r="BC96" s="735"/>
      <c r="BD96" s="1030"/>
      <c r="BE96" s="735"/>
      <c r="BF96" s="1030"/>
      <c r="BG96" s="735"/>
      <c r="BH96" s="1030"/>
      <c r="BI96" s="296"/>
      <c r="BV96" s="765">
        <v>0</v>
      </c>
    </row>
    <row s="1642" customFormat="1" customHeight="1" ht="22.5" hidden="1">
      <c r="A97" s="2412"/>
      <c r="B97" s="518" t="s">
        <v>779</v>
      </c>
      <c r="D97" s="672" t="s">
        <v>93</v>
      </c>
      <c r="E97" s="673" t="s">
        <v>4451</v>
      </c>
      <c r="F97" s="733" t="s">
        <v>482</v>
      </c>
      <c r="G97" s="392"/>
      <c r="H97" s="1030"/>
      <c r="I97" s="392"/>
      <c r="J97" s="1030"/>
      <c r="K97" s="392"/>
      <c r="L97" s="1030"/>
      <c r="M97" s="392"/>
      <c r="N97" s="1030"/>
      <c r="O97" s="392"/>
      <c r="P97" s="1030"/>
      <c r="Q97" s="392"/>
      <c r="R97" s="1030"/>
      <c r="S97" s="392"/>
      <c r="T97" s="1030"/>
      <c r="U97" s="392"/>
      <c r="V97" s="1030"/>
      <c r="W97" s="392"/>
      <c r="X97" s="1030"/>
      <c r="Y97" s="392"/>
      <c r="Z97" s="1030"/>
      <c r="AA97" s="392"/>
      <c r="AB97" s="1030"/>
      <c r="AC97" s="392"/>
      <c r="AD97" s="1030"/>
      <c r="AE97" s="392"/>
      <c r="AF97" s="1030"/>
      <c r="AG97" s="392"/>
      <c r="AH97" s="1030"/>
      <c r="AI97" s="392"/>
      <c r="AJ97" s="1030"/>
      <c r="AK97" s="392"/>
      <c r="AL97" s="1030"/>
      <c r="AM97" s="392"/>
      <c r="AN97" s="1030"/>
      <c r="AO97" s="392"/>
      <c r="AP97" s="1030"/>
      <c r="AQ97" s="392"/>
      <c r="AR97" s="1030"/>
      <c r="AS97" s="392"/>
      <c r="AT97" s="1030"/>
      <c r="AU97" s="392"/>
      <c r="AV97" s="1030"/>
      <c r="AW97" s="392"/>
      <c r="AX97" s="1030"/>
      <c r="AY97" s="392"/>
      <c r="AZ97" s="1030"/>
      <c r="BA97" s="392"/>
      <c r="BB97" s="1030"/>
      <c r="BC97" s="392"/>
      <c r="BD97" s="1030"/>
      <c r="BE97" s="392"/>
      <c r="BF97" s="1030"/>
      <c r="BG97" s="392"/>
      <c r="BH97" s="1030"/>
      <c r="BI97" s="296" t="s">
        <v>4135</v>
      </c>
      <c r="BV97" s="765">
        <v>0</v>
      </c>
    </row>
    <row s="1642" customFormat="1" customHeight="1" ht="45" hidden="1">
      <c r="A98" s="2412"/>
      <c r="B98" s="518" t="s">
        <v>779</v>
      </c>
      <c r="D98" s="672" t="s">
        <v>787</v>
      </c>
      <c r="E98" s="674" t="s">
        <v>4452</v>
      </c>
      <c r="F98" s="728" t="s">
        <v>482</v>
      </c>
      <c r="G98" s="392"/>
      <c r="H98" s="1030"/>
      <c r="I98" s="392"/>
      <c r="J98" s="1030"/>
      <c r="K98" s="392"/>
      <c r="L98" s="1030"/>
      <c r="M98" s="392"/>
      <c r="N98" s="1030"/>
      <c r="O98" s="392"/>
      <c r="P98" s="1030"/>
      <c r="Q98" s="392"/>
      <c r="R98" s="1030"/>
      <c r="S98" s="392"/>
      <c r="T98" s="1030"/>
      <c r="U98" s="392"/>
      <c r="V98" s="1030"/>
      <c r="W98" s="392"/>
      <c r="X98" s="1030"/>
      <c r="Y98" s="392"/>
      <c r="Z98" s="1030"/>
      <c r="AA98" s="392"/>
      <c r="AB98" s="1030"/>
      <c r="AC98" s="392"/>
      <c r="AD98" s="1030"/>
      <c r="AE98" s="392"/>
      <c r="AF98" s="1030"/>
      <c r="AG98" s="392"/>
      <c r="AH98" s="1030"/>
      <c r="AI98" s="392"/>
      <c r="AJ98" s="1030"/>
      <c r="AK98" s="392"/>
      <c r="AL98" s="1030"/>
      <c r="AM98" s="392"/>
      <c r="AN98" s="1030"/>
      <c r="AO98" s="392"/>
      <c r="AP98" s="1030"/>
      <c r="AQ98" s="392"/>
      <c r="AR98" s="1030"/>
      <c r="AS98" s="392"/>
      <c r="AT98" s="1030"/>
      <c r="AU98" s="392"/>
      <c r="AV98" s="1030"/>
      <c r="AW98" s="392"/>
      <c r="AX98" s="1030"/>
      <c r="AY98" s="392"/>
      <c r="AZ98" s="1030"/>
      <c r="BA98" s="392"/>
      <c r="BB98" s="1030"/>
      <c r="BC98" s="392"/>
      <c r="BD98" s="1030"/>
      <c r="BE98" s="392"/>
      <c r="BF98" s="1030"/>
      <c r="BG98" s="392"/>
      <c r="BH98" s="1030"/>
      <c r="BI98" s="296" t="s">
        <v>4135</v>
      </c>
      <c r="BV98" s="765">
        <v>0</v>
      </c>
    </row>
    <row s="1642" customFormat="1" customHeight="1" ht="95.25" hidden="1">
      <c r="A99" s="2412"/>
      <c r="B99" s="518" t="s">
        <v>779</v>
      </c>
      <c r="D99" s="672" t="s">
        <v>126</v>
      </c>
      <c r="E99" s="673" t="s">
        <v>4453</v>
      </c>
      <c r="F99" s="728" t="s">
        <v>482</v>
      </c>
      <c r="G99" s="392"/>
      <c r="H99" s="1030"/>
      <c r="I99" s="392"/>
      <c r="J99" s="1030"/>
      <c r="K99" s="392"/>
      <c r="L99" s="1030"/>
      <c r="M99" s="392"/>
      <c r="N99" s="1030"/>
      <c r="O99" s="392"/>
      <c r="P99" s="1030"/>
      <c r="Q99" s="392"/>
      <c r="R99" s="1030"/>
      <c r="S99" s="392"/>
      <c r="T99" s="1030"/>
      <c r="U99" s="392"/>
      <c r="V99" s="1030"/>
      <c r="W99" s="392"/>
      <c r="X99" s="1030"/>
      <c r="Y99" s="392"/>
      <c r="Z99" s="1030"/>
      <c r="AA99" s="392"/>
      <c r="AB99" s="1030"/>
      <c r="AC99" s="392"/>
      <c r="AD99" s="1030"/>
      <c r="AE99" s="392"/>
      <c r="AF99" s="1030"/>
      <c r="AG99" s="392"/>
      <c r="AH99" s="1030"/>
      <c r="AI99" s="392"/>
      <c r="AJ99" s="1030"/>
      <c r="AK99" s="392"/>
      <c r="AL99" s="1030"/>
      <c r="AM99" s="392"/>
      <c r="AN99" s="1030"/>
      <c r="AO99" s="392"/>
      <c r="AP99" s="1030"/>
      <c r="AQ99" s="392"/>
      <c r="AR99" s="1030"/>
      <c r="AS99" s="392"/>
      <c r="AT99" s="1030"/>
      <c r="AU99" s="392"/>
      <c r="AV99" s="1030"/>
      <c r="AW99" s="392"/>
      <c r="AX99" s="1030"/>
      <c r="AY99" s="392"/>
      <c r="AZ99" s="1030"/>
      <c r="BA99" s="392"/>
      <c r="BB99" s="1030"/>
      <c r="BC99" s="392"/>
      <c r="BD99" s="1030"/>
      <c r="BE99" s="392"/>
      <c r="BF99" s="1030"/>
      <c r="BG99" s="392"/>
      <c r="BH99" s="1030"/>
      <c r="BI99" s="296" t="s">
        <v>4135</v>
      </c>
      <c r="BV99" s="765">
        <v>0</v>
      </c>
    </row>
    <row s="1642" customFormat="1" customHeight="1" ht="22.5" hidden="1">
      <c r="A100" s="2412"/>
      <c r="B100" s="518" t="s">
        <v>779</v>
      </c>
      <c r="D100" s="672" t="s">
        <v>131</v>
      </c>
      <c r="E100" s="673" t="s">
        <v>4454</v>
      </c>
      <c r="F100" s="728" t="s">
        <v>482</v>
      </c>
      <c r="G100" s="392"/>
      <c r="H100" s="1030"/>
      <c r="I100" s="392"/>
      <c r="J100" s="1030"/>
      <c r="K100" s="392"/>
      <c r="L100" s="1030"/>
      <c r="M100" s="392"/>
      <c r="N100" s="1030"/>
      <c r="O100" s="392"/>
      <c r="P100" s="1030"/>
      <c r="Q100" s="392"/>
      <c r="R100" s="1030"/>
      <c r="S100" s="392"/>
      <c r="T100" s="1030"/>
      <c r="U100" s="392"/>
      <c r="V100" s="1030"/>
      <c r="W100" s="392"/>
      <c r="X100" s="1030"/>
      <c r="Y100" s="392"/>
      <c r="Z100" s="1030"/>
      <c r="AA100" s="392"/>
      <c r="AB100" s="1030"/>
      <c r="AC100" s="392"/>
      <c r="AD100" s="1030"/>
      <c r="AE100" s="392"/>
      <c r="AF100" s="1030"/>
      <c r="AG100" s="392"/>
      <c r="AH100" s="1030"/>
      <c r="AI100" s="392"/>
      <c r="AJ100" s="1030"/>
      <c r="AK100" s="392"/>
      <c r="AL100" s="1030"/>
      <c r="AM100" s="392"/>
      <c r="AN100" s="1030"/>
      <c r="AO100" s="392"/>
      <c r="AP100" s="1030"/>
      <c r="AQ100" s="392"/>
      <c r="AR100" s="1030"/>
      <c r="AS100" s="392"/>
      <c r="AT100" s="1030"/>
      <c r="AU100" s="392"/>
      <c r="AV100" s="1030"/>
      <c r="AW100" s="392"/>
      <c r="AX100" s="1030"/>
      <c r="AY100" s="392"/>
      <c r="AZ100" s="1030"/>
      <c r="BA100" s="392"/>
      <c r="BB100" s="1030"/>
      <c r="BC100" s="392"/>
      <c r="BD100" s="1030"/>
      <c r="BE100" s="392"/>
      <c r="BF100" s="1030"/>
      <c r="BG100" s="392"/>
      <c r="BH100" s="1030"/>
      <c r="BI100" s="296" t="s">
        <v>4135</v>
      </c>
      <c r="BV100" s="765">
        <v>0</v>
      </c>
    </row>
    <row s="1642" customFormat="1" customHeight="1" ht="11.549999999999999">
      <c r="A101" s="1040"/>
      <c r="B101" s="525"/>
      <c r="D101" s="1041"/>
      <c r="E101" s="10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K101" s="1642"/>
      <c r="AL101" s="1642"/>
      <c r="AM101" s="1642"/>
      <c r="AN101" s="1642"/>
      <c r="AO101" s="1642"/>
      <c r="AP101" s="1642"/>
      <c r="AQ101" s="1642"/>
      <c r="AR101" s="1642"/>
      <c r="AS101" s="1642"/>
      <c r="AT101" s="1642"/>
      <c r="AU101" s="1642"/>
      <c r="AV101" s="1642"/>
      <c r="AW101" s="1642"/>
      <c r="AX101" s="1642"/>
      <c r="AY101" s="1642"/>
      <c r="AZ101" s="1642"/>
      <c r="BA101" s="1642"/>
      <c r="BB101" s="1642"/>
      <c r="BC101" s="1642"/>
      <c r="BD101" s="1642"/>
      <c r="BE101" s="1642"/>
      <c r="BF101" s="1642"/>
      <c r="BG101" s="1642"/>
      <c r="BH101" s="1642"/>
      <c r="BV101" s="516">
        <v>11</v>
      </c>
    </row>
    <row customHeight="1" ht="22.5" hidden="1">
      <c r="A102" s="543" t="s">
        <v>82</v>
      </c>
      <c r="B102" s="518">
        <v>0</v>
      </c>
      <c r="C102" s="512">
        <v>3</v>
      </c>
      <c r="D102" s="512">
        <v>7</v>
      </c>
      <c r="E102" s="512">
        <v>69</v>
      </c>
      <c r="F102" s="512">
        <v>10</v>
      </c>
      <c r="G102" s="512">
        <v>0</v>
      </c>
      <c r="H102" s="512">
        <v>0</v>
      </c>
      <c r="I102" s="765">
        <v>43</v>
      </c>
      <c r="J102" s="765">
        <v>43</v>
      </c>
      <c r="K102" s="1642">
        <v>0</v>
      </c>
      <c r="L102" s="1642">
        <v>0</v>
      </c>
      <c r="M102" s="1642">
        <v>0</v>
      </c>
      <c r="N102" s="1642">
        <v>0</v>
      </c>
      <c r="O102" s="1642">
        <v>0</v>
      </c>
      <c r="P102" s="1642">
        <v>0</v>
      </c>
      <c r="Q102" s="1642">
        <v>0</v>
      </c>
      <c r="R102" s="1642">
        <v>0</v>
      </c>
      <c r="S102" s="1642">
        <v>0</v>
      </c>
      <c r="T102" s="1642">
        <v>0</v>
      </c>
      <c r="U102" s="1642">
        <v>0</v>
      </c>
      <c r="V102" s="1642">
        <v>0</v>
      </c>
      <c r="W102" s="1642">
        <v>0</v>
      </c>
      <c r="X102" s="1642">
        <v>0</v>
      </c>
      <c r="Y102" s="1642">
        <v>0</v>
      </c>
      <c r="Z102" s="1642">
        <v>0</v>
      </c>
      <c r="AA102" s="1642">
        <v>0</v>
      </c>
      <c r="AB102" s="1642">
        <v>0</v>
      </c>
      <c r="AC102" s="1642">
        <v>0</v>
      </c>
      <c r="AD102" s="1642">
        <v>0</v>
      </c>
      <c r="AE102" s="1642">
        <v>0</v>
      </c>
      <c r="AF102" s="1642">
        <v>0</v>
      </c>
      <c r="AG102" s="1642">
        <v>0</v>
      </c>
      <c r="AH102" s="1642">
        <v>0</v>
      </c>
      <c r="AI102" s="1642">
        <v>0</v>
      </c>
      <c r="AJ102" s="1642">
        <v>0</v>
      </c>
      <c r="AK102" s="1642">
        <v>0</v>
      </c>
      <c r="AL102" s="1642">
        <v>0</v>
      </c>
      <c r="AM102" s="1642">
        <v>0</v>
      </c>
      <c r="AN102" s="1642">
        <v>0</v>
      </c>
      <c r="AO102" s="1642">
        <v>0</v>
      </c>
      <c r="AP102" s="1642">
        <v>0</v>
      </c>
      <c r="AQ102" s="1642">
        <v>0</v>
      </c>
      <c r="AR102" s="1642">
        <v>0</v>
      </c>
      <c r="AS102" s="1642">
        <v>0</v>
      </c>
      <c r="AT102" s="1642">
        <v>0</v>
      </c>
      <c r="AU102" s="1642">
        <v>0</v>
      </c>
      <c r="AV102" s="1642">
        <v>0</v>
      </c>
      <c r="AW102" s="1642">
        <v>0</v>
      </c>
      <c r="AX102" s="1642">
        <v>0</v>
      </c>
      <c r="AY102" s="1642">
        <v>0</v>
      </c>
      <c r="AZ102" s="1642">
        <v>0</v>
      </c>
      <c r="BA102" s="1642">
        <v>0</v>
      </c>
      <c r="BB102" s="1642">
        <v>0</v>
      </c>
      <c r="BC102" s="1642">
        <v>0</v>
      </c>
      <c r="BD102" s="1642">
        <v>0</v>
      </c>
      <c r="BE102" s="1642">
        <v>0</v>
      </c>
      <c r="BF102" s="1642">
        <v>0</v>
      </c>
      <c r="BG102" s="1642">
        <v>0</v>
      </c>
      <c r="BH102" s="1642">
        <v>0</v>
      </c>
      <c r="BI102" s="512">
        <v>73</v>
      </c>
      <c r="BJ102" s="512">
        <v>3</v>
      </c>
      <c r="BK102" s="512">
        <v>10</v>
      </c>
      <c r="BL102" s="512">
        <v>10</v>
      </c>
      <c r="BM102" s="512">
        <v>10</v>
      </c>
      <c r="BN102" s="512">
        <v>10</v>
      </c>
      <c r="BO102" s="512">
        <v>10</v>
      </c>
      <c r="BP102" s="512">
        <v>10</v>
      </c>
      <c r="BQ102" s="512">
        <v>10</v>
      </c>
      <c r="BR102" s="512">
        <v>10</v>
      </c>
      <c r="BS102" s="512">
        <v>10</v>
      </c>
      <c r="BT102" s="512">
        <v>10</v>
      </c>
      <c r="BU102" s="512">
        <v>10</v>
      </c>
      <c r="BV102" s="512">
        <v>23</v>
      </c>
    </row>
  </sheetData>
  <sheetProtection formatColumns="0" formatRows="0" autoFilter="0" sort="0" insertRows="0" insertColumns="1" deleteRows="0" deleteColumns="0"/>
  <mergeCells count="93">
    <mergeCell ref="D3:F3"/>
    <mergeCell ref="BI7:B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J15:J18 L15:L18 N15:N18 P15:P18 R15:R18 T15:T18 V15:V18 X15:X18 Z15:Z18 AB15:AB18 AD15:AD18 AF15:AF18 AH15:AH18 AJ15:AJ18 AL15:AL18 AN15:AN18 AP15:AP18 AR15:AR18 AT15:AT18 AV15:AV18 AX15:AX18 AZ15:AZ18 BB15:BB18 BD15:BD18 BF15:BF18 BH15:BH18 J21:J22 L21:L22 N21:N22 P21:P22 R21:R22 T21:T22 V21:V22 X21:X22 Z21:Z22 AB21:AB22 AD21:AD22 AF21:AF22 AH21:AH22 AJ21:AJ22 AL21:AL22 AN21:AN22 AP21:AP22 AR21:AR22 AT21:AT22 AV21:AV22 AX21:AX22 AZ21:AZ22 BB21:BB22 BD21:BD22 BF21:BF22 BH21:BH22 J29:J30 L29:L30 N29:N30 P29:P30 R29:R30 T29:T30 V29:V30 X29:X30 Z29:Z30 AB29:AB30 AD29:AD30 AF29:AF30 AH29:AH30 AJ29:AJ30 AL29:AL30 AN29:AN30 AP29:AP30 AR29:AR30 AT29:AT30 AV29:AV30 AX29:AX30 AZ29:AZ30 BB29:BB30 BD29:BD30 BF29:BF30 BH29:BH30 J24 L24 N24 P24 R24 T24 V24 X24 Z24 AB24 AD24 AF24 AH24 AJ24 AL24 AN24 AP24 AR24 AT24 AV24 AX24 AZ24 BB24 BD24 BF24 B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G62:G63 G74:G75 G97:G100 I62:I63 I74:I75 I97:I100 H13:H14 H19 J19 L19 N19 P19 R19 T19 V19 X19 Z19 AB19 AD19 AF19 AH19 AJ19 AL19 AN19 AP19 AR19 AT19 AV19 AX19 AZ19 BB19 BD19 BF19 BH19 J13:J14 L13:L14 N13:N14 P13:P14 R13:R14 T13:T14 V13:V14 X13:X14 Z13:Z14 AB13:AB14 AD13:AD14 AF13:AF14 AH13:AH14 AJ13:AJ14 AL13:AL14 AN13:AN14 AP13:AP14 AR13:AR14 AT13:AT14 AV13:AV14 AX13:AX14 AZ13:AZ14 BB13:BB14 BD13:BD14 BF13:BF14 BH13:B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835C8-EEA8-C0A8-3F25-47C3D40E2428}" mc:Ignorable="x14ac xr xr2 xr3">
  <sheetPr>
    <tabColor rgb="FFE26B0A"/>
  </sheetPr>
  <dimension ref="A1:BT40"/>
  <sheetViews>
    <sheetView showGridLines="0" zoomScale="90" workbookViewId="0">
      <pane xSplit="8" ySplit="31" topLeftCell="BQ32" activePane="bottomRight" state="frozen"/>
      <selection pane="bottomLeft" activeCell="A32" sqref="A32"/>
      <selection pane="topRight" activeCell="I1" sqref="I1"/>
      <selection pane="bottomRight" activeCell="BQ25" sqref="BQ25"/>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642" width="25.7109375" customWidth="1"/>
    <col min="12" max="12" style="1642" width="33.7109375" customWidth="1"/>
    <col min="13" max="13" style="1642" width="25.7109375" customWidth="1"/>
    <col min="14" max="14" style="1642" width="33.7109375" customWidth="1"/>
    <col min="15" max="15" style="1642" width="25.7109375" customWidth="1"/>
    <col min="16" max="16" style="1642" width="33.7109375" customWidth="1"/>
    <col min="17" max="17" style="1642" width="25.7109375" customWidth="1"/>
    <col min="18" max="18" style="1642" width="33.7109375" customWidth="1"/>
    <col min="19" max="19" style="1642" width="25.7109375" customWidth="1"/>
    <col min="20" max="20" style="1642" width="33.7109375" customWidth="1"/>
    <col min="21" max="21" style="1642" width="25.7109375" customWidth="1"/>
    <col min="22" max="22" style="1642" width="33.7109375" customWidth="1"/>
    <col min="23" max="23" style="1642" width="25.7109375" customWidth="1"/>
    <col min="24" max="24" style="1642" width="33.7109375" customWidth="1"/>
    <col min="25" max="25" style="1642" width="25.7109375" customWidth="1"/>
    <col min="26" max="26" style="1642" width="33.7109375" customWidth="1"/>
    <col min="27" max="27" style="1642" width="25.7109375" customWidth="1"/>
    <col min="28" max="28" style="1642" width="33.7109375" customWidth="1"/>
    <col min="29" max="29" style="1642" width="25.7109375" customWidth="1"/>
    <col min="30" max="30" style="1642" width="33.7109375" customWidth="1"/>
    <col min="31" max="31" style="1642" width="25.7109375" customWidth="1"/>
    <col min="32" max="32" style="1642" width="33.7109375" customWidth="1"/>
    <col min="33" max="33" style="1642" width="25.7109375" customWidth="1"/>
    <col min="34" max="34" style="1642" width="33.7109375" customWidth="1"/>
    <col min="35" max="35" style="1642" width="25.7109375" customWidth="1"/>
    <col min="36" max="36" style="1642" width="33.7109375" customWidth="1"/>
    <col min="37" max="37" style="1642" width="25.7109375" customWidth="1"/>
    <col min="38" max="38" style="1642" width="33.7109375" customWidth="1"/>
    <col min="39" max="39" style="1642" width="25.7109375" customWidth="1"/>
    <col min="40" max="40" style="1642" width="33.7109375" customWidth="1"/>
    <col min="41" max="41" style="1642" width="25.7109375" customWidth="1"/>
    <col min="42" max="42" style="1642" width="33.7109375" customWidth="1"/>
    <col min="43" max="43" style="1642" width="25.7109375" customWidth="1"/>
    <col min="44" max="44" style="1642" width="33.7109375" customWidth="1"/>
    <col min="45" max="45" style="1642" width="25.7109375" customWidth="1"/>
    <col min="46" max="46" style="1642" width="33.7109375" customWidth="1"/>
    <col min="47" max="47" style="1642" width="25.7109375" customWidth="1"/>
    <col min="48" max="48" style="1642" width="33.7109375" customWidth="1"/>
    <col min="49" max="49" style="1642" width="25.7109375" customWidth="1"/>
    <col min="50" max="50" style="1642" width="33.7109375" customWidth="1"/>
    <col min="51" max="51" style="1642" width="25.7109375" customWidth="1"/>
    <col min="52" max="52" style="1642" width="33.7109375" customWidth="1"/>
    <col min="53" max="53" style="1642" width="25.7109375" customWidth="1"/>
    <col min="54" max="54" style="1642" width="33.7109375" customWidth="1"/>
    <col min="55" max="55" style="1642" width="25.7109375" customWidth="1"/>
    <col min="56" max="56" style="1642" width="33.7109375" customWidth="1"/>
    <col min="57" max="57" style="1642" width="25.7109375" customWidth="1"/>
    <col min="58" max="58" style="1642" width="33.7109375" customWidth="1"/>
    <col min="59" max="59" style="1642" width="25.7109375" customWidth="1"/>
    <col min="60" max="60" style="1642" width="33.7109375" customWidth="1"/>
    <col min="61" max="61" style="1373" width="93.00390625" customWidth="1"/>
    <col min="62" max="70" style="1642" width="10.00390625" customWidth="1"/>
    <col min="71" max="71" style="682" width="10.00390625" customWidth="1"/>
    <col min="72" max="72" style="1642" width="10.57421875" hidden="1"/>
  </cols>
  <sheetData>
    <row s="1373" customFormat="1" customHeight="1" ht="22.5" hidden="1">
      <c r="C1" s="679"/>
      <c r="G1" s="424">
        <v>4</v>
      </c>
      <c r="I1" s="424">
        <v>4</v>
      </c>
      <c r="K1" s="1373">
        <v>4</v>
      </c>
      <c r="L1" s="1373"/>
      <c r="M1" s="1373">
        <v>4</v>
      </c>
      <c r="N1" s="1373"/>
      <c r="O1" s="1373">
        <v>4</v>
      </c>
      <c r="P1" s="1373"/>
      <c r="Q1" s="1373">
        <v>4</v>
      </c>
      <c r="R1" s="1373"/>
      <c r="S1" s="1373">
        <v>4</v>
      </c>
      <c r="T1" s="1373"/>
      <c r="U1" s="1373">
        <v>4</v>
      </c>
      <c r="V1" s="1373"/>
      <c r="W1" s="1373">
        <v>4</v>
      </c>
      <c r="X1" s="1373"/>
      <c r="Y1" s="1373">
        <v>4</v>
      </c>
      <c r="Z1" s="1373"/>
      <c r="AA1" s="1373">
        <v>4</v>
      </c>
      <c r="AB1" s="1373"/>
      <c r="AC1" s="1373">
        <v>4</v>
      </c>
      <c r="AD1" s="1373"/>
      <c r="AE1" s="1373">
        <v>4</v>
      </c>
      <c r="AF1" s="1373"/>
      <c r="AG1" s="1373">
        <v>4</v>
      </c>
      <c r="AH1" s="1373"/>
      <c r="AI1" s="1373">
        <v>4</v>
      </c>
      <c r="AJ1" s="1373"/>
      <c r="AK1" s="1373">
        <v>4</v>
      </c>
      <c r="AL1" s="1373"/>
      <c r="AM1" s="1373" t="s">
        <v>90</v>
      </c>
      <c r="AN1" s="1373"/>
      <c r="AO1" s="1373">
        <v>4</v>
      </c>
      <c r="AP1" s="1373"/>
      <c r="AQ1" s="1373" t="s">
        <v>90</v>
      </c>
      <c r="AR1" s="1373"/>
      <c r="AS1" s="1373">
        <v>4</v>
      </c>
      <c r="AT1" s="1373"/>
      <c r="AU1" s="1373">
        <v>4</v>
      </c>
      <c r="AV1" s="1373"/>
      <c r="AW1" s="1373" t="s">
        <v>90</v>
      </c>
      <c r="AX1" s="1373"/>
      <c r="AY1" s="1373">
        <v>4</v>
      </c>
      <c r="AZ1" s="1373"/>
      <c r="BA1" s="1373">
        <v>4</v>
      </c>
      <c r="BB1" s="1373"/>
      <c r="BC1" s="1373">
        <v>4</v>
      </c>
      <c r="BD1" s="1373"/>
      <c r="BE1" s="1373" t="s">
        <v>90</v>
      </c>
      <c r="BF1" s="1373"/>
      <c r="BG1" s="1373" t="s">
        <v>90</v>
      </c>
      <c r="BH1" s="1373"/>
      <c r="BS1" s="427"/>
      <c r="BT1" s="424" t="s">
        <v>14</v>
      </c>
    </row>
    <row s="1373" customFormat="1" customHeight="1" ht="15" hidden="1">
      <c r="C2" s="679"/>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3"/>
      <c r="AM2" s="1373"/>
      <c r="AN2" s="1373"/>
      <c r="AO2" s="1373"/>
      <c r="AP2" s="1373"/>
      <c r="AQ2" s="1373"/>
      <c r="AR2" s="1373"/>
      <c r="AS2" s="1373"/>
      <c r="AT2" s="1373"/>
      <c r="AU2" s="1373"/>
      <c r="AV2" s="1373"/>
      <c r="AW2" s="1373"/>
      <c r="AX2" s="1373"/>
      <c r="AY2" s="1373"/>
      <c r="AZ2" s="1373"/>
      <c r="BA2" s="1373"/>
      <c r="BB2" s="1373"/>
      <c r="BC2" s="1373"/>
      <c r="BD2" s="1373"/>
      <c r="BE2" s="1373"/>
      <c r="BF2" s="1373"/>
      <c r="BG2" s="1373"/>
      <c r="BH2" s="1373"/>
      <c r="BS2" s="427"/>
      <c r="BT2" s="424">
        <v>0</v>
      </c>
    </row>
    <row customHeight="1" ht="22.5" hidden="1">
      <c r="A3" s="512"/>
      <c r="B3" s="2417"/>
      <c r="C3" s="2418" t="s">
        <v>103</v>
      </c>
      <c r="D3" s="696" t="str">
        <f>B3&amp;".1"</f>
        <v>.1</v>
      </c>
      <c r="E3" s="697" t="s">
        <v>4455</v>
      </c>
      <c r="F3" s="698" t="s">
        <v>482</v>
      </c>
      <c r="G3" s="693"/>
      <c r="H3" s="408"/>
      <c r="I3" s="693"/>
      <c r="J3" s="408"/>
      <c r="K3" s="2373"/>
      <c r="L3" s="825"/>
      <c r="M3" s="2373"/>
      <c r="N3" s="825"/>
      <c r="O3" s="2373"/>
      <c r="P3" s="825"/>
      <c r="Q3" s="2373"/>
      <c r="R3" s="825"/>
      <c r="S3" s="2373"/>
      <c r="T3" s="825"/>
      <c r="U3" s="2373"/>
      <c r="V3" s="825"/>
      <c r="W3" s="2373"/>
      <c r="X3" s="825"/>
      <c r="Y3" s="2373"/>
      <c r="Z3" s="825"/>
      <c r="AA3" s="2373"/>
      <c r="AB3" s="825"/>
      <c r="AC3" s="2373"/>
      <c r="AD3" s="825"/>
      <c r="AE3" s="2373"/>
      <c r="AF3" s="825"/>
      <c r="AG3" s="2373"/>
      <c r="AH3" s="825"/>
      <c r="AI3" s="2373"/>
      <c r="AJ3" s="825"/>
      <c r="AK3" s="2373"/>
      <c r="AL3" s="825"/>
      <c r="AM3" s="2373"/>
      <c r="AN3" s="825"/>
      <c r="AO3" s="2373"/>
      <c r="AP3" s="825"/>
      <c r="AQ3" s="2373"/>
      <c r="AR3" s="825"/>
      <c r="AS3" s="2373"/>
      <c r="AT3" s="825"/>
      <c r="AU3" s="2373"/>
      <c r="AV3" s="825"/>
      <c r="AW3" s="2373"/>
      <c r="AX3" s="825"/>
      <c r="AY3" s="2373"/>
      <c r="AZ3" s="825"/>
      <c r="BA3" s="2373"/>
      <c r="BB3" s="825"/>
      <c r="BC3" s="2373"/>
      <c r="BD3" s="825"/>
      <c r="BE3" s="2373"/>
      <c r="BF3" s="825"/>
      <c r="BG3" s="2373"/>
      <c r="BH3" s="825"/>
      <c r="BI3" s="296" t="s">
        <v>4456</v>
      </c>
      <c r="BT3" s="512">
        <v>0</v>
      </c>
    </row>
    <row customHeight="1" ht="15" hidden="1">
      <c r="A4" s="512"/>
      <c r="B4" s="2417"/>
      <c r="C4" s="2418"/>
      <c r="D4" s="696" t="str">
        <f>B3&amp;".2"</f>
        <v>.2</v>
      </c>
      <c r="E4" s="697" t="s">
        <v>4457</v>
      </c>
      <c r="F4" s="698" t="s">
        <v>482</v>
      </c>
      <c r="G4" s="1744" t="s">
        <v>22</v>
      </c>
      <c r="H4" s="408"/>
      <c r="I4" s="1744" t="s">
        <v>22</v>
      </c>
      <c r="J4" s="408"/>
      <c r="K4" s="1744" t="s">
        <v>22</v>
      </c>
      <c r="L4" s="825"/>
      <c r="M4" s="1744" t="s">
        <v>22</v>
      </c>
      <c r="N4" s="825"/>
      <c r="O4" s="1744" t="s">
        <v>22</v>
      </c>
      <c r="P4" s="825"/>
      <c r="Q4" s="1744" t="s">
        <v>22</v>
      </c>
      <c r="R4" s="825"/>
      <c r="S4" s="1744" t="s">
        <v>22</v>
      </c>
      <c r="T4" s="825"/>
      <c r="U4" s="1744" t="s">
        <v>22</v>
      </c>
      <c r="V4" s="825"/>
      <c r="W4" s="1744" t="s">
        <v>22</v>
      </c>
      <c r="X4" s="825"/>
      <c r="Y4" s="1744" t="s">
        <v>22</v>
      </c>
      <c r="Z4" s="825"/>
      <c r="AA4" s="1744" t="s">
        <v>22</v>
      </c>
      <c r="AB4" s="825"/>
      <c r="AC4" s="1744" t="s">
        <v>22</v>
      </c>
      <c r="AD4" s="825"/>
      <c r="AE4" s="1744" t="s">
        <v>22</v>
      </c>
      <c r="AF4" s="825"/>
      <c r="AG4" s="1744" t="s">
        <v>22</v>
      </c>
      <c r="AH4" s="825"/>
      <c r="AI4" s="1744" t="s">
        <v>22</v>
      </c>
      <c r="AJ4" s="825"/>
      <c r="AK4" s="1744" t="s">
        <v>22</v>
      </c>
      <c r="AL4" s="825"/>
      <c r="AM4" s="1744" t="s">
        <v>22</v>
      </c>
      <c r="AN4" s="825"/>
      <c r="AO4" s="1744" t="s">
        <v>22</v>
      </c>
      <c r="AP4" s="825"/>
      <c r="AQ4" s="1744" t="s">
        <v>22</v>
      </c>
      <c r="AR4" s="825"/>
      <c r="AS4" s="1744" t="s">
        <v>22</v>
      </c>
      <c r="AT4" s="825"/>
      <c r="AU4" s="1744" t="s">
        <v>22</v>
      </c>
      <c r="AV4" s="825"/>
      <c r="AW4" s="1744" t="s">
        <v>22</v>
      </c>
      <c r="AX4" s="825"/>
      <c r="AY4" s="1744" t="s">
        <v>22</v>
      </c>
      <c r="AZ4" s="825"/>
      <c r="BA4" s="1744" t="s">
        <v>22</v>
      </c>
      <c r="BB4" s="825"/>
      <c r="BC4" s="1744" t="s">
        <v>22</v>
      </c>
      <c r="BD4" s="825"/>
      <c r="BE4" s="1744" t="s">
        <v>22</v>
      </c>
      <c r="BF4" s="825"/>
      <c r="BG4" s="1744" t="s">
        <v>22</v>
      </c>
      <c r="BH4" s="825"/>
      <c r="BI4" s="296" t="s">
        <v>4458</v>
      </c>
      <c r="BT4" s="512">
        <v>0</v>
      </c>
    </row>
    <row s="1373" customFormat="1" customHeight="1" ht="15" hidden="1">
      <c r="C5" s="679"/>
      <c r="K5" s="1373"/>
      <c r="L5" s="1373"/>
      <c r="M5" s="1373"/>
      <c r="N5" s="1373"/>
      <c r="O5" s="1373"/>
      <c r="P5" s="1373"/>
      <c r="Q5" s="1373"/>
      <c r="R5" s="1373"/>
      <c r="S5" s="1373"/>
      <c r="T5" s="1373"/>
      <c r="U5" s="1373"/>
      <c r="V5" s="1373"/>
      <c r="W5" s="1373"/>
      <c r="X5" s="1373"/>
      <c r="Y5" s="1373"/>
      <c r="Z5" s="1373"/>
      <c r="AA5" s="1373"/>
      <c r="AB5" s="1373"/>
      <c r="AC5" s="1373"/>
      <c r="AD5" s="1373"/>
      <c r="AE5" s="1373"/>
      <c r="AF5" s="1373"/>
      <c r="AG5" s="1373"/>
      <c r="AH5" s="1373"/>
      <c r="AI5" s="1373"/>
      <c r="AJ5" s="1373"/>
      <c r="AK5" s="1373"/>
      <c r="AL5" s="1373"/>
      <c r="AM5" s="1373"/>
      <c r="AN5" s="1373"/>
      <c r="AO5" s="1373"/>
      <c r="AP5" s="1373"/>
      <c r="AQ5" s="1373"/>
      <c r="AR5" s="1373"/>
      <c r="AS5" s="1373"/>
      <c r="AT5" s="1373"/>
      <c r="AU5" s="1373"/>
      <c r="AV5" s="1373"/>
      <c r="AW5" s="1373"/>
      <c r="AX5" s="1373"/>
      <c r="AY5" s="1373"/>
      <c r="AZ5" s="1373"/>
      <c r="BA5" s="1373"/>
      <c r="BB5" s="1373"/>
      <c r="BC5" s="1373"/>
      <c r="BD5" s="1373"/>
      <c r="BE5" s="1373"/>
      <c r="BF5" s="1373"/>
      <c r="BG5" s="1373"/>
      <c r="BH5" s="1373"/>
      <c r="BS5" s="427"/>
      <c r="BT5" s="424">
        <v>0</v>
      </c>
    </row>
    <row customHeight="1" ht="22.5" hidden="1">
      <c r="A6" s="512"/>
      <c r="B6" s="2417"/>
      <c r="C6" s="2418" t="s">
        <v>103</v>
      </c>
      <c r="D6" s="696" t="str">
        <f>B6&amp;".1"</f>
        <v>.1</v>
      </c>
      <c r="E6" s="697" t="s">
        <v>4459</v>
      </c>
      <c r="F6" s="698" t="s">
        <v>482</v>
      </c>
      <c r="G6" s="693"/>
      <c r="H6" s="408"/>
      <c r="I6" s="693"/>
      <c r="J6" s="408"/>
      <c r="K6" s="2373"/>
      <c r="L6" s="825"/>
      <c r="M6" s="2373"/>
      <c r="N6" s="825"/>
      <c r="O6" s="2373"/>
      <c r="P6" s="825"/>
      <c r="Q6" s="2373"/>
      <c r="R6" s="825"/>
      <c r="S6" s="2373"/>
      <c r="T6" s="825"/>
      <c r="U6" s="2373"/>
      <c r="V6" s="825"/>
      <c r="W6" s="2373"/>
      <c r="X6" s="825"/>
      <c r="Y6" s="2373"/>
      <c r="Z6" s="825"/>
      <c r="AA6" s="2373"/>
      <c r="AB6" s="825"/>
      <c r="AC6" s="2373"/>
      <c r="AD6" s="825"/>
      <c r="AE6" s="2373"/>
      <c r="AF6" s="825"/>
      <c r="AG6" s="2373"/>
      <c r="AH6" s="825"/>
      <c r="AI6" s="2373"/>
      <c r="AJ6" s="825"/>
      <c r="AK6" s="2373"/>
      <c r="AL6" s="825"/>
      <c r="AM6" s="2373"/>
      <c r="AN6" s="825"/>
      <c r="AO6" s="2373"/>
      <c r="AP6" s="825"/>
      <c r="AQ6" s="2373"/>
      <c r="AR6" s="825"/>
      <c r="AS6" s="2373"/>
      <c r="AT6" s="825"/>
      <c r="AU6" s="2373"/>
      <c r="AV6" s="825"/>
      <c r="AW6" s="2373"/>
      <c r="AX6" s="825"/>
      <c r="AY6" s="2373"/>
      <c r="AZ6" s="825"/>
      <c r="BA6" s="2373"/>
      <c r="BB6" s="825"/>
      <c r="BC6" s="2373"/>
      <c r="BD6" s="825"/>
      <c r="BE6" s="2373"/>
      <c r="BF6" s="825"/>
      <c r="BG6" s="2373"/>
      <c r="BH6" s="825"/>
      <c r="BI6" s="296" t="s">
        <v>4460</v>
      </c>
      <c r="BT6" s="512">
        <v>0</v>
      </c>
    </row>
    <row customHeight="1" ht="15" hidden="1">
      <c r="A7" s="512"/>
      <c r="B7" s="2417"/>
      <c r="C7" s="2418"/>
      <c r="D7" s="696" t="str">
        <f>B6&amp;".2"</f>
        <v>.2</v>
      </c>
      <c r="E7" s="697" t="s">
        <v>4457</v>
      </c>
      <c r="F7" s="698" t="s">
        <v>482</v>
      </c>
      <c r="G7" s="1744" t="s">
        <v>22</v>
      </c>
      <c r="H7" s="408"/>
      <c r="I7" s="1744" t="s">
        <v>22</v>
      </c>
      <c r="J7" s="408"/>
      <c r="K7" s="1744" t="s">
        <v>22</v>
      </c>
      <c r="L7" s="825"/>
      <c r="M7" s="1744" t="s">
        <v>22</v>
      </c>
      <c r="N7" s="825"/>
      <c r="O7" s="1744" t="s">
        <v>22</v>
      </c>
      <c r="P7" s="825"/>
      <c r="Q7" s="1744" t="s">
        <v>22</v>
      </c>
      <c r="R7" s="825"/>
      <c r="S7" s="1744" t="s">
        <v>22</v>
      </c>
      <c r="T7" s="825"/>
      <c r="U7" s="1744" t="s">
        <v>22</v>
      </c>
      <c r="V7" s="825"/>
      <c r="W7" s="1744" t="s">
        <v>22</v>
      </c>
      <c r="X7" s="825"/>
      <c r="Y7" s="1744" t="s">
        <v>22</v>
      </c>
      <c r="Z7" s="825"/>
      <c r="AA7" s="1744" t="s">
        <v>22</v>
      </c>
      <c r="AB7" s="825"/>
      <c r="AC7" s="1744" t="s">
        <v>22</v>
      </c>
      <c r="AD7" s="825"/>
      <c r="AE7" s="1744" t="s">
        <v>22</v>
      </c>
      <c r="AF7" s="825"/>
      <c r="AG7" s="1744" t="s">
        <v>22</v>
      </c>
      <c r="AH7" s="825"/>
      <c r="AI7" s="1744" t="s">
        <v>22</v>
      </c>
      <c r="AJ7" s="825"/>
      <c r="AK7" s="1744" t="s">
        <v>22</v>
      </c>
      <c r="AL7" s="825"/>
      <c r="AM7" s="1744" t="s">
        <v>22</v>
      </c>
      <c r="AN7" s="825"/>
      <c r="AO7" s="1744" t="s">
        <v>22</v>
      </c>
      <c r="AP7" s="825"/>
      <c r="AQ7" s="1744" t="s">
        <v>22</v>
      </c>
      <c r="AR7" s="825"/>
      <c r="AS7" s="1744" t="s">
        <v>22</v>
      </c>
      <c r="AT7" s="825"/>
      <c r="AU7" s="1744" t="s">
        <v>22</v>
      </c>
      <c r="AV7" s="825"/>
      <c r="AW7" s="1744" t="s">
        <v>22</v>
      </c>
      <c r="AX7" s="825"/>
      <c r="AY7" s="1744" t="s">
        <v>22</v>
      </c>
      <c r="AZ7" s="825"/>
      <c r="BA7" s="1744" t="s">
        <v>22</v>
      </c>
      <c r="BB7" s="825"/>
      <c r="BC7" s="1744" t="s">
        <v>22</v>
      </c>
      <c r="BD7" s="825"/>
      <c r="BE7" s="1744" t="s">
        <v>22</v>
      </c>
      <c r="BF7" s="825"/>
      <c r="BG7" s="1744" t="s">
        <v>22</v>
      </c>
      <c r="BH7" s="825"/>
      <c r="BI7" s="296" t="s">
        <v>4458</v>
      </c>
      <c r="BT7" s="512">
        <v>0</v>
      </c>
    </row>
    <row s="1373" customFormat="1" customHeight="1" ht="15" hidden="1">
      <c r="C8" s="679"/>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1373"/>
      <c r="AV8" s="1373"/>
      <c r="AW8" s="1373"/>
      <c r="AX8" s="1373"/>
      <c r="AY8" s="1373"/>
      <c r="AZ8" s="1373"/>
      <c r="BA8" s="1373"/>
      <c r="BB8" s="1373"/>
      <c r="BC8" s="1373"/>
      <c r="BD8" s="1373"/>
      <c r="BE8" s="1373"/>
      <c r="BF8" s="1373"/>
      <c r="BG8" s="1373"/>
      <c r="BH8" s="1373"/>
      <c r="BS8" s="427"/>
      <c r="BT8" s="424">
        <v>0</v>
      </c>
    </row>
    <row customHeight="1" ht="22.5" hidden="1">
      <c r="A9" s="512"/>
      <c r="B9" s="2417"/>
      <c r="C9" s="2418" t="s">
        <v>103</v>
      </c>
      <c r="D9" s="696" t="str">
        <f>B9&amp;".1"</f>
        <v>.1</v>
      </c>
      <c r="E9" s="697" t="s">
        <v>4461</v>
      </c>
      <c r="F9" s="698" t="s">
        <v>482</v>
      </c>
      <c r="G9" s="704" t="s">
        <v>22</v>
      </c>
      <c r="H9" s="408" t="s">
        <v>22</v>
      </c>
      <c r="I9" s="704" t="s">
        <v>22</v>
      </c>
      <c r="J9" s="408" t="s">
        <v>22</v>
      </c>
      <c r="K9" s="868" t="s">
        <v>22</v>
      </c>
      <c r="L9" s="825" t="s">
        <v>22</v>
      </c>
      <c r="M9" s="868" t="s">
        <v>22</v>
      </c>
      <c r="N9" s="825" t="s">
        <v>22</v>
      </c>
      <c r="O9" s="868" t="s">
        <v>22</v>
      </c>
      <c r="P9" s="825" t="s">
        <v>22</v>
      </c>
      <c r="Q9" s="868" t="s">
        <v>22</v>
      </c>
      <c r="R9" s="825" t="s">
        <v>22</v>
      </c>
      <c r="S9" s="868" t="s">
        <v>22</v>
      </c>
      <c r="T9" s="825" t="s">
        <v>22</v>
      </c>
      <c r="U9" s="868" t="s">
        <v>22</v>
      </c>
      <c r="V9" s="825" t="s">
        <v>22</v>
      </c>
      <c r="W9" s="868" t="s">
        <v>22</v>
      </c>
      <c r="X9" s="825" t="s">
        <v>22</v>
      </c>
      <c r="Y9" s="868" t="s">
        <v>22</v>
      </c>
      <c r="Z9" s="825" t="s">
        <v>22</v>
      </c>
      <c r="AA9" s="868" t="s">
        <v>22</v>
      </c>
      <c r="AB9" s="825" t="s">
        <v>22</v>
      </c>
      <c r="AC9" s="868" t="s">
        <v>22</v>
      </c>
      <c r="AD9" s="825" t="s">
        <v>22</v>
      </c>
      <c r="AE9" s="868" t="s">
        <v>22</v>
      </c>
      <c r="AF9" s="825" t="s">
        <v>22</v>
      </c>
      <c r="AG9" s="868" t="s">
        <v>22</v>
      </c>
      <c r="AH9" s="825" t="s">
        <v>22</v>
      </c>
      <c r="AI9" s="868" t="s">
        <v>22</v>
      </c>
      <c r="AJ9" s="825" t="s">
        <v>22</v>
      </c>
      <c r="AK9" s="868" t="s">
        <v>22</v>
      </c>
      <c r="AL9" s="825" t="s">
        <v>22</v>
      </c>
      <c r="AM9" s="868" t="s">
        <v>22</v>
      </c>
      <c r="AN9" s="825" t="s">
        <v>22</v>
      </c>
      <c r="AO9" s="868" t="s">
        <v>22</v>
      </c>
      <c r="AP9" s="825" t="s">
        <v>22</v>
      </c>
      <c r="AQ9" s="868" t="s">
        <v>22</v>
      </c>
      <c r="AR9" s="825" t="s">
        <v>22</v>
      </c>
      <c r="AS9" s="868" t="s">
        <v>22</v>
      </c>
      <c r="AT9" s="825" t="s">
        <v>22</v>
      </c>
      <c r="AU9" s="868" t="s">
        <v>22</v>
      </c>
      <c r="AV9" s="825" t="s">
        <v>22</v>
      </c>
      <c r="AW9" s="868" t="s">
        <v>22</v>
      </c>
      <c r="AX9" s="825" t="s">
        <v>22</v>
      </c>
      <c r="AY9" s="868" t="s">
        <v>22</v>
      </c>
      <c r="AZ9" s="825" t="s">
        <v>22</v>
      </c>
      <c r="BA9" s="868" t="s">
        <v>22</v>
      </c>
      <c r="BB9" s="825" t="s">
        <v>22</v>
      </c>
      <c r="BC9" s="868" t="s">
        <v>22</v>
      </c>
      <c r="BD9" s="825" t="s">
        <v>22</v>
      </c>
      <c r="BE9" s="868" t="s">
        <v>22</v>
      </c>
      <c r="BF9" s="825" t="s">
        <v>22</v>
      </c>
      <c r="BG9" s="868" t="s">
        <v>22</v>
      </c>
      <c r="BH9" s="825" t="s">
        <v>22</v>
      </c>
      <c r="BI9" s="296"/>
      <c r="BT9" s="512">
        <v>0</v>
      </c>
    </row>
    <row customHeight="1" ht="15" hidden="1">
      <c r="A10" s="512"/>
      <c r="B10" s="2417"/>
      <c r="C10" s="2418"/>
      <c r="D10" s="696" t="str">
        <f>B9&amp;".2"</f>
        <v>.2</v>
      </c>
      <c r="E10" s="697" t="s">
        <v>4462</v>
      </c>
      <c r="F10" s="698" t="s">
        <v>482</v>
      </c>
      <c r="G10" s="1738" t="s">
        <v>22</v>
      </c>
      <c r="H10" s="408" t="s">
        <v>22</v>
      </c>
      <c r="I10" s="1738" t="s">
        <v>22</v>
      </c>
      <c r="J10" s="408" t="s">
        <v>22</v>
      </c>
      <c r="K10" s="1738" t="s">
        <v>22</v>
      </c>
      <c r="L10" s="825" t="s">
        <v>22</v>
      </c>
      <c r="M10" s="1738" t="s">
        <v>22</v>
      </c>
      <c r="N10" s="825" t="s">
        <v>22</v>
      </c>
      <c r="O10" s="1738" t="s">
        <v>22</v>
      </c>
      <c r="P10" s="825" t="s">
        <v>22</v>
      </c>
      <c r="Q10" s="1738" t="s">
        <v>22</v>
      </c>
      <c r="R10" s="825" t="s">
        <v>22</v>
      </c>
      <c r="S10" s="1738" t="s">
        <v>22</v>
      </c>
      <c r="T10" s="825" t="s">
        <v>22</v>
      </c>
      <c r="U10" s="1738" t="s">
        <v>22</v>
      </c>
      <c r="V10" s="825" t="s">
        <v>22</v>
      </c>
      <c r="W10" s="1738" t="s">
        <v>22</v>
      </c>
      <c r="X10" s="825" t="s">
        <v>22</v>
      </c>
      <c r="Y10" s="1738" t="s">
        <v>22</v>
      </c>
      <c r="Z10" s="825" t="s">
        <v>22</v>
      </c>
      <c r="AA10" s="1738" t="s">
        <v>22</v>
      </c>
      <c r="AB10" s="825" t="s">
        <v>22</v>
      </c>
      <c r="AC10" s="1738" t="s">
        <v>22</v>
      </c>
      <c r="AD10" s="825" t="s">
        <v>22</v>
      </c>
      <c r="AE10" s="1738" t="s">
        <v>22</v>
      </c>
      <c r="AF10" s="825" t="s">
        <v>22</v>
      </c>
      <c r="AG10" s="1738" t="s">
        <v>22</v>
      </c>
      <c r="AH10" s="825" t="s">
        <v>22</v>
      </c>
      <c r="AI10" s="1738" t="s">
        <v>22</v>
      </c>
      <c r="AJ10" s="825" t="s">
        <v>22</v>
      </c>
      <c r="AK10" s="1738" t="s">
        <v>22</v>
      </c>
      <c r="AL10" s="825" t="s">
        <v>22</v>
      </c>
      <c r="AM10" s="1738" t="s">
        <v>22</v>
      </c>
      <c r="AN10" s="825" t="s">
        <v>22</v>
      </c>
      <c r="AO10" s="1738" t="s">
        <v>22</v>
      </c>
      <c r="AP10" s="825" t="s">
        <v>22</v>
      </c>
      <c r="AQ10" s="1738" t="s">
        <v>22</v>
      </c>
      <c r="AR10" s="825" t="s">
        <v>22</v>
      </c>
      <c r="AS10" s="1738" t="s">
        <v>22</v>
      </c>
      <c r="AT10" s="825" t="s">
        <v>22</v>
      </c>
      <c r="AU10" s="1738" t="s">
        <v>22</v>
      </c>
      <c r="AV10" s="825" t="s">
        <v>22</v>
      </c>
      <c r="AW10" s="1738" t="s">
        <v>22</v>
      </c>
      <c r="AX10" s="825" t="s">
        <v>22</v>
      </c>
      <c r="AY10" s="1738" t="s">
        <v>22</v>
      </c>
      <c r="AZ10" s="825" t="s">
        <v>22</v>
      </c>
      <c r="BA10" s="1738" t="s">
        <v>22</v>
      </c>
      <c r="BB10" s="825" t="s">
        <v>22</v>
      </c>
      <c r="BC10" s="1738" t="s">
        <v>22</v>
      </c>
      <c r="BD10" s="825" t="s">
        <v>22</v>
      </c>
      <c r="BE10" s="1738" t="s">
        <v>22</v>
      </c>
      <c r="BF10" s="825" t="s">
        <v>22</v>
      </c>
      <c r="BG10" s="1738" t="s">
        <v>22</v>
      </c>
      <c r="BH10" s="825" t="s">
        <v>22</v>
      </c>
      <c r="BI10" s="296" t="s">
        <v>4463</v>
      </c>
      <c r="BT10" s="512">
        <v>0</v>
      </c>
    </row>
    <row customHeight="1" ht="15" hidden="1">
      <c r="A11" s="512"/>
      <c r="B11" s="2417"/>
      <c r="C11" s="2418"/>
      <c r="D11" s="696" t="str">
        <f>B9&amp;".3"</f>
        <v>.3</v>
      </c>
      <c r="E11" s="697" t="s">
        <v>4464</v>
      </c>
      <c r="F11" s="698" t="s">
        <v>482</v>
      </c>
      <c r="G11" s="1738" t="s">
        <v>22</v>
      </c>
      <c r="H11" s="408" t="s">
        <v>22</v>
      </c>
      <c r="I11" s="1738" t="s">
        <v>22</v>
      </c>
      <c r="J11" s="408" t="s">
        <v>22</v>
      </c>
      <c r="K11" s="1738" t="s">
        <v>22</v>
      </c>
      <c r="L11" s="825" t="s">
        <v>22</v>
      </c>
      <c r="M11" s="1738" t="s">
        <v>22</v>
      </c>
      <c r="N11" s="825" t="s">
        <v>22</v>
      </c>
      <c r="O11" s="1738" t="s">
        <v>22</v>
      </c>
      <c r="P11" s="825" t="s">
        <v>22</v>
      </c>
      <c r="Q11" s="1738" t="s">
        <v>22</v>
      </c>
      <c r="R11" s="825" t="s">
        <v>22</v>
      </c>
      <c r="S11" s="1738" t="s">
        <v>22</v>
      </c>
      <c r="T11" s="825" t="s">
        <v>22</v>
      </c>
      <c r="U11" s="1738" t="s">
        <v>22</v>
      </c>
      <c r="V11" s="825" t="s">
        <v>22</v>
      </c>
      <c r="W11" s="1738" t="s">
        <v>22</v>
      </c>
      <c r="X11" s="825" t="s">
        <v>22</v>
      </c>
      <c r="Y11" s="1738" t="s">
        <v>22</v>
      </c>
      <c r="Z11" s="825" t="s">
        <v>22</v>
      </c>
      <c r="AA11" s="1738" t="s">
        <v>22</v>
      </c>
      <c r="AB11" s="825" t="s">
        <v>22</v>
      </c>
      <c r="AC11" s="1738" t="s">
        <v>22</v>
      </c>
      <c r="AD11" s="825" t="s">
        <v>22</v>
      </c>
      <c r="AE11" s="1738" t="s">
        <v>22</v>
      </c>
      <c r="AF11" s="825" t="s">
        <v>22</v>
      </c>
      <c r="AG11" s="1738" t="s">
        <v>22</v>
      </c>
      <c r="AH11" s="825" t="s">
        <v>22</v>
      </c>
      <c r="AI11" s="1738" t="s">
        <v>22</v>
      </c>
      <c r="AJ11" s="825" t="s">
        <v>22</v>
      </c>
      <c r="AK11" s="1738" t="s">
        <v>22</v>
      </c>
      <c r="AL11" s="825" t="s">
        <v>22</v>
      </c>
      <c r="AM11" s="1738" t="s">
        <v>22</v>
      </c>
      <c r="AN11" s="825" t="s">
        <v>22</v>
      </c>
      <c r="AO11" s="1738" t="s">
        <v>22</v>
      </c>
      <c r="AP11" s="825" t="s">
        <v>22</v>
      </c>
      <c r="AQ11" s="1738" t="s">
        <v>22</v>
      </c>
      <c r="AR11" s="825" t="s">
        <v>22</v>
      </c>
      <c r="AS11" s="1738" t="s">
        <v>22</v>
      </c>
      <c r="AT11" s="825" t="s">
        <v>22</v>
      </c>
      <c r="AU11" s="1738" t="s">
        <v>22</v>
      </c>
      <c r="AV11" s="825" t="s">
        <v>22</v>
      </c>
      <c r="AW11" s="1738" t="s">
        <v>22</v>
      </c>
      <c r="AX11" s="825" t="s">
        <v>22</v>
      </c>
      <c r="AY11" s="1738" t="s">
        <v>22</v>
      </c>
      <c r="AZ11" s="825" t="s">
        <v>22</v>
      </c>
      <c r="BA11" s="1738" t="s">
        <v>22</v>
      </c>
      <c r="BB11" s="825" t="s">
        <v>22</v>
      </c>
      <c r="BC11" s="1738" t="s">
        <v>22</v>
      </c>
      <c r="BD11" s="825" t="s">
        <v>22</v>
      </c>
      <c r="BE11" s="1738" t="s">
        <v>22</v>
      </c>
      <c r="BF11" s="825" t="s">
        <v>22</v>
      </c>
      <c r="BG11" s="1738" t="s">
        <v>22</v>
      </c>
      <c r="BH11" s="825" t="s">
        <v>22</v>
      </c>
      <c r="BI11" s="296" t="s">
        <v>4465</v>
      </c>
      <c r="BT11" s="512">
        <v>0</v>
      </c>
    </row>
    <row s="1373" customFormat="1" customHeight="1" ht="15" hidden="1">
      <c r="C12" s="679"/>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1373"/>
      <c r="AV12" s="1373"/>
      <c r="AW12" s="1373"/>
      <c r="AX12" s="1373"/>
      <c r="AY12" s="1373"/>
      <c r="AZ12" s="1373"/>
      <c r="BA12" s="1373"/>
      <c r="BB12" s="1373"/>
      <c r="BC12" s="1373"/>
      <c r="BD12" s="1373"/>
      <c r="BE12" s="1373"/>
      <c r="BF12" s="1373"/>
      <c r="BG12" s="1373"/>
      <c r="BH12" s="1373"/>
      <c r="BS12" s="427"/>
      <c r="BT12" s="424">
        <v>0</v>
      </c>
    </row>
    <row customHeight="1" ht="33.75" hidden="1">
      <c r="A13" s="512"/>
      <c r="B13" s="2417"/>
      <c r="C13" s="2418" t="s">
        <v>103</v>
      </c>
      <c r="D13" s="696" t="str">
        <f>B13&amp;".1"</f>
        <v>.1</v>
      </c>
      <c r="E13" s="697" t="s">
        <v>4466</v>
      </c>
      <c r="F13" s="698" t="s">
        <v>482</v>
      </c>
      <c r="G13" s="704" t="s">
        <v>22</v>
      </c>
      <c r="H13" s="408" t="s">
        <v>22</v>
      </c>
      <c r="I13" s="704" t="s">
        <v>22</v>
      </c>
      <c r="J13" s="408" t="s">
        <v>22</v>
      </c>
      <c r="K13" s="868" t="s">
        <v>22</v>
      </c>
      <c r="L13" s="825" t="s">
        <v>22</v>
      </c>
      <c r="M13" s="868" t="s">
        <v>22</v>
      </c>
      <c r="N13" s="825" t="s">
        <v>22</v>
      </c>
      <c r="O13" s="868" t="s">
        <v>22</v>
      </c>
      <c r="P13" s="825" t="s">
        <v>22</v>
      </c>
      <c r="Q13" s="868" t="s">
        <v>22</v>
      </c>
      <c r="R13" s="825" t="s">
        <v>22</v>
      </c>
      <c r="S13" s="868" t="s">
        <v>22</v>
      </c>
      <c r="T13" s="825" t="s">
        <v>22</v>
      </c>
      <c r="U13" s="868" t="s">
        <v>22</v>
      </c>
      <c r="V13" s="825" t="s">
        <v>22</v>
      </c>
      <c r="W13" s="868" t="s">
        <v>22</v>
      </c>
      <c r="X13" s="825" t="s">
        <v>22</v>
      </c>
      <c r="Y13" s="868" t="s">
        <v>22</v>
      </c>
      <c r="Z13" s="825" t="s">
        <v>22</v>
      </c>
      <c r="AA13" s="868" t="s">
        <v>22</v>
      </c>
      <c r="AB13" s="825" t="s">
        <v>22</v>
      </c>
      <c r="AC13" s="868" t="s">
        <v>22</v>
      </c>
      <c r="AD13" s="825" t="s">
        <v>22</v>
      </c>
      <c r="AE13" s="868" t="s">
        <v>22</v>
      </c>
      <c r="AF13" s="825" t="s">
        <v>22</v>
      </c>
      <c r="AG13" s="868" t="s">
        <v>22</v>
      </c>
      <c r="AH13" s="825" t="s">
        <v>22</v>
      </c>
      <c r="AI13" s="868" t="s">
        <v>22</v>
      </c>
      <c r="AJ13" s="825" t="s">
        <v>22</v>
      </c>
      <c r="AK13" s="868" t="s">
        <v>22</v>
      </c>
      <c r="AL13" s="825" t="s">
        <v>22</v>
      </c>
      <c r="AM13" s="868" t="s">
        <v>22</v>
      </c>
      <c r="AN13" s="825" t="s">
        <v>22</v>
      </c>
      <c r="AO13" s="868" t="s">
        <v>22</v>
      </c>
      <c r="AP13" s="825" t="s">
        <v>22</v>
      </c>
      <c r="AQ13" s="868" t="s">
        <v>22</v>
      </c>
      <c r="AR13" s="825" t="s">
        <v>22</v>
      </c>
      <c r="AS13" s="868" t="s">
        <v>22</v>
      </c>
      <c r="AT13" s="825" t="s">
        <v>22</v>
      </c>
      <c r="AU13" s="868" t="s">
        <v>22</v>
      </c>
      <c r="AV13" s="825" t="s">
        <v>22</v>
      </c>
      <c r="AW13" s="868" t="s">
        <v>22</v>
      </c>
      <c r="AX13" s="825" t="s">
        <v>22</v>
      </c>
      <c r="AY13" s="868" t="s">
        <v>22</v>
      </c>
      <c r="AZ13" s="825" t="s">
        <v>22</v>
      </c>
      <c r="BA13" s="868" t="s">
        <v>22</v>
      </c>
      <c r="BB13" s="825" t="s">
        <v>22</v>
      </c>
      <c r="BC13" s="868" t="s">
        <v>22</v>
      </c>
      <c r="BD13" s="825" t="s">
        <v>22</v>
      </c>
      <c r="BE13" s="868" t="s">
        <v>22</v>
      </c>
      <c r="BF13" s="825" t="s">
        <v>22</v>
      </c>
      <c r="BG13" s="868" t="s">
        <v>22</v>
      </c>
      <c r="BH13" s="825" t="s">
        <v>22</v>
      </c>
      <c r="BI13" s="296" t="s">
        <v>4467</v>
      </c>
      <c r="BT13" s="512">
        <v>0</v>
      </c>
    </row>
    <row customHeight="1" ht="15" hidden="1">
      <c r="B14" s="2417"/>
      <c r="C14" s="2418"/>
      <c r="D14" s="696" t="str">
        <f>B13&amp;".2"</f>
        <v>.2</v>
      </c>
      <c r="E14" s="697" t="s">
        <v>4468</v>
      </c>
      <c r="F14" s="698" t="s">
        <v>482</v>
      </c>
      <c r="G14" s="1738" t="s">
        <v>22</v>
      </c>
      <c r="H14" s="408" t="s">
        <v>22</v>
      </c>
      <c r="I14" s="1738" t="s">
        <v>22</v>
      </c>
      <c r="J14" s="408" t="s">
        <v>22</v>
      </c>
      <c r="K14" s="1738" t="s">
        <v>22</v>
      </c>
      <c r="L14" s="825" t="s">
        <v>22</v>
      </c>
      <c r="M14" s="1738" t="s">
        <v>22</v>
      </c>
      <c r="N14" s="825" t="s">
        <v>22</v>
      </c>
      <c r="O14" s="1738" t="s">
        <v>22</v>
      </c>
      <c r="P14" s="825" t="s">
        <v>22</v>
      </c>
      <c r="Q14" s="1738" t="s">
        <v>22</v>
      </c>
      <c r="R14" s="825" t="s">
        <v>22</v>
      </c>
      <c r="S14" s="1738" t="s">
        <v>22</v>
      </c>
      <c r="T14" s="825" t="s">
        <v>22</v>
      </c>
      <c r="U14" s="1738" t="s">
        <v>22</v>
      </c>
      <c r="V14" s="825" t="s">
        <v>22</v>
      </c>
      <c r="W14" s="1738" t="s">
        <v>22</v>
      </c>
      <c r="X14" s="825" t="s">
        <v>22</v>
      </c>
      <c r="Y14" s="1738" t="s">
        <v>22</v>
      </c>
      <c r="Z14" s="825" t="s">
        <v>22</v>
      </c>
      <c r="AA14" s="1738" t="s">
        <v>22</v>
      </c>
      <c r="AB14" s="825" t="s">
        <v>22</v>
      </c>
      <c r="AC14" s="1738" t="s">
        <v>22</v>
      </c>
      <c r="AD14" s="825" t="s">
        <v>22</v>
      </c>
      <c r="AE14" s="1738" t="s">
        <v>22</v>
      </c>
      <c r="AF14" s="825" t="s">
        <v>22</v>
      </c>
      <c r="AG14" s="1738" t="s">
        <v>22</v>
      </c>
      <c r="AH14" s="825" t="s">
        <v>22</v>
      </c>
      <c r="AI14" s="1738" t="s">
        <v>22</v>
      </c>
      <c r="AJ14" s="825" t="s">
        <v>22</v>
      </c>
      <c r="AK14" s="1738" t="s">
        <v>22</v>
      </c>
      <c r="AL14" s="825" t="s">
        <v>22</v>
      </c>
      <c r="AM14" s="1738" t="s">
        <v>22</v>
      </c>
      <c r="AN14" s="825" t="s">
        <v>22</v>
      </c>
      <c r="AO14" s="1738" t="s">
        <v>22</v>
      </c>
      <c r="AP14" s="825" t="s">
        <v>22</v>
      </c>
      <c r="AQ14" s="1738" t="s">
        <v>22</v>
      </c>
      <c r="AR14" s="825" t="s">
        <v>22</v>
      </c>
      <c r="AS14" s="1738" t="s">
        <v>22</v>
      </c>
      <c r="AT14" s="825" t="s">
        <v>22</v>
      </c>
      <c r="AU14" s="1738" t="s">
        <v>22</v>
      </c>
      <c r="AV14" s="825" t="s">
        <v>22</v>
      </c>
      <c r="AW14" s="1738" t="s">
        <v>22</v>
      </c>
      <c r="AX14" s="825" t="s">
        <v>22</v>
      </c>
      <c r="AY14" s="1738" t="s">
        <v>22</v>
      </c>
      <c r="AZ14" s="825" t="s">
        <v>22</v>
      </c>
      <c r="BA14" s="1738" t="s">
        <v>22</v>
      </c>
      <c r="BB14" s="825" t="s">
        <v>22</v>
      </c>
      <c r="BC14" s="1738" t="s">
        <v>22</v>
      </c>
      <c r="BD14" s="825" t="s">
        <v>22</v>
      </c>
      <c r="BE14" s="1738" t="s">
        <v>22</v>
      </c>
      <c r="BF14" s="825" t="s">
        <v>22</v>
      </c>
      <c r="BG14" s="1738" t="s">
        <v>22</v>
      </c>
      <c r="BH14" s="825" t="s">
        <v>22</v>
      </c>
      <c r="BI14" s="296" t="s">
        <v>4469</v>
      </c>
      <c r="BT14" s="512">
        <v>0</v>
      </c>
    </row>
    <row s="1373" customFormat="1" customHeight="1" ht="15" hidden="1">
      <c r="C15" s="679"/>
      <c r="K15" s="1373"/>
      <c r="L15" s="1373"/>
      <c r="M15" s="1373"/>
      <c r="N15" s="1373"/>
      <c r="O15" s="1373"/>
      <c r="P15" s="1373"/>
      <c r="Q15" s="1373"/>
      <c r="R15" s="1373"/>
      <c r="S15" s="1373"/>
      <c r="T15" s="1373"/>
      <c r="U15" s="1373"/>
      <c r="V15" s="1373"/>
      <c r="W15" s="1373"/>
      <c r="X15" s="1373"/>
      <c r="Y15" s="1373"/>
      <c r="Z15" s="1373"/>
      <c r="AA15" s="1373"/>
      <c r="AB15" s="1373"/>
      <c r="AC15" s="1373"/>
      <c r="AD15" s="1373"/>
      <c r="AE15" s="1373"/>
      <c r="AF15" s="1373"/>
      <c r="AG15" s="1373"/>
      <c r="AH15" s="1373"/>
      <c r="AI15" s="1373"/>
      <c r="AJ15" s="1373"/>
      <c r="AK15" s="1373"/>
      <c r="AL15" s="1373"/>
      <c r="AM15" s="1373"/>
      <c r="AN15" s="1373"/>
      <c r="AO15" s="1373"/>
      <c r="AP15" s="1373"/>
      <c r="AQ15" s="1373"/>
      <c r="AR15" s="1373"/>
      <c r="AS15" s="1373"/>
      <c r="AT15" s="1373"/>
      <c r="AU15" s="1373"/>
      <c r="AV15" s="1373"/>
      <c r="AW15" s="1373"/>
      <c r="AX15" s="1373"/>
      <c r="AY15" s="1373"/>
      <c r="AZ15" s="1373"/>
      <c r="BA15" s="1373"/>
      <c r="BB15" s="1373"/>
      <c r="BC15" s="1373"/>
      <c r="BD15" s="1373"/>
      <c r="BE15" s="1373"/>
      <c r="BF15" s="1373"/>
      <c r="BG15" s="1373"/>
      <c r="BH15" s="1373"/>
      <c r="BS15" s="427"/>
      <c r="BT15" s="424">
        <v>0</v>
      </c>
    </row>
    <row s="1373" customFormat="1" customHeight="1" ht="15" hidden="1">
      <c r="C16" s="679"/>
      <c r="K16" s="1373"/>
      <c r="L16" s="1373"/>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3"/>
      <c r="AI16" s="1373"/>
      <c r="AJ16" s="1373"/>
      <c r="AK16" s="1373"/>
      <c r="AL16" s="1373"/>
      <c r="AM16" s="1373"/>
      <c r="AN16" s="1373"/>
      <c r="AO16" s="1373"/>
      <c r="AP16" s="1373"/>
      <c r="AQ16" s="1373"/>
      <c r="AR16" s="1373"/>
      <c r="AS16" s="1373"/>
      <c r="AT16" s="1373"/>
      <c r="AU16" s="1373"/>
      <c r="AV16" s="1373"/>
      <c r="AW16" s="1373"/>
      <c r="AX16" s="1373"/>
      <c r="AY16" s="1373"/>
      <c r="AZ16" s="1373"/>
      <c r="BA16" s="1373"/>
      <c r="BB16" s="1373"/>
      <c r="BC16" s="1373"/>
      <c r="BD16" s="1373"/>
      <c r="BE16" s="1373"/>
      <c r="BF16" s="1373"/>
      <c r="BG16" s="1373"/>
      <c r="BH16" s="1373"/>
      <c r="BS16" s="427"/>
      <c r="BT16" s="424">
        <v>0</v>
      </c>
    </row>
    <row s="1373" customFormat="1" customHeight="1" ht="15" hidden="1">
      <c r="C17" s="679"/>
      <c r="K17" s="1373"/>
      <c r="L17" s="1373"/>
      <c r="M17" s="1373"/>
      <c r="N17" s="1373"/>
      <c r="O17" s="1373"/>
      <c r="P17" s="1373"/>
      <c r="Q17" s="1373"/>
      <c r="R17" s="1373"/>
      <c r="S17" s="1373"/>
      <c r="T17" s="1373"/>
      <c r="U17" s="1373"/>
      <c r="V17" s="1373"/>
      <c r="W17" s="1373"/>
      <c r="X17" s="1373"/>
      <c r="Y17" s="1373"/>
      <c r="Z17" s="1373"/>
      <c r="AA17" s="1373"/>
      <c r="AB17" s="1373"/>
      <c r="AC17" s="1373"/>
      <c r="AD17" s="1373"/>
      <c r="AE17" s="1373"/>
      <c r="AF17" s="1373"/>
      <c r="AG17" s="1373"/>
      <c r="AH17" s="1373"/>
      <c r="AI17" s="1373"/>
      <c r="AJ17" s="1373"/>
      <c r="AK17" s="1373"/>
      <c r="AL17" s="1373"/>
      <c r="AM17" s="1373"/>
      <c r="AN17" s="1373"/>
      <c r="AO17" s="1373"/>
      <c r="AP17" s="1373"/>
      <c r="AQ17" s="1373"/>
      <c r="AR17" s="1373"/>
      <c r="AS17" s="1373"/>
      <c r="AT17" s="1373"/>
      <c r="AU17" s="1373"/>
      <c r="AV17" s="1373"/>
      <c r="AW17" s="1373"/>
      <c r="AX17" s="1373"/>
      <c r="AY17" s="1373"/>
      <c r="AZ17" s="1373"/>
      <c r="BA17" s="1373"/>
      <c r="BB17" s="1373"/>
      <c r="BC17" s="1373"/>
      <c r="BD17" s="1373"/>
      <c r="BE17" s="1373"/>
      <c r="BF17" s="1373"/>
      <c r="BG17" s="1373"/>
      <c r="BH17" s="1373"/>
      <c r="BS17" s="427"/>
      <c r="BT17" s="424">
        <v>0</v>
      </c>
    </row>
    <row s="1373" customFormat="1" customHeight="1" ht="15" hidden="1">
      <c r="C18" s="679"/>
      <c r="K18" s="1373"/>
      <c r="L18" s="1373"/>
      <c r="M18" s="1373"/>
      <c r="N18" s="1373"/>
      <c r="O18" s="1373"/>
      <c r="P18" s="1373"/>
      <c r="Q18" s="1373"/>
      <c r="R18" s="1373"/>
      <c r="S18" s="1373"/>
      <c r="T18" s="1373"/>
      <c r="U18" s="1373"/>
      <c r="V18" s="1373"/>
      <c r="W18" s="1373"/>
      <c r="X18" s="1373"/>
      <c r="Y18" s="1373"/>
      <c r="Z18" s="1373"/>
      <c r="AA18" s="1373"/>
      <c r="AB18" s="1373"/>
      <c r="AC18" s="1373"/>
      <c r="AD18" s="1373"/>
      <c r="AE18" s="1373"/>
      <c r="AF18" s="1373"/>
      <c r="AG18" s="1373"/>
      <c r="AH18" s="1373"/>
      <c r="AI18" s="1373"/>
      <c r="AJ18" s="1373"/>
      <c r="AK18" s="1373"/>
      <c r="AL18" s="1373"/>
      <c r="AM18" s="1373"/>
      <c r="AN18" s="1373"/>
      <c r="AO18" s="1373"/>
      <c r="AP18" s="1373"/>
      <c r="AQ18" s="1373"/>
      <c r="AR18" s="1373"/>
      <c r="AS18" s="1373"/>
      <c r="AT18" s="1373"/>
      <c r="AU18" s="1373"/>
      <c r="AV18" s="1373"/>
      <c r="AW18" s="1373"/>
      <c r="AX18" s="1373"/>
      <c r="AY18" s="1373"/>
      <c r="AZ18" s="1373"/>
      <c r="BA18" s="1373"/>
      <c r="BB18" s="1373"/>
      <c r="BC18" s="1373"/>
      <c r="BD18" s="1373"/>
      <c r="BE18" s="1373"/>
      <c r="BF18" s="1373"/>
      <c r="BG18" s="1373"/>
      <c r="BH18" s="1373"/>
      <c r="BS18" s="427"/>
      <c r="BT18" s="424">
        <v>0</v>
      </c>
    </row>
    <row s="1373" customFormat="1" customHeight="1" ht="15" hidden="1">
      <c r="C19" s="679"/>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3"/>
      <c r="AJ19" s="1373"/>
      <c r="AK19" s="1373"/>
      <c r="AL19" s="1373"/>
      <c r="AM19" s="1373"/>
      <c r="AN19" s="1373"/>
      <c r="AO19" s="1373"/>
      <c r="AP19" s="1373"/>
      <c r="AQ19" s="1373"/>
      <c r="AR19" s="1373"/>
      <c r="AS19" s="1373"/>
      <c r="AT19" s="1373"/>
      <c r="AU19" s="1373"/>
      <c r="AV19" s="1373"/>
      <c r="AW19" s="1373"/>
      <c r="AX19" s="1373"/>
      <c r="AY19" s="1373"/>
      <c r="AZ19" s="1373"/>
      <c r="BA19" s="1373"/>
      <c r="BB19" s="1373"/>
      <c r="BC19" s="1373"/>
      <c r="BD19" s="1373"/>
      <c r="BE19" s="1373"/>
      <c r="BF19" s="1373"/>
      <c r="BG19" s="1373"/>
      <c r="BH19" s="1373"/>
      <c r="BS19" s="427"/>
      <c r="BT19" s="424">
        <v>0</v>
      </c>
    </row>
    <row s="1373" customFormat="1" customHeight="1" ht="15" hidden="1">
      <c r="C20" s="679"/>
      <c r="K20" s="1373"/>
      <c r="L20" s="1373"/>
      <c r="M20" s="1373"/>
      <c r="N20" s="1373"/>
      <c r="O20" s="1373"/>
      <c r="P20" s="1373"/>
      <c r="Q20" s="1373"/>
      <c r="R20" s="1373"/>
      <c r="S20" s="1373"/>
      <c r="T20" s="1373"/>
      <c r="U20" s="1373"/>
      <c r="V20" s="1373"/>
      <c r="W20" s="1373"/>
      <c r="X20" s="1373"/>
      <c r="Y20" s="1373"/>
      <c r="Z20" s="1373"/>
      <c r="AA20" s="1373"/>
      <c r="AB20" s="1373"/>
      <c r="AC20" s="1373"/>
      <c r="AD20" s="1373"/>
      <c r="AE20" s="1373"/>
      <c r="AF20" s="1373"/>
      <c r="AG20" s="1373"/>
      <c r="AH20" s="1373"/>
      <c r="AI20" s="1373"/>
      <c r="AJ20" s="1373"/>
      <c r="AK20" s="1373"/>
      <c r="AL20" s="1373"/>
      <c r="AM20" s="1373"/>
      <c r="AN20" s="1373"/>
      <c r="AO20" s="1373"/>
      <c r="AP20" s="1373"/>
      <c r="AQ20" s="1373"/>
      <c r="AR20" s="1373"/>
      <c r="AS20" s="1373"/>
      <c r="AT20" s="1373"/>
      <c r="AU20" s="1373"/>
      <c r="AV20" s="1373"/>
      <c r="AW20" s="1373"/>
      <c r="AX20" s="1373"/>
      <c r="AY20" s="1373"/>
      <c r="AZ20" s="1373"/>
      <c r="BA20" s="1373"/>
      <c r="BB20" s="1373"/>
      <c r="BC20" s="1373"/>
      <c r="BD20" s="1373"/>
      <c r="BE20" s="1373"/>
      <c r="BF20" s="1373"/>
      <c r="BG20" s="1373"/>
      <c r="BH20" s="1373"/>
      <c r="BS20" s="427"/>
      <c r="BT20" s="424">
        <v>0</v>
      </c>
    </row>
    <row customHeight="1" ht="15.75">
      <c r="C21" s="183"/>
      <c r="D21" s="516"/>
      <c r="E21" s="516"/>
      <c r="F21" s="516"/>
      <c r="G21" s="516"/>
      <c r="H21" s="516"/>
      <c r="I21" s="516"/>
      <c r="J21" s="516"/>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2"/>
      <c r="AU21" s="1642"/>
      <c r="AV21" s="1642"/>
      <c r="AW21" s="1642"/>
      <c r="AX21" s="1642"/>
      <c r="AY21" s="1642"/>
      <c r="AZ21" s="1642"/>
      <c r="BA21" s="1642"/>
      <c r="BB21" s="1642"/>
      <c r="BC21" s="1642"/>
      <c r="BD21" s="1642"/>
      <c r="BE21" s="1642"/>
      <c r="BF21" s="1642"/>
      <c r="BG21" s="1642"/>
      <c r="BH21" s="1642"/>
      <c r="BT21" s="512">
        <v>15</v>
      </c>
    </row>
    <row customHeight="1" ht="23.25">
      <c r="C22" s="183"/>
      <c r="D22" s="22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7"/>
      <c r="F22" s="2257"/>
      <c r="G22" s="2257"/>
      <c r="H22" s="2257"/>
      <c r="I22" s="2257"/>
      <c r="J22" s="683"/>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8"/>
      <c r="AJ22" s="2268"/>
      <c r="AK22" s="2268"/>
      <c r="AL22" s="2268"/>
      <c r="AM22" s="2268"/>
      <c r="AN22" s="2268"/>
      <c r="AO22" s="2268"/>
      <c r="AP22" s="2268"/>
      <c r="AQ22" s="2268"/>
      <c r="AR22" s="2268"/>
      <c r="AS22" s="2268"/>
      <c r="AT22" s="2268"/>
      <c r="AU22" s="2268"/>
      <c r="AV22" s="2268"/>
      <c r="AW22" s="2268"/>
      <c r="AX22" s="2268"/>
      <c r="AY22" s="2268"/>
      <c r="AZ22" s="2268"/>
      <c r="BA22" s="2268"/>
      <c r="BB22" s="2268"/>
      <c r="BC22" s="2268"/>
      <c r="BD22" s="2268"/>
      <c r="BE22" s="2268"/>
      <c r="BF22" s="2268"/>
      <c r="BG22" s="2268"/>
      <c r="BH22" s="2268"/>
      <c r="BI22" s="544"/>
      <c r="BT22" s="512">
        <v>22</v>
      </c>
    </row>
    <row customHeight="1" ht="15.75">
      <c r="C23" s="183"/>
      <c r="D23" s="2196" t="str">
        <f>IF(org=0,"Не определено",org)</f>
        <v>КГУП "Примтеплоэнерго"</v>
      </c>
      <c r="E23" s="2196"/>
      <c r="F23" s="2196"/>
      <c r="G23" s="2196"/>
      <c r="H23" s="2196"/>
      <c r="I23" s="2196"/>
      <c r="J23" s="683"/>
      <c r="K23" s="2269"/>
      <c r="L23" s="2269"/>
      <c r="M23" s="2269"/>
      <c r="N23" s="2269"/>
      <c r="O23" s="2269"/>
      <c r="P23" s="2269"/>
      <c r="Q23" s="2269"/>
      <c r="R23" s="2269"/>
      <c r="S23" s="2269"/>
      <c r="T23" s="2269"/>
      <c r="U23" s="2269"/>
      <c r="V23" s="2269"/>
      <c r="W23" s="2269"/>
      <c r="X23" s="2269"/>
      <c r="Y23" s="2269"/>
      <c r="Z23" s="2269"/>
      <c r="AA23" s="2269"/>
      <c r="AB23" s="2269"/>
      <c r="AC23" s="2269"/>
      <c r="AD23" s="2269"/>
      <c r="AE23" s="2269"/>
      <c r="AF23" s="2269"/>
      <c r="AG23" s="2269"/>
      <c r="AH23" s="2269"/>
      <c r="AI23" s="2269"/>
      <c r="AJ23" s="2269"/>
      <c r="AK23" s="2269"/>
      <c r="AL23" s="2269"/>
      <c r="AM23" s="2269"/>
      <c r="AN23" s="2269"/>
      <c r="AO23" s="2269"/>
      <c r="AP23" s="2269"/>
      <c r="AQ23" s="2269"/>
      <c r="AR23" s="2269"/>
      <c r="AS23" s="2269"/>
      <c r="AT23" s="2269"/>
      <c r="AU23" s="2269"/>
      <c r="AV23" s="2269"/>
      <c r="AW23" s="2269"/>
      <c r="AX23" s="2269"/>
      <c r="AY23" s="2269"/>
      <c r="AZ23" s="2269"/>
      <c r="BA23" s="2269"/>
      <c r="BB23" s="2269"/>
      <c r="BC23" s="2269"/>
      <c r="BD23" s="2269"/>
      <c r="BE23" s="2269"/>
      <c r="BF23" s="2269"/>
      <c r="BG23" s="2269"/>
      <c r="BH23" s="2269"/>
      <c r="BI23" s="544"/>
      <c r="BT23" s="512">
        <v>15</v>
      </c>
    </row>
    <row customHeight="1" ht="15.75">
      <c r="C24" s="183"/>
      <c r="D24" s="516"/>
      <c r="E24" s="516"/>
      <c r="F24" s="516"/>
      <c r="G24" s="544">
        <v>22</v>
      </c>
      <c r="H24" s="759"/>
      <c r="I24" s="544">
        <v>22</v>
      </c>
      <c r="J24" s="759"/>
      <c r="K24" s="1373" t="s">
        <v>22</v>
      </c>
      <c r="L24" s="759"/>
      <c r="M24" s="1373" t="s">
        <v>22</v>
      </c>
      <c r="N24" s="759"/>
      <c r="O24" s="1373" t="s">
        <v>22</v>
      </c>
      <c r="P24" s="759"/>
      <c r="Q24" s="1373" t="s">
        <v>22</v>
      </c>
      <c r="R24" s="759"/>
      <c r="S24" s="1373" t="s">
        <v>22</v>
      </c>
      <c r="T24" s="759"/>
      <c r="U24" s="1373" t="s">
        <v>22</v>
      </c>
      <c r="V24" s="759"/>
      <c r="W24" s="1373" t="s">
        <v>22</v>
      </c>
      <c r="X24" s="759"/>
      <c r="Y24" s="1373" t="s">
        <v>22</v>
      </c>
      <c r="Z24" s="759"/>
      <c r="AA24" s="1373" t="s">
        <v>22</v>
      </c>
      <c r="AB24" s="759"/>
      <c r="AC24" s="1373" t="s">
        <v>22</v>
      </c>
      <c r="AD24" s="759"/>
      <c r="AE24" s="1373" t="s">
        <v>22</v>
      </c>
      <c r="AF24" s="759"/>
      <c r="AG24" s="1373" t="s">
        <v>22</v>
      </c>
      <c r="AH24" s="759"/>
      <c r="AI24" s="1373" t="s">
        <v>22</v>
      </c>
      <c r="AJ24" s="759"/>
      <c r="AK24" s="1373" t="s">
        <v>22</v>
      </c>
      <c r="AL24" s="759"/>
      <c r="AM24" s="1373" t="s">
        <v>22</v>
      </c>
      <c r="AN24" s="759"/>
      <c r="AO24" s="1373" t="s">
        <v>22</v>
      </c>
      <c r="AP24" s="759"/>
      <c r="AQ24" s="1373" t="s">
        <v>22</v>
      </c>
      <c r="AR24" s="759"/>
      <c r="AS24" s="1373" t="s">
        <v>22</v>
      </c>
      <c r="AT24" s="759"/>
      <c r="AU24" s="1373" t="s">
        <v>22</v>
      </c>
      <c r="AV24" s="759"/>
      <c r="AW24" s="1373" t="s">
        <v>22</v>
      </c>
      <c r="AX24" s="759"/>
      <c r="AY24" s="1373" t="s">
        <v>22</v>
      </c>
      <c r="AZ24" s="759"/>
      <c r="BA24" s="1373" t="s">
        <v>22</v>
      </c>
      <c r="BB24" s="759"/>
      <c r="BC24" s="1373" t="s">
        <v>22</v>
      </c>
      <c r="BD24" s="759"/>
      <c r="BE24" s="1373" t="s">
        <v>22</v>
      </c>
      <c r="BF24" s="759"/>
      <c r="BG24" s="1373" t="s">
        <v>22</v>
      </c>
      <c r="BH24" s="759"/>
      <c r="BT24" s="512">
        <v>15</v>
      </c>
    </row>
    <row s="1642" customFormat="1" customHeight="1" ht="1.05">
      <c r="A25" s="766"/>
      <c r="C25" s="183"/>
      <c r="D25" s="516"/>
      <c r="E25" s="516"/>
      <c r="F25" s="516"/>
      <c r="G25" s="544"/>
      <c r="H25" s="759"/>
      <c r="I25" s="544" t="s">
        <v>254</v>
      </c>
      <c r="J25" s="759"/>
      <c r="K25" s="1373" t="s">
        <v>287</v>
      </c>
      <c r="L25" s="759"/>
      <c r="M25" s="1373" t="s">
        <v>303</v>
      </c>
      <c r="N25" s="759"/>
      <c r="O25" s="1373" t="s">
        <v>258</v>
      </c>
      <c r="P25" s="759"/>
      <c r="Q25" s="1373" t="s">
        <v>260</v>
      </c>
      <c r="R25" s="759"/>
      <c r="S25" s="1373" t="s">
        <v>262</v>
      </c>
      <c r="T25" s="759"/>
      <c r="U25" s="1373" t="s">
        <v>264</v>
      </c>
      <c r="V25" s="759"/>
      <c r="W25" s="1373" t="s">
        <v>266</v>
      </c>
      <c r="X25" s="759"/>
      <c r="Y25" s="1373" t="s">
        <v>268</v>
      </c>
      <c r="Z25" s="759"/>
      <c r="AA25" s="1373" t="s">
        <v>270</v>
      </c>
      <c r="AB25" s="759"/>
      <c r="AC25" s="1373" t="s">
        <v>272</v>
      </c>
      <c r="AD25" s="759"/>
      <c r="AE25" s="1373" t="s">
        <v>274</v>
      </c>
      <c r="AF25" s="759"/>
      <c r="AG25" s="1373" t="s">
        <v>276</v>
      </c>
      <c r="AH25" s="759"/>
      <c r="AI25" s="1373" t="s">
        <v>278</v>
      </c>
      <c r="AJ25" s="759"/>
      <c r="AK25" s="1373" t="s">
        <v>280</v>
      </c>
      <c r="AL25" s="759"/>
      <c r="AM25" s="1373" t="s">
        <v>282</v>
      </c>
      <c r="AN25" s="759"/>
      <c r="AO25" s="1373" t="s">
        <v>284</v>
      </c>
      <c r="AP25" s="759"/>
      <c r="AQ25" s="1373" t="s">
        <v>290</v>
      </c>
      <c r="AR25" s="759"/>
      <c r="AS25" s="1373" t="s">
        <v>292</v>
      </c>
      <c r="AT25" s="759"/>
      <c r="AU25" s="1373" t="s">
        <v>293</v>
      </c>
      <c r="AV25" s="759"/>
      <c r="AW25" s="1373" t="s">
        <v>294</v>
      </c>
      <c r="AX25" s="759"/>
      <c r="AY25" s="1373" t="s">
        <v>296</v>
      </c>
      <c r="AZ25" s="759"/>
      <c r="BA25" s="1373" t="s">
        <v>297</v>
      </c>
      <c r="BB25" s="759"/>
      <c r="BC25" s="1373" t="s">
        <v>299</v>
      </c>
      <c r="BD25" s="759"/>
      <c r="BE25" s="1373" t="s">
        <v>300</v>
      </c>
      <c r="BF25" s="759"/>
      <c r="BG25" s="1373" t="s">
        <v>301</v>
      </c>
      <c r="BH25" s="759"/>
      <c r="BI25" s="424"/>
      <c r="BS25" s="682"/>
      <c r="BT25" s="765">
        <v>1</v>
      </c>
    </row>
    <row customHeight="1" ht="15.75">
      <c r="C26" s="183"/>
      <c r="D26" s="718"/>
      <c r="E26" s="2387" t="s">
        <v>245</v>
      </c>
      <c r="F26" s="2388"/>
      <c r="G26" s="2415" t="str">
        <f>IF(G25="","",INDEX(DIFFERENTIATION_UNMERGE_VD,MATCH(G25,DIFFERENTIATION_ID_DIFF,0)))</f>
        <v/>
      </c>
      <c r="H26" s="2416"/>
      <c r="I26" s="2415" t="str">
        <f>IF(I25="","",INDEX(DIFFERENTIATION_UNMERGE_VD,MATCH(I25,DIFFERENTIATION_ID_DIFF,0)))</f>
        <v>Производство тепловой энергии. Некомбинированная выработка</v>
      </c>
      <c r="J26" s="2416"/>
      <c r="K26" s="2415" t="str">
        <f>IF(K25="","",INDEX(DIFFERENTIATION_UNMERGE_VD,MATCH(K25,DIFFERENTIATION_ID_DIFF,0)))</f>
        <v>Подключение (технологическое присоединение) к системе теплоснабжения</v>
      </c>
      <c r="L26" s="2416"/>
      <c r="M26" s="2415" t="str">
        <f>IF(M25="","",INDEX(DIFFERENTIATION_UNMERGE_VD,MATCH(M25,DIFFERENTIATION_ID_DIFF,0)))</f>
        <v>Передача. Тепловая энергия</v>
      </c>
      <c r="N26" s="2416"/>
      <c r="O26" s="2415" t="str">
        <f>IF(O25="","",INDEX(DIFFERENTIATION_UNMERGE_VD,MATCH(O25,DIFFERENTIATION_ID_DIFF,0)))</f>
        <v>Производство тепловой энергии. Некомбинированная выработка</v>
      </c>
      <c r="P26" s="2416"/>
      <c r="Q26" s="2415" t="str">
        <f>IF(Q25="","",INDEX(DIFFERENTIATION_UNMERGE_VD,MATCH(Q25,DIFFERENTIATION_ID_DIFF,0)))</f>
        <v>Производство тепловой энергии. Некомбинированная выработка</v>
      </c>
      <c r="R26" s="2416"/>
      <c r="S26" s="2415" t="str">
        <f>IF(S25="","",INDEX(DIFFERENTIATION_UNMERGE_VD,MATCH(S25,DIFFERENTIATION_ID_DIFF,0)))</f>
        <v>Производство тепловой энергии. Некомбинированная выработка</v>
      </c>
      <c r="T26" s="2416"/>
      <c r="U26" s="2415" t="str">
        <f>IF(U25="","",INDEX(DIFFERENTIATION_UNMERGE_VD,MATCH(U25,DIFFERENTIATION_ID_DIFF,0)))</f>
        <v>Производство тепловой энергии. Некомбинированная выработка</v>
      </c>
      <c r="V26" s="2416"/>
      <c r="W26" s="2415" t="str">
        <f>IF(W25="","",INDEX(DIFFERENTIATION_UNMERGE_VD,MATCH(W25,DIFFERENTIATION_ID_DIFF,0)))</f>
        <v>Производство тепловой энергии. Некомбинированная выработка</v>
      </c>
      <c r="X26" s="2416"/>
      <c r="Y26" s="2415" t="str">
        <f>IF(Y25="","",INDEX(DIFFERENTIATION_UNMERGE_VD,MATCH(Y25,DIFFERENTIATION_ID_DIFF,0)))</f>
        <v>Производство тепловой энергии. Некомбинированная выработка</v>
      </c>
      <c r="Z26" s="2416"/>
      <c r="AA26" s="2415" t="str">
        <f>IF(AA25="","",INDEX(DIFFERENTIATION_UNMERGE_VD,MATCH(AA25,DIFFERENTIATION_ID_DIFF,0)))</f>
        <v>Производство тепловой энергии. Некомбинированная выработка</v>
      </c>
      <c r="AB26" s="2416"/>
      <c r="AC26" s="2415" t="str">
        <f>IF(AC25="","",INDEX(DIFFERENTIATION_UNMERGE_VD,MATCH(AC25,DIFFERENTIATION_ID_DIFF,0)))</f>
        <v>Производство тепловой энергии. Некомбинированная выработка</v>
      </c>
      <c r="AD26" s="2416"/>
      <c r="AE26" s="2415" t="str">
        <f>IF(AE25="","",INDEX(DIFFERENTIATION_UNMERGE_VD,MATCH(AE25,DIFFERENTIATION_ID_DIFF,0)))</f>
        <v>Производство тепловой энергии. Некомбинированная выработка</v>
      </c>
      <c r="AF26" s="2416"/>
      <c r="AG26" s="2415" t="str">
        <f>IF(AG25="","",INDEX(DIFFERENTIATION_UNMERGE_VD,MATCH(AG25,DIFFERENTIATION_ID_DIFF,0)))</f>
        <v>Производство тепловой энергии. Некомбинированная выработка</v>
      </c>
      <c r="AH26" s="2416"/>
      <c r="AI26" s="2415" t="str">
        <f>IF(AI25="","",INDEX(DIFFERENTIATION_UNMERGE_VD,MATCH(AI25,DIFFERENTIATION_ID_DIFF,0)))</f>
        <v>Производство тепловой энергии. Некомбинированная выработка</v>
      </c>
      <c r="AJ26" s="2416"/>
      <c r="AK26" s="2415" t="str">
        <f>IF(AK25="","",INDEX(DIFFERENTIATION_UNMERGE_VD,MATCH(AK25,DIFFERENTIATION_ID_DIFF,0)))</f>
        <v>Производство тепловой энергии. Некомбинированная выработка</v>
      </c>
      <c r="AL26" s="2416"/>
      <c r="AM26" s="2415" t="str">
        <f>IF(AM25="","",INDEX(DIFFERENTIATION_UNMERGE_VD,MATCH(AM25,DIFFERENTIATION_ID_DIFF,0)))</f>
        <v>Производство тепловой энергии. Некомбинированная выработка</v>
      </c>
      <c r="AN26" s="2416"/>
      <c r="AO26" s="2415" t="str">
        <f>IF(AO25="","",INDEX(DIFFERENTIATION_UNMERGE_VD,MATCH(AO25,DIFFERENTIATION_ID_DIFF,0)))</f>
        <v>Производство тепловой энергии. Некомбинированная выработка</v>
      </c>
      <c r="AP26" s="2416"/>
      <c r="AQ26" s="2415" t="str">
        <f>IF(AQ25="","",INDEX(DIFFERENTIATION_UNMERGE_VD,MATCH(AQ25,DIFFERENTIATION_ID_DIFF,0)))</f>
        <v>Подключение (технологическое присоединение) к системе теплоснабжения</v>
      </c>
      <c r="AR26" s="2416"/>
      <c r="AS26" s="2415" t="str">
        <f>IF(AS25="","",INDEX(DIFFERENTIATION_UNMERGE_VD,MATCH(AS25,DIFFERENTIATION_ID_DIFF,0)))</f>
        <v>Подключение (технологическое присоединение) к системе теплоснабжения</v>
      </c>
      <c r="AT26" s="2416"/>
      <c r="AU26" s="2415" t="str">
        <f>IF(AU25="","",INDEX(DIFFERENTIATION_UNMERGE_VD,MATCH(AU25,DIFFERENTIATION_ID_DIFF,0)))</f>
        <v>Подключение (технологическое присоединение) к системе теплоснабжения</v>
      </c>
      <c r="AV26" s="2416"/>
      <c r="AW26" s="2415" t="str">
        <f>IF(AW25="","",INDEX(DIFFERENTIATION_UNMERGE_VD,MATCH(AW25,DIFFERENTIATION_ID_DIFF,0)))</f>
        <v>Подключение (технологическое присоединение) к системе теплоснабжения</v>
      </c>
      <c r="AX26" s="2416"/>
      <c r="AY26" s="2415" t="str">
        <f>IF(AY25="","",INDEX(DIFFERENTIATION_UNMERGE_VD,MATCH(AY25,DIFFERENTIATION_ID_DIFF,0)))</f>
        <v>Подключение (технологическое присоединение) к системе теплоснабжения</v>
      </c>
      <c r="AZ26" s="2416"/>
      <c r="BA26" s="2415" t="str">
        <f>IF(BA25="","",INDEX(DIFFERENTIATION_UNMERGE_VD,MATCH(BA25,DIFFERENTIATION_ID_DIFF,0)))</f>
        <v>Подключение (технологическое присоединение) к системе теплоснабжения</v>
      </c>
      <c r="BB26" s="2416"/>
      <c r="BC26" s="2415" t="str">
        <f>IF(BC25="","",INDEX(DIFFERENTIATION_UNMERGE_VD,MATCH(BC25,DIFFERENTIATION_ID_DIFF,0)))</f>
        <v>Подключение (технологическое присоединение) к системе теплоснабжения</v>
      </c>
      <c r="BD26" s="2416"/>
      <c r="BE26" s="2415" t="str">
        <f>IF(BE25="","",INDEX(DIFFERENTIATION_UNMERGE_VD,MATCH(BE25,DIFFERENTIATION_ID_DIFF,0)))</f>
        <v>Подключение (технологическое присоединение) к системе теплоснабжения</v>
      </c>
      <c r="BF26" s="2416"/>
      <c r="BG26" s="2415" t="str">
        <f>IF(BG25="","",INDEX(DIFFERENTIATION_UNMERGE_VD,MATCH(BG25,DIFFERENTIATION_ID_DIFF,0)))</f>
        <v>Подключение (технологическое присоединение) к системе теплоснабжения</v>
      </c>
      <c r="BH26" s="2416"/>
      <c r="BI26" s="2195" t="s">
        <v>477</v>
      </c>
      <c r="BT26" s="512">
        <v>15</v>
      </c>
    </row>
    <row s="1642" customFormat="1" customHeight="1" ht="15.75">
      <c r="A27" s="766"/>
      <c r="C27" s="183"/>
      <c r="D27" s="718"/>
      <c r="E27" s="2387" t="s">
        <v>740</v>
      </c>
      <c r="F27" s="2388"/>
      <c r="G27" s="2415" t="str">
        <f>IF(G25="","",INDEX(DIFFERENTIATION_UNMERGE_AREA,MATCH(G25,DIFFERENTIATION_ID_DIFF,0)))</f>
        <v/>
      </c>
      <c r="H27" s="2416"/>
      <c r="I27" s="2415" t="str">
        <f>IF(I25="","",INDEX(DIFFERENTIATION_UNMERGE_AREA,MATCH(I25,DIFFERENTIATION_ID_DIFF,0)))</f>
        <v>без дифференциации</v>
      </c>
      <c r="J27" s="2416"/>
      <c r="K27" s="2415" t="str">
        <f>IF(K25="","",INDEX(DIFFERENTIATION_UNMERGE_AREA,MATCH(K25,DIFFERENTIATION_ID_DIFF,0)))</f>
        <v>Территория 28</v>
      </c>
      <c r="L27" s="2416"/>
      <c r="M27" s="2415" t="str">
        <f>IF(M25="","",INDEX(DIFFERENTIATION_UNMERGE_AREA,MATCH(M25,DIFFERENTIATION_ID_DIFF,0)))</f>
        <v>Территория 3</v>
      </c>
      <c r="N27" s="2416"/>
      <c r="O27" s="2415" t="str">
        <f>IF(O25="","",INDEX(DIFFERENTIATION_UNMERGE_AREA,MATCH(O25,DIFFERENTIATION_ID_DIFF,0)))</f>
        <v>без дифференциации</v>
      </c>
      <c r="P27" s="2416"/>
      <c r="Q27" s="2415" t="str">
        <f>IF(Q25="","",INDEX(DIFFERENTIATION_UNMERGE_AREA,MATCH(Q25,DIFFERENTIATION_ID_DIFF,0)))</f>
        <v>без дифференциации</v>
      </c>
      <c r="R27" s="2416"/>
      <c r="S27" s="2415" t="str">
        <f>IF(S25="","",INDEX(DIFFERENTIATION_UNMERGE_AREA,MATCH(S25,DIFFERENTIATION_ID_DIFF,0)))</f>
        <v>без дифференциации</v>
      </c>
      <c r="T27" s="2416"/>
      <c r="U27" s="2415" t="str">
        <f>IF(U25="","",INDEX(DIFFERENTIATION_UNMERGE_AREA,MATCH(U25,DIFFERENTIATION_ID_DIFF,0)))</f>
        <v>без дифференциации</v>
      </c>
      <c r="V27" s="2416"/>
      <c r="W27" s="2415" t="str">
        <f>IF(W25="","",INDEX(DIFFERENTIATION_UNMERGE_AREA,MATCH(W25,DIFFERENTIATION_ID_DIFF,0)))</f>
        <v>без дифференциации</v>
      </c>
      <c r="X27" s="2416"/>
      <c r="Y27" s="2415" t="str">
        <f>IF(Y25="","",INDEX(DIFFERENTIATION_UNMERGE_AREA,MATCH(Y25,DIFFERENTIATION_ID_DIFF,0)))</f>
        <v>без дифференциации</v>
      </c>
      <c r="Z27" s="2416"/>
      <c r="AA27" s="2415" t="str">
        <f>IF(AA25="","",INDEX(DIFFERENTIATION_UNMERGE_AREA,MATCH(AA25,DIFFERENTIATION_ID_DIFF,0)))</f>
        <v>без дифференциации</v>
      </c>
      <c r="AB27" s="2416"/>
      <c r="AC27" s="2415" t="str">
        <f>IF(AC25="","",INDEX(DIFFERENTIATION_UNMERGE_AREA,MATCH(AC25,DIFFERENTIATION_ID_DIFF,0)))</f>
        <v>без дифференциации</v>
      </c>
      <c r="AD27" s="2416"/>
      <c r="AE27" s="2415" t="str">
        <f>IF(AE25="","",INDEX(DIFFERENTIATION_UNMERGE_AREA,MATCH(AE25,DIFFERENTIATION_ID_DIFF,0)))</f>
        <v>без дифференциации</v>
      </c>
      <c r="AF27" s="2416"/>
      <c r="AG27" s="2415" t="str">
        <f>IF(AG25="","",INDEX(DIFFERENTIATION_UNMERGE_AREA,MATCH(AG25,DIFFERENTIATION_ID_DIFF,0)))</f>
        <v>без дифференциации</v>
      </c>
      <c r="AH27" s="2416"/>
      <c r="AI27" s="2415" t="str">
        <f>IF(AI25="","",INDEX(DIFFERENTIATION_UNMERGE_AREA,MATCH(AI25,DIFFERENTIATION_ID_DIFF,0)))</f>
        <v>без дифференциации</v>
      </c>
      <c r="AJ27" s="2416"/>
      <c r="AK27" s="2415" t="str">
        <f>IF(AK25="","",INDEX(DIFFERENTIATION_UNMERGE_AREA,MATCH(AK25,DIFFERENTIATION_ID_DIFF,0)))</f>
        <v>без дифференциации</v>
      </c>
      <c r="AL27" s="2416"/>
      <c r="AM27" s="2415" t="str">
        <f>IF(AM25="","",INDEX(DIFFERENTIATION_UNMERGE_AREA,MATCH(AM25,DIFFERENTIATION_ID_DIFF,0)))</f>
        <v>без дифференциации</v>
      </c>
      <c r="AN27" s="2416"/>
      <c r="AO27" s="2415" t="str">
        <f>IF(AO25="","",INDEX(DIFFERENTIATION_UNMERGE_AREA,MATCH(AO25,DIFFERENTIATION_ID_DIFF,0)))</f>
        <v>без дифференциации</v>
      </c>
      <c r="AP27" s="2416"/>
      <c r="AQ27" s="2415" t="str">
        <f>IF(AQ25="","",INDEX(DIFFERENTIATION_UNMERGE_AREA,MATCH(AQ25,DIFFERENTIATION_ID_DIFF,0)))</f>
        <v>Территория 18</v>
      </c>
      <c r="AR27" s="2416"/>
      <c r="AS27" s="2415" t="str">
        <f>IF(AS25="","",INDEX(DIFFERENTIATION_UNMERGE_AREA,MATCH(AS25,DIFFERENTIATION_ID_DIFF,0)))</f>
        <v>Территория 7</v>
      </c>
      <c r="AT27" s="2416"/>
      <c r="AU27" s="2415" t="str">
        <f>IF(AU25="","",INDEX(DIFFERENTIATION_UNMERGE_AREA,MATCH(AU25,DIFFERENTIATION_ID_DIFF,0)))</f>
        <v>Территория 2</v>
      </c>
      <c r="AV27" s="2416"/>
      <c r="AW27" s="2415" t="str">
        <f>IF(AW25="","",INDEX(DIFFERENTIATION_UNMERGE_AREA,MATCH(AW25,DIFFERENTIATION_ID_DIFF,0)))</f>
        <v>Территория 14</v>
      </c>
      <c r="AX27" s="2416"/>
      <c r="AY27" s="2415" t="str">
        <f>IF(AY25="","",INDEX(DIFFERENTIATION_UNMERGE_AREA,MATCH(AY25,DIFFERENTIATION_ID_DIFF,0)))</f>
        <v>Территория 25</v>
      </c>
      <c r="AZ27" s="2416"/>
      <c r="BA27" s="2415" t="str">
        <f>IF(BA25="","",INDEX(DIFFERENTIATION_UNMERGE_AREA,MATCH(BA25,DIFFERENTIATION_ID_DIFF,0)))</f>
        <v>Территория 4</v>
      </c>
      <c r="BB27" s="2416"/>
      <c r="BC27" s="2415" t="str">
        <f>IF(BC25="","",INDEX(DIFFERENTIATION_UNMERGE_AREA,MATCH(BC25,DIFFERENTIATION_ID_DIFF,0)))</f>
        <v>Территория 13</v>
      </c>
      <c r="BD27" s="2416"/>
      <c r="BE27" s="2415" t="str">
        <f>IF(BE25="","",INDEX(DIFFERENTIATION_UNMERGE_AREA,MATCH(BE25,DIFFERENTIATION_ID_DIFF,0)))</f>
        <v>Территория 1</v>
      </c>
      <c r="BF27" s="2416"/>
      <c r="BG27" s="2415" t="str">
        <f>IF(BG25="","",INDEX(DIFFERENTIATION_UNMERGE_AREA,MATCH(BG25,DIFFERENTIATION_ID_DIFF,0)))</f>
        <v>Территория 5</v>
      </c>
      <c r="BH27" s="2416"/>
      <c r="BI27" s="2215"/>
      <c r="BS27" s="682"/>
      <c r="BT27" s="765">
        <v>15</v>
      </c>
    </row>
    <row s="1642" customFormat="1" customHeight="1" ht="15.75">
      <c r="A28" s="766"/>
      <c r="C28" s="183"/>
      <c r="D28" s="718"/>
      <c r="E28" s="2387" t="s">
        <v>741</v>
      </c>
      <c r="F28" s="2388"/>
      <c r="G28" s="2415" t="str">
        <f>IF(G25="","",INDEX(DIFFERENTIATION_UNMERGE_SYSTEM,MATCH(G25,DIFFERENTIATION_ID_DIFF,0)))</f>
        <v/>
      </c>
      <c r="H28" s="2416"/>
      <c r="I28" s="2415" t="str">
        <f>IF(I25="","",INDEX(DIFFERENTIATION_UNMERGE_SYSTEM,MATCH(I25,DIFFERENTIATION_ID_DIFF,0)))</f>
        <v>Единый тариф на тепловую энергию по Приморскому краю</v>
      </c>
      <c r="J28" s="2416"/>
      <c r="K28" s="2415" t="str">
        <f>IF(K25="","",INDEX(DIFFERENTIATION_UNMERGE_SYSTEM,MATCH(K25,DIFFERENTIATION_ID_DIFF,0)))</f>
        <v>Владивостокский городской округ</v>
      </c>
      <c r="L28" s="2416"/>
      <c r="M28" s="2415" t="str">
        <f>IF(M25="","",INDEX(DIFFERENTIATION_UNMERGE_SYSTEM,MATCH(M25,DIFFERENTIATION_ID_DIFF,0)))</f>
        <v>"Лесозаводский городской округ, Лесозаводский городской округ (05711000);
</v>
      </c>
      <c r="N28" s="2416"/>
      <c r="O28" s="2415" t="str">
        <f>IF(O25="","",INDEX(DIFFERENTIATION_UNMERGE_SYSTEM,MATCH(O25,DIFFERENTIATION_ID_DIFF,0)))</f>
        <v>Тариф на тепловую энергию по Арсеньевскому ГО</v>
      </c>
      <c r="P28" s="2416"/>
      <c r="Q28" s="2415" t="str">
        <f>IF(Q25="","",INDEX(DIFFERENTIATION_UNMERGE_SYSTEM,MATCH(Q25,DIFFERENTIATION_ID_DIFF,0)))</f>
        <v>Тариф на тепловую энергию по городскому округгу Большой Камень</v>
      </c>
      <c r="R28" s="2416"/>
      <c r="S28" s="2415" t="str">
        <f>IF(S25="","",INDEX(DIFFERENTIATION_UNMERGE_SYSTEM,MATCH(S25,DIFFERENTIATION_ID_DIFF,0)))</f>
        <v>ГВС-открытая система на территории Артемовский городской округ</v>
      </c>
      <c r="T28" s="2416"/>
      <c r="U28" s="2415" t="str">
        <f>IF(U25="","",INDEX(DIFFERENTIATION_UNMERGE_SYSTEM,MATCH(U25,DIFFERENTIATION_ID_DIFF,0)))</f>
        <v>ГВС-открытая система на территории Дальнегорский городской округ</v>
      </c>
      <c r="V28" s="2416"/>
      <c r="W28" s="2415" t="str">
        <f>IF(W25="","",INDEX(DIFFERENTIATION_UNMERGE_SYSTEM,MATCH(W25,DIFFERENTIATION_ID_DIFF,0)))</f>
        <v>ГВС-открытая система на территории Кавалеровский муниципальный район</v>
      </c>
      <c r="X28" s="2416"/>
      <c r="Y28" s="2415" t="str">
        <f>IF(Y25="","",INDEX(DIFFERENTIATION_UNMERGE_SYSTEM,MATCH(Y25,DIFFERENTIATION_ID_DIFF,0)))</f>
        <v>ГВС-открытая система на территории Кировский муниципальный район, Горноключевское гороское поселение (05612154); </v>
      </c>
      <c r="Z28" s="2416"/>
      <c r="AA28" s="2415" t="str">
        <f>IF(AA25="","",INDEX(DIFFERENTIATION_UNMERGE_SYSTEM,MATCH(AA25,DIFFERENTIATION_ID_DIFF,0)))</f>
        <v>ГВС-открытая система на территории Михайловский муниципальный район, Новошахтинское городское поселение (05620154); </v>
      </c>
      <c r="AB28" s="2416"/>
      <c r="AC28" s="2415" t="str">
        <f>IF(AC25="","",INDEX(DIFFERENTIATION_UNMERGE_SYSTEM,MATCH(AC25,DIFFERENTIATION_ID_DIFF,0)))</f>
        <v>ГВС-открытая система на территории Пожарский муниципальный район, Губеровское сельское поселение (05634407); </v>
      </c>
      <c r="AD28" s="2416"/>
      <c r="AE28" s="2415" t="str">
        <f>IF(AE25="","",INDEX(DIFFERENTIATION_UNMERGE_SYSTEM,MATCH(AE25,DIFFERENTIATION_ID_DIFF,0)))</f>
        <v>ГВС-открытая система на территории Пожарский муниципальный район, Нагорненское сельское поселение (05634418); </v>
      </c>
      <c r="AF28" s="2416"/>
      <c r="AG28" s="2415" t="str">
        <f>IF(AG25="","",INDEX(DIFFERENTIATION_UNMERGE_SYSTEM,MATCH(AG25,DIFFERENTIATION_ID_DIFF,0)))</f>
        <v>ГВС-открытая система на территории Хасанский муниципальный район, Зарубинское городское поселение (05648153); </v>
      </c>
      <c r="AH28" s="2416"/>
      <c r="AI28" s="2415" t="str">
        <f>IF(AI25="","",INDEX(DIFFERENTIATION_UNMERGE_SYSTEM,MATCH(AI25,DIFFERENTIATION_ID_DIFF,0)))</f>
        <v>ГВС-открытая система на территории Хасанский муниципальный район, Славянское городское поселение (05648151); </v>
      </c>
      <c r="AJ28" s="2416"/>
      <c r="AK28" s="2415" t="str">
        <f>IF(AK25="","",INDEX(DIFFERENTIATION_UNMERGE_SYSTEM,MATCH(AK25,DIFFERENTIATION_ID_DIFF,0)))</f>
        <v>ГВС-открытая система на территории Хорольский муниципальный район, Ярославское городское поселение (05650156); </v>
      </c>
      <c r="AL28" s="2416"/>
      <c r="AM28" s="2415" t="str">
        <f>IF(AM25="","",INDEX(DIFFERENTIATION_UNMERGE_SYSTEM,MATCH(AM25,DIFFERENTIATION_ID_DIFF,0)))</f>
        <v>ГВС-открытая система на территории Владивостокского городского округа (05701000).</v>
      </c>
      <c r="AN28" s="2416"/>
      <c r="AO28" s="2415" t="str">
        <f>IF(AO25="","",INDEX(DIFFERENTIATION_UNMERGE_SYSTEM,MATCH(AO25,DIFFERENTIATION_ID_DIFF,0)))</f>
        <v>ГВС-открытая система на территории Арсеньевский городской округ, (05703000);</v>
      </c>
      <c r="AP28" s="2416"/>
      <c r="AQ28" s="2415" t="str">
        <f>IF(AQ25="","",INDEX(DIFFERENTIATION_UNMERGE_SYSTEM,MATCH(AQ25,DIFFERENTIATION_ID_DIFF,0)))</f>
        <v>Черниговский муниципальный район</v>
      </c>
      <c r="AR28" s="2416"/>
      <c r="AS28" s="2415" t="str">
        <f>IF(AS25="","",INDEX(DIFFERENTIATION_UNMERGE_SYSTEM,MATCH(AS25,DIFFERENTIATION_ID_DIFF,0)))</f>
        <v>Спасское ГО</v>
      </c>
      <c r="AT28" s="2416"/>
      <c r="AU28" s="2415" t="str">
        <f>IF(AU25="","",INDEX(DIFFERENTIATION_UNMERGE_SYSTEM,MATCH(AU25,DIFFERENTIATION_ID_DIFF,0)))</f>
        <v>Дальнегорский городской округ</v>
      </c>
      <c r="AV28" s="2416"/>
      <c r="AW28" s="2415" t="str">
        <f>IF(AW25="","",INDEX(DIFFERENTIATION_UNMERGE_SYSTEM,MATCH(AW25,DIFFERENTIATION_ID_DIFF,0)))</f>
        <v>Михайловский муниципальный район</v>
      </c>
      <c r="AX28" s="2416"/>
      <c r="AY28" s="2415" t="str">
        <f>IF(AY25="","",INDEX(DIFFERENTIATION_UNMERGE_SYSTEM,MATCH(AY25,DIFFERENTIATION_ID_DIFF,0)))</f>
        <v>Ханкайский муниципальный район</v>
      </c>
      <c r="AZ28" s="2416"/>
      <c r="BA28" s="2415" t="str">
        <f>IF(BA25="","",INDEX(DIFFERENTIATION_UNMERGE_SYSTEM,MATCH(BA25,DIFFERENTIATION_ID_DIFF,0)))</f>
        <v>Находкинский городской округ</v>
      </c>
      <c r="BB28" s="2416"/>
      <c r="BC28" s="2415" t="str">
        <f>IF(BC25="","",INDEX(DIFFERENTIATION_UNMERGE_SYSTEM,MATCH(BC25,DIFFERENTIATION_ID_DIFF,0)))</f>
        <v>Лазовский МО</v>
      </c>
      <c r="BD28" s="2416"/>
      <c r="BE28" s="2415" t="str">
        <f>IF(BE25="","",INDEX(DIFFERENTIATION_UNMERGE_SYSTEM,MATCH(BE25,DIFFERENTIATION_ID_DIFF,0)))</f>
        <v>Артемовский городской округ</v>
      </c>
      <c r="BF28" s="2416"/>
      <c r="BG28" s="2415" t="str">
        <f>IF(BG25="","",INDEX(DIFFERENTIATION_UNMERGE_SYSTEM,MATCH(BG25,DIFFERENTIATION_ID_DIFF,0)))</f>
        <v>Дальнереченский городской округ</v>
      </c>
      <c r="BH28" s="2416"/>
      <c r="BI28" s="2215"/>
      <c r="BS28" s="682"/>
      <c r="BT28" s="765">
        <v>15</v>
      </c>
    </row>
    <row s="1642" customFormat="1" customHeight="1" ht="15.75">
      <c r="A29" s="766"/>
      <c r="C29" s="183"/>
      <c r="D29" s="2389" t="s">
        <v>476</v>
      </c>
      <c r="E29" s="2390"/>
      <c r="F29" s="2390"/>
      <c r="G29" s="894"/>
      <c r="H29" s="894"/>
      <c r="I29" s="894"/>
      <c r="J29" s="895"/>
      <c r="K29" s="2387"/>
      <c r="L29" s="2387"/>
      <c r="M29" s="2387"/>
      <c r="N29" s="2387"/>
      <c r="O29" s="2387"/>
      <c r="P29" s="2387"/>
      <c r="Q29" s="2387"/>
      <c r="R29" s="2387"/>
      <c r="S29" s="2387"/>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7"/>
      <c r="AP29" s="2387"/>
      <c r="AQ29" s="2387"/>
      <c r="AR29" s="2387"/>
      <c r="AS29" s="2387"/>
      <c r="AT29" s="2387"/>
      <c r="AU29" s="2387"/>
      <c r="AV29" s="2387"/>
      <c r="AW29" s="2387"/>
      <c r="AX29" s="2387"/>
      <c r="AY29" s="2387"/>
      <c r="AZ29" s="2387"/>
      <c r="BA29" s="2387"/>
      <c r="BB29" s="2387"/>
      <c r="BC29" s="2387"/>
      <c r="BD29" s="2387"/>
      <c r="BE29" s="2387"/>
      <c r="BF29" s="2387"/>
      <c r="BG29" s="2387"/>
      <c r="BH29" s="2387"/>
      <c r="BI29" s="2215"/>
      <c r="BS29" s="682"/>
      <c r="BT29" s="765">
        <v>15</v>
      </c>
    </row>
    <row customHeight="1" ht="35.699999999999996">
      <c r="C30" s="183"/>
      <c r="D30" s="768" t="s">
        <v>88</v>
      </c>
      <c r="E30" s="767" t="s">
        <v>478</v>
      </c>
      <c r="F30" s="767" t="s">
        <v>742</v>
      </c>
      <c r="G30" s="815" t="s">
        <v>479</v>
      </c>
      <c r="H30" s="814" t="s">
        <v>566</v>
      </c>
      <c r="I30" s="691" t="s">
        <v>479</v>
      </c>
      <c r="J30" s="472" t="s">
        <v>566</v>
      </c>
      <c r="K30" s="2282" t="s">
        <v>479</v>
      </c>
      <c r="L30" s="2386" t="s">
        <v>566</v>
      </c>
      <c r="M30" s="2282" t="s">
        <v>479</v>
      </c>
      <c r="N30" s="2386" t="s">
        <v>566</v>
      </c>
      <c r="O30" s="2282" t="s">
        <v>479</v>
      </c>
      <c r="P30" s="2386" t="s">
        <v>566</v>
      </c>
      <c r="Q30" s="2282" t="s">
        <v>479</v>
      </c>
      <c r="R30" s="2386" t="s">
        <v>566</v>
      </c>
      <c r="S30" s="2282" t="s">
        <v>479</v>
      </c>
      <c r="T30" s="2386" t="s">
        <v>566</v>
      </c>
      <c r="U30" s="2282" t="s">
        <v>479</v>
      </c>
      <c r="V30" s="2386" t="s">
        <v>566</v>
      </c>
      <c r="W30" s="2282" t="s">
        <v>479</v>
      </c>
      <c r="X30" s="2386" t="s">
        <v>566</v>
      </c>
      <c r="Y30" s="2282" t="s">
        <v>479</v>
      </c>
      <c r="Z30" s="2386" t="s">
        <v>566</v>
      </c>
      <c r="AA30" s="2282" t="s">
        <v>479</v>
      </c>
      <c r="AB30" s="2386" t="s">
        <v>566</v>
      </c>
      <c r="AC30" s="2282" t="s">
        <v>479</v>
      </c>
      <c r="AD30" s="2386" t="s">
        <v>566</v>
      </c>
      <c r="AE30" s="2282" t="s">
        <v>479</v>
      </c>
      <c r="AF30" s="2386" t="s">
        <v>566</v>
      </c>
      <c r="AG30" s="2282" t="s">
        <v>479</v>
      </c>
      <c r="AH30" s="2386" t="s">
        <v>566</v>
      </c>
      <c r="AI30" s="2282" t="s">
        <v>479</v>
      </c>
      <c r="AJ30" s="2386" t="s">
        <v>566</v>
      </c>
      <c r="AK30" s="2282" t="s">
        <v>479</v>
      </c>
      <c r="AL30" s="2386" t="s">
        <v>566</v>
      </c>
      <c r="AM30" s="2282" t="s">
        <v>479</v>
      </c>
      <c r="AN30" s="2386" t="s">
        <v>566</v>
      </c>
      <c r="AO30" s="2282" t="s">
        <v>479</v>
      </c>
      <c r="AP30" s="2386" t="s">
        <v>566</v>
      </c>
      <c r="AQ30" s="2282" t="s">
        <v>479</v>
      </c>
      <c r="AR30" s="2386" t="s">
        <v>566</v>
      </c>
      <c r="AS30" s="2282" t="s">
        <v>479</v>
      </c>
      <c r="AT30" s="2386" t="s">
        <v>566</v>
      </c>
      <c r="AU30" s="2282" t="s">
        <v>479</v>
      </c>
      <c r="AV30" s="2386" t="s">
        <v>566</v>
      </c>
      <c r="AW30" s="2282" t="s">
        <v>479</v>
      </c>
      <c r="AX30" s="2386" t="s">
        <v>566</v>
      </c>
      <c r="AY30" s="2282" t="s">
        <v>479</v>
      </c>
      <c r="AZ30" s="2386" t="s">
        <v>566</v>
      </c>
      <c r="BA30" s="2282" t="s">
        <v>479</v>
      </c>
      <c r="BB30" s="2386" t="s">
        <v>566</v>
      </c>
      <c r="BC30" s="2282" t="s">
        <v>479</v>
      </c>
      <c r="BD30" s="2386" t="s">
        <v>566</v>
      </c>
      <c r="BE30" s="2282" t="s">
        <v>479</v>
      </c>
      <c r="BF30" s="2386" t="s">
        <v>566</v>
      </c>
      <c r="BG30" s="2282" t="s">
        <v>479</v>
      </c>
      <c r="BH30" s="2386" t="s">
        <v>566</v>
      </c>
      <c r="BI30" s="2221"/>
      <c r="BT30" s="512">
        <v>34</v>
      </c>
    </row>
    <row customHeight="1" ht="15" hidden="1">
      <c r="C31" s="183"/>
      <c r="D31" s="600"/>
      <c r="E31" s="600"/>
      <c r="F31" s="600"/>
      <c r="G31" s="666"/>
      <c r="H31" s="666"/>
      <c r="I31" s="666"/>
      <c r="J31" s="666"/>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296"/>
      <c r="BT31" s="512">
        <v>0</v>
      </c>
    </row>
    <row customHeight="1" ht="24">
      <c r="A32" s="512"/>
      <c r="B32" s="512" t="s">
        <v>4470</v>
      </c>
      <c r="C32" s="533"/>
      <c r="D32" s="699">
        <v>1</v>
      </c>
      <c r="E32" s="700" t="s">
        <v>4471</v>
      </c>
      <c r="F32" s="698" t="s">
        <v>482</v>
      </c>
      <c r="G32" s="820" t="s">
        <v>482</v>
      </c>
      <c r="H32" s="820" t="s">
        <v>482</v>
      </c>
      <c r="I32" s="698" t="s">
        <v>482</v>
      </c>
      <c r="J32" s="698" t="s">
        <v>482</v>
      </c>
      <c r="K32" s="2283" t="s">
        <v>482</v>
      </c>
      <c r="L32" s="2283" t="s">
        <v>482</v>
      </c>
      <c r="M32" s="2283" t="s">
        <v>482</v>
      </c>
      <c r="N32" s="2283" t="s">
        <v>482</v>
      </c>
      <c r="O32" s="2283" t="s">
        <v>482</v>
      </c>
      <c r="P32" s="2283" t="s">
        <v>482</v>
      </c>
      <c r="Q32" s="2283" t="s">
        <v>482</v>
      </c>
      <c r="R32" s="2283" t="s">
        <v>482</v>
      </c>
      <c r="S32" s="2283" t="s">
        <v>482</v>
      </c>
      <c r="T32" s="2283" t="s">
        <v>482</v>
      </c>
      <c r="U32" s="2283" t="s">
        <v>482</v>
      </c>
      <c r="V32" s="2283" t="s">
        <v>482</v>
      </c>
      <c r="W32" s="2283" t="s">
        <v>482</v>
      </c>
      <c r="X32" s="2283" t="s">
        <v>482</v>
      </c>
      <c r="Y32" s="2283" t="s">
        <v>482</v>
      </c>
      <c r="Z32" s="2283" t="s">
        <v>482</v>
      </c>
      <c r="AA32" s="2283" t="s">
        <v>482</v>
      </c>
      <c r="AB32" s="2283" t="s">
        <v>482</v>
      </c>
      <c r="AC32" s="2283" t="s">
        <v>482</v>
      </c>
      <c r="AD32" s="2283" t="s">
        <v>482</v>
      </c>
      <c r="AE32" s="2283" t="s">
        <v>482</v>
      </c>
      <c r="AF32" s="2283" t="s">
        <v>482</v>
      </c>
      <c r="AG32" s="2283" t="s">
        <v>482</v>
      </c>
      <c r="AH32" s="2283" t="s">
        <v>482</v>
      </c>
      <c r="AI32" s="2283" t="s">
        <v>482</v>
      </c>
      <c r="AJ32" s="2283" t="s">
        <v>482</v>
      </c>
      <c r="AK32" s="2283" t="s">
        <v>482</v>
      </c>
      <c r="AL32" s="2283" t="s">
        <v>482</v>
      </c>
      <c r="AM32" s="2283" t="s">
        <v>482</v>
      </c>
      <c r="AN32" s="2283" t="s">
        <v>482</v>
      </c>
      <c r="AO32" s="2283" t="s">
        <v>482</v>
      </c>
      <c r="AP32" s="2283" t="s">
        <v>482</v>
      </c>
      <c r="AQ32" s="2283" t="s">
        <v>482</v>
      </c>
      <c r="AR32" s="2283" t="s">
        <v>482</v>
      </c>
      <c r="AS32" s="2283" t="s">
        <v>482</v>
      </c>
      <c r="AT32" s="2283" t="s">
        <v>482</v>
      </c>
      <c r="AU32" s="2283" t="s">
        <v>482</v>
      </c>
      <c r="AV32" s="2283" t="s">
        <v>482</v>
      </c>
      <c r="AW32" s="2283" t="s">
        <v>482</v>
      </c>
      <c r="AX32" s="2283" t="s">
        <v>482</v>
      </c>
      <c r="AY32" s="2283" t="s">
        <v>482</v>
      </c>
      <c r="AZ32" s="2283" t="s">
        <v>482</v>
      </c>
      <c r="BA32" s="2283" t="s">
        <v>482</v>
      </c>
      <c r="BB32" s="2283" t="s">
        <v>482</v>
      </c>
      <c r="BC32" s="2283" t="s">
        <v>482</v>
      </c>
      <c r="BD32" s="2283" t="s">
        <v>482</v>
      </c>
      <c r="BE32" s="2283" t="s">
        <v>482</v>
      </c>
      <c r="BF32" s="2283" t="s">
        <v>482</v>
      </c>
      <c r="BG32" s="2283" t="s">
        <v>482</v>
      </c>
      <c r="BH32" s="2283" t="s">
        <v>482</v>
      </c>
      <c r="BI32" s="296"/>
      <c r="BT32" s="512">
        <v>23</v>
      </c>
    </row>
    <row customHeight="1" ht="11.549999999999999">
      <c r="A33" s="512"/>
      <c r="C33" s="512"/>
      <c r="D33" s="354"/>
      <c r="E33" s="587" t="s">
        <v>1976</v>
      </c>
      <c r="F33" s="579"/>
      <c r="G33" s="579"/>
      <c r="H33" s="579"/>
      <c r="I33" s="579"/>
      <c r="J33" s="579"/>
      <c r="K33" s="3112"/>
      <c r="L33" s="3113"/>
      <c r="M33" s="3114"/>
      <c r="N33" s="3115"/>
      <c r="O33" s="3116"/>
      <c r="P33" s="3117"/>
      <c r="Q33" s="3118"/>
      <c r="R33" s="3119"/>
      <c r="S33" s="3120"/>
      <c r="T33" s="3121"/>
      <c r="U33" s="3122"/>
      <c r="V33" s="3123"/>
      <c r="W33" s="3124"/>
      <c r="X33" s="3125"/>
      <c r="Y33" s="3126"/>
      <c r="Z33" s="3127"/>
      <c r="AA33" s="3128"/>
      <c r="AB33" s="3129"/>
      <c r="AC33" s="3130"/>
      <c r="AD33" s="3131"/>
      <c r="AE33" s="3132"/>
      <c r="AF33" s="3133"/>
      <c r="AG33" s="3134"/>
      <c r="AH33" s="3135"/>
      <c r="AI33" s="3136"/>
      <c r="AJ33" s="3137"/>
      <c r="AK33" s="3138"/>
      <c r="AL33" s="3139"/>
      <c r="AM33" s="3142"/>
      <c r="AN33" s="3143"/>
      <c r="AO33" s="3144"/>
      <c r="AP33" s="3145"/>
      <c r="AQ33" s="3148"/>
      <c r="AR33" s="3149"/>
      <c r="AS33" s="3150"/>
      <c r="AT33" s="3151"/>
      <c r="AU33" s="3152"/>
      <c r="AV33" s="3153"/>
      <c r="AW33" s="3156"/>
      <c r="AX33" s="3157"/>
      <c r="AY33" s="3158"/>
      <c r="AZ33" s="3159"/>
      <c r="BA33" s="3160"/>
      <c r="BB33" s="3161"/>
      <c r="BC33" s="3162"/>
      <c r="BD33" s="3163"/>
      <c r="BE33" s="3166"/>
      <c r="BF33" s="3167"/>
      <c r="BG33" s="3588"/>
      <c r="BH33" s="3589"/>
      <c r="BI33" s="580"/>
      <c r="BS33" s="512"/>
      <c r="BT33" s="512">
        <v>11</v>
      </c>
    </row>
    <row customHeight="1" ht="24">
      <c r="A34" s="512"/>
      <c r="B34" s="588" t="s">
        <v>4140</v>
      </c>
      <c r="C34" s="533"/>
      <c r="D34" s="699">
        <v>2</v>
      </c>
      <c r="E34" s="700" t="s">
        <v>4472</v>
      </c>
      <c r="F34" s="827" t="s">
        <v>482</v>
      </c>
      <c r="G34" s="827" t="s">
        <v>482</v>
      </c>
      <c r="H34" s="827" t="s">
        <v>482</v>
      </c>
      <c r="I34" s="698"/>
      <c r="J34" s="698"/>
      <c r="K34" s="2283" t="s">
        <v>482</v>
      </c>
      <c r="L34" s="2283" t="s">
        <v>482</v>
      </c>
      <c r="M34" s="2283" t="s">
        <v>482</v>
      </c>
      <c r="N34" s="2283" t="s">
        <v>482</v>
      </c>
      <c r="O34" s="2283" t="s">
        <v>482</v>
      </c>
      <c r="P34" s="2283" t="s">
        <v>482</v>
      </c>
      <c r="Q34" s="2283" t="s">
        <v>482</v>
      </c>
      <c r="R34" s="2283" t="s">
        <v>482</v>
      </c>
      <c r="S34" s="2283" t="s">
        <v>482</v>
      </c>
      <c r="T34" s="2283" t="s">
        <v>482</v>
      </c>
      <c r="U34" s="2283" t="s">
        <v>482</v>
      </c>
      <c r="V34" s="2283" t="s">
        <v>482</v>
      </c>
      <c r="W34" s="2283" t="s">
        <v>482</v>
      </c>
      <c r="X34" s="2283" t="s">
        <v>482</v>
      </c>
      <c r="Y34" s="2283" t="s">
        <v>482</v>
      </c>
      <c r="Z34" s="2283" t="s">
        <v>482</v>
      </c>
      <c r="AA34" s="2283" t="s">
        <v>482</v>
      </c>
      <c r="AB34" s="2283" t="s">
        <v>482</v>
      </c>
      <c r="AC34" s="2283" t="s">
        <v>482</v>
      </c>
      <c r="AD34" s="2283" t="s">
        <v>482</v>
      </c>
      <c r="AE34" s="2283" t="s">
        <v>482</v>
      </c>
      <c r="AF34" s="2283" t="s">
        <v>482</v>
      </c>
      <c r="AG34" s="2283" t="s">
        <v>482</v>
      </c>
      <c r="AH34" s="2283" t="s">
        <v>482</v>
      </c>
      <c r="AI34" s="2283" t="s">
        <v>482</v>
      </c>
      <c r="AJ34" s="2283" t="s">
        <v>482</v>
      </c>
      <c r="AK34" s="2283" t="s">
        <v>482</v>
      </c>
      <c r="AL34" s="2283" t="s">
        <v>482</v>
      </c>
      <c r="AM34" s="2283" t="s">
        <v>482</v>
      </c>
      <c r="AN34" s="2283" t="s">
        <v>482</v>
      </c>
      <c r="AO34" s="2283" t="s">
        <v>482</v>
      </c>
      <c r="AP34" s="2283" t="s">
        <v>482</v>
      </c>
      <c r="AQ34" s="2283" t="s">
        <v>482</v>
      </c>
      <c r="AR34" s="2283" t="s">
        <v>482</v>
      </c>
      <c r="AS34" s="2283" t="s">
        <v>482</v>
      </c>
      <c r="AT34" s="2283" t="s">
        <v>482</v>
      </c>
      <c r="AU34" s="2283" t="s">
        <v>482</v>
      </c>
      <c r="AV34" s="2283" t="s">
        <v>482</v>
      </c>
      <c r="AW34" s="2283" t="s">
        <v>482</v>
      </c>
      <c r="AX34" s="2283" t="s">
        <v>482</v>
      </c>
      <c r="AY34" s="2283" t="s">
        <v>482</v>
      </c>
      <c r="AZ34" s="2283" t="s">
        <v>482</v>
      </c>
      <c r="BA34" s="2283" t="s">
        <v>482</v>
      </c>
      <c r="BB34" s="2283" t="s">
        <v>482</v>
      </c>
      <c r="BC34" s="2283" t="s">
        <v>482</v>
      </c>
      <c r="BD34" s="2283" t="s">
        <v>482</v>
      </c>
      <c r="BE34" s="2283" t="s">
        <v>482</v>
      </c>
      <c r="BF34" s="2283" t="s">
        <v>482</v>
      </c>
      <c r="BG34" s="2283" t="s">
        <v>482</v>
      </c>
      <c r="BH34" s="2283" t="s">
        <v>482</v>
      </c>
      <c r="BI34" s="296"/>
      <c r="BT34" s="512">
        <v>23</v>
      </c>
    </row>
    <row customHeight="1" ht="11.549999999999999">
      <c r="A35" s="512"/>
      <c r="C35" s="512"/>
      <c r="D35" s="354"/>
      <c r="E35" s="587" t="s">
        <v>4473</v>
      </c>
      <c r="F35" s="579"/>
      <c r="G35" s="701"/>
      <c r="H35" s="579"/>
      <c r="I35" s="701"/>
      <c r="J35" s="579"/>
      <c r="K35" s="3174"/>
      <c r="L35" s="3175"/>
      <c r="M35" s="3176"/>
      <c r="N35" s="3177"/>
      <c r="O35" s="3178"/>
      <c r="P35" s="3179"/>
      <c r="Q35" s="3180"/>
      <c r="R35" s="3181"/>
      <c r="S35" s="3182"/>
      <c r="T35" s="3183"/>
      <c r="U35" s="3184"/>
      <c r="V35" s="3185"/>
      <c r="W35" s="3186"/>
      <c r="X35" s="3187"/>
      <c r="Y35" s="3188"/>
      <c r="Z35" s="3189"/>
      <c r="AA35" s="3190"/>
      <c r="AB35" s="3191"/>
      <c r="AC35" s="3192"/>
      <c r="AD35" s="3193"/>
      <c r="AE35" s="3194"/>
      <c r="AF35" s="3195"/>
      <c r="AG35" s="3196"/>
      <c r="AH35" s="3197"/>
      <c r="AI35" s="3198"/>
      <c r="AJ35" s="3199"/>
      <c r="AK35" s="3200"/>
      <c r="AL35" s="3201"/>
      <c r="AM35" s="3204"/>
      <c r="AN35" s="3205"/>
      <c r="AO35" s="3206"/>
      <c r="AP35" s="3207"/>
      <c r="AQ35" s="3210"/>
      <c r="AR35" s="3211"/>
      <c r="AS35" s="3212"/>
      <c r="AT35" s="3213"/>
      <c r="AU35" s="3214"/>
      <c r="AV35" s="3215"/>
      <c r="AW35" s="3218"/>
      <c r="AX35" s="3219"/>
      <c r="AY35" s="3220"/>
      <c r="AZ35" s="3221"/>
      <c r="BA35" s="3222"/>
      <c r="BB35" s="3223"/>
      <c r="BC35" s="3224"/>
      <c r="BD35" s="3225"/>
      <c r="BE35" s="3228"/>
      <c r="BF35" s="3229"/>
      <c r="BG35" s="3590"/>
      <c r="BH35" s="3591"/>
      <c r="BI35" s="580"/>
      <c r="BS35" s="512"/>
      <c r="BT35" s="512">
        <v>11</v>
      </c>
    </row>
    <row customHeight="1" ht="71.25">
      <c r="A36" s="512"/>
      <c r="B36" s="512" t="s">
        <v>4474</v>
      </c>
      <c r="C36" s="533"/>
      <c r="D36" s="699">
        <v>3</v>
      </c>
      <c r="E36" s="700" t="s">
        <v>4475</v>
      </c>
      <c r="F36" s="702" t="s">
        <v>482</v>
      </c>
      <c r="G36" s="821" t="s">
        <v>4476</v>
      </c>
      <c r="H36" s="820" t="s">
        <v>482</v>
      </c>
      <c r="I36" s="531" t="s">
        <v>4476</v>
      </c>
      <c r="J36" s="698" t="s">
        <v>482</v>
      </c>
      <c r="K36" s="2127" t="s">
        <v>4476</v>
      </c>
      <c r="L36" s="2283" t="s">
        <v>482</v>
      </c>
      <c r="M36" s="2127" t="s">
        <v>4476</v>
      </c>
      <c r="N36" s="2283" t="s">
        <v>482</v>
      </c>
      <c r="O36" s="2127" t="s">
        <v>4476</v>
      </c>
      <c r="P36" s="2283" t="s">
        <v>482</v>
      </c>
      <c r="Q36" s="2127" t="s">
        <v>4476</v>
      </c>
      <c r="R36" s="2283" t="s">
        <v>482</v>
      </c>
      <c r="S36" s="2127" t="s">
        <v>4476</v>
      </c>
      <c r="T36" s="2283" t="s">
        <v>482</v>
      </c>
      <c r="U36" s="2127" t="s">
        <v>4476</v>
      </c>
      <c r="V36" s="2283" t="s">
        <v>482</v>
      </c>
      <c r="W36" s="2127" t="s">
        <v>4476</v>
      </c>
      <c r="X36" s="2283" t="s">
        <v>482</v>
      </c>
      <c r="Y36" s="2127" t="s">
        <v>4476</v>
      </c>
      <c r="Z36" s="2283" t="s">
        <v>482</v>
      </c>
      <c r="AA36" s="2127" t="s">
        <v>4476</v>
      </c>
      <c r="AB36" s="2283" t="s">
        <v>482</v>
      </c>
      <c r="AC36" s="2127" t="s">
        <v>4476</v>
      </c>
      <c r="AD36" s="2283" t="s">
        <v>482</v>
      </c>
      <c r="AE36" s="2127" t="s">
        <v>4476</v>
      </c>
      <c r="AF36" s="2283" t="s">
        <v>482</v>
      </c>
      <c r="AG36" s="2127" t="s">
        <v>4476</v>
      </c>
      <c r="AH36" s="2283" t="s">
        <v>482</v>
      </c>
      <c r="AI36" s="2127" t="s">
        <v>4476</v>
      </c>
      <c r="AJ36" s="2283" t="s">
        <v>482</v>
      </c>
      <c r="AK36" s="2127" t="s">
        <v>4476</v>
      </c>
      <c r="AL36" s="2283" t="s">
        <v>482</v>
      </c>
      <c r="AM36" s="2127" t="s">
        <v>4476</v>
      </c>
      <c r="AN36" s="2283" t="s">
        <v>482</v>
      </c>
      <c r="AO36" s="2127" t="s">
        <v>4476</v>
      </c>
      <c r="AP36" s="2283" t="s">
        <v>482</v>
      </c>
      <c r="AQ36" s="2127" t="s">
        <v>4476</v>
      </c>
      <c r="AR36" s="2283" t="s">
        <v>482</v>
      </c>
      <c r="AS36" s="2127" t="s">
        <v>4476</v>
      </c>
      <c r="AT36" s="2283" t="s">
        <v>482</v>
      </c>
      <c r="AU36" s="2127" t="s">
        <v>4476</v>
      </c>
      <c r="AV36" s="2283" t="s">
        <v>482</v>
      </c>
      <c r="AW36" s="2127" t="s">
        <v>4476</v>
      </c>
      <c r="AX36" s="2283" t="s">
        <v>482</v>
      </c>
      <c r="AY36" s="2127" t="s">
        <v>4476</v>
      </c>
      <c r="AZ36" s="2283" t="s">
        <v>482</v>
      </c>
      <c r="BA36" s="2127" t="s">
        <v>4476</v>
      </c>
      <c r="BB36" s="2283" t="s">
        <v>482</v>
      </c>
      <c r="BC36" s="2127" t="s">
        <v>4476</v>
      </c>
      <c r="BD36" s="2283" t="s">
        <v>482</v>
      </c>
      <c r="BE36" s="2127" t="s">
        <v>4476</v>
      </c>
      <c r="BF36" s="2283" t="s">
        <v>482</v>
      </c>
      <c r="BG36" s="2127" t="s">
        <v>4476</v>
      </c>
      <c r="BH36" s="2283" t="s">
        <v>482</v>
      </c>
      <c r="BI36" s="296" t="s">
        <v>4477</v>
      </c>
      <c r="BT36" s="512">
        <v>68</v>
      </c>
    </row>
    <row customHeight="1" ht="11.549999999999999">
      <c r="A37" s="512"/>
      <c r="C37" s="512"/>
      <c r="D37" s="354"/>
      <c r="E37" s="587" t="s">
        <v>4478</v>
      </c>
      <c r="F37" s="579"/>
      <c r="G37" s="701"/>
      <c r="H37" s="701"/>
      <c r="I37" s="701"/>
      <c r="J37" s="701"/>
      <c r="K37" s="3236"/>
      <c r="L37" s="3237"/>
      <c r="M37" s="3238"/>
      <c r="N37" s="3239"/>
      <c r="O37" s="3240"/>
      <c r="P37" s="3241"/>
      <c r="Q37" s="3242"/>
      <c r="R37" s="3243"/>
      <c r="S37" s="3244"/>
      <c r="T37" s="3245"/>
      <c r="U37" s="3246"/>
      <c r="V37" s="3247"/>
      <c r="W37" s="3248"/>
      <c r="X37" s="3249"/>
      <c r="Y37" s="3250"/>
      <c r="Z37" s="3251"/>
      <c r="AA37" s="3252"/>
      <c r="AB37" s="3253"/>
      <c r="AC37" s="3254"/>
      <c r="AD37" s="3255"/>
      <c r="AE37" s="3256"/>
      <c r="AF37" s="3257"/>
      <c r="AG37" s="3258"/>
      <c r="AH37" s="3259"/>
      <c r="AI37" s="3260"/>
      <c r="AJ37" s="3261"/>
      <c r="AK37" s="3262"/>
      <c r="AL37" s="3263"/>
      <c r="AM37" s="3266"/>
      <c r="AN37" s="3267"/>
      <c r="AO37" s="3268"/>
      <c r="AP37" s="3269"/>
      <c r="AQ37" s="3272"/>
      <c r="AR37" s="3273"/>
      <c r="AS37" s="3274"/>
      <c r="AT37" s="3275"/>
      <c r="AU37" s="3276"/>
      <c r="AV37" s="3277"/>
      <c r="AW37" s="3280"/>
      <c r="AX37" s="3281"/>
      <c r="AY37" s="3282"/>
      <c r="AZ37" s="3283"/>
      <c r="BA37" s="3284"/>
      <c r="BB37" s="3285"/>
      <c r="BC37" s="3286"/>
      <c r="BD37" s="3287"/>
      <c r="BE37" s="3290"/>
      <c r="BF37" s="3291"/>
      <c r="BG37" s="3592"/>
      <c r="BH37" s="3593"/>
      <c r="BI37" s="580"/>
      <c r="BS37" s="512"/>
      <c r="BT37" s="512">
        <v>11</v>
      </c>
    </row>
    <row customHeight="1" ht="71.25">
      <c r="A38" s="512"/>
      <c r="B38" s="512" t="s">
        <v>4479</v>
      </c>
      <c r="C38" s="533"/>
      <c r="D38" s="699">
        <v>4</v>
      </c>
      <c r="E38" s="700" t="s">
        <v>4480</v>
      </c>
      <c r="F38" s="702" t="s">
        <v>482</v>
      </c>
      <c r="G38" s="821" t="s">
        <v>4476</v>
      </c>
      <c r="H38" s="822" t="s">
        <v>482</v>
      </c>
      <c r="I38" s="531" t="s">
        <v>4476</v>
      </c>
      <c r="J38" s="528" t="s">
        <v>482</v>
      </c>
      <c r="K38" s="2127" t="s">
        <v>4476</v>
      </c>
      <c r="L38" s="2386" t="s">
        <v>482</v>
      </c>
      <c r="M38" s="2127" t="s">
        <v>4476</v>
      </c>
      <c r="N38" s="2386" t="s">
        <v>482</v>
      </c>
      <c r="O38" s="2127" t="s">
        <v>4476</v>
      </c>
      <c r="P38" s="2386" t="s">
        <v>482</v>
      </c>
      <c r="Q38" s="2127" t="s">
        <v>4476</v>
      </c>
      <c r="R38" s="2386" t="s">
        <v>482</v>
      </c>
      <c r="S38" s="2127" t="s">
        <v>4476</v>
      </c>
      <c r="T38" s="2386" t="s">
        <v>482</v>
      </c>
      <c r="U38" s="2127" t="s">
        <v>4476</v>
      </c>
      <c r="V38" s="2386" t="s">
        <v>482</v>
      </c>
      <c r="W38" s="2127" t="s">
        <v>4476</v>
      </c>
      <c r="X38" s="2386" t="s">
        <v>482</v>
      </c>
      <c r="Y38" s="2127" t="s">
        <v>4476</v>
      </c>
      <c r="Z38" s="2386" t="s">
        <v>482</v>
      </c>
      <c r="AA38" s="2127" t="s">
        <v>4476</v>
      </c>
      <c r="AB38" s="2386" t="s">
        <v>482</v>
      </c>
      <c r="AC38" s="2127" t="s">
        <v>4476</v>
      </c>
      <c r="AD38" s="2386" t="s">
        <v>482</v>
      </c>
      <c r="AE38" s="2127" t="s">
        <v>4476</v>
      </c>
      <c r="AF38" s="2386" t="s">
        <v>482</v>
      </c>
      <c r="AG38" s="2127" t="s">
        <v>4476</v>
      </c>
      <c r="AH38" s="2386" t="s">
        <v>482</v>
      </c>
      <c r="AI38" s="2127" t="s">
        <v>4476</v>
      </c>
      <c r="AJ38" s="2386" t="s">
        <v>482</v>
      </c>
      <c r="AK38" s="2127" t="s">
        <v>4476</v>
      </c>
      <c r="AL38" s="2386" t="s">
        <v>482</v>
      </c>
      <c r="AM38" s="2127" t="s">
        <v>4476</v>
      </c>
      <c r="AN38" s="2386" t="s">
        <v>482</v>
      </c>
      <c r="AO38" s="2127" t="s">
        <v>4476</v>
      </c>
      <c r="AP38" s="2386" t="s">
        <v>482</v>
      </c>
      <c r="AQ38" s="2127" t="s">
        <v>4476</v>
      </c>
      <c r="AR38" s="2386" t="s">
        <v>482</v>
      </c>
      <c r="AS38" s="2127" t="s">
        <v>4476</v>
      </c>
      <c r="AT38" s="2386" t="s">
        <v>482</v>
      </c>
      <c r="AU38" s="2127" t="s">
        <v>4476</v>
      </c>
      <c r="AV38" s="2386" t="s">
        <v>482</v>
      </c>
      <c r="AW38" s="2127" t="s">
        <v>4476</v>
      </c>
      <c r="AX38" s="2386" t="s">
        <v>482</v>
      </c>
      <c r="AY38" s="2127" t="s">
        <v>4476</v>
      </c>
      <c r="AZ38" s="2386" t="s">
        <v>482</v>
      </c>
      <c r="BA38" s="2127" t="s">
        <v>4476</v>
      </c>
      <c r="BB38" s="2386" t="s">
        <v>482</v>
      </c>
      <c r="BC38" s="2127" t="s">
        <v>4476</v>
      </c>
      <c r="BD38" s="2386" t="s">
        <v>482</v>
      </c>
      <c r="BE38" s="2127" t="s">
        <v>4476</v>
      </c>
      <c r="BF38" s="2386" t="s">
        <v>482</v>
      </c>
      <c r="BG38" s="2127" t="s">
        <v>4476</v>
      </c>
      <c r="BH38" s="2386" t="s">
        <v>482</v>
      </c>
      <c r="BI38" s="686" t="s">
        <v>4481</v>
      </c>
      <c r="BT38" s="512">
        <v>68</v>
      </c>
    </row>
    <row customHeight="1" ht="11.549999999999999">
      <c r="A39" s="512"/>
      <c r="C39" s="512"/>
      <c r="D39" s="354"/>
      <c r="E39" s="587" t="s">
        <v>4482</v>
      </c>
      <c r="F39" s="579"/>
      <c r="G39" s="579"/>
      <c r="H39" s="703"/>
      <c r="I39" s="579"/>
      <c r="J39" s="703"/>
      <c r="K39" s="3298"/>
      <c r="L39" s="3299"/>
      <c r="M39" s="3300"/>
      <c r="N39" s="3301"/>
      <c r="O39" s="3302"/>
      <c r="P39" s="3303"/>
      <c r="Q39" s="3304"/>
      <c r="R39" s="3305"/>
      <c r="S39" s="3306"/>
      <c r="T39" s="3307"/>
      <c r="U39" s="3308"/>
      <c r="V39" s="3309"/>
      <c r="W39" s="3310"/>
      <c r="X39" s="3311"/>
      <c r="Y39" s="3312"/>
      <c r="Z39" s="3313"/>
      <c r="AA39" s="3314"/>
      <c r="AB39" s="3315"/>
      <c r="AC39" s="3316"/>
      <c r="AD39" s="3317"/>
      <c r="AE39" s="3318"/>
      <c r="AF39" s="3319"/>
      <c r="AG39" s="3320"/>
      <c r="AH39" s="3321"/>
      <c r="AI39" s="3322"/>
      <c r="AJ39" s="3323"/>
      <c r="AK39" s="3324"/>
      <c r="AL39" s="3325"/>
      <c r="AM39" s="3328"/>
      <c r="AN39" s="3329"/>
      <c r="AO39" s="3330"/>
      <c r="AP39" s="3331"/>
      <c r="AQ39" s="3334"/>
      <c r="AR39" s="3335"/>
      <c r="AS39" s="3336"/>
      <c r="AT39" s="3337"/>
      <c r="AU39" s="3338"/>
      <c r="AV39" s="3339"/>
      <c r="AW39" s="3342"/>
      <c r="AX39" s="3343"/>
      <c r="AY39" s="3344"/>
      <c r="AZ39" s="3345"/>
      <c r="BA39" s="3346"/>
      <c r="BB39" s="3347"/>
      <c r="BC39" s="3348"/>
      <c r="BD39" s="3349"/>
      <c r="BE39" s="3352"/>
      <c r="BF39" s="3353"/>
      <c r="BG39" s="3594"/>
      <c r="BH39" s="3595"/>
      <c r="BI39" s="580"/>
      <c r="BS39" s="512"/>
      <c r="BT39" s="512">
        <v>11</v>
      </c>
    </row>
    <row customHeight="1" ht="22.5" hidden="1">
      <c r="A40" s="456" t="s">
        <v>82</v>
      </c>
      <c r="B40" s="512">
        <v>0</v>
      </c>
      <c r="C40" s="690">
        <v>4</v>
      </c>
      <c r="D40" s="512">
        <v>6</v>
      </c>
      <c r="E40" s="512">
        <v>36</v>
      </c>
      <c r="F40" s="512">
        <v>9</v>
      </c>
      <c r="G40" s="765">
        <v>0</v>
      </c>
      <c r="H40" s="765">
        <v>0</v>
      </c>
      <c r="I40" s="512">
        <v>25</v>
      </c>
      <c r="J40" s="512">
        <v>33</v>
      </c>
      <c r="K40" s="1642">
        <v>0</v>
      </c>
      <c r="L40" s="1642">
        <v>0</v>
      </c>
      <c r="M40" s="1642">
        <v>0</v>
      </c>
      <c r="N40" s="1642">
        <v>0</v>
      </c>
      <c r="O40" s="1642">
        <v>0</v>
      </c>
      <c r="P40" s="1642">
        <v>0</v>
      </c>
      <c r="Q40" s="1642">
        <v>0</v>
      </c>
      <c r="R40" s="1642">
        <v>0</v>
      </c>
      <c r="S40" s="1642">
        <v>0</v>
      </c>
      <c r="T40" s="1642">
        <v>0</v>
      </c>
      <c r="U40" s="1642">
        <v>0</v>
      </c>
      <c r="V40" s="1642">
        <v>0</v>
      </c>
      <c r="W40" s="1642">
        <v>0</v>
      </c>
      <c r="X40" s="1642">
        <v>0</v>
      </c>
      <c r="Y40" s="1642">
        <v>0</v>
      </c>
      <c r="Z40" s="1642">
        <v>0</v>
      </c>
      <c r="AA40" s="1642">
        <v>0</v>
      </c>
      <c r="AB40" s="1642">
        <v>0</v>
      </c>
      <c r="AC40" s="1642">
        <v>0</v>
      </c>
      <c r="AD40" s="1642">
        <v>0</v>
      </c>
      <c r="AE40" s="1642">
        <v>0</v>
      </c>
      <c r="AF40" s="1642">
        <v>0</v>
      </c>
      <c r="AG40" s="1642">
        <v>0</v>
      </c>
      <c r="AH40" s="1642">
        <v>0</v>
      </c>
      <c r="AI40" s="1642">
        <v>0</v>
      </c>
      <c r="AJ40" s="1642">
        <v>0</v>
      </c>
      <c r="AK40" s="1642">
        <v>0</v>
      </c>
      <c r="AL40" s="1642">
        <v>0</v>
      </c>
      <c r="AM40" s="1642">
        <v>0</v>
      </c>
      <c r="AN40" s="1642">
        <v>0</v>
      </c>
      <c r="AO40" s="1642">
        <v>0</v>
      </c>
      <c r="AP40" s="1642">
        <v>0</v>
      </c>
      <c r="AQ40" s="1642">
        <v>0</v>
      </c>
      <c r="AR40" s="1642">
        <v>0</v>
      </c>
      <c r="AS40" s="1642">
        <v>0</v>
      </c>
      <c r="AT40" s="1642">
        <v>0</v>
      </c>
      <c r="AU40" s="1642">
        <v>0</v>
      </c>
      <c r="AV40" s="1642">
        <v>0</v>
      </c>
      <c r="AW40" s="1642">
        <v>0</v>
      </c>
      <c r="AX40" s="1642">
        <v>0</v>
      </c>
      <c r="AY40" s="1642">
        <v>0</v>
      </c>
      <c r="AZ40" s="1642">
        <v>0</v>
      </c>
      <c r="BA40" s="1642">
        <v>0</v>
      </c>
      <c r="BB40" s="1642">
        <v>0</v>
      </c>
      <c r="BC40" s="1642">
        <v>0</v>
      </c>
      <c r="BD40" s="1642">
        <v>0</v>
      </c>
      <c r="BE40" s="1642">
        <v>0</v>
      </c>
      <c r="BF40" s="1642">
        <v>0</v>
      </c>
      <c r="BG40" s="1642">
        <v>0</v>
      </c>
      <c r="BH40" s="1642">
        <v>0</v>
      </c>
      <c r="BI40" s="424">
        <v>93</v>
      </c>
      <c r="BJ40" s="512">
        <v>10</v>
      </c>
      <c r="BK40" s="512">
        <v>10</v>
      </c>
      <c r="BL40" s="512">
        <v>10</v>
      </c>
      <c r="BM40" s="512">
        <v>10</v>
      </c>
      <c r="BN40" s="512">
        <v>10</v>
      </c>
      <c r="BO40" s="512">
        <v>10</v>
      </c>
      <c r="BP40" s="512">
        <v>10</v>
      </c>
      <c r="BQ40" s="512">
        <v>10</v>
      </c>
      <c r="BR40" s="512">
        <v>10</v>
      </c>
      <c r="BS40" s="682">
        <v>10</v>
      </c>
      <c r="BT40" s="512">
        <v>23</v>
      </c>
    </row>
  </sheetData>
  <sheetProtection formatColumns="0" formatRows="0" autoFilter="0" sort="0" insertRows="0" insertColumns="1" deleteRows="0" deleteColumns="0"/>
  <mergeCells count="96">
    <mergeCell ref="B3:B4"/>
    <mergeCell ref="C3:C4"/>
    <mergeCell ref="B6:B7"/>
    <mergeCell ref="C6:C7"/>
    <mergeCell ref="B9:B11"/>
    <mergeCell ref="C9:C11"/>
    <mergeCell ref="B13:B14"/>
    <mergeCell ref="C13:C14"/>
    <mergeCell ref="D22:I22"/>
    <mergeCell ref="D23:I23"/>
    <mergeCell ref="I26:J26"/>
    <mergeCell ref="E26:F26"/>
    <mergeCell ref="G28:H28"/>
    <mergeCell ref="BI26:B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H6:H7 J6:J7 L6:L7 N6:N7 P6:P7 R6:R7 T6:T7 V6:V7 X6:X7 Z6:Z7 AB6:AB7 AD6:AD7 AF6:AF7 AH6:AH7 AJ6:AJ7 AL6:AL7 AN6:AN7 AP6:AP7 AR6:AR7 AT6:AT7 AV6:AV7 AX6:AX7 AZ6:AZ7 BB6:BB7 BD6:BD7 BF6:BF7 BH6:BH7 J9:J11 L9:L11 N9:N11 P9:P11 R9:R11 T9:T11 V9:V11 X9:X11 Z9:Z11 AB9:AB11 AD9:AD11 AF9:AF11 AH9:AH11 AJ9:AJ11 AL9:AL11 AN9:AN11 AP9:AP11 AR9:AR11 AT9:AT11 AV9:AV11 AX9:AX11 AZ9:AZ11 BB9:BB11 BD9:BD11 BF9:BF11 BH9:BH11 H9:H11 J13:J14 L13:L14 N13:N14 P13:P14 R13:R14 T13:T14 V13:V14 X13:X14 Z13:Z14 AB13:AB14 AD13:AD14 AF13:AF14 AH13:AH14 AJ13:AJ14 AL13:AL14 AN13:AN14 AP13:AP14 AR13:AR14 AT13:AT14 AV13:AV14 AX13:AX14 AZ13:AZ14 BB13:BB14 BD13:BD14 BF13:BF14 BH13:BH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DCB7E-3FA4-7CF1-B81A-24C26B4203A8}" mc:Ignorable="x14ac xr xr2 xr3">
  <sheetPr>
    <tabColor theme="9" tint="-0.25"/>
  </sheetPr>
  <dimension ref="A1:AE20"/>
  <sheetViews>
    <sheetView showGridLines="0" zoomScale="85" workbookViewId="0">
      <pane xSplit="7" ySplit="10" topLeftCell="H13" activePane="bottomRight" state="frozen"/>
      <selection pane="bottomLeft" activeCell="A11" sqref="A11"/>
      <selection pane="topRight" activeCell="H1" sqref="H1"/>
      <selection pane="bottomRight" activeCell="I15" sqref="I15:I16"/>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4483</v>
      </c>
      <c r="H3" s="1163"/>
      <c r="AE3" s="766">
        <v>0</v>
      </c>
    </row>
    <row customHeight="1" ht="3">
      <c r="AE4" s="765">
        <v>3</v>
      </c>
    </row>
    <row customHeight="1" ht="27.299999999999997">
      <c r="F5" s="22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8"/>
      <c r="H5" s="2268"/>
      <c r="I5" s="2268"/>
      <c r="J5" s="2268"/>
      <c r="K5" s="2268"/>
      <c r="M5" s="589"/>
      <c r="AB5" s="913"/>
      <c r="AE5" s="765">
        <v>26</v>
      </c>
    </row>
    <row s="1642" customFormat="1" customHeight="1" ht="16.8">
      <c r="A6" s="1173"/>
      <c r="B6" s="1173"/>
      <c r="C6" s="1173"/>
      <c r="D6" s="1167"/>
      <c r="E6" s="1642"/>
      <c r="F6" s="2269" t="str">
        <f>IF(org=0,"Не определено",org)</f>
        <v>КГУП "Примтеплоэнерго"</v>
      </c>
      <c r="G6" s="2269"/>
      <c r="H6" s="2269"/>
      <c r="I6" s="2269"/>
      <c r="J6" s="2269"/>
      <c r="K6" s="2269"/>
      <c r="M6" s="589"/>
      <c r="AB6" s="1155"/>
      <c r="AE6" s="1638">
        <v>16</v>
      </c>
    </row>
    <row customHeight="1" ht="10.5">
      <c r="AE7" s="765">
        <v>10</v>
      </c>
    </row>
    <row customHeight="1" ht="10.5">
      <c r="A8" s="1058"/>
      <c r="B8" s="1058"/>
      <c r="C8" s="1058"/>
      <c r="F8" s="2121" t="s">
        <v>476</v>
      </c>
      <c r="G8" s="2122"/>
      <c r="H8" s="2122"/>
      <c r="I8" s="2122"/>
      <c r="J8" s="2122"/>
      <c r="K8" s="2122"/>
      <c r="L8" s="2122"/>
      <c r="M8" s="2122"/>
      <c r="N8" s="2122"/>
      <c r="O8" s="2122"/>
      <c r="P8" s="2122"/>
      <c r="Q8" s="2122"/>
      <c r="R8" s="2122"/>
      <c r="S8" s="2122"/>
      <c r="T8" s="2122"/>
      <c r="U8" s="2122"/>
      <c r="V8" s="2122"/>
      <c r="W8" s="2122"/>
      <c r="X8" s="2122"/>
      <c r="Y8" s="2122"/>
      <c r="Z8" s="2122"/>
      <c r="AA8" s="2122"/>
      <c r="AB8" s="2123"/>
      <c r="AE8" s="765">
        <v>10</v>
      </c>
    </row>
    <row customHeight="1" ht="43.050000000000004">
      <c r="A9" s="912"/>
      <c r="B9" s="912"/>
      <c r="C9" s="912"/>
      <c r="F9" s="2147" t="s">
        <v>88</v>
      </c>
      <c r="G9" s="2147" t="s">
        <v>4483</v>
      </c>
      <c r="H9" s="2195" t="s">
        <v>4484</v>
      </c>
      <c r="I9" s="2147" t="s">
        <v>4485</v>
      </c>
      <c r="J9" s="2147" t="s">
        <v>4486</v>
      </c>
      <c r="K9" s="2147" t="s">
        <v>4487</v>
      </c>
      <c r="L9" s="2147" t="s">
        <v>4488</v>
      </c>
      <c r="M9" s="2147" t="s">
        <v>4489</v>
      </c>
      <c r="N9" s="2229" t="s">
        <v>4490</v>
      </c>
      <c r="O9" s="2229"/>
      <c r="P9" s="2229"/>
      <c r="Q9" s="2419" t="s">
        <v>4491</v>
      </c>
      <c r="R9" s="2420"/>
      <c r="S9" s="2420"/>
      <c r="T9" s="2421"/>
      <c r="U9" s="2419" t="s">
        <v>4492</v>
      </c>
      <c r="V9" s="2420"/>
      <c r="W9" s="2420"/>
      <c r="X9" s="2421"/>
      <c r="Y9" s="2121" t="s">
        <v>4493</v>
      </c>
      <c r="Z9" s="2122"/>
      <c r="AA9" s="2122"/>
      <c r="AB9" s="2123"/>
      <c r="AE9" s="765">
        <v>41</v>
      </c>
    </row>
    <row customHeight="1" ht="43.050000000000004">
      <c r="A10" s="912"/>
      <c r="B10" s="912"/>
      <c r="C10" s="912"/>
      <c r="F10" s="2195"/>
      <c r="G10" s="2195"/>
      <c r="H10" s="2252"/>
      <c r="I10" s="2195"/>
      <c r="J10" s="2195"/>
      <c r="K10" s="2195"/>
      <c r="L10" s="2195"/>
      <c r="M10" s="2195"/>
      <c r="N10" s="910" t="s">
        <v>4494</v>
      </c>
      <c r="O10" s="910" t="s">
        <v>4495</v>
      </c>
      <c r="P10" s="911" t="s">
        <v>4496</v>
      </c>
      <c r="Q10" s="922" t="s">
        <v>89</v>
      </c>
      <c r="R10" s="922" t="s">
        <v>4497</v>
      </c>
      <c r="S10" s="922" t="s">
        <v>4498</v>
      </c>
      <c r="T10" s="923" t="s">
        <v>4499</v>
      </c>
      <c r="U10" s="922" t="s">
        <v>89</v>
      </c>
      <c r="V10" s="922" t="s">
        <v>4500</v>
      </c>
      <c r="W10" s="922" t="s">
        <v>4498</v>
      </c>
      <c r="X10" s="923" t="s">
        <v>4499</v>
      </c>
      <c r="Y10" s="308" t="s">
        <v>4501</v>
      </c>
      <c r="Z10" s="2121" t="s">
        <v>88</v>
      </c>
      <c r="AA10" s="2123"/>
      <c r="AB10" s="1056" t="s">
        <v>4502</v>
      </c>
      <c r="AE10" s="765">
        <v>41</v>
      </c>
    </row>
    <row s="1649" customFormat="1" customHeight="1" ht="5.25" hidden="1">
      <c r="A11" s="1059"/>
      <c r="B11" s="1059"/>
      <c r="C11" s="1059"/>
      <c r="E11" s="1057"/>
      <c r="F11" s="2426" t="s">
        <v>552</v>
      </c>
      <c r="G11" s="2423"/>
      <c r="H11" s="2422"/>
      <c r="I11" s="2422"/>
      <c r="J11" s="2422"/>
      <c r="K11" s="2424"/>
      <c r="L11" s="2424"/>
      <c r="M11" s="2424"/>
      <c r="N11" s="2422"/>
      <c r="O11" s="2422"/>
      <c r="P11" s="2147"/>
      <c r="Q11" s="2199"/>
      <c r="R11" s="2199"/>
      <c r="S11" s="2199"/>
      <c r="T11" s="2422"/>
      <c r="U11" s="2199"/>
      <c r="V11" s="2199"/>
      <c r="W11" s="2199"/>
      <c r="X11" s="2422"/>
      <c r="Y11" s="2128"/>
      <c r="Z11" s="2128"/>
      <c r="AA11" s="2128"/>
      <c r="AB11" s="2128"/>
      <c r="AD11" s="518" t="s">
        <v>4503</v>
      </c>
      <c r="AE11" s="518">
        <v>0</v>
      </c>
    </row>
    <row s="1649" customFormat="1" customHeight="1" ht="5.25" hidden="1">
      <c r="A12" s="903"/>
      <c r="B12" s="903"/>
      <c r="C12" s="903"/>
      <c r="E12" s="525"/>
      <c r="F12" s="2426"/>
      <c r="G12" s="2423"/>
      <c r="H12" s="2422"/>
      <c r="I12" s="2422"/>
      <c r="J12" s="2422"/>
      <c r="K12" s="2424"/>
      <c r="L12" s="2424"/>
      <c r="M12" s="2424"/>
      <c r="N12" s="2422"/>
      <c r="O12" s="2422"/>
      <c r="P12" s="2147"/>
      <c r="Q12" s="2199"/>
      <c r="R12" s="2199"/>
      <c r="S12" s="2199"/>
      <c r="T12" s="2422"/>
      <c r="U12" s="2199"/>
      <c r="V12" s="2199"/>
      <c r="W12" s="2199"/>
      <c r="X12" s="2422"/>
      <c r="Y12" s="2425"/>
      <c r="Z12" s="2425"/>
      <c r="AA12" s="2425"/>
      <c r="AB12" s="2425"/>
      <c r="AE12" s="518">
        <v>0</v>
      </c>
    </row>
    <row customHeight="1" ht="48.75">
      <c r="A13" s="1173"/>
      <c r="B13" s="1173"/>
      <c r="C13" s="1173"/>
      <c r="D13" s="1167"/>
      <c r="E13" s="690" t="s">
        <v>103</v>
      </c>
      <c r="F13" s="2601" t="s">
        <v>137</v>
      </c>
      <c r="G13" s="2602" t="s">
        <v>4504</v>
      </c>
      <c r="H13" s="2603" t="s">
        <v>62</v>
      </c>
      <c r="I13" s="2605">
        <v>44883.69550925926</v>
      </c>
      <c r="J13" s="2568"/>
      <c r="K13" s="2607" t="s">
        <v>4505</v>
      </c>
      <c r="L13" s="2570" t="s">
        <v>4506</v>
      </c>
      <c r="M13" s="2570" t="s">
        <v>4507</v>
      </c>
      <c r="N13" s="2571" t="s">
        <v>4508</v>
      </c>
      <c r="O13" s="2571" t="s">
        <v>4509</v>
      </c>
      <c r="P13" s="2572" t="str">
        <f>DATEDIF(DATEVALUE(N13),DATEVALUE(O13),"y")&amp;"г. "&amp;DATEDIF(DATEVALUE(N13),DATEVALUE(O13),"ym")&amp;"мес. "&amp;DATEVALUE(O13)-DATE(YEAR(DATEVALUE(O13)),MONTH(DATEVALUE(O13)),1)&amp;"дн. "</f>
        <v>4г. 11мес. 30дн. </v>
      </c>
      <c r="Q13" s="2567" t="s">
        <v>22</v>
      </c>
      <c r="R13" s="2567" t="s">
        <v>22</v>
      </c>
      <c r="S13" s="2567" t="s">
        <v>22</v>
      </c>
      <c r="T13" s="2568" t="s">
        <v>22</v>
      </c>
      <c r="U13" s="2567"/>
      <c r="V13" s="2567"/>
      <c r="W13" s="2567"/>
      <c r="X13" s="2568"/>
      <c r="Y13" s="2565" t="s">
        <v>19</v>
      </c>
      <c r="Z13" s="1814"/>
      <c r="AA13" s="1798">
        <v>1</v>
      </c>
      <c r="AB13" s="3360" t="s">
        <v>22</v>
      </c>
      <c r="AC13" s="1642"/>
      <c r="AD13" s="1643" t="s">
        <v>4510</v>
      </c>
      <c r="AE13" s="1642"/>
    </row>
    <row customHeight="1" ht="48.75">
      <c r="A14" s="1173"/>
      <c r="B14" s="1173"/>
      <c r="C14" s="1173"/>
      <c r="D14" s="1167"/>
      <c r="E14" s="954"/>
      <c r="F14" s="2601" t="s">
        <v>552</v>
      </c>
      <c r="G14" s="2602"/>
      <c r="H14" s="2604"/>
      <c r="I14" s="2606"/>
      <c r="J14" s="2569"/>
      <c r="K14" s="2607"/>
      <c r="L14" s="2570"/>
      <c r="M14" s="2570"/>
      <c r="N14" s="2571"/>
      <c r="O14" s="2571"/>
      <c r="P14" s="2572"/>
      <c r="Q14" s="2567"/>
      <c r="R14" s="2567"/>
      <c r="S14" s="2567"/>
      <c r="T14" s="2569"/>
      <c r="U14" s="2567"/>
      <c r="V14" s="2567"/>
      <c r="W14" s="2567"/>
      <c r="X14" s="2569"/>
      <c r="Y14" s="2566"/>
      <c r="Z14" s="354"/>
      <c r="AA14" s="579"/>
      <c r="AB14" s="659" t="s">
        <v>4511</v>
      </c>
      <c r="AC14" s="1642"/>
      <c r="AD14" s="1642"/>
      <c r="AE14" s="1642"/>
    </row>
    <row customHeight="1" ht="71.25">
      <c r="A15" s="1173"/>
      <c r="B15" s="1173"/>
      <c r="C15" s="1173"/>
      <c r="D15" s="1167"/>
      <c r="E15" s="690" t="s">
        <v>103</v>
      </c>
      <c r="F15" s="2601" t="s">
        <v>102</v>
      </c>
      <c r="G15" s="2602" t="s">
        <v>4512</v>
      </c>
      <c r="H15" s="2603" t="s">
        <v>62</v>
      </c>
      <c r="I15" s="2605">
        <v>45275.67391203704</v>
      </c>
      <c r="J15" s="2568">
        <v>45586.67418981482</v>
      </c>
      <c r="K15" s="2607" t="s">
        <v>4505</v>
      </c>
      <c r="L15" s="2570" t="s">
        <v>4506</v>
      </c>
      <c r="M15" s="2570" t="s">
        <v>4513</v>
      </c>
      <c r="N15" s="2571" t="s">
        <v>4514</v>
      </c>
      <c r="O15" s="2571" t="s">
        <v>4515</v>
      </c>
      <c r="P15" s="2572" t="str">
        <f>DATEDIF(DATEVALUE(N15),DATEVALUE(O15),"y")&amp;"г. "&amp;DATEDIF(DATEVALUE(N15),DATEVALUE(O15),"ym")&amp;"мес. "&amp;DATEVALUE(O15)-DATE(YEAR(DATEVALUE(O15)),MONTH(DATEVALUE(O15)),1)&amp;"дн. "</f>
        <v>10г. 11мес. 30дн. </v>
      </c>
      <c r="Q15" s="2567" t="s">
        <v>4516</v>
      </c>
      <c r="R15" s="2567" t="s">
        <v>4517</v>
      </c>
      <c r="S15" s="2567" t="s">
        <v>4518</v>
      </c>
      <c r="T15" s="2568" t="s">
        <v>4519</v>
      </c>
      <c r="U15" s="2567"/>
      <c r="V15" s="2567"/>
      <c r="W15" s="2567"/>
      <c r="X15" s="2568"/>
      <c r="Y15" s="2565" t="s">
        <v>19</v>
      </c>
      <c r="Z15" s="1814"/>
      <c r="AA15" s="1798">
        <v>1</v>
      </c>
      <c r="AB15" s="3360" t="s">
        <v>22</v>
      </c>
      <c r="AC15" s="1642"/>
      <c r="AD15" s="1643" t="s">
        <v>4520</v>
      </c>
      <c r="AE15" s="1642"/>
    </row>
    <row customHeight="1" ht="71.25">
      <c r="A16" s="1173"/>
      <c r="B16" s="1173"/>
      <c r="C16" s="1173"/>
      <c r="D16" s="1167"/>
      <c r="E16" s="954"/>
      <c r="F16" s="2601" t="s">
        <v>137</v>
      </c>
      <c r="G16" s="2602"/>
      <c r="H16" s="2604"/>
      <c r="I16" s="2606"/>
      <c r="J16" s="2569"/>
      <c r="K16" s="2607"/>
      <c r="L16" s="2570"/>
      <c r="M16" s="2570"/>
      <c r="N16" s="2571"/>
      <c r="O16" s="2571"/>
      <c r="P16" s="2572"/>
      <c r="Q16" s="2567"/>
      <c r="R16" s="2567"/>
      <c r="S16" s="2567"/>
      <c r="T16" s="2569"/>
      <c r="U16" s="2567"/>
      <c r="V16" s="2567"/>
      <c r="W16" s="2567"/>
      <c r="X16" s="2569"/>
      <c r="Y16" s="2566"/>
      <c r="Z16" s="354"/>
      <c r="AA16" s="579"/>
      <c r="AB16" s="659" t="s">
        <v>4511</v>
      </c>
      <c r="AC16" s="1642"/>
      <c r="AD16" s="1642"/>
      <c r="AE16" s="1642"/>
    </row>
    <row customHeight="1" ht="10.5">
      <c r="F17" s="909"/>
      <c r="G17" s="657" t="s">
        <v>4521</v>
      </c>
      <c r="H17" s="1175"/>
      <c r="I17" s="579"/>
      <c r="J17" s="579"/>
      <c r="K17" s="579"/>
      <c r="L17" s="579"/>
      <c r="M17" s="579"/>
      <c r="N17" s="579"/>
      <c r="O17" s="579"/>
      <c r="P17" s="579"/>
      <c r="Q17" s="579"/>
      <c r="R17" s="579"/>
      <c r="S17" s="579"/>
      <c r="T17" s="579"/>
      <c r="U17" s="579"/>
      <c r="V17" s="579"/>
      <c r="W17" s="579"/>
      <c r="X17" s="579"/>
      <c r="Y17" s="579"/>
      <c r="Z17" s="703"/>
      <c r="AA17" s="703"/>
      <c r="AB17" s="924"/>
      <c r="AE17" s="765">
        <v>10</v>
      </c>
    </row>
    <row customHeight="1" ht="10.5">
      <c r="AE18" s="765">
        <v>10</v>
      </c>
    </row>
    <row s="1649" customFormat="1" customHeight="1" ht="10.5">
      <c r="A19" s="1174"/>
      <c r="B19" s="1174"/>
      <c r="C19" s="1174"/>
      <c r="E19" s="525"/>
      <c r="H19" s="518">
        <f>_xlfn.IFERROR(MATCH("нет",IP_MAIN_DIFFERENTIATION_EVENTS_FLAG,0),0)</f>
        <v>0</v>
      </c>
      <c r="AE19" s="518">
        <v>10</v>
      </c>
    </row>
    <row customHeight="1" ht="10.5" hidden="1">
      <c r="A20" s="902" t="s">
        <v>82</v>
      </c>
      <c r="B20" s="902">
        <v>0</v>
      </c>
      <c r="C20" s="902">
        <v>0</v>
      </c>
      <c r="D20" s="424">
        <v>0</v>
      </c>
      <c r="E20" s="516">
        <v>3</v>
      </c>
      <c r="F20" s="765">
        <v>6</v>
      </c>
      <c r="G20" s="765">
        <v>37</v>
      </c>
      <c r="H20" s="1162">
        <v>16</v>
      </c>
      <c r="I20" s="765">
        <v>19</v>
      </c>
      <c r="J20" s="765">
        <v>19</v>
      </c>
      <c r="K20" s="765">
        <v>24</v>
      </c>
      <c r="L20" s="765">
        <v>25</v>
      </c>
      <c r="M20" s="765">
        <v>25</v>
      </c>
      <c r="N20" s="765">
        <v>17</v>
      </c>
      <c r="O20" s="765">
        <v>17</v>
      </c>
      <c r="P20" s="765">
        <v>17</v>
      </c>
      <c r="Q20" s="765">
        <v>19</v>
      </c>
      <c r="R20" s="765">
        <v>19</v>
      </c>
      <c r="S20" s="765">
        <v>19</v>
      </c>
      <c r="T20" s="765">
        <v>19</v>
      </c>
      <c r="U20" s="765">
        <v>19</v>
      </c>
      <c r="V20" s="765">
        <v>19</v>
      </c>
      <c r="W20" s="765">
        <v>19</v>
      </c>
      <c r="X20" s="765">
        <v>19</v>
      </c>
      <c r="Y20" s="765">
        <v>7</v>
      </c>
      <c r="Z20" s="765">
        <v>3</v>
      </c>
      <c r="AA20" s="765">
        <v>6</v>
      </c>
      <c r="AB20" s="765">
        <v>34</v>
      </c>
      <c r="AC20" s="765">
        <v>8</v>
      </c>
      <c r="AD20" s="765">
        <v>8</v>
      </c>
      <c r="AE20" s="765">
        <v>10</v>
      </c>
    </row>
  </sheetData>
  <sheetProtection formatColumns="0" formatRows="0" autoFilter="0" sort="0" insertRows="0" insertColumns="1" deleteRows="0" deleteColumns="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6ACAF-DAC8-C018-12C8-71AE51E574E1}" mc:Ignorable="x14ac xr xr2 xr3">
  <sheetPr>
    <tabColor theme="9" tint="-0.25"/>
  </sheetPr>
  <dimension ref="A1:BG291"/>
  <sheetViews>
    <sheetView showGridLines="0" zoomScale="90" workbookViewId="0">
      <pane xSplit="8" ySplit="12" topLeftCell="Z238" activePane="bottomRight" state="frozen"/>
      <selection pane="bottomLeft" activeCell="A13" sqref="A13"/>
      <selection pane="topRight" activeCell="I1" sqref="I1"/>
      <selection pane="bottomRight" activeCell="AE232" sqref="AE232"/>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hidden="1"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customWidth="1"/>
    <col min="31" max="31" style="1642" width="15.7109375" customWidth="1"/>
    <col min="32" max="34" style="1642" width="16.00390625" customWidth="1"/>
    <col min="35" max="37" style="1642" width="16.7109375"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8"/>
      <c r="H5" s="2268"/>
      <c r="I5" s="2268"/>
      <c r="J5" s="2268"/>
      <c r="K5" s="2268"/>
      <c r="L5" s="1142"/>
      <c r="M5" s="1142"/>
      <c r="AG5" s="913"/>
      <c r="AH5" s="1155"/>
      <c r="BG5" s="765">
        <v>26</v>
      </c>
    </row>
    <row customHeight="1" ht="10.5">
      <c r="F6" s="2196" t="str">
        <f>IF(org=0,"Не определено",org)</f>
        <v>КГУП "Примтеплоэнерго"</v>
      </c>
      <c r="G6" s="2196"/>
      <c r="H6" s="2196"/>
      <c r="I6" s="2196"/>
      <c r="J6" s="2196"/>
      <c r="K6" s="2196"/>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35" t="s">
        <v>476</v>
      </c>
      <c r="G8" s="2436"/>
      <c r="H8" s="2436"/>
      <c r="I8" s="2436"/>
      <c r="J8" s="2436"/>
      <c r="K8" s="2436"/>
      <c r="L8" s="2436"/>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6"/>
      <c r="AK8" s="2437"/>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28" t="s">
        <v>4522</v>
      </c>
      <c r="G9" s="2429" t="s">
        <v>4523</v>
      </c>
      <c r="H9" s="2430"/>
      <c r="I9" s="2147" t="s">
        <v>4524</v>
      </c>
      <c r="J9" s="2147"/>
      <c r="K9" s="2147" t="s">
        <v>4525</v>
      </c>
      <c r="L9" s="2147"/>
      <c r="M9" s="2147"/>
      <c r="N9" s="2147"/>
      <c r="O9" s="2147"/>
      <c r="P9" s="2147"/>
      <c r="Q9" s="2147"/>
      <c r="R9" s="2147"/>
      <c r="S9" s="2147"/>
      <c r="T9" s="2147"/>
      <c r="U9" s="2147"/>
      <c r="V9" s="2147"/>
      <c r="W9" s="2147"/>
      <c r="X9" s="2147"/>
      <c r="Y9" s="2147"/>
      <c r="Z9" s="2212" t="s">
        <v>4526</v>
      </c>
      <c r="AA9" s="2213"/>
      <c r="AB9" s="2147" t="s">
        <v>4527</v>
      </c>
      <c r="AC9" s="2147"/>
      <c r="AD9" s="2147"/>
      <c r="AE9" s="2147"/>
      <c r="AF9" s="2195" t="s">
        <v>4528</v>
      </c>
      <c r="AG9" s="2147" t="s">
        <v>4529</v>
      </c>
      <c r="AH9" s="2147"/>
      <c r="AI9" s="2195" t="s">
        <v>4530</v>
      </c>
      <c r="AJ9" s="2147" t="s">
        <v>4531</v>
      </c>
      <c r="AK9" s="2147"/>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28"/>
      <c r="G10" s="2431"/>
      <c r="H10" s="2432"/>
      <c r="I10" s="2147"/>
      <c r="J10" s="2147"/>
      <c r="K10" s="2147" t="s">
        <v>4532</v>
      </c>
      <c r="L10" s="2121" t="s">
        <v>4533</v>
      </c>
      <c r="M10" s="2123"/>
      <c r="N10" s="2147" t="s">
        <v>4534</v>
      </c>
      <c r="O10" s="2147"/>
      <c r="P10" s="2147"/>
      <c r="Q10" s="2147"/>
      <c r="R10" s="2147"/>
      <c r="S10" s="2147"/>
      <c r="T10" s="2147"/>
      <c r="U10" s="2147"/>
      <c r="V10" s="2147"/>
      <c r="W10" s="2147"/>
      <c r="X10" s="2147"/>
      <c r="Y10" s="2147"/>
      <c r="Z10" s="2214"/>
      <c r="AA10" s="2215"/>
      <c r="AB10" s="2147"/>
      <c r="AC10" s="2147"/>
      <c r="AD10" s="2147"/>
      <c r="AE10" s="2147"/>
      <c r="AF10" s="2219"/>
      <c r="AG10" s="2147"/>
      <c r="AH10" s="2147"/>
      <c r="AI10" s="2219"/>
      <c r="AJ10" s="2147"/>
      <c r="AK10" s="2147"/>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28"/>
      <c r="G11" s="2431"/>
      <c r="H11" s="2432"/>
      <c r="I11" s="2147"/>
      <c r="J11" s="2147"/>
      <c r="K11" s="2147"/>
      <c r="L11" s="2195" t="s">
        <v>4535</v>
      </c>
      <c r="M11" s="2195" t="s">
        <v>4536</v>
      </c>
      <c r="N11" s="2147" t="s">
        <v>4537</v>
      </c>
      <c r="O11" s="2147"/>
      <c r="P11" s="2438" t="s">
        <v>4501</v>
      </c>
      <c r="Q11" s="2438" t="s">
        <v>4538</v>
      </c>
      <c r="R11" s="2438" t="s">
        <v>4539</v>
      </c>
      <c r="S11" s="2438" t="s">
        <v>4540</v>
      </c>
      <c r="T11" s="2438"/>
      <c r="U11" s="2438"/>
      <c r="V11" s="2438"/>
      <c r="W11" s="2438"/>
      <c r="X11" s="2438"/>
      <c r="Y11" s="2438"/>
      <c r="Z11" s="2214"/>
      <c r="AA11" s="2215"/>
      <c r="AB11" s="2147" t="s">
        <v>4541</v>
      </c>
      <c r="AC11" s="2147"/>
      <c r="AD11" s="2121" t="s">
        <v>4542</v>
      </c>
      <c r="AE11" s="2123"/>
      <c r="AF11" s="2219"/>
      <c r="AG11" s="2147"/>
      <c r="AH11" s="2147"/>
      <c r="AI11" s="2219"/>
      <c r="AJ11" s="2147"/>
      <c r="AK11" s="2147"/>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28"/>
      <c r="G12" s="2433"/>
      <c r="H12" s="2434"/>
      <c r="I12" s="1160" t="s">
        <v>89</v>
      </c>
      <c r="J12" s="1160" t="s">
        <v>4543</v>
      </c>
      <c r="K12" s="2147"/>
      <c r="L12" s="2252"/>
      <c r="M12" s="2252"/>
      <c r="N12" s="2147"/>
      <c r="O12" s="2147"/>
      <c r="P12" s="2438"/>
      <c r="Q12" s="2438"/>
      <c r="R12" s="2438"/>
      <c r="S12" s="1141" t="s">
        <v>86</v>
      </c>
      <c r="T12" s="1141" t="s">
        <v>87</v>
      </c>
      <c r="U12" s="1141" t="s">
        <v>85</v>
      </c>
      <c r="V12" s="1141" t="s">
        <v>4544</v>
      </c>
      <c r="W12" s="1141" t="s">
        <v>85</v>
      </c>
      <c r="X12" s="1141" t="s">
        <v>4545</v>
      </c>
      <c r="Y12" s="1141" t="s">
        <v>4546</v>
      </c>
      <c r="Z12" s="2220"/>
      <c r="AA12" s="2221"/>
      <c r="AB12" s="1148" t="s">
        <v>4547</v>
      </c>
      <c r="AC12" s="1148" t="s">
        <v>4548</v>
      </c>
      <c r="AD12" s="1148" t="s">
        <v>4547</v>
      </c>
      <c r="AE12" s="1148" t="s">
        <v>4548</v>
      </c>
      <c r="AF12" s="2252"/>
      <c r="AG12" s="1161" t="s">
        <v>4549</v>
      </c>
      <c r="AH12" s="1161" t="s">
        <v>4550</v>
      </c>
      <c r="AI12" s="2252"/>
      <c r="AJ12" s="1161" t="s">
        <v>4549</v>
      </c>
      <c r="AK12" s="1161" t="s">
        <v>4550</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21">
      <c r="A14" s="1174" t="s">
        <v>4510</v>
      </c>
      <c r="B14" s="1173"/>
      <c r="C14" s="1173"/>
      <c r="D14" s="1167"/>
      <c r="E14" s="1177" t="s">
        <v>22</v>
      </c>
      <c r="F14" s="1129" t="str">
        <f>INDEX(IP_MAIN_LIST_NAME_IP,MATCH(A14,IP_MAIN_LIST_IP_ID,0))&amp;" ("&amp;INDEX(IP_MAIN_START_DATE,MATCH(A14,IP_MAIN_LIST_IP_ID,0))&amp;"-"&amp;INDEX(IP_MAIN_END_DATE,MATCH(A14,IP_MAIN_LIST_IP_ID,0))&amp;")"</f>
        <v>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 (01.01.2023-31.12.2027)</v>
      </c>
      <c r="G14" s="1130"/>
      <c r="H14" s="1130"/>
      <c r="I14" s="1192"/>
      <c r="J14" s="1192"/>
      <c r="K14" s="1193"/>
      <c r="L14" s="1193"/>
      <c r="M14" s="1193"/>
      <c r="N14" s="1194"/>
      <c r="O14" s="1194"/>
      <c r="P14" s="1194"/>
      <c r="Q14" s="1194"/>
      <c r="R14" s="1194"/>
      <c r="S14" s="1194"/>
      <c r="T14" s="1194"/>
      <c r="U14" s="1194"/>
      <c r="V14" s="1194"/>
      <c r="W14" s="1194"/>
      <c r="X14" s="1194"/>
      <c r="Y14" s="1194"/>
      <c r="Z14" s="1194"/>
      <c r="AA14" s="1194"/>
      <c r="AB14" s="1194"/>
      <c r="AC14" s="1194"/>
      <c r="AD14" s="1194"/>
      <c r="AE14" s="1195"/>
      <c r="AF14" s="1193"/>
      <c r="AG14" s="1193"/>
      <c r="AH14" s="1193"/>
      <c r="AI14" s="1193"/>
      <c r="AJ14" s="1193"/>
      <c r="AK14" s="1193"/>
      <c r="AL14" s="1992"/>
      <c r="AM14" s="1829"/>
      <c r="AN14" s="1829"/>
      <c r="AO14" s="1829"/>
      <c r="AP14" s="1829"/>
      <c r="AQ14" s="1829"/>
      <c r="AR14" s="1829"/>
      <c r="AS14" s="1829"/>
      <c r="AT14" s="1829"/>
      <c r="AU14" s="1829"/>
      <c r="AV14" s="1829"/>
      <c r="AW14" s="1829"/>
      <c r="AX14" s="1829"/>
      <c r="AY14" s="1829"/>
      <c r="AZ14" s="1829"/>
      <c r="BA14" s="1829"/>
      <c r="BB14" s="1829"/>
      <c r="BC14" s="1829"/>
      <c r="BD14" s="1829"/>
      <c r="BE14" s="1829"/>
      <c r="BF14" s="1829"/>
      <c r="BG14" s="1642"/>
    </row>
    <row customHeight="1" ht="0.75">
      <c r="A15" s="1173" t="s">
        <v>4510</v>
      </c>
      <c r="B15" s="1173"/>
      <c r="C15" s="1173"/>
      <c r="D15" s="1167"/>
      <c r="E15" s="1177"/>
      <c r="F15" s="2556">
        <v>2023</v>
      </c>
      <c r="G15" s="2535"/>
      <c r="H15" s="2560" t="s">
        <v>552</v>
      </c>
      <c r="I15" s="2561"/>
      <c r="J15" s="2562"/>
      <c r="K15" s="2562"/>
      <c r="L15" s="2554"/>
      <c r="M15" s="2288"/>
      <c r="N15" s="2040"/>
      <c r="O15" s="2039"/>
      <c r="P15" s="2040"/>
      <c r="Q15" s="2040"/>
      <c r="R15" s="2040"/>
      <c r="S15" s="2040"/>
      <c r="T15" s="2040"/>
      <c r="U15" s="2040"/>
      <c r="V15" s="2040"/>
      <c r="W15" s="2040"/>
      <c r="X15" s="2040"/>
      <c r="Y15" s="2040"/>
      <c r="Z15" s="2040"/>
      <c r="AA15" s="2040"/>
      <c r="AB15" s="2040"/>
      <c r="AC15" s="2040"/>
      <c r="AD15" s="2040"/>
      <c r="AE15" s="2040"/>
      <c r="AF15" s="2558"/>
      <c r="AG15" s="2554"/>
      <c r="AH15" s="2554"/>
      <c r="AI15" s="2558"/>
      <c r="AJ15" s="2554"/>
      <c r="AK15" s="2554"/>
      <c r="AL15" s="1992"/>
      <c r="AM15" s="1829"/>
      <c r="AN15" s="1829"/>
      <c r="AO15" s="1829"/>
      <c r="AP15" s="1829"/>
      <c r="AQ15" s="1829"/>
      <c r="AR15" s="1829"/>
      <c r="AS15" s="1829"/>
      <c r="AT15" s="1829"/>
      <c r="AU15" s="1829"/>
      <c r="AV15" s="1829"/>
      <c r="AW15" s="1829"/>
      <c r="AX15" s="1829"/>
      <c r="AY15" s="1829"/>
      <c r="AZ15" s="1829"/>
      <c r="BA15" s="1829"/>
      <c r="BB15" s="1829"/>
      <c r="BC15" s="1829"/>
      <c r="BD15" s="1829"/>
      <c r="BE15" s="1829"/>
      <c r="BF15" s="1829"/>
      <c r="BG15" s="1642"/>
    </row>
    <row customHeight="1" ht="0.75">
      <c r="A16" s="1173" t="s">
        <v>4510</v>
      </c>
      <c r="B16" s="1173"/>
      <c r="C16" s="1173"/>
      <c r="D16" s="1167"/>
      <c r="E16" s="1177"/>
      <c r="F16" s="2556"/>
      <c r="G16" s="2535"/>
      <c r="H16" s="2560"/>
      <c r="I16" s="2561"/>
      <c r="J16" s="2562"/>
      <c r="K16" s="2562"/>
      <c r="L16" s="2554"/>
      <c r="M16" s="2288"/>
      <c r="N16" s="2563"/>
      <c r="O16" s="2564"/>
      <c r="P16" s="2608"/>
      <c r="Q16" s="2559"/>
      <c r="R16" s="2559"/>
      <c r="S16" s="2559"/>
      <c r="T16" s="2559"/>
      <c r="U16" s="2559"/>
      <c r="V16" s="2559"/>
      <c r="W16" s="2559"/>
      <c r="X16" s="2559"/>
      <c r="Y16" s="2559"/>
      <c r="Z16" s="2041"/>
      <c r="AA16" s="2042"/>
      <c r="AB16" s="2042"/>
      <c r="AC16" s="2043"/>
      <c r="AD16" s="2043"/>
      <c r="AE16" s="2044"/>
      <c r="AF16" s="2558"/>
      <c r="AG16" s="2554"/>
      <c r="AH16" s="2554"/>
      <c r="AI16" s="2558"/>
      <c r="AJ16" s="2554"/>
      <c r="AK16" s="2554"/>
      <c r="AL16" s="1992"/>
      <c r="AM16" s="1829"/>
      <c r="AN16" s="1829"/>
      <c r="AO16" s="1829"/>
      <c r="AP16" s="1829"/>
      <c r="AQ16" s="1829"/>
      <c r="AR16" s="1829"/>
      <c r="AS16" s="1829"/>
      <c r="AT16" s="1829"/>
      <c r="AU16" s="1829"/>
      <c r="AV16" s="1829"/>
      <c r="AW16" s="1829"/>
      <c r="AX16" s="1829"/>
      <c r="AY16" s="1829"/>
      <c r="AZ16" s="1829"/>
      <c r="BA16" s="1829"/>
      <c r="BB16" s="1829"/>
      <c r="BC16" s="1829"/>
      <c r="BD16" s="1829"/>
      <c r="BE16" s="1829"/>
      <c r="BF16" s="1829"/>
      <c r="BG16" s="1642"/>
    </row>
    <row customHeight="1" ht="0.75">
      <c r="A17" s="1173" t="s">
        <v>4510</v>
      </c>
      <c r="B17" s="1173"/>
      <c r="C17" s="1173"/>
      <c r="D17" s="1167"/>
      <c r="E17" s="1177"/>
      <c r="F17" s="2556"/>
      <c r="G17" s="2535"/>
      <c r="H17" s="2560"/>
      <c r="I17" s="2561"/>
      <c r="J17" s="2562"/>
      <c r="K17" s="2562"/>
      <c r="L17" s="2554"/>
      <c r="M17" s="2288"/>
      <c r="N17" s="2563"/>
      <c r="O17" s="2564"/>
      <c r="P17" s="2609"/>
      <c r="Q17" s="2559"/>
      <c r="R17" s="2559"/>
      <c r="S17" s="2559"/>
      <c r="T17" s="2559"/>
      <c r="U17" s="2559"/>
      <c r="V17" s="2559"/>
      <c r="W17" s="2559"/>
      <c r="X17" s="2559"/>
      <c r="Y17" s="2559"/>
      <c r="Z17" s="2045"/>
      <c r="AA17" s="2046"/>
      <c r="AB17" s="2047"/>
      <c r="AC17" s="2048"/>
      <c r="AD17" s="2047"/>
      <c r="AE17" s="2048"/>
      <c r="AF17" s="2558"/>
      <c r="AG17" s="2554"/>
      <c r="AH17" s="2554"/>
      <c r="AI17" s="2558"/>
      <c r="AJ17" s="2554"/>
      <c r="AK17" s="2554"/>
      <c r="AL17" s="1992"/>
      <c r="AM17" s="1829"/>
      <c r="AN17" s="1829"/>
      <c r="AO17" s="1829"/>
      <c r="AP17" s="1829"/>
      <c r="AQ17" s="1829"/>
      <c r="AR17" s="1829"/>
      <c r="AS17" s="1829"/>
      <c r="AT17" s="1829"/>
      <c r="AU17" s="1829"/>
      <c r="AV17" s="1829"/>
      <c r="AW17" s="1829"/>
      <c r="AX17" s="1829"/>
      <c r="AY17" s="1829"/>
      <c r="AZ17" s="1829"/>
      <c r="BA17" s="1829"/>
      <c r="BB17" s="1829"/>
      <c r="BC17" s="1829"/>
      <c r="BD17" s="1829"/>
      <c r="BE17" s="1829"/>
      <c r="BF17" s="1829"/>
      <c r="BG17" s="1642"/>
    </row>
    <row customHeight="1" ht="0.75">
      <c r="A18" s="1173" t="s">
        <v>4510</v>
      </c>
      <c r="B18" s="1173"/>
      <c r="C18" s="1173"/>
      <c r="D18" s="1167"/>
      <c r="E18" s="1177"/>
      <c r="F18" s="2556"/>
      <c r="G18" s="2535"/>
      <c r="H18" s="2560"/>
      <c r="I18" s="2561"/>
      <c r="J18" s="2562"/>
      <c r="K18" s="2562"/>
      <c r="L18" s="2554"/>
      <c r="M18" s="2288"/>
      <c r="N18" s="2563"/>
      <c r="O18" s="2564"/>
      <c r="P18" s="2610"/>
      <c r="Q18" s="2559"/>
      <c r="R18" s="2559"/>
      <c r="S18" s="2559"/>
      <c r="T18" s="2559"/>
      <c r="U18" s="2559"/>
      <c r="V18" s="2559"/>
      <c r="W18" s="2559"/>
      <c r="X18" s="2559"/>
      <c r="Y18" s="2559"/>
      <c r="Z18" s="2041"/>
      <c r="AA18" s="2042"/>
      <c r="AB18" s="2049"/>
      <c r="AC18" s="2043"/>
      <c r="AD18" s="2043"/>
      <c r="AE18" s="2050"/>
      <c r="AF18" s="2558"/>
      <c r="AG18" s="2554"/>
      <c r="AH18" s="2554"/>
      <c r="AI18" s="2558"/>
      <c r="AJ18" s="2554"/>
      <c r="AK18" s="2554"/>
      <c r="AL18" s="1992"/>
      <c r="AM18" s="1829"/>
      <c r="AN18" s="1829"/>
      <c r="AO18" s="1829"/>
      <c r="AP18" s="1829"/>
      <c r="AQ18" s="1829"/>
      <c r="AR18" s="1829"/>
      <c r="AS18" s="1829"/>
      <c r="AT18" s="1829"/>
      <c r="AU18" s="1829"/>
      <c r="AV18" s="1829"/>
      <c r="AW18" s="1829"/>
      <c r="AX18" s="1829"/>
      <c r="AY18" s="1829"/>
      <c r="AZ18" s="1829"/>
      <c r="BA18" s="1829"/>
      <c r="BB18" s="1829"/>
      <c r="BC18" s="1829"/>
      <c r="BD18" s="1829"/>
      <c r="BE18" s="1829"/>
      <c r="BF18" s="1829"/>
      <c r="BG18" s="1642"/>
    </row>
    <row customHeight="1" ht="0.75">
      <c r="A19" s="1173" t="s">
        <v>4510</v>
      </c>
      <c r="B19" s="1173"/>
      <c r="C19" s="1173"/>
      <c r="D19" s="1167"/>
      <c r="E19" s="1177"/>
      <c r="F19" s="2556"/>
      <c r="G19" s="2535"/>
      <c r="H19" s="2560"/>
      <c r="I19" s="2561"/>
      <c r="J19" s="2562"/>
      <c r="K19" s="2562"/>
      <c r="L19" s="2554"/>
      <c r="M19" s="2288"/>
      <c r="N19" s="2042"/>
      <c r="O19" s="2042"/>
      <c r="P19" s="2049"/>
      <c r="Q19" s="2042"/>
      <c r="R19" s="2042"/>
      <c r="S19" s="2042"/>
      <c r="T19" s="2042"/>
      <c r="U19" s="2042"/>
      <c r="V19" s="2042"/>
      <c r="W19" s="2042"/>
      <c r="X19" s="2042"/>
      <c r="Y19" s="2042"/>
      <c r="Z19" s="2042"/>
      <c r="AA19" s="2042"/>
      <c r="AB19" s="2042"/>
      <c r="AC19" s="2042"/>
      <c r="AD19" s="2042"/>
      <c r="AE19" s="2051"/>
      <c r="AF19" s="2558"/>
      <c r="AG19" s="2554"/>
      <c r="AH19" s="2554"/>
      <c r="AI19" s="2558"/>
      <c r="AJ19" s="2554"/>
      <c r="AK19" s="2554"/>
      <c r="AL19" s="1992"/>
      <c r="AM19" s="1829"/>
      <c r="AN19" s="1829"/>
      <c r="AO19" s="1829"/>
      <c r="AP19" s="1829"/>
      <c r="AQ19" s="1829"/>
      <c r="AR19" s="1829"/>
      <c r="AS19" s="1829"/>
      <c r="AT19" s="1829"/>
      <c r="AU19" s="1829"/>
      <c r="AV19" s="1829"/>
      <c r="AW19" s="1829"/>
      <c r="AX19" s="1829"/>
      <c r="AY19" s="1829"/>
      <c r="AZ19" s="1829"/>
      <c r="BA19" s="1829"/>
      <c r="BB19" s="1829"/>
      <c r="BC19" s="1829"/>
      <c r="BD19" s="1829"/>
      <c r="BE19" s="1829"/>
      <c r="BF19" s="1829"/>
      <c r="BG19" s="1642"/>
    </row>
    <row customHeight="1" ht="12">
      <c r="A20" s="1173" t="s">
        <v>4510</v>
      </c>
      <c r="B20" s="1173"/>
      <c r="C20" s="1173"/>
      <c r="D20" s="1167"/>
      <c r="E20" s="1177"/>
      <c r="F20" s="2557"/>
      <c r="G20" s="1197"/>
      <c r="H20" s="1197"/>
      <c r="I20" s="2555" t="s">
        <v>4551</v>
      </c>
      <c r="J20" s="2555"/>
      <c r="K20" s="2555"/>
      <c r="L20" s="1180"/>
      <c r="M20" s="1180"/>
      <c r="N20" s="1181"/>
      <c r="O20" s="1181"/>
      <c r="P20" s="1181"/>
      <c r="Q20" s="1181"/>
      <c r="R20" s="1181"/>
      <c r="S20" s="1181"/>
      <c r="T20" s="1181"/>
      <c r="U20" s="1181"/>
      <c r="V20" s="1181"/>
      <c r="W20" s="1181"/>
      <c r="X20" s="1181"/>
      <c r="Y20" s="1181"/>
      <c r="Z20" s="1181"/>
      <c r="AA20" s="1181"/>
      <c r="AB20" s="1181"/>
      <c r="AC20" s="1181"/>
      <c r="AD20" s="1181"/>
      <c r="AE20" s="1181"/>
      <c r="AF20" s="1181"/>
      <c r="AG20" s="1180"/>
      <c r="AH20" s="1180"/>
      <c r="AI20" s="1181"/>
      <c r="AJ20" s="1180"/>
      <c r="AK20" s="1181"/>
      <c r="AL20" s="1992"/>
      <c r="AM20" s="1829"/>
      <c r="AN20" s="1829"/>
      <c r="AO20" s="1829"/>
      <c r="AP20" s="1829"/>
      <c r="AQ20" s="1829"/>
      <c r="AR20" s="1829"/>
      <c r="AS20" s="1829"/>
      <c r="AT20" s="1829"/>
      <c r="AU20" s="1829"/>
      <c r="AV20" s="1829"/>
      <c r="AW20" s="1829"/>
      <c r="AX20" s="1829"/>
      <c r="AY20" s="1829"/>
      <c r="AZ20" s="1829"/>
      <c r="BA20" s="1829"/>
      <c r="BB20" s="1829"/>
      <c r="BC20" s="1829"/>
      <c r="BD20" s="1829"/>
      <c r="BE20" s="1829"/>
      <c r="BF20" s="1829"/>
      <c r="BG20" s="1642"/>
    </row>
    <row customHeight="1" ht="0.75">
      <c r="A21" s="1173" t="s">
        <v>4510</v>
      </c>
      <c r="B21" s="1173"/>
      <c r="C21" s="1173"/>
      <c r="D21" s="1167"/>
      <c r="E21" s="1177"/>
      <c r="F21" s="2556">
        <v>2024</v>
      </c>
      <c r="G21" s="2535"/>
      <c r="H21" s="2560" t="s">
        <v>552</v>
      </c>
      <c r="I21" s="2561"/>
      <c r="J21" s="2562"/>
      <c r="K21" s="2562"/>
      <c r="L21" s="2554"/>
      <c r="M21" s="2288"/>
      <c r="N21" s="2040"/>
      <c r="O21" s="2039"/>
      <c r="P21" s="2040"/>
      <c r="Q21" s="2040"/>
      <c r="R21" s="2040"/>
      <c r="S21" s="2040"/>
      <c r="T21" s="2040"/>
      <c r="U21" s="2040"/>
      <c r="V21" s="2040"/>
      <c r="W21" s="2040"/>
      <c r="X21" s="2040"/>
      <c r="Y21" s="2040"/>
      <c r="Z21" s="2040"/>
      <c r="AA21" s="2040"/>
      <c r="AB21" s="2040"/>
      <c r="AC21" s="2040"/>
      <c r="AD21" s="2040"/>
      <c r="AE21" s="2040"/>
      <c r="AF21" s="2558"/>
      <c r="AG21" s="2554"/>
      <c r="AH21" s="2554"/>
      <c r="AI21" s="2558"/>
      <c r="AJ21" s="2554"/>
      <c r="AK21" s="2554"/>
      <c r="AL21" s="1992"/>
      <c r="AM21" s="1829"/>
      <c r="AN21" s="1829"/>
      <c r="AO21" s="1829"/>
      <c r="AP21" s="1829"/>
      <c r="AQ21" s="1829"/>
      <c r="AR21" s="1829"/>
      <c r="AS21" s="1829"/>
      <c r="AT21" s="1829"/>
      <c r="AU21" s="1829"/>
      <c r="AV21" s="1829"/>
      <c r="AW21" s="1829"/>
      <c r="AX21" s="1829"/>
      <c r="AY21" s="1829"/>
      <c r="AZ21" s="1829"/>
      <c r="BA21" s="1829"/>
      <c r="BB21" s="1829"/>
      <c r="BC21" s="1829"/>
      <c r="BD21" s="1829"/>
      <c r="BE21" s="1829"/>
      <c r="BF21" s="1829"/>
      <c r="BG21" s="1642"/>
    </row>
    <row customHeight="1" ht="0.75">
      <c r="A22" s="1173" t="s">
        <v>4510</v>
      </c>
      <c r="B22" s="1173"/>
      <c r="C22" s="1173"/>
      <c r="D22" s="1167"/>
      <c r="E22" s="1177"/>
      <c r="F22" s="2556"/>
      <c r="G22" s="2535"/>
      <c r="H22" s="2560"/>
      <c r="I22" s="2561"/>
      <c r="J22" s="2562"/>
      <c r="K22" s="2562"/>
      <c r="L22" s="2554"/>
      <c r="M22" s="2288"/>
      <c r="N22" s="2563"/>
      <c r="O22" s="2564"/>
      <c r="P22" s="2608"/>
      <c r="Q22" s="2559"/>
      <c r="R22" s="2559"/>
      <c r="S22" s="2559"/>
      <c r="T22" s="2559"/>
      <c r="U22" s="2559"/>
      <c r="V22" s="2559"/>
      <c r="W22" s="2559"/>
      <c r="X22" s="2559"/>
      <c r="Y22" s="2559"/>
      <c r="Z22" s="2041"/>
      <c r="AA22" s="2042"/>
      <c r="AB22" s="2042"/>
      <c r="AC22" s="2043"/>
      <c r="AD22" s="2043"/>
      <c r="AE22" s="2044"/>
      <c r="AF22" s="2558"/>
      <c r="AG22" s="2554"/>
      <c r="AH22" s="2554"/>
      <c r="AI22" s="2558"/>
      <c r="AJ22" s="2554"/>
      <c r="AK22" s="2554"/>
      <c r="AL22" s="1992"/>
      <c r="AM22" s="1829"/>
      <c r="AN22" s="1829"/>
      <c r="AO22" s="1829"/>
      <c r="AP22" s="1829"/>
      <c r="AQ22" s="1829"/>
      <c r="AR22" s="1829"/>
      <c r="AS22" s="1829"/>
      <c r="AT22" s="1829"/>
      <c r="AU22" s="1829"/>
      <c r="AV22" s="1829"/>
      <c r="AW22" s="1829"/>
      <c r="AX22" s="1829"/>
      <c r="AY22" s="1829"/>
      <c r="AZ22" s="1829"/>
      <c r="BA22" s="1829"/>
      <c r="BB22" s="1829"/>
      <c r="BC22" s="1829"/>
      <c r="BD22" s="1829"/>
      <c r="BE22" s="1829"/>
      <c r="BF22" s="1829"/>
      <c r="BG22" s="1642"/>
    </row>
    <row customHeight="1" ht="0.75">
      <c r="A23" s="1173" t="s">
        <v>4510</v>
      </c>
      <c r="B23" s="1173"/>
      <c r="C23" s="1173"/>
      <c r="D23" s="1167"/>
      <c r="E23" s="1177"/>
      <c r="F23" s="2556"/>
      <c r="G23" s="2535"/>
      <c r="H23" s="2560"/>
      <c r="I23" s="2561"/>
      <c r="J23" s="2562"/>
      <c r="K23" s="2562"/>
      <c r="L23" s="2554"/>
      <c r="M23" s="2288"/>
      <c r="N23" s="2563"/>
      <c r="O23" s="2564"/>
      <c r="P23" s="2609"/>
      <c r="Q23" s="2559"/>
      <c r="R23" s="2559"/>
      <c r="S23" s="2559"/>
      <c r="T23" s="2559"/>
      <c r="U23" s="2559"/>
      <c r="V23" s="2559"/>
      <c r="W23" s="2559"/>
      <c r="X23" s="2559"/>
      <c r="Y23" s="2559"/>
      <c r="Z23" s="2045"/>
      <c r="AA23" s="2046"/>
      <c r="AB23" s="2047"/>
      <c r="AC23" s="2048"/>
      <c r="AD23" s="2047"/>
      <c r="AE23" s="2048"/>
      <c r="AF23" s="2558"/>
      <c r="AG23" s="2554"/>
      <c r="AH23" s="2554"/>
      <c r="AI23" s="2558"/>
      <c r="AJ23" s="2554"/>
      <c r="AK23" s="2554"/>
      <c r="AL23" s="1992"/>
      <c r="AM23" s="1829"/>
      <c r="AN23" s="1829"/>
      <c r="AO23" s="1829"/>
      <c r="AP23" s="1829"/>
      <c r="AQ23" s="1829"/>
      <c r="AR23" s="1829"/>
      <c r="AS23" s="1829"/>
      <c r="AT23" s="1829"/>
      <c r="AU23" s="1829"/>
      <c r="AV23" s="1829"/>
      <c r="AW23" s="1829"/>
      <c r="AX23" s="1829"/>
      <c r="AY23" s="1829"/>
      <c r="AZ23" s="1829"/>
      <c r="BA23" s="1829"/>
      <c r="BB23" s="1829"/>
      <c r="BC23" s="1829"/>
      <c r="BD23" s="1829"/>
      <c r="BE23" s="1829"/>
      <c r="BF23" s="1829"/>
      <c r="BG23" s="1642"/>
    </row>
    <row customHeight="1" ht="0.75">
      <c r="A24" s="1173" t="s">
        <v>4510</v>
      </c>
      <c r="B24" s="1173"/>
      <c r="C24" s="1173"/>
      <c r="D24" s="1167"/>
      <c r="E24" s="1177"/>
      <c r="F24" s="2556"/>
      <c r="G24" s="2535"/>
      <c r="H24" s="2560"/>
      <c r="I24" s="2561"/>
      <c r="J24" s="2562"/>
      <c r="K24" s="2562"/>
      <c r="L24" s="2554"/>
      <c r="M24" s="2288"/>
      <c r="N24" s="2563"/>
      <c r="O24" s="2564"/>
      <c r="P24" s="2610"/>
      <c r="Q24" s="2559"/>
      <c r="R24" s="2559"/>
      <c r="S24" s="2559"/>
      <c r="T24" s="2559"/>
      <c r="U24" s="2559"/>
      <c r="V24" s="2559"/>
      <c r="W24" s="2559"/>
      <c r="X24" s="2559"/>
      <c r="Y24" s="2559"/>
      <c r="Z24" s="2041"/>
      <c r="AA24" s="2042"/>
      <c r="AB24" s="2049"/>
      <c r="AC24" s="2043"/>
      <c r="AD24" s="2043"/>
      <c r="AE24" s="2050"/>
      <c r="AF24" s="2558"/>
      <c r="AG24" s="2554"/>
      <c r="AH24" s="2554"/>
      <c r="AI24" s="2558"/>
      <c r="AJ24" s="2554"/>
      <c r="AK24" s="2554"/>
      <c r="AL24" s="1992"/>
      <c r="AM24" s="1829"/>
      <c r="AN24" s="1829"/>
      <c r="AO24" s="1829"/>
      <c r="AP24" s="1829"/>
      <c r="AQ24" s="1829"/>
      <c r="AR24" s="1829"/>
      <c r="AS24" s="1829"/>
      <c r="AT24" s="1829"/>
      <c r="AU24" s="1829"/>
      <c r="AV24" s="1829"/>
      <c r="AW24" s="1829"/>
      <c r="AX24" s="1829"/>
      <c r="AY24" s="1829"/>
      <c r="AZ24" s="1829"/>
      <c r="BA24" s="1829"/>
      <c r="BB24" s="1829"/>
      <c r="BC24" s="1829"/>
      <c r="BD24" s="1829"/>
      <c r="BE24" s="1829"/>
      <c r="BF24" s="1829"/>
      <c r="BG24" s="1642"/>
    </row>
    <row customHeight="1" ht="0.75">
      <c r="A25" s="1173" t="s">
        <v>4510</v>
      </c>
      <c r="B25" s="1173"/>
      <c r="C25" s="1173"/>
      <c r="D25" s="1167"/>
      <c r="E25" s="1177"/>
      <c r="F25" s="2556"/>
      <c r="G25" s="2535"/>
      <c r="H25" s="2560"/>
      <c r="I25" s="2561"/>
      <c r="J25" s="2562"/>
      <c r="K25" s="2562"/>
      <c r="L25" s="2554"/>
      <c r="M25" s="2288"/>
      <c r="N25" s="2042"/>
      <c r="O25" s="2042"/>
      <c r="P25" s="2049"/>
      <c r="Q25" s="2042"/>
      <c r="R25" s="2042"/>
      <c r="S25" s="2042"/>
      <c r="T25" s="2042"/>
      <c r="U25" s="2042"/>
      <c r="V25" s="2042"/>
      <c r="W25" s="2042"/>
      <c r="X25" s="2042"/>
      <c r="Y25" s="2042"/>
      <c r="Z25" s="2042"/>
      <c r="AA25" s="2042"/>
      <c r="AB25" s="2042"/>
      <c r="AC25" s="2042"/>
      <c r="AD25" s="2042"/>
      <c r="AE25" s="2051"/>
      <c r="AF25" s="2558"/>
      <c r="AG25" s="2554"/>
      <c r="AH25" s="2554"/>
      <c r="AI25" s="2558"/>
      <c r="AJ25" s="2554"/>
      <c r="AK25" s="2554"/>
      <c r="AL25" s="1992"/>
      <c r="AM25" s="1829"/>
      <c r="AN25" s="1829"/>
      <c r="AO25" s="1829"/>
      <c r="AP25" s="1829"/>
      <c r="AQ25" s="1829"/>
      <c r="AR25" s="1829"/>
      <c r="AS25" s="1829"/>
      <c r="AT25" s="1829"/>
      <c r="AU25" s="1829"/>
      <c r="AV25" s="1829"/>
      <c r="AW25" s="1829"/>
      <c r="AX25" s="1829"/>
      <c r="AY25" s="1829"/>
      <c r="AZ25" s="1829"/>
      <c r="BA25" s="1829"/>
      <c r="BB25" s="1829"/>
      <c r="BC25" s="1829"/>
      <c r="BD25" s="1829"/>
      <c r="BE25" s="1829"/>
      <c r="BF25" s="1829"/>
      <c r="BG25" s="1642"/>
    </row>
    <row customHeight="1" ht="11.25">
      <c r="A26" s="1173" t="s">
        <v>4510</v>
      </c>
      <c r="B26" s="1173"/>
      <c r="C26" s="1173"/>
      <c r="D26" s="1167"/>
      <c r="E26" s="1177"/>
      <c r="F26" s="1835"/>
      <c r="G26" s="690" t="s">
        <v>103</v>
      </c>
      <c r="H26" s="2535" t="s">
        <v>137</v>
      </c>
      <c r="I26" s="2536"/>
      <c r="J26" s="2505"/>
      <c r="K26" s="2537" t="s">
        <v>4552</v>
      </c>
      <c r="L26" s="2127" t="s">
        <v>19</v>
      </c>
      <c r="M26" s="2128"/>
      <c r="N26" s="1990"/>
      <c r="O26" s="1184" t="s">
        <v>552</v>
      </c>
      <c r="P26" s="1185"/>
      <c r="Q26" s="1185"/>
      <c r="R26" s="1185"/>
      <c r="S26" s="1185"/>
      <c r="T26" s="1185"/>
      <c r="U26" s="1185"/>
      <c r="V26" s="1185"/>
      <c r="W26" s="1185"/>
      <c r="X26" s="1185"/>
      <c r="Y26" s="1185"/>
      <c r="Z26" s="1185"/>
      <c r="AA26" s="1185"/>
      <c r="AB26" s="1185"/>
      <c r="AC26" s="1185"/>
      <c r="AD26" s="1185"/>
      <c r="AE26" s="1185"/>
      <c r="AF26" s="2526">
        <v>1</v>
      </c>
      <c r="AG26" s="2527" t="s">
        <v>4553</v>
      </c>
      <c r="AH26" s="2527" t="s">
        <v>4554</v>
      </c>
      <c r="AI26" s="2526">
        <v>1</v>
      </c>
      <c r="AJ26" s="2527" t="s">
        <v>4553</v>
      </c>
      <c r="AK26" s="2527" t="s">
        <v>4554</v>
      </c>
      <c r="AL26" s="1992"/>
      <c r="AM26" s="1829"/>
      <c r="AN26" s="1829"/>
      <c r="AO26" s="1829"/>
      <c r="AP26" s="1829"/>
      <c r="AQ26" s="1829"/>
      <c r="AR26" s="1829"/>
      <c r="AS26" s="1829"/>
      <c r="AT26" s="1829"/>
      <c r="AU26" s="1829"/>
      <c r="AV26" s="1829"/>
      <c r="AW26" s="1829"/>
      <c r="AX26" s="1829"/>
      <c r="AY26" s="1829"/>
      <c r="AZ26" s="1829"/>
      <c r="BA26" s="1829"/>
      <c r="BB26" s="1829"/>
      <c r="BC26" s="1829"/>
      <c r="BD26" s="1829"/>
      <c r="BE26" s="1829"/>
      <c r="BF26" s="1829"/>
      <c r="BG26" s="1642"/>
    </row>
    <row customHeight="1" ht="11.25">
      <c r="A27" s="1173" t="s">
        <v>4510</v>
      </c>
      <c r="B27" s="1173"/>
      <c r="C27" s="1173"/>
      <c r="D27" s="1167"/>
      <c r="E27" s="1177"/>
      <c r="F27" s="1835"/>
      <c r="G27" s="1836"/>
      <c r="H27" s="2535" t="s">
        <v>552</v>
      </c>
      <c r="I27" s="2536"/>
      <c r="J27" s="2505"/>
      <c r="K27" s="2537"/>
      <c r="L27" s="2127"/>
      <c r="M27" s="2128"/>
      <c r="N27" s="2528"/>
      <c r="O27" s="2529">
        <v>1</v>
      </c>
      <c r="P27" s="2530" t="s">
        <v>62</v>
      </c>
      <c r="Q27" s="3570" t="s">
        <v>4555</v>
      </c>
      <c r="R27" s="3571" t="s">
        <v>4556</v>
      </c>
      <c r="S27" s="3571" t="s">
        <v>241</v>
      </c>
      <c r="T27" s="3571" t="s">
        <v>241</v>
      </c>
      <c r="U27" s="3571" t="s">
        <v>242</v>
      </c>
      <c r="V27" s="3571" t="s">
        <v>4557</v>
      </c>
      <c r="W27" s="3571" t="s">
        <v>4558</v>
      </c>
      <c r="X27" s="3571" t="s">
        <v>4559</v>
      </c>
      <c r="Y27" s="3571" t="s">
        <v>160</v>
      </c>
      <c r="Z27" s="1182"/>
      <c r="AA27" s="1183"/>
      <c r="AB27" s="1183"/>
      <c r="AC27" s="1187"/>
      <c r="AD27" s="1187"/>
      <c r="AE27" s="1188"/>
      <c r="AF27" s="2526"/>
      <c r="AG27" s="2527"/>
      <c r="AH27" s="2527"/>
      <c r="AI27" s="2526"/>
      <c r="AJ27" s="2527"/>
      <c r="AK27" s="2527"/>
      <c r="AL27" s="1992"/>
      <c r="AM27" s="1829"/>
      <c r="AN27" s="1829"/>
      <c r="AO27" s="1829"/>
      <c r="AP27" s="1829"/>
      <c r="AQ27" s="1829"/>
      <c r="AR27" s="1829"/>
      <c r="AS27" s="1829"/>
      <c r="AT27" s="1829"/>
      <c r="AU27" s="1829"/>
      <c r="AV27" s="1829"/>
      <c r="AW27" s="1829"/>
      <c r="AX27" s="1829"/>
      <c r="AY27" s="1829"/>
      <c r="AZ27" s="1829"/>
      <c r="BA27" s="1829"/>
      <c r="BB27" s="1829"/>
      <c r="BC27" s="1829"/>
      <c r="BD27" s="1829"/>
      <c r="BE27" s="1829"/>
      <c r="BF27" s="1829"/>
      <c r="BG27" s="1642"/>
    </row>
    <row customHeight="1" ht="11.25">
      <c r="A28" s="1173" t="s">
        <v>4510</v>
      </c>
      <c r="B28" s="1173"/>
      <c r="C28" s="1173"/>
      <c r="D28" s="1167"/>
      <c r="E28" s="1177"/>
      <c r="F28" s="1835"/>
      <c r="G28" s="1836"/>
      <c r="H28" s="2535" t="s">
        <v>552</v>
      </c>
      <c r="I28" s="2536"/>
      <c r="J28" s="2505"/>
      <c r="K28" s="2537"/>
      <c r="L28" s="2127"/>
      <c r="M28" s="2128"/>
      <c r="N28" s="2528"/>
      <c r="O28" s="2529"/>
      <c r="P28" s="2531"/>
      <c r="Q28" s="3570"/>
      <c r="R28" s="2533"/>
      <c r="S28" s="2534"/>
      <c r="T28" s="2533"/>
      <c r="U28" s="2533"/>
      <c r="V28" s="2533"/>
      <c r="W28" s="2533"/>
      <c r="X28" s="2533"/>
      <c r="Y28" s="2533"/>
      <c r="Z28" s="1834"/>
      <c r="AA28" s="1800">
        <v>1</v>
      </c>
      <c r="AB28" s="1186" t="s">
        <v>4560</v>
      </c>
      <c r="AC28" s="1176">
        <v>2000.41</v>
      </c>
      <c r="AD28" s="1186" t="str">
        <f>AB28</f>
        <v>      Амортизационные отчисления с выделением результатов переоценки основных средств и нематериальных активов</v>
      </c>
      <c r="AE28" s="1176">
        <v>2000.414</v>
      </c>
      <c r="AF28" s="2526"/>
      <c r="AG28" s="2527"/>
      <c r="AH28" s="2527"/>
      <c r="AI28" s="2526"/>
      <c r="AJ28" s="2527"/>
      <c r="AK28" s="2527"/>
      <c r="AL28" s="1992"/>
      <c r="AM28" s="1829"/>
      <c r="AN28" s="1829"/>
      <c r="AO28" s="1829"/>
      <c r="AP28" s="1829"/>
      <c r="AQ28" s="1829"/>
      <c r="AR28" s="1829"/>
      <c r="AS28" s="1829"/>
      <c r="AT28" s="1829"/>
      <c r="AU28" s="1829"/>
      <c r="AV28" s="1829"/>
      <c r="AW28" s="1829"/>
      <c r="AX28" s="1829"/>
      <c r="AY28" s="1829"/>
      <c r="AZ28" s="1829"/>
      <c r="BA28" s="1829"/>
      <c r="BB28" s="1829"/>
      <c r="BC28" s="1829"/>
      <c r="BD28" s="1829"/>
      <c r="BE28" s="1829"/>
      <c r="BF28" s="1829"/>
      <c r="BG28" s="1642"/>
    </row>
    <row customHeight="1" ht="11.25">
      <c r="A29" s="1173" t="s">
        <v>4510</v>
      </c>
      <c r="B29" s="1173"/>
      <c r="C29" s="1173"/>
      <c r="D29" s="1167"/>
      <c r="E29" s="1177"/>
      <c r="F29" s="1836"/>
      <c r="G29" s="1836"/>
      <c r="H29" s="1836"/>
      <c r="I29" s="1836"/>
      <c r="J29" s="1836"/>
      <c r="K29" s="1836"/>
      <c r="L29" s="1836"/>
      <c r="M29" s="1836"/>
      <c r="N29" s="1836"/>
      <c r="O29" s="1836"/>
      <c r="P29" s="1836"/>
      <c r="Q29" s="1836"/>
      <c r="R29" s="1836"/>
      <c r="S29" s="1836"/>
      <c r="T29" s="1836"/>
      <c r="U29" s="1836"/>
      <c r="V29" s="1836"/>
      <c r="W29" s="1836"/>
      <c r="X29" s="1836"/>
      <c r="Y29" s="1836"/>
      <c r="Z29" s="690" t="s">
        <v>103</v>
      </c>
      <c r="AA29" s="1820" t="s">
        <v>102</v>
      </c>
      <c r="AB29" s="1186" t="s">
        <v>4561</v>
      </c>
      <c r="AC29" s="1176">
        <v>5474.59</v>
      </c>
      <c r="AD29" s="1186" t="str">
        <f>AB29</f>
        <v>  Прибыль направляемая на инвестиции</v>
      </c>
      <c r="AE29" s="1176">
        <v>5474.586</v>
      </c>
      <c r="AF29" s="2093"/>
      <c r="AG29" s="1765"/>
      <c r="AH29" s="1765"/>
      <c r="AI29" s="2093"/>
      <c r="AJ29" s="1765"/>
      <c r="AK29" s="1991"/>
      <c r="AL29" s="1992"/>
      <c r="AM29" s="1829"/>
      <c r="AN29" s="1829"/>
      <c r="AO29" s="1829"/>
      <c r="AP29" s="1829"/>
      <c r="AQ29" s="1829"/>
      <c r="AR29" s="1829"/>
      <c r="AS29" s="1829"/>
      <c r="AT29" s="1829"/>
      <c r="AU29" s="1829"/>
      <c r="AV29" s="1829"/>
      <c r="AW29" s="1829"/>
      <c r="AX29" s="1829"/>
      <c r="AY29" s="1829"/>
      <c r="AZ29" s="1829"/>
      <c r="BA29" s="1829"/>
      <c r="BB29" s="1829"/>
      <c r="BC29" s="1829"/>
      <c r="BD29" s="1829"/>
      <c r="BE29" s="1829"/>
      <c r="BF29" s="1829"/>
      <c r="BG29" s="1642"/>
    </row>
    <row customHeight="1" ht="11.25">
      <c r="A30" s="1173" t="s">
        <v>4510</v>
      </c>
      <c r="B30" s="1173"/>
      <c r="C30" s="1173"/>
      <c r="D30" s="1167"/>
      <c r="E30" s="1177"/>
      <c r="F30" s="1835"/>
      <c r="G30" s="1836"/>
      <c r="H30" s="2535" t="s">
        <v>552</v>
      </c>
      <c r="I30" s="2536"/>
      <c r="J30" s="2505"/>
      <c r="K30" s="2537"/>
      <c r="L30" s="2127"/>
      <c r="M30" s="2128"/>
      <c r="N30" s="2528"/>
      <c r="O30" s="2529"/>
      <c r="P30" s="2532"/>
      <c r="Q30" s="3570"/>
      <c r="R30" s="2533"/>
      <c r="S30" s="2534"/>
      <c r="T30" s="2533"/>
      <c r="U30" s="2533"/>
      <c r="V30" s="2533"/>
      <c r="W30" s="2533"/>
      <c r="X30" s="2533"/>
      <c r="Y30" s="2533"/>
      <c r="Z30" s="1182"/>
      <c r="AA30" s="1183"/>
      <c r="AB30" s="1248" t="s">
        <v>4562</v>
      </c>
      <c r="AC30" s="1187"/>
      <c r="AD30" s="1187"/>
      <c r="AE30" s="1189"/>
      <c r="AF30" s="2526"/>
      <c r="AG30" s="2527"/>
      <c r="AH30" s="2527"/>
      <c r="AI30" s="2526"/>
      <c r="AJ30" s="2527"/>
      <c r="AK30" s="2527"/>
      <c r="AL30" s="1992"/>
      <c r="AM30" s="1829"/>
      <c r="AN30" s="1829"/>
      <c r="AO30" s="1829"/>
      <c r="AP30" s="1829"/>
      <c r="AQ30" s="1829"/>
      <c r="AR30" s="1829"/>
      <c r="AS30" s="1829"/>
      <c r="AT30" s="1829"/>
      <c r="AU30" s="1829"/>
      <c r="AV30" s="1829"/>
      <c r="AW30" s="1829"/>
      <c r="AX30" s="1829"/>
      <c r="AY30" s="1829"/>
      <c r="AZ30" s="1829"/>
      <c r="BA30" s="1829"/>
      <c r="BB30" s="1829"/>
      <c r="BC30" s="1829"/>
      <c r="BD30" s="1829"/>
      <c r="BE30" s="1829"/>
      <c r="BF30" s="1829"/>
      <c r="BG30" s="1642"/>
    </row>
    <row customHeight="1" ht="11.25">
      <c r="A31" s="1173" t="s">
        <v>4510</v>
      </c>
      <c r="B31" s="1173"/>
      <c r="C31" s="1173"/>
      <c r="D31" s="1167"/>
      <c r="E31" s="1177"/>
      <c r="F31" s="1835"/>
      <c r="G31" s="1836"/>
      <c r="H31" s="2535" t="s">
        <v>552</v>
      </c>
      <c r="I31" s="2536"/>
      <c r="J31" s="2505"/>
      <c r="K31" s="2537"/>
      <c r="L31" s="2127"/>
      <c r="M31" s="2128"/>
      <c r="N31" s="1182"/>
      <c r="O31" s="1183"/>
      <c r="P31" s="1175" t="s">
        <v>4563</v>
      </c>
      <c r="Q31" s="1183"/>
      <c r="R31" s="1183"/>
      <c r="S31" s="1183"/>
      <c r="T31" s="1183"/>
      <c r="U31" s="1183"/>
      <c r="V31" s="1183"/>
      <c r="W31" s="1183"/>
      <c r="X31" s="1183"/>
      <c r="Y31" s="1183"/>
      <c r="Z31" s="1183"/>
      <c r="AA31" s="1183"/>
      <c r="AB31" s="1183"/>
      <c r="AC31" s="1183"/>
      <c r="AD31" s="1183"/>
      <c r="AE31" s="1190"/>
      <c r="AF31" s="2526"/>
      <c r="AG31" s="2527"/>
      <c r="AH31" s="2527"/>
      <c r="AI31" s="2526"/>
      <c r="AJ31" s="2527"/>
      <c r="AK31" s="2527"/>
      <c r="AL31" s="1992"/>
      <c r="AM31" s="1829"/>
      <c r="AN31" s="1829"/>
      <c r="AO31" s="1829"/>
      <c r="AP31" s="1829"/>
      <c r="AQ31" s="1829"/>
      <c r="AR31" s="1829"/>
      <c r="AS31" s="1829"/>
      <c r="AT31" s="1829"/>
      <c r="AU31" s="1829"/>
      <c r="AV31" s="1829"/>
      <c r="AW31" s="1829"/>
      <c r="AX31" s="1829"/>
      <c r="AY31" s="1829"/>
      <c r="AZ31" s="1829"/>
      <c r="BA31" s="1829"/>
      <c r="BB31" s="1829"/>
      <c r="BC31" s="1829"/>
      <c r="BD31" s="1829"/>
      <c r="BE31" s="1829"/>
      <c r="BF31" s="1829"/>
      <c r="BG31" s="1642"/>
    </row>
    <row customHeight="1" ht="11.25">
      <c r="A32" s="1173" t="s">
        <v>4510</v>
      </c>
      <c r="B32" s="1173"/>
      <c r="C32" s="1173"/>
      <c r="D32" s="1167"/>
      <c r="E32" s="1177"/>
      <c r="F32" s="1835"/>
      <c r="G32" s="690" t="s">
        <v>103</v>
      </c>
      <c r="H32" s="2535" t="s">
        <v>102</v>
      </c>
      <c r="I32" s="2536"/>
      <c r="J32" s="2505"/>
      <c r="K32" s="2537" t="s">
        <v>4564</v>
      </c>
      <c r="L32" s="2127" t="s">
        <v>19</v>
      </c>
      <c r="M32" s="2128"/>
      <c r="N32" s="1990"/>
      <c r="O32" s="1184" t="s">
        <v>552</v>
      </c>
      <c r="P32" s="1185"/>
      <c r="Q32" s="1185"/>
      <c r="R32" s="1185"/>
      <c r="S32" s="1185"/>
      <c r="T32" s="1185"/>
      <c r="U32" s="1185"/>
      <c r="V32" s="1185"/>
      <c r="W32" s="1185"/>
      <c r="X32" s="1185"/>
      <c r="Y32" s="1185"/>
      <c r="Z32" s="1185"/>
      <c r="AA32" s="1185"/>
      <c r="AB32" s="1185"/>
      <c r="AC32" s="1185"/>
      <c r="AD32" s="1185"/>
      <c r="AE32" s="1185"/>
      <c r="AF32" s="2526">
        <v>1</v>
      </c>
      <c r="AG32" s="2527" t="s">
        <v>4553</v>
      </c>
      <c r="AH32" s="2527" t="s">
        <v>4554</v>
      </c>
      <c r="AI32" s="2526">
        <v>1</v>
      </c>
      <c r="AJ32" s="2527" t="s">
        <v>4553</v>
      </c>
      <c r="AK32" s="2527" t="s">
        <v>4554</v>
      </c>
      <c r="AL32" s="1992"/>
      <c r="AM32" s="1829"/>
      <c r="AN32" s="1829"/>
      <c r="AO32" s="1829"/>
      <c r="AP32" s="1829"/>
      <c r="AQ32" s="1829"/>
      <c r="AR32" s="1829"/>
      <c r="AS32" s="1829"/>
      <c r="AT32" s="1829"/>
      <c r="AU32" s="1829"/>
      <c r="AV32" s="1829"/>
      <c r="AW32" s="1829"/>
      <c r="AX32" s="1829"/>
      <c r="AY32" s="1829"/>
      <c r="AZ32" s="1829"/>
      <c r="BA32" s="1829"/>
      <c r="BB32" s="1829"/>
      <c r="BC32" s="1829"/>
      <c r="BD32" s="1829"/>
      <c r="BE32" s="1829"/>
      <c r="BF32" s="1829"/>
      <c r="BG32" s="1642"/>
    </row>
    <row customHeight="1" ht="11.25">
      <c r="A33" s="1173" t="s">
        <v>4510</v>
      </c>
      <c r="B33" s="1173"/>
      <c r="C33" s="1173"/>
      <c r="D33" s="1167"/>
      <c r="E33" s="1177"/>
      <c r="F33" s="1835"/>
      <c r="G33" s="1836"/>
      <c r="H33" s="2535" t="s">
        <v>137</v>
      </c>
      <c r="I33" s="2536"/>
      <c r="J33" s="2505"/>
      <c r="K33" s="2537"/>
      <c r="L33" s="2127"/>
      <c r="M33" s="2128"/>
      <c r="N33" s="2528"/>
      <c r="O33" s="2529">
        <v>1</v>
      </c>
      <c r="P33" s="2530" t="s">
        <v>62</v>
      </c>
      <c r="Q33" s="3570" t="s">
        <v>4565</v>
      </c>
      <c r="R33" s="3571" t="s">
        <v>4556</v>
      </c>
      <c r="S33" s="3571" t="s">
        <v>241</v>
      </c>
      <c r="T33" s="3571" t="s">
        <v>241</v>
      </c>
      <c r="U33" s="3571" t="s">
        <v>242</v>
      </c>
      <c r="V33" s="3571" t="s">
        <v>4557</v>
      </c>
      <c r="W33" s="3571" t="s">
        <v>4558</v>
      </c>
      <c r="X33" s="3571" t="s">
        <v>4566</v>
      </c>
      <c r="Y33" s="3571" t="s">
        <v>4567</v>
      </c>
      <c r="Z33" s="1182"/>
      <c r="AA33" s="1183"/>
      <c r="AB33" s="1183"/>
      <c r="AC33" s="1187"/>
      <c r="AD33" s="1187"/>
      <c r="AE33" s="1188"/>
      <c r="AF33" s="2526"/>
      <c r="AG33" s="2527"/>
      <c r="AH33" s="2527"/>
      <c r="AI33" s="2526"/>
      <c r="AJ33" s="2527"/>
      <c r="AK33" s="2527"/>
      <c r="AL33" s="1992"/>
      <c r="AM33" s="1829"/>
      <c r="AN33" s="1829"/>
      <c r="AO33" s="1829"/>
      <c r="AP33" s="1829"/>
      <c r="AQ33" s="1829"/>
      <c r="AR33" s="1829"/>
      <c r="AS33" s="1829"/>
      <c r="AT33" s="1829"/>
      <c r="AU33" s="1829"/>
      <c r="AV33" s="1829"/>
      <c r="AW33" s="1829"/>
      <c r="AX33" s="1829"/>
      <c r="AY33" s="1829"/>
      <c r="AZ33" s="1829"/>
      <c r="BA33" s="1829"/>
      <c r="BB33" s="1829"/>
      <c r="BC33" s="1829"/>
      <c r="BD33" s="1829"/>
      <c r="BE33" s="1829"/>
      <c r="BF33" s="1829"/>
      <c r="BG33" s="1642"/>
    </row>
    <row customHeight="1" ht="11.25">
      <c r="A34" s="1173" t="s">
        <v>4510</v>
      </c>
      <c r="B34" s="1173"/>
      <c r="C34" s="1173"/>
      <c r="D34" s="1167"/>
      <c r="E34" s="1177"/>
      <c r="F34" s="1835"/>
      <c r="G34" s="1836"/>
      <c r="H34" s="2535" t="s">
        <v>137</v>
      </c>
      <c r="I34" s="2536"/>
      <c r="J34" s="2505"/>
      <c r="K34" s="2537"/>
      <c r="L34" s="2127"/>
      <c r="M34" s="2128"/>
      <c r="N34" s="2528"/>
      <c r="O34" s="2529"/>
      <c r="P34" s="2531"/>
      <c r="Q34" s="3570"/>
      <c r="R34" s="2533"/>
      <c r="S34" s="2534"/>
      <c r="T34" s="2533"/>
      <c r="U34" s="2533"/>
      <c r="V34" s="2533"/>
      <c r="W34" s="2533"/>
      <c r="X34" s="2533"/>
      <c r="Y34" s="2533"/>
      <c r="Z34" s="1834"/>
      <c r="AA34" s="1800">
        <v>1</v>
      </c>
      <c r="AB34" s="1186" t="s">
        <v>4560</v>
      </c>
      <c r="AC34" s="1176">
        <v>584.5</v>
      </c>
      <c r="AD34" s="1186" t="str">
        <f>AB34</f>
        <v>      Амортизационные отчисления с выделением результатов переоценки основных средств и нематериальных активов</v>
      </c>
      <c r="AE34" s="1176">
        <v>584.496</v>
      </c>
      <c r="AF34" s="2526"/>
      <c r="AG34" s="2527"/>
      <c r="AH34" s="2527"/>
      <c r="AI34" s="2526"/>
      <c r="AJ34" s="2527"/>
      <c r="AK34" s="2527"/>
      <c r="AL34" s="1992"/>
      <c r="AM34" s="1829"/>
      <c r="AN34" s="1829"/>
      <c r="AO34" s="1829"/>
      <c r="AP34" s="1829"/>
      <c r="AQ34" s="1829"/>
      <c r="AR34" s="1829"/>
      <c r="AS34" s="1829"/>
      <c r="AT34" s="1829"/>
      <c r="AU34" s="1829"/>
      <c r="AV34" s="1829"/>
      <c r="AW34" s="1829"/>
      <c r="AX34" s="1829"/>
      <c r="AY34" s="1829"/>
      <c r="AZ34" s="1829"/>
      <c r="BA34" s="1829"/>
      <c r="BB34" s="1829"/>
      <c r="BC34" s="1829"/>
      <c r="BD34" s="1829"/>
      <c r="BE34" s="1829"/>
      <c r="BF34" s="1829"/>
      <c r="BG34" s="1642"/>
    </row>
    <row customHeight="1" ht="11.25">
      <c r="A35" s="1173" t="s">
        <v>4510</v>
      </c>
      <c r="B35" s="1173"/>
      <c r="C35" s="1173"/>
      <c r="D35" s="1167"/>
      <c r="E35" s="1177"/>
      <c r="F35" s="1836"/>
      <c r="G35" s="1836"/>
      <c r="H35" s="1836"/>
      <c r="I35" s="1836"/>
      <c r="J35" s="1836"/>
      <c r="K35" s="1836"/>
      <c r="L35" s="1836"/>
      <c r="M35" s="1836"/>
      <c r="N35" s="1836"/>
      <c r="O35" s="1836"/>
      <c r="P35" s="1836"/>
      <c r="Q35" s="1836"/>
      <c r="R35" s="1836"/>
      <c r="S35" s="1836"/>
      <c r="T35" s="1836"/>
      <c r="U35" s="1836"/>
      <c r="V35" s="1836"/>
      <c r="W35" s="1836"/>
      <c r="X35" s="1836"/>
      <c r="Y35" s="1836"/>
      <c r="Z35" s="690" t="s">
        <v>103</v>
      </c>
      <c r="AA35" s="1820" t="s">
        <v>102</v>
      </c>
      <c r="AB35" s="1186" t="s">
        <v>4561</v>
      </c>
      <c r="AC35" s="1176">
        <v>1599.61</v>
      </c>
      <c r="AD35" s="1186" t="str">
        <f>AB35</f>
        <v>  Прибыль направляемая на инвестиции</v>
      </c>
      <c r="AE35" s="1176">
        <v>1599.607</v>
      </c>
      <c r="AF35" s="2093"/>
      <c r="AG35" s="1765"/>
      <c r="AH35" s="1765"/>
      <c r="AI35" s="2093"/>
      <c r="AJ35" s="1765"/>
      <c r="AK35" s="1991"/>
      <c r="AL35" s="1992"/>
      <c r="AM35" s="1829"/>
      <c r="AN35" s="1829"/>
      <c r="AO35" s="1829"/>
      <c r="AP35" s="1829"/>
      <c r="AQ35" s="1829"/>
      <c r="AR35" s="1829"/>
      <c r="AS35" s="1829"/>
      <c r="AT35" s="1829"/>
      <c r="AU35" s="1829"/>
      <c r="AV35" s="1829"/>
      <c r="AW35" s="1829"/>
      <c r="AX35" s="1829"/>
      <c r="AY35" s="1829"/>
      <c r="AZ35" s="1829"/>
      <c r="BA35" s="1829"/>
      <c r="BB35" s="1829"/>
      <c r="BC35" s="1829"/>
      <c r="BD35" s="1829"/>
      <c r="BE35" s="1829"/>
      <c r="BF35" s="1829"/>
      <c r="BG35" s="1642"/>
    </row>
    <row customHeight="1" ht="11.25">
      <c r="A36" s="1173" t="s">
        <v>4510</v>
      </c>
      <c r="B36" s="1173"/>
      <c r="C36" s="1173"/>
      <c r="D36" s="1167"/>
      <c r="E36" s="1177"/>
      <c r="F36" s="1836"/>
      <c r="G36" s="1836"/>
      <c r="H36" s="1836"/>
      <c r="I36" s="1836"/>
      <c r="J36" s="1836"/>
      <c r="K36" s="1836"/>
      <c r="L36" s="1836"/>
      <c r="M36" s="1836"/>
      <c r="N36" s="1836"/>
      <c r="O36" s="1836"/>
      <c r="P36" s="1836"/>
      <c r="Q36" s="1836"/>
      <c r="R36" s="1836"/>
      <c r="S36" s="1836"/>
      <c r="T36" s="1836"/>
      <c r="U36" s="1836"/>
      <c r="V36" s="1836"/>
      <c r="W36" s="1836"/>
      <c r="X36" s="1836"/>
      <c r="Y36" s="1836"/>
      <c r="Z36" s="690" t="s">
        <v>103</v>
      </c>
      <c r="AA36" s="1820" t="s">
        <v>90</v>
      </c>
      <c r="AB36" s="1186" t="s">
        <v>4568</v>
      </c>
      <c r="AC36" s="1176">
        <v>10920.52</v>
      </c>
      <c r="AD36" s="1186" t="str">
        <f>AB36</f>
        <v>  Бюджет субъекта РФ</v>
      </c>
      <c r="AE36" s="1176">
        <v>3850.917</v>
      </c>
      <c r="AF36" s="2093"/>
      <c r="AG36" s="1765"/>
      <c r="AH36" s="1765"/>
      <c r="AI36" s="2093"/>
      <c r="AJ36" s="1765"/>
      <c r="AK36" s="1991"/>
      <c r="AL36" s="1992"/>
      <c r="AM36" s="1829"/>
      <c r="AN36" s="1829"/>
      <c r="AO36" s="1829"/>
      <c r="AP36" s="1829"/>
      <c r="AQ36" s="1829"/>
      <c r="AR36" s="1829"/>
      <c r="AS36" s="1829"/>
      <c r="AT36" s="1829"/>
      <c r="AU36" s="1829"/>
      <c r="AV36" s="1829"/>
      <c r="AW36" s="1829"/>
      <c r="AX36" s="1829"/>
      <c r="AY36" s="1829"/>
      <c r="AZ36" s="1829"/>
      <c r="BA36" s="1829"/>
      <c r="BB36" s="1829"/>
      <c r="BC36" s="1829"/>
      <c r="BD36" s="1829"/>
      <c r="BE36" s="1829"/>
      <c r="BF36" s="1829"/>
      <c r="BG36" s="1642"/>
    </row>
    <row customHeight="1" ht="11.25">
      <c r="A37" s="1173" t="s">
        <v>4510</v>
      </c>
      <c r="B37" s="1173"/>
      <c r="C37" s="1173"/>
      <c r="D37" s="1167"/>
      <c r="E37" s="1177"/>
      <c r="F37" s="1835"/>
      <c r="G37" s="1836"/>
      <c r="H37" s="2535" t="s">
        <v>137</v>
      </c>
      <c r="I37" s="2536"/>
      <c r="J37" s="2505"/>
      <c r="K37" s="2537"/>
      <c r="L37" s="2127"/>
      <c r="M37" s="2128"/>
      <c r="N37" s="2528"/>
      <c r="O37" s="2529"/>
      <c r="P37" s="2532"/>
      <c r="Q37" s="3570"/>
      <c r="R37" s="2533"/>
      <c r="S37" s="2534"/>
      <c r="T37" s="2533"/>
      <c r="U37" s="2533"/>
      <c r="V37" s="2533"/>
      <c r="W37" s="2533"/>
      <c r="X37" s="2533"/>
      <c r="Y37" s="2533"/>
      <c r="Z37" s="1182"/>
      <c r="AA37" s="1183"/>
      <c r="AB37" s="1248" t="s">
        <v>4562</v>
      </c>
      <c r="AC37" s="1187"/>
      <c r="AD37" s="1187"/>
      <c r="AE37" s="1189"/>
      <c r="AF37" s="2526"/>
      <c r="AG37" s="2527"/>
      <c r="AH37" s="2527"/>
      <c r="AI37" s="2526"/>
      <c r="AJ37" s="2527"/>
      <c r="AK37" s="2527"/>
      <c r="AL37" s="1992"/>
      <c r="AM37" s="1829"/>
      <c r="AN37" s="1829"/>
      <c r="AO37" s="1829"/>
      <c r="AP37" s="1829"/>
      <c r="AQ37" s="1829"/>
      <c r="AR37" s="1829"/>
      <c r="AS37" s="1829"/>
      <c r="AT37" s="1829"/>
      <c r="AU37" s="1829"/>
      <c r="AV37" s="1829"/>
      <c r="AW37" s="1829"/>
      <c r="AX37" s="1829"/>
      <c r="AY37" s="1829"/>
      <c r="AZ37" s="1829"/>
      <c r="BA37" s="1829"/>
      <c r="BB37" s="1829"/>
      <c r="BC37" s="1829"/>
      <c r="BD37" s="1829"/>
      <c r="BE37" s="1829"/>
      <c r="BF37" s="1829"/>
      <c r="BG37" s="1642"/>
    </row>
    <row customHeight="1" ht="11.25">
      <c r="A38" s="1173" t="s">
        <v>4510</v>
      </c>
      <c r="B38" s="1173"/>
      <c r="C38" s="1173"/>
      <c r="D38" s="1167"/>
      <c r="E38" s="1177"/>
      <c r="F38" s="1835"/>
      <c r="G38" s="1836"/>
      <c r="H38" s="2535" t="s">
        <v>137</v>
      </c>
      <c r="I38" s="2536"/>
      <c r="J38" s="2505"/>
      <c r="K38" s="2537"/>
      <c r="L38" s="2127"/>
      <c r="M38" s="2128"/>
      <c r="N38" s="1182"/>
      <c r="O38" s="1183"/>
      <c r="P38" s="1175" t="s">
        <v>4563</v>
      </c>
      <c r="Q38" s="1183"/>
      <c r="R38" s="1183"/>
      <c r="S38" s="1183"/>
      <c r="T38" s="1183"/>
      <c r="U38" s="1183"/>
      <c r="V38" s="1183"/>
      <c r="W38" s="1183"/>
      <c r="X38" s="1183"/>
      <c r="Y38" s="1183"/>
      <c r="Z38" s="1183"/>
      <c r="AA38" s="1183"/>
      <c r="AB38" s="1183"/>
      <c r="AC38" s="1183"/>
      <c r="AD38" s="1183"/>
      <c r="AE38" s="1190"/>
      <c r="AF38" s="2526"/>
      <c r="AG38" s="2527"/>
      <c r="AH38" s="2527"/>
      <c r="AI38" s="2526"/>
      <c r="AJ38" s="2527"/>
      <c r="AK38" s="2527"/>
      <c r="AL38" s="1992"/>
      <c r="AM38" s="1829"/>
      <c r="AN38" s="1829"/>
      <c r="AO38" s="1829"/>
      <c r="AP38" s="1829"/>
      <c r="AQ38" s="1829"/>
      <c r="AR38" s="1829"/>
      <c r="AS38" s="1829"/>
      <c r="AT38" s="1829"/>
      <c r="AU38" s="1829"/>
      <c r="AV38" s="1829"/>
      <c r="AW38" s="1829"/>
      <c r="AX38" s="1829"/>
      <c r="AY38" s="1829"/>
      <c r="AZ38" s="1829"/>
      <c r="BA38" s="1829"/>
      <c r="BB38" s="1829"/>
      <c r="BC38" s="1829"/>
      <c r="BD38" s="1829"/>
      <c r="BE38" s="1829"/>
      <c r="BF38" s="1829"/>
      <c r="BG38" s="1642"/>
    </row>
    <row customHeight="1" ht="11.25">
      <c r="A39" s="1173" t="s">
        <v>4510</v>
      </c>
      <c r="B39" s="1173"/>
      <c r="C39" s="1173"/>
      <c r="D39" s="1167"/>
      <c r="E39" s="1177"/>
      <c r="F39" s="1835"/>
      <c r="G39" s="690" t="s">
        <v>103</v>
      </c>
      <c r="H39" s="2535" t="s">
        <v>90</v>
      </c>
      <c r="I39" s="2536"/>
      <c r="J39" s="2505"/>
      <c r="K39" s="2537" t="s">
        <v>4569</v>
      </c>
      <c r="L39" s="2127" t="s">
        <v>19</v>
      </c>
      <c r="M39" s="2128"/>
      <c r="N39" s="1990"/>
      <c r="O39" s="1184" t="s">
        <v>552</v>
      </c>
      <c r="P39" s="1185"/>
      <c r="Q39" s="1185"/>
      <c r="R39" s="1185"/>
      <c r="S39" s="1185"/>
      <c r="T39" s="1185"/>
      <c r="U39" s="1185"/>
      <c r="V39" s="1185"/>
      <c r="W39" s="1185"/>
      <c r="X39" s="1185"/>
      <c r="Y39" s="1185"/>
      <c r="Z39" s="1185"/>
      <c r="AA39" s="1185"/>
      <c r="AB39" s="1185"/>
      <c r="AC39" s="1185"/>
      <c r="AD39" s="1185"/>
      <c r="AE39" s="1185"/>
      <c r="AF39" s="2526">
        <v>1</v>
      </c>
      <c r="AG39" s="2527" t="s">
        <v>4553</v>
      </c>
      <c r="AH39" s="2527" t="s">
        <v>4554</v>
      </c>
      <c r="AI39" s="2526">
        <v>1</v>
      </c>
      <c r="AJ39" s="2527" t="s">
        <v>4553</v>
      </c>
      <c r="AK39" s="2527" t="s">
        <v>4554</v>
      </c>
      <c r="AL39" s="1992"/>
      <c r="AM39" s="1829"/>
      <c r="AN39" s="1829"/>
      <c r="AO39" s="1829"/>
      <c r="AP39" s="1829"/>
      <c r="AQ39" s="1829"/>
      <c r="AR39" s="1829"/>
      <c r="AS39" s="1829"/>
      <c r="AT39" s="1829"/>
      <c r="AU39" s="1829"/>
      <c r="AV39" s="1829"/>
      <c r="AW39" s="1829"/>
      <c r="AX39" s="1829"/>
      <c r="AY39" s="1829"/>
      <c r="AZ39" s="1829"/>
      <c r="BA39" s="1829"/>
      <c r="BB39" s="1829"/>
      <c r="BC39" s="1829"/>
      <c r="BD39" s="1829"/>
      <c r="BE39" s="1829"/>
      <c r="BF39" s="1829"/>
      <c r="BG39" s="1642"/>
    </row>
    <row customHeight="1" ht="11.25">
      <c r="A40" s="1173" t="s">
        <v>4510</v>
      </c>
      <c r="B40" s="1173"/>
      <c r="C40" s="1173"/>
      <c r="D40" s="1167"/>
      <c r="E40" s="1177"/>
      <c r="F40" s="1835"/>
      <c r="G40" s="1836"/>
      <c r="H40" s="2535" t="s">
        <v>102</v>
      </c>
      <c r="I40" s="2536"/>
      <c r="J40" s="2505"/>
      <c r="K40" s="2537"/>
      <c r="L40" s="2127"/>
      <c r="M40" s="2128"/>
      <c r="N40" s="2528"/>
      <c r="O40" s="2529">
        <v>1</v>
      </c>
      <c r="P40" s="2530" t="s">
        <v>19</v>
      </c>
      <c r="Q40" s="2533" t="s">
        <v>22</v>
      </c>
      <c r="R40" s="2533" t="s">
        <v>22</v>
      </c>
      <c r="S40" s="2533" t="s">
        <v>22</v>
      </c>
      <c r="T40" s="2533" t="s">
        <v>22</v>
      </c>
      <c r="U40" s="2533" t="s">
        <v>22</v>
      </c>
      <c r="V40" s="2533" t="s">
        <v>22</v>
      </c>
      <c r="W40" s="2533" t="s">
        <v>22</v>
      </c>
      <c r="X40" s="2533" t="s">
        <v>22</v>
      </c>
      <c r="Y40" s="2533"/>
      <c r="Z40" s="1182"/>
      <c r="AA40" s="1183"/>
      <c r="AB40" s="1183"/>
      <c r="AC40" s="1187"/>
      <c r="AD40" s="1187"/>
      <c r="AE40" s="1188"/>
      <c r="AF40" s="2526"/>
      <c r="AG40" s="2527"/>
      <c r="AH40" s="2527"/>
      <c r="AI40" s="2526"/>
      <c r="AJ40" s="2527"/>
      <c r="AK40" s="2527"/>
      <c r="AL40" s="1992"/>
      <c r="AM40" s="1829"/>
      <c r="AN40" s="1829"/>
      <c r="AO40" s="1829"/>
      <c r="AP40" s="1829"/>
      <c r="AQ40" s="1829"/>
      <c r="AR40" s="1829"/>
      <c r="AS40" s="1829"/>
      <c r="AT40" s="1829"/>
      <c r="AU40" s="1829"/>
      <c r="AV40" s="1829"/>
      <c r="AW40" s="1829"/>
      <c r="AX40" s="1829"/>
      <c r="AY40" s="1829"/>
      <c r="AZ40" s="1829"/>
      <c r="BA40" s="1829"/>
      <c r="BB40" s="1829"/>
      <c r="BC40" s="1829"/>
      <c r="BD40" s="1829"/>
      <c r="BE40" s="1829"/>
      <c r="BF40" s="1829"/>
      <c r="BG40" s="1642"/>
    </row>
    <row customHeight="1" ht="11.25">
      <c r="A41" s="1173" t="s">
        <v>4510</v>
      </c>
      <c r="B41" s="1173"/>
      <c r="C41" s="1173"/>
      <c r="D41" s="1167"/>
      <c r="E41" s="1177"/>
      <c r="F41" s="1835"/>
      <c r="G41" s="1836"/>
      <c r="H41" s="2535" t="s">
        <v>102</v>
      </c>
      <c r="I41" s="2536"/>
      <c r="J41" s="2505"/>
      <c r="K41" s="2537"/>
      <c r="L41" s="2127"/>
      <c r="M41" s="2128"/>
      <c r="N41" s="2528"/>
      <c r="O41" s="2529"/>
      <c r="P41" s="2531"/>
      <c r="Q41" s="2533"/>
      <c r="R41" s="2533"/>
      <c r="S41" s="2534"/>
      <c r="T41" s="2533"/>
      <c r="U41" s="2533"/>
      <c r="V41" s="2533"/>
      <c r="W41" s="2533"/>
      <c r="X41" s="2533"/>
      <c r="Y41" s="2533"/>
      <c r="Z41" s="1834"/>
      <c r="AA41" s="1800">
        <v>1</v>
      </c>
      <c r="AB41" s="1186" t="s">
        <v>4560</v>
      </c>
      <c r="AC41" s="1176">
        <v>1982.59</v>
      </c>
      <c r="AD41" s="1186" t="str">
        <f>AB41</f>
        <v>      Амортизационные отчисления с выделением результатов переоценки основных средств и нематериальных активов</v>
      </c>
      <c r="AE41" s="1176">
        <v>1982.59</v>
      </c>
      <c r="AF41" s="2526"/>
      <c r="AG41" s="2527"/>
      <c r="AH41" s="2527"/>
      <c r="AI41" s="2526"/>
      <c r="AJ41" s="2527"/>
      <c r="AK41" s="2527"/>
      <c r="AL41" s="1992"/>
      <c r="AM41" s="1829"/>
      <c r="AN41" s="1829"/>
      <c r="AO41" s="1829"/>
      <c r="AP41" s="1829"/>
      <c r="AQ41" s="1829"/>
      <c r="AR41" s="1829"/>
      <c r="AS41" s="1829"/>
      <c r="AT41" s="1829"/>
      <c r="AU41" s="1829"/>
      <c r="AV41" s="1829"/>
      <c r="AW41" s="1829"/>
      <c r="AX41" s="1829"/>
      <c r="AY41" s="1829"/>
      <c r="AZ41" s="1829"/>
      <c r="BA41" s="1829"/>
      <c r="BB41" s="1829"/>
      <c r="BC41" s="1829"/>
      <c r="BD41" s="1829"/>
      <c r="BE41" s="1829"/>
      <c r="BF41" s="1829"/>
      <c r="BG41" s="1642"/>
    </row>
    <row customHeight="1" ht="11.25">
      <c r="A42" s="1173" t="s">
        <v>4510</v>
      </c>
      <c r="B42" s="1173"/>
      <c r="C42" s="1173"/>
      <c r="D42" s="1167"/>
      <c r="E42" s="1177"/>
      <c r="F42" s="1836"/>
      <c r="G42" s="1836"/>
      <c r="H42" s="1836"/>
      <c r="I42" s="1836"/>
      <c r="J42" s="1836"/>
      <c r="K42" s="1836"/>
      <c r="L42" s="1836"/>
      <c r="M42" s="1836"/>
      <c r="N42" s="1836"/>
      <c r="O42" s="1836"/>
      <c r="P42" s="1836"/>
      <c r="Q42" s="1836"/>
      <c r="R42" s="1836"/>
      <c r="S42" s="1836"/>
      <c r="T42" s="1836"/>
      <c r="U42" s="1836"/>
      <c r="V42" s="1836"/>
      <c r="W42" s="1836"/>
      <c r="X42" s="1836"/>
      <c r="Y42" s="1836"/>
      <c r="Z42" s="690" t="s">
        <v>103</v>
      </c>
      <c r="AA42" s="1820" t="s">
        <v>102</v>
      </c>
      <c r="AB42" s="1186" t="s">
        <v>4561</v>
      </c>
      <c r="AC42" s="1176">
        <v>5425.81</v>
      </c>
      <c r="AD42" s="1186" t="str">
        <f>AB42</f>
        <v>  Прибыль направляемая на инвестиции</v>
      </c>
      <c r="AE42" s="1176">
        <v>6586.592</v>
      </c>
      <c r="AF42" s="2093"/>
      <c r="AG42" s="1765"/>
      <c r="AH42" s="1765"/>
      <c r="AI42" s="2093"/>
      <c r="AJ42" s="1765"/>
      <c r="AK42" s="1991"/>
      <c r="AL42" s="1992"/>
      <c r="AM42" s="1829"/>
      <c r="AN42" s="1829"/>
      <c r="AO42" s="1829"/>
      <c r="AP42" s="1829"/>
      <c r="AQ42" s="1829"/>
      <c r="AR42" s="1829"/>
      <c r="AS42" s="1829"/>
      <c r="AT42" s="1829"/>
      <c r="AU42" s="1829"/>
      <c r="AV42" s="1829"/>
      <c r="AW42" s="1829"/>
      <c r="AX42" s="1829"/>
      <c r="AY42" s="1829"/>
      <c r="AZ42" s="1829"/>
      <c r="BA42" s="1829"/>
      <c r="BB42" s="1829"/>
      <c r="BC42" s="1829"/>
      <c r="BD42" s="1829"/>
      <c r="BE42" s="1829"/>
      <c r="BF42" s="1829"/>
      <c r="BG42" s="1642"/>
    </row>
    <row customHeight="1" ht="11.25">
      <c r="A43" s="1173" t="s">
        <v>4510</v>
      </c>
      <c r="B43" s="1173"/>
      <c r="C43" s="1173"/>
      <c r="D43" s="1167"/>
      <c r="E43" s="1177"/>
      <c r="F43" s="1835"/>
      <c r="G43" s="1836"/>
      <c r="H43" s="2535" t="s">
        <v>102</v>
      </c>
      <c r="I43" s="2536"/>
      <c r="J43" s="2505"/>
      <c r="K43" s="2537"/>
      <c r="L43" s="2127"/>
      <c r="M43" s="2128"/>
      <c r="N43" s="2528"/>
      <c r="O43" s="2529"/>
      <c r="P43" s="2532"/>
      <c r="Q43" s="2533"/>
      <c r="R43" s="2533"/>
      <c r="S43" s="2534"/>
      <c r="T43" s="2533"/>
      <c r="U43" s="2533"/>
      <c r="V43" s="2533"/>
      <c r="W43" s="2533"/>
      <c r="X43" s="2533"/>
      <c r="Y43" s="2533"/>
      <c r="Z43" s="1182"/>
      <c r="AA43" s="1183"/>
      <c r="AB43" s="1248" t="s">
        <v>4562</v>
      </c>
      <c r="AC43" s="1187"/>
      <c r="AD43" s="1187"/>
      <c r="AE43" s="1189"/>
      <c r="AF43" s="2526"/>
      <c r="AG43" s="2527"/>
      <c r="AH43" s="2527"/>
      <c r="AI43" s="2526"/>
      <c r="AJ43" s="2527"/>
      <c r="AK43" s="2527"/>
      <c r="AL43" s="1992"/>
      <c r="AM43" s="1829"/>
      <c r="AN43" s="1829"/>
      <c r="AO43" s="1829"/>
      <c r="AP43" s="1829"/>
      <c r="AQ43" s="1829"/>
      <c r="AR43" s="1829"/>
      <c r="AS43" s="1829"/>
      <c r="AT43" s="1829"/>
      <c r="AU43" s="1829"/>
      <c r="AV43" s="1829"/>
      <c r="AW43" s="1829"/>
      <c r="AX43" s="1829"/>
      <c r="AY43" s="1829"/>
      <c r="AZ43" s="1829"/>
      <c r="BA43" s="1829"/>
      <c r="BB43" s="1829"/>
      <c r="BC43" s="1829"/>
      <c r="BD43" s="1829"/>
      <c r="BE43" s="1829"/>
      <c r="BF43" s="1829"/>
      <c r="BG43" s="1642"/>
    </row>
    <row customHeight="1" ht="11.25">
      <c r="A44" s="1173" t="s">
        <v>4510</v>
      </c>
      <c r="B44" s="1173"/>
      <c r="C44" s="1173"/>
      <c r="D44" s="1167"/>
      <c r="E44" s="1177"/>
      <c r="F44" s="1835"/>
      <c r="G44" s="1836"/>
      <c r="H44" s="2535" t="s">
        <v>102</v>
      </c>
      <c r="I44" s="2536"/>
      <c r="J44" s="2505"/>
      <c r="K44" s="2537"/>
      <c r="L44" s="2127"/>
      <c r="M44" s="2128"/>
      <c r="N44" s="1182"/>
      <c r="O44" s="1183"/>
      <c r="P44" s="1175" t="s">
        <v>4563</v>
      </c>
      <c r="Q44" s="1183"/>
      <c r="R44" s="1183"/>
      <c r="S44" s="1183"/>
      <c r="T44" s="1183"/>
      <c r="U44" s="1183"/>
      <c r="V44" s="1183"/>
      <c r="W44" s="1183"/>
      <c r="X44" s="1183"/>
      <c r="Y44" s="1183"/>
      <c r="Z44" s="1183"/>
      <c r="AA44" s="1183"/>
      <c r="AB44" s="1183"/>
      <c r="AC44" s="1183"/>
      <c r="AD44" s="1183"/>
      <c r="AE44" s="1190"/>
      <c r="AF44" s="2526"/>
      <c r="AG44" s="2527"/>
      <c r="AH44" s="2527"/>
      <c r="AI44" s="2526"/>
      <c r="AJ44" s="2527"/>
      <c r="AK44" s="2527"/>
      <c r="AL44" s="1992"/>
      <c r="AM44" s="1829"/>
      <c r="AN44" s="1829"/>
      <c r="AO44" s="1829"/>
      <c r="AP44" s="1829"/>
      <c r="AQ44" s="1829"/>
      <c r="AR44" s="1829"/>
      <c r="AS44" s="1829"/>
      <c r="AT44" s="1829"/>
      <c r="AU44" s="1829"/>
      <c r="AV44" s="1829"/>
      <c r="AW44" s="1829"/>
      <c r="AX44" s="1829"/>
      <c r="AY44" s="1829"/>
      <c r="AZ44" s="1829"/>
      <c r="BA44" s="1829"/>
      <c r="BB44" s="1829"/>
      <c r="BC44" s="1829"/>
      <c r="BD44" s="1829"/>
      <c r="BE44" s="1829"/>
      <c r="BF44" s="1829"/>
      <c r="BG44" s="1642"/>
    </row>
    <row customHeight="1" ht="12">
      <c r="A45" s="1173" t="s">
        <v>4510</v>
      </c>
      <c r="B45" s="1173"/>
      <c r="C45" s="1173"/>
      <c r="D45" s="1167"/>
      <c r="E45" s="1177"/>
      <c r="F45" s="2557"/>
      <c r="G45" s="1197"/>
      <c r="H45" s="1197"/>
      <c r="I45" s="2555" t="s">
        <v>4551</v>
      </c>
      <c r="J45" s="2555"/>
      <c r="K45" s="2555"/>
      <c r="L45" s="1180"/>
      <c r="M45" s="1180"/>
      <c r="N45" s="1181"/>
      <c r="O45" s="1181"/>
      <c r="P45" s="1181"/>
      <c r="Q45" s="1181"/>
      <c r="R45" s="1181"/>
      <c r="S45" s="1181"/>
      <c r="T45" s="1181"/>
      <c r="U45" s="1181"/>
      <c r="V45" s="1181"/>
      <c r="W45" s="1181"/>
      <c r="X45" s="1181"/>
      <c r="Y45" s="1181"/>
      <c r="Z45" s="1181"/>
      <c r="AA45" s="1181"/>
      <c r="AB45" s="1181"/>
      <c r="AC45" s="1181"/>
      <c r="AD45" s="1181"/>
      <c r="AE45" s="1181"/>
      <c r="AF45" s="1181"/>
      <c r="AG45" s="1180"/>
      <c r="AH45" s="1180"/>
      <c r="AI45" s="1181"/>
      <c r="AJ45" s="1180"/>
      <c r="AK45" s="1181"/>
      <c r="AL45" s="1992"/>
      <c r="AM45" s="1829"/>
      <c r="AN45" s="1829"/>
      <c r="AO45" s="1829"/>
      <c r="AP45" s="1829"/>
      <c r="AQ45" s="1829"/>
      <c r="AR45" s="1829"/>
      <c r="AS45" s="1829"/>
      <c r="AT45" s="1829"/>
      <c r="AU45" s="1829"/>
      <c r="AV45" s="1829"/>
      <c r="AW45" s="1829"/>
      <c r="AX45" s="1829"/>
      <c r="AY45" s="1829"/>
      <c r="AZ45" s="1829"/>
      <c r="BA45" s="1829"/>
      <c r="BB45" s="1829"/>
      <c r="BC45" s="1829"/>
      <c r="BD45" s="1829"/>
      <c r="BE45" s="1829"/>
      <c r="BF45" s="1829"/>
      <c r="BG45" s="1642"/>
    </row>
    <row customHeight="1" ht="0.75">
      <c r="A46" s="1173" t="s">
        <v>4510</v>
      </c>
      <c r="B46" s="1173"/>
      <c r="C46" s="1173"/>
      <c r="D46" s="1167"/>
      <c r="E46" s="1177"/>
      <c r="F46" s="2556">
        <v>2025</v>
      </c>
      <c r="G46" s="2535"/>
      <c r="H46" s="2560" t="s">
        <v>552</v>
      </c>
      <c r="I46" s="2561"/>
      <c r="J46" s="2562"/>
      <c r="K46" s="2562"/>
      <c r="L46" s="2554"/>
      <c r="M46" s="2288"/>
      <c r="N46" s="2040"/>
      <c r="O46" s="2039"/>
      <c r="P46" s="2040"/>
      <c r="Q46" s="2040"/>
      <c r="R46" s="2040"/>
      <c r="S46" s="2040"/>
      <c r="T46" s="2040"/>
      <c r="U46" s="2040"/>
      <c r="V46" s="2040"/>
      <c r="W46" s="2040"/>
      <c r="X46" s="2040"/>
      <c r="Y46" s="2040"/>
      <c r="Z46" s="2040"/>
      <c r="AA46" s="2040"/>
      <c r="AB46" s="2040"/>
      <c r="AC46" s="2040"/>
      <c r="AD46" s="2040"/>
      <c r="AE46" s="2040"/>
      <c r="AF46" s="2558"/>
      <c r="AG46" s="2554"/>
      <c r="AH46" s="2554"/>
      <c r="AI46" s="2558"/>
      <c r="AJ46" s="2554"/>
      <c r="AK46" s="2554"/>
      <c r="AL46" s="1992"/>
      <c r="AM46" s="1829"/>
      <c r="AN46" s="1829"/>
      <c r="AO46" s="1829"/>
      <c r="AP46" s="1829"/>
      <c r="AQ46" s="1829"/>
      <c r="AR46" s="1829"/>
      <c r="AS46" s="1829"/>
      <c r="AT46" s="1829"/>
      <c r="AU46" s="1829"/>
      <c r="AV46" s="1829"/>
      <c r="AW46" s="1829"/>
      <c r="AX46" s="1829"/>
      <c r="AY46" s="1829"/>
      <c r="AZ46" s="1829"/>
      <c r="BA46" s="1829"/>
      <c r="BB46" s="1829"/>
      <c r="BC46" s="1829"/>
      <c r="BD46" s="1829"/>
      <c r="BE46" s="1829"/>
      <c r="BF46" s="1829"/>
      <c r="BG46" s="1642"/>
    </row>
    <row customHeight="1" ht="0.75">
      <c r="A47" s="1173" t="s">
        <v>4510</v>
      </c>
      <c r="B47" s="1173"/>
      <c r="C47" s="1173"/>
      <c r="D47" s="1167"/>
      <c r="E47" s="1177"/>
      <c r="F47" s="2556"/>
      <c r="G47" s="2535"/>
      <c r="H47" s="2560"/>
      <c r="I47" s="2561"/>
      <c r="J47" s="2562"/>
      <c r="K47" s="2562"/>
      <c r="L47" s="2554"/>
      <c r="M47" s="2288"/>
      <c r="N47" s="2563"/>
      <c r="O47" s="2564"/>
      <c r="P47" s="2608"/>
      <c r="Q47" s="2559"/>
      <c r="R47" s="2559"/>
      <c r="S47" s="2559"/>
      <c r="T47" s="2559"/>
      <c r="U47" s="2559"/>
      <c r="V47" s="2559"/>
      <c r="W47" s="2559"/>
      <c r="X47" s="2559"/>
      <c r="Y47" s="2559"/>
      <c r="Z47" s="2041"/>
      <c r="AA47" s="2042"/>
      <c r="AB47" s="2042"/>
      <c r="AC47" s="2043"/>
      <c r="AD47" s="2043"/>
      <c r="AE47" s="2044"/>
      <c r="AF47" s="2558"/>
      <c r="AG47" s="2554"/>
      <c r="AH47" s="2554"/>
      <c r="AI47" s="2558"/>
      <c r="AJ47" s="2554"/>
      <c r="AK47" s="2554"/>
      <c r="AL47" s="1992"/>
      <c r="AM47" s="1829"/>
      <c r="AN47" s="1829"/>
      <c r="AO47" s="1829"/>
      <c r="AP47" s="1829"/>
      <c r="AQ47" s="1829"/>
      <c r="AR47" s="1829"/>
      <c r="AS47" s="1829"/>
      <c r="AT47" s="1829"/>
      <c r="AU47" s="1829"/>
      <c r="AV47" s="1829"/>
      <c r="AW47" s="1829"/>
      <c r="AX47" s="1829"/>
      <c r="AY47" s="1829"/>
      <c r="AZ47" s="1829"/>
      <c r="BA47" s="1829"/>
      <c r="BB47" s="1829"/>
      <c r="BC47" s="1829"/>
      <c r="BD47" s="1829"/>
      <c r="BE47" s="1829"/>
      <c r="BF47" s="1829"/>
      <c r="BG47" s="1642"/>
    </row>
    <row customHeight="1" ht="0.75">
      <c r="A48" s="1173" t="s">
        <v>4510</v>
      </c>
      <c r="B48" s="1173"/>
      <c r="C48" s="1173"/>
      <c r="D48" s="1167"/>
      <c r="E48" s="1177"/>
      <c r="F48" s="2556"/>
      <c r="G48" s="2535"/>
      <c r="H48" s="2560"/>
      <c r="I48" s="2561"/>
      <c r="J48" s="2562"/>
      <c r="K48" s="2562"/>
      <c r="L48" s="2554"/>
      <c r="M48" s="2288"/>
      <c r="N48" s="2563"/>
      <c r="O48" s="2564"/>
      <c r="P48" s="2609"/>
      <c r="Q48" s="2559"/>
      <c r="R48" s="2559"/>
      <c r="S48" s="2559"/>
      <c r="T48" s="2559"/>
      <c r="U48" s="2559"/>
      <c r="V48" s="2559"/>
      <c r="W48" s="2559"/>
      <c r="X48" s="2559"/>
      <c r="Y48" s="2559"/>
      <c r="Z48" s="2045"/>
      <c r="AA48" s="2046"/>
      <c r="AB48" s="2047"/>
      <c r="AC48" s="2048"/>
      <c r="AD48" s="2047"/>
      <c r="AE48" s="2048"/>
      <c r="AF48" s="2558"/>
      <c r="AG48" s="2554"/>
      <c r="AH48" s="2554"/>
      <c r="AI48" s="2558"/>
      <c r="AJ48" s="2554"/>
      <c r="AK48" s="2554"/>
      <c r="AL48" s="1992"/>
      <c r="AM48" s="1829"/>
      <c r="AN48" s="1829"/>
      <c r="AO48" s="1829"/>
      <c r="AP48" s="1829"/>
      <c r="AQ48" s="1829"/>
      <c r="AR48" s="1829"/>
      <c r="AS48" s="1829"/>
      <c r="AT48" s="1829"/>
      <c r="AU48" s="1829"/>
      <c r="AV48" s="1829"/>
      <c r="AW48" s="1829"/>
      <c r="AX48" s="1829"/>
      <c r="AY48" s="1829"/>
      <c r="AZ48" s="1829"/>
      <c r="BA48" s="1829"/>
      <c r="BB48" s="1829"/>
      <c r="BC48" s="1829"/>
      <c r="BD48" s="1829"/>
      <c r="BE48" s="1829"/>
      <c r="BF48" s="1829"/>
      <c r="BG48" s="1642"/>
    </row>
    <row customHeight="1" ht="0.75">
      <c r="A49" s="1173" t="s">
        <v>4510</v>
      </c>
      <c r="B49" s="1173"/>
      <c r="C49" s="1173"/>
      <c r="D49" s="1167"/>
      <c r="E49" s="1177"/>
      <c r="F49" s="2556"/>
      <c r="G49" s="2535"/>
      <c r="H49" s="2560"/>
      <c r="I49" s="2561"/>
      <c r="J49" s="2562"/>
      <c r="K49" s="2562"/>
      <c r="L49" s="2554"/>
      <c r="M49" s="2288"/>
      <c r="N49" s="2563"/>
      <c r="O49" s="2564"/>
      <c r="P49" s="2610"/>
      <c r="Q49" s="2559"/>
      <c r="R49" s="2559"/>
      <c r="S49" s="2559"/>
      <c r="T49" s="2559"/>
      <c r="U49" s="2559"/>
      <c r="V49" s="2559"/>
      <c r="W49" s="2559"/>
      <c r="X49" s="2559"/>
      <c r="Y49" s="2559"/>
      <c r="Z49" s="2041"/>
      <c r="AA49" s="2042"/>
      <c r="AB49" s="2049"/>
      <c r="AC49" s="2043"/>
      <c r="AD49" s="2043"/>
      <c r="AE49" s="2050"/>
      <c r="AF49" s="2558"/>
      <c r="AG49" s="2554"/>
      <c r="AH49" s="2554"/>
      <c r="AI49" s="2558"/>
      <c r="AJ49" s="2554"/>
      <c r="AK49" s="2554"/>
      <c r="AL49" s="1992"/>
      <c r="AM49" s="1829"/>
      <c r="AN49" s="1829"/>
      <c r="AO49" s="1829"/>
      <c r="AP49" s="1829"/>
      <c r="AQ49" s="1829"/>
      <c r="AR49" s="1829"/>
      <c r="AS49" s="1829"/>
      <c r="AT49" s="1829"/>
      <c r="AU49" s="1829"/>
      <c r="AV49" s="1829"/>
      <c r="AW49" s="1829"/>
      <c r="AX49" s="1829"/>
      <c r="AY49" s="1829"/>
      <c r="AZ49" s="1829"/>
      <c r="BA49" s="1829"/>
      <c r="BB49" s="1829"/>
      <c r="BC49" s="1829"/>
      <c r="BD49" s="1829"/>
      <c r="BE49" s="1829"/>
      <c r="BF49" s="1829"/>
      <c r="BG49" s="1642"/>
    </row>
    <row customHeight="1" ht="0.75">
      <c r="A50" s="1173" t="s">
        <v>4510</v>
      </c>
      <c r="B50" s="1173"/>
      <c r="C50" s="1173"/>
      <c r="D50" s="1167"/>
      <c r="E50" s="1177"/>
      <c r="F50" s="2556"/>
      <c r="G50" s="2535"/>
      <c r="H50" s="2560"/>
      <c r="I50" s="2561"/>
      <c r="J50" s="2562"/>
      <c r="K50" s="2562"/>
      <c r="L50" s="2554"/>
      <c r="M50" s="2288"/>
      <c r="N50" s="2042"/>
      <c r="O50" s="2042"/>
      <c r="P50" s="2049"/>
      <c r="Q50" s="2042"/>
      <c r="R50" s="2042"/>
      <c r="S50" s="2042"/>
      <c r="T50" s="2042"/>
      <c r="U50" s="2042"/>
      <c r="V50" s="2042"/>
      <c r="W50" s="2042"/>
      <c r="X50" s="2042"/>
      <c r="Y50" s="2042"/>
      <c r="Z50" s="2042"/>
      <c r="AA50" s="2042"/>
      <c r="AB50" s="2042"/>
      <c r="AC50" s="2042"/>
      <c r="AD50" s="2042"/>
      <c r="AE50" s="2051"/>
      <c r="AF50" s="2558"/>
      <c r="AG50" s="2554"/>
      <c r="AH50" s="2554"/>
      <c r="AI50" s="2558"/>
      <c r="AJ50" s="2554"/>
      <c r="AK50" s="2554"/>
      <c r="AL50" s="1992"/>
      <c r="AM50" s="1829"/>
      <c r="AN50" s="1829"/>
      <c r="AO50" s="1829"/>
      <c r="AP50" s="1829"/>
      <c r="AQ50" s="1829"/>
      <c r="AR50" s="1829"/>
      <c r="AS50" s="1829"/>
      <c r="AT50" s="1829"/>
      <c r="AU50" s="1829"/>
      <c r="AV50" s="1829"/>
      <c r="AW50" s="1829"/>
      <c r="AX50" s="1829"/>
      <c r="AY50" s="1829"/>
      <c r="AZ50" s="1829"/>
      <c r="BA50" s="1829"/>
      <c r="BB50" s="1829"/>
      <c r="BC50" s="1829"/>
      <c r="BD50" s="1829"/>
      <c r="BE50" s="1829"/>
      <c r="BF50" s="1829"/>
      <c r="BG50" s="1642"/>
    </row>
    <row customHeight="1" ht="12">
      <c r="A51" s="1173" t="s">
        <v>4510</v>
      </c>
      <c r="B51" s="1173"/>
      <c r="C51" s="1173"/>
      <c r="D51" s="1167"/>
      <c r="E51" s="1177"/>
      <c r="F51" s="2557"/>
      <c r="G51" s="1197"/>
      <c r="H51" s="1197"/>
      <c r="I51" s="2555" t="s">
        <v>4551</v>
      </c>
      <c r="J51" s="2555"/>
      <c r="K51" s="2555"/>
      <c r="L51" s="1180"/>
      <c r="M51" s="1180"/>
      <c r="N51" s="1181"/>
      <c r="O51" s="1181"/>
      <c r="P51" s="1181"/>
      <c r="Q51" s="1181"/>
      <c r="R51" s="1181"/>
      <c r="S51" s="1181"/>
      <c r="T51" s="1181"/>
      <c r="U51" s="1181"/>
      <c r="V51" s="1181"/>
      <c r="W51" s="1181"/>
      <c r="X51" s="1181"/>
      <c r="Y51" s="1181"/>
      <c r="Z51" s="1181"/>
      <c r="AA51" s="1181"/>
      <c r="AB51" s="1181"/>
      <c r="AC51" s="1181"/>
      <c r="AD51" s="1181"/>
      <c r="AE51" s="1181"/>
      <c r="AF51" s="1181"/>
      <c r="AG51" s="1180"/>
      <c r="AH51" s="1180"/>
      <c r="AI51" s="1181"/>
      <c r="AJ51" s="1180"/>
      <c r="AK51" s="1181"/>
      <c r="AL51" s="1992"/>
      <c r="AM51" s="1829"/>
      <c r="AN51" s="1829"/>
      <c r="AO51" s="1829"/>
      <c r="AP51" s="1829"/>
      <c r="AQ51" s="1829"/>
      <c r="AR51" s="1829"/>
      <c r="AS51" s="1829"/>
      <c r="AT51" s="1829"/>
      <c r="AU51" s="1829"/>
      <c r="AV51" s="1829"/>
      <c r="AW51" s="1829"/>
      <c r="AX51" s="1829"/>
      <c r="AY51" s="1829"/>
      <c r="AZ51" s="1829"/>
      <c r="BA51" s="1829"/>
      <c r="BB51" s="1829"/>
      <c r="BC51" s="1829"/>
      <c r="BD51" s="1829"/>
      <c r="BE51" s="1829"/>
      <c r="BF51" s="1829"/>
      <c r="BG51" s="1642"/>
    </row>
    <row customHeight="1" ht="0.75">
      <c r="A52" s="1173" t="s">
        <v>4510</v>
      </c>
      <c r="B52" s="1173"/>
      <c r="C52" s="1173"/>
      <c r="D52" s="1167"/>
      <c r="E52" s="1177"/>
      <c r="F52" s="2556">
        <v>2026</v>
      </c>
      <c r="G52" s="2535"/>
      <c r="H52" s="2560" t="s">
        <v>552</v>
      </c>
      <c r="I52" s="2561"/>
      <c r="J52" s="2562"/>
      <c r="K52" s="2562"/>
      <c r="L52" s="2554"/>
      <c r="M52" s="2288"/>
      <c r="N52" s="2040"/>
      <c r="O52" s="2039"/>
      <c r="P52" s="2040"/>
      <c r="Q52" s="2040"/>
      <c r="R52" s="2040"/>
      <c r="S52" s="2040"/>
      <c r="T52" s="2040"/>
      <c r="U52" s="2040"/>
      <c r="V52" s="2040"/>
      <c r="W52" s="2040"/>
      <c r="X52" s="2040"/>
      <c r="Y52" s="2040"/>
      <c r="Z52" s="2040"/>
      <c r="AA52" s="2040"/>
      <c r="AB52" s="2040"/>
      <c r="AC52" s="2040"/>
      <c r="AD52" s="2040"/>
      <c r="AE52" s="2040"/>
      <c r="AF52" s="2558"/>
      <c r="AG52" s="2554"/>
      <c r="AH52" s="2554"/>
      <c r="AI52" s="2558"/>
      <c r="AJ52" s="2554"/>
      <c r="AK52" s="2554"/>
      <c r="AL52" s="1992"/>
      <c r="AM52" s="1829"/>
      <c r="AN52" s="1829"/>
      <c r="AO52" s="1829"/>
      <c r="AP52" s="1829"/>
      <c r="AQ52" s="1829"/>
      <c r="AR52" s="1829"/>
      <c r="AS52" s="1829"/>
      <c r="AT52" s="1829"/>
      <c r="AU52" s="1829"/>
      <c r="AV52" s="1829"/>
      <c r="AW52" s="1829"/>
      <c r="AX52" s="1829"/>
      <c r="AY52" s="1829"/>
      <c r="AZ52" s="1829"/>
      <c r="BA52" s="1829"/>
      <c r="BB52" s="1829"/>
      <c r="BC52" s="1829"/>
      <c r="BD52" s="1829"/>
      <c r="BE52" s="1829"/>
      <c r="BF52" s="1829"/>
      <c r="BG52" s="1642"/>
    </row>
    <row customHeight="1" ht="0.75">
      <c r="A53" s="1173" t="s">
        <v>4510</v>
      </c>
      <c r="B53" s="1173"/>
      <c r="C53" s="1173"/>
      <c r="D53" s="1167"/>
      <c r="E53" s="1177"/>
      <c r="F53" s="2556"/>
      <c r="G53" s="2535"/>
      <c r="H53" s="2560"/>
      <c r="I53" s="2561"/>
      <c r="J53" s="2562"/>
      <c r="K53" s="2562"/>
      <c r="L53" s="2554"/>
      <c r="M53" s="2288"/>
      <c r="N53" s="2563"/>
      <c r="O53" s="2564"/>
      <c r="P53" s="2608"/>
      <c r="Q53" s="2559"/>
      <c r="R53" s="2559"/>
      <c r="S53" s="2559"/>
      <c r="T53" s="2559"/>
      <c r="U53" s="2559"/>
      <c r="V53" s="2559"/>
      <c r="W53" s="2559"/>
      <c r="X53" s="2559"/>
      <c r="Y53" s="2559"/>
      <c r="Z53" s="2041"/>
      <c r="AA53" s="2042"/>
      <c r="AB53" s="2042"/>
      <c r="AC53" s="2043"/>
      <c r="AD53" s="2043"/>
      <c r="AE53" s="2044"/>
      <c r="AF53" s="2558"/>
      <c r="AG53" s="2554"/>
      <c r="AH53" s="2554"/>
      <c r="AI53" s="2558"/>
      <c r="AJ53" s="2554"/>
      <c r="AK53" s="2554"/>
      <c r="AL53" s="1992"/>
      <c r="AM53" s="1829"/>
      <c r="AN53" s="1829"/>
      <c r="AO53" s="1829"/>
      <c r="AP53" s="1829"/>
      <c r="AQ53" s="1829"/>
      <c r="AR53" s="1829"/>
      <c r="AS53" s="1829"/>
      <c r="AT53" s="1829"/>
      <c r="AU53" s="1829"/>
      <c r="AV53" s="1829"/>
      <c r="AW53" s="1829"/>
      <c r="AX53" s="1829"/>
      <c r="AY53" s="1829"/>
      <c r="AZ53" s="1829"/>
      <c r="BA53" s="1829"/>
      <c r="BB53" s="1829"/>
      <c r="BC53" s="1829"/>
      <c r="BD53" s="1829"/>
      <c r="BE53" s="1829"/>
      <c r="BF53" s="1829"/>
      <c r="BG53" s="1642"/>
    </row>
    <row customHeight="1" ht="0.75">
      <c r="A54" s="1173" t="s">
        <v>4510</v>
      </c>
      <c r="B54" s="1173"/>
      <c r="C54" s="1173"/>
      <c r="D54" s="1167"/>
      <c r="E54" s="1177"/>
      <c r="F54" s="2556"/>
      <c r="G54" s="2535"/>
      <c r="H54" s="2560"/>
      <c r="I54" s="2561"/>
      <c r="J54" s="2562"/>
      <c r="K54" s="2562"/>
      <c r="L54" s="2554"/>
      <c r="M54" s="2288"/>
      <c r="N54" s="2563"/>
      <c r="O54" s="2564"/>
      <c r="P54" s="2609"/>
      <c r="Q54" s="2559"/>
      <c r="R54" s="2559"/>
      <c r="S54" s="2559"/>
      <c r="T54" s="2559"/>
      <c r="U54" s="2559"/>
      <c r="V54" s="2559"/>
      <c r="W54" s="2559"/>
      <c r="X54" s="2559"/>
      <c r="Y54" s="2559"/>
      <c r="Z54" s="2045"/>
      <c r="AA54" s="2046"/>
      <c r="AB54" s="2047"/>
      <c r="AC54" s="2048"/>
      <c r="AD54" s="2047"/>
      <c r="AE54" s="2048"/>
      <c r="AF54" s="2558"/>
      <c r="AG54" s="2554"/>
      <c r="AH54" s="2554"/>
      <c r="AI54" s="2558"/>
      <c r="AJ54" s="2554"/>
      <c r="AK54" s="2554"/>
      <c r="AL54" s="1992"/>
      <c r="AM54" s="1829"/>
      <c r="AN54" s="1829"/>
      <c r="AO54" s="1829"/>
      <c r="AP54" s="1829"/>
      <c r="AQ54" s="1829"/>
      <c r="AR54" s="1829"/>
      <c r="AS54" s="1829"/>
      <c r="AT54" s="1829"/>
      <c r="AU54" s="1829"/>
      <c r="AV54" s="1829"/>
      <c r="AW54" s="1829"/>
      <c r="AX54" s="1829"/>
      <c r="AY54" s="1829"/>
      <c r="AZ54" s="1829"/>
      <c r="BA54" s="1829"/>
      <c r="BB54" s="1829"/>
      <c r="BC54" s="1829"/>
      <c r="BD54" s="1829"/>
      <c r="BE54" s="1829"/>
      <c r="BF54" s="1829"/>
      <c r="BG54" s="1642"/>
    </row>
    <row customHeight="1" ht="0.75">
      <c r="A55" s="1173" t="s">
        <v>4510</v>
      </c>
      <c r="B55" s="1173"/>
      <c r="C55" s="1173"/>
      <c r="D55" s="1167"/>
      <c r="E55" s="1177"/>
      <c r="F55" s="2556"/>
      <c r="G55" s="2535"/>
      <c r="H55" s="2560"/>
      <c r="I55" s="2561"/>
      <c r="J55" s="2562"/>
      <c r="K55" s="2562"/>
      <c r="L55" s="2554"/>
      <c r="M55" s="2288"/>
      <c r="N55" s="2563"/>
      <c r="O55" s="2564"/>
      <c r="P55" s="2610"/>
      <c r="Q55" s="2559"/>
      <c r="R55" s="2559"/>
      <c r="S55" s="2559"/>
      <c r="T55" s="2559"/>
      <c r="U55" s="2559"/>
      <c r="V55" s="2559"/>
      <c r="W55" s="2559"/>
      <c r="X55" s="2559"/>
      <c r="Y55" s="2559"/>
      <c r="Z55" s="2041"/>
      <c r="AA55" s="2042"/>
      <c r="AB55" s="2049"/>
      <c r="AC55" s="2043"/>
      <c r="AD55" s="2043"/>
      <c r="AE55" s="2050"/>
      <c r="AF55" s="2558"/>
      <c r="AG55" s="2554"/>
      <c r="AH55" s="2554"/>
      <c r="AI55" s="2558"/>
      <c r="AJ55" s="2554"/>
      <c r="AK55" s="2554"/>
      <c r="AL55" s="1992"/>
      <c r="AM55" s="1829"/>
      <c r="AN55" s="1829"/>
      <c r="AO55" s="1829"/>
      <c r="AP55" s="1829"/>
      <c r="AQ55" s="1829"/>
      <c r="AR55" s="1829"/>
      <c r="AS55" s="1829"/>
      <c r="AT55" s="1829"/>
      <c r="AU55" s="1829"/>
      <c r="AV55" s="1829"/>
      <c r="AW55" s="1829"/>
      <c r="AX55" s="1829"/>
      <c r="AY55" s="1829"/>
      <c r="AZ55" s="1829"/>
      <c r="BA55" s="1829"/>
      <c r="BB55" s="1829"/>
      <c r="BC55" s="1829"/>
      <c r="BD55" s="1829"/>
      <c r="BE55" s="1829"/>
      <c r="BF55" s="1829"/>
      <c r="BG55" s="1642"/>
    </row>
    <row customHeight="1" ht="0.75">
      <c r="A56" s="1173" t="s">
        <v>4510</v>
      </c>
      <c r="B56" s="1173"/>
      <c r="C56" s="1173"/>
      <c r="D56" s="1167"/>
      <c r="E56" s="1177"/>
      <c r="F56" s="2556"/>
      <c r="G56" s="2535"/>
      <c r="H56" s="2560"/>
      <c r="I56" s="2561"/>
      <c r="J56" s="2562"/>
      <c r="K56" s="2562"/>
      <c r="L56" s="2554"/>
      <c r="M56" s="2288"/>
      <c r="N56" s="2042"/>
      <c r="O56" s="2042"/>
      <c r="P56" s="2049"/>
      <c r="Q56" s="2042"/>
      <c r="R56" s="2042"/>
      <c r="S56" s="2042"/>
      <c r="T56" s="2042"/>
      <c r="U56" s="2042"/>
      <c r="V56" s="2042"/>
      <c r="W56" s="2042"/>
      <c r="X56" s="2042"/>
      <c r="Y56" s="2042"/>
      <c r="Z56" s="2042"/>
      <c r="AA56" s="2042"/>
      <c r="AB56" s="2042"/>
      <c r="AC56" s="2042"/>
      <c r="AD56" s="2042"/>
      <c r="AE56" s="2051"/>
      <c r="AF56" s="2558"/>
      <c r="AG56" s="2554"/>
      <c r="AH56" s="2554"/>
      <c r="AI56" s="2558"/>
      <c r="AJ56" s="2554"/>
      <c r="AK56" s="2554"/>
      <c r="AL56" s="1992"/>
      <c r="AM56" s="1829"/>
      <c r="AN56" s="1829"/>
      <c r="AO56" s="1829"/>
      <c r="AP56" s="1829"/>
      <c r="AQ56" s="1829"/>
      <c r="AR56" s="1829"/>
      <c r="AS56" s="1829"/>
      <c r="AT56" s="1829"/>
      <c r="AU56" s="1829"/>
      <c r="AV56" s="1829"/>
      <c r="AW56" s="1829"/>
      <c r="AX56" s="1829"/>
      <c r="AY56" s="1829"/>
      <c r="AZ56" s="1829"/>
      <c r="BA56" s="1829"/>
      <c r="BB56" s="1829"/>
      <c r="BC56" s="1829"/>
      <c r="BD56" s="1829"/>
      <c r="BE56" s="1829"/>
      <c r="BF56" s="1829"/>
      <c r="BG56" s="1642"/>
    </row>
    <row customHeight="1" ht="12">
      <c r="A57" s="1173" t="s">
        <v>4510</v>
      </c>
      <c r="B57" s="1173"/>
      <c r="C57" s="1173"/>
      <c r="D57" s="1167"/>
      <c r="E57" s="1177"/>
      <c r="F57" s="2557"/>
      <c r="G57" s="1197"/>
      <c r="H57" s="1197"/>
      <c r="I57" s="2555" t="s">
        <v>4551</v>
      </c>
      <c r="J57" s="2555"/>
      <c r="K57" s="2555"/>
      <c r="L57" s="1180"/>
      <c r="M57" s="1180"/>
      <c r="N57" s="1181"/>
      <c r="O57" s="1181"/>
      <c r="P57" s="1181"/>
      <c r="Q57" s="1181"/>
      <c r="R57" s="1181"/>
      <c r="S57" s="1181"/>
      <c r="T57" s="1181"/>
      <c r="U57" s="1181"/>
      <c r="V57" s="1181"/>
      <c r="W57" s="1181"/>
      <c r="X57" s="1181"/>
      <c r="Y57" s="1181"/>
      <c r="Z57" s="1181"/>
      <c r="AA57" s="1181"/>
      <c r="AB57" s="1181"/>
      <c r="AC57" s="1181"/>
      <c r="AD57" s="1181"/>
      <c r="AE57" s="1181"/>
      <c r="AF57" s="1181"/>
      <c r="AG57" s="1180"/>
      <c r="AH57" s="1180"/>
      <c r="AI57" s="1181"/>
      <c r="AJ57" s="1180"/>
      <c r="AK57" s="1181"/>
      <c r="AL57" s="1992"/>
      <c r="AM57" s="1829"/>
      <c r="AN57" s="1829"/>
      <c r="AO57" s="1829"/>
      <c r="AP57" s="1829"/>
      <c r="AQ57" s="1829"/>
      <c r="AR57" s="1829"/>
      <c r="AS57" s="1829"/>
      <c r="AT57" s="1829"/>
      <c r="AU57" s="1829"/>
      <c r="AV57" s="1829"/>
      <c r="AW57" s="1829"/>
      <c r="AX57" s="1829"/>
      <c r="AY57" s="1829"/>
      <c r="AZ57" s="1829"/>
      <c r="BA57" s="1829"/>
      <c r="BB57" s="1829"/>
      <c r="BC57" s="1829"/>
      <c r="BD57" s="1829"/>
      <c r="BE57" s="1829"/>
      <c r="BF57" s="1829"/>
      <c r="BG57" s="1642"/>
    </row>
    <row customHeight="1" ht="0.75">
      <c r="A58" s="1173" t="s">
        <v>4510</v>
      </c>
      <c r="B58" s="1173"/>
      <c r="C58" s="1173"/>
      <c r="D58" s="1167"/>
      <c r="E58" s="1177"/>
      <c r="F58" s="2556">
        <v>2027</v>
      </c>
      <c r="G58" s="2535"/>
      <c r="H58" s="2560" t="s">
        <v>552</v>
      </c>
      <c r="I58" s="2561"/>
      <c r="J58" s="2562"/>
      <c r="K58" s="2562"/>
      <c r="L58" s="2554"/>
      <c r="M58" s="2288"/>
      <c r="N58" s="2040"/>
      <c r="O58" s="2039"/>
      <c r="P58" s="2040"/>
      <c r="Q58" s="2040"/>
      <c r="R58" s="2040"/>
      <c r="S58" s="2040"/>
      <c r="T58" s="2040"/>
      <c r="U58" s="2040"/>
      <c r="V58" s="2040"/>
      <c r="W58" s="2040"/>
      <c r="X58" s="2040"/>
      <c r="Y58" s="2040"/>
      <c r="Z58" s="2040"/>
      <c r="AA58" s="2040"/>
      <c r="AB58" s="2040"/>
      <c r="AC58" s="2040"/>
      <c r="AD58" s="2040"/>
      <c r="AE58" s="2040"/>
      <c r="AF58" s="2558"/>
      <c r="AG58" s="2554"/>
      <c r="AH58" s="2554"/>
      <c r="AI58" s="2558"/>
      <c r="AJ58" s="2554"/>
      <c r="AK58" s="2554"/>
      <c r="AL58" s="1992"/>
      <c r="AM58" s="1829"/>
      <c r="AN58" s="1829"/>
      <c r="AO58" s="1829"/>
      <c r="AP58" s="1829"/>
      <c r="AQ58" s="1829"/>
      <c r="AR58" s="1829"/>
      <c r="AS58" s="1829"/>
      <c r="AT58" s="1829"/>
      <c r="AU58" s="1829"/>
      <c r="AV58" s="1829"/>
      <c r="AW58" s="1829"/>
      <c r="AX58" s="1829"/>
      <c r="AY58" s="1829"/>
      <c r="AZ58" s="1829"/>
      <c r="BA58" s="1829"/>
      <c r="BB58" s="1829"/>
      <c r="BC58" s="1829"/>
      <c r="BD58" s="1829"/>
      <c r="BE58" s="1829"/>
      <c r="BF58" s="1829"/>
      <c r="BG58" s="1642"/>
    </row>
    <row customHeight="1" ht="0.75">
      <c r="A59" s="1173" t="s">
        <v>4510</v>
      </c>
      <c r="B59" s="1173"/>
      <c r="C59" s="1173"/>
      <c r="D59" s="1167"/>
      <c r="E59" s="1177"/>
      <c r="F59" s="2556"/>
      <c r="G59" s="2535"/>
      <c r="H59" s="2560"/>
      <c r="I59" s="2561"/>
      <c r="J59" s="2562"/>
      <c r="K59" s="2562"/>
      <c r="L59" s="2554"/>
      <c r="M59" s="2288"/>
      <c r="N59" s="2563"/>
      <c r="O59" s="2564"/>
      <c r="P59" s="2608"/>
      <c r="Q59" s="2559"/>
      <c r="R59" s="2559"/>
      <c r="S59" s="2559"/>
      <c r="T59" s="2559"/>
      <c r="U59" s="2559"/>
      <c r="V59" s="2559"/>
      <c r="W59" s="2559"/>
      <c r="X59" s="2559"/>
      <c r="Y59" s="2559"/>
      <c r="Z59" s="2041"/>
      <c r="AA59" s="2042"/>
      <c r="AB59" s="2042"/>
      <c r="AC59" s="2043"/>
      <c r="AD59" s="2043"/>
      <c r="AE59" s="2044"/>
      <c r="AF59" s="2558"/>
      <c r="AG59" s="2554"/>
      <c r="AH59" s="2554"/>
      <c r="AI59" s="2558"/>
      <c r="AJ59" s="2554"/>
      <c r="AK59" s="2554"/>
      <c r="AL59" s="1992"/>
      <c r="AM59" s="1829"/>
      <c r="AN59" s="1829"/>
      <c r="AO59" s="1829"/>
      <c r="AP59" s="1829"/>
      <c r="AQ59" s="1829"/>
      <c r="AR59" s="1829"/>
      <c r="AS59" s="1829"/>
      <c r="AT59" s="1829"/>
      <c r="AU59" s="1829"/>
      <c r="AV59" s="1829"/>
      <c r="AW59" s="1829"/>
      <c r="AX59" s="1829"/>
      <c r="AY59" s="1829"/>
      <c r="AZ59" s="1829"/>
      <c r="BA59" s="1829"/>
      <c r="BB59" s="1829"/>
      <c r="BC59" s="1829"/>
      <c r="BD59" s="1829"/>
      <c r="BE59" s="1829"/>
      <c r="BF59" s="1829"/>
      <c r="BG59" s="1642"/>
    </row>
    <row customHeight="1" ht="0.75">
      <c r="A60" s="1173" t="s">
        <v>4510</v>
      </c>
      <c r="B60" s="1173"/>
      <c r="C60" s="1173"/>
      <c r="D60" s="1167"/>
      <c r="E60" s="1177"/>
      <c r="F60" s="2556"/>
      <c r="G60" s="2535"/>
      <c r="H60" s="2560"/>
      <c r="I60" s="2561"/>
      <c r="J60" s="2562"/>
      <c r="K60" s="2562"/>
      <c r="L60" s="2554"/>
      <c r="M60" s="2288"/>
      <c r="N60" s="2563"/>
      <c r="O60" s="2564"/>
      <c r="P60" s="2609"/>
      <c r="Q60" s="2559"/>
      <c r="R60" s="2559"/>
      <c r="S60" s="2559"/>
      <c r="T60" s="2559"/>
      <c r="U60" s="2559"/>
      <c r="V60" s="2559"/>
      <c r="W60" s="2559"/>
      <c r="X60" s="2559"/>
      <c r="Y60" s="2559"/>
      <c r="Z60" s="2045"/>
      <c r="AA60" s="2046"/>
      <c r="AB60" s="2047"/>
      <c r="AC60" s="2048"/>
      <c r="AD60" s="2047"/>
      <c r="AE60" s="2048"/>
      <c r="AF60" s="2558"/>
      <c r="AG60" s="2554"/>
      <c r="AH60" s="2554"/>
      <c r="AI60" s="2558"/>
      <c r="AJ60" s="2554"/>
      <c r="AK60" s="2554"/>
      <c r="AL60" s="1992"/>
      <c r="AM60" s="1829"/>
      <c r="AN60" s="1829"/>
      <c r="AO60" s="1829"/>
      <c r="AP60" s="1829"/>
      <c r="AQ60" s="1829"/>
      <c r="AR60" s="1829"/>
      <c r="AS60" s="1829"/>
      <c r="AT60" s="1829"/>
      <c r="AU60" s="1829"/>
      <c r="AV60" s="1829"/>
      <c r="AW60" s="1829"/>
      <c r="AX60" s="1829"/>
      <c r="AY60" s="1829"/>
      <c r="AZ60" s="1829"/>
      <c r="BA60" s="1829"/>
      <c r="BB60" s="1829"/>
      <c r="BC60" s="1829"/>
      <c r="BD60" s="1829"/>
      <c r="BE60" s="1829"/>
      <c r="BF60" s="1829"/>
      <c r="BG60" s="1642"/>
    </row>
    <row customHeight="1" ht="0.75">
      <c r="A61" s="1173" t="s">
        <v>4510</v>
      </c>
      <c r="B61" s="1173"/>
      <c r="C61" s="1173"/>
      <c r="D61" s="1167"/>
      <c r="E61" s="1177"/>
      <c r="F61" s="2556"/>
      <c r="G61" s="2535"/>
      <c r="H61" s="2560"/>
      <c r="I61" s="2561"/>
      <c r="J61" s="2562"/>
      <c r="K61" s="2562"/>
      <c r="L61" s="2554"/>
      <c r="M61" s="2288"/>
      <c r="N61" s="2563"/>
      <c r="O61" s="2564"/>
      <c r="P61" s="2610"/>
      <c r="Q61" s="2559"/>
      <c r="R61" s="2559"/>
      <c r="S61" s="2559"/>
      <c r="T61" s="2559"/>
      <c r="U61" s="2559"/>
      <c r="V61" s="2559"/>
      <c r="W61" s="2559"/>
      <c r="X61" s="2559"/>
      <c r="Y61" s="2559"/>
      <c r="Z61" s="2041"/>
      <c r="AA61" s="2042"/>
      <c r="AB61" s="2049"/>
      <c r="AC61" s="2043"/>
      <c r="AD61" s="2043"/>
      <c r="AE61" s="2050"/>
      <c r="AF61" s="2558"/>
      <c r="AG61" s="2554"/>
      <c r="AH61" s="2554"/>
      <c r="AI61" s="2558"/>
      <c r="AJ61" s="2554"/>
      <c r="AK61" s="2554"/>
      <c r="AL61" s="1992"/>
      <c r="AM61" s="1829"/>
      <c r="AN61" s="1829"/>
      <c r="AO61" s="1829"/>
      <c r="AP61" s="1829"/>
      <c r="AQ61" s="1829"/>
      <c r="AR61" s="1829"/>
      <c r="AS61" s="1829"/>
      <c r="AT61" s="1829"/>
      <c r="AU61" s="1829"/>
      <c r="AV61" s="1829"/>
      <c r="AW61" s="1829"/>
      <c r="AX61" s="1829"/>
      <c r="AY61" s="1829"/>
      <c r="AZ61" s="1829"/>
      <c r="BA61" s="1829"/>
      <c r="BB61" s="1829"/>
      <c r="BC61" s="1829"/>
      <c r="BD61" s="1829"/>
      <c r="BE61" s="1829"/>
      <c r="BF61" s="1829"/>
      <c r="BG61" s="1642"/>
    </row>
    <row customHeight="1" ht="0.75">
      <c r="A62" s="1173" t="s">
        <v>4510</v>
      </c>
      <c r="B62" s="1173"/>
      <c r="C62" s="1173"/>
      <c r="D62" s="1167"/>
      <c r="E62" s="1177"/>
      <c r="F62" s="2556"/>
      <c r="G62" s="2535"/>
      <c r="H62" s="2560"/>
      <c r="I62" s="2561"/>
      <c r="J62" s="2562"/>
      <c r="K62" s="2562"/>
      <c r="L62" s="2554"/>
      <c r="M62" s="2288"/>
      <c r="N62" s="2042"/>
      <c r="O62" s="2042"/>
      <c r="P62" s="2049"/>
      <c r="Q62" s="2042"/>
      <c r="R62" s="2042"/>
      <c r="S62" s="2042"/>
      <c r="T62" s="2042"/>
      <c r="U62" s="2042"/>
      <c r="V62" s="2042"/>
      <c r="W62" s="2042"/>
      <c r="X62" s="2042"/>
      <c r="Y62" s="2042"/>
      <c r="Z62" s="2042"/>
      <c r="AA62" s="2042"/>
      <c r="AB62" s="2042"/>
      <c r="AC62" s="2042"/>
      <c r="AD62" s="2042"/>
      <c r="AE62" s="2051"/>
      <c r="AF62" s="2558"/>
      <c r="AG62" s="2554"/>
      <c r="AH62" s="2554"/>
      <c r="AI62" s="2558"/>
      <c r="AJ62" s="2554"/>
      <c r="AK62" s="2554"/>
      <c r="AL62" s="1992"/>
      <c r="AM62" s="1829"/>
      <c r="AN62" s="1829"/>
      <c r="AO62" s="1829"/>
      <c r="AP62" s="1829"/>
      <c r="AQ62" s="1829"/>
      <c r="AR62" s="1829"/>
      <c r="AS62" s="1829"/>
      <c r="AT62" s="1829"/>
      <c r="AU62" s="1829"/>
      <c r="AV62" s="1829"/>
      <c r="AW62" s="1829"/>
      <c r="AX62" s="1829"/>
      <c r="AY62" s="1829"/>
      <c r="AZ62" s="1829"/>
      <c r="BA62" s="1829"/>
      <c r="BB62" s="1829"/>
      <c r="BC62" s="1829"/>
      <c r="BD62" s="1829"/>
      <c r="BE62" s="1829"/>
      <c r="BF62" s="1829"/>
      <c r="BG62" s="1642"/>
    </row>
    <row customHeight="1" ht="12">
      <c r="A63" s="1173" t="s">
        <v>4510</v>
      </c>
      <c r="B63" s="1173"/>
      <c r="C63" s="1173"/>
      <c r="D63" s="1167"/>
      <c r="E63" s="1177"/>
      <c r="F63" s="2557"/>
      <c r="G63" s="1197"/>
      <c r="H63" s="1197"/>
      <c r="I63" s="2555" t="s">
        <v>4551</v>
      </c>
      <c r="J63" s="2555"/>
      <c r="K63" s="2555"/>
      <c r="L63" s="1180"/>
      <c r="M63" s="1180"/>
      <c r="N63" s="1181"/>
      <c r="O63" s="1181"/>
      <c r="P63" s="1181"/>
      <c r="Q63" s="1181"/>
      <c r="R63" s="1181"/>
      <c r="S63" s="1181"/>
      <c r="T63" s="1181"/>
      <c r="U63" s="1181"/>
      <c r="V63" s="1181"/>
      <c r="W63" s="1181"/>
      <c r="X63" s="1181"/>
      <c r="Y63" s="1181"/>
      <c r="Z63" s="1181"/>
      <c r="AA63" s="1181"/>
      <c r="AB63" s="1181"/>
      <c r="AC63" s="1181"/>
      <c r="AD63" s="1181"/>
      <c r="AE63" s="1181"/>
      <c r="AF63" s="1181"/>
      <c r="AG63" s="1180"/>
      <c r="AH63" s="1180"/>
      <c r="AI63" s="1181"/>
      <c r="AJ63" s="1180"/>
      <c r="AK63" s="1181"/>
      <c r="AL63" s="1992"/>
      <c r="AM63" s="1829"/>
      <c r="AN63" s="1829"/>
      <c r="AO63" s="1829"/>
      <c r="AP63" s="1829"/>
      <c r="AQ63" s="1829"/>
      <c r="AR63" s="1829"/>
      <c r="AS63" s="1829"/>
      <c r="AT63" s="1829"/>
      <c r="AU63" s="1829"/>
      <c r="AV63" s="1829"/>
      <c r="AW63" s="1829"/>
      <c r="AX63" s="1829"/>
      <c r="AY63" s="1829"/>
      <c r="AZ63" s="1829"/>
      <c r="BA63" s="1829"/>
      <c r="BB63" s="1829"/>
      <c r="BC63" s="1829"/>
      <c r="BD63" s="1829"/>
      <c r="BE63" s="1829"/>
      <c r="BF63" s="1829"/>
      <c r="BG63" s="1642"/>
    </row>
    <row customHeight="1" ht="21">
      <c r="A64" s="1174" t="s">
        <v>4520</v>
      </c>
      <c r="B64" s="1173"/>
      <c r="C64" s="1173"/>
      <c r="D64" s="1167"/>
      <c r="E64" s="1177" t="s">
        <v>22</v>
      </c>
      <c r="F64" s="1129" t="str">
        <f>INDEX(IP_MAIN_LIST_NAME_IP,MATCH(A64,IP_MAIN_LIST_IP_ID,0))&amp;" ("&amp;INDEX(IP_MAIN_START_DATE,MATCH(A64,IP_MAIN_LIST_IP_ID,0))&amp;"-"&amp;INDEX(IP_MAIN_END_DATE,MATCH(A64,IP_MAIN_LIST_IP_ID,0))&amp;")"</f>
        <v>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 (01.01.2018-31.12.2028)</v>
      </c>
      <c r="G64" s="1130"/>
      <c r="H64" s="1130"/>
      <c r="I64" s="1192"/>
      <c r="J64" s="1192"/>
      <c r="K64" s="1193"/>
      <c r="L64" s="1193"/>
      <c r="M64" s="1193"/>
      <c r="N64" s="1194"/>
      <c r="O64" s="1194"/>
      <c r="P64" s="1194"/>
      <c r="Q64" s="1194"/>
      <c r="R64" s="1194"/>
      <c r="S64" s="1194"/>
      <c r="T64" s="1194"/>
      <c r="U64" s="1194"/>
      <c r="V64" s="1194"/>
      <c r="W64" s="1194"/>
      <c r="X64" s="1194"/>
      <c r="Y64" s="1194"/>
      <c r="Z64" s="1194"/>
      <c r="AA64" s="1194"/>
      <c r="AB64" s="1194"/>
      <c r="AC64" s="1194"/>
      <c r="AD64" s="1194"/>
      <c r="AE64" s="1195"/>
      <c r="AF64" s="1193"/>
      <c r="AG64" s="1193"/>
      <c r="AH64" s="1193"/>
      <c r="AI64" s="1193"/>
      <c r="AJ64" s="1193"/>
      <c r="AK64" s="1193"/>
      <c r="AL64" s="1992"/>
      <c r="AM64" s="1829"/>
      <c r="AN64" s="1829"/>
      <c r="AO64" s="1829"/>
      <c r="AP64" s="1829"/>
      <c r="AQ64" s="1829"/>
      <c r="AR64" s="1829"/>
      <c r="AS64" s="1829"/>
      <c r="AT64" s="1829"/>
      <c r="AU64" s="1829"/>
      <c r="AV64" s="1829"/>
      <c r="AW64" s="1829"/>
      <c r="AX64" s="1829"/>
      <c r="AY64" s="1829"/>
      <c r="AZ64" s="1829"/>
      <c r="BA64" s="1829"/>
      <c r="BB64" s="1829"/>
      <c r="BC64" s="1829"/>
      <c r="BD64" s="1829"/>
      <c r="BE64" s="1829"/>
      <c r="BF64" s="1829"/>
      <c r="BG64" s="1642"/>
    </row>
    <row customHeight="1" ht="0.75">
      <c r="A65" s="1173" t="s">
        <v>4520</v>
      </c>
      <c r="B65" s="1173"/>
      <c r="C65" s="1173"/>
      <c r="D65" s="1167"/>
      <c r="E65" s="1177"/>
      <c r="F65" s="2556">
        <v>2018</v>
      </c>
      <c r="G65" s="2535"/>
      <c r="H65" s="2560" t="s">
        <v>552</v>
      </c>
      <c r="I65" s="2561"/>
      <c r="J65" s="2562"/>
      <c r="K65" s="2562"/>
      <c r="L65" s="2554"/>
      <c r="M65" s="2288"/>
      <c r="N65" s="2040"/>
      <c r="O65" s="2039"/>
      <c r="P65" s="2040"/>
      <c r="Q65" s="2040"/>
      <c r="R65" s="2040"/>
      <c r="S65" s="2040"/>
      <c r="T65" s="2040"/>
      <c r="U65" s="2040"/>
      <c r="V65" s="2040"/>
      <c r="W65" s="2040"/>
      <c r="X65" s="2040"/>
      <c r="Y65" s="2040"/>
      <c r="Z65" s="2040"/>
      <c r="AA65" s="2040"/>
      <c r="AB65" s="2040"/>
      <c r="AC65" s="2040"/>
      <c r="AD65" s="2040"/>
      <c r="AE65" s="2040"/>
      <c r="AF65" s="2558"/>
      <c r="AG65" s="2554"/>
      <c r="AH65" s="2554"/>
      <c r="AI65" s="2558"/>
      <c r="AJ65" s="2554"/>
      <c r="AK65" s="2554"/>
      <c r="AL65" s="1992"/>
      <c r="AM65" s="1829"/>
      <c r="AN65" s="1829"/>
      <c r="AO65" s="1829"/>
      <c r="AP65" s="1829"/>
      <c r="AQ65" s="1829"/>
      <c r="AR65" s="1829"/>
      <c r="AS65" s="1829"/>
      <c r="AT65" s="1829"/>
      <c r="AU65" s="1829"/>
      <c r="AV65" s="1829"/>
      <c r="AW65" s="1829"/>
      <c r="AX65" s="1829"/>
      <c r="AY65" s="1829"/>
      <c r="AZ65" s="1829"/>
      <c r="BA65" s="1829"/>
      <c r="BB65" s="1829"/>
      <c r="BC65" s="1829"/>
      <c r="BD65" s="1829"/>
      <c r="BE65" s="1829"/>
      <c r="BF65" s="1829"/>
      <c r="BG65" s="1642"/>
    </row>
    <row customHeight="1" ht="0.75">
      <c r="A66" s="1173" t="s">
        <v>4520</v>
      </c>
      <c r="B66" s="1173"/>
      <c r="C66" s="1173"/>
      <c r="D66" s="1167"/>
      <c r="E66" s="1177"/>
      <c r="F66" s="2556"/>
      <c r="G66" s="2535"/>
      <c r="H66" s="2560"/>
      <c r="I66" s="2561"/>
      <c r="J66" s="2562"/>
      <c r="K66" s="2562"/>
      <c r="L66" s="2554"/>
      <c r="M66" s="2288"/>
      <c r="N66" s="2563"/>
      <c r="O66" s="2564"/>
      <c r="P66" s="2608"/>
      <c r="Q66" s="2559"/>
      <c r="R66" s="2559"/>
      <c r="S66" s="2559"/>
      <c r="T66" s="2559"/>
      <c r="U66" s="2559"/>
      <c r="V66" s="2559"/>
      <c r="W66" s="2559"/>
      <c r="X66" s="2559"/>
      <c r="Y66" s="2559"/>
      <c r="Z66" s="2041"/>
      <c r="AA66" s="2042"/>
      <c r="AB66" s="2042"/>
      <c r="AC66" s="2043"/>
      <c r="AD66" s="2043"/>
      <c r="AE66" s="2044"/>
      <c r="AF66" s="2558"/>
      <c r="AG66" s="2554"/>
      <c r="AH66" s="2554"/>
      <c r="AI66" s="2558"/>
      <c r="AJ66" s="2554"/>
      <c r="AK66" s="2554"/>
      <c r="AL66" s="1992"/>
      <c r="AM66" s="1829"/>
      <c r="AN66" s="1829"/>
      <c r="AO66" s="1829"/>
      <c r="AP66" s="1829"/>
      <c r="AQ66" s="1829"/>
      <c r="AR66" s="1829"/>
      <c r="AS66" s="1829"/>
      <c r="AT66" s="1829"/>
      <c r="AU66" s="1829"/>
      <c r="AV66" s="1829"/>
      <c r="AW66" s="1829"/>
      <c r="AX66" s="1829"/>
      <c r="AY66" s="1829"/>
      <c r="AZ66" s="1829"/>
      <c r="BA66" s="1829"/>
      <c r="BB66" s="1829"/>
      <c r="BC66" s="1829"/>
      <c r="BD66" s="1829"/>
      <c r="BE66" s="1829"/>
      <c r="BF66" s="1829"/>
      <c r="BG66" s="1642"/>
    </row>
    <row customHeight="1" ht="0.75">
      <c r="A67" s="1173" t="s">
        <v>4520</v>
      </c>
      <c r="B67" s="1173"/>
      <c r="C67" s="1173"/>
      <c r="D67" s="1167"/>
      <c r="E67" s="1177"/>
      <c r="F67" s="2556"/>
      <c r="G67" s="2535"/>
      <c r="H67" s="2560"/>
      <c r="I67" s="2561"/>
      <c r="J67" s="2562"/>
      <c r="K67" s="2562"/>
      <c r="L67" s="2554"/>
      <c r="M67" s="2288"/>
      <c r="N67" s="2563"/>
      <c r="O67" s="2564"/>
      <c r="P67" s="2609"/>
      <c r="Q67" s="2559"/>
      <c r="R67" s="2559"/>
      <c r="S67" s="2559"/>
      <c r="T67" s="2559"/>
      <c r="U67" s="2559"/>
      <c r="V67" s="2559"/>
      <c r="W67" s="2559"/>
      <c r="X67" s="2559"/>
      <c r="Y67" s="2559"/>
      <c r="Z67" s="2045"/>
      <c r="AA67" s="2046"/>
      <c r="AB67" s="2047"/>
      <c r="AC67" s="2048"/>
      <c r="AD67" s="2047"/>
      <c r="AE67" s="2048"/>
      <c r="AF67" s="2558"/>
      <c r="AG67" s="2554"/>
      <c r="AH67" s="2554"/>
      <c r="AI67" s="2558"/>
      <c r="AJ67" s="2554"/>
      <c r="AK67" s="2554"/>
      <c r="AL67" s="1992"/>
      <c r="AM67" s="1829"/>
      <c r="AN67" s="1829"/>
      <c r="AO67" s="1829"/>
      <c r="AP67" s="1829"/>
      <c r="AQ67" s="1829"/>
      <c r="AR67" s="1829"/>
      <c r="AS67" s="1829"/>
      <c r="AT67" s="1829"/>
      <c r="AU67" s="1829"/>
      <c r="AV67" s="1829"/>
      <c r="AW67" s="1829"/>
      <c r="AX67" s="1829"/>
      <c r="AY67" s="1829"/>
      <c r="AZ67" s="1829"/>
      <c r="BA67" s="1829"/>
      <c r="BB67" s="1829"/>
      <c r="BC67" s="1829"/>
      <c r="BD67" s="1829"/>
      <c r="BE67" s="1829"/>
      <c r="BF67" s="1829"/>
      <c r="BG67" s="1642"/>
    </row>
    <row customHeight="1" ht="0.75">
      <c r="A68" s="1173" t="s">
        <v>4520</v>
      </c>
      <c r="B68" s="1173"/>
      <c r="C68" s="1173"/>
      <c r="D68" s="1167"/>
      <c r="E68" s="1177"/>
      <c r="F68" s="2556"/>
      <c r="G68" s="2535"/>
      <c r="H68" s="2560"/>
      <c r="I68" s="2561"/>
      <c r="J68" s="2562"/>
      <c r="K68" s="2562"/>
      <c r="L68" s="2554"/>
      <c r="M68" s="2288"/>
      <c r="N68" s="2563"/>
      <c r="O68" s="2564"/>
      <c r="P68" s="2610"/>
      <c r="Q68" s="2559"/>
      <c r="R68" s="2559"/>
      <c r="S68" s="2559"/>
      <c r="T68" s="2559"/>
      <c r="U68" s="2559"/>
      <c r="V68" s="2559"/>
      <c r="W68" s="2559"/>
      <c r="X68" s="2559"/>
      <c r="Y68" s="2559"/>
      <c r="Z68" s="2041"/>
      <c r="AA68" s="2042"/>
      <c r="AB68" s="2049"/>
      <c r="AC68" s="2043"/>
      <c r="AD68" s="2043"/>
      <c r="AE68" s="2050"/>
      <c r="AF68" s="2558"/>
      <c r="AG68" s="2554"/>
      <c r="AH68" s="2554"/>
      <c r="AI68" s="2558"/>
      <c r="AJ68" s="2554"/>
      <c r="AK68" s="2554"/>
      <c r="AL68" s="1992"/>
      <c r="AM68" s="1829"/>
      <c r="AN68" s="1829"/>
      <c r="AO68" s="1829"/>
      <c r="AP68" s="1829"/>
      <c r="AQ68" s="1829"/>
      <c r="AR68" s="1829"/>
      <c r="AS68" s="1829"/>
      <c r="AT68" s="1829"/>
      <c r="AU68" s="1829"/>
      <c r="AV68" s="1829"/>
      <c r="AW68" s="1829"/>
      <c r="AX68" s="1829"/>
      <c r="AY68" s="1829"/>
      <c r="AZ68" s="1829"/>
      <c r="BA68" s="1829"/>
      <c r="BB68" s="1829"/>
      <c r="BC68" s="1829"/>
      <c r="BD68" s="1829"/>
      <c r="BE68" s="1829"/>
      <c r="BF68" s="1829"/>
      <c r="BG68" s="1642"/>
    </row>
    <row customHeight="1" ht="0.75">
      <c r="A69" s="1173" t="s">
        <v>4520</v>
      </c>
      <c r="B69" s="1173"/>
      <c r="C69" s="1173"/>
      <c r="D69" s="1167"/>
      <c r="E69" s="1177"/>
      <c r="F69" s="2556"/>
      <c r="G69" s="2535"/>
      <c r="H69" s="2560"/>
      <c r="I69" s="2561"/>
      <c r="J69" s="2562"/>
      <c r="K69" s="2562"/>
      <c r="L69" s="2554"/>
      <c r="M69" s="2288"/>
      <c r="N69" s="2042"/>
      <c r="O69" s="2042"/>
      <c r="P69" s="2049"/>
      <c r="Q69" s="2042"/>
      <c r="R69" s="2042"/>
      <c r="S69" s="2042"/>
      <c r="T69" s="2042"/>
      <c r="U69" s="2042"/>
      <c r="V69" s="2042"/>
      <c r="W69" s="2042"/>
      <c r="X69" s="2042"/>
      <c r="Y69" s="2042"/>
      <c r="Z69" s="2042"/>
      <c r="AA69" s="2042"/>
      <c r="AB69" s="2042"/>
      <c r="AC69" s="2042"/>
      <c r="AD69" s="2042"/>
      <c r="AE69" s="2051"/>
      <c r="AF69" s="2558"/>
      <c r="AG69" s="2554"/>
      <c r="AH69" s="2554"/>
      <c r="AI69" s="2558"/>
      <c r="AJ69" s="2554"/>
      <c r="AK69" s="2554"/>
      <c r="AL69" s="1992"/>
      <c r="AM69" s="1829"/>
      <c r="AN69" s="1829"/>
      <c r="AO69" s="1829"/>
      <c r="AP69" s="1829"/>
      <c r="AQ69" s="1829"/>
      <c r="AR69" s="1829"/>
      <c r="AS69" s="1829"/>
      <c r="AT69" s="1829"/>
      <c r="AU69" s="1829"/>
      <c r="AV69" s="1829"/>
      <c r="AW69" s="1829"/>
      <c r="AX69" s="1829"/>
      <c r="AY69" s="1829"/>
      <c r="AZ69" s="1829"/>
      <c r="BA69" s="1829"/>
      <c r="BB69" s="1829"/>
      <c r="BC69" s="1829"/>
      <c r="BD69" s="1829"/>
      <c r="BE69" s="1829"/>
      <c r="BF69" s="1829"/>
      <c r="BG69" s="1642"/>
    </row>
    <row customHeight="1" ht="12">
      <c r="A70" s="1173" t="s">
        <v>4520</v>
      </c>
      <c r="B70" s="1173"/>
      <c r="C70" s="1173"/>
      <c r="D70" s="1167"/>
      <c r="E70" s="1177"/>
      <c r="F70" s="2557"/>
      <c r="G70" s="1197"/>
      <c r="H70" s="1197"/>
      <c r="I70" s="2555" t="s">
        <v>4551</v>
      </c>
      <c r="J70" s="2555"/>
      <c r="K70" s="2555"/>
      <c r="L70" s="1180"/>
      <c r="M70" s="1180"/>
      <c r="N70" s="1181"/>
      <c r="O70" s="1181"/>
      <c r="P70" s="1181"/>
      <c r="Q70" s="1181"/>
      <c r="R70" s="1181"/>
      <c r="S70" s="1181"/>
      <c r="T70" s="1181"/>
      <c r="U70" s="1181"/>
      <c r="V70" s="1181"/>
      <c r="W70" s="1181"/>
      <c r="X70" s="1181"/>
      <c r="Y70" s="1181"/>
      <c r="Z70" s="1181"/>
      <c r="AA70" s="1181"/>
      <c r="AB70" s="1181"/>
      <c r="AC70" s="1181"/>
      <c r="AD70" s="1181"/>
      <c r="AE70" s="1181"/>
      <c r="AF70" s="1181"/>
      <c r="AG70" s="1180"/>
      <c r="AH70" s="1180"/>
      <c r="AI70" s="1181"/>
      <c r="AJ70" s="1180"/>
      <c r="AK70" s="1181"/>
      <c r="AL70" s="1992"/>
      <c r="AM70" s="1829"/>
      <c r="AN70" s="1829"/>
      <c r="AO70" s="1829"/>
      <c r="AP70" s="1829"/>
      <c r="AQ70" s="1829"/>
      <c r="AR70" s="1829"/>
      <c r="AS70" s="1829"/>
      <c r="AT70" s="1829"/>
      <c r="AU70" s="1829"/>
      <c r="AV70" s="1829"/>
      <c r="AW70" s="1829"/>
      <c r="AX70" s="1829"/>
      <c r="AY70" s="1829"/>
      <c r="AZ70" s="1829"/>
      <c r="BA70" s="1829"/>
      <c r="BB70" s="1829"/>
      <c r="BC70" s="1829"/>
      <c r="BD70" s="1829"/>
      <c r="BE70" s="1829"/>
      <c r="BF70" s="1829"/>
      <c r="BG70" s="1642"/>
    </row>
    <row customHeight="1" ht="0.75">
      <c r="A71" s="1173" t="s">
        <v>4520</v>
      </c>
      <c r="B71" s="1173"/>
      <c r="C71" s="1173"/>
      <c r="D71" s="1167"/>
      <c r="E71" s="1177"/>
      <c r="F71" s="2556">
        <v>2019</v>
      </c>
      <c r="G71" s="2535"/>
      <c r="H71" s="2560" t="s">
        <v>552</v>
      </c>
      <c r="I71" s="2561"/>
      <c r="J71" s="2562"/>
      <c r="K71" s="2562"/>
      <c r="L71" s="2554"/>
      <c r="M71" s="2288"/>
      <c r="N71" s="2040"/>
      <c r="O71" s="2039"/>
      <c r="P71" s="2040"/>
      <c r="Q71" s="2040"/>
      <c r="R71" s="2040"/>
      <c r="S71" s="2040"/>
      <c r="T71" s="2040"/>
      <c r="U71" s="2040"/>
      <c r="V71" s="2040"/>
      <c r="W71" s="2040"/>
      <c r="X71" s="2040"/>
      <c r="Y71" s="2040"/>
      <c r="Z71" s="2040"/>
      <c r="AA71" s="2040"/>
      <c r="AB71" s="2040"/>
      <c r="AC71" s="2040"/>
      <c r="AD71" s="2040"/>
      <c r="AE71" s="2040"/>
      <c r="AF71" s="2558"/>
      <c r="AG71" s="2554"/>
      <c r="AH71" s="2554"/>
      <c r="AI71" s="2558"/>
      <c r="AJ71" s="2554"/>
      <c r="AK71" s="2554"/>
      <c r="AL71" s="1992"/>
      <c r="AM71" s="1829"/>
      <c r="AN71" s="1829"/>
      <c r="AO71" s="1829"/>
      <c r="AP71" s="1829"/>
      <c r="AQ71" s="1829"/>
      <c r="AR71" s="1829"/>
      <c r="AS71" s="1829"/>
      <c r="AT71" s="1829"/>
      <c r="AU71" s="1829"/>
      <c r="AV71" s="1829"/>
      <c r="AW71" s="1829"/>
      <c r="AX71" s="1829"/>
      <c r="AY71" s="1829"/>
      <c r="AZ71" s="1829"/>
      <c r="BA71" s="1829"/>
      <c r="BB71" s="1829"/>
      <c r="BC71" s="1829"/>
      <c r="BD71" s="1829"/>
      <c r="BE71" s="1829"/>
      <c r="BF71" s="1829"/>
      <c r="BG71" s="1642"/>
    </row>
    <row customHeight="1" ht="0.75">
      <c r="A72" s="1173" t="s">
        <v>4520</v>
      </c>
      <c r="B72" s="1173"/>
      <c r="C72" s="1173"/>
      <c r="D72" s="1167"/>
      <c r="E72" s="1177"/>
      <c r="F72" s="2556"/>
      <c r="G72" s="2535"/>
      <c r="H72" s="2560"/>
      <c r="I72" s="2561"/>
      <c r="J72" s="2562"/>
      <c r="K72" s="2562"/>
      <c r="L72" s="2554"/>
      <c r="M72" s="2288"/>
      <c r="N72" s="2563"/>
      <c r="O72" s="2564"/>
      <c r="P72" s="2608"/>
      <c r="Q72" s="2559"/>
      <c r="R72" s="2559"/>
      <c r="S72" s="2559"/>
      <c r="T72" s="2559"/>
      <c r="U72" s="2559"/>
      <c r="V72" s="2559"/>
      <c r="W72" s="2559"/>
      <c r="X72" s="2559"/>
      <c r="Y72" s="2559"/>
      <c r="Z72" s="2041"/>
      <c r="AA72" s="2042"/>
      <c r="AB72" s="2042"/>
      <c r="AC72" s="2043"/>
      <c r="AD72" s="2043"/>
      <c r="AE72" s="2044"/>
      <c r="AF72" s="2558"/>
      <c r="AG72" s="2554"/>
      <c r="AH72" s="2554"/>
      <c r="AI72" s="2558"/>
      <c r="AJ72" s="2554"/>
      <c r="AK72" s="2554"/>
      <c r="AL72" s="1992"/>
      <c r="AM72" s="1829"/>
      <c r="AN72" s="1829"/>
      <c r="AO72" s="1829"/>
      <c r="AP72" s="1829"/>
      <c r="AQ72" s="1829"/>
      <c r="AR72" s="1829"/>
      <c r="AS72" s="1829"/>
      <c r="AT72" s="1829"/>
      <c r="AU72" s="1829"/>
      <c r="AV72" s="1829"/>
      <c r="AW72" s="1829"/>
      <c r="AX72" s="1829"/>
      <c r="AY72" s="1829"/>
      <c r="AZ72" s="1829"/>
      <c r="BA72" s="1829"/>
      <c r="BB72" s="1829"/>
      <c r="BC72" s="1829"/>
      <c r="BD72" s="1829"/>
      <c r="BE72" s="1829"/>
      <c r="BF72" s="1829"/>
      <c r="BG72" s="1642"/>
    </row>
    <row customHeight="1" ht="0.75">
      <c r="A73" s="1173" t="s">
        <v>4520</v>
      </c>
      <c r="B73" s="1173"/>
      <c r="C73" s="1173"/>
      <c r="D73" s="1167"/>
      <c r="E73" s="1177"/>
      <c r="F73" s="2556"/>
      <c r="G73" s="2535"/>
      <c r="H73" s="2560"/>
      <c r="I73" s="2561"/>
      <c r="J73" s="2562"/>
      <c r="K73" s="2562"/>
      <c r="L73" s="2554"/>
      <c r="M73" s="2288"/>
      <c r="N73" s="2563"/>
      <c r="O73" s="2564"/>
      <c r="P73" s="2609"/>
      <c r="Q73" s="2559"/>
      <c r="R73" s="2559"/>
      <c r="S73" s="2559"/>
      <c r="T73" s="2559"/>
      <c r="U73" s="2559"/>
      <c r="V73" s="2559"/>
      <c r="W73" s="2559"/>
      <c r="X73" s="2559"/>
      <c r="Y73" s="2559"/>
      <c r="Z73" s="2045"/>
      <c r="AA73" s="2046"/>
      <c r="AB73" s="2047"/>
      <c r="AC73" s="2048"/>
      <c r="AD73" s="2047"/>
      <c r="AE73" s="2048"/>
      <c r="AF73" s="2558"/>
      <c r="AG73" s="2554"/>
      <c r="AH73" s="2554"/>
      <c r="AI73" s="2558"/>
      <c r="AJ73" s="2554"/>
      <c r="AK73" s="2554"/>
      <c r="AL73" s="1992"/>
      <c r="AM73" s="1829"/>
      <c r="AN73" s="1829"/>
      <c r="AO73" s="1829"/>
      <c r="AP73" s="1829"/>
      <c r="AQ73" s="1829"/>
      <c r="AR73" s="1829"/>
      <c r="AS73" s="1829"/>
      <c r="AT73" s="1829"/>
      <c r="AU73" s="1829"/>
      <c r="AV73" s="1829"/>
      <c r="AW73" s="1829"/>
      <c r="AX73" s="1829"/>
      <c r="AY73" s="1829"/>
      <c r="AZ73" s="1829"/>
      <c r="BA73" s="1829"/>
      <c r="BB73" s="1829"/>
      <c r="BC73" s="1829"/>
      <c r="BD73" s="1829"/>
      <c r="BE73" s="1829"/>
      <c r="BF73" s="1829"/>
      <c r="BG73" s="1642"/>
    </row>
    <row customHeight="1" ht="0.75">
      <c r="A74" s="1173" t="s">
        <v>4520</v>
      </c>
      <c r="B74" s="1173"/>
      <c r="C74" s="1173"/>
      <c r="D74" s="1167"/>
      <c r="E74" s="1177"/>
      <c r="F74" s="2556"/>
      <c r="G74" s="2535"/>
      <c r="H74" s="2560"/>
      <c r="I74" s="2561"/>
      <c r="J74" s="2562"/>
      <c r="K74" s="2562"/>
      <c r="L74" s="2554"/>
      <c r="M74" s="2288"/>
      <c r="N74" s="2563"/>
      <c r="O74" s="2564"/>
      <c r="P74" s="2610"/>
      <c r="Q74" s="2559"/>
      <c r="R74" s="2559"/>
      <c r="S74" s="2559"/>
      <c r="T74" s="2559"/>
      <c r="U74" s="2559"/>
      <c r="V74" s="2559"/>
      <c r="W74" s="2559"/>
      <c r="X74" s="2559"/>
      <c r="Y74" s="2559"/>
      <c r="Z74" s="2041"/>
      <c r="AA74" s="2042"/>
      <c r="AB74" s="2049"/>
      <c r="AC74" s="2043"/>
      <c r="AD74" s="2043"/>
      <c r="AE74" s="2050"/>
      <c r="AF74" s="2558"/>
      <c r="AG74" s="2554"/>
      <c r="AH74" s="2554"/>
      <c r="AI74" s="2558"/>
      <c r="AJ74" s="2554"/>
      <c r="AK74" s="2554"/>
      <c r="AL74" s="1992"/>
      <c r="AM74" s="1829"/>
      <c r="AN74" s="1829"/>
      <c r="AO74" s="1829"/>
      <c r="AP74" s="1829"/>
      <c r="AQ74" s="1829"/>
      <c r="AR74" s="1829"/>
      <c r="AS74" s="1829"/>
      <c r="AT74" s="1829"/>
      <c r="AU74" s="1829"/>
      <c r="AV74" s="1829"/>
      <c r="AW74" s="1829"/>
      <c r="AX74" s="1829"/>
      <c r="AY74" s="1829"/>
      <c r="AZ74" s="1829"/>
      <c r="BA74" s="1829"/>
      <c r="BB74" s="1829"/>
      <c r="BC74" s="1829"/>
      <c r="BD74" s="1829"/>
      <c r="BE74" s="1829"/>
      <c r="BF74" s="1829"/>
      <c r="BG74" s="1642"/>
    </row>
    <row customHeight="1" ht="0.75">
      <c r="A75" s="1173" t="s">
        <v>4520</v>
      </c>
      <c r="B75" s="1173"/>
      <c r="C75" s="1173"/>
      <c r="D75" s="1167"/>
      <c r="E75" s="1177"/>
      <c r="F75" s="2556"/>
      <c r="G75" s="2535"/>
      <c r="H75" s="2560"/>
      <c r="I75" s="2561"/>
      <c r="J75" s="2562"/>
      <c r="K75" s="2562"/>
      <c r="L75" s="2554"/>
      <c r="M75" s="2288"/>
      <c r="N75" s="2042"/>
      <c r="O75" s="2042"/>
      <c r="P75" s="2049"/>
      <c r="Q75" s="2042"/>
      <c r="R75" s="2042"/>
      <c r="S75" s="2042"/>
      <c r="T75" s="2042"/>
      <c r="U75" s="2042"/>
      <c r="V75" s="2042"/>
      <c r="W75" s="2042"/>
      <c r="X75" s="2042"/>
      <c r="Y75" s="2042"/>
      <c r="Z75" s="2042"/>
      <c r="AA75" s="2042"/>
      <c r="AB75" s="2042"/>
      <c r="AC75" s="2042"/>
      <c r="AD75" s="2042"/>
      <c r="AE75" s="2051"/>
      <c r="AF75" s="2558"/>
      <c r="AG75" s="2554"/>
      <c r="AH75" s="2554"/>
      <c r="AI75" s="2558"/>
      <c r="AJ75" s="2554"/>
      <c r="AK75" s="2554"/>
      <c r="AL75" s="1992"/>
      <c r="AM75" s="1829"/>
      <c r="AN75" s="1829"/>
      <c r="AO75" s="1829"/>
      <c r="AP75" s="1829"/>
      <c r="AQ75" s="1829"/>
      <c r="AR75" s="1829"/>
      <c r="AS75" s="1829"/>
      <c r="AT75" s="1829"/>
      <c r="AU75" s="1829"/>
      <c r="AV75" s="1829"/>
      <c r="AW75" s="1829"/>
      <c r="AX75" s="1829"/>
      <c r="AY75" s="1829"/>
      <c r="AZ75" s="1829"/>
      <c r="BA75" s="1829"/>
      <c r="BB75" s="1829"/>
      <c r="BC75" s="1829"/>
      <c r="BD75" s="1829"/>
      <c r="BE75" s="1829"/>
      <c r="BF75" s="1829"/>
      <c r="BG75" s="1642"/>
    </row>
    <row customHeight="1" ht="12">
      <c r="A76" s="1173" t="s">
        <v>4520</v>
      </c>
      <c r="B76" s="1173"/>
      <c r="C76" s="1173"/>
      <c r="D76" s="1167"/>
      <c r="E76" s="1177"/>
      <c r="F76" s="2557"/>
      <c r="G76" s="1197"/>
      <c r="H76" s="1197"/>
      <c r="I76" s="2555" t="s">
        <v>4551</v>
      </c>
      <c r="J76" s="2555"/>
      <c r="K76" s="2555"/>
      <c r="L76" s="1180"/>
      <c r="M76" s="1180"/>
      <c r="N76" s="1181"/>
      <c r="O76" s="1181"/>
      <c r="P76" s="1181"/>
      <c r="Q76" s="1181"/>
      <c r="R76" s="1181"/>
      <c r="S76" s="1181"/>
      <c r="T76" s="1181"/>
      <c r="U76" s="1181"/>
      <c r="V76" s="1181"/>
      <c r="W76" s="1181"/>
      <c r="X76" s="1181"/>
      <c r="Y76" s="1181"/>
      <c r="Z76" s="1181"/>
      <c r="AA76" s="1181"/>
      <c r="AB76" s="1181"/>
      <c r="AC76" s="1181"/>
      <c r="AD76" s="1181"/>
      <c r="AE76" s="1181"/>
      <c r="AF76" s="1181"/>
      <c r="AG76" s="1180"/>
      <c r="AH76" s="1180"/>
      <c r="AI76" s="1181"/>
      <c r="AJ76" s="1180"/>
      <c r="AK76" s="1181"/>
      <c r="AL76" s="1992"/>
      <c r="AM76" s="1829"/>
      <c r="AN76" s="1829"/>
      <c r="AO76" s="1829"/>
      <c r="AP76" s="1829"/>
      <c r="AQ76" s="1829"/>
      <c r="AR76" s="1829"/>
      <c r="AS76" s="1829"/>
      <c r="AT76" s="1829"/>
      <c r="AU76" s="1829"/>
      <c r="AV76" s="1829"/>
      <c r="AW76" s="1829"/>
      <c r="AX76" s="1829"/>
      <c r="AY76" s="1829"/>
      <c r="AZ76" s="1829"/>
      <c r="BA76" s="1829"/>
      <c r="BB76" s="1829"/>
      <c r="BC76" s="1829"/>
      <c r="BD76" s="1829"/>
      <c r="BE76" s="1829"/>
      <c r="BF76" s="1829"/>
      <c r="BG76" s="1642"/>
    </row>
    <row customHeight="1" ht="0.75">
      <c r="A77" s="1173" t="s">
        <v>4520</v>
      </c>
      <c r="B77" s="1173"/>
      <c r="C77" s="1173"/>
      <c r="D77" s="1167"/>
      <c r="E77" s="1177"/>
      <c r="F77" s="2556">
        <v>2020</v>
      </c>
      <c r="G77" s="2535"/>
      <c r="H77" s="2560" t="s">
        <v>552</v>
      </c>
      <c r="I77" s="2561"/>
      <c r="J77" s="2562"/>
      <c r="K77" s="2562"/>
      <c r="L77" s="2554"/>
      <c r="M77" s="2288"/>
      <c r="N77" s="2040"/>
      <c r="O77" s="2039"/>
      <c r="P77" s="2040"/>
      <c r="Q77" s="2040"/>
      <c r="R77" s="2040"/>
      <c r="S77" s="2040"/>
      <c r="T77" s="2040"/>
      <c r="U77" s="2040"/>
      <c r="V77" s="2040"/>
      <c r="W77" s="2040"/>
      <c r="X77" s="2040"/>
      <c r="Y77" s="2040"/>
      <c r="Z77" s="2040"/>
      <c r="AA77" s="2040"/>
      <c r="AB77" s="2040"/>
      <c r="AC77" s="2040"/>
      <c r="AD77" s="2040"/>
      <c r="AE77" s="2040"/>
      <c r="AF77" s="2558"/>
      <c r="AG77" s="2554"/>
      <c r="AH77" s="2554"/>
      <c r="AI77" s="2558"/>
      <c r="AJ77" s="2554"/>
      <c r="AK77" s="2554"/>
      <c r="AL77" s="1992"/>
      <c r="AM77" s="1829"/>
      <c r="AN77" s="1829"/>
      <c r="AO77" s="1829"/>
      <c r="AP77" s="1829"/>
      <c r="AQ77" s="1829"/>
      <c r="AR77" s="1829"/>
      <c r="AS77" s="1829"/>
      <c r="AT77" s="1829"/>
      <c r="AU77" s="1829"/>
      <c r="AV77" s="1829"/>
      <c r="AW77" s="1829"/>
      <c r="AX77" s="1829"/>
      <c r="AY77" s="1829"/>
      <c r="AZ77" s="1829"/>
      <c r="BA77" s="1829"/>
      <c r="BB77" s="1829"/>
      <c r="BC77" s="1829"/>
      <c r="BD77" s="1829"/>
      <c r="BE77" s="1829"/>
      <c r="BF77" s="1829"/>
      <c r="BG77" s="1642"/>
    </row>
    <row customHeight="1" ht="0.75">
      <c r="A78" s="1173" t="s">
        <v>4520</v>
      </c>
      <c r="B78" s="1173"/>
      <c r="C78" s="1173"/>
      <c r="D78" s="1167"/>
      <c r="E78" s="1177"/>
      <c r="F78" s="2556"/>
      <c r="G78" s="2535"/>
      <c r="H78" s="2560"/>
      <c r="I78" s="2561"/>
      <c r="J78" s="2562"/>
      <c r="K78" s="2562"/>
      <c r="L78" s="2554"/>
      <c r="M78" s="2288"/>
      <c r="N78" s="2563"/>
      <c r="O78" s="2564"/>
      <c r="P78" s="2608"/>
      <c r="Q78" s="2559"/>
      <c r="R78" s="2559"/>
      <c r="S78" s="2559"/>
      <c r="T78" s="2559"/>
      <c r="U78" s="2559"/>
      <c r="V78" s="2559"/>
      <c r="W78" s="2559"/>
      <c r="X78" s="2559"/>
      <c r="Y78" s="2559"/>
      <c r="Z78" s="2041"/>
      <c r="AA78" s="2042"/>
      <c r="AB78" s="2042"/>
      <c r="AC78" s="2043"/>
      <c r="AD78" s="2043"/>
      <c r="AE78" s="2044"/>
      <c r="AF78" s="2558"/>
      <c r="AG78" s="2554"/>
      <c r="AH78" s="2554"/>
      <c r="AI78" s="2558"/>
      <c r="AJ78" s="2554"/>
      <c r="AK78" s="2554"/>
      <c r="AL78" s="1992"/>
      <c r="AM78" s="1829"/>
      <c r="AN78" s="1829"/>
      <c r="AO78" s="1829"/>
      <c r="AP78" s="1829"/>
      <c r="AQ78" s="1829"/>
      <c r="AR78" s="1829"/>
      <c r="AS78" s="1829"/>
      <c r="AT78" s="1829"/>
      <c r="AU78" s="1829"/>
      <c r="AV78" s="1829"/>
      <c r="AW78" s="1829"/>
      <c r="AX78" s="1829"/>
      <c r="AY78" s="1829"/>
      <c r="AZ78" s="1829"/>
      <c r="BA78" s="1829"/>
      <c r="BB78" s="1829"/>
      <c r="BC78" s="1829"/>
      <c r="BD78" s="1829"/>
      <c r="BE78" s="1829"/>
      <c r="BF78" s="1829"/>
      <c r="BG78" s="1642"/>
    </row>
    <row customHeight="1" ht="0.75">
      <c r="A79" s="1173" t="s">
        <v>4520</v>
      </c>
      <c r="B79" s="1173"/>
      <c r="C79" s="1173"/>
      <c r="D79" s="1167"/>
      <c r="E79" s="1177"/>
      <c r="F79" s="2556"/>
      <c r="G79" s="2535"/>
      <c r="H79" s="2560"/>
      <c r="I79" s="2561"/>
      <c r="J79" s="2562"/>
      <c r="K79" s="2562"/>
      <c r="L79" s="2554"/>
      <c r="M79" s="2288"/>
      <c r="N79" s="2563"/>
      <c r="O79" s="2564"/>
      <c r="P79" s="2609"/>
      <c r="Q79" s="2559"/>
      <c r="R79" s="2559"/>
      <c r="S79" s="2559"/>
      <c r="T79" s="2559"/>
      <c r="U79" s="2559"/>
      <c r="V79" s="2559"/>
      <c r="W79" s="2559"/>
      <c r="X79" s="2559"/>
      <c r="Y79" s="2559"/>
      <c r="Z79" s="2045"/>
      <c r="AA79" s="2046"/>
      <c r="AB79" s="2047"/>
      <c r="AC79" s="2048"/>
      <c r="AD79" s="2047"/>
      <c r="AE79" s="2048"/>
      <c r="AF79" s="2558"/>
      <c r="AG79" s="2554"/>
      <c r="AH79" s="2554"/>
      <c r="AI79" s="2558"/>
      <c r="AJ79" s="2554"/>
      <c r="AK79" s="2554"/>
      <c r="AL79" s="1992"/>
      <c r="AM79" s="1829"/>
      <c r="AN79" s="1829"/>
      <c r="AO79" s="1829"/>
      <c r="AP79" s="1829"/>
      <c r="AQ79" s="1829"/>
      <c r="AR79" s="1829"/>
      <c r="AS79" s="1829"/>
      <c r="AT79" s="1829"/>
      <c r="AU79" s="1829"/>
      <c r="AV79" s="1829"/>
      <c r="AW79" s="1829"/>
      <c r="AX79" s="1829"/>
      <c r="AY79" s="1829"/>
      <c r="AZ79" s="1829"/>
      <c r="BA79" s="1829"/>
      <c r="BB79" s="1829"/>
      <c r="BC79" s="1829"/>
      <c r="BD79" s="1829"/>
      <c r="BE79" s="1829"/>
      <c r="BF79" s="1829"/>
      <c r="BG79" s="1642"/>
    </row>
    <row customHeight="1" ht="0.75">
      <c r="A80" s="1173" t="s">
        <v>4520</v>
      </c>
      <c r="B80" s="1173"/>
      <c r="C80" s="1173"/>
      <c r="D80" s="1167"/>
      <c r="E80" s="1177"/>
      <c r="F80" s="2556"/>
      <c r="G80" s="2535"/>
      <c r="H80" s="2560"/>
      <c r="I80" s="2561"/>
      <c r="J80" s="2562"/>
      <c r="K80" s="2562"/>
      <c r="L80" s="2554"/>
      <c r="M80" s="2288"/>
      <c r="N80" s="2563"/>
      <c r="O80" s="2564"/>
      <c r="P80" s="2610"/>
      <c r="Q80" s="2559"/>
      <c r="R80" s="2559"/>
      <c r="S80" s="2559"/>
      <c r="T80" s="2559"/>
      <c r="U80" s="2559"/>
      <c r="V80" s="2559"/>
      <c r="W80" s="2559"/>
      <c r="X80" s="2559"/>
      <c r="Y80" s="2559"/>
      <c r="Z80" s="2041"/>
      <c r="AA80" s="2042"/>
      <c r="AB80" s="2049"/>
      <c r="AC80" s="2043"/>
      <c r="AD80" s="2043"/>
      <c r="AE80" s="2050"/>
      <c r="AF80" s="2558"/>
      <c r="AG80" s="2554"/>
      <c r="AH80" s="2554"/>
      <c r="AI80" s="2558"/>
      <c r="AJ80" s="2554"/>
      <c r="AK80" s="2554"/>
      <c r="AL80" s="1992"/>
      <c r="AM80" s="1829"/>
      <c r="AN80" s="1829"/>
      <c r="AO80" s="1829"/>
      <c r="AP80" s="1829"/>
      <c r="AQ80" s="1829"/>
      <c r="AR80" s="1829"/>
      <c r="AS80" s="1829"/>
      <c r="AT80" s="1829"/>
      <c r="AU80" s="1829"/>
      <c r="AV80" s="1829"/>
      <c r="AW80" s="1829"/>
      <c r="AX80" s="1829"/>
      <c r="AY80" s="1829"/>
      <c r="AZ80" s="1829"/>
      <c r="BA80" s="1829"/>
      <c r="BB80" s="1829"/>
      <c r="BC80" s="1829"/>
      <c r="BD80" s="1829"/>
      <c r="BE80" s="1829"/>
      <c r="BF80" s="1829"/>
      <c r="BG80" s="1642"/>
    </row>
    <row customHeight="1" ht="0.75">
      <c r="A81" s="1173" t="s">
        <v>4520</v>
      </c>
      <c r="B81" s="1173"/>
      <c r="C81" s="1173"/>
      <c r="D81" s="1167"/>
      <c r="E81" s="1177"/>
      <c r="F81" s="2556"/>
      <c r="G81" s="2535"/>
      <c r="H81" s="2560"/>
      <c r="I81" s="2561"/>
      <c r="J81" s="2562"/>
      <c r="K81" s="2562"/>
      <c r="L81" s="2554"/>
      <c r="M81" s="2288"/>
      <c r="N81" s="2042"/>
      <c r="O81" s="2042"/>
      <c r="P81" s="2049"/>
      <c r="Q81" s="2042"/>
      <c r="R81" s="2042"/>
      <c r="S81" s="2042"/>
      <c r="T81" s="2042"/>
      <c r="U81" s="2042"/>
      <c r="V81" s="2042"/>
      <c r="W81" s="2042"/>
      <c r="X81" s="2042"/>
      <c r="Y81" s="2042"/>
      <c r="Z81" s="2042"/>
      <c r="AA81" s="2042"/>
      <c r="AB81" s="2042"/>
      <c r="AC81" s="2042"/>
      <c r="AD81" s="2042"/>
      <c r="AE81" s="2051"/>
      <c r="AF81" s="2558"/>
      <c r="AG81" s="2554"/>
      <c r="AH81" s="2554"/>
      <c r="AI81" s="2558"/>
      <c r="AJ81" s="2554"/>
      <c r="AK81" s="2554"/>
      <c r="AL81" s="1992"/>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c r="BG81" s="1642"/>
    </row>
    <row customHeight="1" ht="12">
      <c r="A82" s="1173" t="s">
        <v>4520</v>
      </c>
      <c r="B82" s="1173"/>
      <c r="C82" s="1173"/>
      <c r="D82" s="1167"/>
      <c r="E82" s="1177"/>
      <c r="F82" s="2557"/>
      <c r="G82" s="1197"/>
      <c r="H82" s="1197"/>
      <c r="I82" s="2555" t="s">
        <v>4551</v>
      </c>
      <c r="J82" s="2555"/>
      <c r="K82" s="2555"/>
      <c r="L82" s="1180"/>
      <c r="M82" s="1180"/>
      <c r="N82" s="1181"/>
      <c r="O82" s="1181"/>
      <c r="P82" s="1181"/>
      <c r="Q82" s="1181"/>
      <c r="R82" s="1181"/>
      <c r="S82" s="1181"/>
      <c r="T82" s="1181"/>
      <c r="U82" s="1181"/>
      <c r="V82" s="1181"/>
      <c r="W82" s="1181"/>
      <c r="X82" s="1181"/>
      <c r="Y82" s="1181"/>
      <c r="Z82" s="1181"/>
      <c r="AA82" s="1181"/>
      <c r="AB82" s="1181"/>
      <c r="AC82" s="1181"/>
      <c r="AD82" s="1181"/>
      <c r="AE82" s="1181"/>
      <c r="AF82" s="1181"/>
      <c r="AG82" s="1180"/>
      <c r="AH82" s="1180"/>
      <c r="AI82" s="1181"/>
      <c r="AJ82" s="1180"/>
      <c r="AK82" s="1181"/>
      <c r="AL82" s="1992"/>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c r="BG82" s="1642"/>
    </row>
    <row customHeight="1" ht="0.75">
      <c r="A83" s="1173" t="s">
        <v>4520</v>
      </c>
      <c r="B83" s="1173"/>
      <c r="C83" s="1173"/>
      <c r="D83" s="1167"/>
      <c r="E83" s="1177"/>
      <c r="F83" s="2556">
        <v>2021</v>
      </c>
      <c r="G83" s="2535"/>
      <c r="H83" s="2560" t="s">
        <v>552</v>
      </c>
      <c r="I83" s="2561"/>
      <c r="J83" s="2562"/>
      <c r="K83" s="2562"/>
      <c r="L83" s="2554"/>
      <c r="M83" s="2288"/>
      <c r="N83" s="2040"/>
      <c r="O83" s="2039"/>
      <c r="P83" s="2040"/>
      <c r="Q83" s="2040"/>
      <c r="R83" s="2040"/>
      <c r="S83" s="2040"/>
      <c r="T83" s="2040"/>
      <c r="U83" s="2040"/>
      <c r="V83" s="2040"/>
      <c r="W83" s="2040"/>
      <c r="X83" s="2040"/>
      <c r="Y83" s="2040"/>
      <c r="Z83" s="2040"/>
      <c r="AA83" s="2040"/>
      <c r="AB83" s="2040"/>
      <c r="AC83" s="2040"/>
      <c r="AD83" s="2040"/>
      <c r="AE83" s="2040"/>
      <c r="AF83" s="2558"/>
      <c r="AG83" s="2554"/>
      <c r="AH83" s="2554"/>
      <c r="AI83" s="2558"/>
      <c r="AJ83" s="2554"/>
      <c r="AK83" s="2554"/>
      <c r="AL83" s="1992"/>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c r="BG83" s="1642"/>
    </row>
    <row customHeight="1" ht="0.75">
      <c r="A84" s="1173" t="s">
        <v>4520</v>
      </c>
      <c r="B84" s="1173"/>
      <c r="C84" s="1173"/>
      <c r="D84" s="1167"/>
      <c r="E84" s="1177"/>
      <c r="F84" s="2556"/>
      <c r="G84" s="2535"/>
      <c r="H84" s="2560"/>
      <c r="I84" s="2561"/>
      <c r="J84" s="2562"/>
      <c r="K84" s="2562"/>
      <c r="L84" s="2554"/>
      <c r="M84" s="2288"/>
      <c r="N84" s="2563"/>
      <c r="O84" s="2564"/>
      <c r="P84" s="2608"/>
      <c r="Q84" s="2559"/>
      <c r="R84" s="2559"/>
      <c r="S84" s="2559"/>
      <c r="T84" s="2559"/>
      <c r="U84" s="2559"/>
      <c r="V84" s="2559"/>
      <c r="W84" s="2559"/>
      <c r="X84" s="2559"/>
      <c r="Y84" s="2559"/>
      <c r="Z84" s="2041"/>
      <c r="AA84" s="2042"/>
      <c r="AB84" s="2042"/>
      <c r="AC84" s="2043"/>
      <c r="AD84" s="2043"/>
      <c r="AE84" s="2044"/>
      <c r="AF84" s="2558"/>
      <c r="AG84" s="2554"/>
      <c r="AH84" s="2554"/>
      <c r="AI84" s="2558"/>
      <c r="AJ84" s="2554"/>
      <c r="AK84" s="2554"/>
      <c r="AL84" s="1992"/>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c r="BG84" s="1642"/>
    </row>
    <row customHeight="1" ht="0.75">
      <c r="A85" s="1173" t="s">
        <v>4520</v>
      </c>
      <c r="B85" s="1173"/>
      <c r="C85" s="1173"/>
      <c r="D85" s="1167"/>
      <c r="E85" s="1177"/>
      <c r="F85" s="2556"/>
      <c r="G85" s="2535"/>
      <c r="H85" s="2560"/>
      <c r="I85" s="2561"/>
      <c r="J85" s="2562"/>
      <c r="K85" s="2562"/>
      <c r="L85" s="2554"/>
      <c r="M85" s="2288"/>
      <c r="N85" s="2563"/>
      <c r="O85" s="2564"/>
      <c r="P85" s="2609"/>
      <c r="Q85" s="2559"/>
      <c r="R85" s="2559"/>
      <c r="S85" s="2559"/>
      <c r="T85" s="2559"/>
      <c r="U85" s="2559"/>
      <c r="V85" s="2559"/>
      <c r="W85" s="2559"/>
      <c r="X85" s="2559"/>
      <c r="Y85" s="2559"/>
      <c r="Z85" s="2045"/>
      <c r="AA85" s="2046"/>
      <c r="AB85" s="2047"/>
      <c r="AC85" s="2048"/>
      <c r="AD85" s="2047"/>
      <c r="AE85" s="2048"/>
      <c r="AF85" s="2558"/>
      <c r="AG85" s="2554"/>
      <c r="AH85" s="2554"/>
      <c r="AI85" s="2558"/>
      <c r="AJ85" s="2554"/>
      <c r="AK85" s="2554"/>
      <c r="AL85" s="1992"/>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c r="BG85" s="1642"/>
    </row>
    <row customHeight="1" ht="0.75">
      <c r="A86" s="1173" t="s">
        <v>4520</v>
      </c>
      <c r="B86" s="1173"/>
      <c r="C86" s="1173"/>
      <c r="D86" s="1167"/>
      <c r="E86" s="1177"/>
      <c r="F86" s="2556"/>
      <c r="G86" s="2535"/>
      <c r="H86" s="2560"/>
      <c r="I86" s="2561"/>
      <c r="J86" s="2562"/>
      <c r="K86" s="2562"/>
      <c r="L86" s="2554"/>
      <c r="M86" s="2288"/>
      <c r="N86" s="2563"/>
      <c r="O86" s="2564"/>
      <c r="P86" s="2610"/>
      <c r="Q86" s="2559"/>
      <c r="R86" s="2559"/>
      <c r="S86" s="2559"/>
      <c r="T86" s="2559"/>
      <c r="U86" s="2559"/>
      <c r="V86" s="2559"/>
      <c r="W86" s="2559"/>
      <c r="X86" s="2559"/>
      <c r="Y86" s="2559"/>
      <c r="Z86" s="2041"/>
      <c r="AA86" s="2042"/>
      <c r="AB86" s="2049"/>
      <c r="AC86" s="2043"/>
      <c r="AD86" s="2043"/>
      <c r="AE86" s="2050"/>
      <c r="AF86" s="2558"/>
      <c r="AG86" s="2554"/>
      <c r="AH86" s="2554"/>
      <c r="AI86" s="2558"/>
      <c r="AJ86" s="2554"/>
      <c r="AK86" s="2554"/>
      <c r="AL86" s="1992"/>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c r="BG86" s="1642"/>
    </row>
    <row customHeight="1" ht="0.75">
      <c r="A87" s="1173" t="s">
        <v>4520</v>
      </c>
      <c r="B87" s="1173"/>
      <c r="C87" s="1173"/>
      <c r="D87" s="1167"/>
      <c r="E87" s="1177"/>
      <c r="F87" s="2556"/>
      <c r="G87" s="2535"/>
      <c r="H87" s="2560"/>
      <c r="I87" s="2561"/>
      <c r="J87" s="2562"/>
      <c r="K87" s="2562"/>
      <c r="L87" s="2554"/>
      <c r="M87" s="2288"/>
      <c r="N87" s="2042"/>
      <c r="O87" s="2042"/>
      <c r="P87" s="2049"/>
      <c r="Q87" s="2042"/>
      <c r="R87" s="2042"/>
      <c r="S87" s="2042"/>
      <c r="T87" s="2042"/>
      <c r="U87" s="2042"/>
      <c r="V87" s="2042"/>
      <c r="W87" s="2042"/>
      <c r="X87" s="2042"/>
      <c r="Y87" s="2042"/>
      <c r="Z87" s="2042"/>
      <c r="AA87" s="2042"/>
      <c r="AB87" s="2042"/>
      <c r="AC87" s="2042"/>
      <c r="AD87" s="2042"/>
      <c r="AE87" s="2051"/>
      <c r="AF87" s="2558"/>
      <c r="AG87" s="2554"/>
      <c r="AH87" s="2554"/>
      <c r="AI87" s="2558"/>
      <c r="AJ87" s="2554"/>
      <c r="AK87" s="2554"/>
      <c r="AL87" s="1992"/>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c r="BG87" s="1642"/>
    </row>
    <row customHeight="1" ht="12">
      <c r="A88" s="1173" t="s">
        <v>4520</v>
      </c>
      <c r="B88" s="1173"/>
      <c r="C88" s="1173"/>
      <c r="D88" s="1167"/>
      <c r="E88" s="1177"/>
      <c r="F88" s="2557"/>
      <c r="G88" s="1197"/>
      <c r="H88" s="1197"/>
      <c r="I88" s="2555" t="s">
        <v>4551</v>
      </c>
      <c r="J88" s="2555"/>
      <c r="K88" s="2555"/>
      <c r="L88" s="1180"/>
      <c r="M88" s="1180"/>
      <c r="N88" s="1181"/>
      <c r="O88" s="1181"/>
      <c r="P88" s="1181"/>
      <c r="Q88" s="1181"/>
      <c r="R88" s="1181"/>
      <c r="S88" s="1181"/>
      <c r="T88" s="1181"/>
      <c r="U88" s="1181"/>
      <c r="V88" s="1181"/>
      <c r="W88" s="1181"/>
      <c r="X88" s="1181"/>
      <c r="Y88" s="1181"/>
      <c r="Z88" s="1181"/>
      <c r="AA88" s="1181"/>
      <c r="AB88" s="1181"/>
      <c r="AC88" s="1181"/>
      <c r="AD88" s="1181"/>
      <c r="AE88" s="1181"/>
      <c r="AF88" s="1181"/>
      <c r="AG88" s="1180"/>
      <c r="AH88" s="1180"/>
      <c r="AI88" s="1181"/>
      <c r="AJ88" s="1180"/>
      <c r="AK88" s="1181"/>
      <c r="AL88" s="1992"/>
      <c r="AM88" s="1829"/>
      <c r="AN88" s="1829"/>
      <c r="AO88" s="1829"/>
      <c r="AP88" s="1829"/>
      <c r="AQ88" s="1829"/>
      <c r="AR88" s="1829"/>
      <c r="AS88" s="1829"/>
      <c r="AT88" s="1829"/>
      <c r="AU88" s="1829"/>
      <c r="AV88" s="1829"/>
      <c r="AW88" s="1829"/>
      <c r="AX88" s="1829"/>
      <c r="AY88" s="1829"/>
      <c r="AZ88" s="1829"/>
      <c r="BA88" s="1829"/>
      <c r="BB88" s="1829"/>
      <c r="BC88" s="1829"/>
      <c r="BD88" s="1829"/>
      <c r="BE88" s="1829"/>
      <c r="BF88" s="1829"/>
      <c r="BG88" s="1642"/>
    </row>
    <row customHeight="1" ht="0.75">
      <c r="A89" s="1173" t="s">
        <v>4520</v>
      </c>
      <c r="B89" s="1173"/>
      <c r="C89" s="1173"/>
      <c r="D89" s="1167"/>
      <c r="E89" s="1177"/>
      <c r="F89" s="2556">
        <v>2022</v>
      </c>
      <c r="G89" s="2535"/>
      <c r="H89" s="2560" t="s">
        <v>552</v>
      </c>
      <c r="I89" s="2561"/>
      <c r="J89" s="2562"/>
      <c r="K89" s="2562"/>
      <c r="L89" s="2554"/>
      <c r="M89" s="2288"/>
      <c r="N89" s="2040"/>
      <c r="O89" s="2039"/>
      <c r="P89" s="2040"/>
      <c r="Q89" s="2040"/>
      <c r="R89" s="2040"/>
      <c r="S89" s="2040"/>
      <c r="T89" s="2040"/>
      <c r="U89" s="2040"/>
      <c r="V89" s="2040"/>
      <c r="W89" s="2040"/>
      <c r="X89" s="2040"/>
      <c r="Y89" s="2040"/>
      <c r="Z89" s="2040"/>
      <c r="AA89" s="2040"/>
      <c r="AB89" s="2040"/>
      <c r="AC89" s="2040"/>
      <c r="AD89" s="2040"/>
      <c r="AE89" s="2040"/>
      <c r="AF89" s="2558"/>
      <c r="AG89" s="2554"/>
      <c r="AH89" s="2554"/>
      <c r="AI89" s="2558"/>
      <c r="AJ89" s="2554"/>
      <c r="AK89" s="2554"/>
      <c r="AL89" s="1992"/>
      <c r="AM89" s="1829"/>
      <c r="AN89" s="1829"/>
      <c r="AO89" s="1829"/>
      <c r="AP89" s="1829"/>
      <c r="AQ89" s="1829"/>
      <c r="AR89" s="1829"/>
      <c r="AS89" s="1829"/>
      <c r="AT89" s="1829"/>
      <c r="AU89" s="1829"/>
      <c r="AV89" s="1829"/>
      <c r="AW89" s="1829"/>
      <c r="AX89" s="1829"/>
      <c r="AY89" s="1829"/>
      <c r="AZ89" s="1829"/>
      <c r="BA89" s="1829"/>
      <c r="BB89" s="1829"/>
      <c r="BC89" s="1829"/>
      <c r="BD89" s="1829"/>
      <c r="BE89" s="1829"/>
      <c r="BF89" s="1829"/>
      <c r="BG89" s="1642"/>
    </row>
    <row customHeight="1" ht="0.75">
      <c r="A90" s="1173" t="s">
        <v>4520</v>
      </c>
      <c r="B90" s="1173"/>
      <c r="C90" s="1173"/>
      <c r="D90" s="1167"/>
      <c r="E90" s="1177"/>
      <c r="F90" s="2556"/>
      <c r="G90" s="2535"/>
      <c r="H90" s="2560"/>
      <c r="I90" s="2561"/>
      <c r="J90" s="2562"/>
      <c r="K90" s="2562"/>
      <c r="L90" s="2554"/>
      <c r="M90" s="2288"/>
      <c r="N90" s="2563"/>
      <c r="O90" s="2564"/>
      <c r="P90" s="2608"/>
      <c r="Q90" s="2559"/>
      <c r="R90" s="2559"/>
      <c r="S90" s="2559"/>
      <c r="T90" s="2559"/>
      <c r="U90" s="2559"/>
      <c r="V90" s="2559"/>
      <c r="W90" s="2559"/>
      <c r="X90" s="2559"/>
      <c r="Y90" s="2559"/>
      <c r="Z90" s="2041"/>
      <c r="AA90" s="2042"/>
      <c r="AB90" s="2042"/>
      <c r="AC90" s="2043"/>
      <c r="AD90" s="2043"/>
      <c r="AE90" s="2044"/>
      <c r="AF90" s="2558"/>
      <c r="AG90" s="2554"/>
      <c r="AH90" s="2554"/>
      <c r="AI90" s="2558"/>
      <c r="AJ90" s="2554"/>
      <c r="AK90" s="2554"/>
      <c r="AL90" s="1992"/>
      <c r="AM90" s="1829"/>
      <c r="AN90" s="1829"/>
      <c r="AO90" s="1829"/>
      <c r="AP90" s="1829"/>
      <c r="AQ90" s="1829"/>
      <c r="AR90" s="1829"/>
      <c r="AS90" s="1829"/>
      <c r="AT90" s="1829"/>
      <c r="AU90" s="1829"/>
      <c r="AV90" s="1829"/>
      <c r="AW90" s="1829"/>
      <c r="AX90" s="1829"/>
      <c r="AY90" s="1829"/>
      <c r="AZ90" s="1829"/>
      <c r="BA90" s="1829"/>
      <c r="BB90" s="1829"/>
      <c r="BC90" s="1829"/>
      <c r="BD90" s="1829"/>
      <c r="BE90" s="1829"/>
      <c r="BF90" s="1829"/>
      <c r="BG90" s="1642"/>
    </row>
    <row customHeight="1" ht="0.75">
      <c r="A91" s="1173" t="s">
        <v>4520</v>
      </c>
      <c r="B91" s="1173"/>
      <c r="C91" s="1173"/>
      <c r="D91" s="1167"/>
      <c r="E91" s="1177"/>
      <c r="F91" s="2556"/>
      <c r="G91" s="2535"/>
      <c r="H91" s="2560"/>
      <c r="I91" s="2561"/>
      <c r="J91" s="2562"/>
      <c r="K91" s="2562"/>
      <c r="L91" s="2554"/>
      <c r="M91" s="2288"/>
      <c r="N91" s="2563"/>
      <c r="O91" s="2564"/>
      <c r="P91" s="2609"/>
      <c r="Q91" s="2559"/>
      <c r="R91" s="2559"/>
      <c r="S91" s="2559"/>
      <c r="T91" s="2559"/>
      <c r="U91" s="2559"/>
      <c r="V91" s="2559"/>
      <c r="W91" s="2559"/>
      <c r="X91" s="2559"/>
      <c r="Y91" s="2559"/>
      <c r="Z91" s="2045"/>
      <c r="AA91" s="2046"/>
      <c r="AB91" s="2047"/>
      <c r="AC91" s="2048"/>
      <c r="AD91" s="2047"/>
      <c r="AE91" s="2048"/>
      <c r="AF91" s="2558"/>
      <c r="AG91" s="2554"/>
      <c r="AH91" s="2554"/>
      <c r="AI91" s="2558"/>
      <c r="AJ91" s="2554"/>
      <c r="AK91" s="2554"/>
      <c r="AL91" s="1992"/>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c r="BG91" s="1642"/>
    </row>
    <row customHeight="1" ht="0.75">
      <c r="A92" s="1173" t="s">
        <v>4520</v>
      </c>
      <c r="B92" s="1173"/>
      <c r="C92" s="1173"/>
      <c r="D92" s="1167"/>
      <c r="E92" s="1177"/>
      <c r="F92" s="2556"/>
      <c r="G92" s="2535"/>
      <c r="H92" s="2560"/>
      <c r="I92" s="2561"/>
      <c r="J92" s="2562"/>
      <c r="K92" s="2562"/>
      <c r="L92" s="2554"/>
      <c r="M92" s="2288"/>
      <c r="N92" s="2563"/>
      <c r="O92" s="2564"/>
      <c r="P92" s="2610"/>
      <c r="Q92" s="2559"/>
      <c r="R92" s="2559"/>
      <c r="S92" s="2559"/>
      <c r="T92" s="2559"/>
      <c r="U92" s="2559"/>
      <c r="V92" s="2559"/>
      <c r="W92" s="2559"/>
      <c r="X92" s="2559"/>
      <c r="Y92" s="2559"/>
      <c r="Z92" s="2041"/>
      <c r="AA92" s="2042"/>
      <c r="AB92" s="2049"/>
      <c r="AC92" s="2043"/>
      <c r="AD92" s="2043"/>
      <c r="AE92" s="2050"/>
      <c r="AF92" s="2558"/>
      <c r="AG92" s="2554"/>
      <c r="AH92" s="2554"/>
      <c r="AI92" s="2558"/>
      <c r="AJ92" s="2554"/>
      <c r="AK92" s="2554"/>
      <c r="AL92" s="1992"/>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c r="BG92" s="1642"/>
    </row>
    <row customHeight="1" ht="0.75">
      <c r="A93" s="1173" t="s">
        <v>4520</v>
      </c>
      <c r="B93" s="1173"/>
      <c r="C93" s="1173"/>
      <c r="D93" s="1167"/>
      <c r="E93" s="1177"/>
      <c r="F93" s="2556"/>
      <c r="G93" s="2535"/>
      <c r="H93" s="2560"/>
      <c r="I93" s="2561"/>
      <c r="J93" s="2562"/>
      <c r="K93" s="2562"/>
      <c r="L93" s="2554"/>
      <c r="M93" s="2288"/>
      <c r="N93" s="2042"/>
      <c r="O93" s="2042"/>
      <c r="P93" s="2049"/>
      <c r="Q93" s="2042"/>
      <c r="R93" s="2042"/>
      <c r="S93" s="2042"/>
      <c r="T93" s="2042"/>
      <c r="U93" s="2042"/>
      <c r="V93" s="2042"/>
      <c r="W93" s="2042"/>
      <c r="X93" s="2042"/>
      <c r="Y93" s="2042"/>
      <c r="Z93" s="2042"/>
      <c r="AA93" s="2042"/>
      <c r="AB93" s="2042"/>
      <c r="AC93" s="2042"/>
      <c r="AD93" s="2042"/>
      <c r="AE93" s="2051"/>
      <c r="AF93" s="2558"/>
      <c r="AG93" s="2554"/>
      <c r="AH93" s="2554"/>
      <c r="AI93" s="2558"/>
      <c r="AJ93" s="2554"/>
      <c r="AK93" s="2554"/>
      <c r="AL93" s="1992"/>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c r="BG93" s="1642"/>
    </row>
    <row customHeight="1" ht="12">
      <c r="A94" s="1173" t="s">
        <v>4520</v>
      </c>
      <c r="B94" s="1173"/>
      <c r="C94" s="1173"/>
      <c r="D94" s="1167"/>
      <c r="E94" s="1177"/>
      <c r="F94" s="2557"/>
      <c r="G94" s="1197"/>
      <c r="H94" s="1197"/>
      <c r="I94" s="2555" t="s">
        <v>4551</v>
      </c>
      <c r="J94" s="2555"/>
      <c r="K94" s="2555"/>
      <c r="L94" s="1180"/>
      <c r="M94" s="1180"/>
      <c r="N94" s="1181"/>
      <c r="O94" s="1181"/>
      <c r="P94" s="1181"/>
      <c r="Q94" s="1181"/>
      <c r="R94" s="1181"/>
      <c r="S94" s="1181"/>
      <c r="T94" s="1181"/>
      <c r="U94" s="1181"/>
      <c r="V94" s="1181"/>
      <c r="W94" s="1181"/>
      <c r="X94" s="1181"/>
      <c r="Y94" s="1181"/>
      <c r="Z94" s="1181"/>
      <c r="AA94" s="1181"/>
      <c r="AB94" s="1181"/>
      <c r="AC94" s="1181"/>
      <c r="AD94" s="1181"/>
      <c r="AE94" s="1181"/>
      <c r="AF94" s="1181"/>
      <c r="AG94" s="1180"/>
      <c r="AH94" s="1180"/>
      <c r="AI94" s="1181"/>
      <c r="AJ94" s="1180"/>
      <c r="AK94" s="1181"/>
      <c r="AL94" s="1992"/>
      <c r="AM94" s="1829"/>
      <c r="AN94" s="1829"/>
      <c r="AO94" s="1829"/>
      <c r="AP94" s="1829"/>
      <c r="AQ94" s="1829"/>
      <c r="AR94" s="1829"/>
      <c r="AS94" s="1829"/>
      <c r="AT94" s="1829"/>
      <c r="AU94" s="1829"/>
      <c r="AV94" s="1829"/>
      <c r="AW94" s="1829"/>
      <c r="AX94" s="1829"/>
      <c r="AY94" s="1829"/>
      <c r="AZ94" s="1829"/>
      <c r="BA94" s="1829"/>
      <c r="BB94" s="1829"/>
      <c r="BC94" s="1829"/>
      <c r="BD94" s="1829"/>
      <c r="BE94" s="1829"/>
      <c r="BF94" s="1829"/>
      <c r="BG94" s="1642"/>
    </row>
    <row customHeight="1" ht="0.75">
      <c r="A95" s="1173" t="s">
        <v>4520</v>
      </c>
      <c r="B95" s="1173"/>
      <c r="C95" s="1173"/>
      <c r="D95" s="1167"/>
      <c r="E95" s="1177"/>
      <c r="F95" s="2556">
        <v>2023</v>
      </c>
      <c r="G95" s="2535"/>
      <c r="H95" s="2560" t="s">
        <v>552</v>
      </c>
      <c r="I95" s="2561"/>
      <c r="J95" s="2562"/>
      <c r="K95" s="2562"/>
      <c r="L95" s="2554"/>
      <c r="M95" s="2288"/>
      <c r="N95" s="2040"/>
      <c r="O95" s="2039"/>
      <c r="P95" s="2040"/>
      <c r="Q95" s="2040"/>
      <c r="R95" s="2040"/>
      <c r="S95" s="2040"/>
      <c r="T95" s="2040"/>
      <c r="U95" s="2040"/>
      <c r="V95" s="2040"/>
      <c r="W95" s="2040"/>
      <c r="X95" s="2040"/>
      <c r="Y95" s="2040"/>
      <c r="Z95" s="2040"/>
      <c r="AA95" s="2040"/>
      <c r="AB95" s="2040"/>
      <c r="AC95" s="2040"/>
      <c r="AD95" s="2040"/>
      <c r="AE95" s="2040"/>
      <c r="AF95" s="2558"/>
      <c r="AG95" s="2554"/>
      <c r="AH95" s="2554"/>
      <c r="AI95" s="2558"/>
      <c r="AJ95" s="2554"/>
      <c r="AK95" s="2554"/>
      <c r="AL95" s="1992"/>
      <c r="AM95" s="1829"/>
      <c r="AN95" s="1829"/>
      <c r="AO95" s="1829"/>
      <c r="AP95" s="1829"/>
      <c r="AQ95" s="1829"/>
      <c r="AR95" s="1829"/>
      <c r="AS95" s="1829"/>
      <c r="AT95" s="1829"/>
      <c r="AU95" s="1829"/>
      <c r="AV95" s="1829"/>
      <c r="AW95" s="1829"/>
      <c r="AX95" s="1829"/>
      <c r="AY95" s="1829"/>
      <c r="AZ95" s="1829"/>
      <c r="BA95" s="1829"/>
      <c r="BB95" s="1829"/>
      <c r="BC95" s="1829"/>
      <c r="BD95" s="1829"/>
      <c r="BE95" s="1829"/>
      <c r="BF95" s="1829"/>
      <c r="BG95" s="1642"/>
    </row>
    <row customHeight="1" ht="0.75">
      <c r="A96" s="1173" t="s">
        <v>4520</v>
      </c>
      <c r="B96" s="1173"/>
      <c r="C96" s="1173"/>
      <c r="D96" s="1167"/>
      <c r="E96" s="1177"/>
      <c r="F96" s="2556"/>
      <c r="G96" s="2535"/>
      <c r="H96" s="2560"/>
      <c r="I96" s="2561"/>
      <c r="J96" s="2562"/>
      <c r="K96" s="2562"/>
      <c r="L96" s="2554"/>
      <c r="M96" s="2288"/>
      <c r="N96" s="2563"/>
      <c r="O96" s="2564"/>
      <c r="P96" s="2608"/>
      <c r="Q96" s="2559"/>
      <c r="R96" s="2559"/>
      <c r="S96" s="2559"/>
      <c r="T96" s="2559"/>
      <c r="U96" s="2559"/>
      <c r="V96" s="2559"/>
      <c r="W96" s="2559"/>
      <c r="X96" s="2559"/>
      <c r="Y96" s="2559"/>
      <c r="Z96" s="2041"/>
      <c r="AA96" s="2042"/>
      <c r="AB96" s="2042"/>
      <c r="AC96" s="2043"/>
      <c r="AD96" s="2043"/>
      <c r="AE96" s="2044"/>
      <c r="AF96" s="2558"/>
      <c r="AG96" s="2554"/>
      <c r="AH96" s="2554"/>
      <c r="AI96" s="2558"/>
      <c r="AJ96" s="2554"/>
      <c r="AK96" s="2554"/>
      <c r="AL96" s="1992"/>
      <c r="AM96" s="1829"/>
      <c r="AN96" s="1829"/>
      <c r="AO96" s="1829"/>
      <c r="AP96" s="1829"/>
      <c r="AQ96" s="1829"/>
      <c r="AR96" s="1829"/>
      <c r="AS96" s="1829"/>
      <c r="AT96" s="1829"/>
      <c r="AU96" s="1829"/>
      <c r="AV96" s="1829"/>
      <c r="AW96" s="1829"/>
      <c r="AX96" s="1829"/>
      <c r="AY96" s="1829"/>
      <c r="AZ96" s="1829"/>
      <c r="BA96" s="1829"/>
      <c r="BB96" s="1829"/>
      <c r="BC96" s="1829"/>
      <c r="BD96" s="1829"/>
      <c r="BE96" s="1829"/>
      <c r="BF96" s="1829"/>
      <c r="BG96" s="1642"/>
    </row>
    <row customHeight="1" ht="0.75">
      <c r="A97" s="1173" t="s">
        <v>4520</v>
      </c>
      <c r="B97" s="1173"/>
      <c r="C97" s="1173"/>
      <c r="D97" s="1167"/>
      <c r="E97" s="1177"/>
      <c r="F97" s="2556"/>
      <c r="G97" s="2535"/>
      <c r="H97" s="2560"/>
      <c r="I97" s="2561"/>
      <c r="J97" s="2562"/>
      <c r="K97" s="2562"/>
      <c r="L97" s="2554"/>
      <c r="M97" s="2288"/>
      <c r="N97" s="2563"/>
      <c r="O97" s="2564"/>
      <c r="P97" s="2609"/>
      <c r="Q97" s="2559"/>
      <c r="R97" s="2559"/>
      <c r="S97" s="2559"/>
      <c r="T97" s="2559"/>
      <c r="U97" s="2559"/>
      <c r="V97" s="2559"/>
      <c r="W97" s="2559"/>
      <c r="X97" s="2559"/>
      <c r="Y97" s="2559"/>
      <c r="Z97" s="2045"/>
      <c r="AA97" s="2046"/>
      <c r="AB97" s="2047"/>
      <c r="AC97" s="2048"/>
      <c r="AD97" s="2047"/>
      <c r="AE97" s="2048"/>
      <c r="AF97" s="2558"/>
      <c r="AG97" s="2554"/>
      <c r="AH97" s="2554"/>
      <c r="AI97" s="2558"/>
      <c r="AJ97" s="2554"/>
      <c r="AK97" s="2554"/>
      <c r="AL97" s="1992"/>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c r="BG97" s="1642"/>
    </row>
    <row customHeight="1" ht="0.75">
      <c r="A98" s="1173" t="s">
        <v>4520</v>
      </c>
      <c r="B98" s="1173"/>
      <c r="C98" s="1173"/>
      <c r="D98" s="1167"/>
      <c r="E98" s="1177"/>
      <c r="F98" s="2556"/>
      <c r="G98" s="2535"/>
      <c r="H98" s="2560"/>
      <c r="I98" s="2561"/>
      <c r="J98" s="2562"/>
      <c r="K98" s="2562"/>
      <c r="L98" s="2554"/>
      <c r="M98" s="2288"/>
      <c r="N98" s="2563"/>
      <c r="O98" s="2564"/>
      <c r="P98" s="2610"/>
      <c r="Q98" s="2559"/>
      <c r="R98" s="2559"/>
      <c r="S98" s="2559"/>
      <c r="T98" s="2559"/>
      <c r="U98" s="2559"/>
      <c r="V98" s="2559"/>
      <c r="W98" s="2559"/>
      <c r="X98" s="2559"/>
      <c r="Y98" s="2559"/>
      <c r="Z98" s="2041"/>
      <c r="AA98" s="2042"/>
      <c r="AB98" s="2049"/>
      <c r="AC98" s="2043"/>
      <c r="AD98" s="2043"/>
      <c r="AE98" s="2050"/>
      <c r="AF98" s="2558"/>
      <c r="AG98" s="2554"/>
      <c r="AH98" s="2554"/>
      <c r="AI98" s="2558"/>
      <c r="AJ98" s="2554"/>
      <c r="AK98" s="2554"/>
      <c r="AL98" s="1992"/>
      <c r="AM98" s="1829"/>
      <c r="AN98" s="1829"/>
      <c r="AO98" s="1829"/>
      <c r="AP98" s="1829"/>
      <c r="AQ98" s="1829"/>
      <c r="AR98" s="1829"/>
      <c r="AS98" s="1829"/>
      <c r="AT98" s="1829"/>
      <c r="AU98" s="1829"/>
      <c r="AV98" s="1829"/>
      <c r="AW98" s="1829"/>
      <c r="AX98" s="1829"/>
      <c r="AY98" s="1829"/>
      <c r="AZ98" s="1829"/>
      <c r="BA98" s="1829"/>
      <c r="BB98" s="1829"/>
      <c r="BC98" s="1829"/>
      <c r="BD98" s="1829"/>
      <c r="BE98" s="1829"/>
      <c r="BF98" s="1829"/>
      <c r="BG98" s="1642"/>
    </row>
    <row customHeight="1" ht="0.75">
      <c r="A99" s="1173" t="s">
        <v>4520</v>
      </c>
      <c r="B99" s="1173"/>
      <c r="C99" s="1173"/>
      <c r="D99" s="1167"/>
      <c r="E99" s="1177"/>
      <c r="F99" s="2556"/>
      <c r="G99" s="2535"/>
      <c r="H99" s="2560"/>
      <c r="I99" s="2561"/>
      <c r="J99" s="2562"/>
      <c r="K99" s="2562"/>
      <c r="L99" s="2554"/>
      <c r="M99" s="2288"/>
      <c r="N99" s="2042"/>
      <c r="O99" s="2042"/>
      <c r="P99" s="2049"/>
      <c r="Q99" s="2042"/>
      <c r="R99" s="2042"/>
      <c r="S99" s="2042"/>
      <c r="T99" s="2042"/>
      <c r="U99" s="2042"/>
      <c r="V99" s="2042"/>
      <c r="W99" s="2042"/>
      <c r="X99" s="2042"/>
      <c r="Y99" s="2042"/>
      <c r="Z99" s="2042"/>
      <c r="AA99" s="2042"/>
      <c r="AB99" s="2042"/>
      <c r="AC99" s="2042"/>
      <c r="AD99" s="2042"/>
      <c r="AE99" s="2051"/>
      <c r="AF99" s="2558"/>
      <c r="AG99" s="2554"/>
      <c r="AH99" s="2554"/>
      <c r="AI99" s="2558"/>
      <c r="AJ99" s="2554"/>
      <c r="AK99" s="2554"/>
      <c r="AL99" s="1992"/>
      <c r="AM99" s="1829"/>
      <c r="AN99" s="1829"/>
      <c r="AO99" s="1829"/>
      <c r="AP99" s="1829"/>
      <c r="AQ99" s="1829"/>
      <c r="AR99" s="1829"/>
      <c r="AS99" s="1829"/>
      <c r="AT99" s="1829"/>
      <c r="AU99" s="1829"/>
      <c r="AV99" s="1829"/>
      <c r="AW99" s="1829"/>
      <c r="AX99" s="1829"/>
      <c r="AY99" s="1829"/>
      <c r="AZ99" s="1829"/>
      <c r="BA99" s="1829"/>
      <c r="BB99" s="1829"/>
      <c r="BC99" s="1829"/>
      <c r="BD99" s="1829"/>
      <c r="BE99" s="1829"/>
      <c r="BF99" s="1829"/>
      <c r="BG99" s="1642"/>
    </row>
    <row customHeight="1" ht="12">
      <c r="A100" s="1173" t="s">
        <v>4520</v>
      </c>
      <c r="B100" s="1173"/>
      <c r="C100" s="1173"/>
      <c r="D100" s="1167"/>
      <c r="E100" s="1177"/>
      <c r="F100" s="2557"/>
      <c r="G100" s="1197"/>
      <c r="H100" s="1197"/>
      <c r="I100" s="2555" t="s">
        <v>4551</v>
      </c>
      <c r="J100" s="2555"/>
      <c r="K100" s="2555"/>
      <c r="L100" s="1180"/>
      <c r="M100" s="1180"/>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0"/>
      <c r="AH100" s="1180"/>
      <c r="AI100" s="1181"/>
      <c r="AJ100" s="1180"/>
      <c r="AK100" s="1181"/>
      <c r="AL100" s="1992"/>
      <c r="AM100" s="1829"/>
      <c r="AN100" s="1829"/>
      <c r="AO100" s="1829"/>
      <c r="AP100" s="1829"/>
      <c r="AQ100" s="1829"/>
      <c r="AR100" s="1829"/>
      <c r="AS100" s="1829"/>
      <c r="AT100" s="1829"/>
      <c r="AU100" s="1829"/>
      <c r="AV100" s="1829"/>
      <c r="AW100" s="1829"/>
      <c r="AX100" s="1829"/>
      <c r="AY100" s="1829"/>
      <c r="AZ100" s="1829"/>
      <c r="BA100" s="1829"/>
      <c r="BB100" s="1829"/>
      <c r="BC100" s="1829"/>
      <c r="BD100" s="1829"/>
      <c r="BE100" s="1829"/>
      <c r="BF100" s="1829"/>
      <c r="BG100" s="1642"/>
    </row>
    <row customHeight="1" ht="0.75">
      <c r="A101" s="1173" t="s">
        <v>4520</v>
      </c>
      <c r="B101" s="1173"/>
      <c r="C101" s="1173"/>
      <c r="D101" s="1167"/>
      <c r="E101" s="1177"/>
      <c r="F101" s="2556">
        <v>2024</v>
      </c>
      <c r="G101" s="2535"/>
      <c r="H101" s="2560" t="s">
        <v>552</v>
      </c>
      <c r="I101" s="2561"/>
      <c r="J101" s="2562"/>
      <c r="K101" s="2562"/>
      <c r="L101" s="2554"/>
      <c r="M101" s="2288"/>
      <c r="N101" s="2040"/>
      <c r="O101" s="2039"/>
      <c r="P101" s="2040"/>
      <c r="Q101" s="2040"/>
      <c r="R101" s="2040"/>
      <c r="S101" s="2040"/>
      <c r="T101" s="2040"/>
      <c r="U101" s="2040"/>
      <c r="V101" s="2040"/>
      <c r="W101" s="2040"/>
      <c r="X101" s="2040"/>
      <c r="Y101" s="2040"/>
      <c r="Z101" s="2040"/>
      <c r="AA101" s="2040"/>
      <c r="AB101" s="2040"/>
      <c r="AC101" s="2040"/>
      <c r="AD101" s="2040"/>
      <c r="AE101" s="2040"/>
      <c r="AF101" s="2558"/>
      <c r="AG101" s="2554"/>
      <c r="AH101" s="2554"/>
      <c r="AI101" s="2558"/>
      <c r="AJ101" s="2554"/>
      <c r="AK101" s="2554"/>
      <c r="AL101" s="1992"/>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c r="BG101" s="1642"/>
    </row>
    <row customHeight="1" ht="0.75">
      <c r="A102" s="1173" t="s">
        <v>4520</v>
      </c>
      <c r="B102" s="1173"/>
      <c r="C102" s="1173"/>
      <c r="D102" s="1167"/>
      <c r="E102" s="1177"/>
      <c r="F102" s="2556"/>
      <c r="G102" s="2535"/>
      <c r="H102" s="2560"/>
      <c r="I102" s="2561"/>
      <c r="J102" s="2562"/>
      <c r="K102" s="2562"/>
      <c r="L102" s="2554"/>
      <c r="M102" s="2288"/>
      <c r="N102" s="2563"/>
      <c r="O102" s="2564"/>
      <c r="P102" s="2608"/>
      <c r="Q102" s="2559"/>
      <c r="R102" s="2559"/>
      <c r="S102" s="2559"/>
      <c r="T102" s="2559"/>
      <c r="U102" s="2559"/>
      <c r="V102" s="2559"/>
      <c r="W102" s="2559"/>
      <c r="X102" s="2559"/>
      <c r="Y102" s="2559"/>
      <c r="Z102" s="2041"/>
      <c r="AA102" s="2042"/>
      <c r="AB102" s="2042"/>
      <c r="AC102" s="2043"/>
      <c r="AD102" s="2043"/>
      <c r="AE102" s="2044"/>
      <c r="AF102" s="2558"/>
      <c r="AG102" s="2554"/>
      <c r="AH102" s="2554"/>
      <c r="AI102" s="2558"/>
      <c r="AJ102" s="2554"/>
      <c r="AK102" s="2554"/>
      <c r="AL102" s="1992"/>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c r="BG102" s="1642"/>
    </row>
    <row customHeight="1" ht="0.75">
      <c r="A103" s="1173" t="s">
        <v>4520</v>
      </c>
      <c r="B103" s="1173"/>
      <c r="C103" s="1173"/>
      <c r="D103" s="1167"/>
      <c r="E103" s="1177"/>
      <c r="F103" s="2556"/>
      <c r="G103" s="2535"/>
      <c r="H103" s="2560"/>
      <c r="I103" s="2561"/>
      <c r="J103" s="2562"/>
      <c r="K103" s="2562"/>
      <c r="L103" s="2554"/>
      <c r="M103" s="2288"/>
      <c r="N103" s="2563"/>
      <c r="O103" s="2564"/>
      <c r="P103" s="2609"/>
      <c r="Q103" s="2559"/>
      <c r="R103" s="2559"/>
      <c r="S103" s="2559"/>
      <c r="T103" s="2559"/>
      <c r="U103" s="2559"/>
      <c r="V103" s="2559"/>
      <c r="W103" s="2559"/>
      <c r="X103" s="2559"/>
      <c r="Y103" s="2559"/>
      <c r="Z103" s="2045"/>
      <c r="AA103" s="2046"/>
      <c r="AB103" s="2047"/>
      <c r="AC103" s="2048"/>
      <c r="AD103" s="2047"/>
      <c r="AE103" s="2048"/>
      <c r="AF103" s="2558"/>
      <c r="AG103" s="2554"/>
      <c r="AH103" s="2554"/>
      <c r="AI103" s="2558"/>
      <c r="AJ103" s="2554"/>
      <c r="AK103" s="2554"/>
      <c r="AL103" s="1992"/>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c r="BG103" s="1642"/>
    </row>
    <row customHeight="1" ht="0.75">
      <c r="A104" s="1173" t="s">
        <v>4520</v>
      </c>
      <c r="B104" s="1173"/>
      <c r="C104" s="1173"/>
      <c r="D104" s="1167"/>
      <c r="E104" s="1177"/>
      <c r="F104" s="2556"/>
      <c r="G104" s="2535"/>
      <c r="H104" s="2560"/>
      <c r="I104" s="2561"/>
      <c r="J104" s="2562"/>
      <c r="K104" s="2562"/>
      <c r="L104" s="2554"/>
      <c r="M104" s="2288"/>
      <c r="N104" s="2563"/>
      <c r="O104" s="2564"/>
      <c r="P104" s="2610"/>
      <c r="Q104" s="2559"/>
      <c r="R104" s="2559"/>
      <c r="S104" s="2559"/>
      <c r="T104" s="2559"/>
      <c r="U104" s="2559"/>
      <c r="V104" s="2559"/>
      <c r="W104" s="2559"/>
      <c r="X104" s="2559"/>
      <c r="Y104" s="2559"/>
      <c r="Z104" s="2041"/>
      <c r="AA104" s="2042"/>
      <c r="AB104" s="2049"/>
      <c r="AC104" s="2043"/>
      <c r="AD104" s="2043"/>
      <c r="AE104" s="2050"/>
      <c r="AF104" s="2558"/>
      <c r="AG104" s="2554"/>
      <c r="AH104" s="2554"/>
      <c r="AI104" s="2558"/>
      <c r="AJ104" s="2554"/>
      <c r="AK104" s="2554"/>
      <c r="AL104" s="1992"/>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c r="BG104" s="1642"/>
    </row>
    <row customHeight="1" ht="0.75">
      <c r="A105" s="1173" t="s">
        <v>4520</v>
      </c>
      <c r="B105" s="1173"/>
      <c r="C105" s="1173"/>
      <c r="D105" s="1167"/>
      <c r="E105" s="1177"/>
      <c r="F105" s="2556"/>
      <c r="G105" s="2535"/>
      <c r="H105" s="2560"/>
      <c r="I105" s="2561"/>
      <c r="J105" s="2562"/>
      <c r="K105" s="2562"/>
      <c r="L105" s="2554"/>
      <c r="M105" s="2288"/>
      <c r="N105" s="2042"/>
      <c r="O105" s="2042"/>
      <c r="P105" s="2049"/>
      <c r="Q105" s="2042"/>
      <c r="R105" s="2042"/>
      <c r="S105" s="2042"/>
      <c r="T105" s="2042"/>
      <c r="U105" s="2042"/>
      <c r="V105" s="2042"/>
      <c r="W105" s="2042"/>
      <c r="X105" s="2042"/>
      <c r="Y105" s="2042"/>
      <c r="Z105" s="2042"/>
      <c r="AA105" s="2042"/>
      <c r="AB105" s="2042"/>
      <c r="AC105" s="2042"/>
      <c r="AD105" s="2042"/>
      <c r="AE105" s="2051"/>
      <c r="AF105" s="2558"/>
      <c r="AG105" s="2554"/>
      <c r="AH105" s="2554"/>
      <c r="AI105" s="2558"/>
      <c r="AJ105" s="2554"/>
      <c r="AK105" s="2554"/>
      <c r="AL105" s="1992"/>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c r="BG105" s="1642"/>
    </row>
    <row customHeight="1" ht="11.25">
      <c r="A106" s="1173" t="s">
        <v>4520</v>
      </c>
      <c r="B106" s="1173"/>
      <c r="C106" s="1173"/>
      <c r="D106" s="1167"/>
      <c r="E106" s="1177"/>
      <c r="F106" s="1835"/>
      <c r="G106" s="690" t="s">
        <v>103</v>
      </c>
      <c r="H106" s="2535" t="s">
        <v>137</v>
      </c>
      <c r="I106" s="2536"/>
      <c r="J106" s="2505"/>
      <c r="K106" s="2537" t="s">
        <v>4570</v>
      </c>
      <c r="L106" s="2127" t="s">
        <v>19</v>
      </c>
      <c r="M106" s="2128"/>
      <c r="N106" s="1990"/>
      <c r="O106" s="1184" t="s">
        <v>552</v>
      </c>
      <c r="P106" s="1185"/>
      <c r="Q106" s="1185"/>
      <c r="R106" s="1185"/>
      <c r="S106" s="1185"/>
      <c r="T106" s="1185"/>
      <c r="U106" s="1185"/>
      <c r="V106" s="1185"/>
      <c r="W106" s="1185"/>
      <c r="X106" s="1185"/>
      <c r="Y106" s="1185"/>
      <c r="Z106" s="1185"/>
      <c r="AA106" s="1185"/>
      <c r="AB106" s="1185"/>
      <c r="AC106" s="1185"/>
      <c r="AD106" s="1185"/>
      <c r="AE106" s="1185"/>
      <c r="AF106" s="2526">
        <v>2</v>
      </c>
      <c r="AG106" s="2527" t="s">
        <v>4553</v>
      </c>
      <c r="AH106" s="2527" t="s">
        <v>4554</v>
      </c>
      <c r="AI106" s="2526">
        <v>2</v>
      </c>
      <c r="AJ106" s="2527" t="s">
        <v>4553</v>
      </c>
      <c r="AK106" s="2527" t="s">
        <v>4554</v>
      </c>
      <c r="AL106" s="1992"/>
      <c r="AM106" s="1829"/>
      <c r="AN106" s="1829"/>
      <c r="AO106" s="1829"/>
      <c r="AP106" s="1829"/>
      <c r="AQ106" s="1829"/>
      <c r="AR106" s="1829"/>
      <c r="AS106" s="1829"/>
      <c r="AT106" s="1829"/>
      <c r="AU106" s="1829"/>
      <c r="AV106" s="1829"/>
      <c r="AW106" s="1829"/>
      <c r="AX106" s="1829"/>
      <c r="AY106" s="1829"/>
      <c r="AZ106" s="1829"/>
      <c r="BA106" s="1829"/>
      <c r="BB106" s="1829"/>
      <c r="BC106" s="1829"/>
      <c r="BD106" s="1829"/>
      <c r="BE106" s="1829"/>
      <c r="BF106" s="1829"/>
      <c r="BG106" s="1642"/>
    </row>
    <row customHeight="1" ht="11.25">
      <c r="A107" s="1173" t="s">
        <v>4520</v>
      </c>
      <c r="B107" s="1173"/>
      <c r="C107" s="1173"/>
      <c r="D107" s="1167"/>
      <c r="E107" s="1177"/>
      <c r="F107" s="1835"/>
      <c r="G107" s="1836"/>
      <c r="H107" s="2535" t="s">
        <v>552</v>
      </c>
      <c r="I107" s="2536"/>
      <c r="J107" s="2505"/>
      <c r="K107" s="2537"/>
      <c r="L107" s="2127"/>
      <c r="M107" s="2128"/>
      <c r="N107" s="2528"/>
      <c r="O107" s="2529">
        <v>1</v>
      </c>
      <c r="P107" s="2530" t="s">
        <v>19</v>
      </c>
      <c r="Q107" s="2533" t="s">
        <v>22</v>
      </c>
      <c r="R107" s="2533" t="s">
        <v>22</v>
      </c>
      <c r="S107" s="2533" t="s">
        <v>22</v>
      </c>
      <c r="T107" s="2533" t="s">
        <v>22</v>
      </c>
      <c r="U107" s="2533" t="s">
        <v>22</v>
      </c>
      <c r="V107" s="2533" t="s">
        <v>22</v>
      </c>
      <c r="W107" s="2533" t="s">
        <v>22</v>
      </c>
      <c r="X107" s="2533" t="s">
        <v>22</v>
      </c>
      <c r="Y107" s="2533"/>
      <c r="Z107" s="1182"/>
      <c r="AA107" s="1183"/>
      <c r="AB107" s="1183"/>
      <c r="AC107" s="1187"/>
      <c r="AD107" s="1187"/>
      <c r="AE107" s="1188"/>
      <c r="AF107" s="2526"/>
      <c r="AG107" s="2527"/>
      <c r="AH107" s="2527"/>
      <c r="AI107" s="2526"/>
      <c r="AJ107" s="2527"/>
      <c r="AK107" s="2527"/>
      <c r="AL107" s="1992"/>
      <c r="AM107" s="1829"/>
      <c r="AN107" s="1829"/>
      <c r="AO107" s="1829"/>
      <c r="AP107" s="1829"/>
      <c r="AQ107" s="1829"/>
      <c r="AR107" s="1829"/>
      <c r="AS107" s="1829"/>
      <c r="AT107" s="1829"/>
      <c r="AU107" s="1829"/>
      <c r="AV107" s="1829"/>
      <c r="AW107" s="1829"/>
      <c r="AX107" s="1829"/>
      <c r="AY107" s="1829"/>
      <c r="AZ107" s="1829"/>
      <c r="BA107" s="1829"/>
      <c r="BB107" s="1829"/>
      <c r="BC107" s="1829"/>
      <c r="BD107" s="1829"/>
      <c r="BE107" s="1829"/>
      <c r="BF107" s="1829"/>
      <c r="BG107" s="1642"/>
    </row>
    <row customHeight="1" ht="11.25">
      <c r="A108" s="1173" t="s">
        <v>4520</v>
      </c>
      <c r="B108" s="1173"/>
      <c r="C108" s="1173"/>
      <c r="D108" s="1167"/>
      <c r="E108" s="1177"/>
      <c r="F108" s="1835"/>
      <c r="G108" s="1836"/>
      <c r="H108" s="2535" t="s">
        <v>552</v>
      </c>
      <c r="I108" s="2536"/>
      <c r="J108" s="2505"/>
      <c r="K108" s="2537"/>
      <c r="L108" s="2127"/>
      <c r="M108" s="2128"/>
      <c r="N108" s="2528"/>
      <c r="O108" s="2529"/>
      <c r="P108" s="2531"/>
      <c r="Q108" s="2533"/>
      <c r="R108" s="2533"/>
      <c r="S108" s="2534"/>
      <c r="T108" s="2533"/>
      <c r="U108" s="2533"/>
      <c r="V108" s="2533"/>
      <c r="W108" s="2533"/>
      <c r="X108" s="2533"/>
      <c r="Y108" s="2533"/>
      <c r="Z108" s="1834"/>
      <c r="AA108" s="1800">
        <v>1</v>
      </c>
      <c r="AB108" s="1186" t="s">
        <v>4560</v>
      </c>
      <c r="AC108" s="1176">
        <v>71258.29</v>
      </c>
      <c r="AD108" s="1186" t="str">
        <f>AB108</f>
        <v>      Амортизационные отчисления с выделением результатов переоценки основных средств и нематериальных активов</v>
      </c>
      <c r="AE108" s="1176">
        <v>70757.886</v>
      </c>
      <c r="AF108" s="2526"/>
      <c r="AG108" s="2527"/>
      <c r="AH108" s="2527"/>
      <c r="AI108" s="2526"/>
      <c r="AJ108" s="2527"/>
      <c r="AK108" s="2527"/>
      <c r="AL108" s="1992"/>
      <c r="AM108" s="1829"/>
      <c r="AN108" s="1829"/>
      <c r="AO108" s="1829"/>
      <c r="AP108" s="1829"/>
      <c r="AQ108" s="1829"/>
      <c r="AR108" s="1829"/>
      <c r="AS108" s="1829"/>
      <c r="AT108" s="1829"/>
      <c r="AU108" s="1829"/>
      <c r="AV108" s="1829"/>
      <c r="AW108" s="1829"/>
      <c r="AX108" s="1829"/>
      <c r="AY108" s="1829"/>
      <c r="AZ108" s="1829"/>
      <c r="BA108" s="1829"/>
      <c r="BB108" s="1829"/>
      <c r="BC108" s="1829"/>
      <c r="BD108" s="1829"/>
      <c r="BE108" s="1829"/>
      <c r="BF108" s="1829"/>
      <c r="BG108" s="1642"/>
    </row>
    <row customHeight="1" ht="11.25">
      <c r="A109" s="1173" t="s">
        <v>4520</v>
      </c>
      <c r="B109" s="1173"/>
      <c r="C109" s="1173"/>
      <c r="D109" s="1167"/>
      <c r="E109" s="1177"/>
      <c r="F109" s="1836"/>
      <c r="G109" s="1836"/>
      <c r="H109" s="1836"/>
      <c r="I109" s="1836"/>
      <c r="J109" s="1836"/>
      <c r="K109" s="1836"/>
      <c r="L109" s="1836"/>
      <c r="M109" s="1836"/>
      <c r="N109" s="1836"/>
      <c r="O109" s="1836"/>
      <c r="P109" s="1836"/>
      <c r="Q109" s="1836"/>
      <c r="R109" s="1836"/>
      <c r="S109" s="1836"/>
      <c r="T109" s="1836"/>
      <c r="U109" s="1836"/>
      <c r="V109" s="1836"/>
      <c r="W109" s="1836"/>
      <c r="X109" s="1836"/>
      <c r="Y109" s="1836"/>
      <c r="Z109" s="690" t="s">
        <v>103</v>
      </c>
      <c r="AA109" s="1820" t="s">
        <v>102</v>
      </c>
      <c r="AB109" s="1186" t="s">
        <v>4568</v>
      </c>
      <c r="AC109" s="1176">
        <v>108272.83</v>
      </c>
      <c r="AD109" s="1186" t="str">
        <f>AB109</f>
        <v>  Бюджет субъекта РФ</v>
      </c>
      <c r="AE109" s="1176">
        <v>129142.797</v>
      </c>
      <c r="AF109" s="2093"/>
      <c r="AG109" s="1765"/>
      <c r="AH109" s="1765"/>
      <c r="AI109" s="2093"/>
      <c r="AJ109" s="1765"/>
      <c r="AK109" s="1991"/>
      <c r="AL109" s="1992"/>
      <c r="AM109" s="1829"/>
      <c r="AN109" s="1829"/>
      <c r="AO109" s="1829"/>
      <c r="AP109" s="1829"/>
      <c r="AQ109" s="1829"/>
      <c r="AR109" s="1829"/>
      <c r="AS109" s="1829"/>
      <c r="AT109" s="1829"/>
      <c r="AU109" s="1829"/>
      <c r="AV109" s="1829"/>
      <c r="AW109" s="1829"/>
      <c r="AX109" s="1829"/>
      <c r="AY109" s="1829"/>
      <c r="AZ109" s="1829"/>
      <c r="BA109" s="1829"/>
      <c r="BB109" s="1829"/>
      <c r="BC109" s="1829"/>
      <c r="BD109" s="1829"/>
      <c r="BE109" s="1829"/>
      <c r="BF109" s="1829"/>
      <c r="BG109" s="1642"/>
    </row>
    <row customHeight="1" ht="11.25">
      <c r="A110" s="1173" t="s">
        <v>4520</v>
      </c>
      <c r="B110" s="1173"/>
      <c r="C110" s="1173"/>
      <c r="D110" s="1167"/>
      <c r="E110" s="1177"/>
      <c r="F110" s="1835"/>
      <c r="G110" s="1836"/>
      <c r="H110" s="2535" t="s">
        <v>552</v>
      </c>
      <c r="I110" s="2536"/>
      <c r="J110" s="2505"/>
      <c r="K110" s="2537"/>
      <c r="L110" s="2127"/>
      <c r="M110" s="2128"/>
      <c r="N110" s="2528"/>
      <c r="O110" s="2529"/>
      <c r="P110" s="2532"/>
      <c r="Q110" s="2533"/>
      <c r="R110" s="2533"/>
      <c r="S110" s="2534"/>
      <c r="T110" s="2533"/>
      <c r="U110" s="2533"/>
      <c r="V110" s="2533"/>
      <c r="W110" s="2533"/>
      <c r="X110" s="2533"/>
      <c r="Y110" s="2533"/>
      <c r="Z110" s="1182"/>
      <c r="AA110" s="1183"/>
      <c r="AB110" s="1248" t="s">
        <v>4562</v>
      </c>
      <c r="AC110" s="1187"/>
      <c r="AD110" s="1187"/>
      <c r="AE110" s="1189"/>
      <c r="AF110" s="2526"/>
      <c r="AG110" s="2527"/>
      <c r="AH110" s="2527"/>
      <c r="AI110" s="2526"/>
      <c r="AJ110" s="2527"/>
      <c r="AK110" s="2527"/>
      <c r="AL110" s="1992"/>
      <c r="AM110" s="1829"/>
      <c r="AN110" s="1829"/>
      <c r="AO110" s="1829"/>
      <c r="AP110" s="1829"/>
      <c r="AQ110" s="1829"/>
      <c r="AR110" s="1829"/>
      <c r="AS110" s="1829"/>
      <c r="AT110" s="1829"/>
      <c r="AU110" s="1829"/>
      <c r="AV110" s="1829"/>
      <c r="AW110" s="1829"/>
      <c r="AX110" s="1829"/>
      <c r="AY110" s="1829"/>
      <c r="AZ110" s="1829"/>
      <c r="BA110" s="1829"/>
      <c r="BB110" s="1829"/>
      <c r="BC110" s="1829"/>
      <c r="BD110" s="1829"/>
      <c r="BE110" s="1829"/>
      <c r="BF110" s="1829"/>
      <c r="BG110" s="1642"/>
    </row>
    <row customHeight="1" ht="11.25">
      <c r="A111" s="1173" t="s">
        <v>4520</v>
      </c>
      <c r="B111" s="1173"/>
      <c r="C111" s="1173"/>
      <c r="D111" s="1167"/>
      <c r="E111" s="1177"/>
      <c r="F111" s="1835"/>
      <c r="G111" s="1836"/>
      <c r="H111" s="2535" t="s">
        <v>552</v>
      </c>
      <c r="I111" s="2536"/>
      <c r="J111" s="2505"/>
      <c r="K111" s="2537"/>
      <c r="L111" s="2127"/>
      <c r="M111" s="2128"/>
      <c r="N111" s="1182"/>
      <c r="O111" s="1183"/>
      <c r="P111" s="1175" t="s">
        <v>4563</v>
      </c>
      <c r="Q111" s="1183"/>
      <c r="R111" s="1183"/>
      <c r="S111" s="1183"/>
      <c r="T111" s="1183"/>
      <c r="U111" s="1183"/>
      <c r="V111" s="1183"/>
      <c r="W111" s="1183"/>
      <c r="X111" s="1183"/>
      <c r="Y111" s="1183"/>
      <c r="Z111" s="1183"/>
      <c r="AA111" s="1183"/>
      <c r="AB111" s="1183"/>
      <c r="AC111" s="1183"/>
      <c r="AD111" s="1183"/>
      <c r="AE111" s="1190"/>
      <c r="AF111" s="2526"/>
      <c r="AG111" s="2527"/>
      <c r="AH111" s="2527"/>
      <c r="AI111" s="2526"/>
      <c r="AJ111" s="2527"/>
      <c r="AK111" s="2527"/>
      <c r="AL111" s="1992"/>
      <c r="AM111" s="1829"/>
      <c r="AN111" s="1829"/>
      <c r="AO111" s="1829"/>
      <c r="AP111" s="1829"/>
      <c r="AQ111" s="1829"/>
      <c r="AR111" s="1829"/>
      <c r="AS111" s="1829"/>
      <c r="AT111" s="1829"/>
      <c r="AU111" s="1829"/>
      <c r="AV111" s="1829"/>
      <c r="AW111" s="1829"/>
      <c r="AX111" s="1829"/>
      <c r="AY111" s="1829"/>
      <c r="AZ111" s="1829"/>
      <c r="BA111" s="1829"/>
      <c r="BB111" s="1829"/>
      <c r="BC111" s="1829"/>
      <c r="BD111" s="1829"/>
      <c r="BE111" s="1829"/>
      <c r="BF111" s="1829"/>
      <c r="BG111" s="1642"/>
    </row>
    <row customHeight="1" ht="11.25">
      <c r="A112" s="1173" t="s">
        <v>4520</v>
      </c>
      <c r="B112" s="1173"/>
      <c r="C112" s="1173"/>
      <c r="D112" s="1167"/>
      <c r="E112" s="1177"/>
      <c r="F112" s="1835"/>
      <c r="G112" s="690" t="s">
        <v>103</v>
      </c>
      <c r="H112" s="2535" t="s">
        <v>102</v>
      </c>
      <c r="I112" s="2536"/>
      <c r="J112" s="2505"/>
      <c r="K112" s="2537" t="s">
        <v>4571</v>
      </c>
      <c r="L112" s="2127" t="s">
        <v>19</v>
      </c>
      <c r="M112" s="2128"/>
      <c r="N112" s="1990"/>
      <c r="O112" s="1184" t="s">
        <v>552</v>
      </c>
      <c r="P112" s="1185"/>
      <c r="Q112" s="1185"/>
      <c r="R112" s="1185"/>
      <c r="S112" s="1185"/>
      <c r="T112" s="1185"/>
      <c r="U112" s="1185"/>
      <c r="V112" s="1185"/>
      <c r="W112" s="1185"/>
      <c r="X112" s="1185"/>
      <c r="Y112" s="1185"/>
      <c r="Z112" s="1185"/>
      <c r="AA112" s="1185"/>
      <c r="AB112" s="1185"/>
      <c r="AC112" s="1185"/>
      <c r="AD112" s="1185"/>
      <c r="AE112" s="1185"/>
      <c r="AF112" s="2526">
        <v>1</v>
      </c>
      <c r="AG112" s="2527" t="s">
        <v>4553</v>
      </c>
      <c r="AH112" s="2527" t="s">
        <v>4554</v>
      </c>
      <c r="AI112" s="2526">
        <v>1</v>
      </c>
      <c r="AJ112" s="2527" t="s">
        <v>4553</v>
      </c>
      <c r="AK112" s="2527" t="s">
        <v>4554</v>
      </c>
      <c r="AL112" s="1992"/>
      <c r="AM112" s="1829"/>
      <c r="AN112" s="1829"/>
      <c r="AO112" s="1829"/>
      <c r="AP112" s="1829"/>
      <c r="AQ112" s="1829"/>
      <c r="AR112" s="1829"/>
      <c r="AS112" s="1829"/>
      <c r="AT112" s="1829"/>
      <c r="AU112" s="1829"/>
      <c r="AV112" s="1829"/>
      <c r="AW112" s="1829"/>
      <c r="AX112" s="1829"/>
      <c r="AY112" s="1829"/>
      <c r="AZ112" s="1829"/>
      <c r="BA112" s="1829"/>
      <c r="BB112" s="1829"/>
      <c r="BC112" s="1829"/>
      <c r="BD112" s="1829"/>
      <c r="BE112" s="1829"/>
      <c r="BF112" s="1829"/>
      <c r="BG112" s="1642"/>
    </row>
    <row customHeight="1" ht="11.25">
      <c r="A113" s="1173" t="s">
        <v>4520</v>
      </c>
      <c r="B113" s="1173"/>
      <c r="C113" s="1173"/>
      <c r="D113" s="1167"/>
      <c r="E113" s="1177"/>
      <c r="F113" s="1835"/>
      <c r="G113" s="1836"/>
      <c r="H113" s="2535" t="s">
        <v>137</v>
      </c>
      <c r="I113" s="2536"/>
      <c r="J113" s="2505"/>
      <c r="K113" s="2537"/>
      <c r="L113" s="2127"/>
      <c r="M113" s="2128"/>
      <c r="N113" s="2528"/>
      <c r="O113" s="2529">
        <v>1</v>
      </c>
      <c r="P113" s="2530" t="s">
        <v>62</v>
      </c>
      <c r="Q113" s="3361" t="s">
        <v>4572</v>
      </c>
      <c r="R113" s="3362" t="s">
        <v>4556</v>
      </c>
      <c r="S113" s="3362" t="s">
        <v>143</v>
      </c>
      <c r="T113" s="3362" t="s">
        <v>4573</v>
      </c>
      <c r="U113" s="3362" t="s">
        <v>4574</v>
      </c>
      <c r="V113" s="3362" t="s">
        <v>4575</v>
      </c>
      <c r="W113" s="3362" t="s">
        <v>4576</v>
      </c>
      <c r="X113" s="3362" t="s">
        <v>4577</v>
      </c>
      <c r="Y113" s="3362" t="s">
        <v>135</v>
      </c>
      <c r="Z113" s="1182"/>
      <c r="AA113" s="1183"/>
      <c r="AB113" s="1183"/>
      <c r="AC113" s="1187"/>
      <c r="AD113" s="1187"/>
      <c r="AE113" s="1188"/>
      <c r="AF113" s="2526"/>
      <c r="AG113" s="2527"/>
      <c r="AH113" s="2527"/>
      <c r="AI113" s="2526"/>
      <c r="AJ113" s="2527"/>
      <c r="AK113" s="2527"/>
      <c r="AL113" s="1992"/>
      <c r="AM113" s="1829"/>
      <c r="AN113" s="1829"/>
      <c r="AO113" s="1829"/>
      <c r="AP113" s="1829"/>
      <c r="AQ113" s="1829"/>
      <c r="AR113" s="1829"/>
      <c r="AS113" s="1829"/>
      <c r="AT113" s="1829"/>
      <c r="AU113" s="1829"/>
      <c r="AV113" s="1829"/>
      <c r="AW113" s="1829"/>
      <c r="AX113" s="1829"/>
      <c r="AY113" s="1829"/>
      <c r="AZ113" s="1829"/>
      <c r="BA113" s="1829"/>
      <c r="BB113" s="1829"/>
      <c r="BC113" s="1829"/>
      <c r="BD113" s="1829"/>
      <c r="BE113" s="1829"/>
      <c r="BF113" s="1829"/>
      <c r="BG113" s="1642"/>
    </row>
    <row customHeight="1" ht="11.25">
      <c r="A114" s="1173" t="s">
        <v>4520</v>
      </c>
      <c r="B114" s="1173"/>
      <c r="C114" s="1173"/>
      <c r="D114" s="1167"/>
      <c r="E114" s="1177"/>
      <c r="F114" s="1835"/>
      <c r="G114" s="1836"/>
      <c r="H114" s="2535" t="s">
        <v>137</v>
      </c>
      <c r="I114" s="2536"/>
      <c r="J114" s="2505"/>
      <c r="K114" s="2537"/>
      <c r="L114" s="2127"/>
      <c r="M114" s="2128"/>
      <c r="N114" s="2528"/>
      <c r="O114" s="2529"/>
      <c r="P114" s="2531"/>
      <c r="Q114" s="3361"/>
      <c r="R114" s="2533"/>
      <c r="S114" s="2534"/>
      <c r="T114" s="2533"/>
      <c r="U114" s="2533"/>
      <c r="V114" s="2533"/>
      <c r="W114" s="2533"/>
      <c r="X114" s="2533"/>
      <c r="Y114" s="2533"/>
      <c r="Z114" s="1834"/>
      <c r="AA114" s="1800">
        <v>1</v>
      </c>
      <c r="AB114" s="1186" t="s">
        <v>4560</v>
      </c>
      <c r="AC114" s="1176">
        <v>2395.31</v>
      </c>
      <c r="AD114" s="1186" t="str">
        <f>AB114</f>
        <v>      Амортизационные отчисления с выделением результатов переоценки основных средств и нематериальных активов</v>
      </c>
      <c r="AE114" s="1176">
        <v>2918.832</v>
      </c>
      <c r="AF114" s="2526"/>
      <c r="AG114" s="2527"/>
      <c r="AH114" s="2527"/>
      <c r="AI114" s="2526"/>
      <c r="AJ114" s="2527"/>
      <c r="AK114" s="2527"/>
      <c r="AL114" s="1992"/>
      <c r="AM114" s="1829"/>
      <c r="AN114" s="1829"/>
      <c r="AO114" s="1829"/>
      <c r="AP114" s="1829"/>
      <c r="AQ114" s="1829"/>
      <c r="AR114" s="1829"/>
      <c r="AS114" s="1829"/>
      <c r="AT114" s="1829"/>
      <c r="AU114" s="1829"/>
      <c r="AV114" s="1829"/>
      <c r="AW114" s="1829"/>
      <c r="AX114" s="1829"/>
      <c r="AY114" s="1829"/>
      <c r="AZ114" s="1829"/>
      <c r="BA114" s="1829"/>
      <c r="BB114" s="1829"/>
      <c r="BC114" s="1829"/>
      <c r="BD114" s="1829"/>
      <c r="BE114" s="1829"/>
      <c r="BF114" s="1829"/>
      <c r="BG114" s="1642"/>
    </row>
    <row customHeight="1" ht="11.25">
      <c r="A115" s="1173" t="s">
        <v>4520</v>
      </c>
      <c r="B115" s="1173"/>
      <c r="C115" s="1173"/>
      <c r="D115" s="1167"/>
      <c r="E115" s="1177"/>
      <c r="F115" s="1836"/>
      <c r="G115" s="1836"/>
      <c r="H115" s="1836"/>
      <c r="I115" s="1836"/>
      <c r="J115" s="1836"/>
      <c r="K115" s="1836"/>
      <c r="L115" s="1836"/>
      <c r="M115" s="1836"/>
      <c r="N115" s="1836"/>
      <c r="O115" s="1836"/>
      <c r="P115" s="1836"/>
      <c r="Q115" s="1836"/>
      <c r="R115" s="1836"/>
      <c r="S115" s="1836"/>
      <c r="T115" s="1836"/>
      <c r="U115" s="1836"/>
      <c r="V115" s="1836"/>
      <c r="W115" s="1836"/>
      <c r="X115" s="1836"/>
      <c r="Y115" s="1836"/>
      <c r="Z115" s="690" t="s">
        <v>103</v>
      </c>
      <c r="AA115" s="1820" t="s">
        <v>102</v>
      </c>
      <c r="AB115" s="1186" t="s">
        <v>4568</v>
      </c>
      <c r="AC115" s="1176">
        <v>11976.56</v>
      </c>
      <c r="AD115" s="1186" t="str">
        <f>AB115</f>
        <v>  Бюджет субъекта РФ</v>
      </c>
      <c r="AE115" s="1176">
        <v>14594.16</v>
      </c>
      <c r="AF115" s="2093"/>
      <c r="AG115" s="1765"/>
      <c r="AH115" s="1765"/>
      <c r="AI115" s="2093"/>
      <c r="AJ115" s="1765"/>
      <c r="AK115" s="1991"/>
      <c r="AL115" s="1992"/>
      <c r="AM115" s="1829"/>
      <c r="AN115" s="1829"/>
      <c r="AO115" s="1829"/>
      <c r="AP115" s="1829"/>
      <c r="AQ115" s="1829"/>
      <c r="AR115" s="1829"/>
      <c r="AS115" s="1829"/>
      <c r="AT115" s="1829"/>
      <c r="AU115" s="1829"/>
      <c r="AV115" s="1829"/>
      <c r="AW115" s="1829"/>
      <c r="AX115" s="1829"/>
      <c r="AY115" s="1829"/>
      <c r="AZ115" s="1829"/>
      <c r="BA115" s="1829"/>
      <c r="BB115" s="1829"/>
      <c r="BC115" s="1829"/>
      <c r="BD115" s="1829"/>
      <c r="BE115" s="1829"/>
      <c r="BF115" s="1829"/>
      <c r="BG115" s="1642"/>
    </row>
    <row customHeight="1" ht="11.25">
      <c r="A116" s="1173" t="s">
        <v>4520</v>
      </c>
      <c r="B116" s="1173"/>
      <c r="C116" s="1173"/>
      <c r="D116" s="1167"/>
      <c r="E116" s="1177"/>
      <c r="F116" s="1835"/>
      <c r="G116" s="1836"/>
      <c r="H116" s="2535" t="s">
        <v>137</v>
      </c>
      <c r="I116" s="2536"/>
      <c r="J116" s="2505"/>
      <c r="K116" s="2537"/>
      <c r="L116" s="2127"/>
      <c r="M116" s="2128"/>
      <c r="N116" s="2528"/>
      <c r="O116" s="2529"/>
      <c r="P116" s="2532"/>
      <c r="Q116" s="3361"/>
      <c r="R116" s="2533"/>
      <c r="S116" s="2534"/>
      <c r="T116" s="2533"/>
      <c r="U116" s="2533"/>
      <c r="V116" s="2533"/>
      <c r="W116" s="2533"/>
      <c r="X116" s="2533"/>
      <c r="Y116" s="2533"/>
      <c r="Z116" s="1182"/>
      <c r="AA116" s="1183"/>
      <c r="AB116" s="1248" t="s">
        <v>4562</v>
      </c>
      <c r="AC116" s="1187"/>
      <c r="AD116" s="1187"/>
      <c r="AE116" s="1189"/>
      <c r="AF116" s="2526"/>
      <c r="AG116" s="2527"/>
      <c r="AH116" s="2527"/>
      <c r="AI116" s="2526"/>
      <c r="AJ116" s="2527"/>
      <c r="AK116" s="2527"/>
      <c r="AL116" s="1992"/>
      <c r="AM116" s="1829"/>
      <c r="AN116" s="1829"/>
      <c r="AO116" s="1829"/>
      <c r="AP116" s="1829"/>
      <c r="AQ116" s="1829"/>
      <c r="AR116" s="1829"/>
      <c r="AS116" s="1829"/>
      <c r="AT116" s="1829"/>
      <c r="AU116" s="1829"/>
      <c r="AV116" s="1829"/>
      <c r="AW116" s="1829"/>
      <c r="AX116" s="1829"/>
      <c r="AY116" s="1829"/>
      <c r="AZ116" s="1829"/>
      <c r="BA116" s="1829"/>
      <c r="BB116" s="1829"/>
      <c r="BC116" s="1829"/>
      <c r="BD116" s="1829"/>
      <c r="BE116" s="1829"/>
      <c r="BF116" s="1829"/>
      <c r="BG116" s="1642"/>
    </row>
    <row customHeight="1" ht="11.25">
      <c r="A117" s="1173" t="s">
        <v>4520</v>
      </c>
      <c r="B117" s="1173"/>
      <c r="C117" s="1173"/>
      <c r="D117" s="1167"/>
      <c r="E117" s="1177"/>
      <c r="F117" s="1835"/>
      <c r="G117" s="1836"/>
      <c r="H117" s="2535" t="s">
        <v>137</v>
      </c>
      <c r="I117" s="2536"/>
      <c r="J117" s="2505"/>
      <c r="K117" s="2537"/>
      <c r="L117" s="2127"/>
      <c r="M117" s="2128"/>
      <c r="N117" s="1182"/>
      <c r="O117" s="1183"/>
      <c r="P117" s="1175" t="s">
        <v>4563</v>
      </c>
      <c r="Q117" s="1183"/>
      <c r="R117" s="1183"/>
      <c r="S117" s="1183"/>
      <c r="T117" s="1183"/>
      <c r="U117" s="1183"/>
      <c r="V117" s="1183"/>
      <c r="W117" s="1183"/>
      <c r="X117" s="1183"/>
      <c r="Y117" s="1183"/>
      <c r="Z117" s="1183"/>
      <c r="AA117" s="1183"/>
      <c r="AB117" s="1183"/>
      <c r="AC117" s="1183"/>
      <c r="AD117" s="1183"/>
      <c r="AE117" s="1190"/>
      <c r="AF117" s="2526"/>
      <c r="AG117" s="2527"/>
      <c r="AH117" s="2527"/>
      <c r="AI117" s="2526"/>
      <c r="AJ117" s="2527"/>
      <c r="AK117" s="2527"/>
      <c r="AL117" s="1992"/>
      <c r="AM117" s="1829"/>
      <c r="AN117" s="1829"/>
      <c r="AO117" s="1829"/>
      <c r="AP117" s="1829"/>
      <c r="AQ117" s="1829"/>
      <c r="AR117" s="1829"/>
      <c r="AS117" s="1829"/>
      <c r="AT117" s="1829"/>
      <c r="AU117" s="1829"/>
      <c r="AV117" s="1829"/>
      <c r="AW117" s="1829"/>
      <c r="AX117" s="1829"/>
      <c r="AY117" s="1829"/>
      <c r="AZ117" s="1829"/>
      <c r="BA117" s="1829"/>
      <c r="BB117" s="1829"/>
      <c r="BC117" s="1829"/>
      <c r="BD117" s="1829"/>
      <c r="BE117" s="1829"/>
      <c r="BF117" s="1829"/>
      <c r="BG117" s="1642"/>
    </row>
    <row customHeight="1" ht="11.25">
      <c r="A118" s="1173" t="s">
        <v>4520</v>
      </c>
      <c r="B118" s="1173"/>
      <c r="C118" s="1173"/>
      <c r="D118" s="1167"/>
      <c r="E118" s="1177"/>
      <c r="F118" s="1835"/>
      <c r="G118" s="690" t="s">
        <v>103</v>
      </c>
      <c r="H118" s="2535" t="s">
        <v>90</v>
      </c>
      <c r="I118" s="2536"/>
      <c r="J118" s="2505"/>
      <c r="K118" s="2537" t="s">
        <v>4578</v>
      </c>
      <c r="L118" s="2127" t="s">
        <v>19</v>
      </c>
      <c r="M118" s="2128"/>
      <c r="N118" s="1990"/>
      <c r="O118" s="1184" t="s">
        <v>552</v>
      </c>
      <c r="P118" s="1185"/>
      <c r="Q118" s="1185"/>
      <c r="R118" s="1185"/>
      <c r="S118" s="1185"/>
      <c r="T118" s="1185"/>
      <c r="U118" s="1185"/>
      <c r="V118" s="1185"/>
      <c r="W118" s="1185"/>
      <c r="X118" s="1185"/>
      <c r="Y118" s="1185"/>
      <c r="Z118" s="1185"/>
      <c r="AA118" s="1185"/>
      <c r="AB118" s="1185"/>
      <c r="AC118" s="1185"/>
      <c r="AD118" s="1185"/>
      <c r="AE118" s="1185"/>
      <c r="AF118" s="2526">
        <v>2</v>
      </c>
      <c r="AG118" s="2527" t="s">
        <v>4553</v>
      </c>
      <c r="AH118" s="2527" t="s">
        <v>4554</v>
      </c>
      <c r="AI118" s="2526">
        <v>2</v>
      </c>
      <c r="AJ118" s="2527" t="s">
        <v>4553</v>
      </c>
      <c r="AK118" s="2527" t="s">
        <v>4554</v>
      </c>
      <c r="AL118" s="1992"/>
      <c r="AM118" s="1829"/>
      <c r="AN118" s="1829"/>
      <c r="AO118" s="1829"/>
      <c r="AP118" s="1829"/>
      <c r="AQ118" s="1829"/>
      <c r="AR118" s="1829"/>
      <c r="AS118" s="1829"/>
      <c r="AT118" s="1829"/>
      <c r="AU118" s="1829"/>
      <c r="AV118" s="1829"/>
      <c r="AW118" s="1829"/>
      <c r="AX118" s="1829"/>
      <c r="AY118" s="1829"/>
      <c r="AZ118" s="1829"/>
      <c r="BA118" s="1829"/>
      <c r="BB118" s="1829"/>
      <c r="BC118" s="1829"/>
      <c r="BD118" s="1829"/>
      <c r="BE118" s="1829"/>
      <c r="BF118" s="1829"/>
      <c r="BG118" s="1642"/>
    </row>
    <row customHeight="1" ht="11.25">
      <c r="A119" s="1173" t="s">
        <v>4520</v>
      </c>
      <c r="B119" s="1173"/>
      <c r="C119" s="1173"/>
      <c r="D119" s="1167"/>
      <c r="E119" s="1177"/>
      <c r="F119" s="1835"/>
      <c r="G119" s="1836"/>
      <c r="H119" s="2535" t="s">
        <v>102</v>
      </c>
      <c r="I119" s="2536"/>
      <c r="J119" s="2505"/>
      <c r="K119" s="2537"/>
      <c r="L119" s="2127"/>
      <c r="M119" s="2128"/>
      <c r="N119" s="2528"/>
      <c r="O119" s="2529">
        <v>1</v>
      </c>
      <c r="P119" s="2530" t="s">
        <v>62</v>
      </c>
      <c r="Q119" s="3361" t="s">
        <v>4579</v>
      </c>
      <c r="R119" s="3362" t="s">
        <v>4556</v>
      </c>
      <c r="S119" s="3362" t="s">
        <v>113</v>
      </c>
      <c r="T119" s="3362" t="s">
        <v>113</v>
      </c>
      <c r="U119" s="3362" t="s">
        <v>114</v>
      </c>
      <c r="V119" s="3362" t="s">
        <v>4580</v>
      </c>
      <c r="W119" s="3362" t="s">
        <v>4581</v>
      </c>
      <c r="X119" s="3362" t="s">
        <v>4582</v>
      </c>
      <c r="Y119" s="3362" t="s">
        <v>4583</v>
      </c>
      <c r="Z119" s="1182"/>
      <c r="AA119" s="1183"/>
      <c r="AB119" s="1183"/>
      <c r="AC119" s="1187"/>
      <c r="AD119" s="1187"/>
      <c r="AE119" s="1188"/>
      <c r="AF119" s="2526"/>
      <c r="AG119" s="2527"/>
      <c r="AH119" s="2527"/>
      <c r="AI119" s="2526"/>
      <c r="AJ119" s="2527"/>
      <c r="AK119" s="2527"/>
      <c r="AL119" s="1992"/>
      <c r="AM119" s="1829"/>
      <c r="AN119" s="1829"/>
      <c r="AO119" s="1829"/>
      <c r="AP119" s="1829"/>
      <c r="AQ119" s="1829"/>
      <c r="AR119" s="1829"/>
      <c r="AS119" s="1829"/>
      <c r="AT119" s="1829"/>
      <c r="AU119" s="1829"/>
      <c r="AV119" s="1829"/>
      <c r="AW119" s="1829"/>
      <c r="AX119" s="1829"/>
      <c r="AY119" s="1829"/>
      <c r="AZ119" s="1829"/>
      <c r="BA119" s="1829"/>
      <c r="BB119" s="1829"/>
      <c r="BC119" s="1829"/>
      <c r="BD119" s="1829"/>
      <c r="BE119" s="1829"/>
      <c r="BF119" s="1829"/>
      <c r="BG119" s="1642"/>
    </row>
    <row customHeight="1" ht="11.25">
      <c r="A120" s="1173" t="s">
        <v>4520</v>
      </c>
      <c r="B120" s="1173"/>
      <c r="C120" s="1173"/>
      <c r="D120" s="1167"/>
      <c r="E120" s="1177"/>
      <c r="F120" s="1835"/>
      <c r="G120" s="1836"/>
      <c r="H120" s="2535" t="s">
        <v>102</v>
      </c>
      <c r="I120" s="2536"/>
      <c r="J120" s="2505"/>
      <c r="K120" s="2537"/>
      <c r="L120" s="2127"/>
      <c r="M120" s="2128"/>
      <c r="N120" s="2528"/>
      <c r="O120" s="2529"/>
      <c r="P120" s="2531"/>
      <c r="Q120" s="3361"/>
      <c r="R120" s="2533"/>
      <c r="S120" s="2534"/>
      <c r="T120" s="2533"/>
      <c r="U120" s="2533"/>
      <c r="V120" s="2533"/>
      <c r="W120" s="2533"/>
      <c r="X120" s="2533"/>
      <c r="Y120" s="2533"/>
      <c r="Z120" s="1834"/>
      <c r="AA120" s="1800">
        <v>1</v>
      </c>
      <c r="AB120" s="1186" t="s">
        <v>4560</v>
      </c>
      <c r="AC120" s="1176">
        <v>2651.15</v>
      </c>
      <c r="AD120" s="1186" t="str">
        <f>AB120</f>
        <v>      Амортизационные отчисления с выделением результатов переоценки основных средств и нематериальных активов</v>
      </c>
      <c r="AE120" s="1176">
        <v>2659.067</v>
      </c>
      <c r="AF120" s="2526"/>
      <c r="AG120" s="2527"/>
      <c r="AH120" s="2527"/>
      <c r="AI120" s="2526"/>
      <c r="AJ120" s="2527"/>
      <c r="AK120" s="2527"/>
      <c r="AL120" s="1992"/>
      <c r="AM120" s="1829"/>
      <c r="AN120" s="1829"/>
      <c r="AO120" s="1829"/>
      <c r="AP120" s="1829"/>
      <c r="AQ120" s="1829"/>
      <c r="AR120" s="1829"/>
      <c r="AS120" s="1829"/>
      <c r="AT120" s="1829"/>
      <c r="AU120" s="1829"/>
      <c r="AV120" s="1829"/>
      <c r="AW120" s="1829"/>
      <c r="AX120" s="1829"/>
      <c r="AY120" s="1829"/>
      <c r="AZ120" s="1829"/>
      <c r="BA120" s="1829"/>
      <c r="BB120" s="1829"/>
      <c r="BC120" s="1829"/>
      <c r="BD120" s="1829"/>
      <c r="BE120" s="1829"/>
      <c r="BF120" s="1829"/>
      <c r="BG120" s="1642"/>
    </row>
    <row customHeight="1" ht="11.25">
      <c r="A121" s="1173" t="s">
        <v>4520</v>
      </c>
      <c r="B121" s="1173"/>
      <c r="C121" s="1173"/>
      <c r="D121" s="1167"/>
      <c r="E121" s="1177"/>
      <c r="F121" s="1836"/>
      <c r="G121" s="1836"/>
      <c r="H121" s="1836"/>
      <c r="I121" s="1836"/>
      <c r="J121" s="1836"/>
      <c r="K121" s="1836"/>
      <c r="L121" s="1836"/>
      <c r="M121" s="1836"/>
      <c r="N121" s="1836"/>
      <c r="O121" s="1836"/>
      <c r="P121" s="1836"/>
      <c r="Q121" s="1836"/>
      <c r="R121" s="1836"/>
      <c r="S121" s="1836"/>
      <c r="T121" s="1836"/>
      <c r="U121" s="1836"/>
      <c r="V121" s="1836"/>
      <c r="W121" s="1836"/>
      <c r="X121" s="1836"/>
      <c r="Y121" s="1836"/>
      <c r="Z121" s="690" t="s">
        <v>103</v>
      </c>
      <c r="AA121" s="1820" t="s">
        <v>102</v>
      </c>
      <c r="AB121" s="1186" t="s">
        <v>4568</v>
      </c>
      <c r="AC121" s="1176">
        <v>13255.75</v>
      </c>
      <c r="AD121" s="1186" t="str">
        <f>AB121</f>
        <v>  Бюджет субъекта РФ</v>
      </c>
      <c r="AE121" s="1176">
        <v>13295.335</v>
      </c>
      <c r="AF121" s="2093"/>
      <c r="AG121" s="1765"/>
      <c r="AH121" s="1765"/>
      <c r="AI121" s="2093"/>
      <c r="AJ121" s="1765"/>
      <c r="AK121" s="1991"/>
      <c r="AL121" s="1992"/>
      <c r="AM121" s="1829"/>
      <c r="AN121" s="1829"/>
      <c r="AO121" s="1829"/>
      <c r="AP121" s="1829"/>
      <c r="AQ121" s="1829"/>
      <c r="AR121" s="1829"/>
      <c r="AS121" s="1829"/>
      <c r="AT121" s="1829"/>
      <c r="AU121" s="1829"/>
      <c r="AV121" s="1829"/>
      <c r="AW121" s="1829"/>
      <c r="AX121" s="1829"/>
      <c r="AY121" s="1829"/>
      <c r="AZ121" s="1829"/>
      <c r="BA121" s="1829"/>
      <c r="BB121" s="1829"/>
      <c r="BC121" s="1829"/>
      <c r="BD121" s="1829"/>
      <c r="BE121" s="1829"/>
      <c r="BF121" s="1829"/>
      <c r="BG121" s="1642"/>
    </row>
    <row customHeight="1" ht="11.25">
      <c r="A122" s="1173" t="s">
        <v>4520</v>
      </c>
      <c r="B122" s="1173"/>
      <c r="C122" s="1173"/>
      <c r="D122" s="1167"/>
      <c r="E122" s="1177"/>
      <c r="F122" s="1835"/>
      <c r="G122" s="1836"/>
      <c r="H122" s="2535" t="s">
        <v>102</v>
      </c>
      <c r="I122" s="2536"/>
      <c r="J122" s="2505"/>
      <c r="K122" s="2537"/>
      <c r="L122" s="2127"/>
      <c r="M122" s="2128"/>
      <c r="N122" s="2528"/>
      <c r="O122" s="2529"/>
      <c r="P122" s="2532"/>
      <c r="Q122" s="3361"/>
      <c r="R122" s="2533"/>
      <c r="S122" s="2534"/>
      <c r="T122" s="2533"/>
      <c r="U122" s="2533"/>
      <c r="V122" s="2533"/>
      <c r="W122" s="2533"/>
      <c r="X122" s="2533"/>
      <c r="Y122" s="2533"/>
      <c r="Z122" s="1182"/>
      <c r="AA122" s="1183"/>
      <c r="AB122" s="1248" t="s">
        <v>4562</v>
      </c>
      <c r="AC122" s="1187"/>
      <c r="AD122" s="1187"/>
      <c r="AE122" s="1189"/>
      <c r="AF122" s="2526"/>
      <c r="AG122" s="2527"/>
      <c r="AH122" s="2527"/>
      <c r="AI122" s="2526"/>
      <c r="AJ122" s="2527"/>
      <c r="AK122" s="2527"/>
      <c r="AL122" s="1992"/>
      <c r="AM122" s="1829"/>
      <c r="AN122" s="1829"/>
      <c r="AO122" s="1829"/>
      <c r="AP122" s="1829"/>
      <c r="AQ122" s="1829"/>
      <c r="AR122" s="1829"/>
      <c r="AS122" s="1829"/>
      <c r="AT122" s="1829"/>
      <c r="AU122" s="1829"/>
      <c r="AV122" s="1829"/>
      <c r="AW122" s="1829"/>
      <c r="AX122" s="1829"/>
      <c r="AY122" s="1829"/>
      <c r="AZ122" s="1829"/>
      <c r="BA122" s="1829"/>
      <c r="BB122" s="1829"/>
      <c r="BC122" s="1829"/>
      <c r="BD122" s="1829"/>
      <c r="BE122" s="1829"/>
      <c r="BF122" s="1829"/>
      <c r="BG122" s="1642"/>
    </row>
    <row customHeight="1" ht="11.25">
      <c r="A123" s="1173" t="s">
        <v>4520</v>
      </c>
      <c r="B123" s="1173"/>
      <c r="C123" s="1173"/>
      <c r="D123" s="1167"/>
      <c r="E123" s="1177"/>
      <c r="F123" s="1835"/>
      <c r="G123" s="1836"/>
      <c r="H123" s="2535" t="s">
        <v>102</v>
      </c>
      <c r="I123" s="2536"/>
      <c r="J123" s="2505"/>
      <c r="K123" s="2537"/>
      <c r="L123" s="2127"/>
      <c r="M123" s="2128"/>
      <c r="N123" s="1182"/>
      <c r="O123" s="1183"/>
      <c r="P123" s="1175" t="s">
        <v>4563</v>
      </c>
      <c r="Q123" s="1183"/>
      <c r="R123" s="1183"/>
      <c r="S123" s="1183"/>
      <c r="T123" s="1183"/>
      <c r="U123" s="1183"/>
      <c r="V123" s="1183"/>
      <c r="W123" s="1183"/>
      <c r="X123" s="1183"/>
      <c r="Y123" s="1183"/>
      <c r="Z123" s="1183"/>
      <c r="AA123" s="1183"/>
      <c r="AB123" s="1183"/>
      <c r="AC123" s="1183"/>
      <c r="AD123" s="1183"/>
      <c r="AE123" s="1190"/>
      <c r="AF123" s="2526"/>
      <c r="AG123" s="2527"/>
      <c r="AH123" s="2527"/>
      <c r="AI123" s="2526"/>
      <c r="AJ123" s="2527"/>
      <c r="AK123" s="2527"/>
      <c r="AL123" s="1992"/>
      <c r="AM123" s="1829"/>
      <c r="AN123" s="1829"/>
      <c r="AO123" s="1829"/>
      <c r="AP123" s="1829"/>
      <c r="AQ123" s="1829"/>
      <c r="AR123" s="1829"/>
      <c r="AS123" s="1829"/>
      <c r="AT123" s="1829"/>
      <c r="AU123" s="1829"/>
      <c r="AV123" s="1829"/>
      <c r="AW123" s="1829"/>
      <c r="AX123" s="1829"/>
      <c r="AY123" s="1829"/>
      <c r="AZ123" s="1829"/>
      <c r="BA123" s="1829"/>
      <c r="BB123" s="1829"/>
      <c r="BC123" s="1829"/>
      <c r="BD123" s="1829"/>
      <c r="BE123" s="1829"/>
      <c r="BF123" s="1829"/>
      <c r="BG123" s="1642"/>
    </row>
    <row customHeight="1" ht="11.25">
      <c r="A124" s="1173" t="s">
        <v>4520</v>
      </c>
      <c r="B124" s="1173"/>
      <c r="C124" s="1173"/>
      <c r="D124" s="1167"/>
      <c r="E124" s="1177"/>
      <c r="F124" s="1835"/>
      <c r="G124" s="690" t="s">
        <v>103</v>
      </c>
      <c r="H124" s="2535" t="s">
        <v>91</v>
      </c>
      <c r="I124" s="2536"/>
      <c r="J124" s="2505"/>
      <c r="K124" s="2537" t="s">
        <v>4584</v>
      </c>
      <c r="L124" s="2127" t="s">
        <v>19</v>
      </c>
      <c r="M124" s="2128"/>
      <c r="N124" s="1990"/>
      <c r="O124" s="1184" t="s">
        <v>552</v>
      </c>
      <c r="P124" s="1185"/>
      <c r="Q124" s="1185"/>
      <c r="R124" s="1185"/>
      <c r="S124" s="1185"/>
      <c r="T124" s="1185"/>
      <c r="U124" s="1185"/>
      <c r="V124" s="1185"/>
      <c r="W124" s="1185"/>
      <c r="X124" s="1185"/>
      <c r="Y124" s="1185"/>
      <c r="Z124" s="1185"/>
      <c r="AA124" s="1185"/>
      <c r="AB124" s="1185"/>
      <c r="AC124" s="1185"/>
      <c r="AD124" s="1185"/>
      <c r="AE124" s="1185"/>
      <c r="AF124" s="2526">
        <v>2</v>
      </c>
      <c r="AG124" s="2527" t="s">
        <v>4553</v>
      </c>
      <c r="AH124" s="2527" t="s">
        <v>4585</v>
      </c>
      <c r="AI124" s="2526">
        <v>2</v>
      </c>
      <c r="AJ124" s="2527" t="s">
        <v>4553</v>
      </c>
      <c r="AK124" s="2527" t="s">
        <v>4585</v>
      </c>
      <c r="AL124" s="1992"/>
      <c r="AM124" s="1829"/>
      <c r="AN124" s="1829"/>
      <c r="AO124" s="1829"/>
      <c r="AP124" s="1829"/>
      <c r="AQ124" s="1829"/>
      <c r="AR124" s="1829"/>
      <c r="AS124" s="1829"/>
      <c r="AT124" s="1829"/>
      <c r="AU124" s="1829"/>
      <c r="AV124" s="1829"/>
      <c r="AW124" s="1829"/>
      <c r="AX124" s="1829"/>
      <c r="AY124" s="1829"/>
      <c r="AZ124" s="1829"/>
      <c r="BA124" s="1829"/>
      <c r="BB124" s="1829"/>
      <c r="BC124" s="1829"/>
      <c r="BD124" s="1829"/>
      <c r="BE124" s="1829"/>
      <c r="BF124" s="1829"/>
      <c r="BG124" s="1642"/>
    </row>
    <row customHeight="1" ht="11.25">
      <c r="A125" s="1173" t="s">
        <v>4520</v>
      </c>
      <c r="B125" s="1173"/>
      <c r="C125" s="1173"/>
      <c r="D125" s="1167"/>
      <c r="E125" s="1177"/>
      <c r="F125" s="1835"/>
      <c r="G125" s="1836"/>
      <c r="H125" s="2535" t="s">
        <v>90</v>
      </c>
      <c r="I125" s="2536"/>
      <c r="J125" s="2505"/>
      <c r="K125" s="2537"/>
      <c r="L125" s="2127"/>
      <c r="M125" s="2128"/>
      <c r="N125" s="2528"/>
      <c r="O125" s="2529">
        <v>1</v>
      </c>
      <c r="P125" s="2530" t="s">
        <v>62</v>
      </c>
      <c r="Q125" s="3361" t="s">
        <v>4586</v>
      </c>
      <c r="R125" s="3362" t="s">
        <v>4556</v>
      </c>
      <c r="S125" s="3362" t="s">
        <v>201</v>
      </c>
      <c r="T125" s="3362" t="s">
        <v>201</v>
      </c>
      <c r="U125" s="3362" t="s">
        <v>202</v>
      </c>
      <c r="V125" s="3362" t="s">
        <v>4587</v>
      </c>
      <c r="W125" s="3362" t="s">
        <v>4588</v>
      </c>
      <c r="X125" s="3362" t="s">
        <v>4589</v>
      </c>
      <c r="Y125" s="3362" t="s">
        <v>4590</v>
      </c>
      <c r="Z125" s="1182"/>
      <c r="AA125" s="1183"/>
      <c r="AB125" s="1183"/>
      <c r="AC125" s="1187"/>
      <c r="AD125" s="1187"/>
      <c r="AE125" s="1188"/>
      <c r="AF125" s="2526"/>
      <c r="AG125" s="2527"/>
      <c r="AH125" s="2527"/>
      <c r="AI125" s="2526"/>
      <c r="AJ125" s="2527"/>
      <c r="AK125" s="2527"/>
      <c r="AL125" s="1992"/>
      <c r="AM125" s="1829"/>
      <c r="AN125" s="1829"/>
      <c r="AO125" s="1829"/>
      <c r="AP125" s="1829"/>
      <c r="AQ125" s="1829"/>
      <c r="AR125" s="1829"/>
      <c r="AS125" s="1829"/>
      <c r="AT125" s="1829"/>
      <c r="AU125" s="1829"/>
      <c r="AV125" s="1829"/>
      <c r="AW125" s="1829"/>
      <c r="AX125" s="1829"/>
      <c r="AY125" s="1829"/>
      <c r="AZ125" s="1829"/>
      <c r="BA125" s="1829"/>
      <c r="BB125" s="1829"/>
      <c r="BC125" s="1829"/>
      <c r="BD125" s="1829"/>
      <c r="BE125" s="1829"/>
      <c r="BF125" s="1829"/>
      <c r="BG125" s="1642"/>
    </row>
    <row customHeight="1" ht="11.25">
      <c r="A126" s="1173" t="s">
        <v>4520</v>
      </c>
      <c r="B126" s="1173"/>
      <c r="C126" s="1173"/>
      <c r="D126" s="1167"/>
      <c r="E126" s="1177"/>
      <c r="F126" s="1835"/>
      <c r="G126" s="1836"/>
      <c r="H126" s="2535" t="s">
        <v>90</v>
      </c>
      <c r="I126" s="2536"/>
      <c r="J126" s="2505"/>
      <c r="K126" s="2537"/>
      <c r="L126" s="2127"/>
      <c r="M126" s="2128"/>
      <c r="N126" s="2528"/>
      <c r="O126" s="2529"/>
      <c r="P126" s="2531"/>
      <c r="Q126" s="3361"/>
      <c r="R126" s="2533"/>
      <c r="S126" s="2534"/>
      <c r="T126" s="2533"/>
      <c r="U126" s="2533"/>
      <c r="V126" s="2533"/>
      <c r="W126" s="2533"/>
      <c r="X126" s="2533"/>
      <c r="Y126" s="2533"/>
      <c r="Z126" s="1834"/>
      <c r="AA126" s="1800">
        <v>1</v>
      </c>
      <c r="AB126" s="1186" t="s">
        <v>4568</v>
      </c>
      <c r="AC126" s="1176">
        <v>6751.56</v>
      </c>
      <c r="AD126" s="1186" t="str">
        <f>AB126</f>
        <v>  Бюджет субъекта РФ</v>
      </c>
      <c r="AE126" s="1176">
        <v>6751.556</v>
      </c>
      <c r="AF126" s="2526"/>
      <c r="AG126" s="2527"/>
      <c r="AH126" s="2527"/>
      <c r="AI126" s="2526"/>
      <c r="AJ126" s="2527"/>
      <c r="AK126" s="2527"/>
      <c r="AL126" s="1992"/>
      <c r="AM126" s="1829"/>
      <c r="AN126" s="1829"/>
      <c r="AO126" s="1829"/>
      <c r="AP126" s="1829"/>
      <c r="AQ126" s="1829"/>
      <c r="AR126" s="1829"/>
      <c r="AS126" s="1829"/>
      <c r="AT126" s="1829"/>
      <c r="AU126" s="1829"/>
      <c r="AV126" s="1829"/>
      <c r="AW126" s="1829"/>
      <c r="AX126" s="1829"/>
      <c r="AY126" s="1829"/>
      <c r="AZ126" s="1829"/>
      <c r="BA126" s="1829"/>
      <c r="BB126" s="1829"/>
      <c r="BC126" s="1829"/>
      <c r="BD126" s="1829"/>
      <c r="BE126" s="1829"/>
      <c r="BF126" s="1829"/>
      <c r="BG126" s="1642"/>
    </row>
    <row customHeight="1" ht="11.25">
      <c r="A127" s="1173" t="s">
        <v>4520</v>
      </c>
      <c r="B127" s="1173"/>
      <c r="C127" s="1173"/>
      <c r="D127" s="1167"/>
      <c r="E127" s="1177"/>
      <c r="F127" s="1836"/>
      <c r="G127" s="1836"/>
      <c r="H127" s="1836"/>
      <c r="I127" s="1836"/>
      <c r="J127" s="1836"/>
      <c r="K127" s="1836"/>
      <c r="L127" s="1836"/>
      <c r="M127" s="1836"/>
      <c r="N127" s="1836"/>
      <c r="O127" s="1836"/>
      <c r="P127" s="1836"/>
      <c r="Q127" s="1836"/>
      <c r="R127" s="1836"/>
      <c r="S127" s="1836"/>
      <c r="T127" s="1836"/>
      <c r="U127" s="1836"/>
      <c r="V127" s="1836"/>
      <c r="W127" s="1836"/>
      <c r="X127" s="1836"/>
      <c r="Y127" s="1836"/>
      <c r="Z127" s="690" t="s">
        <v>103</v>
      </c>
      <c r="AA127" s="1820" t="s">
        <v>102</v>
      </c>
      <c r="AB127" s="1186" t="s">
        <v>4560</v>
      </c>
      <c r="AC127" s="1176">
        <v>1350.31</v>
      </c>
      <c r="AD127" s="1186" t="str">
        <f>AB127</f>
        <v>      Амортизационные отчисления с выделением результатов переоценки основных средств и нематериальных активов</v>
      </c>
      <c r="AE127" s="1176">
        <v>1350.311</v>
      </c>
      <c r="AF127" s="2093"/>
      <c r="AG127" s="1765"/>
      <c r="AH127" s="1765"/>
      <c r="AI127" s="2093"/>
      <c r="AJ127" s="1765"/>
      <c r="AK127" s="1991"/>
      <c r="AL127" s="1992"/>
      <c r="AM127" s="1829"/>
      <c r="AN127" s="1829"/>
      <c r="AO127" s="1829"/>
      <c r="AP127" s="1829"/>
      <c r="AQ127" s="1829"/>
      <c r="AR127" s="1829"/>
      <c r="AS127" s="1829"/>
      <c r="AT127" s="1829"/>
      <c r="AU127" s="1829"/>
      <c r="AV127" s="1829"/>
      <c r="AW127" s="1829"/>
      <c r="AX127" s="1829"/>
      <c r="AY127" s="1829"/>
      <c r="AZ127" s="1829"/>
      <c r="BA127" s="1829"/>
      <c r="BB127" s="1829"/>
      <c r="BC127" s="1829"/>
      <c r="BD127" s="1829"/>
      <c r="BE127" s="1829"/>
      <c r="BF127" s="1829"/>
      <c r="BG127" s="1642"/>
    </row>
    <row customHeight="1" ht="11.25">
      <c r="A128" s="1173" t="s">
        <v>4520</v>
      </c>
      <c r="B128" s="1173"/>
      <c r="C128" s="1173"/>
      <c r="D128" s="1167"/>
      <c r="E128" s="1177"/>
      <c r="F128" s="1835"/>
      <c r="G128" s="1836"/>
      <c r="H128" s="2535" t="s">
        <v>90</v>
      </c>
      <c r="I128" s="2536"/>
      <c r="J128" s="2505"/>
      <c r="K128" s="2537"/>
      <c r="L128" s="2127"/>
      <c r="M128" s="2128"/>
      <c r="N128" s="2528"/>
      <c r="O128" s="2529"/>
      <c r="P128" s="2532"/>
      <c r="Q128" s="3361"/>
      <c r="R128" s="2533"/>
      <c r="S128" s="2534"/>
      <c r="T128" s="2533"/>
      <c r="U128" s="2533"/>
      <c r="V128" s="2533"/>
      <c r="W128" s="2533"/>
      <c r="X128" s="2533"/>
      <c r="Y128" s="2533"/>
      <c r="Z128" s="1182"/>
      <c r="AA128" s="1183"/>
      <c r="AB128" s="1248" t="s">
        <v>4562</v>
      </c>
      <c r="AC128" s="1187"/>
      <c r="AD128" s="1187"/>
      <c r="AE128" s="1189"/>
      <c r="AF128" s="2526"/>
      <c r="AG128" s="2527"/>
      <c r="AH128" s="2527"/>
      <c r="AI128" s="2526"/>
      <c r="AJ128" s="2527"/>
      <c r="AK128" s="2527"/>
      <c r="AL128" s="1992"/>
      <c r="AM128" s="1829"/>
      <c r="AN128" s="1829"/>
      <c r="AO128" s="1829"/>
      <c r="AP128" s="1829"/>
      <c r="AQ128" s="1829"/>
      <c r="AR128" s="1829"/>
      <c r="AS128" s="1829"/>
      <c r="AT128" s="1829"/>
      <c r="AU128" s="1829"/>
      <c r="AV128" s="1829"/>
      <c r="AW128" s="1829"/>
      <c r="AX128" s="1829"/>
      <c r="AY128" s="1829"/>
      <c r="AZ128" s="1829"/>
      <c r="BA128" s="1829"/>
      <c r="BB128" s="1829"/>
      <c r="BC128" s="1829"/>
      <c r="BD128" s="1829"/>
      <c r="BE128" s="1829"/>
      <c r="BF128" s="1829"/>
      <c r="BG128" s="1642"/>
    </row>
    <row customHeight="1" ht="11.25">
      <c r="A129" s="1173" t="s">
        <v>4520</v>
      </c>
      <c r="B129" s="1173"/>
      <c r="C129" s="1173"/>
      <c r="D129" s="1167"/>
      <c r="E129" s="1177"/>
      <c r="F129" s="1835"/>
      <c r="G129" s="1836"/>
      <c r="H129" s="2535" t="s">
        <v>90</v>
      </c>
      <c r="I129" s="2536"/>
      <c r="J129" s="2505"/>
      <c r="K129" s="2537"/>
      <c r="L129" s="2127"/>
      <c r="M129" s="2128"/>
      <c r="N129" s="1182"/>
      <c r="O129" s="1183"/>
      <c r="P129" s="1175" t="s">
        <v>4563</v>
      </c>
      <c r="Q129" s="1183"/>
      <c r="R129" s="1183"/>
      <c r="S129" s="1183"/>
      <c r="T129" s="1183"/>
      <c r="U129" s="1183"/>
      <c r="V129" s="1183"/>
      <c r="W129" s="1183"/>
      <c r="X129" s="1183"/>
      <c r="Y129" s="1183"/>
      <c r="Z129" s="1183"/>
      <c r="AA129" s="1183"/>
      <c r="AB129" s="1183"/>
      <c r="AC129" s="1183"/>
      <c r="AD129" s="1183"/>
      <c r="AE129" s="1190"/>
      <c r="AF129" s="2526"/>
      <c r="AG129" s="2527"/>
      <c r="AH129" s="2527"/>
      <c r="AI129" s="2526"/>
      <c r="AJ129" s="2527"/>
      <c r="AK129" s="2527"/>
      <c r="AL129" s="1992"/>
      <c r="AM129" s="1829"/>
      <c r="AN129" s="1829"/>
      <c r="AO129" s="1829"/>
      <c r="AP129" s="1829"/>
      <c r="AQ129" s="1829"/>
      <c r="AR129" s="1829"/>
      <c r="AS129" s="1829"/>
      <c r="AT129" s="1829"/>
      <c r="AU129" s="1829"/>
      <c r="AV129" s="1829"/>
      <c r="AW129" s="1829"/>
      <c r="AX129" s="1829"/>
      <c r="AY129" s="1829"/>
      <c r="AZ129" s="1829"/>
      <c r="BA129" s="1829"/>
      <c r="BB129" s="1829"/>
      <c r="BC129" s="1829"/>
      <c r="BD129" s="1829"/>
      <c r="BE129" s="1829"/>
      <c r="BF129" s="1829"/>
      <c r="BG129" s="1642"/>
    </row>
    <row customHeight="1" ht="11.25">
      <c r="A130" s="1173" t="s">
        <v>4520</v>
      </c>
      <c r="B130" s="1173"/>
      <c r="C130" s="1173"/>
      <c r="D130" s="1167"/>
      <c r="E130" s="1177"/>
      <c r="F130" s="1835"/>
      <c r="G130" s="690" t="s">
        <v>103</v>
      </c>
      <c r="H130" s="2535" t="s">
        <v>115</v>
      </c>
      <c r="I130" s="2536"/>
      <c r="J130" s="2505"/>
      <c r="K130" s="2537" t="s">
        <v>4591</v>
      </c>
      <c r="L130" s="2127" t="s">
        <v>19</v>
      </c>
      <c r="M130" s="2128"/>
      <c r="N130" s="1990"/>
      <c r="O130" s="1184" t="s">
        <v>552</v>
      </c>
      <c r="P130" s="1185"/>
      <c r="Q130" s="1185"/>
      <c r="R130" s="1185"/>
      <c r="S130" s="1185"/>
      <c r="T130" s="1185"/>
      <c r="U130" s="1185"/>
      <c r="V130" s="1185"/>
      <c r="W130" s="1185"/>
      <c r="X130" s="1185"/>
      <c r="Y130" s="1185"/>
      <c r="Z130" s="1185"/>
      <c r="AA130" s="1185"/>
      <c r="AB130" s="1185"/>
      <c r="AC130" s="1185"/>
      <c r="AD130" s="1185"/>
      <c r="AE130" s="1185"/>
      <c r="AF130" s="2526">
        <v>1</v>
      </c>
      <c r="AG130" s="2527" t="s">
        <v>4553</v>
      </c>
      <c r="AH130" s="2527" t="s">
        <v>4554</v>
      </c>
      <c r="AI130" s="2526">
        <v>1</v>
      </c>
      <c r="AJ130" s="2527" t="s">
        <v>4553</v>
      </c>
      <c r="AK130" s="2527" t="s">
        <v>4554</v>
      </c>
      <c r="AL130" s="1992"/>
      <c r="AM130" s="1829"/>
      <c r="AN130" s="1829"/>
      <c r="AO130" s="1829"/>
      <c r="AP130" s="1829"/>
      <c r="AQ130" s="1829"/>
      <c r="AR130" s="1829"/>
      <c r="AS130" s="1829"/>
      <c r="AT130" s="1829"/>
      <c r="AU130" s="1829"/>
      <c r="AV130" s="1829"/>
      <c r="AW130" s="1829"/>
      <c r="AX130" s="1829"/>
      <c r="AY130" s="1829"/>
      <c r="AZ130" s="1829"/>
      <c r="BA130" s="1829"/>
      <c r="BB130" s="1829"/>
      <c r="BC130" s="1829"/>
      <c r="BD130" s="1829"/>
      <c r="BE130" s="1829"/>
      <c r="BF130" s="1829"/>
      <c r="BG130" s="1642"/>
    </row>
    <row customHeight="1" ht="11.25">
      <c r="A131" s="1173" t="s">
        <v>4520</v>
      </c>
      <c r="B131" s="1173"/>
      <c r="C131" s="1173"/>
      <c r="D131" s="1167"/>
      <c r="E131" s="1177"/>
      <c r="F131" s="1835"/>
      <c r="G131" s="1836"/>
      <c r="H131" s="2535" t="s">
        <v>91</v>
      </c>
      <c r="I131" s="2536"/>
      <c r="J131" s="2505"/>
      <c r="K131" s="2537"/>
      <c r="L131" s="2127"/>
      <c r="M131" s="2128"/>
      <c r="N131" s="2528"/>
      <c r="O131" s="2529">
        <v>1</v>
      </c>
      <c r="P131" s="2530" t="s">
        <v>62</v>
      </c>
      <c r="Q131" s="3361" t="s">
        <v>4592</v>
      </c>
      <c r="R131" s="3362" t="s">
        <v>4556</v>
      </c>
      <c r="S131" s="3362" t="s">
        <v>201</v>
      </c>
      <c r="T131" s="3362" t="s">
        <v>201</v>
      </c>
      <c r="U131" s="3362" t="s">
        <v>202</v>
      </c>
      <c r="V131" s="3362" t="s">
        <v>4593</v>
      </c>
      <c r="W131" s="3362" t="s">
        <v>4594</v>
      </c>
      <c r="X131" s="3362" t="s">
        <v>4595</v>
      </c>
      <c r="Y131" s="3362" t="s">
        <v>4596</v>
      </c>
      <c r="Z131" s="1182"/>
      <c r="AA131" s="1183"/>
      <c r="AB131" s="1183"/>
      <c r="AC131" s="1187"/>
      <c r="AD131" s="1187"/>
      <c r="AE131" s="1188"/>
      <c r="AF131" s="2526"/>
      <c r="AG131" s="2527"/>
      <c r="AH131" s="2527"/>
      <c r="AI131" s="2526"/>
      <c r="AJ131" s="2527"/>
      <c r="AK131" s="2527"/>
      <c r="AL131" s="1992"/>
      <c r="AM131" s="1829"/>
      <c r="AN131" s="1829"/>
      <c r="AO131" s="1829"/>
      <c r="AP131" s="1829"/>
      <c r="AQ131" s="1829"/>
      <c r="AR131" s="1829"/>
      <c r="AS131" s="1829"/>
      <c r="AT131" s="1829"/>
      <c r="AU131" s="1829"/>
      <c r="AV131" s="1829"/>
      <c r="AW131" s="1829"/>
      <c r="AX131" s="1829"/>
      <c r="AY131" s="1829"/>
      <c r="AZ131" s="1829"/>
      <c r="BA131" s="1829"/>
      <c r="BB131" s="1829"/>
      <c r="BC131" s="1829"/>
      <c r="BD131" s="1829"/>
      <c r="BE131" s="1829"/>
      <c r="BF131" s="1829"/>
      <c r="BG131" s="1642"/>
    </row>
    <row customHeight="1" ht="11.25">
      <c r="A132" s="1173" t="s">
        <v>4520</v>
      </c>
      <c r="B132" s="1173"/>
      <c r="C132" s="1173"/>
      <c r="D132" s="1167"/>
      <c r="E132" s="1177"/>
      <c r="F132" s="1835"/>
      <c r="G132" s="1836"/>
      <c r="H132" s="2535" t="s">
        <v>91</v>
      </c>
      <c r="I132" s="2536"/>
      <c r="J132" s="2505"/>
      <c r="K132" s="2537"/>
      <c r="L132" s="2127"/>
      <c r="M132" s="2128"/>
      <c r="N132" s="2528"/>
      <c r="O132" s="2529"/>
      <c r="P132" s="2531"/>
      <c r="Q132" s="3361"/>
      <c r="R132" s="2533"/>
      <c r="S132" s="2534"/>
      <c r="T132" s="2533"/>
      <c r="U132" s="2533"/>
      <c r="V132" s="2533"/>
      <c r="W132" s="2533"/>
      <c r="X132" s="2533"/>
      <c r="Y132" s="2533"/>
      <c r="Z132" s="1834"/>
      <c r="AA132" s="1800">
        <v>1</v>
      </c>
      <c r="AB132" s="1186" t="s">
        <v>4560</v>
      </c>
      <c r="AC132" s="1176">
        <v>3219.79</v>
      </c>
      <c r="AD132" s="1186" t="str">
        <f>AB132</f>
        <v>      Амортизационные отчисления с выделением результатов переоценки основных средств и нематериальных активов</v>
      </c>
      <c r="AE132" s="1176">
        <v>3219.787</v>
      </c>
      <c r="AF132" s="2526"/>
      <c r="AG132" s="2527"/>
      <c r="AH132" s="2527"/>
      <c r="AI132" s="2526"/>
      <c r="AJ132" s="2527"/>
      <c r="AK132" s="2527"/>
      <c r="AL132" s="1992"/>
      <c r="AM132" s="1829"/>
      <c r="AN132" s="1829"/>
      <c r="AO132" s="1829"/>
      <c r="AP132" s="1829"/>
      <c r="AQ132" s="1829"/>
      <c r="AR132" s="1829"/>
      <c r="AS132" s="1829"/>
      <c r="AT132" s="1829"/>
      <c r="AU132" s="1829"/>
      <c r="AV132" s="1829"/>
      <c r="AW132" s="1829"/>
      <c r="AX132" s="1829"/>
      <c r="AY132" s="1829"/>
      <c r="AZ132" s="1829"/>
      <c r="BA132" s="1829"/>
      <c r="BB132" s="1829"/>
      <c r="BC132" s="1829"/>
      <c r="BD132" s="1829"/>
      <c r="BE132" s="1829"/>
      <c r="BF132" s="1829"/>
      <c r="BG132" s="1642"/>
    </row>
    <row customHeight="1" ht="11.25">
      <c r="A133" s="1173" t="s">
        <v>4520</v>
      </c>
      <c r="B133" s="1173"/>
      <c r="C133" s="1173"/>
      <c r="D133" s="1167"/>
      <c r="E133" s="1177"/>
      <c r="F133" s="1836"/>
      <c r="G133" s="1836"/>
      <c r="H133" s="1836"/>
      <c r="I133" s="1836"/>
      <c r="J133" s="1836"/>
      <c r="K133" s="1836"/>
      <c r="L133" s="1836"/>
      <c r="M133" s="1836"/>
      <c r="N133" s="1836"/>
      <c r="O133" s="1836"/>
      <c r="P133" s="1836"/>
      <c r="Q133" s="1836"/>
      <c r="R133" s="1836"/>
      <c r="S133" s="1836"/>
      <c r="T133" s="1836"/>
      <c r="U133" s="1836"/>
      <c r="V133" s="1836"/>
      <c r="W133" s="1836"/>
      <c r="X133" s="1836"/>
      <c r="Y133" s="1836"/>
      <c r="Z133" s="690" t="s">
        <v>103</v>
      </c>
      <c r="AA133" s="1820" t="s">
        <v>102</v>
      </c>
      <c r="AB133" s="1186" t="s">
        <v>4568</v>
      </c>
      <c r="AC133" s="1176">
        <v>16098.94</v>
      </c>
      <c r="AD133" s="1186" t="str">
        <f>AB133</f>
        <v>  Бюджет субъекта РФ</v>
      </c>
      <c r="AE133" s="1176">
        <v>16098.936</v>
      </c>
      <c r="AF133" s="2093"/>
      <c r="AG133" s="1765"/>
      <c r="AH133" s="1765"/>
      <c r="AI133" s="2093"/>
      <c r="AJ133" s="1765"/>
      <c r="AK133" s="1991"/>
      <c r="AL133" s="1992"/>
      <c r="AM133" s="1829"/>
      <c r="AN133" s="1829"/>
      <c r="AO133" s="1829"/>
      <c r="AP133" s="1829"/>
      <c r="AQ133" s="1829"/>
      <c r="AR133" s="1829"/>
      <c r="AS133" s="1829"/>
      <c r="AT133" s="1829"/>
      <c r="AU133" s="1829"/>
      <c r="AV133" s="1829"/>
      <c r="AW133" s="1829"/>
      <c r="AX133" s="1829"/>
      <c r="AY133" s="1829"/>
      <c r="AZ133" s="1829"/>
      <c r="BA133" s="1829"/>
      <c r="BB133" s="1829"/>
      <c r="BC133" s="1829"/>
      <c r="BD133" s="1829"/>
      <c r="BE133" s="1829"/>
      <c r="BF133" s="1829"/>
      <c r="BG133" s="1642"/>
    </row>
    <row customHeight="1" ht="11.25">
      <c r="A134" s="1173" t="s">
        <v>4520</v>
      </c>
      <c r="B134" s="1173"/>
      <c r="C134" s="1173"/>
      <c r="D134" s="1167"/>
      <c r="E134" s="1177"/>
      <c r="F134" s="1835"/>
      <c r="G134" s="1836"/>
      <c r="H134" s="2535" t="s">
        <v>91</v>
      </c>
      <c r="I134" s="2536"/>
      <c r="J134" s="2505"/>
      <c r="K134" s="2537"/>
      <c r="L134" s="2127"/>
      <c r="M134" s="2128"/>
      <c r="N134" s="2528"/>
      <c r="O134" s="2529"/>
      <c r="P134" s="2532"/>
      <c r="Q134" s="3361"/>
      <c r="R134" s="2533"/>
      <c r="S134" s="2534"/>
      <c r="T134" s="2533"/>
      <c r="U134" s="2533"/>
      <c r="V134" s="2533"/>
      <c r="W134" s="2533"/>
      <c r="X134" s="2533"/>
      <c r="Y134" s="2533"/>
      <c r="Z134" s="1182"/>
      <c r="AA134" s="1183"/>
      <c r="AB134" s="1248" t="s">
        <v>4562</v>
      </c>
      <c r="AC134" s="1187"/>
      <c r="AD134" s="1187"/>
      <c r="AE134" s="1189"/>
      <c r="AF134" s="2526"/>
      <c r="AG134" s="2527"/>
      <c r="AH134" s="2527"/>
      <c r="AI134" s="2526"/>
      <c r="AJ134" s="2527"/>
      <c r="AK134" s="2527"/>
      <c r="AL134" s="1992"/>
      <c r="AM134" s="1829"/>
      <c r="AN134" s="1829"/>
      <c r="AO134" s="1829"/>
      <c r="AP134" s="1829"/>
      <c r="AQ134" s="1829"/>
      <c r="AR134" s="1829"/>
      <c r="AS134" s="1829"/>
      <c r="AT134" s="1829"/>
      <c r="AU134" s="1829"/>
      <c r="AV134" s="1829"/>
      <c r="AW134" s="1829"/>
      <c r="AX134" s="1829"/>
      <c r="AY134" s="1829"/>
      <c r="AZ134" s="1829"/>
      <c r="BA134" s="1829"/>
      <c r="BB134" s="1829"/>
      <c r="BC134" s="1829"/>
      <c r="BD134" s="1829"/>
      <c r="BE134" s="1829"/>
      <c r="BF134" s="1829"/>
      <c r="BG134" s="1642"/>
    </row>
    <row customHeight="1" ht="11.25">
      <c r="A135" s="1173" t="s">
        <v>4520</v>
      </c>
      <c r="B135" s="1173"/>
      <c r="C135" s="1173"/>
      <c r="D135" s="1167"/>
      <c r="E135" s="1177"/>
      <c r="F135" s="1835"/>
      <c r="G135" s="1836"/>
      <c r="H135" s="2535" t="s">
        <v>91</v>
      </c>
      <c r="I135" s="2536"/>
      <c r="J135" s="2505"/>
      <c r="K135" s="2537"/>
      <c r="L135" s="2127"/>
      <c r="M135" s="2128"/>
      <c r="N135" s="1182"/>
      <c r="O135" s="1183"/>
      <c r="P135" s="1175" t="s">
        <v>4563</v>
      </c>
      <c r="Q135" s="1183"/>
      <c r="R135" s="1183"/>
      <c r="S135" s="1183"/>
      <c r="T135" s="1183"/>
      <c r="U135" s="1183"/>
      <c r="V135" s="1183"/>
      <c r="W135" s="1183"/>
      <c r="X135" s="1183"/>
      <c r="Y135" s="1183"/>
      <c r="Z135" s="1183"/>
      <c r="AA135" s="1183"/>
      <c r="AB135" s="1183"/>
      <c r="AC135" s="1183"/>
      <c r="AD135" s="1183"/>
      <c r="AE135" s="1190"/>
      <c r="AF135" s="2526"/>
      <c r="AG135" s="2527"/>
      <c r="AH135" s="2527"/>
      <c r="AI135" s="2526"/>
      <c r="AJ135" s="2527"/>
      <c r="AK135" s="2527"/>
      <c r="AL135" s="1992"/>
      <c r="AM135" s="1829"/>
      <c r="AN135" s="1829"/>
      <c r="AO135" s="1829"/>
      <c r="AP135" s="1829"/>
      <c r="AQ135" s="1829"/>
      <c r="AR135" s="1829"/>
      <c r="AS135" s="1829"/>
      <c r="AT135" s="1829"/>
      <c r="AU135" s="1829"/>
      <c r="AV135" s="1829"/>
      <c r="AW135" s="1829"/>
      <c r="AX135" s="1829"/>
      <c r="AY135" s="1829"/>
      <c r="AZ135" s="1829"/>
      <c r="BA135" s="1829"/>
      <c r="BB135" s="1829"/>
      <c r="BC135" s="1829"/>
      <c r="BD135" s="1829"/>
      <c r="BE135" s="1829"/>
      <c r="BF135" s="1829"/>
      <c r="BG135" s="1642"/>
    </row>
    <row customHeight="1" ht="11.25">
      <c r="A136" s="1173" t="s">
        <v>4520</v>
      </c>
      <c r="B136" s="1173"/>
      <c r="C136" s="1173"/>
      <c r="D136" s="1167"/>
      <c r="E136" s="1177"/>
      <c r="F136" s="1835"/>
      <c r="G136" s="690" t="s">
        <v>103</v>
      </c>
      <c r="H136" s="2535" t="s">
        <v>92</v>
      </c>
      <c r="I136" s="2536"/>
      <c r="J136" s="2505"/>
      <c r="K136" s="2537" t="s">
        <v>4597</v>
      </c>
      <c r="L136" s="2127" t="s">
        <v>19</v>
      </c>
      <c r="M136" s="2128"/>
      <c r="N136" s="1990"/>
      <c r="O136" s="1184" t="s">
        <v>552</v>
      </c>
      <c r="P136" s="1185"/>
      <c r="Q136" s="1185"/>
      <c r="R136" s="1185"/>
      <c r="S136" s="1185"/>
      <c r="T136" s="1185"/>
      <c r="U136" s="1185"/>
      <c r="V136" s="1185"/>
      <c r="W136" s="1185"/>
      <c r="X136" s="1185"/>
      <c r="Y136" s="1185"/>
      <c r="Z136" s="1185"/>
      <c r="AA136" s="1185"/>
      <c r="AB136" s="1185"/>
      <c r="AC136" s="1185"/>
      <c r="AD136" s="1185"/>
      <c r="AE136" s="1185"/>
      <c r="AF136" s="2526">
        <v>3</v>
      </c>
      <c r="AG136" s="2527" t="s">
        <v>4553</v>
      </c>
      <c r="AH136" s="2527" t="s">
        <v>4585</v>
      </c>
      <c r="AI136" s="2526">
        <v>3</v>
      </c>
      <c r="AJ136" s="2527" t="s">
        <v>4553</v>
      </c>
      <c r="AK136" s="2527" t="s">
        <v>4585</v>
      </c>
      <c r="AL136" s="1992"/>
      <c r="AM136" s="1829"/>
      <c r="AN136" s="1829"/>
      <c r="AO136" s="1829"/>
      <c r="AP136" s="1829"/>
      <c r="AQ136" s="1829"/>
      <c r="AR136" s="1829"/>
      <c r="AS136" s="1829"/>
      <c r="AT136" s="1829"/>
      <c r="AU136" s="1829"/>
      <c r="AV136" s="1829"/>
      <c r="AW136" s="1829"/>
      <c r="AX136" s="1829"/>
      <c r="AY136" s="1829"/>
      <c r="AZ136" s="1829"/>
      <c r="BA136" s="1829"/>
      <c r="BB136" s="1829"/>
      <c r="BC136" s="1829"/>
      <c r="BD136" s="1829"/>
      <c r="BE136" s="1829"/>
      <c r="BF136" s="1829"/>
      <c r="BG136" s="1642"/>
    </row>
    <row customHeight="1" ht="11.25">
      <c r="A137" s="1173" t="s">
        <v>4520</v>
      </c>
      <c r="B137" s="1173"/>
      <c r="C137" s="1173"/>
      <c r="D137" s="1167"/>
      <c r="E137" s="1177"/>
      <c r="F137" s="1835"/>
      <c r="G137" s="1836"/>
      <c r="H137" s="2535" t="s">
        <v>115</v>
      </c>
      <c r="I137" s="2536"/>
      <c r="J137" s="2505"/>
      <c r="K137" s="2537"/>
      <c r="L137" s="2127"/>
      <c r="M137" s="2128"/>
      <c r="N137" s="2528"/>
      <c r="O137" s="2529">
        <v>1</v>
      </c>
      <c r="P137" s="2530" t="s">
        <v>62</v>
      </c>
      <c r="Q137" s="3361" t="s">
        <v>4598</v>
      </c>
      <c r="R137" s="3362" t="s">
        <v>4556</v>
      </c>
      <c r="S137" s="3362" t="s">
        <v>201</v>
      </c>
      <c r="T137" s="3362" t="s">
        <v>201</v>
      </c>
      <c r="U137" s="3362" t="s">
        <v>202</v>
      </c>
      <c r="V137" s="3362" t="s">
        <v>4599</v>
      </c>
      <c r="W137" s="3362" t="s">
        <v>4600</v>
      </c>
      <c r="X137" s="3362" t="s">
        <v>4601</v>
      </c>
      <c r="Y137" s="3362" t="s">
        <v>160</v>
      </c>
      <c r="Z137" s="1182"/>
      <c r="AA137" s="1183"/>
      <c r="AB137" s="1183"/>
      <c r="AC137" s="1187"/>
      <c r="AD137" s="1187"/>
      <c r="AE137" s="1188"/>
      <c r="AF137" s="2526"/>
      <c r="AG137" s="2527"/>
      <c r="AH137" s="2527"/>
      <c r="AI137" s="2526"/>
      <c r="AJ137" s="2527"/>
      <c r="AK137" s="2527"/>
      <c r="AL137" s="1992"/>
      <c r="AM137" s="1829"/>
      <c r="AN137" s="1829"/>
      <c r="AO137" s="1829"/>
      <c r="AP137" s="1829"/>
      <c r="AQ137" s="1829"/>
      <c r="AR137" s="1829"/>
      <c r="AS137" s="1829"/>
      <c r="AT137" s="1829"/>
      <c r="AU137" s="1829"/>
      <c r="AV137" s="1829"/>
      <c r="AW137" s="1829"/>
      <c r="AX137" s="1829"/>
      <c r="AY137" s="1829"/>
      <c r="AZ137" s="1829"/>
      <c r="BA137" s="1829"/>
      <c r="BB137" s="1829"/>
      <c r="BC137" s="1829"/>
      <c r="BD137" s="1829"/>
      <c r="BE137" s="1829"/>
      <c r="BF137" s="1829"/>
      <c r="BG137" s="1642"/>
    </row>
    <row customHeight="1" ht="11.25">
      <c r="A138" s="1173" t="s">
        <v>4520</v>
      </c>
      <c r="B138" s="1173"/>
      <c r="C138" s="1173"/>
      <c r="D138" s="1167"/>
      <c r="E138" s="1177"/>
      <c r="F138" s="1835"/>
      <c r="G138" s="1836"/>
      <c r="H138" s="2535" t="s">
        <v>115</v>
      </c>
      <c r="I138" s="2536"/>
      <c r="J138" s="2505"/>
      <c r="K138" s="2537"/>
      <c r="L138" s="2127"/>
      <c r="M138" s="2128"/>
      <c r="N138" s="2528"/>
      <c r="O138" s="2529"/>
      <c r="P138" s="2531"/>
      <c r="Q138" s="3361"/>
      <c r="R138" s="2533"/>
      <c r="S138" s="2534"/>
      <c r="T138" s="2533"/>
      <c r="U138" s="2533"/>
      <c r="V138" s="2533"/>
      <c r="W138" s="2533"/>
      <c r="X138" s="2533"/>
      <c r="Y138" s="2533"/>
      <c r="Z138" s="1834"/>
      <c r="AA138" s="1800">
        <v>1</v>
      </c>
      <c r="AB138" s="1186" t="s">
        <v>4602</v>
      </c>
      <c r="AC138" s="1176">
        <v>4555.81</v>
      </c>
      <c r="AD138" s="1186" t="str">
        <f>AB138</f>
        <v>  Прочие привлеченные средства</v>
      </c>
      <c r="AE138" s="1176">
        <v>4555.812</v>
      </c>
      <c r="AF138" s="2526"/>
      <c r="AG138" s="2527"/>
      <c r="AH138" s="2527"/>
      <c r="AI138" s="2526"/>
      <c r="AJ138" s="2527"/>
      <c r="AK138" s="2527"/>
      <c r="AL138" s="1992"/>
      <c r="AM138" s="1829"/>
      <c r="AN138" s="1829"/>
      <c r="AO138" s="1829"/>
      <c r="AP138" s="1829"/>
      <c r="AQ138" s="1829"/>
      <c r="AR138" s="1829"/>
      <c r="AS138" s="1829"/>
      <c r="AT138" s="1829"/>
      <c r="AU138" s="1829"/>
      <c r="AV138" s="1829"/>
      <c r="AW138" s="1829"/>
      <c r="AX138" s="1829"/>
      <c r="AY138" s="1829"/>
      <c r="AZ138" s="1829"/>
      <c r="BA138" s="1829"/>
      <c r="BB138" s="1829"/>
      <c r="BC138" s="1829"/>
      <c r="BD138" s="1829"/>
      <c r="BE138" s="1829"/>
      <c r="BF138" s="1829"/>
      <c r="BG138" s="1642"/>
    </row>
    <row customHeight="1" ht="11.25">
      <c r="A139" s="1173" t="s">
        <v>4520</v>
      </c>
      <c r="B139" s="1173"/>
      <c r="C139" s="1173"/>
      <c r="D139" s="1167"/>
      <c r="E139" s="1177"/>
      <c r="F139" s="1836"/>
      <c r="G139" s="1836"/>
      <c r="H139" s="1836"/>
      <c r="I139" s="1836"/>
      <c r="J139" s="1836"/>
      <c r="K139" s="1836"/>
      <c r="L139" s="1836"/>
      <c r="M139" s="1836"/>
      <c r="N139" s="1836"/>
      <c r="O139" s="1836"/>
      <c r="P139" s="1836"/>
      <c r="Q139" s="1836"/>
      <c r="R139" s="1836"/>
      <c r="S139" s="1836"/>
      <c r="T139" s="1836"/>
      <c r="U139" s="1836"/>
      <c r="V139" s="1836"/>
      <c r="W139" s="1836"/>
      <c r="X139" s="1836"/>
      <c r="Y139" s="1836"/>
      <c r="Z139" s="690" t="s">
        <v>103</v>
      </c>
      <c r="AA139" s="1820" t="s">
        <v>102</v>
      </c>
      <c r="AB139" s="1186" t="s">
        <v>4560</v>
      </c>
      <c r="AC139" s="1176">
        <v>911.16</v>
      </c>
      <c r="AD139" s="1186" t="str">
        <f>AB139</f>
        <v>      Амортизационные отчисления с выделением результатов переоценки основных средств и нематериальных активов</v>
      </c>
      <c r="AE139" s="1176">
        <v>911.162</v>
      </c>
      <c r="AF139" s="2093"/>
      <c r="AG139" s="1765"/>
      <c r="AH139" s="1765"/>
      <c r="AI139" s="2093"/>
      <c r="AJ139" s="1765"/>
      <c r="AK139" s="1991"/>
      <c r="AL139" s="1992"/>
      <c r="AM139" s="1829"/>
      <c r="AN139" s="1829"/>
      <c r="AO139" s="1829"/>
      <c r="AP139" s="1829"/>
      <c r="AQ139" s="1829"/>
      <c r="AR139" s="1829"/>
      <c r="AS139" s="1829"/>
      <c r="AT139" s="1829"/>
      <c r="AU139" s="1829"/>
      <c r="AV139" s="1829"/>
      <c r="AW139" s="1829"/>
      <c r="AX139" s="1829"/>
      <c r="AY139" s="1829"/>
      <c r="AZ139" s="1829"/>
      <c r="BA139" s="1829"/>
      <c r="BB139" s="1829"/>
      <c r="BC139" s="1829"/>
      <c r="BD139" s="1829"/>
      <c r="BE139" s="1829"/>
      <c r="BF139" s="1829"/>
      <c r="BG139" s="1642"/>
    </row>
    <row customHeight="1" ht="11.25">
      <c r="A140" s="1173" t="s">
        <v>4520</v>
      </c>
      <c r="B140" s="1173"/>
      <c r="C140" s="1173"/>
      <c r="D140" s="1167"/>
      <c r="E140" s="1177"/>
      <c r="F140" s="1835"/>
      <c r="G140" s="1836"/>
      <c r="H140" s="2535" t="s">
        <v>115</v>
      </c>
      <c r="I140" s="2536"/>
      <c r="J140" s="2505"/>
      <c r="K140" s="2537"/>
      <c r="L140" s="2127"/>
      <c r="M140" s="2128"/>
      <c r="N140" s="2528"/>
      <c r="O140" s="2529"/>
      <c r="P140" s="2532"/>
      <c r="Q140" s="3361"/>
      <c r="R140" s="2533"/>
      <c r="S140" s="2534"/>
      <c r="T140" s="2533"/>
      <c r="U140" s="2533"/>
      <c r="V140" s="2533"/>
      <c r="W140" s="2533"/>
      <c r="X140" s="2533"/>
      <c r="Y140" s="2533"/>
      <c r="Z140" s="1182"/>
      <c r="AA140" s="1183"/>
      <c r="AB140" s="1248" t="s">
        <v>4562</v>
      </c>
      <c r="AC140" s="1187"/>
      <c r="AD140" s="1187"/>
      <c r="AE140" s="1189"/>
      <c r="AF140" s="2526"/>
      <c r="AG140" s="2527"/>
      <c r="AH140" s="2527"/>
      <c r="AI140" s="2526"/>
      <c r="AJ140" s="2527"/>
      <c r="AK140" s="2527"/>
      <c r="AL140" s="1992"/>
      <c r="AM140" s="1829"/>
      <c r="AN140" s="1829"/>
      <c r="AO140" s="1829"/>
      <c r="AP140" s="1829"/>
      <c r="AQ140" s="1829"/>
      <c r="AR140" s="1829"/>
      <c r="AS140" s="1829"/>
      <c r="AT140" s="1829"/>
      <c r="AU140" s="1829"/>
      <c r="AV140" s="1829"/>
      <c r="AW140" s="1829"/>
      <c r="AX140" s="1829"/>
      <c r="AY140" s="1829"/>
      <c r="AZ140" s="1829"/>
      <c r="BA140" s="1829"/>
      <c r="BB140" s="1829"/>
      <c r="BC140" s="1829"/>
      <c r="BD140" s="1829"/>
      <c r="BE140" s="1829"/>
      <c r="BF140" s="1829"/>
      <c r="BG140" s="1642"/>
    </row>
    <row customHeight="1" ht="11.25">
      <c r="A141" s="1173" t="s">
        <v>4520</v>
      </c>
      <c r="B141" s="1173"/>
      <c r="C141" s="1173"/>
      <c r="D141" s="1167"/>
      <c r="E141" s="1177"/>
      <c r="F141" s="1835"/>
      <c r="G141" s="1836"/>
      <c r="H141" s="2535" t="s">
        <v>115</v>
      </c>
      <c r="I141" s="2536"/>
      <c r="J141" s="2505"/>
      <c r="K141" s="2537"/>
      <c r="L141" s="2127"/>
      <c r="M141" s="2128"/>
      <c r="N141" s="1182"/>
      <c r="O141" s="1183"/>
      <c r="P141" s="1175" t="s">
        <v>4563</v>
      </c>
      <c r="Q141" s="1183"/>
      <c r="R141" s="1183"/>
      <c r="S141" s="1183"/>
      <c r="T141" s="1183"/>
      <c r="U141" s="1183"/>
      <c r="V141" s="1183"/>
      <c r="W141" s="1183"/>
      <c r="X141" s="1183"/>
      <c r="Y141" s="1183"/>
      <c r="Z141" s="1183"/>
      <c r="AA141" s="1183"/>
      <c r="AB141" s="1183"/>
      <c r="AC141" s="1183"/>
      <c r="AD141" s="1183"/>
      <c r="AE141" s="1190"/>
      <c r="AF141" s="2526"/>
      <c r="AG141" s="2527"/>
      <c r="AH141" s="2527"/>
      <c r="AI141" s="2526"/>
      <c r="AJ141" s="2527"/>
      <c r="AK141" s="2527"/>
      <c r="AL141" s="1992"/>
      <c r="AM141" s="1829"/>
      <c r="AN141" s="1829"/>
      <c r="AO141" s="1829"/>
      <c r="AP141" s="1829"/>
      <c r="AQ141" s="1829"/>
      <c r="AR141" s="1829"/>
      <c r="AS141" s="1829"/>
      <c r="AT141" s="1829"/>
      <c r="AU141" s="1829"/>
      <c r="AV141" s="1829"/>
      <c r="AW141" s="1829"/>
      <c r="AX141" s="1829"/>
      <c r="AY141" s="1829"/>
      <c r="AZ141" s="1829"/>
      <c r="BA141" s="1829"/>
      <c r="BB141" s="1829"/>
      <c r="BC141" s="1829"/>
      <c r="BD141" s="1829"/>
      <c r="BE141" s="1829"/>
      <c r="BF141" s="1829"/>
      <c r="BG141" s="1642"/>
    </row>
    <row customHeight="1" ht="11.25">
      <c r="A142" s="1173" t="s">
        <v>4520</v>
      </c>
      <c r="B142" s="1173"/>
      <c r="C142" s="1173"/>
      <c r="D142" s="1167"/>
      <c r="E142" s="1177"/>
      <c r="F142" s="1835"/>
      <c r="G142" s="690" t="s">
        <v>103</v>
      </c>
      <c r="H142" s="2535" t="s">
        <v>93</v>
      </c>
      <c r="I142" s="2536"/>
      <c r="J142" s="2505"/>
      <c r="K142" s="2537" t="s">
        <v>4603</v>
      </c>
      <c r="L142" s="2127" t="s">
        <v>19</v>
      </c>
      <c r="M142" s="2128"/>
      <c r="N142" s="1990"/>
      <c r="O142" s="1184" t="s">
        <v>552</v>
      </c>
      <c r="P142" s="1185"/>
      <c r="Q142" s="1185"/>
      <c r="R142" s="1185"/>
      <c r="S142" s="1185"/>
      <c r="T142" s="1185"/>
      <c r="U142" s="1185"/>
      <c r="V142" s="1185"/>
      <c r="W142" s="1185"/>
      <c r="X142" s="1185"/>
      <c r="Y142" s="1185"/>
      <c r="Z142" s="1185"/>
      <c r="AA142" s="1185"/>
      <c r="AB142" s="1185"/>
      <c r="AC142" s="1185"/>
      <c r="AD142" s="1185"/>
      <c r="AE142" s="1185"/>
      <c r="AF142" s="2526">
        <v>1</v>
      </c>
      <c r="AG142" s="2527" t="s">
        <v>4553</v>
      </c>
      <c r="AH142" s="2527" t="s">
        <v>4585</v>
      </c>
      <c r="AI142" s="2526">
        <v>1</v>
      </c>
      <c r="AJ142" s="2527" t="s">
        <v>4553</v>
      </c>
      <c r="AK142" s="2527" t="s">
        <v>4585</v>
      </c>
      <c r="AL142" s="1992"/>
      <c r="AM142" s="1829"/>
      <c r="AN142" s="1829"/>
      <c r="AO142" s="1829"/>
      <c r="AP142" s="1829"/>
      <c r="AQ142" s="1829"/>
      <c r="AR142" s="1829"/>
      <c r="AS142" s="1829"/>
      <c r="AT142" s="1829"/>
      <c r="AU142" s="1829"/>
      <c r="AV142" s="1829"/>
      <c r="AW142" s="1829"/>
      <c r="AX142" s="1829"/>
      <c r="AY142" s="1829"/>
      <c r="AZ142" s="1829"/>
      <c r="BA142" s="1829"/>
      <c r="BB142" s="1829"/>
      <c r="BC142" s="1829"/>
      <c r="BD142" s="1829"/>
      <c r="BE142" s="1829"/>
      <c r="BF142" s="1829"/>
      <c r="BG142" s="1642"/>
    </row>
    <row customHeight="1" ht="11.25">
      <c r="A143" s="1173" t="s">
        <v>4520</v>
      </c>
      <c r="B143" s="1173"/>
      <c r="C143" s="1173"/>
      <c r="D143" s="1167"/>
      <c r="E143" s="1177"/>
      <c r="F143" s="1835"/>
      <c r="G143" s="1836"/>
      <c r="H143" s="2535" t="s">
        <v>92</v>
      </c>
      <c r="I143" s="2536"/>
      <c r="J143" s="2505"/>
      <c r="K143" s="2537"/>
      <c r="L143" s="2127"/>
      <c r="M143" s="2128"/>
      <c r="N143" s="2528"/>
      <c r="O143" s="2529">
        <v>1</v>
      </c>
      <c r="P143" s="2530" t="s">
        <v>62</v>
      </c>
      <c r="Q143" s="3361" t="s">
        <v>4604</v>
      </c>
      <c r="R143" s="3362" t="s">
        <v>4556</v>
      </c>
      <c r="S143" s="3362" t="s">
        <v>186</v>
      </c>
      <c r="T143" s="3362" t="s">
        <v>186</v>
      </c>
      <c r="U143" s="3362" t="s">
        <v>187</v>
      </c>
      <c r="V143" s="3362" t="s">
        <v>4605</v>
      </c>
      <c r="W143" s="3362" t="s">
        <v>4606</v>
      </c>
      <c r="X143" s="3362" t="s">
        <v>4607</v>
      </c>
      <c r="Y143" s="3362" t="s">
        <v>4608</v>
      </c>
      <c r="Z143" s="1182"/>
      <c r="AA143" s="1183"/>
      <c r="AB143" s="1183"/>
      <c r="AC143" s="1187"/>
      <c r="AD143" s="1187"/>
      <c r="AE143" s="1188"/>
      <c r="AF143" s="2526"/>
      <c r="AG143" s="2527"/>
      <c r="AH143" s="2527"/>
      <c r="AI143" s="2526"/>
      <c r="AJ143" s="2527"/>
      <c r="AK143" s="2527"/>
      <c r="AL143" s="1992"/>
      <c r="AM143" s="1829"/>
      <c r="AN143" s="1829"/>
      <c r="AO143" s="1829"/>
      <c r="AP143" s="1829"/>
      <c r="AQ143" s="1829"/>
      <c r="AR143" s="1829"/>
      <c r="AS143" s="1829"/>
      <c r="AT143" s="1829"/>
      <c r="AU143" s="1829"/>
      <c r="AV143" s="1829"/>
      <c r="AW143" s="1829"/>
      <c r="AX143" s="1829"/>
      <c r="AY143" s="1829"/>
      <c r="AZ143" s="1829"/>
      <c r="BA143" s="1829"/>
      <c r="BB143" s="1829"/>
      <c r="BC143" s="1829"/>
      <c r="BD143" s="1829"/>
      <c r="BE143" s="1829"/>
      <c r="BF143" s="1829"/>
      <c r="BG143" s="1642"/>
    </row>
    <row customHeight="1" ht="11.25">
      <c r="A144" s="1173" t="s">
        <v>4520</v>
      </c>
      <c r="B144" s="1173"/>
      <c r="C144" s="1173"/>
      <c r="D144" s="1167"/>
      <c r="E144" s="1177"/>
      <c r="F144" s="1835"/>
      <c r="G144" s="1836"/>
      <c r="H144" s="2535" t="s">
        <v>92</v>
      </c>
      <c r="I144" s="2536"/>
      <c r="J144" s="2505"/>
      <c r="K144" s="2537"/>
      <c r="L144" s="2127"/>
      <c r="M144" s="2128"/>
      <c r="N144" s="2528"/>
      <c r="O144" s="2529"/>
      <c r="P144" s="2531"/>
      <c r="Q144" s="3361"/>
      <c r="R144" s="2533"/>
      <c r="S144" s="2534"/>
      <c r="T144" s="2533"/>
      <c r="U144" s="2533"/>
      <c r="V144" s="2533"/>
      <c r="W144" s="2533"/>
      <c r="X144" s="2533"/>
      <c r="Y144" s="2533"/>
      <c r="Z144" s="1834"/>
      <c r="AA144" s="1800">
        <v>1</v>
      </c>
      <c r="AB144" s="1186" t="s">
        <v>4568</v>
      </c>
      <c r="AC144" s="1176">
        <v>5524.97</v>
      </c>
      <c r="AD144" s="1186" t="str">
        <f>AB144</f>
        <v>  Бюджет субъекта РФ</v>
      </c>
      <c r="AE144" s="1176">
        <v>5524.972</v>
      </c>
      <c r="AF144" s="2526"/>
      <c r="AG144" s="2527"/>
      <c r="AH144" s="2527"/>
      <c r="AI144" s="2526"/>
      <c r="AJ144" s="2527"/>
      <c r="AK144" s="2527"/>
      <c r="AL144" s="1992"/>
      <c r="AM144" s="1829"/>
      <c r="AN144" s="1829"/>
      <c r="AO144" s="1829"/>
      <c r="AP144" s="1829"/>
      <c r="AQ144" s="1829"/>
      <c r="AR144" s="1829"/>
      <c r="AS144" s="1829"/>
      <c r="AT144" s="1829"/>
      <c r="AU144" s="1829"/>
      <c r="AV144" s="1829"/>
      <c r="AW144" s="1829"/>
      <c r="AX144" s="1829"/>
      <c r="AY144" s="1829"/>
      <c r="AZ144" s="1829"/>
      <c r="BA144" s="1829"/>
      <c r="BB144" s="1829"/>
      <c r="BC144" s="1829"/>
      <c r="BD144" s="1829"/>
      <c r="BE144" s="1829"/>
      <c r="BF144" s="1829"/>
      <c r="BG144" s="1642"/>
    </row>
    <row customHeight="1" ht="11.25">
      <c r="A145" s="1173" t="s">
        <v>4520</v>
      </c>
      <c r="B145" s="1173"/>
      <c r="C145" s="1173"/>
      <c r="D145" s="1167"/>
      <c r="E145" s="1177"/>
      <c r="F145" s="1836"/>
      <c r="G145" s="1836"/>
      <c r="H145" s="1836"/>
      <c r="I145" s="1836"/>
      <c r="J145" s="1836"/>
      <c r="K145" s="1836"/>
      <c r="L145" s="1836"/>
      <c r="M145" s="1836"/>
      <c r="N145" s="1836"/>
      <c r="O145" s="1836"/>
      <c r="P145" s="1836"/>
      <c r="Q145" s="1836"/>
      <c r="R145" s="1836"/>
      <c r="S145" s="1836"/>
      <c r="T145" s="1836"/>
      <c r="U145" s="1836"/>
      <c r="V145" s="1836"/>
      <c r="W145" s="1836"/>
      <c r="X145" s="1836"/>
      <c r="Y145" s="1836"/>
      <c r="Z145" s="690" t="s">
        <v>103</v>
      </c>
      <c r="AA145" s="1820" t="s">
        <v>102</v>
      </c>
      <c r="AB145" s="1186" t="s">
        <v>4560</v>
      </c>
      <c r="AC145" s="1176">
        <v>1104.99</v>
      </c>
      <c r="AD145" s="1186" t="str">
        <f>AB145</f>
        <v>      Амортизационные отчисления с выделением результатов переоценки основных средств и нематериальных активов</v>
      </c>
      <c r="AE145" s="1176">
        <v>1104.994</v>
      </c>
      <c r="AF145" s="2093"/>
      <c r="AG145" s="1765"/>
      <c r="AH145" s="1765"/>
      <c r="AI145" s="2093"/>
      <c r="AJ145" s="1765"/>
      <c r="AK145" s="1991"/>
      <c r="AL145" s="1992"/>
      <c r="AM145" s="1829"/>
      <c r="AN145" s="1829"/>
      <c r="AO145" s="1829"/>
      <c r="AP145" s="1829"/>
      <c r="AQ145" s="1829"/>
      <c r="AR145" s="1829"/>
      <c r="AS145" s="1829"/>
      <c r="AT145" s="1829"/>
      <c r="AU145" s="1829"/>
      <c r="AV145" s="1829"/>
      <c r="AW145" s="1829"/>
      <c r="AX145" s="1829"/>
      <c r="AY145" s="1829"/>
      <c r="AZ145" s="1829"/>
      <c r="BA145" s="1829"/>
      <c r="BB145" s="1829"/>
      <c r="BC145" s="1829"/>
      <c r="BD145" s="1829"/>
      <c r="BE145" s="1829"/>
      <c r="BF145" s="1829"/>
      <c r="BG145" s="1642"/>
    </row>
    <row customHeight="1" ht="11.25">
      <c r="A146" s="1173" t="s">
        <v>4520</v>
      </c>
      <c r="B146" s="1173"/>
      <c r="C146" s="1173"/>
      <c r="D146" s="1167"/>
      <c r="E146" s="1177"/>
      <c r="F146" s="1835"/>
      <c r="G146" s="1836"/>
      <c r="H146" s="2535" t="s">
        <v>92</v>
      </c>
      <c r="I146" s="2536"/>
      <c r="J146" s="2505"/>
      <c r="K146" s="2537"/>
      <c r="L146" s="2127"/>
      <c r="M146" s="2128"/>
      <c r="N146" s="2528"/>
      <c r="O146" s="2529"/>
      <c r="P146" s="2532"/>
      <c r="Q146" s="3361"/>
      <c r="R146" s="2533"/>
      <c r="S146" s="2534"/>
      <c r="T146" s="2533"/>
      <c r="U146" s="2533"/>
      <c r="V146" s="2533"/>
      <c r="W146" s="2533"/>
      <c r="X146" s="2533"/>
      <c r="Y146" s="2533"/>
      <c r="Z146" s="1182"/>
      <c r="AA146" s="1183"/>
      <c r="AB146" s="1248" t="s">
        <v>4562</v>
      </c>
      <c r="AC146" s="1187"/>
      <c r="AD146" s="1187"/>
      <c r="AE146" s="1189"/>
      <c r="AF146" s="2526"/>
      <c r="AG146" s="2527"/>
      <c r="AH146" s="2527"/>
      <c r="AI146" s="2526"/>
      <c r="AJ146" s="2527"/>
      <c r="AK146" s="2527"/>
      <c r="AL146" s="1992"/>
      <c r="AM146" s="1829"/>
      <c r="AN146" s="1829"/>
      <c r="AO146" s="1829"/>
      <c r="AP146" s="1829"/>
      <c r="AQ146" s="1829"/>
      <c r="AR146" s="1829"/>
      <c r="AS146" s="1829"/>
      <c r="AT146" s="1829"/>
      <c r="AU146" s="1829"/>
      <c r="AV146" s="1829"/>
      <c r="AW146" s="1829"/>
      <c r="AX146" s="1829"/>
      <c r="AY146" s="1829"/>
      <c r="AZ146" s="1829"/>
      <c r="BA146" s="1829"/>
      <c r="BB146" s="1829"/>
      <c r="BC146" s="1829"/>
      <c r="BD146" s="1829"/>
      <c r="BE146" s="1829"/>
      <c r="BF146" s="1829"/>
      <c r="BG146" s="1642"/>
    </row>
    <row customHeight="1" ht="11.25">
      <c r="A147" s="1173" t="s">
        <v>4520</v>
      </c>
      <c r="B147" s="1173"/>
      <c r="C147" s="1173"/>
      <c r="D147" s="1167"/>
      <c r="E147" s="1177"/>
      <c r="F147" s="1835"/>
      <c r="G147" s="1836"/>
      <c r="H147" s="2535" t="s">
        <v>92</v>
      </c>
      <c r="I147" s="2536"/>
      <c r="J147" s="2505"/>
      <c r="K147" s="2537"/>
      <c r="L147" s="2127"/>
      <c r="M147" s="2128"/>
      <c r="N147" s="1182"/>
      <c r="O147" s="1183"/>
      <c r="P147" s="1175" t="s">
        <v>4563</v>
      </c>
      <c r="Q147" s="1183"/>
      <c r="R147" s="1183"/>
      <c r="S147" s="1183"/>
      <c r="T147" s="1183"/>
      <c r="U147" s="1183"/>
      <c r="V147" s="1183"/>
      <c r="W147" s="1183"/>
      <c r="X147" s="1183"/>
      <c r="Y147" s="1183"/>
      <c r="Z147" s="1183"/>
      <c r="AA147" s="1183"/>
      <c r="AB147" s="1183"/>
      <c r="AC147" s="1183"/>
      <c r="AD147" s="1183"/>
      <c r="AE147" s="1190"/>
      <c r="AF147" s="2526"/>
      <c r="AG147" s="2527"/>
      <c r="AH147" s="2527"/>
      <c r="AI147" s="2526"/>
      <c r="AJ147" s="2527"/>
      <c r="AK147" s="2527"/>
      <c r="AL147" s="1992"/>
      <c r="AM147" s="1829"/>
      <c r="AN147" s="1829"/>
      <c r="AO147" s="1829"/>
      <c r="AP147" s="1829"/>
      <c r="AQ147" s="1829"/>
      <c r="AR147" s="1829"/>
      <c r="AS147" s="1829"/>
      <c r="AT147" s="1829"/>
      <c r="AU147" s="1829"/>
      <c r="AV147" s="1829"/>
      <c r="AW147" s="1829"/>
      <c r="AX147" s="1829"/>
      <c r="AY147" s="1829"/>
      <c r="AZ147" s="1829"/>
      <c r="BA147" s="1829"/>
      <c r="BB147" s="1829"/>
      <c r="BC147" s="1829"/>
      <c r="BD147" s="1829"/>
      <c r="BE147" s="1829"/>
      <c r="BF147" s="1829"/>
      <c r="BG147" s="1642"/>
    </row>
    <row customHeight="1" ht="11.25">
      <c r="A148" s="1173" t="s">
        <v>4520</v>
      </c>
      <c r="B148" s="1173"/>
      <c r="C148" s="1173"/>
      <c r="D148" s="1167"/>
      <c r="E148" s="1177"/>
      <c r="F148" s="1835"/>
      <c r="G148" s="690" t="s">
        <v>103</v>
      </c>
      <c r="H148" s="2535" t="s">
        <v>126</v>
      </c>
      <c r="I148" s="2536"/>
      <c r="J148" s="2505"/>
      <c r="K148" s="2537" t="s">
        <v>4609</v>
      </c>
      <c r="L148" s="2127" t="s">
        <v>19</v>
      </c>
      <c r="M148" s="2128"/>
      <c r="N148" s="1990"/>
      <c r="O148" s="1184" t="s">
        <v>552</v>
      </c>
      <c r="P148" s="1185"/>
      <c r="Q148" s="1185"/>
      <c r="R148" s="1185"/>
      <c r="S148" s="1185"/>
      <c r="T148" s="1185"/>
      <c r="U148" s="1185"/>
      <c r="V148" s="1185"/>
      <c r="W148" s="1185"/>
      <c r="X148" s="1185"/>
      <c r="Y148" s="1185"/>
      <c r="Z148" s="1185"/>
      <c r="AA148" s="1185"/>
      <c r="AB148" s="1185"/>
      <c r="AC148" s="1185"/>
      <c r="AD148" s="1185"/>
      <c r="AE148" s="1185"/>
      <c r="AF148" s="2526">
        <v>1</v>
      </c>
      <c r="AG148" s="2527" t="s">
        <v>4553</v>
      </c>
      <c r="AH148" s="2527" t="s">
        <v>4585</v>
      </c>
      <c r="AI148" s="2526">
        <v>1</v>
      </c>
      <c r="AJ148" s="2527" t="s">
        <v>4553</v>
      </c>
      <c r="AK148" s="2527" t="s">
        <v>4585</v>
      </c>
      <c r="AL148" s="1992"/>
      <c r="AM148" s="1829"/>
      <c r="AN148" s="1829"/>
      <c r="AO148" s="1829"/>
      <c r="AP148" s="1829"/>
      <c r="AQ148" s="1829"/>
      <c r="AR148" s="1829"/>
      <c r="AS148" s="1829"/>
      <c r="AT148" s="1829"/>
      <c r="AU148" s="1829"/>
      <c r="AV148" s="1829"/>
      <c r="AW148" s="1829"/>
      <c r="AX148" s="1829"/>
      <c r="AY148" s="1829"/>
      <c r="AZ148" s="1829"/>
      <c r="BA148" s="1829"/>
      <c r="BB148" s="1829"/>
      <c r="BC148" s="1829"/>
      <c r="BD148" s="1829"/>
      <c r="BE148" s="1829"/>
      <c r="BF148" s="1829"/>
      <c r="BG148" s="1642"/>
    </row>
    <row customHeight="1" ht="11.25">
      <c r="A149" s="1173" t="s">
        <v>4520</v>
      </c>
      <c r="B149" s="1173"/>
      <c r="C149" s="1173"/>
      <c r="D149" s="1167"/>
      <c r="E149" s="1177"/>
      <c r="F149" s="1835"/>
      <c r="G149" s="1836"/>
      <c r="H149" s="2535" t="s">
        <v>93</v>
      </c>
      <c r="I149" s="2536"/>
      <c r="J149" s="2505"/>
      <c r="K149" s="2537"/>
      <c r="L149" s="2127"/>
      <c r="M149" s="2128"/>
      <c r="N149" s="2528"/>
      <c r="O149" s="2529">
        <v>1</v>
      </c>
      <c r="P149" s="2530" t="s">
        <v>62</v>
      </c>
      <c r="Q149" s="3361" t="s">
        <v>4610</v>
      </c>
      <c r="R149" s="3362" t="s">
        <v>4556</v>
      </c>
      <c r="S149" s="3362" t="s">
        <v>237</v>
      </c>
      <c r="T149" s="3362" t="s">
        <v>237</v>
      </c>
      <c r="U149" s="3362" t="s">
        <v>238</v>
      </c>
      <c r="V149" s="3362" t="s">
        <v>4611</v>
      </c>
      <c r="W149" s="3362" t="s">
        <v>4612</v>
      </c>
      <c r="X149" s="3362" t="s">
        <v>4613</v>
      </c>
      <c r="Y149" s="3362" t="s">
        <v>160</v>
      </c>
      <c r="Z149" s="1182"/>
      <c r="AA149" s="1183"/>
      <c r="AB149" s="1183"/>
      <c r="AC149" s="1187"/>
      <c r="AD149" s="1187"/>
      <c r="AE149" s="1188"/>
      <c r="AF149" s="2526"/>
      <c r="AG149" s="2527"/>
      <c r="AH149" s="2527"/>
      <c r="AI149" s="2526"/>
      <c r="AJ149" s="2527"/>
      <c r="AK149" s="2527"/>
      <c r="AL149" s="1992"/>
      <c r="AM149" s="1829"/>
      <c r="AN149" s="1829"/>
      <c r="AO149" s="1829"/>
      <c r="AP149" s="1829"/>
      <c r="AQ149" s="1829"/>
      <c r="AR149" s="1829"/>
      <c r="AS149" s="1829"/>
      <c r="AT149" s="1829"/>
      <c r="AU149" s="1829"/>
      <c r="AV149" s="1829"/>
      <c r="AW149" s="1829"/>
      <c r="AX149" s="1829"/>
      <c r="AY149" s="1829"/>
      <c r="AZ149" s="1829"/>
      <c r="BA149" s="1829"/>
      <c r="BB149" s="1829"/>
      <c r="BC149" s="1829"/>
      <c r="BD149" s="1829"/>
      <c r="BE149" s="1829"/>
      <c r="BF149" s="1829"/>
      <c r="BG149" s="1642"/>
    </row>
    <row customHeight="1" ht="11.25">
      <c r="A150" s="1173" t="s">
        <v>4520</v>
      </c>
      <c r="B150" s="1173"/>
      <c r="C150" s="1173"/>
      <c r="D150" s="1167"/>
      <c r="E150" s="1177"/>
      <c r="F150" s="1835"/>
      <c r="G150" s="1836"/>
      <c r="H150" s="2535" t="s">
        <v>93</v>
      </c>
      <c r="I150" s="2536"/>
      <c r="J150" s="2505"/>
      <c r="K150" s="2537"/>
      <c r="L150" s="2127"/>
      <c r="M150" s="2128"/>
      <c r="N150" s="2528"/>
      <c r="O150" s="2529"/>
      <c r="P150" s="2531"/>
      <c r="Q150" s="3361"/>
      <c r="R150" s="2533"/>
      <c r="S150" s="2534"/>
      <c r="T150" s="2533"/>
      <c r="U150" s="2533"/>
      <c r="V150" s="2533"/>
      <c r="W150" s="2533"/>
      <c r="X150" s="2533"/>
      <c r="Y150" s="2533"/>
      <c r="Z150" s="1834"/>
      <c r="AA150" s="1800">
        <v>1</v>
      </c>
      <c r="AB150" s="1186" t="s">
        <v>4560</v>
      </c>
      <c r="AC150" s="1176">
        <v>4005.65</v>
      </c>
      <c r="AD150" s="1186" t="str">
        <f>AB150</f>
        <v>      Амортизационные отчисления с выделением результатов переоценки основных средств и нематериальных активов</v>
      </c>
      <c r="AE150" s="1176">
        <v>4005.65</v>
      </c>
      <c r="AF150" s="2526"/>
      <c r="AG150" s="2527"/>
      <c r="AH150" s="2527"/>
      <c r="AI150" s="2526"/>
      <c r="AJ150" s="2527"/>
      <c r="AK150" s="2527"/>
      <c r="AL150" s="1992"/>
      <c r="AM150" s="1829"/>
      <c r="AN150" s="1829"/>
      <c r="AO150" s="1829"/>
      <c r="AP150" s="1829"/>
      <c r="AQ150" s="1829"/>
      <c r="AR150" s="1829"/>
      <c r="AS150" s="1829"/>
      <c r="AT150" s="1829"/>
      <c r="AU150" s="1829"/>
      <c r="AV150" s="1829"/>
      <c r="AW150" s="1829"/>
      <c r="AX150" s="1829"/>
      <c r="AY150" s="1829"/>
      <c r="AZ150" s="1829"/>
      <c r="BA150" s="1829"/>
      <c r="BB150" s="1829"/>
      <c r="BC150" s="1829"/>
      <c r="BD150" s="1829"/>
      <c r="BE150" s="1829"/>
      <c r="BF150" s="1829"/>
      <c r="BG150" s="1642"/>
    </row>
    <row customHeight="1" ht="11.25">
      <c r="A151" s="1173" t="s">
        <v>4520</v>
      </c>
      <c r="B151" s="1173"/>
      <c r="C151" s="1173"/>
      <c r="D151" s="1167"/>
      <c r="E151" s="1177"/>
      <c r="F151" s="1836"/>
      <c r="G151" s="1836"/>
      <c r="H151" s="1836"/>
      <c r="I151" s="1836"/>
      <c r="J151" s="1836"/>
      <c r="K151" s="1836"/>
      <c r="L151" s="1836"/>
      <c r="M151" s="1836"/>
      <c r="N151" s="1836"/>
      <c r="O151" s="1836"/>
      <c r="P151" s="1836"/>
      <c r="Q151" s="1836"/>
      <c r="R151" s="1836"/>
      <c r="S151" s="1836"/>
      <c r="T151" s="1836"/>
      <c r="U151" s="1836"/>
      <c r="V151" s="1836"/>
      <c r="W151" s="1836"/>
      <c r="X151" s="1836"/>
      <c r="Y151" s="1836"/>
      <c r="Z151" s="690" t="s">
        <v>103</v>
      </c>
      <c r="AA151" s="1820" t="s">
        <v>102</v>
      </c>
      <c r="AB151" s="1186" t="s">
        <v>4568</v>
      </c>
      <c r="AC151" s="1176">
        <v>20028.25</v>
      </c>
      <c r="AD151" s="1186" t="str">
        <f>AB151</f>
        <v>  Бюджет субъекта РФ</v>
      </c>
      <c r="AE151" s="1176">
        <v>20028.252</v>
      </c>
      <c r="AF151" s="2093"/>
      <c r="AG151" s="1765"/>
      <c r="AH151" s="1765"/>
      <c r="AI151" s="2093"/>
      <c r="AJ151" s="1765"/>
      <c r="AK151" s="1991"/>
      <c r="AL151" s="1992"/>
      <c r="AM151" s="1829"/>
      <c r="AN151" s="1829"/>
      <c r="AO151" s="1829"/>
      <c r="AP151" s="1829"/>
      <c r="AQ151" s="1829"/>
      <c r="AR151" s="1829"/>
      <c r="AS151" s="1829"/>
      <c r="AT151" s="1829"/>
      <c r="AU151" s="1829"/>
      <c r="AV151" s="1829"/>
      <c r="AW151" s="1829"/>
      <c r="AX151" s="1829"/>
      <c r="AY151" s="1829"/>
      <c r="AZ151" s="1829"/>
      <c r="BA151" s="1829"/>
      <c r="BB151" s="1829"/>
      <c r="BC151" s="1829"/>
      <c r="BD151" s="1829"/>
      <c r="BE151" s="1829"/>
      <c r="BF151" s="1829"/>
      <c r="BG151" s="1642"/>
    </row>
    <row customHeight="1" ht="11.25">
      <c r="A152" s="1173" t="s">
        <v>4520</v>
      </c>
      <c r="B152" s="1173"/>
      <c r="C152" s="1173"/>
      <c r="D152" s="1167"/>
      <c r="E152" s="1177"/>
      <c r="F152" s="1835"/>
      <c r="G152" s="1836"/>
      <c r="H152" s="2535" t="s">
        <v>93</v>
      </c>
      <c r="I152" s="2536"/>
      <c r="J152" s="2505"/>
      <c r="K152" s="2537"/>
      <c r="L152" s="2127"/>
      <c r="M152" s="2128"/>
      <c r="N152" s="2528"/>
      <c r="O152" s="2529"/>
      <c r="P152" s="2532"/>
      <c r="Q152" s="3361"/>
      <c r="R152" s="2533"/>
      <c r="S152" s="2534"/>
      <c r="T152" s="2533"/>
      <c r="U152" s="2533"/>
      <c r="V152" s="2533"/>
      <c r="W152" s="2533"/>
      <c r="X152" s="2533"/>
      <c r="Y152" s="2533"/>
      <c r="Z152" s="1182"/>
      <c r="AA152" s="1183"/>
      <c r="AB152" s="1248" t="s">
        <v>4562</v>
      </c>
      <c r="AC152" s="1187"/>
      <c r="AD152" s="1187"/>
      <c r="AE152" s="1189"/>
      <c r="AF152" s="2526"/>
      <c r="AG152" s="2527"/>
      <c r="AH152" s="2527"/>
      <c r="AI152" s="2526"/>
      <c r="AJ152" s="2527"/>
      <c r="AK152" s="2527"/>
      <c r="AL152" s="1992"/>
      <c r="AM152" s="1829"/>
      <c r="AN152" s="1829"/>
      <c r="AO152" s="1829"/>
      <c r="AP152" s="1829"/>
      <c r="AQ152" s="1829"/>
      <c r="AR152" s="1829"/>
      <c r="AS152" s="1829"/>
      <c r="AT152" s="1829"/>
      <c r="AU152" s="1829"/>
      <c r="AV152" s="1829"/>
      <c r="AW152" s="1829"/>
      <c r="AX152" s="1829"/>
      <c r="AY152" s="1829"/>
      <c r="AZ152" s="1829"/>
      <c r="BA152" s="1829"/>
      <c r="BB152" s="1829"/>
      <c r="BC152" s="1829"/>
      <c r="BD152" s="1829"/>
      <c r="BE152" s="1829"/>
      <c r="BF152" s="1829"/>
      <c r="BG152" s="1642"/>
    </row>
    <row customHeight="1" ht="11.25">
      <c r="A153" s="1173" t="s">
        <v>4520</v>
      </c>
      <c r="B153" s="1173"/>
      <c r="C153" s="1173"/>
      <c r="D153" s="1167"/>
      <c r="E153" s="1177"/>
      <c r="F153" s="1835"/>
      <c r="G153" s="1836"/>
      <c r="H153" s="2535" t="s">
        <v>93</v>
      </c>
      <c r="I153" s="2536"/>
      <c r="J153" s="2505"/>
      <c r="K153" s="2537"/>
      <c r="L153" s="2127"/>
      <c r="M153" s="2128"/>
      <c r="N153" s="1182"/>
      <c r="O153" s="1183"/>
      <c r="P153" s="1175" t="s">
        <v>4563</v>
      </c>
      <c r="Q153" s="1183"/>
      <c r="R153" s="1183"/>
      <c r="S153" s="1183"/>
      <c r="T153" s="1183"/>
      <c r="U153" s="1183"/>
      <c r="V153" s="1183"/>
      <c r="W153" s="1183"/>
      <c r="X153" s="1183"/>
      <c r="Y153" s="1183"/>
      <c r="Z153" s="1183"/>
      <c r="AA153" s="1183"/>
      <c r="AB153" s="1183"/>
      <c r="AC153" s="1183"/>
      <c r="AD153" s="1183"/>
      <c r="AE153" s="1190"/>
      <c r="AF153" s="2526"/>
      <c r="AG153" s="2527"/>
      <c r="AH153" s="2527"/>
      <c r="AI153" s="2526"/>
      <c r="AJ153" s="2527"/>
      <c r="AK153" s="2527"/>
      <c r="AL153" s="1992"/>
      <c r="AM153" s="1829"/>
      <c r="AN153" s="1829"/>
      <c r="AO153" s="1829"/>
      <c r="AP153" s="1829"/>
      <c r="AQ153" s="1829"/>
      <c r="AR153" s="1829"/>
      <c r="AS153" s="1829"/>
      <c r="AT153" s="1829"/>
      <c r="AU153" s="1829"/>
      <c r="AV153" s="1829"/>
      <c r="AW153" s="1829"/>
      <c r="AX153" s="1829"/>
      <c r="AY153" s="1829"/>
      <c r="AZ153" s="1829"/>
      <c r="BA153" s="1829"/>
      <c r="BB153" s="1829"/>
      <c r="BC153" s="1829"/>
      <c r="BD153" s="1829"/>
      <c r="BE153" s="1829"/>
      <c r="BF153" s="1829"/>
      <c r="BG153" s="1642"/>
    </row>
    <row customHeight="1" ht="11.25">
      <c r="A154" s="1173" t="s">
        <v>4520</v>
      </c>
      <c r="B154" s="1173"/>
      <c r="C154" s="1173"/>
      <c r="D154" s="1167"/>
      <c r="E154" s="1177"/>
      <c r="F154" s="1835"/>
      <c r="G154" s="690" t="s">
        <v>103</v>
      </c>
      <c r="H154" s="2535" t="s">
        <v>131</v>
      </c>
      <c r="I154" s="2536"/>
      <c r="J154" s="2505"/>
      <c r="K154" s="2537" t="s">
        <v>4614</v>
      </c>
      <c r="L154" s="2127" t="s">
        <v>19</v>
      </c>
      <c r="M154" s="2128"/>
      <c r="N154" s="1990"/>
      <c r="O154" s="1184" t="s">
        <v>552</v>
      </c>
      <c r="P154" s="1185"/>
      <c r="Q154" s="1185"/>
      <c r="R154" s="1185"/>
      <c r="S154" s="1185"/>
      <c r="T154" s="1185"/>
      <c r="U154" s="1185"/>
      <c r="V154" s="1185"/>
      <c r="W154" s="1185"/>
      <c r="X154" s="1185"/>
      <c r="Y154" s="1185"/>
      <c r="Z154" s="1185"/>
      <c r="AA154" s="1185"/>
      <c r="AB154" s="1185"/>
      <c r="AC154" s="1185"/>
      <c r="AD154" s="1185"/>
      <c r="AE154" s="1185"/>
      <c r="AF154" s="2526">
        <v>2</v>
      </c>
      <c r="AG154" s="2527" t="s">
        <v>4553</v>
      </c>
      <c r="AH154" s="2527" t="s">
        <v>4554</v>
      </c>
      <c r="AI154" s="2526">
        <v>2</v>
      </c>
      <c r="AJ154" s="2527" t="s">
        <v>4553</v>
      </c>
      <c r="AK154" s="2527" t="s">
        <v>4554</v>
      </c>
      <c r="AL154" s="1992"/>
      <c r="AM154" s="1829"/>
      <c r="AN154" s="1829"/>
      <c r="AO154" s="1829"/>
      <c r="AP154" s="1829"/>
      <c r="AQ154" s="1829"/>
      <c r="AR154" s="1829"/>
      <c r="AS154" s="1829"/>
      <c r="AT154" s="1829"/>
      <c r="AU154" s="1829"/>
      <c r="AV154" s="1829"/>
      <c r="AW154" s="1829"/>
      <c r="AX154" s="1829"/>
      <c r="AY154" s="1829"/>
      <c r="AZ154" s="1829"/>
      <c r="BA154" s="1829"/>
      <c r="BB154" s="1829"/>
      <c r="BC154" s="1829"/>
      <c r="BD154" s="1829"/>
      <c r="BE154" s="1829"/>
      <c r="BF154" s="1829"/>
      <c r="BG154" s="1642"/>
    </row>
    <row customHeight="1" ht="11.25">
      <c r="A155" s="1173" t="s">
        <v>4520</v>
      </c>
      <c r="B155" s="1173"/>
      <c r="C155" s="1173"/>
      <c r="D155" s="1167"/>
      <c r="E155" s="1177"/>
      <c r="F155" s="1835"/>
      <c r="G155" s="1836"/>
      <c r="H155" s="2535" t="s">
        <v>126</v>
      </c>
      <c r="I155" s="2536"/>
      <c r="J155" s="2505"/>
      <c r="K155" s="2537"/>
      <c r="L155" s="2127"/>
      <c r="M155" s="2128"/>
      <c r="N155" s="2528"/>
      <c r="O155" s="2529">
        <v>1</v>
      </c>
      <c r="P155" s="2530" t="s">
        <v>19</v>
      </c>
      <c r="Q155" s="3363" t="s">
        <v>22</v>
      </c>
      <c r="R155" s="3363" t="s">
        <v>22</v>
      </c>
      <c r="S155" s="3363" t="s">
        <v>22</v>
      </c>
      <c r="T155" s="3363" t="s">
        <v>22</v>
      </c>
      <c r="U155" s="3363" t="s">
        <v>22</v>
      </c>
      <c r="V155" s="3363" t="s">
        <v>22</v>
      </c>
      <c r="W155" s="3363" t="s">
        <v>22</v>
      </c>
      <c r="X155" s="3363" t="s">
        <v>22</v>
      </c>
      <c r="Y155" s="3363" t="s">
        <v>22</v>
      </c>
      <c r="Z155" s="1182"/>
      <c r="AA155" s="1183"/>
      <c r="AB155" s="1183"/>
      <c r="AC155" s="1187"/>
      <c r="AD155" s="1187"/>
      <c r="AE155" s="1188"/>
      <c r="AF155" s="2526"/>
      <c r="AG155" s="2527"/>
      <c r="AH155" s="2527"/>
      <c r="AI155" s="2526"/>
      <c r="AJ155" s="2527"/>
      <c r="AK155" s="2527"/>
      <c r="AL155" s="1992"/>
      <c r="AM155" s="1829"/>
      <c r="AN155" s="1829"/>
      <c r="AO155" s="1829"/>
      <c r="AP155" s="1829"/>
      <c r="AQ155" s="1829"/>
      <c r="AR155" s="1829"/>
      <c r="AS155" s="1829"/>
      <c r="AT155" s="1829"/>
      <c r="AU155" s="1829"/>
      <c r="AV155" s="1829"/>
      <c r="AW155" s="1829"/>
      <c r="AX155" s="1829"/>
      <c r="AY155" s="1829"/>
      <c r="AZ155" s="1829"/>
      <c r="BA155" s="1829"/>
      <c r="BB155" s="1829"/>
      <c r="BC155" s="1829"/>
      <c r="BD155" s="1829"/>
      <c r="BE155" s="1829"/>
      <c r="BF155" s="1829"/>
      <c r="BG155" s="1642"/>
    </row>
    <row customHeight="1" ht="11.25">
      <c r="A156" s="1173" t="s">
        <v>4520</v>
      </c>
      <c r="B156" s="1173"/>
      <c r="C156" s="1173"/>
      <c r="D156" s="1167"/>
      <c r="E156" s="1177"/>
      <c r="F156" s="1835"/>
      <c r="G156" s="1836"/>
      <c r="H156" s="2535" t="s">
        <v>126</v>
      </c>
      <c r="I156" s="2536"/>
      <c r="J156" s="2505"/>
      <c r="K156" s="2537"/>
      <c r="L156" s="2127"/>
      <c r="M156" s="2128"/>
      <c r="N156" s="2528"/>
      <c r="O156" s="2529"/>
      <c r="P156" s="2531"/>
      <c r="Q156" s="3361"/>
      <c r="R156" s="2533"/>
      <c r="S156" s="2534"/>
      <c r="T156" s="2533"/>
      <c r="U156" s="2533"/>
      <c r="V156" s="2533"/>
      <c r="W156" s="2533"/>
      <c r="X156" s="2533"/>
      <c r="Y156" s="2533"/>
      <c r="Z156" s="1834"/>
      <c r="AA156" s="1800">
        <v>1</v>
      </c>
      <c r="AB156" s="1186" t="s">
        <v>4615</v>
      </c>
      <c r="AC156" s="1176">
        <v>63615.88</v>
      </c>
      <c r="AD156" s="1186" t="str">
        <f>AB156</f>
        <v>  Прочие</v>
      </c>
      <c r="AE156" s="1176">
        <v>0</v>
      </c>
      <c r="AF156" s="2526"/>
      <c r="AG156" s="2527"/>
      <c r="AH156" s="2527"/>
      <c r="AI156" s="2526"/>
      <c r="AJ156" s="2527"/>
      <c r="AK156" s="2527"/>
      <c r="AL156" s="1992"/>
      <c r="AM156" s="1829"/>
      <c r="AN156" s="1829"/>
      <c r="AO156" s="1829"/>
      <c r="AP156" s="1829"/>
      <c r="AQ156" s="1829"/>
      <c r="AR156" s="1829"/>
      <c r="AS156" s="1829"/>
      <c r="AT156" s="1829"/>
      <c r="AU156" s="1829"/>
      <c r="AV156" s="1829"/>
      <c r="AW156" s="1829"/>
      <c r="AX156" s="1829"/>
      <c r="AY156" s="1829"/>
      <c r="AZ156" s="1829"/>
      <c r="BA156" s="1829"/>
      <c r="BB156" s="1829"/>
      <c r="BC156" s="1829"/>
      <c r="BD156" s="1829"/>
      <c r="BE156" s="1829"/>
      <c r="BF156" s="1829"/>
      <c r="BG156" s="1642"/>
    </row>
    <row customHeight="1" ht="11.25">
      <c r="A157" s="1173" t="s">
        <v>4520</v>
      </c>
      <c r="B157" s="1173"/>
      <c r="C157" s="1173"/>
      <c r="D157" s="1167"/>
      <c r="E157" s="1177"/>
      <c r="F157" s="1835"/>
      <c r="G157" s="1836"/>
      <c r="H157" s="2535" t="s">
        <v>126</v>
      </c>
      <c r="I157" s="2536"/>
      <c r="J157" s="2505"/>
      <c r="K157" s="2537"/>
      <c r="L157" s="2127"/>
      <c r="M157" s="2128"/>
      <c r="N157" s="2528"/>
      <c r="O157" s="2529"/>
      <c r="P157" s="2532"/>
      <c r="Q157" s="3361"/>
      <c r="R157" s="2533"/>
      <c r="S157" s="2534"/>
      <c r="T157" s="2533"/>
      <c r="U157" s="2533"/>
      <c r="V157" s="2533"/>
      <c r="W157" s="2533"/>
      <c r="X157" s="2533"/>
      <c r="Y157" s="2533"/>
      <c r="Z157" s="1182"/>
      <c r="AA157" s="1183"/>
      <c r="AB157" s="1248" t="s">
        <v>4562</v>
      </c>
      <c r="AC157" s="1187"/>
      <c r="AD157" s="1187"/>
      <c r="AE157" s="1189"/>
      <c r="AF157" s="2526"/>
      <c r="AG157" s="2527"/>
      <c r="AH157" s="2527"/>
      <c r="AI157" s="2526"/>
      <c r="AJ157" s="2527"/>
      <c r="AK157" s="2527"/>
      <c r="AL157" s="1992"/>
      <c r="AM157" s="1829"/>
      <c r="AN157" s="1829"/>
      <c r="AO157" s="1829"/>
      <c r="AP157" s="1829"/>
      <c r="AQ157" s="1829"/>
      <c r="AR157" s="1829"/>
      <c r="AS157" s="1829"/>
      <c r="AT157" s="1829"/>
      <c r="AU157" s="1829"/>
      <c r="AV157" s="1829"/>
      <c r="AW157" s="1829"/>
      <c r="AX157" s="1829"/>
      <c r="AY157" s="1829"/>
      <c r="AZ157" s="1829"/>
      <c r="BA157" s="1829"/>
      <c r="BB157" s="1829"/>
      <c r="BC157" s="1829"/>
      <c r="BD157" s="1829"/>
      <c r="BE157" s="1829"/>
      <c r="BF157" s="1829"/>
      <c r="BG157" s="1642"/>
    </row>
    <row customHeight="1" ht="11.25">
      <c r="A158" s="1173" t="s">
        <v>4520</v>
      </c>
      <c r="B158" s="1173"/>
      <c r="C158" s="1173"/>
      <c r="D158" s="1167"/>
      <c r="E158" s="1177"/>
      <c r="F158" s="1835"/>
      <c r="G158" s="1836"/>
      <c r="H158" s="2535" t="s">
        <v>126</v>
      </c>
      <c r="I158" s="2536"/>
      <c r="J158" s="2505"/>
      <c r="K158" s="2537"/>
      <c r="L158" s="2127"/>
      <c r="M158" s="2128"/>
      <c r="N158" s="1182"/>
      <c r="O158" s="1183"/>
      <c r="P158" s="1175" t="s">
        <v>4563</v>
      </c>
      <c r="Q158" s="1183"/>
      <c r="R158" s="1183"/>
      <c r="S158" s="1183"/>
      <c r="T158" s="1183"/>
      <c r="U158" s="1183"/>
      <c r="V158" s="1183"/>
      <c r="W158" s="1183"/>
      <c r="X158" s="1183"/>
      <c r="Y158" s="1183"/>
      <c r="Z158" s="1183"/>
      <c r="AA158" s="1183"/>
      <c r="AB158" s="1183"/>
      <c r="AC158" s="1183"/>
      <c r="AD158" s="1183"/>
      <c r="AE158" s="1190"/>
      <c r="AF158" s="2526"/>
      <c r="AG158" s="2527"/>
      <c r="AH158" s="2527"/>
      <c r="AI158" s="2526"/>
      <c r="AJ158" s="2527"/>
      <c r="AK158" s="2527"/>
      <c r="AL158" s="1992"/>
      <c r="AM158" s="1829"/>
      <c r="AN158" s="1829"/>
      <c r="AO158" s="1829"/>
      <c r="AP158" s="1829"/>
      <c r="AQ158" s="1829"/>
      <c r="AR158" s="1829"/>
      <c r="AS158" s="1829"/>
      <c r="AT158" s="1829"/>
      <c r="AU158" s="1829"/>
      <c r="AV158" s="1829"/>
      <c r="AW158" s="1829"/>
      <c r="AX158" s="1829"/>
      <c r="AY158" s="1829"/>
      <c r="AZ158" s="1829"/>
      <c r="BA158" s="1829"/>
      <c r="BB158" s="1829"/>
      <c r="BC158" s="1829"/>
      <c r="BD158" s="1829"/>
      <c r="BE158" s="1829"/>
      <c r="BF158" s="1829"/>
      <c r="BG158" s="1642"/>
    </row>
    <row customHeight="1" ht="11.25">
      <c r="A159" s="1173" t="s">
        <v>4520</v>
      </c>
      <c r="B159" s="1173"/>
      <c r="C159" s="1173"/>
      <c r="D159" s="1167"/>
      <c r="E159" s="1177"/>
      <c r="F159" s="1835"/>
      <c r="G159" s="690" t="s">
        <v>103</v>
      </c>
      <c r="H159" s="2535" t="s">
        <v>135</v>
      </c>
      <c r="I159" s="2536"/>
      <c r="J159" s="2505"/>
      <c r="K159" s="2537" t="s">
        <v>4616</v>
      </c>
      <c r="L159" s="2127" t="s">
        <v>19</v>
      </c>
      <c r="M159" s="2128"/>
      <c r="N159" s="1990"/>
      <c r="O159" s="1184" t="s">
        <v>552</v>
      </c>
      <c r="P159" s="1185"/>
      <c r="Q159" s="1185"/>
      <c r="R159" s="1185"/>
      <c r="S159" s="1185"/>
      <c r="T159" s="1185"/>
      <c r="U159" s="1185"/>
      <c r="V159" s="1185"/>
      <c r="W159" s="1185"/>
      <c r="X159" s="1185"/>
      <c r="Y159" s="1185"/>
      <c r="Z159" s="1185"/>
      <c r="AA159" s="1185"/>
      <c r="AB159" s="1185"/>
      <c r="AC159" s="1185"/>
      <c r="AD159" s="1185"/>
      <c r="AE159" s="1185"/>
      <c r="AF159" s="2526">
        <v>2</v>
      </c>
      <c r="AG159" s="2527" t="s">
        <v>4553</v>
      </c>
      <c r="AH159" s="2527" t="s">
        <v>4554</v>
      </c>
      <c r="AI159" s="2526">
        <v>2</v>
      </c>
      <c r="AJ159" s="2527" t="s">
        <v>4553</v>
      </c>
      <c r="AK159" s="2527" t="s">
        <v>4554</v>
      </c>
      <c r="AL159" s="1992"/>
      <c r="AM159" s="1829"/>
      <c r="AN159" s="1829"/>
      <c r="AO159" s="1829"/>
      <c r="AP159" s="1829"/>
      <c r="AQ159" s="1829"/>
      <c r="AR159" s="1829"/>
      <c r="AS159" s="1829"/>
      <c r="AT159" s="1829"/>
      <c r="AU159" s="1829"/>
      <c r="AV159" s="1829"/>
      <c r="AW159" s="1829"/>
      <c r="AX159" s="1829"/>
      <c r="AY159" s="1829"/>
      <c r="AZ159" s="1829"/>
      <c r="BA159" s="1829"/>
      <c r="BB159" s="1829"/>
      <c r="BC159" s="1829"/>
      <c r="BD159" s="1829"/>
      <c r="BE159" s="1829"/>
      <c r="BF159" s="1829"/>
      <c r="BG159" s="1642"/>
    </row>
    <row customHeight="1" ht="11.25">
      <c r="A160" s="1173" t="s">
        <v>4520</v>
      </c>
      <c r="B160" s="1173"/>
      <c r="C160" s="1173"/>
      <c r="D160" s="1167"/>
      <c r="E160" s="1177"/>
      <c r="F160" s="1835"/>
      <c r="G160" s="1836"/>
      <c r="H160" s="2535" t="s">
        <v>131</v>
      </c>
      <c r="I160" s="2536"/>
      <c r="J160" s="2505"/>
      <c r="K160" s="2537"/>
      <c r="L160" s="2127"/>
      <c r="M160" s="2128"/>
      <c r="N160" s="2528"/>
      <c r="O160" s="2529">
        <v>1</v>
      </c>
      <c r="P160" s="2530" t="s">
        <v>62</v>
      </c>
      <c r="Q160" s="3361" t="s">
        <v>4598</v>
      </c>
      <c r="R160" s="3362" t="s">
        <v>4556</v>
      </c>
      <c r="S160" s="3362" t="s">
        <v>163</v>
      </c>
      <c r="T160" s="3362" t="s">
        <v>4617</v>
      </c>
      <c r="U160" s="3362" t="s">
        <v>4618</v>
      </c>
      <c r="V160" s="3362" t="s">
        <v>4619</v>
      </c>
      <c r="W160" s="3362" t="s">
        <v>4620</v>
      </c>
      <c r="X160" s="3362" t="s">
        <v>4621</v>
      </c>
      <c r="Y160" s="3362" t="s">
        <v>4590</v>
      </c>
      <c r="Z160" s="1182"/>
      <c r="AA160" s="1183"/>
      <c r="AB160" s="1183"/>
      <c r="AC160" s="1187"/>
      <c r="AD160" s="1187"/>
      <c r="AE160" s="1188"/>
      <c r="AF160" s="2526"/>
      <c r="AG160" s="2527"/>
      <c r="AH160" s="2527"/>
      <c r="AI160" s="2526"/>
      <c r="AJ160" s="2527"/>
      <c r="AK160" s="2527"/>
      <c r="AL160" s="1992"/>
      <c r="AM160" s="1829"/>
      <c r="AN160" s="1829"/>
      <c r="AO160" s="1829"/>
      <c r="AP160" s="1829"/>
      <c r="AQ160" s="1829"/>
      <c r="AR160" s="1829"/>
      <c r="AS160" s="1829"/>
      <c r="AT160" s="1829"/>
      <c r="AU160" s="1829"/>
      <c r="AV160" s="1829"/>
      <c r="AW160" s="1829"/>
      <c r="AX160" s="1829"/>
      <c r="AY160" s="1829"/>
      <c r="AZ160" s="1829"/>
      <c r="BA160" s="1829"/>
      <c r="BB160" s="1829"/>
      <c r="BC160" s="1829"/>
      <c r="BD160" s="1829"/>
      <c r="BE160" s="1829"/>
      <c r="BF160" s="1829"/>
      <c r="BG160" s="1642"/>
    </row>
    <row customHeight="1" ht="11.25">
      <c r="A161" s="1173" t="s">
        <v>4520</v>
      </c>
      <c r="B161" s="1173"/>
      <c r="C161" s="1173"/>
      <c r="D161" s="1167"/>
      <c r="E161" s="1177"/>
      <c r="F161" s="1835"/>
      <c r="G161" s="1836"/>
      <c r="H161" s="2535" t="s">
        <v>131</v>
      </c>
      <c r="I161" s="2536"/>
      <c r="J161" s="2505"/>
      <c r="K161" s="2537"/>
      <c r="L161" s="2127"/>
      <c r="M161" s="2128"/>
      <c r="N161" s="2528"/>
      <c r="O161" s="2529"/>
      <c r="P161" s="2531"/>
      <c r="Q161" s="3361"/>
      <c r="R161" s="2533"/>
      <c r="S161" s="2534"/>
      <c r="T161" s="2533"/>
      <c r="U161" s="2533"/>
      <c r="V161" s="2533"/>
      <c r="W161" s="2533"/>
      <c r="X161" s="2533"/>
      <c r="Y161" s="2533"/>
      <c r="Z161" s="1834"/>
      <c r="AA161" s="1800">
        <v>1</v>
      </c>
      <c r="AB161" s="1186" t="s">
        <v>4615</v>
      </c>
      <c r="AC161" s="1176">
        <v>90000</v>
      </c>
      <c r="AD161" s="1186" t="str">
        <f>AB161</f>
        <v>  Прочие</v>
      </c>
      <c r="AE161" s="1176">
        <v>0</v>
      </c>
      <c r="AF161" s="2526"/>
      <c r="AG161" s="2527"/>
      <c r="AH161" s="2527"/>
      <c r="AI161" s="2526"/>
      <c r="AJ161" s="2527"/>
      <c r="AK161" s="2527"/>
      <c r="AL161" s="1992"/>
      <c r="AM161" s="1829"/>
      <c r="AN161" s="1829"/>
      <c r="AO161" s="1829"/>
      <c r="AP161" s="1829"/>
      <c r="AQ161" s="1829"/>
      <c r="AR161" s="1829"/>
      <c r="AS161" s="1829"/>
      <c r="AT161" s="1829"/>
      <c r="AU161" s="1829"/>
      <c r="AV161" s="1829"/>
      <c r="AW161" s="1829"/>
      <c r="AX161" s="1829"/>
      <c r="AY161" s="1829"/>
      <c r="AZ161" s="1829"/>
      <c r="BA161" s="1829"/>
      <c r="BB161" s="1829"/>
      <c r="BC161" s="1829"/>
      <c r="BD161" s="1829"/>
      <c r="BE161" s="1829"/>
      <c r="BF161" s="1829"/>
      <c r="BG161" s="1642"/>
    </row>
    <row customHeight="1" ht="11.25">
      <c r="A162" s="1173" t="s">
        <v>4520</v>
      </c>
      <c r="B162" s="1173"/>
      <c r="C162" s="1173"/>
      <c r="D162" s="1167"/>
      <c r="E162" s="1177"/>
      <c r="F162" s="1835"/>
      <c r="G162" s="1836"/>
      <c r="H162" s="2535" t="s">
        <v>131</v>
      </c>
      <c r="I162" s="2536"/>
      <c r="J162" s="2505"/>
      <c r="K162" s="2537"/>
      <c r="L162" s="2127"/>
      <c r="M162" s="2128"/>
      <c r="N162" s="2528"/>
      <c r="O162" s="2529"/>
      <c r="P162" s="2532"/>
      <c r="Q162" s="3361"/>
      <c r="R162" s="2533"/>
      <c r="S162" s="2534"/>
      <c r="T162" s="2533"/>
      <c r="U162" s="2533"/>
      <c r="V162" s="2533"/>
      <c r="W162" s="2533"/>
      <c r="X162" s="2533"/>
      <c r="Y162" s="2533"/>
      <c r="Z162" s="1182"/>
      <c r="AA162" s="1183"/>
      <c r="AB162" s="1248" t="s">
        <v>4562</v>
      </c>
      <c r="AC162" s="1187"/>
      <c r="AD162" s="1187"/>
      <c r="AE162" s="1189"/>
      <c r="AF162" s="2526"/>
      <c r="AG162" s="2527"/>
      <c r="AH162" s="2527"/>
      <c r="AI162" s="2526"/>
      <c r="AJ162" s="2527"/>
      <c r="AK162" s="2527"/>
      <c r="AL162" s="1992"/>
      <c r="AM162" s="1829"/>
      <c r="AN162" s="1829"/>
      <c r="AO162" s="1829"/>
      <c r="AP162" s="1829"/>
      <c r="AQ162" s="1829"/>
      <c r="AR162" s="1829"/>
      <c r="AS162" s="1829"/>
      <c r="AT162" s="1829"/>
      <c r="AU162" s="1829"/>
      <c r="AV162" s="1829"/>
      <c r="AW162" s="1829"/>
      <c r="AX162" s="1829"/>
      <c r="AY162" s="1829"/>
      <c r="AZ162" s="1829"/>
      <c r="BA162" s="1829"/>
      <c r="BB162" s="1829"/>
      <c r="BC162" s="1829"/>
      <c r="BD162" s="1829"/>
      <c r="BE162" s="1829"/>
      <c r="BF162" s="1829"/>
      <c r="BG162" s="1642"/>
    </row>
    <row customHeight="1" ht="11.25">
      <c r="A163" s="1173" t="s">
        <v>4520</v>
      </c>
      <c r="B163" s="1173"/>
      <c r="C163" s="1173"/>
      <c r="D163" s="1167"/>
      <c r="E163" s="1177"/>
      <c r="F163" s="1835"/>
      <c r="G163" s="1836"/>
      <c r="H163" s="2535" t="s">
        <v>131</v>
      </c>
      <c r="I163" s="2536"/>
      <c r="J163" s="2505"/>
      <c r="K163" s="2537"/>
      <c r="L163" s="2127"/>
      <c r="M163" s="2128"/>
      <c r="N163" s="1182"/>
      <c r="O163" s="1183"/>
      <c r="P163" s="1175" t="s">
        <v>4563</v>
      </c>
      <c r="Q163" s="1183"/>
      <c r="R163" s="1183"/>
      <c r="S163" s="1183"/>
      <c r="T163" s="1183"/>
      <c r="U163" s="1183"/>
      <c r="V163" s="1183"/>
      <c r="W163" s="1183"/>
      <c r="X163" s="1183"/>
      <c r="Y163" s="1183"/>
      <c r="Z163" s="1183"/>
      <c r="AA163" s="1183"/>
      <c r="AB163" s="1183"/>
      <c r="AC163" s="1183"/>
      <c r="AD163" s="1183"/>
      <c r="AE163" s="1190"/>
      <c r="AF163" s="2526"/>
      <c r="AG163" s="2527"/>
      <c r="AH163" s="2527"/>
      <c r="AI163" s="2526"/>
      <c r="AJ163" s="2527"/>
      <c r="AK163" s="2527"/>
      <c r="AL163" s="1992"/>
      <c r="AM163" s="1829"/>
      <c r="AN163" s="1829"/>
      <c r="AO163" s="1829"/>
      <c r="AP163" s="1829"/>
      <c r="AQ163" s="1829"/>
      <c r="AR163" s="1829"/>
      <c r="AS163" s="1829"/>
      <c r="AT163" s="1829"/>
      <c r="AU163" s="1829"/>
      <c r="AV163" s="1829"/>
      <c r="AW163" s="1829"/>
      <c r="AX163" s="1829"/>
      <c r="AY163" s="1829"/>
      <c r="AZ163" s="1829"/>
      <c r="BA163" s="1829"/>
      <c r="BB163" s="1829"/>
      <c r="BC163" s="1829"/>
      <c r="BD163" s="1829"/>
      <c r="BE163" s="1829"/>
      <c r="BF163" s="1829"/>
      <c r="BG163" s="1642"/>
    </row>
    <row customHeight="1" ht="11.25">
      <c r="A164" s="1173" t="s">
        <v>4520</v>
      </c>
      <c r="B164" s="1173"/>
      <c r="C164" s="1173"/>
      <c r="D164" s="1167"/>
      <c r="E164" s="1177"/>
      <c r="F164" s="1835"/>
      <c r="G164" s="690" t="s">
        <v>103</v>
      </c>
      <c r="H164" s="2535" t="s">
        <v>140</v>
      </c>
      <c r="I164" s="2536"/>
      <c r="J164" s="2505"/>
      <c r="K164" s="2537" t="s">
        <v>4622</v>
      </c>
      <c r="L164" s="2127" t="s">
        <v>19</v>
      </c>
      <c r="M164" s="2128"/>
      <c r="N164" s="1990"/>
      <c r="O164" s="1184" t="s">
        <v>552</v>
      </c>
      <c r="P164" s="1185"/>
      <c r="Q164" s="1185"/>
      <c r="R164" s="1185"/>
      <c r="S164" s="1185"/>
      <c r="T164" s="1185"/>
      <c r="U164" s="1185"/>
      <c r="V164" s="1185"/>
      <c r="W164" s="1185"/>
      <c r="X164" s="1185"/>
      <c r="Y164" s="1185"/>
      <c r="Z164" s="1185"/>
      <c r="AA164" s="1185"/>
      <c r="AB164" s="1185"/>
      <c r="AC164" s="1185"/>
      <c r="AD164" s="1185"/>
      <c r="AE164" s="1185"/>
      <c r="AF164" s="2526">
        <v>2</v>
      </c>
      <c r="AG164" s="2527" t="s">
        <v>4553</v>
      </c>
      <c r="AH164" s="2527" t="s">
        <v>4554</v>
      </c>
      <c r="AI164" s="2526">
        <v>2</v>
      </c>
      <c r="AJ164" s="2527" t="s">
        <v>4553</v>
      </c>
      <c r="AK164" s="2527" t="s">
        <v>4554</v>
      </c>
      <c r="AL164" s="1992"/>
      <c r="AM164" s="1829"/>
      <c r="AN164" s="1829"/>
      <c r="AO164" s="1829"/>
      <c r="AP164" s="1829"/>
      <c r="AQ164" s="1829"/>
      <c r="AR164" s="1829"/>
      <c r="AS164" s="1829"/>
      <c r="AT164" s="1829"/>
      <c r="AU164" s="1829"/>
      <c r="AV164" s="1829"/>
      <c r="AW164" s="1829"/>
      <c r="AX164" s="1829"/>
      <c r="AY164" s="1829"/>
      <c r="AZ164" s="1829"/>
      <c r="BA164" s="1829"/>
      <c r="BB164" s="1829"/>
      <c r="BC164" s="1829"/>
      <c r="BD164" s="1829"/>
      <c r="BE164" s="1829"/>
      <c r="BF164" s="1829"/>
      <c r="BG164" s="1642"/>
    </row>
    <row customHeight="1" ht="11.25">
      <c r="A165" s="1173" t="s">
        <v>4520</v>
      </c>
      <c r="B165" s="1173"/>
      <c r="C165" s="1173"/>
      <c r="D165" s="1167"/>
      <c r="E165" s="1177"/>
      <c r="F165" s="1835"/>
      <c r="G165" s="1836"/>
      <c r="H165" s="2535" t="s">
        <v>135</v>
      </c>
      <c r="I165" s="2536"/>
      <c r="J165" s="2505"/>
      <c r="K165" s="2537"/>
      <c r="L165" s="2127"/>
      <c r="M165" s="2128"/>
      <c r="N165" s="2528"/>
      <c r="O165" s="2529">
        <v>1</v>
      </c>
      <c r="P165" s="2530" t="s">
        <v>62</v>
      </c>
      <c r="Q165" s="3361" t="s">
        <v>4623</v>
      </c>
      <c r="R165" s="3362" t="s">
        <v>4556</v>
      </c>
      <c r="S165" s="3362" t="s">
        <v>163</v>
      </c>
      <c r="T165" s="3362" t="s">
        <v>4617</v>
      </c>
      <c r="U165" s="3362" t="s">
        <v>4618</v>
      </c>
      <c r="V165" s="3362" t="s">
        <v>4619</v>
      </c>
      <c r="W165" s="3362" t="s">
        <v>4620</v>
      </c>
      <c r="X165" s="3362" t="s">
        <v>4624</v>
      </c>
      <c r="Y165" s="3362" t="s">
        <v>4590</v>
      </c>
      <c r="Z165" s="1182"/>
      <c r="AA165" s="1183"/>
      <c r="AB165" s="1183"/>
      <c r="AC165" s="1187"/>
      <c r="AD165" s="1187"/>
      <c r="AE165" s="1188"/>
      <c r="AF165" s="2526"/>
      <c r="AG165" s="2527"/>
      <c r="AH165" s="2527"/>
      <c r="AI165" s="2526"/>
      <c r="AJ165" s="2527"/>
      <c r="AK165" s="2527"/>
      <c r="AL165" s="1992"/>
      <c r="AM165" s="1829"/>
      <c r="AN165" s="1829"/>
      <c r="AO165" s="1829"/>
      <c r="AP165" s="1829"/>
      <c r="AQ165" s="1829"/>
      <c r="AR165" s="1829"/>
      <c r="AS165" s="1829"/>
      <c r="AT165" s="1829"/>
      <c r="AU165" s="1829"/>
      <c r="AV165" s="1829"/>
      <c r="AW165" s="1829"/>
      <c r="AX165" s="1829"/>
      <c r="AY165" s="1829"/>
      <c r="AZ165" s="1829"/>
      <c r="BA165" s="1829"/>
      <c r="BB165" s="1829"/>
      <c r="BC165" s="1829"/>
      <c r="BD165" s="1829"/>
      <c r="BE165" s="1829"/>
      <c r="BF165" s="1829"/>
      <c r="BG165" s="1642"/>
    </row>
    <row customHeight="1" ht="11.25">
      <c r="A166" s="1173" t="s">
        <v>4520</v>
      </c>
      <c r="B166" s="1173"/>
      <c r="C166" s="1173"/>
      <c r="D166" s="1167"/>
      <c r="E166" s="1177"/>
      <c r="F166" s="1835"/>
      <c r="G166" s="1836"/>
      <c r="H166" s="2535" t="s">
        <v>135</v>
      </c>
      <c r="I166" s="2536"/>
      <c r="J166" s="2505"/>
      <c r="K166" s="2537"/>
      <c r="L166" s="2127"/>
      <c r="M166" s="2128"/>
      <c r="N166" s="2528"/>
      <c r="O166" s="2529"/>
      <c r="P166" s="2531"/>
      <c r="Q166" s="3361"/>
      <c r="R166" s="2533"/>
      <c r="S166" s="2534"/>
      <c r="T166" s="2533"/>
      <c r="U166" s="2533"/>
      <c r="V166" s="2533"/>
      <c r="W166" s="2533"/>
      <c r="X166" s="2533"/>
      <c r="Y166" s="2533"/>
      <c r="Z166" s="1834"/>
      <c r="AA166" s="1800">
        <v>1</v>
      </c>
      <c r="AB166" s="1186" t="s">
        <v>4615</v>
      </c>
      <c r="AC166" s="1176">
        <v>18666.67</v>
      </c>
      <c r="AD166" s="1186" t="str">
        <f>AB166</f>
        <v>  Прочие</v>
      </c>
      <c r="AE166" s="1176">
        <v>0</v>
      </c>
      <c r="AF166" s="2526"/>
      <c r="AG166" s="2527"/>
      <c r="AH166" s="2527"/>
      <c r="AI166" s="2526"/>
      <c r="AJ166" s="2527"/>
      <c r="AK166" s="2527"/>
      <c r="AL166" s="1992"/>
      <c r="AM166" s="1829"/>
      <c r="AN166" s="1829"/>
      <c r="AO166" s="1829"/>
      <c r="AP166" s="1829"/>
      <c r="AQ166" s="1829"/>
      <c r="AR166" s="1829"/>
      <c r="AS166" s="1829"/>
      <c r="AT166" s="1829"/>
      <c r="AU166" s="1829"/>
      <c r="AV166" s="1829"/>
      <c r="AW166" s="1829"/>
      <c r="AX166" s="1829"/>
      <c r="AY166" s="1829"/>
      <c r="AZ166" s="1829"/>
      <c r="BA166" s="1829"/>
      <c r="BB166" s="1829"/>
      <c r="BC166" s="1829"/>
      <c r="BD166" s="1829"/>
      <c r="BE166" s="1829"/>
      <c r="BF166" s="1829"/>
      <c r="BG166" s="1642"/>
    </row>
    <row customHeight="1" ht="11.25">
      <c r="A167" s="1173" t="s">
        <v>4520</v>
      </c>
      <c r="B167" s="1173"/>
      <c r="C167" s="1173"/>
      <c r="D167" s="1167"/>
      <c r="E167" s="1177"/>
      <c r="F167" s="1835"/>
      <c r="G167" s="1836"/>
      <c r="H167" s="2535" t="s">
        <v>135</v>
      </c>
      <c r="I167" s="2536"/>
      <c r="J167" s="2505"/>
      <c r="K167" s="2537"/>
      <c r="L167" s="2127"/>
      <c r="M167" s="2128"/>
      <c r="N167" s="2528"/>
      <c r="O167" s="2529"/>
      <c r="P167" s="2532"/>
      <c r="Q167" s="3361"/>
      <c r="R167" s="2533"/>
      <c r="S167" s="2534"/>
      <c r="T167" s="2533"/>
      <c r="U167" s="2533"/>
      <c r="V167" s="2533"/>
      <c r="W167" s="2533"/>
      <c r="X167" s="2533"/>
      <c r="Y167" s="2533"/>
      <c r="Z167" s="1182"/>
      <c r="AA167" s="1183"/>
      <c r="AB167" s="1248" t="s">
        <v>4562</v>
      </c>
      <c r="AC167" s="1187"/>
      <c r="AD167" s="1187"/>
      <c r="AE167" s="1189"/>
      <c r="AF167" s="2526"/>
      <c r="AG167" s="2527"/>
      <c r="AH167" s="2527"/>
      <c r="AI167" s="2526"/>
      <c r="AJ167" s="2527"/>
      <c r="AK167" s="2527"/>
      <c r="AL167" s="1992"/>
      <c r="AM167" s="1829"/>
      <c r="AN167" s="1829"/>
      <c r="AO167" s="1829"/>
      <c r="AP167" s="1829"/>
      <c r="AQ167" s="1829"/>
      <c r="AR167" s="1829"/>
      <c r="AS167" s="1829"/>
      <c r="AT167" s="1829"/>
      <c r="AU167" s="1829"/>
      <c r="AV167" s="1829"/>
      <c r="AW167" s="1829"/>
      <c r="AX167" s="1829"/>
      <c r="AY167" s="1829"/>
      <c r="AZ167" s="1829"/>
      <c r="BA167" s="1829"/>
      <c r="BB167" s="1829"/>
      <c r="BC167" s="1829"/>
      <c r="BD167" s="1829"/>
      <c r="BE167" s="1829"/>
      <c r="BF167" s="1829"/>
      <c r="BG167" s="1642"/>
    </row>
    <row customHeight="1" ht="11.25">
      <c r="A168" s="1173" t="s">
        <v>4520</v>
      </c>
      <c r="B168" s="1173"/>
      <c r="C168" s="1173"/>
      <c r="D168" s="1167"/>
      <c r="E168" s="1177"/>
      <c r="F168" s="1835"/>
      <c r="G168" s="1836"/>
      <c r="H168" s="2535" t="s">
        <v>135</v>
      </c>
      <c r="I168" s="2536"/>
      <c r="J168" s="2505"/>
      <c r="K168" s="2537"/>
      <c r="L168" s="2127"/>
      <c r="M168" s="2128"/>
      <c r="N168" s="1182"/>
      <c r="O168" s="1183"/>
      <c r="P168" s="1175" t="s">
        <v>4563</v>
      </c>
      <c r="Q168" s="1183"/>
      <c r="R168" s="1183"/>
      <c r="S168" s="1183"/>
      <c r="T168" s="1183"/>
      <c r="U168" s="1183"/>
      <c r="V168" s="1183"/>
      <c r="W168" s="1183"/>
      <c r="X168" s="1183"/>
      <c r="Y168" s="1183"/>
      <c r="Z168" s="1183"/>
      <c r="AA168" s="1183"/>
      <c r="AB168" s="1183"/>
      <c r="AC168" s="1183"/>
      <c r="AD168" s="1183"/>
      <c r="AE168" s="1190"/>
      <c r="AF168" s="2526"/>
      <c r="AG168" s="2527"/>
      <c r="AH168" s="2527"/>
      <c r="AI168" s="2526"/>
      <c r="AJ168" s="2527"/>
      <c r="AK168" s="2527"/>
      <c r="AL168" s="1992"/>
      <c r="AM168" s="1829"/>
      <c r="AN168" s="1829"/>
      <c r="AO168" s="1829"/>
      <c r="AP168" s="1829"/>
      <c r="AQ168" s="1829"/>
      <c r="AR168" s="1829"/>
      <c r="AS168" s="1829"/>
      <c r="AT168" s="1829"/>
      <c r="AU168" s="1829"/>
      <c r="AV168" s="1829"/>
      <c r="AW168" s="1829"/>
      <c r="AX168" s="1829"/>
      <c r="AY168" s="1829"/>
      <c r="AZ168" s="1829"/>
      <c r="BA168" s="1829"/>
      <c r="BB168" s="1829"/>
      <c r="BC168" s="1829"/>
      <c r="BD168" s="1829"/>
      <c r="BE168" s="1829"/>
      <c r="BF168" s="1829"/>
      <c r="BG168" s="1642"/>
    </row>
    <row customHeight="1" ht="11.25">
      <c r="A169" s="1173" t="s">
        <v>4520</v>
      </c>
      <c r="B169" s="1173"/>
      <c r="C169" s="1173"/>
      <c r="D169" s="1167"/>
      <c r="E169" s="1177"/>
      <c r="F169" s="1835"/>
      <c r="G169" s="690" t="s">
        <v>103</v>
      </c>
      <c r="H169" s="2535" t="s">
        <v>145</v>
      </c>
      <c r="I169" s="2536"/>
      <c r="J169" s="2505"/>
      <c r="K169" s="2537" t="s">
        <v>4625</v>
      </c>
      <c r="L169" s="2127" t="s">
        <v>19</v>
      </c>
      <c r="M169" s="2128"/>
      <c r="N169" s="1990"/>
      <c r="O169" s="1184" t="s">
        <v>552</v>
      </c>
      <c r="P169" s="1185"/>
      <c r="Q169" s="1185"/>
      <c r="R169" s="1185"/>
      <c r="S169" s="1185"/>
      <c r="T169" s="1185"/>
      <c r="U169" s="1185"/>
      <c r="V169" s="1185"/>
      <c r="W169" s="1185"/>
      <c r="X169" s="1185"/>
      <c r="Y169" s="1185"/>
      <c r="Z169" s="1185"/>
      <c r="AA169" s="1185"/>
      <c r="AB169" s="1185"/>
      <c r="AC169" s="1185"/>
      <c r="AD169" s="1185"/>
      <c r="AE169" s="1185"/>
      <c r="AF169" s="2526">
        <v>1</v>
      </c>
      <c r="AG169" s="2527" t="s">
        <v>4553</v>
      </c>
      <c r="AH169" s="2527" t="s">
        <v>4554</v>
      </c>
      <c r="AI169" s="2526">
        <v>1</v>
      </c>
      <c r="AJ169" s="2527" t="s">
        <v>4553</v>
      </c>
      <c r="AK169" s="2527" t="s">
        <v>4554</v>
      </c>
      <c r="AL169" s="1992"/>
      <c r="AM169" s="1829"/>
      <c r="AN169" s="1829"/>
      <c r="AO169" s="1829"/>
      <c r="AP169" s="1829"/>
      <c r="AQ169" s="1829"/>
      <c r="AR169" s="1829"/>
      <c r="AS169" s="1829"/>
      <c r="AT169" s="1829"/>
      <c r="AU169" s="1829"/>
      <c r="AV169" s="1829"/>
      <c r="AW169" s="1829"/>
      <c r="AX169" s="1829"/>
      <c r="AY169" s="1829"/>
      <c r="AZ169" s="1829"/>
      <c r="BA169" s="1829"/>
      <c r="BB169" s="1829"/>
      <c r="BC169" s="1829"/>
      <c r="BD169" s="1829"/>
      <c r="BE169" s="1829"/>
      <c r="BF169" s="1829"/>
      <c r="BG169" s="1642"/>
    </row>
    <row customHeight="1" ht="11.25">
      <c r="A170" s="1173" t="s">
        <v>4520</v>
      </c>
      <c r="B170" s="1173"/>
      <c r="C170" s="1173"/>
      <c r="D170" s="1167"/>
      <c r="E170" s="1177"/>
      <c r="F170" s="1835"/>
      <c r="G170" s="1836"/>
      <c r="H170" s="2535" t="s">
        <v>140</v>
      </c>
      <c r="I170" s="2536"/>
      <c r="J170" s="2505"/>
      <c r="K170" s="2537"/>
      <c r="L170" s="2127"/>
      <c r="M170" s="2128"/>
      <c r="N170" s="2528"/>
      <c r="O170" s="2529">
        <v>1</v>
      </c>
      <c r="P170" s="2530" t="s">
        <v>19</v>
      </c>
      <c r="Q170" s="3363" t="s">
        <v>22</v>
      </c>
      <c r="R170" s="3363" t="s">
        <v>22</v>
      </c>
      <c r="S170" s="3363" t="s">
        <v>22</v>
      </c>
      <c r="T170" s="3363" t="s">
        <v>22</v>
      </c>
      <c r="U170" s="3363" t="s">
        <v>22</v>
      </c>
      <c r="V170" s="3363" t="s">
        <v>22</v>
      </c>
      <c r="W170" s="3363" t="s">
        <v>22</v>
      </c>
      <c r="X170" s="3363" t="s">
        <v>22</v>
      </c>
      <c r="Y170" s="3363" t="s">
        <v>22</v>
      </c>
      <c r="Z170" s="1182"/>
      <c r="AA170" s="1183"/>
      <c r="AB170" s="1183"/>
      <c r="AC170" s="1187"/>
      <c r="AD170" s="1187"/>
      <c r="AE170" s="1188"/>
      <c r="AF170" s="2526"/>
      <c r="AG170" s="2527"/>
      <c r="AH170" s="2527"/>
      <c r="AI170" s="2526"/>
      <c r="AJ170" s="2527"/>
      <c r="AK170" s="2527"/>
      <c r="AL170" s="1992"/>
      <c r="AM170" s="1829"/>
      <c r="AN170" s="1829"/>
      <c r="AO170" s="1829"/>
      <c r="AP170" s="1829"/>
      <c r="AQ170" s="1829"/>
      <c r="AR170" s="1829"/>
      <c r="AS170" s="1829"/>
      <c r="AT170" s="1829"/>
      <c r="AU170" s="1829"/>
      <c r="AV170" s="1829"/>
      <c r="AW170" s="1829"/>
      <c r="AX170" s="1829"/>
      <c r="AY170" s="1829"/>
      <c r="AZ170" s="1829"/>
      <c r="BA170" s="1829"/>
      <c r="BB170" s="1829"/>
      <c r="BC170" s="1829"/>
      <c r="BD170" s="1829"/>
      <c r="BE170" s="1829"/>
      <c r="BF170" s="1829"/>
      <c r="BG170" s="1642"/>
    </row>
    <row customHeight="1" ht="11.25">
      <c r="A171" s="1173" t="s">
        <v>4520</v>
      </c>
      <c r="B171" s="1173"/>
      <c r="C171" s="1173"/>
      <c r="D171" s="1167"/>
      <c r="E171" s="1177"/>
      <c r="F171" s="1835"/>
      <c r="G171" s="1836"/>
      <c r="H171" s="2535" t="s">
        <v>140</v>
      </c>
      <c r="I171" s="2536"/>
      <c r="J171" s="2505"/>
      <c r="K171" s="2537"/>
      <c r="L171" s="2127"/>
      <c r="M171" s="2128"/>
      <c r="N171" s="2528"/>
      <c r="O171" s="2529"/>
      <c r="P171" s="2531"/>
      <c r="Q171" s="3361"/>
      <c r="R171" s="2533"/>
      <c r="S171" s="2534"/>
      <c r="T171" s="2533"/>
      <c r="U171" s="2533"/>
      <c r="V171" s="2533"/>
      <c r="W171" s="2533"/>
      <c r="X171" s="2533"/>
      <c r="Y171" s="2533"/>
      <c r="Z171" s="1834"/>
      <c r="AA171" s="1800">
        <v>1</v>
      </c>
      <c r="AB171" s="1186" t="s">
        <v>4615</v>
      </c>
      <c r="AC171" s="1176">
        <v>25501.49</v>
      </c>
      <c r="AD171" s="1186" t="str">
        <f>AB171</f>
        <v>  Прочие</v>
      </c>
      <c r="AE171" s="1176">
        <v>0</v>
      </c>
      <c r="AF171" s="2526"/>
      <c r="AG171" s="2527"/>
      <c r="AH171" s="2527"/>
      <c r="AI171" s="2526"/>
      <c r="AJ171" s="2527"/>
      <c r="AK171" s="2527"/>
      <c r="AL171" s="1992"/>
      <c r="AM171" s="1829"/>
      <c r="AN171" s="1829"/>
      <c r="AO171" s="1829"/>
      <c r="AP171" s="1829"/>
      <c r="AQ171" s="1829"/>
      <c r="AR171" s="1829"/>
      <c r="AS171" s="1829"/>
      <c r="AT171" s="1829"/>
      <c r="AU171" s="1829"/>
      <c r="AV171" s="1829"/>
      <c r="AW171" s="1829"/>
      <c r="AX171" s="1829"/>
      <c r="AY171" s="1829"/>
      <c r="AZ171" s="1829"/>
      <c r="BA171" s="1829"/>
      <c r="BB171" s="1829"/>
      <c r="BC171" s="1829"/>
      <c r="BD171" s="1829"/>
      <c r="BE171" s="1829"/>
      <c r="BF171" s="1829"/>
      <c r="BG171" s="1642"/>
    </row>
    <row customHeight="1" ht="11.25">
      <c r="A172" s="1173" t="s">
        <v>4520</v>
      </c>
      <c r="B172" s="1173"/>
      <c r="C172" s="1173"/>
      <c r="D172" s="1167"/>
      <c r="E172" s="1177"/>
      <c r="F172" s="1835"/>
      <c r="G172" s="1836"/>
      <c r="H172" s="2535" t="s">
        <v>140</v>
      </c>
      <c r="I172" s="2536"/>
      <c r="J172" s="2505"/>
      <c r="K172" s="2537"/>
      <c r="L172" s="2127"/>
      <c r="M172" s="2128"/>
      <c r="N172" s="2528"/>
      <c r="O172" s="2529"/>
      <c r="P172" s="2532"/>
      <c r="Q172" s="3361"/>
      <c r="R172" s="2533"/>
      <c r="S172" s="2534"/>
      <c r="T172" s="2533"/>
      <c r="U172" s="2533"/>
      <c r="V172" s="2533"/>
      <c r="W172" s="2533"/>
      <c r="X172" s="2533"/>
      <c r="Y172" s="2533"/>
      <c r="Z172" s="1182"/>
      <c r="AA172" s="1183"/>
      <c r="AB172" s="1248" t="s">
        <v>4562</v>
      </c>
      <c r="AC172" s="1187"/>
      <c r="AD172" s="1187"/>
      <c r="AE172" s="1189"/>
      <c r="AF172" s="2526"/>
      <c r="AG172" s="2527"/>
      <c r="AH172" s="2527"/>
      <c r="AI172" s="2526"/>
      <c r="AJ172" s="2527"/>
      <c r="AK172" s="2527"/>
      <c r="AL172" s="1992"/>
      <c r="AM172" s="1829"/>
      <c r="AN172" s="1829"/>
      <c r="AO172" s="1829"/>
      <c r="AP172" s="1829"/>
      <c r="AQ172" s="1829"/>
      <c r="AR172" s="1829"/>
      <c r="AS172" s="1829"/>
      <c r="AT172" s="1829"/>
      <c r="AU172" s="1829"/>
      <c r="AV172" s="1829"/>
      <c r="AW172" s="1829"/>
      <c r="AX172" s="1829"/>
      <c r="AY172" s="1829"/>
      <c r="AZ172" s="1829"/>
      <c r="BA172" s="1829"/>
      <c r="BB172" s="1829"/>
      <c r="BC172" s="1829"/>
      <c r="BD172" s="1829"/>
      <c r="BE172" s="1829"/>
      <c r="BF172" s="1829"/>
      <c r="BG172" s="1642"/>
    </row>
    <row customHeight="1" ht="11.25">
      <c r="A173" s="1173" t="s">
        <v>4520</v>
      </c>
      <c r="B173" s="1173"/>
      <c r="C173" s="1173"/>
      <c r="D173" s="1167"/>
      <c r="E173" s="1177"/>
      <c r="F173" s="1835"/>
      <c r="G173" s="1836"/>
      <c r="H173" s="2535" t="s">
        <v>140</v>
      </c>
      <c r="I173" s="2536"/>
      <c r="J173" s="2505"/>
      <c r="K173" s="2537"/>
      <c r="L173" s="2127"/>
      <c r="M173" s="2128"/>
      <c r="N173" s="1182"/>
      <c r="O173" s="1183"/>
      <c r="P173" s="1175" t="s">
        <v>4563</v>
      </c>
      <c r="Q173" s="1183"/>
      <c r="R173" s="1183"/>
      <c r="S173" s="1183"/>
      <c r="T173" s="1183"/>
      <c r="U173" s="1183"/>
      <c r="V173" s="1183"/>
      <c r="W173" s="1183"/>
      <c r="X173" s="1183"/>
      <c r="Y173" s="1183"/>
      <c r="Z173" s="1183"/>
      <c r="AA173" s="1183"/>
      <c r="AB173" s="1183"/>
      <c r="AC173" s="1183"/>
      <c r="AD173" s="1183"/>
      <c r="AE173" s="1190"/>
      <c r="AF173" s="2526"/>
      <c r="AG173" s="2527"/>
      <c r="AH173" s="2527"/>
      <c r="AI173" s="2526"/>
      <c r="AJ173" s="2527"/>
      <c r="AK173" s="2527"/>
      <c r="AL173" s="1992"/>
      <c r="AM173" s="1829"/>
      <c r="AN173" s="1829"/>
      <c r="AO173" s="1829"/>
      <c r="AP173" s="1829"/>
      <c r="AQ173" s="1829"/>
      <c r="AR173" s="1829"/>
      <c r="AS173" s="1829"/>
      <c r="AT173" s="1829"/>
      <c r="AU173" s="1829"/>
      <c r="AV173" s="1829"/>
      <c r="AW173" s="1829"/>
      <c r="AX173" s="1829"/>
      <c r="AY173" s="1829"/>
      <c r="AZ173" s="1829"/>
      <c r="BA173" s="1829"/>
      <c r="BB173" s="1829"/>
      <c r="BC173" s="1829"/>
      <c r="BD173" s="1829"/>
      <c r="BE173" s="1829"/>
      <c r="BF173" s="1829"/>
      <c r="BG173" s="1642"/>
    </row>
    <row customHeight="1" ht="11.25">
      <c r="A174" s="1173" t="s">
        <v>4520</v>
      </c>
      <c r="B174" s="1173"/>
      <c r="C174" s="1173"/>
      <c r="D174" s="1167"/>
      <c r="E174" s="1177"/>
      <c r="F174" s="1835"/>
      <c r="G174" s="690" t="s">
        <v>103</v>
      </c>
      <c r="H174" s="2535" t="s">
        <v>150</v>
      </c>
      <c r="I174" s="2536"/>
      <c r="J174" s="2505"/>
      <c r="K174" s="2537" t="s">
        <v>4626</v>
      </c>
      <c r="L174" s="2127" t="s">
        <v>19</v>
      </c>
      <c r="M174" s="2128"/>
      <c r="N174" s="1990"/>
      <c r="O174" s="1184" t="s">
        <v>552</v>
      </c>
      <c r="P174" s="1185"/>
      <c r="Q174" s="1185"/>
      <c r="R174" s="1185"/>
      <c r="S174" s="1185"/>
      <c r="T174" s="1185"/>
      <c r="U174" s="1185"/>
      <c r="V174" s="1185"/>
      <c r="W174" s="1185"/>
      <c r="X174" s="1185"/>
      <c r="Y174" s="1185"/>
      <c r="Z174" s="1185"/>
      <c r="AA174" s="1185"/>
      <c r="AB174" s="1185"/>
      <c r="AC174" s="1185"/>
      <c r="AD174" s="1185"/>
      <c r="AE174" s="1185"/>
      <c r="AF174" s="2526">
        <v>2</v>
      </c>
      <c r="AG174" s="2527" t="s">
        <v>4553</v>
      </c>
      <c r="AH174" s="2527" t="s">
        <v>4554</v>
      </c>
      <c r="AI174" s="2526">
        <v>2</v>
      </c>
      <c r="AJ174" s="2527" t="s">
        <v>4553</v>
      </c>
      <c r="AK174" s="2527" t="s">
        <v>4554</v>
      </c>
      <c r="AL174" s="1992"/>
      <c r="AM174" s="1829"/>
      <c r="AN174" s="1829"/>
      <c r="AO174" s="1829"/>
      <c r="AP174" s="1829"/>
      <c r="AQ174" s="1829"/>
      <c r="AR174" s="1829"/>
      <c r="AS174" s="1829"/>
      <c r="AT174" s="1829"/>
      <c r="AU174" s="1829"/>
      <c r="AV174" s="1829"/>
      <c r="AW174" s="1829"/>
      <c r="AX174" s="1829"/>
      <c r="AY174" s="1829"/>
      <c r="AZ174" s="1829"/>
      <c r="BA174" s="1829"/>
      <c r="BB174" s="1829"/>
      <c r="BC174" s="1829"/>
      <c r="BD174" s="1829"/>
      <c r="BE174" s="1829"/>
      <c r="BF174" s="1829"/>
      <c r="BG174" s="1642"/>
    </row>
    <row customHeight="1" ht="11.25">
      <c r="A175" s="1173" t="s">
        <v>4520</v>
      </c>
      <c r="B175" s="1173"/>
      <c r="C175" s="1173"/>
      <c r="D175" s="1167"/>
      <c r="E175" s="1177"/>
      <c r="F175" s="1835"/>
      <c r="G175" s="1836"/>
      <c r="H175" s="2535" t="s">
        <v>145</v>
      </c>
      <c r="I175" s="2536"/>
      <c r="J175" s="2505"/>
      <c r="K175" s="2537"/>
      <c r="L175" s="2127"/>
      <c r="M175" s="2128"/>
      <c r="N175" s="2528"/>
      <c r="O175" s="2529">
        <v>1</v>
      </c>
      <c r="P175" s="2530" t="s">
        <v>62</v>
      </c>
      <c r="Q175" s="3361" t="s">
        <v>4627</v>
      </c>
      <c r="R175" s="3362" t="s">
        <v>4556</v>
      </c>
      <c r="S175" s="3362" t="s">
        <v>163</v>
      </c>
      <c r="T175" s="3362" t="s">
        <v>4617</v>
      </c>
      <c r="U175" s="3362" t="s">
        <v>4618</v>
      </c>
      <c r="V175" s="3362" t="s">
        <v>4619</v>
      </c>
      <c r="W175" s="3362" t="s">
        <v>4620</v>
      </c>
      <c r="X175" s="3362" t="s">
        <v>4628</v>
      </c>
      <c r="Y175" s="3362" t="s">
        <v>4590</v>
      </c>
      <c r="Z175" s="1182"/>
      <c r="AA175" s="1183"/>
      <c r="AB175" s="1183"/>
      <c r="AC175" s="1187"/>
      <c r="AD175" s="1187"/>
      <c r="AE175" s="1188"/>
      <c r="AF175" s="2526"/>
      <c r="AG175" s="2527"/>
      <c r="AH175" s="2527"/>
      <c r="AI175" s="2526"/>
      <c r="AJ175" s="2527"/>
      <c r="AK175" s="2527"/>
      <c r="AL175" s="1992"/>
      <c r="AM175" s="1829"/>
      <c r="AN175" s="1829"/>
      <c r="AO175" s="1829"/>
      <c r="AP175" s="1829"/>
      <c r="AQ175" s="1829"/>
      <c r="AR175" s="1829"/>
      <c r="AS175" s="1829"/>
      <c r="AT175" s="1829"/>
      <c r="AU175" s="1829"/>
      <c r="AV175" s="1829"/>
      <c r="AW175" s="1829"/>
      <c r="AX175" s="1829"/>
      <c r="AY175" s="1829"/>
      <c r="AZ175" s="1829"/>
      <c r="BA175" s="1829"/>
      <c r="BB175" s="1829"/>
      <c r="BC175" s="1829"/>
      <c r="BD175" s="1829"/>
      <c r="BE175" s="1829"/>
      <c r="BF175" s="1829"/>
      <c r="BG175" s="1642"/>
    </row>
    <row customHeight="1" ht="11.25">
      <c r="A176" s="1173" t="s">
        <v>4520</v>
      </c>
      <c r="B176" s="1173"/>
      <c r="C176" s="1173"/>
      <c r="D176" s="1167"/>
      <c r="E176" s="1177"/>
      <c r="F176" s="1835"/>
      <c r="G176" s="1836"/>
      <c r="H176" s="2535" t="s">
        <v>145</v>
      </c>
      <c r="I176" s="2536"/>
      <c r="J176" s="2505"/>
      <c r="K176" s="2537"/>
      <c r="L176" s="2127"/>
      <c r="M176" s="2128"/>
      <c r="N176" s="2528"/>
      <c r="O176" s="2529"/>
      <c r="P176" s="2531"/>
      <c r="Q176" s="3361"/>
      <c r="R176" s="2533"/>
      <c r="S176" s="2534"/>
      <c r="T176" s="2533"/>
      <c r="U176" s="2533"/>
      <c r="V176" s="2533"/>
      <c r="W176" s="2533"/>
      <c r="X176" s="2533"/>
      <c r="Y176" s="2533"/>
      <c r="Z176" s="1834"/>
      <c r="AA176" s="1800">
        <v>1</v>
      </c>
      <c r="AB176" s="1186" t="s">
        <v>4615</v>
      </c>
      <c r="AC176" s="1176">
        <v>18333.33</v>
      </c>
      <c r="AD176" s="1186" t="str">
        <f>AB176</f>
        <v>  Прочие</v>
      </c>
      <c r="AE176" s="1176">
        <v>0</v>
      </c>
      <c r="AF176" s="2526"/>
      <c r="AG176" s="2527"/>
      <c r="AH176" s="2527"/>
      <c r="AI176" s="2526"/>
      <c r="AJ176" s="2527"/>
      <c r="AK176" s="2527"/>
      <c r="AL176" s="1992"/>
      <c r="AM176" s="1829"/>
      <c r="AN176" s="1829"/>
      <c r="AO176" s="1829"/>
      <c r="AP176" s="1829"/>
      <c r="AQ176" s="1829"/>
      <c r="AR176" s="1829"/>
      <c r="AS176" s="1829"/>
      <c r="AT176" s="1829"/>
      <c r="AU176" s="1829"/>
      <c r="AV176" s="1829"/>
      <c r="AW176" s="1829"/>
      <c r="AX176" s="1829"/>
      <c r="AY176" s="1829"/>
      <c r="AZ176" s="1829"/>
      <c r="BA176" s="1829"/>
      <c r="BB176" s="1829"/>
      <c r="BC176" s="1829"/>
      <c r="BD176" s="1829"/>
      <c r="BE176" s="1829"/>
      <c r="BF176" s="1829"/>
      <c r="BG176" s="1642"/>
    </row>
    <row customHeight="1" ht="11.25">
      <c r="A177" s="1173" t="s">
        <v>4520</v>
      </c>
      <c r="B177" s="1173"/>
      <c r="C177" s="1173"/>
      <c r="D177" s="1167"/>
      <c r="E177" s="1177"/>
      <c r="F177" s="1835"/>
      <c r="G177" s="1836"/>
      <c r="H177" s="2535" t="s">
        <v>145</v>
      </c>
      <c r="I177" s="2536"/>
      <c r="J177" s="2505"/>
      <c r="K177" s="2537"/>
      <c r="L177" s="2127"/>
      <c r="M177" s="2128"/>
      <c r="N177" s="2528"/>
      <c r="O177" s="2529"/>
      <c r="P177" s="2532"/>
      <c r="Q177" s="3361"/>
      <c r="R177" s="2533"/>
      <c r="S177" s="2534"/>
      <c r="T177" s="2533"/>
      <c r="U177" s="2533"/>
      <c r="V177" s="2533"/>
      <c r="W177" s="2533"/>
      <c r="X177" s="2533"/>
      <c r="Y177" s="2533"/>
      <c r="Z177" s="1182"/>
      <c r="AA177" s="1183"/>
      <c r="AB177" s="1248" t="s">
        <v>4562</v>
      </c>
      <c r="AC177" s="1187"/>
      <c r="AD177" s="1187"/>
      <c r="AE177" s="1189"/>
      <c r="AF177" s="2526"/>
      <c r="AG177" s="2527"/>
      <c r="AH177" s="2527"/>
      <c r="AI177" s="2526"/>
      <c r="AJ177" s="2527"/>
      <c r="AK177" s="2527"/>
      <c r="AL177" s="1992"/>
      <c r="AM177" s="1829"/>
      <c r="AN177" s="1829"/>
      <c r="AO177" s="1829"/>
      <c r="AP177" s="1829"/>
      <c r="AQ177" s="1829"/>
      <c r="AR177" s="1829"/>
      <c r="AS177" s="1829"/>
      <c r="AT177" s="1829"/>
      <c r="AU177" s="1829"/>
      <c r="AV177" s="1829"/>
      <c r="AW177" s="1829"/>
      <c r="AX177" s="1829"/>
      <c r="AY177" s="1829"/>
      <c r="AZ177" s="1829"/>
      <c r="BA177" s="1829"/>
      <c r="BB177" s="1829"/>
      <c r="BC177" s="1829"/>
      <c r="BD177" s="1829"/>
      <c r="BE177" s="1829"/>
      <c r="BF177" s="1829"/>
      <c r="BG177" s="1642"/>
    </row>
    <row customHeight="1" ht="11.25">
      <c r="A178" s="1173" t="s">
        <v>4520</v>
      </c>
      <c r="B178" s="1173"/>
      <c r="C178" s="1173"/>
      <c r="D178" s="1167"/>
      <c r="E178" s="1177"/>
      <c r="F178" s="1835"/>
      <c r="G178" s="1836"/>
      <c r="H178" s="2535" t="s">
        <v>145</v>
      </c>
      <c r="I178" s="2536"/>
      <c r="J178" s="2505"/>
      <c r="K178" s="2537"/>
      <c r="L178" s="2127"/>
      <c r="M178" s="2128"/>
      <c r="N178" s="1182"/>
      <c r="O178" s="1183"/>
      <c r="P178" s="1175" t="s">
        <v>4563</v>
      </c>
      <c r="Q178" s="1183"/>
      <c r="R178" s="1183"/>
      <c r="S178" s="1183"/>
      <c r="T178" s="1183"/>
      <c r="U178" s="1183"/>
      <c r="V178" s="1183"/>
      <c r="W178" s="1183"/>
      <c r="X178" s="1183"/>
      <c r="Y178" s="1183"/>
      <c r="Z178" s="1183"/>
      <c r="AA178" s="1183"/>
      <c r="AB178" s="1183"/>
      <c r="AC178" s="1183"/>
      <c r="AD178" s="1183"/>
      <c r="AE178" s="1190"/>
      <c r="AF178" s="2526"/>
      <c r="AG178" s="2527"/>
      <c r="AH178" s="2527"/>
      <c r="AI178" s="2526"/>
      <c r="AJ178" s="2527"/>
      <c r="AK178" s="2527"/>
      <c r="AL178" s="1992"/>
      <c r="AM178" s="1829"/>
      <c r="AN178" s="1829"/>
      <c r="AO178" s="1829"/>
      <c r="AP178" s="1829"/>
      <c r="AQ178" s="1829"/>
      <c r="AR178" s="1829"/>
      <c r="AS178" s="1829"/>
      <c r="AT178" s="1829"/>
      <c r="AU178" s="1829"/>
      <c r="AV178" s="1829"/>
      <c r="AW178" s="1829"/>
      <c r="AX178" s="1829"/>
      <c r="AY178" s="1829"/>
      <c r="AZ178" s="1829"/>
      <c r="BA178" s="1829"/>
      <c r="BB178" s="1829"/>
      <c r="BC178" s="1829"/>
      <c r="BD178" s="1829"/>
      <c r="BE178" s="1829"/>
      <c r="BF178" s="1829"/>
      <c r="BG178" s="1642"/>
    </row>
    <row customHeight="1" ht="11.25">
      <c r="A179" s="1173" t="s">
        <v>4520</v>
      </c>
      <c r="B179" s="1173"/>
      <c r="C179" s="1173"/>
      <c r="D179" s="1167"/>
      <c r="E179" s="1177"/>
      <c r="F179" s="1835"/>
      <c r="G179" s="690" t="s">
        <v>103</v>
      </c>
      <c r="H179" s="2535" t="s">
        <v>155</v>
      </c>
      <c r="I179" s="2536"/>
      <c r="J179" s="2505"/>
      <c r="K179" s="2537" t="s">
        <v>4629</v>
      </c>
      <c r="L179" s="2127" t="s">
        <v>19</v>
      </c>
      <c r="M179" s="2128"/>
      <c r="N179" s="1990"/>
      <c r="O179" s="1184" t="s">
        <v>552</v>
      </c>
      <c r="P179" s="1185"/>
      <c r="Q179" s="1185"/>
      <c r="R179" s="1185"/>
      <c r="S179" s="1185"/>
      <c r="T179" s="1185"/>
      <c r="U179" s="1185"/>
      <c r="V179" s="1185"/>
      <c r="W179" s="1185"/>
      <c r="X179" s="1185"/>
      <c r="Y179" s="1185"/>
      <c r="Z179" s="1185"/>
      <c r="AA179" s="1185"/>
      <c r="AB179" s="1185"/>
      <c r="AC179" s="1185"/>
      <c r="AD179" s="1185"/>
      <c r="AE179" s="1185"/>
      <c r="AF179" s="2526">
        <v>1</v>
      </c>
      <c r="AG179" s="2527" t="s">
        <v>4553</v>
      </c>
      <c r="AH179" s="2527" t="s">
        <v>4554</v>
      </c>
      <c r="AI179" s="2526">
        <v>1</v>
      </c>
      <c r="AJ179" s="2527" t="s">
        <v>4553</v>
      </c>
      <c r="AK179" s="2527" t="s">
        <v>4554</v>
      </c>
      <c r="AL179" s="1992"/>
      <c r="AM179" s="1829"/>
      <c r="AN179" s="1829"/>
      <c r="AO179" s="1829"/>
      <c r="AP179" s="1829"/>
      <c r="AQ179" s="1829"/>
      <c r="AR179" s="1829"/>
      <c r="AS179" s="1829"/>
      <c r="AT179" s="1829"/>
      <c r="AU179" s="1829"/>
      <c r="AV179" s="1829"/>
      <c r="AW179" s="1829"/>
      <c r="AX179" s="1829"/>
      <c r="AY179" s="1829"/>
      <c r="AZ179" s="1829"/>
      <c r="BA179" s="1829"/>
      <c r="BB179" s="1829"/>
      <c r="BC179" s="1829"/>
      <c r="BD179" s="1829"/>
      <c r="BE179" s="1829"/>
      <c r="BF179" s="1829"/>
      <c r="BG179" s="1642"/>
    </row>
    <row customHeight="1" ht="11.25">
      <c r="A180" s="1173" t="s">
        <v>4520</v>
      </c>
      <c r="B180" s="1173"/>
      <c r="C180" s="1173"/>
      <c r="D180" s="1167"/>
      <c r="E180" s="1177"/>
      <c r="F180" s="1835"/>
      <c r="G180" s="1836"/>
      <c r="H180" s="2535" t="s">
        <v>150</v>
      </c>
      <c r="I180" s="2536"/>
      <c r="J180" s="2505"/>
      <c r="K180" s="2537"/>
      <c r="L180" s="2127"/>
      <c r="M180" s="2128"/>
      <c r="N180" s="2528"/>
      <c r="O180" s="2529">
        <v>1</v>
      </c>
      <c r="P180" s="2530" t="s">
        <v>19</v>
      </c>
      <c r="Q180" s="2533" t="s">
        <v>22</v>
      </c>
      <c r="R180" s="2533" t="s">
        <v>22</v>
      </c>
      <c r="S180" s="2533" t="s">
        <v>22</v>
      </c>
      <c r="T180" s="2533" t="s">
        <v>22</v>
      </c>
      <c r="U180" s="2533" t="s">
        <v>22</v>
      </c>
      <c r="V180" s="2533" t="s">
        <v>22</v>
      </c>
      <c r="W180" s="2533" t="s">
        <v>22</v>
      </c>
      <c r="X180" s="2533" t="s">
        <v>22</v>
      </c>
      <c r="Y180" s="2533"/>
      <c r="Z180" s="1182"/>
      <c r="AA180" s="1183"/>
      <c r="AB180" s="1183"/>
      <c r="AC180" s="1187"/>
      <c r="AD180" s="1187"/>
      <c r="AE180" s="1188"/>
      <c r="AF180" s="2526"/>
      <c r="AG180" s="2527"/>
      <c r="AH180" s="2527"/>
      <c r="AI180" s="2526"/>
      <c r="AJ180" s="2527"/>
      <c r="AK180" s="2527"/>
      <c r="AL180" s="1992"/>
      <c r="AM180" s="1829"/>
      <c r="AN180" s="1829"/>
      <c r="AO180" s="1829"/>
      <c r="AP180" s="1829"/>
      <c r="AQ180" s="1829"/>
      <c r="AR180" s="1829"/>
      <c r="AS180" s="1829"/>
      <c r="AT180" s="1829"/>
      <c r="AU180" s="1829"/>
      <c r="AV180" s="1829"/>
      <c r="AW180" s="1829"/>
      <c r="AX180" s="1829"/>
      <c r="AY180" s="1829"/>
      <c r="AZ180" s="1829"/>
      <c r="BA180" s="1829"/>
      <c r="BB180" s="1829"/>
      <c r="BC180" s="1829"/>
      <c r="BD180" s="1829"/>
      <c r="BE180" s="1829"/>
      <c r="BF180" s="1829"/>
      <c r="BG180" s="1642"/>
    </row>
    <row customHeight="1" ht="11.25">
      <c r="A181" s="1173" t="s">
        <v>4520</v>
      </c>
      <c r="B181" s="1173"/>
      <c r="C181" s="1173"/>
      <c r="D181" s="1167"/>
      <c r="E181" s="1177"/>
      <c r="F181" s="1835"/>
      <c r="G181" s="1836"/>
      <c r="H181" s="2535" t="s">
        <v>150</v>
      </c>
      <c r="I181" s="2536"/>
      <c r="J181" s="2505"/>
      <c r="K181" s="2537"/>
      <c r="L181" s="2127"/>
      <c r="M181" s="2128"/>
      <c r="N181" s="2528"/>
      <c r="O181" s="2529"/>
      <c r="P181" s="2531"/>
      <c r="Q181" s="2533"/>
      <c r="R181" s="2533"/>
      <c r="S181" s="2534"/>
      <c r="T181" s="2533"/>
      <c r="U181" s="2533"/>
      <c r="V181" s="2533"/>
      <c r="W181" s="2533"/>
      <c r="X181" s="2533"/>
      <c r="Y181" s="2533"/>
      <c r="Z181" s="1834"/>
      <c r="AA181" s="1800">
        <v>1</v>
      </c>
      <c r="AB181" s="1186" t="s">
        <v>4560</v>
      </c>
      <c r="AC181" s="1176">
        <v>2659.07</v>
      </c>
      <c r="AD181" s="1186" t="str">
        <f>AB181</f>
        <v>      Амортизационные отчисления с выделением результатов переоценки основных средств и нематериальных активов</v>
      </c>
      <c r="AE181" s="1176">
        <v>0</v>
      </c>
      <c r="AF181" s="2526"/>
      <c r="AG181" s="2527"/>
      <c r="AH181" s="2527"/>
      <c r="AI181" s="2526"/>
      <c r="AJ181" s="2527"/>
      <c r="AK181" s="2527"/>
      <c r="AL181" s="1992"/>
      <c r="AM181" s="1829"/>
      <c r="AN181" s="1829"/>
      <c r="AO181" s="1829"/>
      <c r="AP181" s="1829"/>
      <c r="AQ181" s="1829"/>
      <c r="AR181" s="1829"/>
      <c r="AS181" s="1829"/>
      <c r="AT181" s="1829"/>
      <c r="AU181" s="1829"/>
      <c r="AV181" s="1829"/>
      <c r="AW181" s="1829"/>
      <c r="AX181" s="1829"/>
      <c r="AY181" s="1829"/>
      <c r="AZ181" s="1829"/>
      <c r="BA181" s="1829"/>
      <c r="BB181" s="1829"/>
      <c r="BC181" s="1829"/>
      <c r="BD181" s="1829"/>
      <c r="BE181" s="1829"/>
      <c r="BF181" s="1829"/>
      <c r="BG181" s="1642"/>
    </row>
    <row customHeight="1" ht="11.25">
      <c r="A182" s="1173" t="s">
        <v>4520</v>
      </c>
      <c r="B182" s="1173"/>
      <c r="C182" s="1173"/>
      <c r="D182" s="1167"/>
      <c r="E182" s="1177"/>
      <c r="F182" s="1836"/>
      <c r="G182" s="1836"/>
      <c r="H182" s="1836"/>
      <c r="I182" s="1836"/>
      <c r="J182" s="1836"/>
      <c r="K182" s="1836"/>
      <c r="L182" s="1836"/>
      <c r="M182" s="1836"/>
      <c r="N182" s="1836"/>
      <c r="O182" s="1836"/>
      <c r="P182" s="1836"/>
      <c r="Q182" s="1836"/>
      <c r="R182" s="1836"/>
      <c r="S182" s="1836"/>
      <c r="T182" s="1836"/>
      <c r="U182" s="1836"/>
      <c r="V182" s="1836"/>
      <c r="W182" s="1836"/>
      <c r="X182" s="1836"/>
      <c r="Y182" s="1836"/>
      <c r="Z182" s="690" t="s">
        <v>103</v>
      </c>
      <c r="AA182" s="1820" t="s">
        <v>102</v>
      </c>
      <c r="AB182" s="1186" t="s">
        <v>4568</v>
      </c>
      <c r="AC182" s="1176">
        <v>13295.34</v>
      </c>
      <c r="AD182" s="1186" t="str">
        <f>AB182</f>
        <v>  Бюджет субъекта РФ</v>
      </c>
      <c r="AE182" s="1176">
        <v>0</v>
      </c>
      <c r="AF182" s="2093"/>
      <c r="AG182" s="1765"/>
      <c r="AH182" s="1765"/>
      <c r="AI182" s="2093"/>
      <c r="AJ182" s="1765"/>
      <c r="AK182" s="1991"/>
      <c r="AL182" s="1992"/>
      <c r="AM182" s="1829"/>
      <c r="AN182" s="1829"/>
      <c r="AO182" s="1829"/>
      <c r="AP182" s="1829"/>
      <c r="AQ182" s="1829"/>
      <c r="AR182" s="1829"/>
      <c r="AS182" s="1829"/>
      <c r="AT182" s="1829"/>
      <c r="AU182" s="1829"/>
      <c r="AV182" s="1829"/>
      <c r="AW182" s="1829"/>
      <c r="AX182" s="1829"/>
      <c r="AY182" s="1829"/>
      <c r="AZ182" s="1829"/>
      <c r="BA182" s="1829"/>
      <c r="BB182" s="1829"/>
      <c r="BC182" s="1829"/>
      <c r="BD182" s="1829"/>
      <c r="BE182" s="1829"/>
      <c r="BF182" s="1829"/>
      <c r="BG182" s="1642"/>
    </row>
    <row customHeight="1" ht="11.25">
      <c r="A183" s="1173" t="s">
        <v>4520</v>
      </c>
      <c r="B183" s="1173"/>
      <c r="C183" s="1173"/>
      <c r="D183" s="1167"/>
      <c r="E183" s="1177"/>
      <c r="F183" s="1835"/>
      <c r="G183" s="1836"/>
      <c r="H183" s="2535" t="s">
        <v>150</v>
      </c>
      <c r="I183" s="2536"/>
      <c r="J183" s="2505"/>
      <c r="K183" s="2537"/>
      <c r="L183" s="2127"/>
      <c r="M183" s="2128"/>
      <c r="N183" s="2528"/>
      <c r="O183" s="2529"/>
      <c r="P183" s="2532"/>
      <c r="Q183" s="2533"/>
      <c r="R183" s="2533"/>
      <c r="S183" s="2534"/>
      <c r="T183" s="2533"/>
      <c r="U183" s="2533"/>
      <c r="V183" s="2533"/>
      <c r="W183" s="2533"/>
      <c r="X183" s="2533"/>
      <c r="Y183" s="2533"/>
      <c r="Z183" s="1182"/>
      <c r="AA183" s="1183"/>
      <c r="AB183" s="1248" t="s">
        <v>4562</v>
      </c>
      <c r="AC183" s="1187"/>
      <c r="AD183" s="1187"/>
      <c r="AE183" s="1189"/>
      <c r="AF183" s="2526"/>
      <c r="AG183" s="2527"/>
      <c r="AH183" s="2527"/>
      <c r="AI183" s="2526"/>
      <c r="AJ183" s="2527"/>
      <c r="AK183" s="2527"/>
      <c r="AL183" s="1992"/>
      <c r="AM183" s="1829"/>
      <c r="AN183" s="1829"/>
      <c r="AO183" s="1829"/>
      <c r="AP183" s="1829"/>
      <c r="AQ183" s="1829"/>
      <c r="AR183" s="1829"/>
      <c r="AS183" s="1829"/>
      <c r="AT183" s="1829"/>
      <c r="AU183" s="1829"/>
      <c r="AV183" s="1829"/>
      <c r="AW183" s="1829"/>
      <c r="AX183" s="1829"/>
      <c r="AY183" s="1829"/>
      <c r="AZ183" s="1829"/>
      <c r="BA183" s="1829"/>
      <c r="BB183" s="1829"/>
      <c r="BC183" s="1829"/>
      <c r="BD183" s="1829"/>
      <c r="BE183" s="1829"/>
      <c r="BF183" s="1829"/>
      <c r="BG183" s="1642"/>
    </row>
    <row customHeight="1" ht="11.25">
      <c r="A184" s="1173" t="s">
        <v>4520</v>
      </c>
      <c r="B184" s="1173"/>
      <c r="C184" s="1173"/>
      <c r="D184" s="1167"/>
      <c r="E184" s="1177"/>
      <c r="F184" s="1835"/>
      <c r="G184" s="1836"/>
      <c r="H184" s="2535" t="s">
        <v>150</v>
      </c>
      <c r="I184" s="2536"/>
      <c r="J184" s="2505"/>
      <c r="K184" s="2537"/>
      <c r="L184" s="2127"/>
      <c r="M184" s="2128"/>
      <c r="N184" s="1182"/>
      <c r="O184" s="1183"/>
      <c r="P184" s="1175" t="s">
        <v>4563</v>
      </c>
      <c r="Q184" s="1183"/>
      <c r="R184" s="1183"/>
      <c r="S184" s="1183"/>
      <c r="T184" s="1183"/>
      <c r="U184" s="1183"/>
      <c r="V184" s="1183"/>
      <c r="W184" s="1183"/>
      <c r="X184" s="1183"/>
      <c r="Y184" s="1183"/>
      <c r="Z184" s="1183"/>
      <c r="AA184" s="1183"/>
      <c r="AB184" s="1183"/>
      <c r="AC184" s="1183"/>
      <c r="AD184" s="1183"/>
      <c r="AE184" s="1190"/>
      <c r="AF184" s="2526"/>
      <c r="AG184" s="2527"/>
      <c r="AH184" s="2527"/>
      <c r="AI184" s="2526"/>
      <c r="AJ184" s="2527"/>
      <c r="AK184" s="2527"/>
      <c r="AL184" s="1992"/>
      <c r="AM184" s="1829"/>
      <c r="AN184" s="1829"/>
      <c r="AO184" s="1829"/>
      <c r="AP184" s="1829"/>
      <c r="AQ184" s="1829"/>
      <c r="AR184" s="1829"/>
      <c r="AS184" s="1829"/>
      <c r="AT184" s="1829"/>
      <c r="AU184" s="1829"/>
      <c r="AV184" s="1829"/>
      <c r="AW184" s="1829"/>
      <c r="AX184" s="1829"/>
      <c r="AY184" s="1829"/>
      <c r="AZ184" s="1829"/>
      <c r="BA184" s="1829"/>
      <c r="BB184" s="1829"/>
      <c r="BC184" s="1829"/>
      <c r="BD184" s="1829"/>
      <c r="BE184" s="1829"/>
      <c r="BF184" s="1829"/>
      <c r="BG184" s="1642"/>
    </row>
    <row customHeight="1" ht="11.25">
      <c r="A185" s="1173" t="s">
        <v>4520</v>
      </c>
      <c r="B185" s="1173"/>
      <c r="C185" s="1173"/>
      <c r="D185" s="1167"/>
      <c r="E185" s="1177"/>
      <c r="F185" s="1835"/>
      <c r="G185" s="690" t="s">
        <v>103</v>
      </c>
      <c r="H185" s="2535" t="s">
        <v>160</v>
      </c>
      <c r="I185" s="2536"/>
      <c r="J185" s="2505"/>
      <c r="K185" s="2537" t="s">
        <v>4630</v>
      </c>
      <c r="L185" s="2127" t="s">
        <v>19</v>
      </c>
      <c r="M185" s="2128"/>
      <c r="N185" s="1990"/>
      <c r="O185" s="1184" t="s">
        <v>552</v>
      </c>
      <c r="P185" s="1185"/>
      <c r="Q185" s="1185"/>
      <c r="R185" s="1185"/>
      <c r="S185" s="1185"/>
      <c r="T185" s="1185"/>
      <c r="U185" s="1185"/>
      <c r="V185" s="1185"/>
      <c r="W185" s="1185"/>
      <c r="X185" s="1185"/>
      <c r="Y185" s="1185"/>
      <c r="Z185" s="1185"/>
      <c r="AA185" s="1185"/>
      <c r="AB185" s="1185"/>
      <c r="AC185" s="1185"/>
      <c r="AD185" s="1185"/>
      <c r="AE185" s="1185"/>
      <c r="AF185" s="2526">
        <v>1</v>
      </c>
      <c r="AG185" s="2527" t="s">
        <v>4553</v>
      </c>
      <c r="AH185" s="2527" t="s">
        <v>4554</v>
      </c>
      <c r="AI185" s="2526">
        <v>1</v>
      </c>
      <c r="AJ185" s="2527" t="s">
        <v>4553</v>
      </c>
      <c r="AK185" s="2527" t="s">
        <v>4554</v>
      </c>
      <c r="AL185" s="1992"/>
      <c r="AM185" s="1829"/>
      <c r="AN185" s="1829"/>
      <c r="AO185" s="1829"/>
      <c r="AP185" s="1829"/>
      <c r="AQ185" s="1829"/>
      <c r="AR185" s="1829"/>
      <c r="AS185" s="1829"/>
      <c r="AT185" s="1829"/>
      <c r="AU185" s="1829"/>
      <c r="AV185" s="1829"/>
      <c r="AW185" s="1829"/>
      <c r="AX185" s="1829"/>
      <c r="AY185" s="1829"/>
      <c r="AZ185" s="1829"/>
      <c r="BA185" s="1829"/>
      <c r="BB185" s="1829"/>
      <c r="BC185" s="1829"/>
      <c r="BD185" s="1829"/>
      <c r="BE185" s="1829"/>
      <c r="BF185" s="1829"/>
      <c r="BG185" s="1642"/>
    </row>
    <row customHeight="1" ht="11.25">
      <c r="A186" s="1173" t="s">
        <v>4520</v>
      </c>
      <c r="B186" s="1173"/>
      <c r="C186" s="1173"/>
      <c r="D186" s="1167"/>
      <c r="E186" s="1177"/>
      <c r="F186" s="1835"/>
      <c r="G186" s="1836"/>
      <c r="H186" s="2535" t="s">
        <v>155</v>
      </c>
      <c r="I186" s="2536"/>
      <c r="J186" s="2505"/>
      <c r="K186" s="2537"/>
      <c r="L186" s="2127"/>
      <c r="M186" s="2128"/>
      <c r="N186" s="2528"/>
      <c r="O186" s="2529">
        <v>1</v>
      </c>
      <c r="P186" s="2530" t="s">
        <v>62</v>
      </c>
      <c r="Q186" s="3361" t="s">
        <v>4631</v>
      </c>
      <c r="R186" s="3362" t="s">
        <v>4556</v>
      </c>
      <c r="S186" s="3362" t="s">
        <v>227</v>
      </c>
      <c r="T186" s="3362" t="s">
        <v>227</v>
      </c>
      <c r="U186" s="3362" t="s">
        <v>228</v>
      </c>
      <c r="V186" s="3362" t="s">
        <v>4632</v>
      </c>
      <c r="W186" s="3362" t="s">
        <v>4633</v>
      </c>
      <c r="X186" s="3362" t="s">
        <v>4634</v>
      </c>
      <c r="Y186" s="3362" t="s">
        <v>4635</v>
      </c>
      <c r="Z186" s="1182"/>
      <c r="AA186" s="1183"/>
      <c r="AB186" s="1183"/>
      <c r="AC186" s="1187"/>
      <c r="AD186" s="1187"/>
      <c r="AE186" s="1188"/>
      <c r="AF186" s="2526"/>
      <c r="AG186" s="2527"/>
      <c r="AH186" s="2527"/>
      <c r="AI186" s="2526"/>
      <c r="AJ186" s="2527"/>
      <c r="AK186" s="2527"/>
      <c r="AL186" s="1992"/>
      <c r="AM186" s="1829"/>
      <c r="AN186" s="1829"/>
      <c r="AO186" s="1829"/>
      <c r="AP186" s="1829"/>
      <c r="AQ186" s="1829"/>
      <c r="AR186" s="1829"/>
      <c r="AS186" s="1829"/>
      <c r="AT186" s="1829"/>
      <c r="AU186" s="1829"/>
      <c r="AV186" s="1829"/>
      <c r="AW186" s="1829"/>
      <c r="AX186" s="1829"/>
      <c r="AY186" s="1829"/>
      <c r="AZ186" s="1829"/>
      <c r="BA186" s="1829"/>
      <c r="BB186" s="1829"/>
      <c r="BC186" s="1829"/>
      <c r="BD186" s="1829"/>
      <c r="BE186" s="1829"/>
      <c r="BF186" s="1829"/>
      <c r="BG186" s="1642"/>
    </row>
    <row customHeight="1" ht="11.25">
      <c r="A187" s="1173" t="s">
        <v>4520</v>
      </c>
      <c r="B187" s="1173"/>
      <c r="C187" s="1173"/>
      <c r="D187" s="1167"/>
      <c r="E187" s="1177"/>
      <c r="F187" s="1835"/>
      <c r="G187" s="1836"/>
      <c r="H187" s="2535" t="s">
        <v>155</v>
      </c>
      <c r="I187" s="2536"/>
      <c r="J187" s="2505"/>
      <c r="K187" s="2537"/>
      <c r="L187" s="2127"/>
      <c r="M187" s="2128"/>
      <c r="N187" s="2528"/>
      <c r="O187" s="2529"/>
      <c r="P187" s="2531"/>
      <c r="Q187" s="3361"/>
      <c r="R187" s="2533"/>
      <c r="S187" s="2534"/>
      <c r="T187" s="2533"/>
      <c r="U187" s="2533"/>
      <c r="V187" s="2533"/>
      <c r="W187" s="2533"/>
      <c r="X187" s="2533"/>
      <c r="Y187" s="2533"/>
      <c r="Z187" s="1834"/>
      <c r="AA187" s="1800">
        <v>1</v>
      </c>
      <c r="AB187" s="1186" t="s">
        <v>4560</v>
      </c>
      <c r="AC187" s="1176">
        <v>1769.79</v>
      </c>
      <c r="AD187" s="1186" t="str">
        <f>AB187</f>
        <v>      Амортизационные отчисления с выделением результатов переоценки основных средств и нематериальных активов</v>
      </c>
      <c r="AE187" s="1176">
        <v>1769.788</v>
      </c>
      <c r="AF187" s="2526"/>
      <c r="AG187" s="2527"/>
      <c r="AH187" s="2527"/>
      <c r="AI187" s="2526"/>
      <c r="AJ187" s="2527"/>
      <c r="AK187" s="2527"/>
      <c r="AL187" s="1992"/>
      <c r="AM187" s="1829"/>
      <c r="AN187" s="1829"/>
      <c r="AO187" s="1829"/>
      <c r="AP187" s="1829"/>
      <c r="AQ187" s="1829"/>
      <c r="AR187" s="1829"/>
      <c r="AS187" s="1829"/>
      <c r="AT187" s="1829"/>
      <c r="AU187" s="1829"/>
      <c r="AV187" s="1829"/>
      <c r="AW187" s="1829"/>
      <c r="AX187" s="1829"/>
      <c r="AY187" s="1829"/>
      <c r="AZ187" s="1829"/>
      <c r="BA187" s="1829"/>
      <c r="BB187" s="1829"/>
      <c r="BC187" s="1829"/>
      <c r="BD187" s="1829"/>
      <c r="BE187" s="1829"/>
      <c r="BF187" s="1829"/>
      <c r="BG187" s="1642"/>
    </row>
    <row customHeight="1" ht="11.25">
      <c r="A188" s="1173" t="s">
        <v>4520</v>
      </c>
      <c r="B188" s="1173"/>
      <c r="C188" s="1173"/>
      <c r="D188" s="1167"/>
      <c r="E188" s="1177"/>
      <c r="F188" s="1836"/>
      <c r="G188" s="1836"/>
      <c r="H188" s="1836"/>
      <c r="I188" s="1836"/>
      <c r="J188" s="1836"/>
      <c r="K188" s="1836"/>
      <c r="L188" s="1836"/>
      <c r="M188" s="1836"/>
      <c r="N188" s="1836"/>
      <c r="O188" s="1836"/>
      <c r="P188" s="1836"/>
      <c r="Q188" s="1836"/>
      <c r="R188" s="1836"/>
      <c r="S188" s="1836"/>
      <c r="T188" s="1836"/>
      <c r="U188" s="1836"/>
      <c r="V188" s="1836"/>
      <c r="W188" s="1836"/>
      <c r="X188" s="1836"/>
      <c r="Y188" s="1836"/>
      <c r="Z188" s="690" t="s">
        <v>103</v>
      </c>
      <c r="AA188" s="1820" t="s">
        <v>102</v>
      </c>
      <c r="AB188" s="1186" t="s">
        <v>4568</v>
      </c>
      <c r="AC188" s="1176">
        <v>8848.94</v>
      </c>
      <c r="AD188" s="1186" t="str">
        <f>AB188</f>
        <v>  Бюджет субъекта РФ</v>
      </c>
      <c r="AE188" s="1176">
        <v>8848.94</v>
      </c>
      <c r="AF188" s="2093"/>
      <c r="AG188" s="1765"/>
      <c r="AH188" s="1765"/>
      <c r="AI188" s="2093"/>
      <c r="AJ188" s="1765"/>
      <c r="AK188" s="1991"/>
      <c r="AL188" s="1992"/>
      <c r="AM188" s="1829"/>
      <c r="AN188" s="1829"/>
      <c r="AO188" s="1829"/>
      <c r="AP188" s="1829"/>
      <c r="AQ188" s="1829"/>
      <c r="AR188" s="1829"/>
      <c r="AS188" s="1829"/>
      <c r="AT188" s="1829"/>
      <c r="AU188" s="1829"/>
      <c r="AV188" s="1829"/>
      <c r="AW188" s="1829"/>
      <c r="AX188" s="1829"/>
      <c r="AY188" s="1829"/>
      <c r="AZ188" s="1829"/>
      <c r="BA188" s="1829"/>
      <c r="BB188" s="1829"/>
      <c r="BC188" s="1829"/>
      <c r="BD188" s="1829"/>
      <c r="BE188" s="1829"/>
      <c r="BF188" s="1829"/>
      <c r="BG188" s="1642"/>
    </row>
    <row customHeight="1" ht="11.25">
      <c r="A189" s="1173" t="s">
        <v>4520</v>
      </c>
      <c r="B189" s="1173"/>
      <c r="C189" s="1173"/>
      <c r="D189" s="1167"/>
      <c r="E189" s="1177"/>
      <c r="F189" s="1835"/>
      <c r="G189" s="1836"/>
      <c r="H189" s="2535" t="s">
        <v>155</v>
      </c>
      <c r="I189" s="2536"/>
      <c r="J189" s="2505"/>
      <c r="K189" s="2537"/>
      <c r="L189" s="2127"/>
      <c r="M189" s="2128"/>
      <c r="N189" s="2528"/>
      <c r="O189" s="2529"/>
      <c r="P189" s="2532"/>
      <c r="Q189" s="3361"/>
      <c r="R189" s="2533"/>
      <c r="S189" s="2534"/>
      <c r="T189" s="2533"/>
      <c r="U189" s="2533"/>
      <c r="V189" s="2533"/>
      <c r="W189" s="2533"/>
      <c r="X189" s="2533"/>
      <c r="Y189" s="2533"/>
      <c r="Z189" s="1182"/>
      <c r="AA189" s="1183"/>
      <c r="AB189" s="1248" t="s">
        <v>4562</v>
      </c>
      <c r="AC189" s="1187"/>
      <c r="AD189" s="1187"/>
      <c r="AE189" s="1189"/>
      <c r="AF189" s="2526"/>
      <c r="AG189" s="2527"/>
      <c r="AH189" s="2527"/>
      <c r="AI189" s="2526"/>
      <c r="AJ189" s="2527"/>
      <c r="AK189" s="2527"/>
      <c r="AL189" s="1992"/>
      <c r="AM189" s="1829"/>
      <c r="AN189" s="1829"/>
      <c r="AO189" s="1829"/>
      <c r="AP189" s="1829"/>
      <c r="AQ189" s="1829"/>
      <c r="AR189" s="1829"/>
      <c r="AS189" s="1829"/>
      <c r="AT189" s="1829"/>
      <c r="AU189" s="1829"/>
      <c r="AV189" s="1829"/>
      <c r="AW189" s="1829"/>
      <c r="AX189" s="1829"/>
      <c r="AY189" s="1829"/>
      <c r="AZ189" s="1829"/>
      <c r="BA189" s="1829"/>
      <c r="BB189" s="1829"/>
      <c r="BC189" s="1829"/>
      <c r="BD189" s="1829"/>
      <c r="BE189" s="1829"/>
      <c r="BF189" s="1829"/>
      <c r="BG189" s="1642"/>
    </row>
    <row customHeight="1" ht="11.25">
      <c r="A190" s="1173" t="s">
        <v>4520</v>
      </c>
      <c r="B190" s="1173"/>
      <c r="C190" s="1173"/>
      <c r="D190" s="1167"/>
      <c r="E190" s="1177"/>
      <c r="F190" s="1835"/>
      <c r="G190" s="1836"/>
      <c r="H190" s="2535" t="s">
        <v>155</v>
      </c>
      <c r="I190" s="2536"/>
      <c r="J190" s="2505"/>
      <c r="K190" s="2537"/>
      <c r="L190" s="2127"/>
      <c r="M190" s="2128"/>
      <c r="N190" s="1182"/>
      <c r="O190" s="1183"/>
      <c r="P190" s="1175" t="s">
        <v>4563</v>
      </c>
      <c r="Q190" s="1183"/>
      <c r="R190" s="1183"/>
      <c r="S190" s="1183"/>
      <c r="T190" s="1183"/>
      <c r="U190" s="1183"/>
      <c r="V190" s="1183"/>
      <c r="W190" s="1183"/>
      <c r="X190" s="1183"/>
      <c r="Y190" s="1183"/>
      <c r="Z190" s="1183"/>
      <c r="AA190" s="1183"/>
      <c r="AB190" s="1183"/>
      <c r="AC190" s="1183"/>
      <c r="AD190" s="1183"/>
      <c r="AE190" s="1190"/>
      <c r="AF190" s="2526"/>
      <c r="AG190" s="2527"/>
      <c r="AH190" s="2527"/>
      <c r="AI190" s="2526"/>
      <c r="AJ190" s="2527"/>
      <c r="AK190" s="2527"/>
      <c r="AL190" s="1992"/>
      <c r="AM190" s="1829"/>
      <c r="AN190" s="1829"/>
      <c r="AO190" s="1829"/>
      <c r="AP190" s="1829"/>
      <c r="AQ190" s="1829"/>
      <c r="AR190" s="1829"/>
      <c r="AS190" s="1829"/>
      <c r="AT190" s="1829"/>
      <c r="AU190" s="1829"/>
      <c r="AV190" s="1829"/>
      <c r="AW190" s="1829"/>
      <c r="AX190" s="1829"/>
      <c r="AY190" s="1829"/>
      <c r="AZ190" s="1829"/>
      <c r="BA190" s="1829"/>
      <c r="BB190" s="1829"/>
      <c r="BC190" s="1829"/>
      <c r="BD190" s="1829"/>
      <c r="BE190" s="1829"/>
      <c r="BF190" s="1829"/>
      <c r="BG190" s="1642"/>
    </row>
    <row customHeight="1" ht="11.25">
      <c r="A191" s="1173" t="s">
        <v>4520</v>
      </c>
      <c r="B191" s="1173"/>
      <c r="C191" s="1173"/>
      <c r="D191" s="1167"/>
      <c r="E191" s="1177"/>
      <c r="F191" s="1835"/>
      <c r="G191" s="690" t="s">
        <v>103</v>
      </c>
      <c r="H191" s="2535" t="s">
        <v>128</v>
      </c>
      <c r="I191" s="2536"/>
      <c r="J191" s="2505"/>
      <c r="K191" s="2537" t="s">
        <v>4636</v>
      </c>
      <c r="L191" s="2127" t="s">
        <v>19</v>
      </c>
      <c r="M191" s="2128"/>
      <c r="N191" s="1990"/>
      <c r="O191" s="1184" t="s">
        <v>552</v>
      </c>
      <c r="P191" s="1185"/>
      <c r="Q191" s="1185"/>
      <c r="R191" s="1185"/>
      <c r="S191" s="1185"/>
      <c r="T191" s="1185"/>
      <c r="U191" s="1185"/>
      <c r="V191" s="1185"/>
      <c r="W191" s="1185"/>
      <c r="X191" s="1185"/>
      <c r="Y191" s="1185"/>
      <c r="Z191" s="1185"/>
      <c r="AA191" s="1185"/>
      <c r="AB191" s="1185"/>
      <c r="AC191" s="1185"/>
      <c r="AD191" s="1185"/>
      <c r="AE191" s="1185"/>
      <c r="AF191" s="2526">
        <v>1</v>
      </c>
      <c r="AG191" s="2527" t="s">
        <v>4553</v>
      </c>
      <c r="AH191" s="2527" t="s">
        <v>4554</v>
      </c>
      <c r="AI191" s="2526">
        <v>1</v>
      </c>
      <c r="AJ191" s="2527" t="s">
        <v>4553</v>
      </c>
      <c r="AK191" s="2527" t="s">
        <v>4554</v>
      </c>
      <c r="AL191" s="1992"/>
      <c r="AM191" s="1829"/>
      <c r="AN191" s="1829"/>
      <c r="AO191" s="1829"/>
      <c r="AP191" s="1829"/>
      <c r="AQ191" s="1829"/>
      <c r="AR191" s="1829"/>
      <c r="AS191" s="1829"/>
      <c r="AT191" s="1829"/>
      <c r="AU191" s="1829"/>
      <c r="AV191" s="1829"/>
      <c r="AW191" s="1829"/>
      <c r="AX191" s="1829"/>
      <c r="AY191" s="1829"/>
      <c r="AZ191" s="1829"/>
      <c r="BA191" s="1829"/>
      <c r="BB191" s="1829"/>
      <c r="BC191" s="1829"/>
      <c r="BD191" s="1829"/>
      <c r="BE191" s="1829"/>
      <c r="BF191" s="1829"/>
      <c r="BG191" s="1642"/>
    </row>
    <row customHeight="1" ht="11.25">
      <c r="A192" s="1173" t="s">
        <v>4520</v>
      </c>
      <c r="B192" s="1173"/>
      <c r="C192" s="1173"/>
      <c r="D192" s="1167"/>
      <c r="E192" s="1177"/>
      <c r="F192" s="1835"/>
      <c r="G192" s="1836"/>
      <c r="H192" s="2535" t="s">
        <v>160</v>
      </c>
      <c r="I192" s="2536"/>
      <c r="J192" s="2505"/>
      <c r="K192" s="2537"/>
      <c r="L192" s="2127"/>
      <c r="M192" s="2128"/>
      <c r="N192" s="2528"/>
      <c r="O192" s="2529">
        <v>1</v>
      </c>
      <c r="P192" s="2530" t="s">
        <v>62</v>
      </c>
      <c r="Q192" s="3361" t="s">
        <v>4637</v>
      </c>
      <c r="R192" s="3362" t="s">
        <v>4556</v>
      </c>
      <c r="S192" s="3362" t="s">
        <v>227</v>
      </c>
      <c r="T192" s="3362" t="s">
        <v>227</v>
      </c>
      <c r="U192" s="3362" t="s">
        <v>228</v>
      </c>
      <c r="V192" s="3362" t="s">
        <v>4632</v>
      </c>
      <c r="W192" s="3362" t="s">
        <v>4633</v>
      </c>
      <c r="X192" s="3362" t="s">
        <v>4638</v>
      </c>
      <c r="Y192" s="3362" t="s">
        <v>4639</v>
      </c>
      <c r="Z192" s="1182"/>
      <c r="AA192" s="1183"/>
      <c r="AB192" s="1183"/>
      <c r="AC192" s="1187"/>
      <c r="AD192" s="1187"/>
      <c r="AE192" s="1188"/>
      <c r="AF192" s="2526"/>
      <c r="AG192" s="2527"/>
      <c r="AH192" s="2527"/>
      <c r="AI192" s="2526"/>
      <c r="AJ192" s="2527"/>
      <c r="AK192" s="2527"/>
      <c r="AL192" s="1992"/>
      <c r="AM192" s="1829"/>
      <c r="AN192" s="1829"/>
      <c r="AO192" s="1829"/>
      <c r="AP192" s="1829"/>
      <c r="AQ192" s="1829"/>
      <c r="AR192" s="1829"/>
      <c r="AS192" s="1829"/>
      <c r="AT192" s="1829"/>
      <c r="AU192" s="1829"/>
      <c r="AV192" s="1829"/>
      <c r="AW192" s="1829"/>
      <c r="AX192" s="1829"/>
      <c r="AY192" s="1829"/>
      <c r="AZ192" s="1829"/>
      <c r="BA192" s="1829"/>
      <c r="BB192" s="1829"/>
      <c r="BC192" s="1829"/>
      <c r="BD192" s="1829"/>
      <c r="BE192" s="1829"/>
      <c r="BF192" s="1829"/>
      <c r="BG192" s="1642"/>
    </row>
    <row customHeight="1" ht="11.25">
      <c r="A193" s="1173" t="s">
        <v>4520</v>
      </c>
      <c r="B193" s="1173"/>
      <c r="C193" s="1173"/>
      <c r="D193" s="1167"/>
      <c r="E193" s="1177"/>
      <c r="F193" s="1835"/>
      <c r="G193" s="1836"/>
      <c r="H193" s="2535" t="s">
        <v>160</v>
      </c>
      <c r="I193" s="2536"/>
      <c r="J193" s="2505"/>
      <c r="K193" s="2537"/>
      <c r="L193" s="2127"/>
      <c r="M193" s="2128"/>
      <c r="N193" s="2528"/>
      <c r="O193" s="2529"/>
      <c r="P193" s="2531"/>
      <c r="Q193" s="3361"/>
      <c r="R193" s="2533"/>
      <c r="S193" s="2534"/>
      <c r="T193" s="2533"/>
      <c r="U193" s="2533"/>
      <c r="V193" s="2533"/>
      <c r="W193" s="2533"/>
      <c r="X193" s="2533"/>
      <c r="Y193" s="2533"/>
      <c r="Z193" s="1834"/>
      <c r="AA193" s="1800">
        <v>1</v>
      </c>
      <c r="AB193" s="1186" t="s">
        <v>4560</v>
      </c>
      <c r="AC193" s="1176">
        <v>2041.7</v>
      </c>
      <c r="AD193" s="1186" t="str">
        <f>AB193</f>
        <v>      Амортизационные отчисления с выделением результатов переоценки основных средств и нематериальных активов</v>
      </c>
      <c r="AE193" s="1176">
        <v>2041.695</v>
      </c>
      <c r="AF193" s="2526"/>
      <c r="AG193" s="2527"/>
      <c r="AH193" s="2527"/>
      <c r="AI193" s="2526"/>
      <c r="AJ193" s="2527"/>
      <c r="AK193" s="2527"/>
      <c r="AL193" s="1992"/>
      <c r="AM193" s="1829"/>
      <c r="AN193" s="1829"/>
      <c r="AO193" s="1829"/>
      <c r="AP193" s="1829"/>
      <c r="AQ193" s="1829"/>
      <c r="AR193" s="1829"/>
      <c r="AS193" s="1829"/>
      <c r="AT193" s="1829"/>
      <c r="AU193" s="1829"/>
      <c r="AV193" s="1829"/>
      <c r="AW193" s="1829"/>
      <c r="AX193" s="1829"/>
      <c r="AY193" s="1829"/>
      <c r="AZ193" s="1829"/>
      <c r="BA193" s="1829"/>
      <c r="BB193" s="1829"/>
      <c r="BC193" s="1829"/>
      <c r="BD193" s="1829"/>
      <c r="BE193" s="1829"/>
      <c r="BF193" s="1829"/>
      <c r="BG193" s="1642"/>
    </row>
    <row customHeight="1" ht="11.25">
      <c r="A194" s="1173" t="s">
        <v>4520</v>
      </c>
      <c r="B194" s="1173"/>
      <c r="C194" s="1173"/>
      <c r="D194" s="1167"/>
      <c r="E194" s="1177"/>
      <c r="F194" s="1836"/>
      <c r="G194" s="1836"/>
      <c r="H194" s="1836"/>
      <c r="I194" s="1836"/>
      <c r="J194" s="1836"/>
      <c r="K194" s="1836"/>
      <c r="L194" s="1836"/>
      <c r="M194" s="1836"/>
      <c r="N194" s="1836"/>
      <c r="O194" s="1836"/>
      <c r="P194" s="1836"/>
      <c r="Q194" s="1836"/>
      <c r="R194" s="1836"/>
      <c r="S194" s="1836"/>
      <c r="T194" s="1836"/>
      <c r="U194" s="1836"/>
      <c r="V194" s="1836"/>
      <c r="W194" s="1836"/>
      <c r="X194" s="1836"/>
      <c r="Y194" s="1836"/>
      <c r="Z194" s="690" t="s">
        <v>103</v>
      </c>
      <c r="AA194" s="1820" t="s">
        <v>102</v>
      </c>
      <c r="AB194" s="1186" t="s">
        <v>4568</v>
      </c>
      <c r="AC194" s="1176">
        <v>10208.48</v>
      </c>
      <c r="AD194" s="1186" t="str">
        <f>AB194</f>
        <v>  Бюджет субъекта РФ</v>
      </c>
      <c r="AE194" s="1176">
        <v>10208.477</v>
      </c>
      <c r="AF194" s="2093"/>
      <c r="AG194" s="1765"/>
      <c r="AH194" s="1765"/>
      <c r="AI194" s="2093"/>
      <c r="AJ194" s="1765"/>
      <c r="AK194" s="1991"/>
      <c r="AL194" s="1992"/>
      <c r="AM194" s="1829"/>
      <c r="AN194" s="1829"/>
      <c r="AO194" s="1829"/>
      <c r="AP194" s="1829"/>
      <c r="AQ194" s="1829"/>
      <c r="AR194" s="1829"/>
      <c r="AS194" s="1829"/>
      <c r="AT194" s="1829"/>
      <c r="AU194" s="1829"/>
      <c r="AV194" s="1829"/>
      <c r="AW194" s="1829"/>
      <c r="AX194" s="1829"/>
      <c r="AY194" s="1829"/>
      <c r="AZ194" s="1829"/>
      <c r="BA194" s="1829"/>
      <c r="BB194" s="1829"/>
      <c r="BC194" s="1829"/>
      <c r="BD194" s="1829"/>
      <c r="BE194" s="1829"/>
      <c r="BF194" s="1829"/>
      <c r="BG194" s="1642"/>
    </row>
    <row customHeight="1" ht="11.25">
      <c r="A195" s="1173" t="s">
        <v>4520</v>
      </c>
      <c r="B195" s="1173"/>
      <c r="C195" s="1173"/>
      <c r="D195" s="1167"/>
      <c r="E195" s="1177"/>
      <c r="F195" s="1835"/>
      <c r="G195" s="1836"/>
      <c r="H195" s="2535" t="s">
        <v>160</v>
      </c>
      <c r="I195" s="2536"/>
      <c r="J195" s="2505"/>
      <c r="K195" s="2537"/>
      <c r="L195" s="2127"/>
      <c r="M195" s="2128"/>
      <c r="N195" s="2528"/>
      <c r="O195" s="2529"/>
      <c r="P195" s="2532"/>
      <c r="Q195" s="3361"/>
      <c r="R195" s="2533"/>
      <c r="S195" s="2534"/>
      <c r="T195" s="2533"/>
      <c r="U195" s="2533"/>
      <c r="V195" s="2533"/>
      <c r="W195" s="2533"/>
      <c r="X195" s="2533"/>
      <c r="Y195" s="2533"/>
      <c r="Z195" s="1182"/>
      <c r="AA195" s="1183"/>
      <c r="AB195" s="1248" t="s">
        <v>4562</v>
      </c>
      <c r="AC195" s="1187"/>
      <c r="AD195" s="1187"/>
      <c r="AE195" s="1189"/>
      <c r="AF195" s="2526"/>
      <c r="AG195" s="2527"/>
      <c r="AH195" s="2527"/>
      <c r="AI195" s="2526"/>
      <c r="AJ195" s="2527"/>
      <c r="AK195" s="2527"/>
      <c r="AL195" s="1992"/>
      <c r="AM195" s="1829"/>
      <c r="AN195" s="1829"/>
      <c r="AO195" s="1829"/>
      <c r="AP195" s="1829"/>
      <c r="AQ195" s="1829"/>
      <c r="AR195" s="1829"/>
      <c r="AS195" s="1829"/>
      <c r="AT195" s="1829"/>
      <c r="AU195" s="1829"/>
      <c r="AV195" s="1829"/>
      <c r="AW195" s="1829"/>
      <c r="AX195" s="1829"/>
      <c r="AY195" s="1829"/>
      <c r="AZ195" s="1829"/>
      <c r="BA195" s="1829"/>
      <c r="BB195" s="1829"/>
      <c r="BC195" s="1829"/>
      <c r="BD195" s="1829"/>
      <c r="BE195" s="1829"/>
      <c r="BF195" s="1829"/>
      <c r="BG195" s="1642"/>
    </row>
    <row customHeight="1" ht="11.25">
      <c r="A196" s="1173" t="s">
        <v>4520</v>
      </c>
      <c r="B196" s="1173"/>
      <c r="C196" s="1173"/>
      <c r="D196" s="1167"/>
      <c r="E196" s="1177"/>
      <c r="F196" s="1835"/>
      <c r="G196" s="1836"/>
      <c r="H196" s="2535" t="s">
        <v>160</v>
      </c>
      <c r="I196" s="2536"/>
      <c r="J196" s="2505"/>
      <c r="K196" s="2537"/>
      <c r="L196" s="2127"/>
      <c r="M196" s="2128"/>
      <c r="N196" s="1182"/>
      <c r="O196" s="1183"/>
      <c r="P196" s="1175" t="s">
        <v>4563</v>
      </c>
      <c r="Q196" s="1183"/>
      <c r="R196" s="1183"/>
      <c r="S196" s="1183"/>
      <c r="T196" s="1183"/>
      <c r="U196" s="1183"/>
      <c r="V196" s="1183"/>
      <c r="W196" s="1183"/>
      <c r="X196" s="1183"/>
      <c r="Y196" s="1183"/>
      <c r="Z196" s="1183"/>
      <c r="AA196" s="1183"/>
      <c r="AB196" s="1183"/>
      <c r="AC196" s="1183"/>
      <c r="AD196" s="1183"/>
      <c r="AE196" s="1190"/>
      <c r="AF196" s="2526"/>
      <c r="AG196" s="2527"/>
      <c r="AH196" s="2527"/>
      <c r="AI196" s="2526"/>
      <c r="AJ196" s="2527"/>
      <c r="AK196" s="2527"/>
      <c r="AL196" s="1992"/>
      <c r="AM196" s="1829"/>
      <c r="AN196" s="1829"/>
      <c r="AO196" s="1829"/>
      <c r="AP196" s="1829"/>
      <c r="AQ196" s="1829"/>
      <c r="AR196" s="1829"/>
      <c r="AS196" s="1829"/>
      <c r="AT196" s="1829"/>
      <c r="AU196" s="1829"/>
      <c r="AV196" s="1829"/>
      <c r="AW196" s="1829"/>
      <c r="AX196" s="1829"/>
      <c r="AY196" s="1829"/>
      <c r="AZ196" s="1829"/>
      <c r="BA196" s="1829"/>
      <c r="BB196" s="1829"/>
      <c r="BC196" s="1829"/>
      <c r="BD196" s="1829"/>
      <c r="BE196" s="1829"/>
      <c r="BF196" s="1829"/>
      <c r="BG196" s="1642"/>
    </row>
    <row customHeight="1" ht="11.25">
      <c r="A197" s="1173" t="s">
        <v>4520</v>
      </c>
      <c r="B197" s="1173"/>
      <c r="C197" s="1173"/>
      <c r="D197" s="1167"/>
      <c r="E197" s="1177"/>
      <c r="F197" s="1835"/>
      <c r="G197" s="690" t="s">
        <v>103</v>
      </c>
      <c r="H197" s="2535" t="s">
        <v>169</v>
      </c>
      <c r="I197" s="2536"/>
      <c r="J197" s="2505"/>
      <c r="K197" s="2537" t="s">
        <v>4640</v>
      </c>
      <c r="L197" s="2127" t="s">
        <v>19</v>
      </c>
      <c r="M197" s="2128"/>
      <c r="N197" s="1990"/>
      <c r="O197" s="1184" t="s">
        <v>552</v>
      </c>
      <c r="P197" s="1185"/>
      <c r="Q197" s="1185"/>
      <c r="R197" s="1185"/>
      <c r="S197" s="1185"/>
      <c r="T197" s="1185"/>
      <c r="U197" s="1185"/>
      <c r="V197" s="1185"/>
      <c r="W197" s="1185"/>
      <c r="X197" s="1185"/>
      <c r="Y197" s="1185"/>
      <c r="Z197" s="1185"/>
      <c r="AA197" s="1185"/>
      <c r="AB197" s="1185"/>
      <c r="AC197" s="1185"/>
      <c r="AD197" s="1185"/>
      <c r="AE197" s="1185"/>
      <c r="AF197" s="2526">
        <v>1</v>
      </c>
      <c r="AG197" s="2527" t="s">
        <v>4553</v>
      </c>
      <c r="AH197" s="2527" t="s">
        <v>4554</v>
      </c>
      <c r="AI197" s="2526">
        <v>1</v>
      </c>
      <c r="AJ197" s="2527" t="s">
        <v>4553</v>
      </c>
      <c r="AK197" s="2527" t="s">
        <v>4554</v>
      </c>
      <c r="AL197" s="1992"/>
      <c r="AM197" s="1829"/>
      <c r="AN197" s="1829"/>
      <c r="AO197" s="1829"/>
      <c r="AP197" s="1829"/>
      <c r="AQ197" s="1829"/>
      <c r="AR197" s="1829"/>
      <c r="AS197" s="1829"/>
      <c r="AT197" s="1829"/>
      <c r="AU197" s="1829"/>
      <c r="AV197" s="1829"/>
      <c r="AW197" s="1829"/>
      <c r="AX197" s="1829"/>
      <c r="AY197" s="1829"/>
      <c r="AZ197" s="1829"/>
      <c r="BA197" s="1829"/>
      <c r="BB197" s="1829"/>
      <c r="BC197" s="1829"/>
      <c r="BD197" s="1829"/>
      <c r="BE197" s="1829"/>
      <c r="BF197" s="1829"/>
      <c r="BG197" s="1642"/>
    </row>
    <row customHeight="1" ht="11.25">
      <c r="A198" s="1173" t="s">
        <v>4520</v>
      </c>
      <c r="B198" s="1173"/>
      <c r="C198" s="1173"/>
      <c r="D198" s="1167"/>
      <c r="E198" s="1177"/>
      <c r="F198" s="1835"/>
      <c r="G198" s="1836"/>
      <c r="H198" s="2535" t="s">
        <v>128</v>
      </c>
      <c r="I198" s="2536"/>
      <c r="J198" s="2505"/>
      <c r="K198" s="2537"/>
      <c r="L198" s="2127"/>
      <c r="M198" s="2128"/>
      <c r="N198" s="2528"/>
      <c r="O198" s="2529">
        <v>1</v>
      </c>
      <c r="P198" s="2530" t="s">
        <v>62</v>
      </c>
      <c r="Q198" s="3361" t="s">
        <v>4572</v>
      </c>
      <c r="R198" s="3362" t="s">
        <v>4556</v>
      </c>
      <c r="S198" s="3362" t="s">
        <v>186</v>
      </c>
      <c r="T198" s="3362" t="s">
        <v>186</v>
      </c>
      <c r="U198" s="3362" t="s">
        <v>187</v>
      </c>
      <c r="V198" s="3362" t="s">
        <v>4641</v>
      </c>
      <c r="W198" s="3362" t="s">
        <v>4642</v>
      </c>
      <c r="X198" s="3362" t="s">
        <v>4607</v>
      </c>
      <c r="Y198" s="3362" t="s">
        <v>4643</v>
      </c>
      <c r="Z198" s="1182"/>
      <c r="AA198" s="1183"/>
      <c r="AB198" s="1183"/>
      <c r="AC198" s="1187"/>
      <c r="AD198" s="1187"/>
      <c r="AE198" s="1188"/>
      <c r="AF198" s="2526"/>
      <c r="AG198" s="2527"/>
      <c r="AH198" s="2527"/>
      <c r="AI198" s="2526"/>
      <c r="AJ198" s="2527"/>
      <c r="AK198" s="2527"/>
      <c r="AL198" s="1992"/>
      <c r="AM198" s="1829"/>
      <c r="AN198" s="1829"/>
      <c r="AO198" s="1829"/>
      <c r="AP198" s="1829"/>
      <c r="AQ198" s="1829"/>
      <c r="AR198" s="1829"/>
      <c r="AS198" s="1829"/>
      <c r="AT198" s="1829"/>
      <c r="AU198" s="1829"/>
      <c r="AV198" s="1829"/>
      <c r="AW198" s="1829"/>
      <c r="AX198" s="1829"/>
      <c r="AY198" s="1829"/>
      <c r="AZ198" s="1829"/>
      <c r="BA198" s="1829"/>
      <c r="BB198" s="1829"/>
      <c r="BC198" s="1829"/>
      <c r="BD198" s="1829"/>
      <c r="BE198" s="1829"/>
      <c r="BF198" s="1829"/>
      <c r="BG198" s="1642"/>
    </row>
    <row customHeight="1" ht="11.25">
      <c r="A199" s="1173" t="s">
        <v>4520</v>
      </c>
      <c r="B199" s="1173"/>
      <c r="C199" s="1173"/>
      <c r="D199" s="1167"/>
      <c r="E199" s="1177"/>
      <c r="F199" s="1835"/>
      <c r="G199" s="1836"/>
      <c r="H199" s="2535" t="s">
        <v>128</v>
      </c>
      <c r="I199" s="2536"/>
      <c r="J199" s="2505"/>
      <c r="K199" s="2537"/>
      <c r="L199" s="2127"/>
      <c r="M199" s="2128"/>
      <c r="N199" s="2528"/>
      <c r="O199" s="2529"/>
      <c r="P199" s="2531"/>
      <c r="Q199" s="3361"/>
      <c r="R199" s="2533"/>
      <c r="S199" s="2534"/>
      <c r="T199" s="2533"/>
      <c r="U199" s="2533"/>
      <c r="V199" s="2533"/>
      <c r="W199" s="2533"/>
      <c r="X199" s="2533"/>
      <c r="Y199" s="2533"/>
      <c r="Z199" s="1834"/>
      <c r="AA199" s="1800">
        <v>1</v>
      </c>
      <c r="AB199" s="1186" t="s">
        <v>4560</v>
      </c>
      <c r="AC199" s="1176">
        <v>841.09</v>
      </c>
      <c r="AD199" s="1186" t="str">
        <f>AB199</f>
        <v>      Амортизационные отчисления с выделением результатов переоценки основных средств и нематериальных активов</v>
      </c>
      <c r="AE199" s="1176">
        <v>841.095</v>
      </c>
      <c r="AF199" s="2526"/>
      <c r="AG199" s="2527"/>
      <c r="AH199" s="2527"/>
      <c r="AI199" s="2526"/>
      <c r="AJ199" s="2527"/>
      <c r="AK199" s="2527"/>
      <c r="AL199" s="1992"/>
      <c r="AM199" s="1829"/>
      <c r="AN199" s="1829"/>
      <c r="AO199" s="1829"/>
      <c r="AP199" s="1829"/>
      <c r="AQ199" s="1829"/>
      <c r="AR199" s="1829"/>
      <c r="AS199" s="1829"/>
      <c r="AT199" s="1829"/>
      <c r="AU199" s="1829"/>
      <c r="AV199" s="1829"/>
      <c r="AW199" s="1829"/>
      <c r="AX199" s="1829"/>
      <c r="AY199" s="1829"/>
      <c r="AZ199" s="1829"/>
      <c r="BA199" s="1829"/>
      <c r="BB199" s="1829"/>
      <c r="BC199" s="1829"/>
      <c r="BD199" s="1829"/>
      <c r="BE199" s="1829"/>
      <c r="BF199" s="1829"/>
      <c r="BG199" s="1642"/>
    </row>
    <row customHeight="1" ht="11.25">
      <c r="A200" s="1173" t="s">
        <v>4520</v>
      </c>
      <c r="B200" s="1173"/>
      <c r="C200" s="1173"/>
      <c r="D200" s="1167"/>
      <c r="E200" s="1177"/>
      <c r="F200" s="1836"/>
      <c r="G200" s="1836"/>
      <c r="H200" s="1836"/>
      <c r="I200" s="1836"/>
      <c r="J200" s="1836"/>
      <c r="K200" s="1836"/>
      <c r="L200" s="1836"/>
      <c r="M200" s="1836"/>
      <c r="N200" s="1836"/>
      <c r="O200" s="1836"/>
      <c r="P200" s="1836"/>
      <c r="Q200" s="1836"/>
      <c r="R200" s="1836"/>
      <c r="S200" s="1836"/>
      <c r="T200" s="1836"/>
      <c r="U200" s="1836"/>
      <c r="V200" s="1836"/>
      <c r="W200" s="1836"/>
      <c r="X200" s="1836"/>
      <c r="Y200" s="1836"/>
      <c r="Z200" s="690" t="s">
        <v>103</v>
      </c>
      <c r="AA200" s="1820" t="s">
        <v>102</v>
      </c>
      <c r="AB200" s="1186" t="s">
        <v>4568</v>
      </c>
      <c r="AC200" s="1176">
        <v>4205.47</v>
      </c>
      <c r="AD200" s="1186" t="str">
        <f>AB200</f>
        <v>  Бюджет субъекта РФ</v>
      </c>
      <c r="AE200" s="1176">
        <v>4205.473</v>
      </c>
      <c r="AF200" s="2093"/>
      <c r="AG200" s="1765"/>
      <c r="AH200" s="1765"/>
      <c r="AI200" s="2093"/>
      <c r="AJ200" s="1765"/>
      <c r="AK200" s="1991"/>
      <c r="AL200" s="1992"/>
      <c r="AM200" s="1829"/>
      <c r="AN200" s="1829"/>
      <c r="AO200" s="1829"/>
      <c r="AP200" s="1829"/>
      <c r="AQ200" s="1829"/>
      <c r="AR200" s="1829"/>
      <c r="AS200" s="1829"/>
      <c r="AT200" s="1829"/>
      <c r="AU200" s="1829"/>
      <c r="AV200" s="1829"/>
      <c r="AW200" s="1829"/>
      <c r="AX200" s="1829"/>
      <c r="AY200" s="1829"/>
      <c r="AZ200" s="1829"/>
      <c r="BA200" s="1829"/>
      <c r="BB200" s="1829"/>
      <c r="BC200" s="1829"/>
      <c r="BD200" s="1829"/>
      <c r="BE200" s="1829"/>
      <c r="BF200" s="1829"/>
      <c r="BG200" s="1642"/>
    </row>
    <row customHeight="1" ht="11.25">
      <c r="A201" s="1173" t="s">
        <v>4520</v>
      </c>
      <c r="B201" s="1173"/>
      <c r="C201" s="1173"/>
      <c r="D201" s="1167"/>
      <c r="E201" s="1177"/>
      <c r="F201" s="1835"/>
      <c r="G201" s="1836"/>
      <c r="H201" s="2535" t="s">
        <v>128</v>
      </c>
      <c r="I201" s="2536"/>
      <c r="J201" s="2505"/>
      <c r="K201" s="2537"/>
      <c r="L201" s="2127"/>
      <c r="M201" s="2128"/>
      <c r="N201" s="2528"/>
      <c r="O201" s="2529"/>
      <c r="P201" s="2532"/>
      <c r="Q201" s="3361"/>
      <c r="R201" s="2533"/>
      <c r="S201" s="2534"/>
      <c r="T201" s="2533"/>
      <c r="U201" s="2533"/>
      <c r="V201" s="2533"/>
      <c r="W201" s="2533"/>
      <c r="X201" s="2533"/>
      <c r="Y201" s="2533"/>
      <c r="Z201" s="1182"/>
      <c r="AA201" s="1183"/>
      <c r="AB201" s="1248" t="s">
        <v>4562</v>
      </c>
      <c r="AC201" s="1187"/>
      <c r="AD201" s="1187"/>
      <c r="AE201" s="1189"/>
      <c r="AF201" s="2526"/>
      <c r="AG201" s="2527"/>
      <c r="AH201" s="2527"/>
      <c r="AI201" s="2526"/>
      <c r="AJ201" s="2527"/>
      <c r="AK201" s="2527"/>
      <c r="AL201" s="1992"/>
      <c r="AM201" s="1829"/>
      <c r="AN201" s="1829"/>
      <c r="AO201" s="1829"/>
      <c r="AP201" s="1829"/>
      <c r="AQ201" s="1829"/>
      <c r="AR201" s="1829"/>
      <c r="AS201" s="1829"/>
      <c r="AT201" s="1829"/>
      <c r="AU201" s="1829"/>
      <c r="AV201" s="1829"/>
      <c r="AW201" s="1829"/>
      <c r="AX201" s="1829"/>
      <c r="AY201" s="1829"/>
      <c r="AZ201" s="1829"/>
      <c r="BA201" s="1829"/>
      <c r="BB201" s="1829"/>
      <c r="BC201" s="1829"/>
      <c r="BD201" s="1829"/>
      <c r="BE201" s="1829"/>
      <c r="BF201" s="1829"/>
      <c r="BG201" s="1642"/>
    </row>
    <row customHeight="1" ht="11.25">
      <c r="A202" s="1173" t="s">
        <v>4520</v>
      </c>
      <c r="B202" s="1173"/>
      <c r="C202" s="1173"/>
      <c r="D202" s="1167"/>
      <c r="E202" s="1177"/>
      <c r="F202" s="1835"/>
      <c r="G202" s="1836"/>
      <c r="H202" s="2535" t="s">
        <v>128</v>
      </c>
      <c r="I202" s="2536"/>
      <c r="J202" s="2505"/>
      <c r="K202" s="2537"/>
      <c r="L202" s="2127"/>
      <c r="M202" s="2128"/>
      <c r="N202" s="1182"/>
      <c r="O202" s="1183"/>
      <c r="P202" s="1175" t="s">
        <v>4563</v>
      </c>
      <c r="Q202" s="1183"/>
      <c r="R202" s="1183"/>
      <c r="S202" s="1183"/>
      <c r="T202" s="1183"/>
      <c r="U202" s="1183"/>
      <c r="V202" s="1183"/>
      <c r="W202" s="1183"/>
      <c r="X202" s="1183"/>
      <c r="Y202" s="1183"/>
      <c r="Z202" s="1183"/>
      <c r="AA202" s="1183"/>
      <c r="AB202" s="1183"/>
      <c r="AC202" s="1183"/>
      <c r="AD202" s="1183"/>
      <c r="AE202" s="1190"/>
      <c r="AF202" s="2526"/>
      <c r="AG202" s="2527"/>
      <c r="AH202" s="2527"/>
      <c r="AI202" s="2526"/>
      <c r="AJ202" s="2527"/>
      <c r="AK202" s="2527"/>
      <c r="AL202" s="1992"/>
      <c r="AM202" s="1829"/>
      <c r="AN202" s="1829"/>
      <c r="AO202" s="1829"/>
      <c r="AP202" s="1829"/>
      <c r="AQ202" s="1829"/>
      <c r="AR202" s="1829"/>
      <c r="AS202" s="1829"/>
      <c r="AT202" s="1829"/>
      <c r="AU202" s="1829"/>
      <c r="AV202" s="1829"/>
      <c r="AW202" s="1829"/>
      <c r="AX202" s="1829"/>
      <c r="AY202" s="1829"/>
      <c r="AZ202" s="1829"/>
      <c r="BA202" s="1829"/>
      <c r="BB202" s="1829"/>
      <c r="BC202" s="1829"/>
      <c r="BD202" s="1829"/>
      <c r="BE202" s="1829"/>
      <c r="BF202" s="1829"/>
      <c r="BG202" s="1642"/>
    </row>
    <row customHeight="1" ht="11.25">
      <c r="A203" s="1173" t="s">
        <v>4520</v>
      </c>
      <c r="B203" s="1173"/>
      <c r="C203" s="1173"/>
      <c r="D203" s="1167"/>
      <c r="E203" s="1177"/>
      <c r="F203" s="1835"/>
      <c r="G203" s="690" t="s">
        <v>103</v>
      </c>
      <c r="H203" s="2535" t="s">
        <v>174</v>
      </c>
      <c r="I203" s="2536"/>
      <c r="J203" s="2505"/>
      <c r="K203" s="2537" t="s">
        <v>4644</v>
      </c>
      <c r="L203" s="2127" t="s">
        <v>19</v>
      </c>
      <c r="M203" s="2128"/>
      <c r="N203" s="1990"/>
      <c r="O203" s="1184" t="s">
        <v>552</v>
      </c>
      <c r="P203" s="1185"/>
      <c r="Q203" s="1185"/>
      <c r="R203" s="1185"/>
      <c r="S203" s="1185"/>
      <c r="T203" s="1185"/>
      <c r="U203" s="1185"/>
      <c r="V203" s="1185"/>
      <c r="W203" s="1185"/>
      <c r="X203" s="1185"/>
      <c r="Y203" s="1185"/>
      <c r="Z203" s="1185"/>
      <c r="AA203" s="1185"/>
      <c r="AB203" s="1185"/>
      <c r="AC203" s="1185"/>
      <c r="AD203" s="1185"/>
      <c r="AE203" s="1185"/>
      <c r="AF203" s="2526">
        <v>1</v>
      </c>
      <c r="AG203" s="2527" t="s">
        <v>4553</v>
      </c>
      <c r="AH203" s="2527" t="s">
        <v>4554</v>
      </c>
      <c r="AI203" s="2526">
        <v>1</v>
      </c>
      <c r="AJ203" s="2527" t="s">
        <v>4553</v>
      </c>
      <c r="AK203" s="2527" t="s">
        <v>4554</v>
      </c>
      <c r="AL203" s="1992"/>
      <c r="AM203" s="1829"/>
      <c r="AN203" s="1829"/>
      <c r="AO203" s="1829"/>
      <c r="AP203" s="1829"/>
      <c r="AQ203" s="1829"/>
      <c r="AR203" s="1829"/>
      <c r="AS203" s="1829"/>
      <c r="AT203" s="1829"/>
      <c r="AU203" s="1829"/>
      <c r="AV203" s="1829"/>
      <c r="AW203" s="1829"/>
      <c r="AX203" s="1829"/>
      <c r="AY203" s="1829"/>
      <c r="AZ203" s="1829"/>
      <c r="BA203" s="1829"/>
      <c r="BB203" s="1829"/>
      <c r="BC203" s="1829"/>
      <c r="BD203" s="1829"/>
      <c r="BE203" s="1829"/>
      <c r="BF203" s="1829"/>
      <c r="BG203" s="1642"/>
    </row>
    <row customHeight="1" ht="11.25">
      <c r="A204" s="1173" t="s">
        <v>4520</v>
      </c>
      <c r="B204" s="1173"/>
      <c r="C204" s="1173"/>
      <c r="D204" s="1167"/>
      <c r="E204" s="1177"/>
      <c r="F204" s="1835"/>
      <c r="G204" s="1836"/>
      <c r="H204" s="2535" t="s">
        <v>169</v>
      </c>
      <c r="I204" s="2536"/>
      <c r="J204" s="2505"/>
      <c r="K204" s="2537"/>
      <c r="L204" s="2127"/>
      <c r="M204" s="2128"/>
      <c r="N204" s="2528"/>
      <c r="O204" s="2529">
        <v>1</v>
      </c>
      <c r="P204" s="2530" t="s">
        <v>62</v>
      </c>
      <c r="Q204" s="3361" t="s">
        <v>4627</v>
      </c>
      <c r="R204" s="3362" t="s">
        <v>4556</v>
      </c>
      <c r="S204" s="3362" t="s">
        <v>109</v>
      </c>
      <c r="T204" s="3362" t="s">
        <v>109</v>
      </c>
      <c r="U204" s="3362" t="s">
        <v>110</v>
      </c>
      <c r="V204" s="3362" t="s">
        <v>4645</v>
      </c>
      <c r="W204" s="3362" t="s">
        <v>4646</v>
      </c>
      <c r="X204" s="3362" t="s">
        <v>4647</v>
      </c>
      <c r="Y204" s="3362" t="s">
        <v>4648</v>
      </c>
      <c r="Z204" s="1182"/>
      <c r="AA204" s="1183"/>
      <c r="AB204" s="1183"/>
      <c r="AC204" s="1187"/>
      <c r="AD204" s="1187"/>
      <c r="AE204" s="1188"/>
      <c r="AF204" s="2526"/>
      <c r="AG204" s="2527"/>
      <c r="AH204" s="2527"/>
      <c r="AI204" s="2526"/>
      <c r="AJ204" s="2527"/>
      <c r="AK204" s="2527"/>
      <c r="AL204" s="1992"/>
      <c r="AM204" s="1829"/>
      <c r="AN204" s="1829"/>
      <c r="AO204" s="1829"/>
      <c r="AP204" s="1829"/>
      <c r="AQ204" s="1829"/>
      <c r="AR204" s="1829"/>
      <c r="AS204" s="1829"/>
      <c r="AT204" s="1829"/>
      <c r="AU204" s="1829"/>
      <c r="AV204" s="1829"/>
      <c r="AW204" s="1829"/>
      <c r="AX204" s="1829"/>
      <c r="AY204" s="1829"/>
      <c r="AZ204" s="1829"/>
      <c r="BA204" s="1829"/>
      <c r="BB204" s="1829"/>
      <c r="BC204" s="1829"/>
      <c r="BD204" s="1829"/>
      <c r="BE204" s="1829"/>
      <c r="BF204" s="1829"/>
      <c r="BG204" s="1642"/>
    </row>
    <row customHeight="1" ht="11.25">
      <c r="A205" s="1173" t="s">
        <v>4520</v>
      </c>
      <c r="B205" s="1173"/>
      <c r="C205" s="1173"/>
      <c r="D205" s="1167"/>
      <c r="E205" s="1177"/>
      <c r="F205" s="1835"/>
      <c r="G205" s="1836"/>
      <c r="H205" s="2535" t="s">
        <v>169</v>
      </c>
      <c r="I205" s="2536"/>
      <c r="J205" s="2505"/>
      <c r="K205" s="2537"/>
      <c r="L205" s="2127"/>
      <c r="M205" s="2128"/>
      <c r="N205" s="2528"/>
      <c r="O205" s="2529"/>
      <c r="P205" s="2531"/>
      <c r="Q205" s="3361"/>
      <c r="R205" s="2533"/>
      <c r="S205" s="2534"/>
      <c r="T205" s="2533"/>
      <c r="U205" s="2533"/>
      <c r="V205" s="2533"/>
      <c r="W205" s="2533"/>
      <c r="X205" s="2533"/>
      <c r="Y205" s="2533"/>
      <c r="Z205" s="1834"/>
      <c r="AA205" s="1800">
        <v>1</v>
      </c>
      <c r="AB205" s="1186" t="s">
        <v>4560</v>
      </c>
      <c r="AC205" s="1176">
        <v>2395.31</v>
      </c>
      <c r="AD205" s="1186" t="str">
        <f>AB205</f>
        <v>      Амортизационные отчисления с выделением результатов переоценки основных средств и нематериальных активов</v>
      </c>
      <c r="AE205" s="1176">
        <v>2395.311</v>
      </c>
      <c r="AF205" s="2526"/>
      <c r="AG205" s="2527"/>
      <c r="AH205" s="2527"/>
      <c r="AI205" s="2526"/>
      <c r="AJ205" s="2527"/>
      <c r="AK205" s="2527"/>
      <c r="AL205" s="1992"/>
      <c r="AM205" s="1829"/>
      <c r="AN205" s="1829"/>
      <c r="AO205" s="1829"/>
      <c r="AP205" s="1829"/>
      <c r="AQ205" s="1829"/>
      <c r="AR205" s="1829"/>
      <c r="AS205" s="1829"/>
      <c r="AT205" s="1829"/>
      <c r="AU205" s="1829"/>
      <c r="AV205" s="1829"/>
      <c r="AW205" s="1829"/>
      <c r="AX205" s="1829"/>
      <c r="AY205" s="1829"/>
      <c r="AZ205" s="1829"/>
      <c r="BA205" s="1829"/>
      <c r="BB205" s="1829"/>
      <c r="BC205" s="1829"/>
      <c r="BD205" s="1829"/>
      <c r="BE205" s="1829"/>
      <c r="BF205" s="1829"/>
      <c r="BG205" s="1642"/>
    </row>
    <row customHeight="1" ht="11.25">
      <c r="A206" s="1173" t="s">
        <v>4520</v>
      </c>
      <c r="B206" s="1173"/>
      <c r="C206" s="1173"/>
      <c r="D206" s="1167"/>
      <c r="E206" s="1177"/>
      <c r="F206" s="1836"/>
      <c r="G206" s="1836"/>
      <c r="H206" s="1836"/>
      <c r="I206" s="1836"/>
      <c r="J206" s="1836"/>
      <c r="K206" s="1836"/>
      <c r="L206" s="1836"/>
      <c r="M206" s="1836"/>
      <c r="N206" s="1836"/>
      <c r="O206" s="1836"/>
      <c r="P206" s="1836"/>
      <c r="Q206" s="1836"/>
      <c r="R206" s="1836"/>
      <c r="S206" s="1836"/>
      <c r="T206" s="1836"/>
      <c r="U206" s="1836"/>
      <c r="V206" s="1836"/>
      <c r="W206" s="1836"/>
      <c r="X206" s="1836"/>
      <c r="Y206" s="1836"/>
      <c r="Z206" s="690" t="s">
        <v>103</v>
      </c>
      <c r="AA206" s="1820" t="s">
        <v>102</v>
      </c>
      <c r="AB206" s="1186" t="s">
        <v>4568</v>
      </c>
      <c r="AC206" s="1176">
        <v>11976.56</v>
      </c>
      <c r="AD206" s="1186" t="str">
        <f>AB206</f>
        <v>  Бюджет субъекта РФ</v>
      </c>
      <c r="AE206" s="1176">
        <v>11976.557</v>
      </c>
      <c r="AF206" s="2093"/>
      <c r="AG206" s="1765"/>
      <c r="AH206" s="1765"/>
      <c r="AI206" s="2093"/>
      <c r="AJ206" s="1765"/>
      <c r="AK206" s="1991"/>
      <c r="AL206" s="1992"/>
      <c r="AM206" s="1829"/>
      <c r="AN206" s="1829"/>
      <c r="AO206" s="1829"/>
      <c r="AP206" s="1829"/>
      <c r="AQ206" s="1829"/>
      <c r="AR206" s="1829"/>
      <c r="AS206" s="1829"/>
      <c r="AT206" s="1829"/>
      <c r="AU206" s="1829"/>
      <c r="AV206" s="1829"/>
      <c r="AW206" s="1829"/>
      <c r="AX206" s="1829"/>
      <c r="AY206" s="1829"/>
      <c r="AZ206" s="1829"/>
      <c r="BA206" s="1829"/>
      <c r="BB206" s="1829"/>
      <c r="BC206" s="1829"/>
      <c r="BD206" s="1829"/>
      <c r="BE206" s="1829"/>
      <c r="BF206" s="1829"/>
      <c r="BG206" s="1642"/>
    </row>
    <row customHeight="1" ht="11.25">
      <c r="A207" s="1173" t="s">
        <v>4520</v>
      </c>
      <c r="B207" s="1173"/>
      <c r="C207" s="1173"/>
      <c r="D207" s="1167"/>
      <c r="E207" s="1177"/>
      <c r="F207" s="1835"/>
      <c r="G207" s="1836"/>
      <c r="H207" s="2535" t="s">
        <v>169</v>
      </c>
      <c r="I207" s="2536"/>
      <c r="J207" s="2505"/>
      <c r="K207" s="2537"/>
      <c r="L207" s="2127"/>
      <c r="M207" s="2128"/>
      <c r="N207" s="2528"/>
      <c r="O207" s="2529"/>
      <c r="P207" s="2532"/>
      <c r="Q207" s="3361"/>
      <c r="R207" s="2533"/>
      <c r="S207" s="2534"/>
      <c r="T207" s="2533"/>
      <c r="U207" s="2533"/>
      <c r="V207" s="2533"/>
      <c r="W207" s="2533"/>
      <c r="X207" s="2533"/>
      <c r="Y207" s="2533"/>
      <c r="Z207" s="1182"/>
      <c r="AA207" s="1183"/>
      <c r="AB207" s="1248" t="s">
        <v>4562</v>
      </c>
      <c r="AC207" s="1187"/>
      <c r="AD207" s="1187"/>
      <c r="AE207" s="1189"/>
      <c r="AF207" s="2526"/>
      <c r="AG207" s="2527"/>
      <c r="AH207" s="2527"/>
      <c r="AI207" s="2526"/>
      <c r="AJ207" s="2527"/>
      <c r="AK207" s="2527"/>
      <c r="AL207" s="1992"/>
      <c r="AM207" s="1829"/>
      <c r="AN207" s="1829"/>
      <c r="AO207" s="1829"/>
      <c r="AP207" s="1829"/>
      <c r="AQ207" s="1829"/>
      <c r="AR207" s="1829"/>
      <c r="AS207" s="1829"/>
      <c r="AT207" s="1829"/>
      <c r="AU207" s="1829"/>
      <c r="AV207" s="1829"/>
      <c r="AW207" s="1829"/>
      <c r="AX207" s="1829"/>
      <c r="AY207" s="1829"/>
      <c r="AZ207" s="1829"/>
      <c r="BA207" s="1829"/>
      <c r="BB207" s="1829"/>
      <c r="BC207" s="1829"/>
      <c r="BD207" s="1829"/>
      <c r="BE207" s="1829"/>
      <c r="BF207" s="1829"/>
      <c r="BG207" s="1642"/>
    </row>
    <row customHeight="1" ht="11.25">
      <c r="A208" s="1173" t="s">
        <v>4520</v>
      </c>
      <c r="B208" s="1173"/>
      <c r="C208" s="1173"/>
      <c r="D208" s="1167"/>
      <c r="E208" s="1177"/>
      <c r="F208" s="1835"/>
      <c r="G208" s="1836"/>
      <c r="H208" s="2535" t="s">
        <v>169</v>
      </c>
      <c r="I208" s="2536"/>
      <c r="J208" s="2505"/>
      <c r="K208" s="2537"/>
      <c r="L208" s="2127"/>
      <c r="M208" s="2128"/>
      <c r="N208" s="1182"/>
      <c r="O208" s="1183"/>
      <c r="P208" s="1175" t="s">
        <v>4563</v>
      </c>
      <c r="Q208" s="1183"/>
      <c r="R208" s="1183"/>
      <c r="S208" s="1183"/>
      <c r="T208" s="1183"/>
      <c r="U208" s="1183"/>
      <c r="V208" s="1183"/>
      <c r="W208" s="1183"/>
      <c r="X208" s="1183"/>
      <c r="Y208" s="1183"/>
      <c r="Z208" s="1183"/>
      <c r="AA208" s="1183"/>
      <c r="AB208" s="1183"/>
      <c r="AC208" s="1183"/>
      <c r="AD208" s="1183"/>
      <c r="AE208" s="1190"/>
      <c r="AF208" s="2526"/>
      <c r="AG208" s="2527"/>
      <c r="AH208" s="2527"/>
      <c r="AI208" s="2526"/>
      <c r="AJ208" s="2527"/>
      <c r="AK208" s="2527"/>
      <c r="AL208" s="1992"/>
      <c r="AM208" s="1829"/>
      <c r="AN208" s="1829"/>
      <c r="AO208" s="1829"/>
      <c r="AP208" s="1829"/>
      <c r="AQ208" s="1829"/>
      <c r="AR208" s="1829"/>
      <c r="AS208" s="1829"/>
      <c r="AT208" s="1829"/>
      <c r="AU208" s="1829"/>
      <c r="AV208" s="1829"/>
      <c r="AW208" s="1829"/>
      <c r="AX208" s="1829"/>
      <c r="AY208" s="1829"/>
      <c r="AZ208" s="1829"/>
      <c r="BA208" s="1829"/>
      <c r="BB208" s="1829"/>
      <c r="BC208" s="1829"/>
      <c r="BD208" s="1829"/>
      <c r="BE208" s="1829"/>
      <c r="BF208" s="1829"/>
      <c r="BG208" s="1642"/>
    </row>
    <row customHeight="1" ht="11.25">
      <c r="A209" s="1173" t="s">
        <v>4520</v>
      </c>
      <c r="B209" s="1173"/>
      <c r="C209" s="1173"/>
      <c r="D209" s="1167"/>
      <c r="E209" s="1177"/>
      <c r="F209" s="1835"/>
      <c r="G209" s="690" t="s">
        <v>103</v>
      </c>
      <c r="H209" s="2535" t="s">
        <v>142</v>
      </c>
      <c r="I209" s="2536"/>
      <c r="J209" s="2505"/>
      <c r="K209" s="2537" t="s">
        <v>4649</v>
      </c>
      <c r="L209" s="2127" t="s">
        <v>19</v>
      </c>
      <c r="M209" s="2128"/>
      <c r="N209" s="1990"/>
      <c r="O209" s="1184" t="s">
        <v>552</v>
      </c>
      <c r="P209" s="1185"/>
      <c r="Q209" s="1185"/>
      <c r="R209" s="1185"/>
      <c r="S209" s="1185"/>
      <c r="T209" s="1185"/>
      <c r="U209" s="1185"/>
      <c r="V209" s="1185"/>
      <c r="W209" s="1185"/>
      <c r="X209" s="1185"/>
      <c r="Y209" s="1185"/>
      <c r="Z209" s="1185"/>
      <c r="AA209" s="1185"/>
      <c r="AB209" s="1185"/>
      <c r="AC209" s="1185"/>
      <c r="AD209" s="1185"/>
      <c r="AE209" s="1185"/>
      <c r="AF209" s="2526">
        <v>1</v>
      </c>
      <c r="AG209" s="2527" t="s">
        <v>4553</v>
      </c>
      <c r="AH209" s="2527" t="s">
        <v>4554</v>
      </c>
      <c r="AI209" s="2526">
        <v>1</v>
      </c>
      <c r="AJ209" s="2527" t="s">
        <v>4553</v>
      </c>
      <c r="AK209" s="2527" t="s">
        <v>4554</v>
      </c>
      <c r="AL209" s="1992"/>
      <c r="AM209" s="1829"/>
      <c r="AN209" s="1829"/>
      <c r="AO209" s="1829"/>
      <c r="AP209" s="1829"/>
      <c r="AQ209" s="1829"/>
      <c r="AR209" s="1829"/>
      <c r="AS209" s="1829"/>
      <c r="AT209" s="1829"/>
      <c r="AU209" s="1829"/>
      <c r="AV209" s="1829"/>
      <c r="AW209" s="1829"/>
      <c r="AX209" s="1829"/>
      <c r="AY209" s="1829"/>
      <c r="AZ209" s="1829"/>
      <c r="BA209" s="1829"/>
      <c r="BB209" s="1829"/>
      <c r="BC209" s="1829"/>
      <c r="BD209" s="1829"/>
      <c r="BE209" s="1829"/>
      <c r="BF209" s="1829"/>
      <c r="BG209" s="1642"/>
    </row>
    <row customHeight="1" ht="11.25">
      <c r="A210" s="1173" t="s">
        <v>4520</v>
      </c>
      <c r="B210" s="1173"/>
      <c r="C210" s="1173"/>
      <c r="D210" s="1167"/>
      <c r="E210" s="1177"/>
      <c r="F210" s="1835"/>
      <c r="G210" s="1836"/>
      <c r="H210" s="2535" t="s">
        <v>174</v>
      </c>
      <c r="I210" s="2536"/>
      <c r="J210" s="2505"/>
      <c r="K210" s="2537"/>
      <c r="L210" s="2127"/>
      <c r="M210" s="2128"/>
      <c r="N210" s="2528"/>
      <c r="O210" s="2529">
        <v>1</v>
      </c>
      <c r="P210" s="2530" t="s">
        <v>62</v>
      </c>
      <c r="Q210" s="3361" t="s">
        <v>4650</v>
      </c>
      <c r="R210" s="3362" t="s">
        <v>4556</v>
      </c>
      <c r="S210" s="3362" t="s">
        <v>196</v>
      </c>
      <c r="T210" s="3362" t="s">
        <v>196</v>
      </c>
      <c r="U210" s="3362" t="s">
        <v>197</v>
      </c>
      <c r="V210" s="3362" t="s">
        <v>4651</v>
      </c>
      <c r="W210" s="3362" t="s">
        <v>4652</v>
      </c>
      <c r="X210" s="3362" t="s">
        <v>4653</v>
      </c>
      <c r="Y210" s="3362" t="s">
        <v>4590</v>
      </c>
      <c r="Z210" s="1182"/>
      <c r="AA210" s="1183"/>
      <c r="AB210" s="1183"/>
      <c r="AC210" s="1187"/>
      <c r="AD210" s="1187"/>
      <c r="AE210" s="1188"/>
      <c r="AF210" s="2526"/>
      <c r="AG210" s="2527"/>
      <c r="AH210" s="2527"/>
      <c r="AI210" s="2526"/>
      <c r="AJ210" s="2527"/>
      <c r="AK210" s="2527"/>
      <c r="AL210" s="1992"/>
      <c r="AM210" s="1829"/>
      <c r="AN210" s="1829"/>
      <c r="AO210" s="1829"/>
      <c r="AP210" s="1829"/>
      <c r="AQ210" s="1829"/>
      <c r="AR210" s="1829"/>
      <c r="AS210" s="1829"/>
      <c r="AT210" s="1829"/>
      <c r="AU210" s="1829"/>
      <c r="AV210" s="1829"/>
      <c r="AW210" s="1829"/>
      <c r="AX210" s="1829"/>
      <c r="AY210" s="1829"/>
      <c r="AZ210" s="1829"/>
      <c r="BA210" s="1829"/>
      <c r="BB210" s="1829"/>
      <c r="BC210" s="1829"/>
      <c r="BD210" s="1829"/>
      <c r="BE210" s="1829"/>
      <c r="BF210" s="1829"/>
      <c r="BG210" s="1642"/>
    </row>
    <row customHeight="1" ht="11.25">
      <c r="A211" s="1173" t="s">
        <v>4520</v>
      </c>
      <c r="B211" s="1173"/>
      <c r="C211" s="1173"/>
      <c r="D211" s="1167"/>
      <c r="E211" s="1177"/>
      <c r="F211" s="1835"/>
      <c r="G211" s="1836"/>
      <c r="H211" s="2535" t="s">
        <v>174</v>
      </c>
      <c r="I211" s="2536"/>
      <c r="J211" s="2505"/>
      <c r="K211" s="2537"/>
      <c r="L211" s="2127"/>
      <c r="M211" s="2128"/>
      <c r="N211" s="2528"/>
      <c r="O211" s="2529"/>
      <c r="P211" s="2531"/>
      <c r="Q211" s="3361"/>
      <c r="R211" s="2533"/>
      <c r="S211" s="2534"/>
      <c r="T211" s="2533"/>
      <c r="U211" s="2533"/>
      <c r="V211" s="2533"/>
      <c r="W211" s="2533"/>
      <c r="X211" s="2533"/>
      <c r="Y211" s="2533"/>
      <c r="Z211" s="1834"/>
      <c r="AA211" s="1800">
        <v>1</v>
      </c>
      <c r="AB211" s="1186" t="s">
        <v>4560</v>
      </c>
      <c r="AC211" s="1176">
        <v>888.89</v>
      </c>
      <c r="AD211" s="1186" t="str">
        <f>AB211</f>
        <v>      Амортизационные отчисления с выделением результатов переоценки основных средств и нематериальных активов</v>
      </c>
      <c r="AE211" s="1176">
        <v>888.891</v>
      </c>
      <c r="AF211" s="2526"/>
      <c r="AG211" s="2527"/>
      <c r="AH211" s="2527"/>
      <c r="AI211" s="2526"/>
      <c r="AJ211" s="2527"/>
      <c r="AK211" s="2527"/>
      <c r="AL211" s="1992"/>
      <c r="AM211" s="1829"/>
      <c r="AN211" s="1829"/>
      <c r="AO211" s="1829"/>
      <c r="AP211" s="1829"/>
      <c r="AQ211" s="1829"/>
      <c r="AR211" s="1829"/>
      <c r="AS211" s="1829"/>
      <c r="AT211" s="1829"/>
      <c r="AU211" s="1829"/>
      <c r="AV211" s="1829"/>
      <c r="AW211" s="1829"/>
      <c r="AX211" s="1829"/>
      <c r="AY211" s="1829"/>
      <c r="AZ211" s="1829"/>
      <c r="BA211" s="1829"/>
      <c r="BB211" s="1829"/>
      <c r="BC211" s="1829"/>
      <c r="BD211" s="1829"/>
      <c r="BE211" s="1829"/>
      <c r="BF211" s="1829"/>
      <c r="BG211" s="1642"/>
    </row>
    <row customHeight="1" ht="11.25">
      <c r="A212" s="1173" t="s">
        <v>4520</v>
      </c>
      <c r="B212" s="1173"/>
      <c r="C212" s="1173"/>
      <c r="D212" s="1167"/>
      <c r="E212" s="1177"/>
      <c r="F212" s="1836"/>
      <c r="G212" s="1836"/>
      <c r="H212" s="1836"/>
      <c r="I212" s="1836"/>
      <c r="J212" s="1836"/>
      <c r="K212" s="1836"/>
      <c r="L212" s="1836"/>
      <c r="M212" s="1836"/>
      <c r="N212" s="1836"/>
      <c r="O212" s="1836"/>
      <c r="P212" s="1836"/>
      <c r="Q212" s="1836"/>
      <c r="R212" s="1836"/>
      <c r="S212" s="1836"/>
      <c r="T212" s="1836"/>
      <c r="U212" s="1836"/>
      <c r="V212" s="1836"/>
      <c r="W212" s="1836"/>
      <c r="X212" s="1836"/>
      <c r="Y212" s="1836"/>
      <c r="Z212" s="690" t="s">
        <v>103</v>
      </c>
      <c r="AA212" s="1820" t="s">
        <v>102</v>
      </c>
      <c r="AB212" s="1186" t="s">
        <v>4568</v>
      </c>
      <c r="AC212" s="1176">
        <v>4444.46</v>
      </c>
      <c r="AD212" s="1186" t="str">
        <f>AB212</f>
        <v>  Бюджет субъекта РФ</v>
      </c>
      <c r="AE212" s="1176">
        <v>4444.456</v>
      </c>
      <c r="AF212" s="2093"/>
      <c r="AG212" s="1765"/>
      <c r="AH212" s="1765"/>
      <c r="AI212" s="2093"/>
      <c r="AJ212" s="1765"/>
      <c r="AK212" s="1991"/>
      <c r="AL212" s="1992"/>
      <c r="AM212" s="1829"/>
      <c r="AN212" s="1829"/>
      <c r="AO212" s="1829"/>
      <c r="AP212" s="1829"/>
      <c r="AQ212" s="1829"/>
      <c r="AR212" s="1829"/>
      <c r="AS212" s="1829"/>
      <c r="AT212" s="1829"/>
      <c r="AU212" s="1829"/>
      <c r="AV212" s="1829"/>
      <c r="AW212" s="1829"/>
      <c r="AX212" s="1829"/>
      <c r="AY212" s="1829"/>
      <c r="AZ212" s="1829"/>
      <c r="BA212" s="1829"/>
      <c r="BB212" s="1829"/>
      <c r="BC212" s="1829"/>
      <c r="BD212" s="1829"/>
      <c r="BE212" s="1829"/>
      <c r="BF212" s="1829"/>
      <c r="BG212" s="1642"/>
    </row>
    <row customHeight="1" ht="11.25">
      <c r="A213" s="1173" t="s">
        <v>4520</v>
      </c>
      <c r="B213" s="1173"/>
      <c r="C213" s="1173"/>
      <c r="D213" s="1167"/>
      <c r="E213" s="1177"/>
      <c r="F213" s="1835"/>
      <c r="G213" s="1836"/>
      <c r="H213" s="2535" t="s">
        <v>174</v>
      </c>
      <c r="I213" s="2536"/>
      <c r="J213" s="2505"/>
      <c r="K213" s="2537"/>
      <c r="L213" s="2127"/>
      <c r="M213" s="2128"/>
      <c r="N213" s="2528"/>
      <c r="O213" s="2529"/>
      <c r="P213" s="2532"/>
      <c r="Q213" s="3361"/>
      <c r="R213" s="2533"/>
      <c r="S213" s="2534"/>
      <c r="T213" s="2533"/>
      <c r="U213" s="2533"/>
      <c r="V213" s="2533"/>
      <c r="W213" s="2533"/>
      <c r="X213" s="2533"/>
      <c r="Y213" s="2533"/>
      <c r="Z213" s="1182"/>
      <c r="AA213" s="1183"/>
      <c r="AB213" s="1248" t="s">
        <v>4562</v>
      </c>
      <c r="AC213" s="1187"/>
      <c r="AD213" s="1187"/>
      <c r="AE213" s="1189"/>
      <c r="AF213" s="2526"/>
      <c r="AG213" s="2527"/>
      <c r="AH213" s="2527"/>
      <c r="AI213" s="2526"/>
      <c r="AJ213" s="2527"/>
      <c r="AK213" s="2527"/>
      <c r="AL213" s="1992"/>
      <c r="AM213" s="1829"/>
      <c r="AN213" s="1829"/>
      <c r="AO213" s="1829"/>
      <c r="AP213" s="1829"/>
      <c r="AQ213" s="1829"/>
      <c r="AR213" s="1829"/>
      <c r="AS213" s="1829"/>
      <c r="AT213" s="1829"/>
      <c r="AU213" s="1829"/>
      <c r="AV213" s="1829"/>
      <c r="AW213" s="1829"/>
      <c r="AX213" s="1829"/>
      <c r="AY213" s="1829"/>
      <c r="AZ213" s="1829"/>
      <c r="BA213" s="1829"/>
      <c r="BB213" s="1829"/>
      <c r="BC213" s="1829"/>
      <c r="BD213" s="1829"/>
      <c r="BE213" s="1829"/>
      <c r="BF213" s="1829"/>
      <c r="BG213" s="1642"/>
    </row>
    <row customHeight="1" ht="11.25">
      <c r="A214" s="1173" t="s">
        <v>4520</v>
      </c>
      <c r="B214" s="1173"/>
      <c r="C214" s="1173"/>
      <c r="D214" s="1167"/>
      <c r="E214" s="1177"/>
      <c r="F214" s="1835"/>
      <c r="G214" s="1836"/>
      <c r="H214" s="2535" t="s">
        <v>174</v>
      </c>
      <c r="I214" s="2536"/>
      <c r="J214" s="2505"/>
      <c r="K214" s="2537"/>
      <c r="L214" s="2127"/>
      <c r="M214" s="2128"/>
      <c r="N214" s="1182"/>
      <c r="O214" s="1183"/>
      <c r="P214" s="1175" t="s">
        <v>4563</v>
      </c>
      <c r="Q214" s="1183"/>
      <c r="R214" s="1183"/>
      <c r="S214" s="1183"/>
      <c r="T214" s="1183"/>
      <c r="U214" s="1183"/>
      <c r="V214" s="1183"/>
      <c r="W214" s="1183"/>
      <c r="X214" s="1183"/>
      <c r="Y214" s="1183"/>
      <c r="Z214" s="1183"/>
      <c r="AA214" s="1183"/>
      <c r="AB214" s="1183"/>
      <c r="AC214" s="1183"/>
      <c r="AD214" s="1183"/>
      <c r="AE214" s="1190"/>
      <c r="AF214" s="2526"/>
      <c r="AG214" s="2527"/>
      <c r="AH214" s="2527"/>
      <c r="AI214" s="2526"/>
      <c r="AJ214" s="2527"/>
      <c r="AK214" s="2527"/>
      <c r="AL214" s="1992"/>
      <c r="AM214" s="1829"/>
      <c r="AN214" s="1829"/>
      <c r="AO214" s="1829"/>
      <c r="AP214" s="1829"/>
      <c r="AQ214" s="1829"/>
      <c r="AR214" s="1829"/>
      <c r="AS214" s="1829"/>
      <c r="AT214" s="1829"/>
      <c r="AU214" s="1829"/>
      <c r="AV214" s="1829"/>
      <c r="AW214" s="1829"/>
      <c r="AX214" s="1829"/>
      <c r="AY214" s="1829"/>
      <c r="AZ214" s="1829"/>
      <c r="BA214" s="1829"/>
      <c r="BB214" s="1829"/>
      <c r="BC214" s="1829"/>
      <c r="BD214" s="1829"/>
      <c r="BE214" s="1829"/>
      <c r="BF214" s="1829"/>
      <c r="BG214" s="1642"/>
    </row>
    <row customHeight="1" ht="11.25">
      <c r="A215" s="1173" t="s">
        <v>4520</v>
      </c>
      <c r="B215" s="1173"/>
      <c r="C215" s="1173"/>
      <c r="D215" s="1167"/>
      <c r="E215" s="1177"/>
      <c r="F215" s="1835"/>
      <c r="G215" s="690" t="s">
        <v>103</v>
      </c>
      <c r="H215" s="2535" t="s">
        <v>183</v>
      </c>
      <c r="I215" s="2536"/>
      <c r="J215" s="2505"/>
      <c r="K215" s="2537" t="s">
        <v>4654</v>
      </c>
      <c r="L215" s="2127" t="s">
        <v>19</v>
      </c>
      <c r="M215" s="2128"/>
      <c r="N215" s="1990"/>
      <c r="O215" s="1184" t="s">
        <v>552</v>
      </c>
      <c r="P215" s="1185"/>
      <c r="Q215" s="1185"/>
      <c r="R215" s="1185"/>
      <c r="S215" s="1185"/>
      <c r="T215" s="1185"/>
      <c r="U215" s="1185"/>
      <c r="V215" s="1185"/>
      <c r="W215" s="1185"/>
      <c r="X215" s="1185"/>
      <c r="Y215" s="1185"/>
      <c r="Z215" s="1185"/>
      <c r="AA215" s="1185"/>
      <c r="AB215" s="1185"/>
      <c r="AC215" s="1185"/>
      <c r="AD215" s="1185"/>
      <c r="AE215" s="1185"/>
      <c r="AF215" s="2526">
        <v>1</v>
      </c>
      <c r="AG215" s="2527" t="s">
        <v>4553</v>
      </c>
      <c r="AH215" s="2527" t="s">
        <v>4554</v>
      </c>
      <c r="AI215" s="2526">
        <v>1</v>
      </c>
      <c r="AJ215" s="2527" t="s">
        <v>4553</v>
      </c>
      <c r="AK215" s="2527" t="s">
        <v>4554</v>
      </c>
      <c r="AL215" s="1992"/>
      <c r="AM215" s="1829"/>
      <c r="AN215" s="1829"/>
      <c r="AO215" s="1829"/>
      <c r="AP215" s="1829"/>
      <c r="AQ215" s="1829"/>
      <c r="AR215" s="1829"/>
      <c r="AS215" s="1829"/>
      <c r="AT215" s="1829"/>
      <c r="AU215" s="1829"/>
      <c r="AV215" s="1829"/>
      <c r="AW215" s="1829"/>
      <c r="AX215" s="1829"/>
      <c r="AY215" s="1829"/>
      <c r="AZ215" s="1829"/>
      <c r="BA215" s="1829"/>
      <c r="BB215" s="1829"/>
      <c r="BC215" s="1829"/>
      <c r="BD215" s="1829"/>
      <c r="BE215" s="1829"/>
      <c r="BF215" s="1829"/>
      <c r="BG215" s="1642"/>
    </row>
    <row customHeight="1" ht="11.25">
      <c r="A216" s="1173" t="s">
        <v>4520</v>
      </c>
      <c r="B216" s="1173"/>
      <c r="C216" s="1173"/>
      <c r="D216" s="1167"/>
      <c r="E216" s="1177"/>
      <c r="F216" s="1835"/>
      <c r="G216" s="1836"/>
      <c r="H216" s="2535" t="s">
        <v>142</v>
      </c>
      <c r="I216" s="2536"/>
      <c r="J216" s="2505"/>
      <c r="K216" s="2537"/>
      <c r="L216" s="2127"/>
      <c r="M216" s="2128"/>
      <c r="N216" s="2528"/>
      <c r="O216" s="2529">
        <v>1</v>
      </c>
      <c r="P216" s="2530" t="s">
        <v>62</v>
      </c>
      <c r="Q216" s="3361" t="s">
        <v>4655</v>
      </c>
      <c r="R216" s="3362" t="s">
        <v>4556</v>
      </c>
      <c r="S216" s="3362" t="s">
        <v>227</v>
      </c>
      <c r="T216" s="3362" t="s">
        <v>227</v>
      </c>
      <c r="U216" s="3362" t="s">
        <v>228</v>
      </c>
      <c r="V216" s="3362" t="s">
        <v>4656</v>
      </c>
      <c r="W216" s="3362" t="s">
        <v>4657</v>
      </c>
      <c r="X216" s="3362" t="s">
        <v>4658</v>
      </c>
      <c r="Y216" s="3362" t="s">
        <v>174</v>
      </c>
      <c r="Z216" s="1182"/>
      <c r="AA216" s="1183"/>
      <c r="AB216" s="1183"/>
      <c r="AC216" s="1187"/>
      <c r="AD216" s="1187"/>
      <c r="AE216" s="1188"/>
      <c r="AF216" s="2526"/>
      <c r="AG216" s="2527"/>
      <c r="AH216" s="2527"/>
      <c r="AI216" s="2526"/>
      <c r="AJ216" s="2527"/>
      <c r="AK216" s="2527"/>
      <c r="AL216" s="1992"/>
      <c r="AM216" s="1829"/>
      <c r="AN216" s="1829"/>
      <c r="AO216" s="1829"/>
      <c r="AP216" s="1829"/>
      <c r="AQ216" s="1829"/>
      <c r="AR216" s="1829"/>
      <c r="AS216" s="1829"/>
      <c r="AT216" s="1829"/>
      <c r="AU216" s="1829"/>
      <c r="AV216" s="1829"/>
      <c r="AW216" s="1829"/>
      <c r="AX216" s="1829"/>
      <c r="AY216" s="1829"/>
      <c r="AZ216" s="1829"/>
      <c r="BA216" s="1829"/>
      <c r="BB216" s="1829"/>
      <c r="BC216" s="1829"/>
      <c r="BD216" s="1829"/>
      <c r="BE216" s="1829"/>
      <c r="BF216" s="1829"/>
      <c r="BG216" s="1642"/>
    </row>
    <row customHeight="1" ht="11.25">
      <c r="A217" s="1173" t="s">
        <v>4520</v>
      </c>
      <c r="B217" s="1173"/>
      <c r="C217" s="1173"/>
      <c r="D217" s="1167"/>
      <c r="E217" s="1177"/>
      <c r="F217" s="1835"/>
      <c r="G217" s="1836"/>
      <c r="H217" s="2535" t="s">
        <v>142</v>
      </c>
      <c r="I217" s="2536"/>
      <c r="J217" s="2505"/>
      <c r="K217" s="2537"/>
      <c r="L217" s="2127"/>
      <c r="M217" s="2128"/>
      <c r="N217" s="2528"/>
      <c r="O217" s="2529"/>
      <c r="P217" s="2531"/>
      <c r="Q217" s="3361"/>
      <c r="R217" s="2533"/>
      <c r="S217" s="2534"/>
      <c r="T217" s="2533"/>
      <c r="U217" s="2533"/>
      <c r="V217" s="2533"/>
      <c r="W217" s="2533"/>
      <c r="X217" s="2533"/>
      <c r="Y217" s="2533"/>
      <c r="Z217" s="1834"/>
      <c r="AA217" s="1800">
        <v>1</v>
      </c>
      <c r="AB217" s="1186" t="s">
        <v>4560</v>
      </c>
      <c r="AC217" s="1176">
        <v>1118.42</v>
      </c>
      <c r="AD217" s="1186" t="str">
        <f>AB217</f>
        <v>      Амортизационные отчисления с выделением результатов переоценки основных средств и нематериальных активов</v>
      </c>
      <c r="AE217" s="1176">
        <v>1118.422</v>
      </c>
      <c r="AF217" s="2526"/>
      <c r="AG217" s="2527"/>
      <c r="AH217" s="2527"/>
      <c r="AI217" s="2526"/>
      <c r="AJ217" s="2527"/>
      <c r="AK217" s="2527"/>
      <c r="AL217" s="1992"/>
      <c r="AM217" s="1829"/>
      <c r="AN217" s="1829"/>
      <c r="AO217" s="1829"/>
      <c r="AP217" s="1829"/>
      <c r="AQ217" s="1829"/>
      <c r="AR217" s="1829"/>
      <c r="AS217" s="1829"/>
      <c r="AT217" s="1829"/>
      <c r="AU217" s="1829"/>
      <c r="AV217" s="1829"/>
      <c r="AW217" s="1829"/>
      <c r="AX217" s="1829"/>
      <c r="AY217" s="1829"/>
      <c r="AZ217" s="1829"/>
      <c r="BA217" s="1829"/>
      <c r="BB217" s="1829"/>
      <c r="BC217" s="1829"/>
      <c r="BD217" s="1829"/>
      <c r="BE217" s="1829"/>
      <c r="BF217" s="1829"/>
      <c r="BG217" s="1642"/>
    </row>
    <row customHeight="1" ht="11.25">
      <c r="A218" s="1173" t="s">
        <v>4520</v>
      </c>
      <c r="B218" s="1173"/>
      <c r="C218" s="1173"/>
      <c r="D218" s="1167"/>
      <c r="E218" s="1177"/>
      <c r="F218" s="1836"/>
      <c r="G218" s="1836"/>
      <c r="H218" s="1836"/>
      <c r="I218" s="1836"/>
      <c r="J218" s="1836"/>
      <c r="K218" s="1836"/>
      <c r="L218" s="1836"/>
      <c r="M218" s="1836"/>
      <c r="N218" s="1836"/>
      <c r="O218" s="1836"/>
      <c r="P218" s="1836"/>
      <c r="Q218" s="1836"/>
      <c r="R218" s="1836"/>
      <c r="S218" s="1836"/>
      <c r="T218" s="1836"/>
      <c r="U218" s="1836"/>
      <c r="V218" s="1836"/>
      <c r="W218" s="1836"/>
      <c r="X218" s="1836"/>
      <c r="Y218" s="1836"/>
      <c r="Z218" s="690" t="s">
        <v>103</v>
      </c>
      <c r="AA218" s="1820" t="s">
        <v>102</v>
      </c>
      <c r="AB218" s="1186" t="s">
        <v>4568</v>
      </c>
      <c r="AC218" s="1176">
        <v>5592.11</v>
      </c>
      <c r="AD218" s="1186" t="str">
        <f>AB218</f>
        <v>  Бюджет субъекта РФ</v>
      </c>
      <c r="AE218" s="1176">
        <v>5592.112</v>
      </c>
      <c r="AF218" s="2093"/>
      <c r="AG218" s="1765"/>
      <c r="AH218" s="1765"/>
      <c r="AI218" s="2093"/>
      <c r="AJ218" s="1765"/>
      <c r="AK218" s="1991"/>
      <c r="AL218" s="1992"/>
      <c r="AM218" s="1829"/>
      <c r="AN218" s="1829"/>
      <c r="AO218" s="1829"/>
      <c r="AP218" s="1829"/>
      <c r="AQ218" s="1829"/>
      <c r="AR218" s="1829"/>
      <c r="AS218" s="1829"/>
      <c r="AT218" s="1829"/>
      <c r="AU218" s="1829"/>
      <c r="AV218" s="1829"/>
      <c r="AW218" s="1829"/>
      <c r="AX218" s="1829"/>
      <c r="AY218" s="1829"/>
      <c r="AZ218" s="1829"/>
      <c r="BA218" s="1829"/>
      <c r="BB218" s="1829"/>
      <c r="BC218" s="1829"/>
      <c r="BD218" s="1829"/>
      <c r="BE218" s="1829"/>
      <c r="BF218" s="1829"/>
      <c r="BG218" s="1642"/>
    </row>
    <row customHeight="1" ht="11.25">
      <c r="A219" s="1173" t="s">
        <v>4520</v>
      </c>
      <c r="B219" s="1173"/>
      <c r="C219" s="1173"/>
      <c r="D219" s="1167"/>
      <c r="E219" s="1177"/>
      <c r="F219" s="1835"/>
      <c r="G219" s="1836"/>
      <c r="H219" s="2535" t="s">
        <v>142</v>
      </c>
      <c r="I219" s="2536"/>
      <c r="J219" s="2505"/>
      <c r="K219" s="2537"/>
      <c r="L219" s="2127"/>
      <c r="M219" s="2128"/>
      <c r="N219" s="2528"/>
      <c r="O219" s="2529"/>
      <c r="P219" s="2532"/>
      <c r="Q219" s="3361"/>
      <c r="R219" s="2533"/>
      <c r="S219" s="2534"/>
      <c r="T219" s="2533"/>
      <c r="U219" s="2533"/>
      <c r="V219" s="2533"/>
      <c r="W219" s="2533"/>
      <c r="X219" s="2533"/>
      <c r="Y219" s="2533"/>
      <c r="Z219" s="1182"/>
      <c r="AA219" s="1183"/>
      <c r="AB219" s="1248" t="s">
        <v>4562</v>
      </c>
      <c r="AC219" s="1187"/>
      <c r="AD219" s="1187"/>
      <c r="AE219" s="1189"/>
      <c r="AF219" s="2526"/>
      <c r="AG219" s="2527"/>
      <c r="AH219" s="2527"/>
      <c r="AI219" s="2526"/>
      <c r="AJ219" s="2527"/>
      <c r="AK219" s="2527"/>
      <c r="AL219" s="1992"/>
      <c r="AM219" s="1829"/>
      <c r="AN219" s="1829"/>
      <c r="AO219" s="1829"/>
      <c r="AP219" s="1829"/>
      <c r="AQ219" s="1829"/>
      <c r="AR219" s="1829"/>
      <c r="AS219" s="1829"/>
      <c r="AT219" s="1829"/>
      <c r="AU219" s="1829"/>
      <c r="AV219" s="1829"/>
      <c r="AW219" s="1829"/>
      <c r="AX219" s="1829"/>
      <c r="AY219" s="1829"/>
      <c r="AZ219" s="1829"/>
      <c r="BA219" s="1829"/>
      <c r="BB219" s="1829"/>
      <c r="BC219" s="1829"/>
      <c r="BD219" s="1829"/>
      <c r="BE219" s="1829"/>
      <c r="BF219" s="1829"/>
      <c r="BG219" s="1642"/>
    </row>
    <row customHeight="1" ht="11.25">
      <c r="A220" s="1173" t="s">
        <v>4520</v>
      </c>
      <c r="B220" s="1173"/>
      <c r="C220" s="1173"/>
      <c r="D220" s="1167"/>
      <c r="E220" s="1177"/>
      <c r="F220" s="1835"/>
      <c r="G220" s="1836"/>
      <c r="H220" s="2535" t="s">
        <v>142</v>
      </c>
      <c r="I220" s="2536"/>
      <c r="J220" s="2505"/>
      <c r="K220" s="2537"/>
      <c r="L220" s="2127"/>
      <c r="M220" s="2128"/>
      <c r="N220" s="1182"/>
      <c r="O220" s="1183"/>
      <c r="P220" s="1175" t="s">
        <v>4563</v>
      </c>
      <c r="Q220" s="1183"/>
      <c r="R220" s="1183"/>
      <c r="S220" s="1183"/>
      <c r="T220" s="1183"/>
      <c r="U220" s="1183"/>
      <c r="V220" s="1183"/>
      <c r="W220" s="1183"/>
      <c r="X220" s="1183"/>
      <c r="Y220" s="1183"/>
      <c r="Z220" s="1183"/>
      <c r="AA220" s="1183"/>
      <c r="AB220" s="1183"/>
      <c r="AC220" s="1183"/>
      <c r="AD220" s="1183"/>
      <c r="AE220" s="1190"/>
      <c r="AF220" s="2526"/>
      <c r="AG220" s="2527"/>
      <c r="AH220" s="2527"/>
      <c r="AI220" s="2526"/>
      <c r="AJ220" s="2527"/>
      <c r="AK220" s="2527"/>
      <c r="AL220" s="1992"/>
      <c r="AM220" s="1829"/>
      <c r="AN220" s="1829"/>
      <c r="AO220" s="1829"/>
      <c r="AP220" s="1829"/>
      <c r="AQ220" s="1829"/>
      <c r="AR220" s="1829"/>
      <c r="AS220" s="1829"/>
      <c r="AT220" s="1829"/>
      <c r="AU220" s="1829"/>
      <c r="AV220" s="1829"/>
      <c r="AW220" s="1829"/>
      <c r="AX220" s="1829"/>
      <c r="AY220" s="1829"/>
      <c r="AZ220" s="1829"/>
      <c r="BA220" s="1829"/>
      <c r="BB220" s="1829"/>
      <c r="BC220" s="1829"/>
      <c r="BD220" s="1829"/>
      <c r="BE220" s="1829"/>
      <c r="BF220" s="1829"/>
      <c r="BG220" s="1642"/>
    </row>
    <row customHeight="1" ht="11.25">
      <c r="A221" s="1173" t="s">
        <v>4520</v>
      </c>
      <c r="B221" s="1173"/>
      <c r="C221" s="1173"/>
      <c r="D221" s="1167"/>
      <c r="E221" s="1177"/>
      <c r="F221" s="1835"/>
      <c r="G221" s="690" t="s">
        <v>103</v>
      </c>
      <c r="H221" s="2535" t="s">
        <v>188</v>
      </c>
      <c r="I221" s="2536"/>
      <c r="J221" s="2505"/>
      <c r="K221" s="2537" t="s">
        <v>4659</v>
      </c>
      <c r="L221" s="2127" t="s">
        <v>19</v>
      </c>
      <c r="M221" s="2128"/>
      <c r="N221" s="1990"/>
      <c r="O221" s="1184" t="s">
        <v>552</v>
      </c>
      <c r="P221" s="1185"/>
      <c r="Q221" s="1185"/>
      <c r="R221" s="1185"/>
      <c r="S221" s="1185"/>
      <c r="T221" s="1185"/>
      <c r="U221" s="1185"/>
      <c r="V221" s="1185"/>
      <c r="W221" s="1185"/>
      <c r="X221" s="1185"/>
      <c r="Y221" s="1185"/>
      <c r="Z221" s="1185"/>
      <c r="AA221" s="1185"/>
      <c r="AB221" s="1185"/>
      <c r="AC221" s="1185"/>
      <c r="AD221" s="1185"/>
      <c r="AE221" s="1185"/>
      <c r="AF221" s="2526">
        <v>1</v>
      </c>
      <c r="AG221" s="2527" t="s">
        <v>4553</v>
      </c>
      <c r="AH221" s="2527" t="s">
        <v>4554</v>
      </c>
      <c r="AI221" s="2526">
        <v>1</v>
      </c>
      <c r="AJ221" s="2527" t="s">
        <v>4553</v>
      </c>
      <c r="AK221" s="2527" t="s">
        <v>4554</v>
      </c>
      <c r="AL221" s="1992"/>
      <c r="AM221" s="1829"/>
      <c r="AN221" s="1829"/>
      <c r="AO221" s="1829"/>
      <c r="AP221" s="1829"/>
      <c r="AQ221" s="1829"/>
      <c r="AR221" s="1829"/>
      <c r="AS221" s="1829"/>
      <c r="AT221" s="1829"/>
      <c r="AU221" s="1829"/>
      <c r="AV221" s="1829"/>
      <c r="AW221" s="1829"/>
      <c r="AX221" s="1829"/>
      <c r="AY221" s="1829"/>
      <c r="AZ221" s="1829"/>
      <c r="BA221" s="1829"/>
      <c r="BB221" s="1829"/>
      <c r="BC221" s="1829"/>
      <c r="BD221" s="1829"/>
      <c r="BE221" s="1829"/>
      <c r="BF221" s="1829"/>
      <c r="BG221" s="1642"/>
    </row>
    <row customHeight="1" ht="11.25">
      <c r="A222" s="1173" t="s">
        <v>4520</v>
      </c>
      <c r="B222" s="1173"/>
      <c r="C222" s="1173"/>
      <c r="D222" s="1167"/>
      <c r="E222" s="1177"/>
      <c r="F222" s="1835"/>
      <c r="G222" s="1836"/>
      <c r="H222" s="2535" t="s">
        <v>183</v>
      </c>
      <c r="I222" s="2536"/>
      <c r="J222" s="2505"/>
      <c r="K222" s="2537"/>
      <c r="L222" s="2127"/>
      <c r="M222" s="2128"/>
      <c r="N222" s="2528"/>
      <c r="O222" s="2529">
        <v>1</v>
      </c>
      <c r="P222" s="2530" t="s">
        <v>19</v>
      </c>
      <c r="Q222" s="2533" t="s">
        <v>22</v>
      </c>
      <c r="R222" s="2533" t="s">
        <v>22</v>
      </c>
      <c r="S222" s="2533" t="s">
        <v>22</v>
      </c>
      <c r="T222" s="2533" t="s">
        <v>22</v>
      </c>
      <c r="U222" s="2533" t="s">
        <v>22</v>
      </c>
      <c r="V222" s="2533" t="s">
        <v>22</v>
      </c>
      <c r="W222" s="2533" t="s">
        <v>22</v>
      </c>
      <c r="X222" s="2533" t="s">
        <v>22</v>
      </c>
      <c r="Y222" s="2533"/>
      <c r="Z222" s="1182"/>
      <c r="AA222" s="1183"/>
      <c r="AB222" s="1183"/>
      <c r="AC222" s="1187"/>
      <c r="AD222" s="1187"/>
      <c r="AE222" s="1188"/>
      <c r="AF222" s="2526"/>
      <c r="AG222" s="2527"/>
      <c r="AH222" s="2527"/>
      <c r="AI222" s="2526"/>
      <c r="AJ222" s="2527"/>
      <c r="AK222" s="2527"/>
      <c r="AL222" s="1992"/>
      <c r="AM222" s="1829"/>
      <c r="AN222" s="1829"/>
      <c r="AO222" s="1829"/>
      <c r="AP222" s="1829"/>
      <c r="AQ222" s="1829"/>
      <c r="AR222" s="1829"/>
      <c r="AS222" s="1829"/>
      <c r="AT222" s="1829"/>
      <c r="AU222" s="1829"/>
      <c r="AV222" s="1829"/>
      <c r="AW222" s="1829"/>
      <c r="AX222" s="1829"/>
      <c r="AY222" s="1829"/>
      <c r="AZ222" s="1829"/>
      <c r="BA222" s="1829"/>
      <c r="BB222" s="1829"/>
      <c r="BC222" s="1829"/>
      <c r="BD222" s="1829"/>
      <c r="BE222" s="1829"/>
      <c r="BF222" s="1829"/>
      <c r="BG222" s="1642"/>
    </row>
    <row customHeight="1" ht="11.25">
      <c r="A223" s="1173" t="s">
        <v>4520</v>
      </c>
      <c r="B223" s="1173"/>
      <c r="C223" s="1173"/>
      <c r="D223" s="1167"/>
      <c r="E223" s="1177"/>
      <c r="F223" s="1835"/>
      <c r="G223" s="1836"/>
      <c r="H223" s="2535" t="s">
        <v>183</v>
      </c>
      <c r="I223" s="2536"/>
      <c r="J223" s="2505"/>
      <c r="K223" s="2537"/>
      <c r="L223" s="2127"/>
      <c r="M223" s="2128"/>
      <c r="N223" s="2528"/>
      <c r="O223" s="2529"/>
      <c r="P223" s="2531"/>
      <c r="Q223" s="2533"/>
      <c r="R223" s="2533"/>
      <c r="S223" s="2534"/>
      <c r="T223" s="2533"/>
      <c r="U223" s="2533"/>
      <c r="V223" s="2533"/>
      <c r="W223" s="2533"/>
      <c r="X223" s="2533"/>
      <c r="Y223" s="2533"/>
      <c r="Z223" s="1834"/>
      <c r="AA223" s="1800">
        <v>1</v>
      </c>
      <c r="AB223" s="1186" t="s">
        <v>4560</v>
      </c>
      <c r="AC223" s="1176">
        <v>978.67</v>
      </c>
      <c r="AD223" s="1186" t="str">
        <f>AB223</f>
        <v>      Амортизационные отчисления с выделением результатов переоценки основных средств и нематериальных активов</v>
      </c>
      <c r="AE223" s="1176">
        <v>978.667</v>
      </c>
      <c r="AF223" s="2526"/>
      <c r="AG223" s="2527"/>
      <c r="AH223" s="2527"/>
      <c r="AI223" s="2526"/>
      <c r="AJ223" s="2527"/>
      <c r="AK223" s="2527"/>
      <c r="AL223" s="1992"/>
      <c r="AM223" s="1829"/>
      <c r="AN223" s="1829"/>
      <c r="AO223" s="1829"/>
      <c r="AP223" s="1829"/>
      <c r="AQ223" s="1829"/>
      <c r="AR223" s="1829"/>
      <c r="AS223" s="1829"/>
      <c r="AT223" s="1829"/>
      <c r="AU223" s="1829"/>
      <c r="AV223" s="1829"/>
      <c r="AW223" s="1829"/>
      <c r="AX223" s="1829"/>
      <c r="AY223" s="1829"/>
      <c r="AZ223" s="1829"/>
      <c r="BA223" s="1829"/>
      <c r="BB223" s="1829"/>
      <c r="BC223" s="1829"/>
      <c r="BD223" s="1829"/>
      <c r="BE223" s="1829"/>
      <c r="BF223" s="1829"/>
      <c r="BG223" s="1642"/>
    </row>
    <row customHeight="1" ht="11.25">
      <c r="A224" s="1173" t="s">
        <v>4520</v>
      </c>
      <c r="B224" s="1173"/>
      <c r="C224" s="1173"/>
      <c r="D224" s="1167"/>
      <c r="E224" s="1177"/>
      <c r="F224" s="1836"/>
      <c r="G224" s="1836"/>
      <c r="H224" s="1836"/>
      <c r="I224" s="1836"/>
      <c r="J224" s="1836"/>
      <c r="K224" s="1836"/>
      <c r="L224" s="1836"/>
      <c r="M224" s="1836"/>
      <c r="N224" s="1836"/>
      <c r="O224" s="1836"/>
      <c r="P224" s="1836"/>
      <c r="Q224" s="1836"/>
      <c r="R224" s="1836"/>
      <c r="S224" s="1836"/>
      <c r="T224" s="1836"/>
      <c r="U224" s="1836"/>
      <c r="V224" s="1836"/>
      <c r="W224" s="1836"/>
      <c r="X224" s="1836"/>
      <c r="Y224" s="1836"/>
      <c r="Z224" s="690" t="s">
        <v>103</v>
      </c>
      <c r="AA224" s="1820" t="s">
        <v>102</v>
      </c>
      <c r="AB224" s="1186" t="s">
        <v>4568</v>
      </c>
      <c r="AC224" s="1176">
        <v>4893.33</v>
      </c>
      <c r="AD224" s="1186" t="str">
        <f>AB224</f>
        <v>  Бюджет субъекта РФ</v>
      </c>
      <c r="AE224" s="1176">
        <v>4893.333</v>
      </c>
      <c r="AF224" s="2093"/>
      <c r="AG224" s="1765"/>
      <c r="AH224" s="1765"/>
      <c r="AI224" s="2093"/>
      <c r="AJ224" s="1765"/>
      <c r="AK224" s="1991"/>
      <c r="AL224" s="1992"/>
      <c r="AM224" s="1829"/>
      <c r="AN224" s="1829"/>
      <c r="AO224" s="1829"/>
      <c r="AP224" s="1829"/>
      <c r="AQ224" s="1829"/>
      <c r="AR224" s="1829"/>
      <c r="AS224" s="1829"/>
      <c r="AT224" s="1829"/>
      <c r="AU224" s="1829"/>
      <c r="AV224" s="1829"/>
      <c r="AW224" s="1829"/>
      <c r="AX224" s="1829"/>
      <c r="AY224" s="1829"/>
      <c r="AZ224" s="1829"/>
      <c r="BA224" s="1829"/>
      <c r="BB224" s="1829"/>
      <c r="BC224" s="1829"/>
      <c r="BD224" s="1829"/>
      <c r="BE224" s="1829"/>
      <c r="BF224" s="1829"/>
      <c r="BG224" s="1642"/>
    </row>
    <row customHeight="1" ht="11.25">
      <c r="A225" s="1173" t="s">
        <v>4520</v>
      </c>
      <c r="B225" s="1173"/>
      <c r="C225" s="1173"/>
      <c r="D225" s="1167"/>
      <c r="E225" s="1177"/>
      <c r="F225" s="1835"/>
      <c r="G225" s="1836"/>
      <c r="H225" s="2535" t="s">
        <v>183</v>
      </c>
      <c r="I225" s="2536"/>
      <c r="J225" s="2505"/>
      <c r="K225" s="2537"/>
      <c r="L225" s="2127"/>
      <c r="M225" s="2128"/>
      <c r="N225" s="2528"/>
      <c r="O225" s="2529"/>
      <c r="P225" s="2532"/>
      <c r="Q225" s="2533"/>
      <c r="R225" s="2533"/>
      <c r="S225" s="2534"/>
      <c r="T225" s="2533"/>
      <c r="U225" s="2533"/>
      <c r="V225" s="2533"/>
      <c r="W225" s="2533"/>
      <c r="X225" s="2533"/>
      <c r="Y225" s="2533"/>
      <c r="Z225" s="1182"/>
      <c r="AA225" s="1183"/>
      <c r="AB225" s="1248" t="s">
        <v>4562</v>
      </c>
      <c r="AC225" s="1187"/>
      <c r="AD225" s="1187"/>
      <c r="AE225" s="1189"/>
      <c r="AF225" s="2526"/>
      <c r="AG225" s="2527"/>
      <c r="AH225" s="2527"/>
      <c r="AI225" s="2526"/>
      <c r="AJ225" s="2527"/>
      <c r="AK225" s="2527"/>
      <c r="AL225" s="1992"/>
      <c r="AM225" s="1829"/>
      <c r="AN225" s="1829"/>
      <c r="AO225" s="1829"/>
      <c r="AP225" s="1829"/>
      <c r="AQ225" s="1829"/>
      <c r="AR225" s="1829"/>
      <c r="AS225" s="1829"/>
      <c r="AT225" s="1829"/>
      <c r="AU225" s="1829"/>
      <c r="AV225" s="1829"/>
      <c r="AW225" s="1829"/>
      <c r="AX225" s="1829"/>
      <c r="AY225" s="1829"/>
      <c r="AZ225" s="1829"/>
      <c r="BA225" s="1829"/>
      <c r="BB225" s="1829"/>
      <c r="BC225" s="1829"/>
      <c r="BD225" s="1829"/>
      <c r="BE225" s="1829"/>
      <c r="BF225" s="1829"/>
      <c r="BG225" s="1642"/>
    </row>
    <row customHeight="1" ht="11.25">
      <c r="A226" s="1173" t="s">
        <v>4520</v>
      </c>
      <c r="B226" s="1173"/>
      <c r="C226" s="1173"/>
      <c r="D226" s="1167"/>
      <c r="E226" s="1177"/>
      <c r="F226" s="1835"/>
      <c r="G226" s="1836"/>
      <c r="H226" s="2535" t="s">
        <v>183</v>
      </c>
      <c r="I226" s="2536"/>
      <c r="J226" s="2505"/>
      <c r="K226" s="2537"/>
      <c r="L226" s="2127"/>
      <c r="M226" s="2128"/>
      <c r="N226" s="1182"/>
      <c r="O226" s="1183"/>
      <c r="P226" s="1175" t="s">
        <v>4563</v>
      </c>
      <c r="Q226" s="1183"/>
      <c r="R226" s="1183"/>
      <c r="S226" s="1183"/>
      <c r="T226" s="1183"/>
      <c r="U226" s="1183"/>
      <c r="V226" s="1183"/>
      <c r="W226" s="1183"/>
      <c r="X226" s="1183"/>
      <c r="Y226" s="1183"/>
      <c r="Z226" s="1183"/>
      <c r="AA226" s="1183"/>
      <c r="AB226" s="1183"/>
      <c r="AC226" s="1183"/>
      <c r="AD226" s="1183"/>
      <c r="AE226" s="1190"/>
      <c r="AF226" s="2526"/>
      <c r="AG226" s="2527"/>
      <c r="AH226" s="2527"/>
      <c r="AI226" s="2526"/>
      <c r="AJ226" s="2527"/>
      <c r="AK226" s="2527"/>
      <c r="AL226" s="1992"/>
      <c r="AM226" s="1829"/>
      <c r="AN226" s="1829"/>
      <c r="AO226" s="1829"/>
      <c r="AP226" s="1829"/>
      <c r="AQ226" s="1829"/>
      <c r="AR226" s="1829"/>
      <c r="AS226" s="1829"/>
      <c r="AT226" s="1829"/>
      <c r="AU226" s="1829"/>
      <c r="AV226" s="1829"/>
      <c r="AW226" s="1829"/>
      <c r="AX226" s="1829"/>
      <c r="AY226" s="1829"/>
      <c r="AZ226" s="1829"/>
      <c r="BA226" s="1829"/>
      <c r="BB226" s="1829"/>
      <c r="BC226" s="1829"/>
      <c r="BD226" s="1829"/>
      <c r="BE226" s="1829"/>
      <c r="BF226" s="1829"/>
      <c r="BG226" s="1642"/>
    </row>
    <row customHeight="1" ht="11.25">
      <c r="A227" s="1173" t="s">
        <v>4520</v>
      </c>
      <c r="B227" s="1173"/>
      <c r="C227" s="1173"/>
      <c r="D227" s="1167"/>
      <c r="E227" s="1177"/>
      <c r="F227" s="1835"/>
      <c r="G227" s="690" t="s">
        <v>103</v>
      </c>
      <c r="H227" s="2535" t="s">
        <v>193</v>
      </c>
      <c r="I227" s="2536"/>
      <c r="J227" s="2505"/>
      <c r="K227" s="2537" t="s">
        <v>4660</v>
      </c>
      <c r="L227" s="2127" t="s">
        <v>19</v>
      </c>
      <c r="M227" s="2128"/>
      <c r="N227" s="1990"/>
      <c r="O227" s="1184" t="s">
        <v>552</v>
      </c>
      <c r="P227" s="1185"/>
      <c r="Q227" s="1185"/>
      <c r="R227" s="1185"/>
      <c r="S227" s="1185"/>
      <c r="T227" s="1185"/>
      <c r="U227" s="1185"/>
      <c r="V227" s="1185"/>
      <c r="W227" s="1185"/>
      <c r="X227" s="1185"/>
      <c r="Y227" s="1185"/>
      <c r="Z227" s="1185"/>
      <c r="AA227" s="1185"/>
      <c r="AB227" s="1185"/>
      <c r="AC227" s="1185"/>
      <c r="AD227" s="1185"/>
      <c r="AE227" s="1185"/>
      <c r="AF227" s="2526">
        <v>1</v>
      </c>
      <c r="AG227" s="2527" t="s">
        <v>4553</v>
      </c>
      <c r="AH227" s="2527" t="s">
        <v>4554</v>
      </c>
      <c r="AI227" s="2526">
        <v>1</v>
      </c>
      <c r="AJ227" s="2527" t="s">
        <v>4553</v>
      </c>
      <c r="AK227" s="2527" t="s">
        <v>4554</v>
      </c>
      <c r="AL227" s="1992"/>
      <c r="AM227" s="1829"/>
      <c r="AN227" s="1829"/>
      <c r="AO227" s="1829"/>
      <c r="AP227" s="1829"/>
      <c r="AQ227" s="1829"/>
      <c r="AR227" s="1829"/>
      <c r="AS227" s="1829"/>
      <c r="AT227" s="1829"/>
      <c r="AU227" s="1829"/>
      <c r="AV227" s="1829"/>
      <c r="AW227" s="1829"/>
      <c r="AX227" s="1829"/>
      <c r="AY227" s="1829"/>
      <c r="AZ227" s="1829"/>
      <c r="BA227" s="1829"/>
      <c r="BB227" s="1829"/>
      <c r="BC227" s="1829"/>
      <c r="BD227" s="1829"/>
      <c r="BE227" s="1829"/>
      <c r="BF227" s="1829"/>
      <c r="BG227" s="1642"/>
    </row>
    <row customHeight="1" ht="11.25">
      <c r="A228" s="1173" t="s">
        <v>4520</v>
      </c>
      <c r="B228" s="1173"/>
      <c r="C228" s="1173"/>
      <c r="D228" s="1167"/>
      <c r="E228" s="1177"/>
      <c r="F228" s="1835"/>
      <c r="G228" s="1836"/>
      <c r="H228" s="2535" t="s">
        <v>188</v>
      </c>
      <c r="I228" s="2536"/>
      <c r="J228" s="2505"/>
      <c r="K228" s="2537"/>
      <c r="L228" s="2127"/>
      <c r="M228" s="2128"/>
      <c r="N228" s="2528"/>
      <c r="O228" s="2529">
        <v>1</v>
      </c>
      <c r="P228" s="2530" t="s">
        <v>62</v>
      </c>
      <c r="Q228" s="3361" t="s">
        <v>4661</v>
      </c>
      <c r="R228" s="3362" t="s">
        <v>4556</v>
      </c>
      <c r="S228" s="3362" t="s">
        <v>148</v>
      </c>
      <c r="T228" s="3362" t="s">
        <v>148</v>
      </c>
      <c r="U228" s="3362" t="s">
        <v>149</v>
      </c>
      <c r="V228" s="3362" t="s">
        <v>4662</v>
      </c>
      <c r="W228" s="3362" t="s">
        <v>4663</v>
      </c>
      <c r="X228" s="3362" t="s">
        <v>4664</v>
      </c>
      <c r="Y228" s="3362" t="s">
        <v>4665</v>
      </c>
      <c r="Z228" s="1182"/>
      <c r="AA228" s="1183"/>
      <c r="AB228" s="1183"/>
      <c r="AC228" s="1187"/>
      <c r="AD228" s="1187"/>
      <c r="AE228" s="1188"/>
      <c r="AF228" s="2526"/>
      <c r="AG228" s="2527"/>
      <c r="AH228" s="2527"/>
      <c r="AI228" s="2526"/>
      <c r="AJ228" s="2527"/>
      <c r="AK228" s="2527"/>
      <c r="AL228" s="1992"/>
      <c r="AM228" s="1829"/>
      <c r="AN228" s="1829"/>
      <c r="AO228" s="1829"/>
      <c r="AP228" s="1829"/>
      <c r="AQ228" s="1829"/>
      <c r="AR228" s="1829"/>
      <c r="AS228" s="1829"/>
      <c r="AT228" s="1829"/>
      <c r="AU228" s="1829"/>
      <c r="AV228" s="1829"/>
      <c r="AW228" s="1829"/>
      <c r="AX228" s="1829"/>
      <c r="AY228" s="1829"/>
      <c r="AZ228" s="1829"/>
      <c r="BA228" s="1829"/>
      <c r="BB228" s="1829"/>
      <c r="BC228" s="1829"/>
      <c r="BD228" s="1829"/>
      <c r="BE228" s="1829"/>
      <c r="BF228" s="1829"/>
      <c r="BG228" s="1642"/>
    </row>
    <row customHeight="1" ht="11.25">
      <c r="A229" s="1173" t="s">
        <v>4520</v>
      </c>
      <c r="B229" s="1173"/>
      <c r="C229" s="1173"/>
      <c r="D229" s="1167"/>
      <c r="E229" s="1177"/>
      <c r="F229" s="1835"/>
      <c r="G229" s="1836"/>
      <c r="H229" s="2535" t="s">
        <v>188</v>
      </c>
      <c r="I229" s="2536"/>
      <c r="J229" s="2505"/>
      <c r="K229" s="2537"/>
      <c r="L229" s="2127"/>
      <c r="M229" s="2128"/>
      <c r="N229" s="2528"/>
      <c r="O229" s="2529"/>
      <c r="P229" s="2531"/>
      <c r="Q229" s="3361"/>
      <c r="R229" s="2533"/>
      <c r="S229" s="2534"/>
      <c r="T229" s="2533"/>
      <c r="U229" s="2533"/>
      <c r="V229" s="2533"/>
      <c r="W229" s="2533"/>
      <c r="X229" s="2533"/>
      <c r="Y229" s="2533"/>
      <c r="Z229" s="1834"/>
      <c r="AA229" s="1800">
        <v>1</v>
      </c>
      <c r="AB229" s="1186" t="s">
        <v>4560</v>
      </c>
      <c r="AC229" s="1176">
        <v>3219.79</v>
      </c>
      <c r="AD229" s="1186" t="str">
        <f>AB229</f>
        <v>      Амортизационные отчисления с выделением результатов переоценки основных средств и нематериальных активов</v>
      </c>
      <c r="AE229" s="1176">
        <v>0</v>
      </c>
      <c r="AF229" s="2526"/>
      <c r="AG229" s="2527"/>
      <c r="AH229" s="2527"/>
      <c r="AI229" s="2526"/>
      <c r="AJ229" s="2527"/>
      <c r="AK229" s="2527"/>
      <c r="AL229" s="1992"/>
      <c r="AM229" s="1829"/>
      <c r="AN229" s="1829"/>
      <c r="AO229" s="1829"/>
      <c r="AP229" s="1829"/>
      <c r="AQ229" s="1829"/>
      <c r="AR229" s="1829"/>
      <c r="AS229" s="1829"/>
      <c r="AT229" s="1829"/>
      <c r="AU229" s="1829"/>
      <c r="AV229" s="1829"/>
      <c r="AW229" s="1829"/>
      <c r="AX229" s="1829"/>
      <c r="AY229" s="1829"/>
      <c r="AZ229" s="1829"/>
      <c r="BA229" s="1829"/>
      <c r="BB229" s="1829"/>
      <c r="BC229" s="1829"/>
      <c r="BD229" s="1829"/>
      <c r="BE229" s="1829"/>
      <c r="BF229" s="1829"/>
      <c r="BG229" s="1642"/>
    </row>
    <row customHeight="1" ht="11.25">
      <c r="A230" s="1173" t="s">
        <v>4520</v>
      </c>
      <c r="B230" s="1173"/>
      <c r="C230" s="1173"/>
      <c r="D230" s="1167"/>
      <c r="E230" s="1177"/>
      <c r="F230" s="1836"/>
      <c r="G230" s="1836"/>
      <c r="H230" s="1836"/>
      <c r="I230" s="1836"/>
      <c r="J230" s="1836"/>
      <c r="K230" s="1836"/>
      <c r="L230" s="1836"/>
      <c r="M230" s="1836"/>
      <c r="N230" s="1836"/>
      <c r="O230" s="1836"/>
      <c r="P230" s="1836"/>
      <c r="Q230" s="1836"/>
      <c r="R230" s="1836"/>
      <c r="S230" s="1836"/>
      <c r="T230" s="1836"/>
      <c r="U230" s="1836"/>
      <c r="V230" s="1836"/>
      <c r="W230" s="1836"/>
      <c r="X230" s="1836"/>
      <c r="Y230" s="1836"/>
      <c r="Z230" s="690" t="s">
        <v>103</v>
      </c>
      <c r="AA230" s="1820" t="s">
        <v>102</v>
      </c>
      <c r="AB230" s="1186" t="s">
        <v>4568</v>
      </c>
      <c r="AC230" s="1176">
        <v>16098.94</v>
      </c>
      <c r="AD230" s="1186" t="str">
        <f>AB230</f>
        <v>  Бюджет субъекта РФ</v>
      </c>
      <c r="AE230" s="1176">
        <v>0</v>
      </c>
      <c r="AF230" s="2093"/>
      <c r="AG230" s="1765"/>
      <c r="AH230" s="1765"/>
      <c r="AI230" s="2093"/>
      <c r="AJ230" s="1765"/>
      <c r="AK230" s="1991"/>
      <c r="AL230" s="1992"/>
      <c r="AM230" s="1829"/>
      <c r="AN230" s="1829"/>
      <c r="AO230" s="1829"/>
      <c r="AP230" s="1829"/>
      <c r="AQ230" s="1829"/>
      <c r="AR230" s="1829"/>
      <c r="AS230" s="1829"/>
      <c r="AT230" s="1829"/>
      <c r="AU230" s="1829"/>
      <c r="AV230" s="1829"/>
      <c r="AW230" s="1829"/>
      <c r="AX230" s="1829"/>
      <c r="AY230" s="1829"/>
      <c r="AZ230" s="1829"/>
      <c r="BA230" s="1829"/>
      <c r="BB230" s="1829"/>
      <c r="BC230" s="1829"/>
      <c r="BD230" s="1829"/>
      <c r="BE230" s="1829"/>
      <c r="BF230" s="1829"/>
      <c r="BG230" s="1642"/>
    </row>
    <row customHeight="1" ht="11.25">
      <c r="A231" s="1173" t="s">
        <v>4520</v>
      </c>
      <c r="B231" s="1173"/>
      <c r="C231" s="1173"/>
      <c r="D231" s="1167"/>
      <c r="E231" s="1177"/>
      <c r="F231" s="1835"/>
      <c r="G231" s="1836"/>
      <c r="H231" s="2535" t="s">
        <v>188</v>
      </c>
      <c r="I231" s="2536"/>
      <c r="J231" s="2505"/>
      <c r="K231" s="2537"/>
      <c r="L231" s="2127"/>
      <c r="M231" s="2128"/>
      <c r="N231" s="2528"/>
      <c r="O231" s="2529"/>
      <c r="P231" s="2532"/>
      <c r="Q231" s="3361"/>
      <c r="R231" s="2533"/>
      <c r="S231" s="2534"/>
      <c r="T231" s="2533"/>
      <c r="U231" s="2533"/>
      <c r="V231" s="2533"/>
      <c r="W231" s="2533"/>
      <c r="X231" s="2533"/>
      <c r="Y231" s="2533"/>
      <c r="Z231" s="1182"/>
      <c r="AA231" s="1183"/>
      <c r="AB231" s="1248" t="s">
        <v>4562</v>
      </c>
      <c r="AC231" s="1187"/>
      <c r="AD231" s="1187"/>
      <c r="AE231" s="1189"/>
      <c r="AF231" s="2526"/>
      <c r="AG231" s="2527"/>
      <c r="AH231" s="2527"/>
      <c r="AI231" s="2526"/>
      <c r="AJ231" s="2527"/>
      <c r="AK231" s="2527"/>
      <c r="AL231" s="1992"/>
      <c r="AM231" s="1829"/>
      <c r="AN231" s="1829"/>
      <c r="AO231" s="1829"/>
      <c r="AP231" s="1829"/>
      <c r="AQ231" s="1829"/>
      <c r="AR231" s="1829"/>
      <c r="AS231" s="1829"/>
      <c r="AT231" s="1829"/>
      <c r="AU231" s="1829"/>
      <c r="AV231" s="1829"/>
      <c r="AW231" s="1829"/>
      <c r="AX231" s="1829"/>
      <c r="AY231" s="1829"/>
      <c r="AZ231" s="1829"/>
      <c r="BA231" s="1829"/>
      <c r="BB231" s="1829"/>
      <c r="BC231" s="1829"/>
      <c r="BD231" s="1829"/>
      <c r="BE231" s="1829"/>
      <c r="BF231" s="1829"/>
      <c r="BG231" s="1642"/>
    </row>
    <row customHeight="1" ht="11.25">
      <c r="A232" s="1173" t="s">
        <v>4520</v>
      </c>
      <c r="B232" s="1173"/>
      <c r="C232" s="1173"/>
      <c r="D232" s="1167"/>
      <c r="E232" s="1177"/>
      <c r="F232" s="1835"/>
      <c r="G232" s="1836"/>
      <c r="H232" s="2535" t="s">
        <v>188</v>
      </c>
      <c r="I232" s="2536"/>
      <c r="J232" s="2505"/>
      <c r="K232" s="2537"/>
      <c r="L232" s="2127"/>
      <c r="M232" s="2128"/>
      <c r="N232" s="1182"/>
      <c r="O232" s="1183"/>
      <c r="P232" s="1175" t="s">
        <v>4563</v>
      </c>
      <c r="Q232" s="1183"/>
      <c r="R232" s="1183"/>
      <c r="S232" s="1183"/>
      <c r="T232" s="1183"/>
      <c r="U232" s="1183"/>
      <c r="V232" s="1183"/>
      <c r="W232" s="1183"/>
      <c r="X232" s="1183"/>
      <c r="Y232" s="1183"/>
      <c r="Z232" s="1183"/>
      <c r="AA232" s="1183"/>
      <c r="AB232" s="1183"/>
      <c r="AC232" s="1183"/>
      <c r="AD232" s="1183"/>
      <c r="AE232" s="1190"/>
      <c r="AF232" s="2526"/>
      <c r="AG232" s="2527"/>
      <c r="AH232" s="2527"/>
      <c r="AI232" s="2526"/>
      <c r="AJ232" s="2527"/>
      <c r="AK232" s="2527"/>
      <c r="AL232" s="1992"/>
      <c r="AM232" s="1829"/>
      <c r="AN232" s="1829"/>
      <c r="AO232" s="1829"/>
      <c r="AP232" s="1829"/>
      <c r="AQ232" s="1829"/>
      <c r="AR232" s="1829"/>
      <c r="AS232" s="1829"/>
      <c r="AT232" s="1829"/>
      <c r="AU232" s="1829"/>
      <c r="AV232" s="1829"/>
      <c r="AW232" s="1829"/>
      <c r="AX232" s="1829"/>
      <c r="AY232" s="1829"/>
      <c r="AZ232" s="1829"/>
      <c r="BA232" s="1829"/>
      <c r="BB232" s="1829"/>
      <c r="BC232" s="1829"/>
      <c r="BD232" s="1829"/>
      <c r="BE232" s="1829"/>
      <c r="BF232" s="1829"/>
      <c r="BG232" s="1642"/>
    </row>
    <row customHeight="1" ht="11.25">
      <c r="A233" s="1173" t="s">
        <v>4520</v>
      </c>
      <c r="B233" s="1173"/>
      <c r="C233" s="1173"/>
      <c r="D233" s="1167"/>
      <c r="E233" s="1177"/>
      <c r="F233" s="1835"/>
      <c r="G233" s="690" t="s">
        <v>103</v>
      </c>
      <c r="H233" s="2535" t="s">
        <v>198</v>
      </c>
      <c r="I233" s="2536"/>
      <c r="J233" s="2505"/>
      <c r="K233" s="2537" t="s">
        <v>4666</v>
      </c>
      <c r="L233" s="2127" t="s">
        <v>19</v>
      </c>
      <c r="M233" s="2128"/>
      <c r="N233" s="1990"/>
      <c r="O233" s="1184" t="s">
        <v>552</v>
      </c>
      <c r="P233" s="1185"/>
      <c r="Q233" s="1185"/>
      <c r="R233" s="1185"/>
      <c r="S233" s="1185"/>
      <c r="T233" s="1185"/>
      <c r="U233" s="1185"/>
      <c r="V233" s="1185"/>
      <c r="W233" s="1185"/>
      <c r="X233" s="1185"/>
      <c r="Y233" s="1185"/>
      <c r="Z233" s="1185"/>
      <c r="AA233" s="1185"/>
      <c r="AB233" s="1185"/>
      <c r="AC233" s="1185"/>
      <c r="AD233" s="1185"/>
      <c r="AE233" s="1185"/>
      <c r="AF233" s="2526">
        <v>1</v>
      </c>
      <c r="AG233" s="2527" t="s">
        <v>4553</v>
      </c>
      <c r="AH233" s="2527" t="s">
        <v>4554</v>
      </c>
      <c r="AI233" s="2526">
        <v>1</v>
      </c>
      <c r="AJ233" s="2527" t="s">
        <v>4553</v>
      </c>
      <c r="AK233" s="2527" t="s">
        <v>4554</v>
      </c>
      <c r="AL233" s="1992"/>
      <c r="AM233" s="1829"/>
      <c r="AN233" s="1829"/>
      <c r="AO233" s="1829"/>
      <c r="AP233" s="1829"/>
      <c r="AQ233" s="1829"/>
      <c r="AR233" s="1829"/>
      <c r="AS233" s="1829"/>
      <c r="AT233" s="1829"/>
      <c r="AU233" s="1829"/>
      <c r="AV233" s="1829"/>
      <c r="AW233" s="1829"/>
      <c r="AX233" s="1829"/>
      <c r="AY233" s="1829"/>
      <c r="AZ233" s="1829"/>
      <c r="BA233" s="1829"/>
      <c r="BB233" s="1829"/>
      <c r="BC233" s="1829"/>
      <c r="BD233" s="1829"/>
      <c r="BE233" s="1829"/>
      <c r="BF233" s="1829"/>
      <c r="BG233" s="1642"/>
    </row>
    <row customHeight="1" ht="11.25">
      <c r="A234" s="1173" t="s">
        <v>4520</v>
      </c>
      <c r="B234" s="1173"/>
      <c r="C234" s="1173"/>
      <c r="D234" s="1167"/>
      <c r="E234" s="1177"/>
      <c r="F234" s="1835"/>
      <c r="G234" s="1836"/>
      <c r="H234" s="2535" t="s">
        <v>193</v>
      </c>
      <c r="I234" s="2536"/>
      <c r="J234" s="2505"/>
      <c r="K234" s="2537"/>
      <c r="L234" s="2127"/>
      <c r="M234" s="2128"/>
      <c r="N234" s="2528"/>
      <c r="O234" s="2529">
        <v>1</v>
      </c>
      <c r="P234" s="2530" t="s">
        <v>62</v>
      </c>
      <c r="Q234" s="3361" t="s">
        <v>4598</v>
      </c>
      <c r="R234" s="3362" t="s">
        <v>4556</v>
      </c>
      <c r="S234" s="3362" t="s">
        <v>181</v>
      </c>
      <c r="T234" s="3362" t="s">
        <v>181</v>
      </c>
      <c r="U234" s="3362" t="s">
        <v>182</v>
      </c>
      <c r="V234" s="3362" t="s">
        <v>4667</v>
      </c>
      <c r="W234" s="3362" t="s">
        <v>4668</v>
      </c>
      <c r="X234" s="3362" t="s">
        <v>4669</v>
      </c>
      <c r="Y234" s="3362" t="s">
        <v>126</v>
      </c>
      <c r="Z234" s="1182"/>
      <c r="AA234" s="1183"/>
      <c r="AB234" s="1183"/>
      <c r="AC234" s="1187"/>
      <c r="AD234" s="1187"/>
      <c r="AE234" s="1188"/>
      <c r="AF234" s="2526"/>
      <c r="AG234" s="2527"/>
      <c r="AH234" s="2527"/>
      <c r="AI234" s="2526"/>
      <c r="AJ234" s="2527"/>
      <c r="AK234" s="2527"/>
      <c r="AL234" s="1992"/>
      <c r="AM234" s="1829"/>
      <c r="AN234" s="1829"/>
      <c r="AO234" s="1829"/>
      <c r="AP234" s="1829"/>
      <c r="AQ234" s="1829"/>
      <c r="AR234" s="1829"/>
      <c r="AS234" s="1829"/>
      <c r="AT234" s="1829"/>
      <c r="AU234" s="1829"/>
      <c r="AV234" s="1829"/>
      <c r="AW234" s="1829"/>
      <c r="AX234" s="1829"/>
      <c r="AY234" s="1829"/>
      <c r="AZ234" s="1829"/>
      <c r="BA234" s="1829"/>
      <c r="BB234" s="1829"/>
      <c r="BC234" s="1829"/>
      <c r="BD234" s="1829"/>
      <c r="BE234" s="1829"/>
      <c r="BF234" s="1829"/>
      <c r="BG234" s="1642"/>
    </row>
    <row customHeight="1" ht="11.25">
      <c r="A235" s="1173" t="s">
        <v>4520</v>
      </c>
      <c r="B235" s="1173"/>
      <c r="C235" s="1173"/>
      <c r="D235" s="1167"/>
      <c r="E235" s="1177"/>
      <c r="F235" s="1835"/>
      <c r="G235" s="1836"/>
      <c r="H235" s="2535" t="s">
        <v>193</v>
      </c>
      <c r="I235" s="2536"/>
      <c r="J235" s="2505"/>
      <c r="K235" s="2537"/>
      <c r="L235" s="2127"/>
      <c r="M235" s="2128"/>
      <c r="N235" s="2528"/>
      <c r="O235" s="2529"/>
      <c r="P235" s="2531"/>
      <c r="Q235" s="3361"/>
      <c r="R235" s="2533"/>
      <c r="S235" s="2534"/>
      <c r="T235" s="2533"/>
      <c r="U235" s="2533"/>
      <c r="V235" s="2533"/>
      <c r="W235" s="2533"/>
      <c r="X235" s="2533"/>
      <c r="Y235" s="2533"/>
      <c r="Z235" s="1834"/>
      <c r="AA235" s="1800">
        <v>1</v>
      </c>
      <c r="AB235" s="1186" t="s">
        <v>4560</v>
      </c>
      <c r="AC235" s="1176">
        <v>2395.31</v>
      </c>
      <c r="AD235" s="1186" t="str">
        <f>AB235</f>
        <v>      Амортизационные отчисления с выделением результатов переоценки основных средств и нематериальных активов</v>
      </c>
      <c r="AE235" s="1176">
        <v>2869.647</v>
      </c>
      <c r="AF235" s="2526"/>
      <c r="AG235" s="2527"/>
      <c r="AH235" s="2527"/>
      <c r="AI235" s="2526"/>
      <c r="AJ235" s="2527"/>
      <c r="AK235" s="2527"/>
      <c r="AL235" s="1992"/>
      <c r="AM235" s="1829"/>
      <c r="AN235" s="1829"/>
      <c r="AO235" s="1829"/>
      <c r="AP235" s="1829"/>
      <c r="AQ235" s="1829"/>
      <c r="AR235" s="1829"/>
      <c r="AS235" s="1829"/>
      <c r="AT235" s="1829"/>
      <c r="AU235" s="1829"/>
      <c r="AV235" s="1829"/>
      <c r="AW235" s="1829"/>
      <c r="AX235" s="1829"/>
      <c r="AY235" s="1829"/>
      <c r="AZ235" s="1829"/>
      <c r="BA235" s="1829"/>
      <c r="BB235" s="1829"/>
      <c r="BC235" s="1829"/>
      <c r="BD235" s="1829"/>
      <c r="BE235" s="1829"/>
      <c r="BF235" s="1829"/>
      <c r="BG235" s="1642"/>
    </row>
    <row customHeight="1" ht="11.25">
      <c r="A236" s="1173" t="s">
        <v>4520</v>
      </c>
      <c r="B236" s="1173"/>
      <c r="C236" s="1173"/>
      <c r="D236" s="1167"/>
      <c r="E236" s="1177"/>
      <c r="F236" s="1836"/>
      <c r="G236" s="1836"/>
      <c r="H236" s="1836"/>
      <c r="I236" s="1836"/>
      <c r="J236" s="1836"/>
      <c r="K236" s="1836"/>
      <c r="L236" s="1836"/>
      <c r="M236" s="1836"/>
      <c r="N236" s="1836"/>
      <c r="O236" s="1836"/>
      <c r="P236" s="1836"/>
      <c r="Q236" s="1836"/>
      <c r="R236" s="1836"/>
      <c r="S236" s="1836"/>
      <c r="T236" s="1836"/>
      <c r="U236" s="1836"/>
      <c r="V236" s="1836"/>
      <c r="W236" s="1836"/>
      <c r="X236" s="1836"/>
      <c r="Y236" s="1836"/>
      <c r="Z236" s="690" t="s">
        <v>103</v>
      </c>
      <c r="AA236" s="1820" t="s">
        <v>102</v>
      </c>
      <c r="AB236" s="1186" t="s">
        <v>4568</v>
      </c>
      <c r="AC236" s="1176">
        <v>11976.56</v>
      </c>
      <c r="AD236" s="1186" t="str">
        <f>AB236</f>
        <v>  Бюджет субъекта РФ</v>
      </c>
      <c r="AE236" s="1176">
        <v>14348.234</v>
      </c>
      <c r="AF236" s="2093"/>
      <c r="AG236" s="1765"/>
      <c r="AH236" s="1765"/>
      <c r="AI236" s="2093"/>
      <c r="AJ236" s="1765"/>
      <c r="AK236" s="1991"/>
      <c r="AL236" s="1992"/>
      <c r="AM236" s="1829"/>
      <c r="AN236" s="1829"/>
      <c r="AO236" s="1829"/>
      <c r="AP236" s="1829"/>
      <c r="AQ236" s="1829"/>
      <c r="AR236" s="1829"/>
      <c r="AS236" s="1829"/>
      <c r="AT236" s="1829"/>
      <c r="AU236" s="1829"/>
      <c r="AV236" s="1829"/>
      <c r="AW236" s="1829"/>
      <c r="AX236" s="1829"/>
      <c r="AY236" s="1829"/>
      <c r="AZ236" s="1829"/>
      <c r="BA236" s="1829"/>
      <c r="BB236" s="1829"/>
      <c r="BC236" s="1829"/>
      <c r="BD236" s="1829"/>
      <c r="BE236" s="1829"/>
      <c r="BF236" s="1829"/>
      <c r="BG236" s="1642"/>
    </row>
    <row customHeight="1" ht="11.25">
      <c r="A237" s="1173" t="s">
        <v>4520</v>
      </c>
      <c r="B237" s="1173"/>
      <c r="C237" s="1173"/>
      <c r="D237" s="1167"/>
      <c r="E237" s="1177"/>
      <c r="F237" s="1835"/>
      <c r="G237" s="1836"/>
      <c r="H237" s="2535" t="s">
        <v>193</v>
      </c>
      <c r="I237" s="2536"/>
      <c r="J237" s="2505"/>
      <c r="K237" s="2537"/>
      <c r="L237" s="2127"/>
      <c r="M237" s="2128"/>
      <c r="N237" s="2528"/>
      <c r="O237" s="2529"/>
      <c r="P237" s="2532"/>
      <c r="Q237" s="3361"/>
      <c r="R237" s="2533"/>
      <c r="S237" s="2534"/>
      <c r="T237" s="2533"/>
      <c r="U237" s="2533"/>
      <c r="V237" s="2533"/>
      <c r="W237" s="2533"/>
      <c r="X237" s="2533"/>
      <c r="Y237" s="2533"/>
      <c r="Z237" s="1182"/>
      <c r="AA237" s="1183"/>
      <c r="AB237" s="1248" t="s">
        <v>4562</v>
      </c>
      <c r="AC237" s="1187"/>
      <c r="AD237" s="1187"/>
      <c r="AE237" s="1189"/>
      <c r="AF237" s="2526"/>
      <c r="AG237" s="2527"/>
      <c r="AH237" s="2527"/>
      <c r="AI237" s="2526"/>
      <c r="AJ237" s="2527"/>
      <c r="AK237" s="2527"/>
      <c r="AL237" s="1992"/>
      <c r="AM237" s="1829"/>
      <c r="AN237" s="1829"/>
      <c r="AO237" s="1829"/>
      <c r="AP237" s="1829"/>
      <c r="AQ237" s="1829"/>
      <c r="AR237" s="1829"/>
      <c r="AS237" s="1829"/>
      <c r="AT237" s="1829"/>
      <c r="AU237" s="1829"/>
      <c r="AV237" s="1829"/>
      <c r="AW237" s="1829"/>
      <c r="AX237" s="1829"/>
      <c r="AY237" s="1829"/>
      <c r="AZ237" s="1829"/>
      <c r="BA237" s="1829"/>
      <c r="BB237" s="1829"/>
      <c r="BC237" s="1829"/>
      <c r="BD237" s="1829"/>
      <c r="BE237" s="1829"/>
      <c r="BF237" s="1829"/>
      <c r="BG237" s="1642"/>
    </row>
    <row customHeight="1" ht="11.25">
      <c r="A238" s="1173" t="s">
        <v>4520</v>
      </c>
      <c r="B238" s="1173"/>
      <c r="C238" s="1173"/>
      <c r="D238" s="1167"/>
      <c r="E238" s="1177"/>
      <c r="F238" s="1835"/>
      <c r="G238" s="1836"/>
      <c r="H238" s="2535" t="s">
        <v>193</v>
      </c>
      <c r="I238" s="2536"/>
      <c r="J238" s="2505"/>
      <c r="K238" s="2537"/>
      <c r="L238" s="2127"/>
      <c r="M238" s="2128"/>
      <c r="N238" s="1182"/>
      <c r="O238" s="1183"/>
      <c r="P238" s="1175" t="s">
        <v>4563</v>
      </c>
      <c r="Q238" s="1183"/>
      <c r="R238" s="1183"/>
      <c r="S238" s="1183"/>
      <c r="T238" s="1183"/>
      <c r="U238" s="1183"/>
      <c r="V238" s="1183"/>
      <c r="W238" s="1183"/>
      <c r="X238" s="1183"/>
      <c r="Y238" s="1183"/>
      <c r="Z238" s="1183"/>
      <c r="AA238" s="1183"/>
      <c r="AB238" s="1183"/>
      <c r="AC238" s="1183"/>
      <c r="AD238" s="1183"/>
      <c r="AE238" s="1190"/>
      <c r="AF238" s="2526"/>
      <c r="AG238" s="2527"/>
      <c r="AH238" s="2527"/>
      <c r="AI238" s="2526"/>
      <c r="AJ238" s="2527"/>
      <c r="AK238" s="2527"/>
      <c r="AL238" s="1992"/>
      <c r="AM238" s="1829"/>
      <c r="AN238" s="1829"/>
      <c r="AO238" s="1829"/>
      <c r="AP238" s="1829"/>
      <c r="AQ238" s="1829"/>
      <c r="AR238" s="1829"/>
      <c r="AS238" s="1829"/>
      <c r="AT238" s="1829"/>
      <c r="AU238" s="1829"/>
      <c r="AV238" s="1829"/>
      <c r="AW238" s="1829"/>
      <c r="AX238" s="1829"/>
      <c r="AY238" s="1829"/>
      <c r="AZ238" s="1829"/>
      <c r="BA238" s="1829"/>
      <c r="BB238" s="1829"/>
      <c r="BC238" s="1829"/>
      <c r="BD238" s="1829"/>
      <c r="BE238" s="1829"/>
      <c r="BF238" s="1829"/>
      <c r="BG238" s="1642"/>
    </row>
    <row customHeight="1" ht="11.25">
      <c r="A239" s="1173" t="s">
        <v>4520</v>
      </c>
      <c r="B239" s="1173"/>
      <c r="C239" s="1173"/>
      <c r="D239" s="1167"/>
      <c r="E239" s="1177"/>
      <c r="F239" s="1835"/>
      <c r="G239" s="690" t="s">
        <v>103</v>
      </c>
      <c r="H239" s="2535" t="s">
        <v>203</v>
      </c>
      <c r="I239" s="2536"/>
      <c r="J239" s="2505"/>
      <c r="K239" s="2537" t="s">
        <v>4670</v>
      </c>
      <c r="L239" s="2127" t="s">
        <v>19</v>
      </c>
      <c r="M239" s="2128"/>
      <c r="N239" s="1990"/>
      <c r="O239" s="1184" t="s">
        <v>552</v>
      </c>
      <c r="P239" s="1185"/>
      <c r="Q239" s="1185"/>
      <c r="R239" s="1185"/>
      <c r="S239" s="1185"/>
      <c r="T239" s="1185"/>
      <c r="U239" s="1185"/>
      <c r="V239" s="1185"/>
      <c r="W239" s="1185"/>
      <c r="X239" s="1185"/>
      <c r="Y239" s="1185"/>
      <c r="Z239" s="1185"/>
      <c r="AA239" s="1185"/>
      <c r="AB239" s="1185"/>
      <c r="AC239" s="1185"/>
      <c r="AD239" s="1185"/>
      <c r="AE239" s="1185"/>
      <c r="AF239" s="2526">
        <v>1</v>
      </c>
      <c r="AG239" s="2527" t="s">
        <v>4553</v>
      </c>
      <c r="AH239" s="2527" t="s">
        <v>4554</v>
      </c>
      <c r="AI239" s="2526">
        <v>1</v>
      </c>
      <c r="AJ239" s="2527" t="s">
        <v>4553</v>
      </c>
      <c r="AK239" s="2527" t="s">
        <v>4554</v>
      </c>
      <c r="AL239" s="1992"/>
      <c r="AM239" s="1829"/>
      <c r="AN239" s="1829"/>
      <c r="AO239" s="1829"/>
      <c r="AP239" s="1829"/>
      <c r="AQ239" s="1829"/>
      <c r="AR239" s="1829"/>
      <c r="AS239" s="1829"/>
      <c r="AT239" s="1829"/>
      <c r="AU239" s="1829"/>
      <c r="AV239" s="1829"/>
      <c r="AW239" s="1829"/>
      <c r="AX239" s="1829"/>
      <c r="AY239" s="1829"/>
      <c r="AZ239" s="1829"/>
      <c r="BA239" s="1829"/>
      <c r="BB239" s="1829"/>
      <c r="BC239" s="1829"/>
      <c r="BD239" s="1829"/>
      <c r="BE239" s="1829"/>
      <c r="BF239" s="1829"/>
      <c r="BG239" s="1642"/>
    </row>
    <row customHeight="1" ht="11.25">
      <c r="A240" s="1173" t="s">
        <v>4520</v>
      </c>
      <c r="B240" s="1173"/>
      <c r="C240" s="1173"/>
      <c r="D240" s="1167"/>
      <c r="E240" s="1177"/>
      <c r="F240" s="1835"/>
      <c r="G240" s="1836"/>
      <c r="H240" s="2535" t="s">
        <v>198</v>
      </c>
      <c r="I240" s="2536"/>
      <c r="J240" s="2505"/>
      <c r="K240" s="2537"/>
      <c r="L240" s="2127"/>
      <c r="M240" s="2128"/>
      <c r="N240" s="2528"/>
      <c r="O240" s="2529">
        <v>1</v>
      </c>
      <c r="P240" s="2530" t="s">
        <v>62</v>
      </c>
      <c r="Q240" s="3361" t="s">
        <v>4671</v>
      </c>
      <c r="R240" s="3362" t="s">
        <v>4556</v>
      </c>
      <c r="S240" s="3362" t="s">
        <v>210</v>
      </c>
      <c r="T240" s="3362" t="s">
        <v>210</v>
      </c>
      <c r="U240" s="3362" t="s">
        <v>211</v>
      </c>
      <c r="V240" s="3362" t="s">
        <v>4672</v>
      </c>
      <c r="W240" s="3362" t="s">
        <v>4673</v>
      </c>
      <c r="X240" s="3362" t="s">
        <v>4674</v>
      </c>
      <c r="Y240" s="3362" t="s">
        <v>4675</v>
      </c>
      <c r="Z240" s="1182"/>
      <c r="AA240" s="1183"/>
      <c r="AB240" s="1183"/>
      <c r="AC240" s="1187"/>
      <c r="AD240" s="1187"/>
      <c r="AE240" s="1188"/>
      <c r="AF240" s="2526"/>
      <c r="AG240" s="2527"/>
      <c r="AH240" s="2527"/>
      <c r="AI240" s="2526"/>
      <c r="AJ240" s="2527"/>
      <c r="AK240" s="2527"/>
      <c r="AL240" s="1992"/>
      <c r="AM240" s="1829"/>
      <c r="AN240" s="1829"/>
      <c r="AO240" s="1829"/>
      <c r="AP240" s="1829"/>
      <c r="AQ240" s="1829"/>
      <c r="AR240" s="1829"/>
      <c r="AS240" s="1829"/>
      <c r="AT240" s="1829"/>
      <c r="AU240" s="1829"/>
      <c r="AV240" s="1829"/>
      <c r="AW240" s="1829"/>
      <c r="AX240" s="1829"/>
      <c r="AY240" s="1829"/>
      <c r="AZ240" s="1829"/>
      <c r="BA240" s="1829"/>
      <c r="BB240" s="1829"/>
      <c r="BC240" s="1829"/>
      <c r="BD240" s="1829"/>
      <c r="BE240" s="1829"/>
      <c r="BF240" s="1829"/>
      <c r="BG240" s="1642"/>
    </row>
    <row customHeight="1" ht="11.25">
      <c r="A241" s="1173" t="s">
        <v>4520</v>
      </c>
      <c r="B241" s="1173"/>
      <c r="C241" s="1173"/>
      <c r="D241" s="1167"/>
      <c r="E241" s="1177"/>
      <c r="F241" s="1835"/>
      <c r="G241" s="1836"/>
      <c r="H241" s="2535" t="s">
        <v>198</v>
      </c>
      <c r="I241" s="2536"/>
      <c r="J241" s="2505"/>
      <c r="K241" s="2537"/>
      <c r="L241" s="2127"/>
      <c r="M241" s="2128"/>
      <c r="N241" s="2528"/>
      <c r="O241" s="2529"/>
      <c r="P241" s="2531"/>
      <c r="Q241" s="3361"/>
      <c r="R241" s="2533"/>
      <c r="S241" s="2534"/>
      <c r="T241" s="2533"/>
      <c r="U241" s="2533"/>
      <c r="V241" s="2533"/>
      <c r="W241" s="2533"/>
      <c r="X241" s="2533"/>
      <c r="Y241" s="2533"/>
      <c r="Z241" s="1834"/>
      <c r="AA241" s="1800">
        <v>1</v>
      </c>
      <c r="AB241" s="1186" t="s">
        <v>4560</v>
      </c>
      <c r="AC241" s="1176">
        <v>2395.31</v>
      </c>
      <c r="AD241" s="1186" t="str">
        <f>AB241</f>
        <v>      Амортизационные отчисления с выделением результатов переоценки основных средств и нематериальных активов</v>
      </c>
      <c r="AE241" s="1176">
        <v>2395.311</v>
      </c>
      <c r="AF241" s="2526"/>
      <c r="AG241" s="2527"/>
      <c r="AH241" s="2527"/>
      <c r="AI241" s="2526"/>
      <c r="AJ241" s="2527"/>
      <c r="AK241" s="2527"/>
      <c r="AL241" s="1992"/>
      <c r="AM241" s="1829"/>
      <c r="AN241" s="1829"/>
      <c r="AO241" s="1829"/>
      <c r="AP241" s="1829"/>
      <c r="AQ241" s="1829"/>
      <c r="AR241" s="1829"/>
      <c r="AS241" s="1829"/>
      <c r="AT241" s="1829"/>
      <c r="AU241" s="1829"/>
      <c r="AV241" s="1829"/>
      <c r="AW241" s="1829"/>
      <c r="AX241" s="1829"/>
      <c r="AY241" s="1829"/>
      <c r="AZ241" s="1829"/>
      <c r="BA241" s="1829"/>
      <c r="BB241" s="1829"/>
      <c r="BC241" s="1829"/>
      <c r="BD241" s="1829"/>
      <c r="BE241" s="1829"/>
      <c r="BF241" s="1829"/>
      <c r="BG241" s="1642"/>
    </row>
    <row customHeight="1" ht="11.25">
      <c r="A242" s="1173" t="s">
        <v>4520</v>
      </c>
      <c r="B242" s="1173"/>
      <c r="C242" s="1173"/>
      <c r="D242" s="1167"/>
      <c r="E242" s="1177"/>
      <c r="F242" s="1836"/>
      <c r="G242" s="1836"/>
      <c r="H242" s="1836"/>
      <c r="I242" s="1836"/>
      <c r="J242" s="1836"/>
      <c r="K242" s="1836"/>
      <c r="L242" s="1836"/>
      <c r="M242" s="1836"/>
      <c r="N242" s="1836"/>
      <c r="O242" s="1836"/>
      <c r="P242" s="1836"/>
      <c r="Q242" s="1836"/>
      <c r="R242" s="1836"/>
      <c r="S242" s="1836"/>
      <c r="T242" s="1836"/>
      <c r="U242" s="1836"/>
      <c r="V242" s="1836"/>
      <c r="W242" s="1836"/>
      <c r="X242" s="1836"/>
      <c r="Y242" s="1836"/>
      <c r="Z242" s="690" t="s">
        <v>103</v>
      </c>
      <c r="AA242" s="1820" t="s">
        <v>102</v>
      </c>
      <c r="AB242" s="1186" t="s">
        <v>4568</v>
      </c>
      <c r="AC242" s="1176">
        <v>11976.56</v>
      </c>
      <c r="AD242" s="1186" t="str">
        <f>AB242</f>
        <v>  Бюджет субъекта РФ</v>
      </c>
      <c r="AE242" s="1176">
        <v>11976.557</v>
      </c>
      <c r="AF242" s="2093"/>
      <c r="AG242" s="1765"/>
      <c r="AH242" s="1765"/>
      <c r="AI242" s="2093"/>
      <c r="AJ242" s="1765"/>
      <c r="AK242" s="1991"/>
      <c r="AL242" s="1992"/>
      <c r="AM242" s="1829"/>
      <c r="AN242" s="1829"/>
      <c r="AO242" s="1829"/>
      <c r="AP242" s="1829"/>
      <c r="AQ242" s="1829"/>
      <c r="AR242" s="1829"/>
      <c r="AS242" s="1829"/>
      <c r="AT242" s="1829"/>
      <c r="AU242" s="1829"/>
      <c r="AV242" s="1829"/>
      <c r="AW242" s="1829"/>
      <c r="AX242" s="1829"/>
      <c r="AY242" s="1829"/>
      <c r="AZ242" s="1829"/>
      <c r="BA242" s="1829"/>
      <c r="BB242" s="1829"/>
      <c r="BC242" s="1829"/>
      <c r="BD242" s="1829"/>
      <c r="BE242" s="1829"/>
      <c r="BF242" s="1829"/>
      <c r="BG242" s="1642"/>
    </row>
    <row customHeight="1" ht="11.25">
      <c r="A243" s="1173" t="s">
        <v>4520</v>
      </c>
      <c r="B243" s="1173"/>
      <c r="C243" s="1173"/>
      <c r="D243" s="1167"/>
      <c r="E243" s="1177"/>
      <c r="F243" s="1835"/>
      <c r="G243" s="1836"/>
      <c r="H243" s="2535" t="s">
        <v>198</v>
      </c>
      <c r="I243" s="2536"/>
      <c r="J243" s="2505"/>
      <c r="K243" s="2537"/>
      <c r="L243" s="2127"/>
      <c r="M243" s="2128"/>
      <c r="N243" s="2528"/>
      <c r="O243" s="2529"/>
      <c r="P243" s="2532"/>
      <c r="Q243" s="3361"/>
      <c r="R243" s="2533"/>
      <c r="S243" s="2534"/>
      <c r="T243" s="2533"/>
      <c r="U243" s="2533"/>
      <c r="V243" s="2533"/>
      <c r="W243" s="2533"/>
      <c r="X243" s="2533"/>
      <c r="Y243" s="2533"/>
      <c r="Z243" s="1182"/>
      <c r="AA243" s="1183"/>
      <c r="AB243" s="1248" t="s">
        <v>4562</v>
      </c>
      <c r="AC243" s="1187"/>
      <c r="AD243" s="1187"/>
      <c r="AE243" s="1189"/>
      <c r="AF243" s="2526"/>
      <c r="AG243" s="2527"/>
      <c r="AH243" s="2527"/>
      <c r="AI243" s="2526"/>
      <c r="AJ243" s="2527"/>
      <c r="AK243" s="2527"/>
      <c r="AL243" s="1992"/>
      <c r="AM243" s="1829"/>
      <c r="AN243" s="1829"/>
      <c r="AO243" s="1829"/>
      <c r="AP243" s="1829"/>
      <c r="AQ243" s="1829"/>
      <c r="AR243" s="1829"/>
      <c r="AS243" s="1829"/>
      <c r="AT243" s="1829"/>
      <c r="AU243" s="1829"/>
      <c r="AV243" s="1829"/>
      <c r="AW243" s="1829"/>
      <c r="AX243" s="1829"/>
      <c r="AY243" s="1829"/>
      <c r="AZ243" s="1829"/>
      <c r="BA243" s="1829"/>
      <c r="BB243" s="1829"/>
      <c r="BC243" s="1829"/>
      <c r="BD243" s="1829"/>
      <c r="BE243" s="1829"/>
      <c r="BF243" s="1829"/>
      <c r="BG243" s="1642"/>
    </row>
    <row customHeight="1" ht="11.25">
      <c r="A244" s="1173" t="s">
        <v>4520</v>
      </c>
      <c r="B244" s="1173"/>
      <c r="C244" s="1173"/>
      <c r="D244" s="1167"/>
      <c r="E244" s="1177"/>
      <c r="F244" s="1835"/>
      <c r="G244" s="1836"/>
      <c r="H244" s="2535" t="s">
        <v>198</v>
      </c>
      <c r="I244" s="2536"/>
      <c r="J244" s="2505"/>
      <c r="K244" s="2537"/>
      <c r="L244" s="2127"/>
      <c r="M244" s="2128"/>
      <c r="N244" s="1182"/>
      <c r="O244" s="1183"/>
      <c r="P244" s="1175" t="s">
        <v>4563</v>
      </c>
      <c r="Q244" s="1183"/>
      <c r="R244" s="1183"/>
      <c r="S244" s="1183"/>
      <c r="T244" s="1183"/>
      <c r="U244" s="1183"/>
      <c r="V244" s="1183"/>
      <c r="W244" s="1183"/>
      <c r="X244" s="1183"/>
      <c r="Y244" s="1183"/>
      <c r="Z244" s="1183"/>
      <c r="AA244" s="1183"/>
      <c r="AB244" s="1183"/>
      <c r="AC244" s="1183"/>
      <c r="AD244" s="1183"/>
      <c r="AE244" s="1190"/>
      <c r="AF244" s="2526"/>
      <c r="AG244" s="2527"/>
      <c r="AH244" s="2527"/>
      <c r="AI244" s="2526"/>
      <c r="AJ244" s="2527"/>
      <c r="AK244" s="2527"/>
      <c r="AL244" s="1992"/>
      <c r="AM244" s="1829"/>
      <c r="AN244" s="1829"/>
      <c r="AO244" s="1829"/>
      <c r="AP244" s="1829"/>
      <c r="AQ244" s="1829"/>
      <c r="AR244" s="1829"/>
      <c r="AS244" s="1829"/>
      <c r="AT244" s="1829"/>
      <c r="AU244" s="1829"/>
      <c r="AV244" s="1829"/>
      <c r="AW244" s="1829"/>
      <c r="AX244" s="1829"/>
      <c r="AY244" s="1829"/>
      <c r="AZ244" s="1829"/>
      <c r="BA244" s="1829"/>
      <c r="BB244" s="1829"/>
      <c r="BC244" s="1829"/>
      <c r="BD244" s="1829"/>
      <c r="BE244" s="1829"/>
      <c r="BF244" s="1829"/>
      <c r="BG244" s="1642"/>
    </row>
    <row customHeight="1" ht="11.25">
      <c r="A245" s="1173" t="s">
        <v>4520</v>
      </c>
      <c r="B245" s="1173"/>
      <c r="C245" s="1173"/>
      <c r="D245" s="1167"/>
      <c r="E245" s="1177"/>
      <c r="F245" s="1835"/>
      <c r="G245" s="690" t="s">
        <v>103</v>
      </c>
      <c r="H245" s="2535" t="s">
        <v>147</v>
      </c>
      <c r="I245" s="2536"/>
      <c r="J245" s="2505"/>
      <c r="K245" s="2537" t="s">
        <v>4676</v>
      </c>
      <c r="L245" s="2127" t="s">
        <v>19</v>
      </c>
      <c r="M245" s="2128"/>
      <c r="N245" s="1990"/>
      <c r="O245" s="1184" t="s">
        <v>552</v>
      </c>
      <c r="P245" s="1185"/>
      <c r="Q245" s="1185"/>
      <c r="R245" s="1185"/>
      <c r="S245" s="1185"/>
      <c r="T245" s="1185"/>
      <c r="U245" s="1185"/>
      <c r="V245" s="1185"/>
      <c r="W245" s="1185"/>
      <c r="X245" s="1185"/>
      <c r="Y245" s="1185"/>
      <c r="Z245" s="1185"/>
      <c r="AA245" s="1185"/>
      <c r="AB245" s="1185"/>
      <c r="AC245" s="1185"/>
      <c r="AD245" s="1185"/>
      <c r="AE245" s="1185"/>
      <c r="AF245" s="2526">
        <v>1</v>
      </c>
      <c r="AG245" s="2527" t="s">
        <v>4553</v>
      </c>
      <c r="AH245" s="2527" t="s">
        <v>4554</v>
      </c>
      <c r="AI245" s="2526">
        <v>1</v>
      </c>
      <c r="AJ245" s="2527" t="s">
        <v>4553</v>
      </c>
      <c r="AK245" s="2527" t="s">
        <v>4554</v>
      </c>
      <c r="AL245" s="1992"/>
      <c r="AM245" s="1829"/>
      <c r="AN245" s="1829"/>
      <c r="AO245" s="1829"/>
      <c r="AP245" s="1829"/>
      <c r="AQ245" s="1829"/>
      <c r="AR245" s="1829"/>
      <c r="AS245" s="1829"/>
      <c r="AT245" s="1829"/>
      <c r="AU245" s="1829"/>
      <c r="AV245" s="1829"/>
      <c r="AW245" s="1829"/>
      <c r="AX245" s="1829"/>
      <c r="AY245" s="1829"/>
      <c r="AZ245" s="1829"/>
      <c r="BA245" s="1829"/>
      <c r="BB245" s="1829"/>
      <c r="BC245" s="1829"/>
      <c r="BD245" s="1829"/>
      <c r="BE245" s="1829"/>
      <c r="BF245" s="1829"/>
      <c r="BG245" s="1642"/>
    </row>
    <row customHeight="1" ht="11.25">
      <c r="A246" s="1173" t="s">
        <v>4520</v>
      </c>
      <c r="B246" s="1173"/>
      <c r="C246" s="1173"/>
      <c r="D246" s="1167"/>
      <c r="E246" s="1177"/>
      <c r="F246" s="1835"/>
      <c r="G246" s="1836"/>
      <c r="H246" s="2535" t="s">
        <v>203</v>
      </c>
      <c r="I246" s="2536"/>
      <c r="J246" s="2505"/>
      <c r="K246" s="2537"/>
      <c r="L246" s="2127"/>
      <c r="M246" s="2128"/>
      <c r="N246" s="2528"/>
      <c r="O246" s="2529">
        <v>1</v>
      </c>
      <c r="P246" s="2530" t="s">
        <v>19</v>
      </c>
      <c r="Q246" s="3572" t="s">
        <v>22</v>
      </c>
      <c r="R246" s="3572" t="s">
        <v>22</v>
      </c>
      <c r="S246" s="3572" t="s">
        <v>22</v>
      </c>
      <c r="T246" s="3572" t="s">
        <v>22</v>
      </c>
      <c r="U246" s="3572" t="s">
        <v>22</v>
      </c>
      <c r="V246" s="3572" t="s">
        <v>22</v>
      </c>
      <c r="W246" s="3572" t="s">
        <v>22</v>
      </c>
      <c r="X246" s="3572" t="s">
        <v>22</v>
      </c>
      <c r="Y246" s="3572" t="s">
        <v>22</v>
      </c>
      <c r="Z246" s="1182"/>
      <c r="AA246" s="1183"/>
      <c r="AB246" s="1183"/>
      <c r="AC246" s="1187"/>
      <c r="AD246" s="1187"/>
      <c r="AE246" s="1188"/>
      <c r="AF246" s="2526"/>
      <c r="AG246" s="2527"/>
      <c r="AH246" s="2527"/>
      <c r="AI246" s="2526"/>
      <c r="AJ246" s="2527"/>
      <c r="AK246" s="2527"/>
      <c r="AL246" s="1992"/>
      <c r="AM246" s="1829"/>
      <c r="AN246" s="1829"/>
      <c r="AO246" s="1829"/>
      <c r="AP246" s="1829"/>
      <c r="AQ246" s="1829"/>
      <c r="AR246" s="1829"/>
      <c r="AS246" s="1829"/>
      <c r="AT246" s="1829"/>
      <c r="AU246" s="1829"/>
      <c r="AV246" s="1829"/>
      <c r="AW246" s="1829"/>
      <c r="AX246" s="1829"/>
      <c r="AY246" s="1829"/>
      <c r="AZ246" s="1829"/>
      <c r="BA246" s="1829"/>
      <c r="BB246" s="1829"/>
      <c r="BC246" s="1829"/>
      <c r="BD246" s="1829"/>
      <c r="BE246" s="1829"/>
      <c r="BF246" s="1829"/>
      <c r="BG246" s="1642"/>
    </row>
    <row customHeight="1" ht="11.25">
      <c r="A247" s="1173" t="s">
        <v>4520</v>
      </c>
      <c r="B247" s="1173"/>
      <c r="C247" s="1173"/>
      <c r="D247" s="1167"/>
      <c r="E247" s="1177"/>
      <c r="F247" s="1835"/>
      <c r="G247" s="1836"/>
      <c r="H247" s="2535" t="s">
        <v>203</v>
      </c>
      <c r="I247" s="2536"/>
      <c r="J247" s="2505"/>
      <c r="K247" s="2537"/>
      <c r="L247" s="2127"/>
      <c r="M247" s="2128"/>
      <c r="N247" s="2528"/>
      <c r="O247" s="2529"/>
      <c r="P247" s="2531"/>
      <c r="Q247" s="3570"/>
      <c r="R247" s="2533"/>
      <c r="S247" s="2534"/>
      <c r="T247" s="2533"/>
      <c r="U247" s="2533"/>
      <c r="V247" s="2533"/>
      <c r="W247" s="2533"/>
      <c r="X247" s="2533"/>
      <c r="Y247" s="2533"/>
      <c r="Z247" s="1834"/>
      <c r="AA247" s="1800">
        <v>1</v>
      </c>
      <c r="AB247" s="1186" t="s">
        <v>4615</v>
      </c>
      <c r="AC247" s="1176">
        <v>0</v>
      </c>
      <c r="AD247" s="1186" t="str">
        <f>AB247</f>
        <v>  Прочие</v>
      </c>
      <c r="AE247" s="1176">
        <v>79423.225</v>
      </c>
      <c r="AF247" s="2526"/>
      <c r="AG247" s="2527"/>
      <c r="AH247" s="2527"/>
      <c r="AI247" s="2526"/>
      <c r="AJ247" s="2527"/>
      <c r="AK247" s="2527"/>
      <c r="AL247" s="1992"/>
      <c r="AM247" s="1829"/>
      <c r="AN247" s="1829"/>
      <c r="AO247" s="1829"/>
      <c r="AP247" s="1829"/>
      <c r="AQ247" s="1829"/>
      <c r="AR247" s="1829"/>
      <c r="AS247" s="1829"/>
      <c r="AT247" s="1829"/>
      <c r="AU247" s="1829"/>
      <c r="AV247" s="1829"/>
      <c r="AW247" s="1829"/>
      <c r="AX247" s="1829"/>
      <c r="AY247" s="1829"/>
      <c r="AZ247" s="1829"/>
      <c r="BA247" s="1829"/>
      <c r="BB247" s="1829"/>
      <c r="BC247" s="1829"/>
      <c r="BD247" s="1829"/>
      <c r="BE247" s="1829"/>
      <c r="BF247" s="1829"/>
      <c r="BG247" s="1642"/>
    </row>
    <row customHeight="1" ht="11.25">
      <c r="A248" s="1173" t="s">
        <v>4520</v>
      </c>
      <c r="B248" s="1173"/>
      <c r="C248" s="1173"/>
      <c r="D248" s="1167"/>
      <c r="E248" s="1177"/>
      <c r="F248" s="1835"/>
      <c r="G248" s="1836"/>
      <c r="H248" s="2535" t="s">
        <v>203</v>
      </c>
      <c r="I248" s="2536"/>
      <c r="J248" s="2505"/>
      <c r="K248" s="2537"/>
      <c r="L248" s="2127"/>
      <c r="M248" s="2128"/>
      <c r="N248" s="2528"/>
      <c r="O248" s="2529"/>
      <c r="P248" s="2532"/>
      <c r="Q248" s="3570"/>
      <c r="R248" s="2533"/>
      <c r="S248" s="2534"/>
      <c r="T248" s="2533"/>
      <c r="U248" s="2533"/>
      <c r="V248" s="2533"/>
      <c r="W248" s="2533"/>
      <c r="X248" s="2533"/>
      <c r="Y248" s="2533"/>
      <c r="Z248" s="1182"/>
      <c r="AA248" s="1183"/>
      <c r="AB248" s="1248" t="s">
        <v>4562</v>
      </c>
      <c r="AC248" s="1187"/>
      <c r="AD248" s="1187"/>
      <c r="AE248" s="1189"/>
      <c r="AF248" s="2526"/>
      <c r="AG248" s="2527"/>
      <c r="AH248" s="2527"/>
      <c r="AI248" s="2526"/>
      <c r="AJ248" s="2527"/>
      <c r="AK248" s="2527"/>
      <c r="AL248" s="1992"/>
      <c r="AM248" s="1829"/>
      <c r="AN248" s="1829"/>
      <c r="AO248" s="1829"/>
      <c r="AP248" s="1829"/>
      <c r="AQ248" s="1829"/>
      <c r="AR248" s="1829"/>
      <c r="AS248" s="1829"/>
      <c r="AT248" s="1829"/>
      <c r="AU248" s="1829"/>
      <c r="AV248" s="1829"/>
      <c r="AW248" s="1829"/>
      <c r="AX248" s="1829"/>
      <c r="AY248" s="1829"/>
      <c r="AZ248" s="1829"/>
      <c r="BA248" s="1829"/>
      <c r="BB248" s="1829"/>
      <c r="BC248" s="1829"/>
      <c r="BD248" s="1829"/>
      <c r="BE248" s="1829"/>
      <c r="BF248" s="1829"/>
      <c r="BG248" s="1642"/>
    </row>
    <row customHeight="1" ht="11.25">
      <c r="A249" s="1173" t="s">
        <v>4520</v>
      </c>
      <c r="B249" s="1173"/>
      <c r="C249" s="1173"/>
      <c r="D249" s="1167"/>
      <c r="E249" s="1177"/>
      <c r="F249" s="1835"/>
      <c r="G249" s="1836"/>
      <c r="H249" s="2535" t="s">
        <v>203</v>
      </c>
      <c r="I249" s="2536"/>
      <c r="J249" s="2505"/>
      <c r="K249" s="2537"/>
      <c r="L249" s="2127"/>
      <c r="M249" s="2128"/>
      <c r="N249" s="1182"/>
      <c r="O249" s="1183"/>
      <c r="P249" s="1175" t="s">
        <v>4563</v>
      </c>
      <c r="Q249" s="1183"/>
      <c r="R249" s="1183"/>
      <c r="S249" s="1183"/>
      <c r="T249" s="1183"/>
      <c r="U249" s="1183"/>
      <c r="V249" s="1183"/>
      <c r="W249" s="1183"/>
      <c r="X249" s="1183"/>
      <c r="Y249" s="1183"/>
      <c r="Z249" s="1183"/>
      <c r="AA249" s="1183"/>
      <c r="AB249" s="1183"/>
      <c r="AC249" s="1183"/>
      <c r="AD249" s="1183"/>
      <c r="AE249" s="1190"/>
      <c r="AF249" s="2526"/>
      <c r="AG249" s="2527"/>
      <c r="AH249" s="2527"/>
      <c r="AI249" s="2526"/>
      <c r="AJ249" s="2527"/>
      <c r="AK249" s="2527"/>
      <c r="AL249" s="1992"/>
      <c r="AM249" s="1829"/>
      <c r="AN249" s="1829"/>
      <c r="AO249" s="1829"/>
      <c r="AP249" s="1829"/>
      <c r="AQ249" s="1829"/>
      <c r="AR249" s="1829"/>
      <c r="AS249" s="1829"/>
      <c r="AT249" s="1829"/>
      <c r="AU249" s="1829"/>
      <c r="AV249" s="1829"/>
      <c r="AW249" s="1829"/>
      <c r="AX249" s="1829"/>
      <c r="AY249" s="1829"/>
      <c r="AZ249" s="1829"/>
      <c r="BA249" s="1829"/>
      <c r="BB249" s="1829"/>
      <c r="BC249" s="1829"/>
      <c r="BD249" s="1829"/>
      <c r="BE249" s="1829"/>
      <c r="BF249" s="1829"/>
      <c r="BG249" s="1642"/>
    </row>
    <row customHeight="1" ht="11.25">
      <c r="A250" s="1173" t="s">
        <v>4520</v>
      </c>
      <c r="B250" s="1173"/>
      <c r="C250" s="1173"/>
      <c r="D250" s="1167"/>
      <c r="E250" s="1177"/>
      <c r="F250" s="1835"/>
      <c r="G250" s="690" t="s">
        <v>103</v>
      </c>
      <c r="H250" s="2535" t="s">
        <v>212</v>
      </c>
      <c r="I250" s="2536"/>
      <c r="J250" s="2505"/>
      <c r="K250" s="2537" t="s">
        <v>4677</v>
      </c>
      <c r="L250" s="2127" t="s">
        <v>19</v>
      </c>
      <c r="M250" s="2128"/>
      <c r="N250" s="1990"/>
      <c r="O250" s="1184" t="s">
        <v>552</v>
      </c>
      <c r="P250" s="1185"/>
      <c r="Q250" s="1185"/>
      <c r="R250" s="1185"/>
      <c r="S250" s="1185"/>
      <c r="T250" s="1185"/>
      <c r="U250" s="1185"/>
      <c r="V250" s="1185"/>
      <c r="W250" s="1185"/>
      <c r="X250" s="1185"/>
      <c r="Y250" s="1185"/>
      <c r="Z250" s="1185"/>
      <c r="AA250" s="1185"/>
      <c r="AB250" s="1185"/>
      <c r="AC250" s="1185"/>
      <c r="AD250" s="1185"/>
      <c r="AE250" s="1185"/>
      <c r="AF250" s="2526">
        <v>1</v>
      </c>
      <c r="AG250" s="2527" t="s">
        <v>4553</v>
      </c>
      <c r="AH250" s="2527" t="s">
        <v>4554</v>
      </c>
      <c r="AI250" s="2526">
        <v>1</v>
      </c>
      <c r="AJ250" s="2527" t="s">
        <v>4553</v>
      </c>
      <c r="AK250" s="2527" t="s">
        <v>4554</v>
      </c>
      <c r="AL250" s="1992"/>
      <c r="AM250" s="1829"/>
      <c r="AN250" s="1829"/>
      <c r="AO250" s="1829"/>
      <c r="AP250" s="1829"/>
      <c r="AQ250" s="1829"/>
      <c r="AR250" s="1829"/>
      <c r="AS250" s="1829"/>
      <c r="AT250" s="1829"/>
      <c r="AU250" s="1829"/>
      <c r="AV250" s="1829"/>
      <c r="AW250" s="1829"/>
      <c r="AX250" s="1829"/>
      <c r="AY250" s="1829"/>
      <c r="AZ250" s="1829"/>
      <c r="BA250" s="1829"/>
      <c r="BB250" s="1829"/>
      <c r="BC250" s="1829"/>
      <c r="BD250" s="1829"/>
      <c r="BE250" s="1829"/>
      <c r="BF250" s="1829"/>
      <c r="BG250" s="1642"/>
    </row>
    <row customHeight="1" ht="11.25">
      <c r="A251" s="1173" t="s">
        <v>4520</v>
      </c>
      <c r="B251" s="1173"/>
      <c r="C251" s="1173"/>
      <c r="D251" s="1167"/>
      <c r="E251" s="1177"/>
      <c r="F251" s="1835"/>
      <c r="G251" s="1836"/>
      <c r="H251" s="2535" t="s">
        <v>147</v>
      </c>
      <c r="I251" s="2536"/>
      <c r="J251" s="2505"/>
      <c r="K251" s="2537"/>
      <c r="L251" s="2127"/>
      <c r="M251" s="2128"/>
      <c r="N251" s="2528"/>
      <c r="O251" s="2529">
        <v>1</v>
      </c>
      <c r="P251" s="2530" t="s">
        <v>19</v>
      </c>
      <c r="Q251" s="3572" t="s">
        <v>22</v>
      </c>
      <c r="R251" s="3572" t="s">
        <v>22</v>
      </c>
      <c r="S251" s="3572" t="s">
        <v>22</v>
      </c>
      <c r="T251" s="3572" t="s">
        <v>22</v>
      </c>
      <c r="U251" s="3572" t="s">
        <v>22</v>
      </c>
      <c r="V251" s="3572" t="s">
        <v>22</v>
      </c>
      <c r="W251" s="3572" t="s">
        <v>22</v>
      </c>
      <c r="X251" s="3572" t="s">
        <v>22</v>
      </c>
      <c r="Y251" s="3572" t="s">
        <v>22</v>
      </c>
      <c r="Z251" s="1182"/>
      <c r="AA251" s="1183"/>
      <c r="AB251" s="1183"/>
      <c r="AC251" s="1187"/>
      <c r="AD251" s="1187"/>
      <c r="AE251" s="1188"/>
      <c r="AF251" s="2526"/>
      <c r="AG251" s="2527"/>
      <c r="AH251" s="2527"/>
      <c r="AI251" s="2526"/>
      <c r="AJ251" s="2527"/>
      <c r="AK251" s="2527"/>
      <c r="AL251" s="1992"/>
      <c r="AM251" s="1829"/>
      <c r="AN251" s="1829"/>
      <c r="AO251" s="1829"/>
      <c r="AP251" s="1829"/>
      <c r="AQ251" s="1829"/>
      <c r="AR251" s="1829"/>
      <c r="AS251" s="1829"/>
      <c r="AT251" s="1829"/>
      <c r="AU251" s="1829"/>
      <c r="AV251" s="1829"/>
      <c r="AW251" s="1829"/>
      <c r="AX251" s="1829"/>
      <c r="AY251" s="1829"/>
      <c r="AZ251" s="1829"/>
      <c r="BA251" s="1829"/>
      <c r="BB251" s="1829"/>
      <c r="BC251" s="1829"/>
      <c r="BD251" s="1829"/>
      <c r="BE251" s="1829"/>
      <c r="BF251" s="1829"/>
      <c r="BG251" s="1642"/>
    </row>
    <row customHeight="1" ht="11.25">
      <c r="A252" s="1173" t="s">
        <v>4520</v>
      </c>
      <c r="B252" s="1173"/>
      <c r="C252" s="1173"/>
      <c r="D252" s="1167"/>
      <c r="E252" s="1177"/>
      <c r="F252" s="1835"/>
      <c r="G252" s="1836"/>
      <c r="H252" s="2535" t="s">
        <v>147</v>
      </c>
      <c r="I252" s="2536"/>
      <c r="J252" s="2505"/>
      <c r="K252" s="2537"/>
      <c r="L252" s="2127"/>
      <c r="M252" s="2128"/>
      <c r="N252" s="2528"/>
      <c r="O252" s="2529"/>
      <c r="P252" s="2531"/>
      <c r="Q252" s="3570"/>
      <c r="R252" s="2533"/>
      <c r="S252" s="2534"/>
      <c r="T252" s="2533"/>
      <c r="U252" s="2533"/>
      <c r="V252" s="2533"/>
      <c r="W252" s="2533"/>
      <c r="X252" s="2533"/>
      <c r="Y252" s="2533"/>
      <c r="Z252" s="1834"/>
      <c r="AA252" s="1800">
        <v>1</v>
      </c>
      <c r="AB252" s="1186" t="s">
        <v>4615</v>
      </c>
      <c r="AC252" s="1176">
        <v>0</v>
      </c>
      <c r="AD252" s="1186" t="str">
        <f>AB252</f>
        <v>  Прочие</v>
      </c>
      <c r="AE252" s="1176">
        <v>29144.474</v>
      </c>
      <c r="AF252" s="2526"/>
      <c r="AG252" s="2527"/>
      <c r="AH252" s="2527"/>
      <c r="AI252" s="2526"/>
      <c r="AJ252" s="2527"/>
      <c r="AK252" s="2527"/>
      <c r="AL252" s="1992"/>
      <c r="AM252" s="1829"/>
      <c r="AN252" s="1829"/>
      <c r="AO252" s="1829"/>
      <c r="AP252" s="1829"/>
      <c r="AQ252" s="1829"/>
      <c r="AR252" s="1829"/>
      <c r="AS252" s="1829"/>
      <c r="AT252" s="1829"/>
      <c r="AU252" s="1829"/>
      <c r="AV252" s="1829"/>
      <c r="AW252" s="1829"/>
      <c r="AX252" s="1829"/>
      <c r="AY252" s="1829"/>
      <c r="AZ252" s="1829"/>
      <c r="BA252" s="1829"/>
      <c r="BB252" s="1829"/>
      <c r="BC252" s="1829"/>
      <c r="BD252" s="1829"/>
      <c r="BE252" s="1829"/>
      <c r="BF252" s="1829"/>
      <c r="BG252" s="1642"/>
    </row>
    <row customHeight="1" ht="11.25">
      <c r="A253" s="1173" t="s">
        <v>4520</v>
      </c>
      <c r="B253" s="1173"/>
      <c r="C253" s="1173"/>
      <c r="D253" s="1167"/>
      <c r="E253" s="1177"/>
      <c r="F253" s="1835"/>
      <c r="G253" s="1836"/>
      <c r="H253" s="2535" t="s">
        <v>147</v>
      </c>
      <c r="I253" s="2536"/>
      <c r="J253" s="2505"/>
      <c r="K253" s="2537"/>
      <c r="L253" s="2127"/>
      <c r="M253" s="2128"/>
      <c r="N253" s="2528"/>
      <c r="O253" s="2529"/>
      <c r="P253" s="2532"/>
      <c r="Q253" s="3570"/>
      <c r="R253" s="2533"/>
      <c r="S253" s="2534"/>
      <c r="T253" s="2533"/>
      <c r="U253" s="2533"/>
      <c r="V253" s="2533"/>
      <c r="W253" s="2533"/>
      <c r="X253" s="2533"/>
      <c r="Y253" s="2533"/>
      <c r="Z253" s="1182"/>
      <c r="AA253" s="1183"/>
      <c r="AB253" s="1248" t="s">
        <v>4562</v>
      </c>
      <c r="AC253" s="1187"/>
      <c r="AD253" s="1187"/>
      <c r="AE253" s="1189"/>
      <c r="AF253" s="2526"/>
      <c r="AG253" s="2527"/>
      <c r="AH253" s="2527"/>
      <c r="AI253" s="2526"/>
      <c r="AJ253" s="2527"/>
      <c r="AK253" s="2527"/>
      <c r="AL253" s="1992"/>
      <c r="AM253" s="1829"/>
      <c r="AN253" s="1829"/>
      <c r="AO253" s="1829"/>
      <c r="AP253" s="1829"/>
      <c r="AQ253" s="1829"/>
      <c r="AR253" s="1829"/>
      <c r="AS253" s="1829"/>
      <c r="AT253" s="1829"/>
      <c r="AU253" s="1829"/>
      <c r="AV253" s="1829"/>
      <c r="AW253" s="1829"/>
      <c r="AX253" s="1829"/>
      <c r="AY253" s="1829"/>
      <c r="AZ253" s="1829"/>
      <c r="BA253" s="1829"/>
      <c r="BB253" s="1829"/>
      <c r="BC253" s="1829"/>
      <c r="BD253" s="1829"/>
      <c r="BE253" s="1829"/>
      <c r="BF253" s="1829"/>
      <c r="BG253" s="1642"/>
    </row>
    <row customHeight="1" ht="11.25">
      <c r="A254" s="1173" t="s">
        <v>4520</v>
      </c>
      <c r="B254" s="1173"/>
      <c r="C254" s="1173"/>
      <c r="D254" s="1167"/>
      <c r="E254" s="1177"/>
      <c r="F254" s="1835"/>
      <c r="G254" s="1836"/>
      <c r="H254" s="2535" t="s">
        <v>147</v>
      </c>
      <c r="I254" s="2536"/>
      <c r="J254" s="2505"/>
      <c r="K254" s="2537"/>
      <c r="L254" s="2127"/>
      <c r="M254" s="2128"/>
      <c r="N254" s="1182"/>
      <c r="O254" s="1183"/>
      <c r="P254" s="1175" t="s">
        <v>4563</v>
      </c>
      <c r="Q254" s="1183"/>
      <c r="R254" s="1183"/>
      <c r="S254" s="1183"/>
      <c r="T254" s="1183"/>
      <c r="U254" s="1183"/>
      <c r="V254" s="1183"/>
      <c r="W254" s="1183"/>
      <c r="X254" s="1183"/>
      <c r="Y254" s="1183"/>
      <c r="Z254" s="1183"/>
      <c r="AA254" s="1183"/>
      <c r="AB254" s="1183"/>
      <c r="AC254" s="1183"/>
      <c r="AD254" s="1183"/>
      <c r="AE254" s="1190"/>
      <c r="AF254" s="2526"/>
      <c r="AG254" s="2527"/>
      <c r="AH254" s="2527"/>
      <c r="AI254" s="2526"/>
      <c r="AJ254" s="2527"/>
      <c r="AK254" s="2527"/>
      <c r="AL254" s="1992"/>
      <c r="AM254" s="1829"/>
      <c r="AN254" s="1829"/>
      <c r="AO254" s="1829"/>
      <c r="AP254" s="1829"/>
      <c r="AQ254" s="1829"/>
      <c r="AR254" s="1829"/>
      <c r="AS254" s="1829"/>
      <c r="AT254" s="1829"/>
      <c r="AU254" s="1829"/>
      <c r="AV254" s="1829"/>
      <c r="AW254" s="1829"/>
      <c r="AX254" s="1829"/>
      <c r="AY254" s="1829"/>
      <c r="AZ254" s="1829"/>
      <c r="BA254" s="1829"/>
      <c r="BB254" s="1829"/>
      <c r="BC254" s="1829"/>
      <c r="BD254" s="1829"/>
      <c r="BE254" s="1829"/>
      <c r="BF254" s="1829"/>
      <c r="BG254" s="1642"/>
    </row>
    <row customHeight="1" ht="11.25">
      <c r="A255" s="1173" t="s">
        <v>4520</v>
      </c>
      <c r="B255" s="1173"/>
      <c r="C255" s="1173"/>
      <c r="D255" s="1167"/>
      <c r="E255" s="1177"/>
      <c r="F255" s="1835"/>
      <c r="G255" s="690" t="s">
        <v>103</v>
      </c>
      <c r="H255" s="2535" t="s">
        <v>217</v>
      </c>
      <c r="I255" s="2536"/>
      <c r="J255" s="2505"/>
      <c r="K255" s="2537" t="s">
        <v>4678</v>
      </c>
      <c r="L255" s="2127" t="s">
        <v>19</v>
      </c>
      <c r="M255" s="2128"/>
      <c r="N255" s="1990"/>
      <c r="O255" s="1184" t="s">
        <v>552</v>
      </c>
      <c r="P255" s="1185"/>
      <c r="Q255" s="1185"/>
      <c r="R255" s="1185"/>
      <c r="S255" s="1185"/>
      <c r="T255" s="1185"/>
      <c r="U255" s="1185"/>
      <c r="V255" s="1185"/>
      <c r="W255" s="1185"/>
      <c r="X255" s="1185"/>
      <c r="Y255" s="1185"/>
      <c r="Z255" s="1185"/>
      <c r="AA255" s="1185"/>
      <c r="AB255" s="1185"/>
      <c r="AC255" s="1185"/>
      <c r="AD255" s="1185"/>
      <c r="AE255" s="1185"/>
      <c r="AF255" s="2526">
        <v>1</v>
      </c>
      <c r="AG255" s="2527" t="s">
        <v>4553</v>
      </c>
      <c r="AH255" s="2527" t="s">
        <v>4554</v>
      </c>
      <c r="AI255" s="2526">
        <v>1</v>
      </c>
      <c r="AJ255" s="2527" t="s">
        <v>4553</v>
      </c>
      <c r="AK255" s="2527" t="s">
        <v>4554</v>
      </c>
      <c r="AL255" s="1992"/>
      <c r="AM255" s="1829"/>
      <c r="AN255" s="1829"/>
      <c r="AO255" s="1829"/>
      <c r="AP255" s="1829"/>
      <c r="AQ255" s="1829"/>
      <c r="AR255" s="1829"/>
      <c r="AS255" s="1829"/>
      <c r="AT255" s="1829"/>
      <c r="AU255" s="1829"/>
      <c r="AV255" s="1829"/>
      <c r="AW255" s="1829"/>
      <c r="AX255" s="1829"/>
      <c r="AY255" s="1829"/>
      <c r="AZ255" s="1829"/>
      <c r="BA255" s="1829"/>
      <c r="BB255" s="1829"/>
      <c r="BC255" s="1829"/>
      <c r="BD255" s="1829"/>
      <c r="BE255" s="1829"/>
      <c r="BF255" s="1829"/>
      <c r="BG255" s="1642"/>
    </row>
    <row customHeight="1" ht="11.25">
      <c r="A256" s="1173" t="s">
        <v>4520</v>
      </c>
      <c r="B256" s="1173"/>
      <c r="C256" s="1173"/>
      <c r="D256" s="1167"/>
      <c r="E256" s="1177"/>
      <c r="F256" s="1835"/>
      <c r="G256" s="1836"/>
      <c r="H256" s="2535" t="s">
        <v>212</v>
      </c>
      <c r="I256" s="2536"/>
      <c r="J256" s="2505"/>
      <c r="K256" s="2537"/>
      <c r="L256" s="2127"/>
      <c r="M256" s="2128"/>
      <c r="N256" s="2528"/>
      <c r="O256" s="2529">
        <v>1</v>
      </c>
      <c r="P256" s="2530" t="s">
        <v>19</v>
      </c>
      <c r="Q256" s="2533" t="s">
        <v>22</v>
      </c>
      <c r="R256" s="2533" t="s">
        <v>22</v>
      </c>
      <c r="S256" s="2533" t="s">
        <v>22</v>
      </c>
      <c r="T256" s="2533" t="s">
        <v>22</v>
      </c>
      <c r="U256" s="2533" t="s">
        <v>22</v>
      </c>
      <c r="V256" s="2533" t="s">
        <v>22</v>
      </c>
      <c r="W256" s="2533" t="s">
        <v>22</v>
      </c>
      <c r="X256" s="2533" t="s">
        <v>22</v>
      </c>
      <c r="Y256" s="2533"/>
      <c r="Z256" s="1182"/>
      <c r="AA256" s="1183"/>
      <c r="AB256" s="1183"/>
      <c r="AC256" s="1187"/>
      <c r="AD256" s="1187"/>
      <c r="AE256" s="1188"/>
      <c r="AF256" s="2526"/>
      <c r="AG256" s="2527"/>
      <c r="AH256" s="2527"/>
      <c r="AI256" s="2526"/>
      <c r="AJ256" s="2527"/>
      <c r="AK256" s="2527"/>
      <c r="AL256" s="1992"/>
      <c r="AM256" s="1829"/>
      <c r="AN256" s="1829"/>
      <c r="AO256" s="1829"/>
      <c r="AP256" s="1829"/>
      <c r="AQ256" s="1829"/>
      <c r="AR256" s="1829"/>
      <c r="AS256" s="1829"/>
      <c r="AT256" s="1829"/>
      <c r="AU256" s="1829"/>
      <c r="AV256" s="1829"/>
      <c r="AW256" s="1829"/>
      <c r="AX256" s="1829"/>
      <c r="AY256" s="1829"/>
      <c r="AZ256" s="1829"/>
      <c r="BA256" s="1829"/>
      <c r="BB256" s="1829"/>
      <c r="BC256" s="1829"/>
      <c r="BD256" s="1829"/>
      <c r="BE256" s="1829"/>
      <c r="BF256" s="1829"/>
      <c r="BG256" s="1642"/>
    </row>
    <row customHeight="1" ht="11.25">
      <c r="A257" s="1173" t="s">
        <v>4520</v>
      </c>
      <c r="B257" s="1173"/>
      <c r="C257" s="1173"/>
      <c r="D257" s="1167"/>
      <c r="E257" s="1177"/>
      <c r="F257" s="1835"/>
      <c r="G257" s="1836"/>
      <c r="H257" s="2535" t="s">
        <v>212</v>
      </c>
      <c r="I257" s="2536"/>
      <c r="J257" s="2505"/>
      <c r="K257" s="2537"/>
      <c r="L257" s="2127"/>
      <c r="M257" s="2128"/>
      <c r="N257" s="2528"/>
      <c r="O257" s="2529"/>
      <c r="P257" s="2531"/>
      <c r="Q257" s="2533"/>
      <c r="R257" s="2533"/>
      <c r="S257" s="2534"/>
      <c r="T257" s="2533"/>
      <c r="U257" s="2533"/>
      <c r="V257" s="2533"/>
      <c r="W257" s="2533"/>
      <c r="X257" s="2533"/>
      <c r="Y257" s="2533"/>
      <c r="Z257" s="1834"/>
      <c r="AA257" s="1800">
        <v>1</v>
      </c>
      <c r="AB257" s="1186" t="s">
        <v>4615</v>
      </c>
      <c r="AC257" s="1176">
        <v>0</v>
      </c>
      <c r="AD257" s="1186" t="str">
        <f>AB257</f>
        <v>  Прочие</v>
      </c>
      <c r="AE257" s="1176">
        <v>26724.411</v>
      </c>
      <c r="AF257" s="2526"/>
      <c r="AG257" s="2527"/>
      <c r="AH257" s="2527"/>
      <c r="AI257" s="2526"/>
      <c r="AJ257" s="2527"/>
      <c r="AK257" s="2527"/>
      <c r="AL257" s="1992"/>
      <c r="AM257" s="1829"/>
      <c r="AN257" s="1829"/>
      <c r="AO257" s="1829"/>
      <c r="AP257" s="1829"/>
      <c r="AQ257" s="1829"/>
      <c r="AR257" s="1829"/>
      <c r="AS257" s="1829"/>
      <c r="AT257" s="1829"/>
      <c r="AU257" s="1829"/>
      <c r="AV257" s="1829"/>
      <c r="AW257" s="1829"/>
      <c r="AX257" s="1829"/>
      <c r="AY257" s="1829"/>
      <c r="AZ257" s="1829"/>
      <c r="BA257" s="1829"/>
      <c r="BB257" s="1829"/>
      <c r="BC257" s="1829"/>
      <c r="BD257" s="1829"/>
      <c r="BE257" s="1829"/>
      <c r="BF257" s="1829"/>
      <c r="BG257" s="1642"/>
    </row>
    <row customHeight="1" ht="11.25">
      <c r="A258" s="1173" t="s">
        <v>4520</v>
      </c>
      <c r="B258" s="1173"/>
      <c r="C258" s="1173"/>
      <c r="D258" s="1167"/>
      <c r="E258" s="1177"/>
      <c r="F258" s="1835"/>
      <c r="G258" s="1836"/>
      <c r="H258" s="2535" t="s">
        <v>212</v>
      </c>
      <c r="I258" s="2536"/>
      <c r="J258" s="2505"/>
      <c r="K258" s="2537"/>
      <c r="L258" s="2127"/>
      <c r="M258" s="2128"/>
      <c r="N258" s="2528"/>
      <c r="O258" s="2529"/>
      <c r="P258" s="2532"/>
      <c r="Q258" s="2533"/>
      <c r="R258" s="2533"/>
      <c r="S258" s="2534"/>
      <c r="T258" s="2533"/>
      <c r="U258" s="2533"/>
      <c r="V258" s="2533"/>
      <c r="W258" s="2533"/>
      <c r="X258" s="2533"/>
      <c r="Y258" s="2533"/>
      <c r="Z258" s="1182"/>
      <c r="AA258" s="1183"/>
      <c r="AB258" s="1248" t="s">
        <v>4562</v>
      </c>
      <c r="AC258" s="1187"/>
      <c r="AD258" s="1187"/>
      <c r="AE258" s="1189"/>
      <c r="AF258" s="2526"/>
      <c r="AG258" s="2527"/>
      <c r="AH258" s="2527"/>
      <c r="AI258" s="2526"/>
      <c r="AJ258" s="2527"/>
      <c r="AK258" s="2527"/>
      <c r="AL258" s="1992"/>
      <c r="AM258" s="1829"/>
      <c r="AN258" s="1829"/>
      <c r="AO258" s="1829"/>
      <c r="AP258" s="1829"/>
      <c r="AQ258" s="1829"/>
      <c r="AR258" s="1829"/>
      <c r="AS258" s="1829"/>
      <c r="AT258" s="1829"/>
      <c r="AU258" s="1829"/>
      <c r="AV258" s="1829"/>
      <c r="AW258" s="1829"/>
      <c r="AX258" s="1829"/>
      <c r="AY258" s="1829"/>
      <c r="AZ258" s="1829"/>
      <c r="BA258" s="1829"/>
      <c r="BB258" s="1829"/>
      <c r="BC258" s="1829"/>
      <c r="BD258" s="1829"/>
      <c r="BE258" s="1829"/>
      <c r="BF258" s="1829"/>
      <c r="BG258" s="1642"/>
    </row>
    <row customHeight="1" ht="11.25">
      <c r="A259" s="1173" t="s">
        <v>4520</v>
      </c>
      <c r="B259" s="1173"/>
      <c r="C259" s="1173"/>
      <c r="D259" s="1167"/>
      <c r="E259" s="1177"/>
      <c r="F259" s="1835"/>
      <c r="G259" s="1836"/>
      <c r="H259" s="2535" t="s">
        <v>212</v>
      </c>
      <c r="I259" s="2536"/>
      <c r="J259" s="2505"/>
      <c r="K259" s="2537"/>
      <c r="L259" s="2127"/>
      <c r="M259" s="2128"/>
      <c r="N259" s="1182"/>
      <c r="O259" s="1183"/>
      <c r="P259" s="1175" t="s">
        <v>4563</v>
      </c>
      <c r="Q259" s="1183"/>
      <c r="R259" s="1183"/>
      <c r="S259" s="1183"/>
      <c r="T259" s="1183"/>
      <c r="U259" s="1183"/>
      <c r="V259" s="1183"/>
      <c r="W259" s="1183"/>
      <c r="X259" s="1183"/>
      <c r="Y259" s="1183"/>
      <c r="Z259" s="1183"/>
      <c r="AA259" s="1183"/>
      <c r="AB259" s="1183"/>
      <c r="AC259" s="1183"/>
      <c r="AD259" s="1183"/>
      <c r="AE259" s="1190"/>
      <c r="AF259" s="2526"/>
      <c r="AG259" s="2527"/>
      <c r="AH259" s="2527"/>
      <c r="AI259" s="2526"/>
      <c r="AJ259" s="2527"/>
      <c r="AK259" s="2527"/>
      <c r="AL259" s="1992"/>
      <c r="AM259" s="1829"/>
      <c r="AN259" s="1829"/>
      <c r="AO259" s="1829"/>
      <c r="AP259" s="1829"/>
      <c r="AQ259" s="1829"/>
      <c r="AR259" s="1829"/>
      <c r="AS259" s="1829"/>
      <c r="AT259" s="1829"/>
      <c r="AU259" s="1829"/>
      <c r="AV259" s="1829"/>
      <c r="AW259" s="1829"/>
      <c r="AX259" s="1829"/>
      <c r="AY259" s="1829"/>
      <c r="AZ259" s="1829"/>
      <c r="BA259" s="1829"/>
      <c r="BB259" s="1829"/>
      <c r="BC259" s="1829"/>
      <c r="BD259" s="1829"/>
      <c r="BE259" s="1829"/>
      <c r="BF259" s="1829"/>
      <c r="BG259" s="1642"/>
    </row>
    <row customHeight="1" ht="12">
      <c r="A260" s="1173" t="s">
        <v>4520</v>
      </c>
      <c r="B260" s="1173"/>
      <c r="C260" s="1173"/>
      <c r="D260" s="1167"/>
      <c r="E260" s="1177"/>
      <c r="F260" s="2557"/>
      <c r="G260" s="1197"/>
      <c r="H260" s="1197"/>
      <c r="I260" s="2555" t="s">
        <v>4551</v>
      </c>
      <c r="J260" s="2555"/>
      <c r="K260" s="2555"/>
      <c r="L260" s="1180"/>
      <c r="M260" s="1180"/>
      <c r="N260" s="1181"/>
      <c r="O260" s="1181"/>
      <c r="P260" s="1181"/>
      <c r="Q260" s="1181"/>
      <c r="R260" s="1181"/>
      <c r="S260" s="1181"/>
      <c r="T260" s="1181"/>
      <c r="U260" s="1181"/>
      <c r="V260" s="1181"/>
      <c r="W260" s="1181"/>
      <c r="X260" s="1181"/>
      <c r="Y260" s="1181"/>
      <c r="Z260" s="1181"/>
      <c r="AA260" s="1181"/>
      <c r="AB260" s="1181"/>
      <c r="AC260" s="1181"/>
      <c r="AD260" s="1181"/>
      <c r="AE260" s="1181"/>
      <c r="AF260" s="1181"/>
      <c r="AG260" s="1180"/>
      <c r="AH260" s="1180"/>
      <c r="AI260" s="1181"/>
      <c r="AJ260" s="1180"/>
      <c r="AK260" s="1181"/>
      <c r="AL260" s="1992"/>
      <c r="AM260" s="1829"/>
      <c r="AN260" s="1829"/>
      <c r="AO260" s="1829"/>
      <c r="AP260" s="1829"/>
      <c r="AQ260" s="1829"/>
      <c r="AR260" s="1829"/>
      <c r="AS260" s="1829"/>
      <c r="AT260" s="1829"/>
      <c r="AU260" s="1829"/>
      <c r="AV260" s="1829"/>
      <c r="AW260" s="1829"/>
      <c r="AX260" s="1829"/>
      <c r="AY260" s="1829"/>
      <c r="AZ260" s="1829"/>
      <c r="BA260" s="1829"/>
      <c r="BB260" s="1829"/>
      <c r="BC260" s="1829"/>
      <c r="BD260" s="1829"/>
      <c r="BE260" s="1829"/>
      <c r="BF260" s="1829"/>
      <c r="BG260" s="1642"/>
    </row>
    <row customHeight="1" ht="0.75">
      <c r="A261" s="1173" t="s">
        <v>4520</v>
      </c>
      <c r="B261" s="1173"/>
      <c r="C261" s="1173"/>
      <c r="D261" s="1167"/>
      <c r="E261" s="1177"/>
      <c r="F261" s="2556">
        <v>2025</v>
      </c>
      <c r="G261" s="2535"/>
      <c r="H261" s="2560" t="s">
        <v>552</v>
      </c>
      <c r="I261" s="2561"/>
      <c r="J261" s="2562"/>
      <c r="K261" s="2562"/>
      <c r="L261" s="2554"/>
      <c r="M261" s="2288"/>
      <c r="N261" s="2040"/>
      <c r="O261" s="2039"/>
      <c r="P261" s="2040"/>
      <c r="Q261" s="2040"/>
      <c r="R261" s="2040"/>
      <c r="S261" s="2040"/>
      <c r="T261" s="2040"/>
      <c r="U261" s="2040"/>
      <c r="V261" s="2040"/>
      <c r="W261" s="2040"/>
      <c r="X261" s="2040"/>
      <c r="Y261" s="2040"/>
      <c r="Z261" s="2040"/>
      <c r="AA261" s="2040"/>
      <c r="AB261" s="2040"/>
      <c r="AC261" s="2040"/>
      <c r="AD261" s="2040"/>
      <c r="AE261" s="2040"/>
      <c r="AF261" s="2558"/>
      <c r="AG261" s="2554"/>
      <c r="AH261" s="2554"/>
      <c r="AI261" s="2558"/>
      <c r="AJ261" s="2554"/>
      <c r="AK261" s="2554"/>
      <c r="AL261" s="1992"/>
      <c r="AM261" s="1829"/>
      <c r="AN261" s="1829"/>
      <c r="AO261" s="1829"/>
      <c r="AP261" s="1829"/>
      <c r="AQ261" s="1829"/>
      <c r="AR261" s="1829"/>
      <c r="AS261" s="1829"/>
      <c r="AT261" s="1829"/>
      <c r="AU261" s="1829"/>
      <c r="AV261" s="1829"/>
      <c r="AW261" s="1829"/>
      <c r="AX261" s="1829"/>
      <c r="AY261" s="1829"/>
      <c r="AZ261" s="1829"/>
      <c r="BA261" s="1829"/>
      <c r="BB261" s="1829"/>
      <c r="BC261" s="1829"/>
      <c r="BD261" s="1829"/>
      <c r="BE261" s="1829"/>
      <c r="BF261" s="1829"/>
      <c r="BG261" s="1642"/>
    </row>
    <row customHeight="1" ht="0.75">
      <c r="A262" s="1173" t="s">
        <v>4520</v>
      </c>
      <c r="B262" s="1173"/>
      <c r="C262" s="1173"/>
      <c r="D262" s="1167"/>
      <c r="E262" s="1177"/>
      <c r="F262" s="2556"/>
      <c r="G262" s="2535"/>
      <c r="H262" s="2560"/>
      <c r="I262" s="2561"/>
      <c r="J262" s="2562"/>
      <c r="K262" s="2562"/>
      <c r="L262" s="2554"/>
      <c r="M262" s="2288"/>
      <c r="N262" s="2563"/>
      <c r="O262" s="2564"/>
      <c r="P262" s="2608"/>
      <c r="Q262" s="2559"/>
      <c r="R262" s="2559"/>
      <c r="S262" s="2559"/>
      <c r="T262" s="2559"/>
      <c r="U262" s="2559"/>
      <c r="V262" s="2559"/>
      <c r="W262" s="2559"/>
      <c r="X262" s="2559"/>
      <c r="Y262" s="2559"/>
      <c r="Z262" s="2041"/>
      <c r="AA262" s="2042"/>
      <c r="AB262" s="2042"/>
      <c r="AC262" s="2043"/>
      <c r="AD262" s="2043"/>
      <c r="AE262" s="2044"/>
      <c r="AF262" s="2558"/>
      <c r="AG262" s="2554"/>
      <c r="AH262" s="2554"/>
      <c r="AI262" s="2558"/>
      <c r="AJ262" s="2554"/>
      <c r="AK262" s="2554"/>
      <c r="AL262" s="1992"/>
      <c r="AM262" s="1829"/>
      <c r="AN262" s="1829"/>
      <c r="AO262" s="1829"/>
      <c r="AP262" s="1829"/>
      <c r="AQ262" s="1829"/>
      <c r="AR262" s="1829"/>
      <c r="AS262" s="1829"/>
      <c r="AT262" s="1829"/>
      <c r="AU262" s="1829"/>
      <c r="AV262" s="1829"/>
      <c r="AW262" s="1829"/>
      <c r="AX262" s="1829"/>
      <c r="AY262" s="1829"/>
      <c r="AZ262" s="1829"/>
      <c r="BA262" s="1829"/>
      <c r="BB262" s="1829"/>
      <c r="BC262" s="1829"/>
      <c r="BD262" s="1829"/>
      <c r="BE262" s="1829"/>
      <c r="BF262" s="1829"/>
      <c r="BG262" s="1642"/>
    </row>
    <row customHeight="1" ht="0.75">
      <c r="A263" s="1173" t="s">
        <v>4520</v>
      </c>
      <c r="B263" s="1173"/>
      <c r="C263" s="1173"/>
      <c r="D263" s="1167"/>
      <c r="E263" s="1177"/>
      <c r="F263" s="2556"/>
      <c r="G263" s="2535"/>
      <c r="H263" s="2560"/>
      <c r="I263" s="2561"/>
      <c r="J263" s="2562"/>
      <c r="K263" s="2562"/>
      <c r="L263" s="2554"/>
      <c r="M263" s="2288"/>
      <c r="N263" s="2563"/>
      <c r="O263" s="2564"/>
      <c r="P263" s="2609"/>
      <c r="Q263" s="2559"/>
      <c r="R263" s="2559"/>
      <c r="S263" s="2559"/>
      <c r="T263" s="2559"/>
      <c r="U263" s="2559"/>
      <c r="V263" s="2559"/>
      <c r="W263" s="2559"/>
      <c r="X263" s="2559"/>
      <c r="Y263" s="2559"/>
      <c r="Z263" s="2045"/>
      <c r="AA263" s="2046"/>
      <c r="AB263" s="2047"/>
      <c r="AC263" s="2048"/>
      <c r="AD263" s="2047"/>
      <c r="AE263" s="2048"/>
      <c r="AF263" s="2558"/>
      <c r="AG263" s="2554"/>
      <c r="AH263" s="2554"/>
      <c r="AI263" s="2558"/>
      <c r="AJ263" s="2554"/>
      <c r="AK263" s="2554"/>
      <c r="AL263" s="1992"/>
      <c r="AM263" s="1829"/>
      <c r="AN263" s="1829"/>
      <c r="AO263" s="1829"/>
      <c r="AP263" s="1829"/>
      <c r="AQ263" s="1829"/>
      <c r="AR263" s="1829"/>
      <c r="AS263" s="1829"/>
      <c r="AT263" s="1829"/>
      <c r="AU263" s="1829"/>
      <c r="AV263" s="1829"/>
      <c r="AW263" s="1829"/>
      <c r="AX263" s="1829"/>
      <c r="AY263" s="1829"/>
      <c r="AZ263" s="1829"/>
      <c r="BA263" s="1829"/>
      <c r="BB263" s="1829"/>
      <c r="BC263" s="1829"/>
      <c r="BD263" s="1829"/>
      <c r="BE263" s="1829"/>
      <c r="BF263" s="1829"/>
      <c r="BG263" s="1642"/>
    </row>
    <row customHeight="1" ht="0.75">
      <c r="A264" s="1173" t="s">
        <v>4520</v>
      </c>
      <c r="B264" s="1173"/>
      <c r="C264" s="1173"/>
      <c r="D264" s="1167"/>
      <c r="E264" s="1177"/>
      <c r="F264" s="2556"/>
      <c r="G264" s="2535"/>
      <c r="H264" s="2560"/>
      <c r="I264" s="2561"/>
      <c r="J264" s="2562"/>
      <c r="K264" s="2562"/>
      <c r="L264" s="2554"/>
      <c r="M264" s="2288"/>
      <c r="N264" s="2563"/>
      <c r="O264" s="2564"/>
      <c r="P264" s="2610"/>
      <c r="Q264" s="2559"/>
      <c r="R264" s="2559"/>
      <c r="S264" s="2559"/>
      <c r="T264" s="2559"/>
      <c r="U264" s="2559"/>
      <c r="V264" s="2559"/>
      <c r="W264" s="2559"/>
      <c r="X264" s="2559"/>
      <c r="Y264" s="2559"/>
      <c r="Z264" s="2041"/>
      <c r="AA264" s="2042"/>
      <c r="AB264" s="2049"/>
      <c r="AC264" s="2043"/>
      <c r="AD264" s="2043"/>
      <c r="AE264" s="2050"/>
      <c r="AF264" s="2558"/>
      <c r="AG264" s="2554"/>
      <c r="AH264" s="2554"/>
      <c r="AI264" s="2558"/>
      <c r="AJ264" s="2554"/>
      <c r="AK264" s="2554"/>
      <c r="AL264" s="1992"/>
      <c r="AM264" s="1829"/>
      <c r="AN264" s="1829"/>
      <c r="AO264" s="1829"/>
      <c r="AP264" s="1829"/>
      <c r="AQ264" s="1829"/>
      <c r="AR264" s="1829"/>
      <c r="AS264" s="1829"/>
      <c r="AT264" s="1829"/>
      <c r="AU264" s="1829"/>
      <c r="AV264" s="1829"/>
      <c r="AW264" s="1829"/>
      <c r="AX264" s="1829"/>
      <c r="AY264" s="1829"/>
      <c r="AZ264" s="1829"/>
      <c r="BA264" s="1829"/>
      <c r="BB264" s="1829"/>
      <c r="BC264" s="1829"/>
      <c r="BD264" s="1829"/>
      <c r="BE264" s="1829"/>
      <c r="BF264" s="1829"/>
      <c r="BG264" s="1642"/>
    </row>
    <row customHeight="1" ht="0.75">
      <c r="A265" s="1173" t="s">
        <v>4520</v>
      </c>
      <c r="B265" s="1173"/>
      <c r="C265" s="1173"/>
      <c r="D265" s="1167"/>
      <c r="E265" s="1177"/>
      <c r="F265" s="2556"/>
      <c r="G265" s="2535"/>
      <c r="H265" s="2560"/>
      <c r="I265" s="2561"/>
      <c r="J265" s="2562"/>
      <c r="K265" s="2562"/>
      <c r="L265" s="2554"/>
      <c r="M265" s="2288"/>
      <c r="N265" s="2042"/>
      <c r="O265" s="2042"/>
      <c r="P265" s="2049"/>
      <c r="Q265" s="2042"/>
      <c r="R265" s="2042"/>
      <c r="S265" s="2042"/>
      <c r="T265" s="2042"/>
      <c r="U265" s="2042"/>
      <c r="V265" s="2042"/>
      <c r="W265" s="2042"/>
      <c r="X265" s="2042"/>
      <c r="Y265" s="2042"/>
      <c r="Z265" s="2042"/>
      <c r="AA265" s="2042"/>
      <c r="AB265" s="2042"/>
      <c r="AC265" s="2042"/>
      <c r="AD265" s="2042"/>
      <c r="AE265" s="2051"/>
      <c r="AF265" s="2558"/>
      <c r="AG265" s="2554"/>
      <c r="AH265" s="2554"/>
      <c r="AI265" s="2558"/>
      <c r="AJ265" s="2554"/>
      <c r="AK265" s="2554"/>
      <c r="AL265" s="1992"/>
      <c r="AM265" s="1829"/>
      <c r="AN265" s="1829"/>
      <c r="AO265" s="1829"/>
      <c r="AP265" s="1829"/>
      <c r="AQ265" s="1829"/>
      <c r="AR265" s="1829"/>
      <c r="AS265" s="1829"/>
      <c r="AT265" s="1829"/>
      <c r="AU265" s="1829"/>
      <c r="AV265" s="1829"/>
      <c r="AW265" s="1829"/>
      <c r="AX265" s="1829"/>
      <c r="AY265" s="1829"/>
      <c r="AZ265" s="1829"/>
      <c r="BA265" s="1829"/>
      <c r="BB265" s="1829"/>
      <c r="BC265" s="1829"/>
      <c r="BD265" s="1829"/>
      <c r="BE265" s="1829"/>
      <c r="BF265" s="1829"/>
      <c r="BG265" s="1642"/>
    </row>
    <row customHeight="1" ht="12">
      <c r="A266" s="1173" t="s">
        <v>4520</v>
      </c>
      <c r="B266" s="1173"/>
      <c r="C266" s="1173"/>
      <c r="D266" s="1167"/>
      <c r="E266" s="1177"/>
      <c r="F266" s="2557"/>
      <c r="G266" s="1197"/>
      <c r="H266" s="1197"/>
      <c r="I266" s="2555" t="s">
        <v>4551</v>
      </c>
      <c r="J266" s="2555"/>
      <c r="K266" s="2555"/>
      <c r="L266" s="1180"/>
      <c r="M266" s="1180"/>
      <c r="N266" s="1181"/>
      <c r="O266" s="1181"/>
      <c r="P266" s="1181"/>
      <c r="Q266" s="1181"/>
      <c r="R266" s="1181"/>
      <c r="S266" s="1181"/>
      <c r="T266" s="1181"/>
      <c r="U266" s="1181"/>
      <c r="V266" s="1181"/>
      <c r="W266" s="1181"/>
      <c r="X266" s="1181"/>
      <c r="Y266" s="1181"/>
      <c r="Z266" s="1181"/>
      <c r="AA266" s="1181"/>
      <c r="AB266" s="1181"/>
      <c r="AC266" s="1181"/>
      <c r="AD266" s="1181"/>
      <c r="AE266" s="1181"/>
      <c r="AF266" s="1181"/>
      <c r="AG266" s="1180"/>
      <c r="AH266" s="1180"/>
      <c r="AI266" s="1181"/>
      <c r="AJ266" s="1180"/>
      <c r="AK266" s="1181"/>
      <c r="AL266" s="1992"/>
      <c r="AM266" s="1829"/>
      <c r="AN266" s="1829"/>
      <c r="AO266" s="1829"/>
      <c r="AP266" s="1829"/>
      <c r="AQ266" s="1829"/>
      <c r="AR266" s="1829"/>
      <c r="AS266" s="1829"/>
      <c r="AT266" s="1829"/>
      <c r="AU266" s="1829"/>
      <c r="AV266" s="1829"/>
      <c r="AW266" s="1829"/>
      <c r="AX266" s="1829"/>
      <c r="AY266" s="1829"/>
      <c r="AZ266" s="1829"/>
      <c r="BA266" s="1829"/>
      <c r="BB266" s="1829"/>
      <c r="BC266" s="1829"/>
      <c r="BD266" s="1829"/>
      <c r="BE266" s="1829"/>
      <c r="BF266" s="1829"/>
      <c r="BG266" s="1642"/>
    </row>
    <row customHeight="1" ht="0.75">
      <c r="A267" s="1173" t="s">
        <v>4520</v>
      </c>
      <c r="B267" s="1173"/>
      <c r="C267" s="1173"/>
      <c r="D267" s="1167"/>
      <c r="E267" s="1177"/>
      <c r="F267" s="2556">
        <v>2026</v>
      </c>
      <c r="G267" s="2535"/>
      <c r="H267" s="2560" t="s">
        <v>552</v>
      </c>
      <c r="I267" s="2561"/>
      <c r="J267" s="2562"/>
      <c r="K267" s="2562"/>
      <c r="L267" s="2554"/>
      <c r="M267" s="2288"/>
      <c r="N267" s="2040"/>
      <c r="O267" s="2039"/>
      <c r="P267" s="2040"/>
      <c r="Q267" s="2040"/>
      <c r="R267" s="2040"/>
      <c r="S267" s="2040"/>
      <c r="T267" s="2040"/>
      <c r="U267" s="2040"/>
      <c r="V267" s="2040"/>
      <c r="W267" s="2040"/>
      <c r="X267" s="2040"/>
      <c r="Y267" s="2040"/>
      <c r="Z267" s="2040"/>
      <c r="AA267" s="2040"/>
      <c r="AB267" s="2040"/>
      <c r="AC267" s="2040"/>
      <c r="AD267" s="2040"/>
      <c r="AE267" s="2040"/>
      <c r="AF267" s="2558"/>
      <c r="AG267" s="2554"/>
      <c r="AH267" s="2554"/>
      <c r="AI267" s="2558"/>
      <c r="AJ267" s="2554"/>
      <c r="AK267" s="2554"/>
      <c r="AL267" s="1992"/>
      <c r="AM267" s="1829"/>
      <c r="AN267" s="1829"/>
      <c r="AO267" s="1829"/>
      <c r="AP267" s="1829"/>
      <c r="AQ267" s="1829"/>
      <c r="AR267" s="1829"/>
      <c r="AS267" s="1829"/>
      <c r="AT267" s="1829"/>
      <c r="AU267" s="1829"/>
      <c r="AV267" s="1829"/>
      <c r="AW267" s="1829"/>
      <c r="AX267" s="1829"/>
      <c r="AY267" s="1829"/>
      <c r="AZ267" s="1829"/>
      <c r="BA267" s="1829"/>
      <c r="BB267" s="1829"/>
      <c r="BC267" s="1829"/>
      <c r="BD267" s="1829"/>
      <c r="BE267" s="1829"/>
      <c r="BF267" s="1829"/>
      <c r="BG267" s="1642"/>
    </row>
    <row customHeight="1" ht="0.75">
      <c r="A268" s="1173" t="s">
        <v>4520</v>
      </c>
      <c r="B268" s="1173"/>
      <c r="C268" s="1173"/>
      <c r="D268" s="1167"/>
      <c r="E268" s="1177"/>
      <c r="F268" s="2556"/>
      <c r="G268" s="2535"/>
      <c r="H268" s="2560"/>
      <c r="I268" s="2561"/>
      <c r="J268" s="2562"/>
      <c r="K268" s="2562"/>
      <c r="L268" s="2554"/>
      <c r="M268" s="2288"/>
      <c r="N268" s="2563"/>
      <c r="O268" s="2564"/>
      <c r="P268" s="2608"/>
      <c r="Q268" s="2559"/>
      <c r="R268" s="2559"/>
      <c r="S268" s="2559"/>
      <c r="T268" s="2559"/>
      <c r="U268" s="2559"/>
      <c r="V268" s="2559"/>
      <c r="W268" s="2559"/>
      <c r="X268" s="2559"/>
      <c r="Y268" s="2559"/>
      <c r="Z268" s="2041"/>
      <c r="AA268" s="2042"/>
      <c r="AB268" s="2042"/>
      <c r="AC268" s="2043"/>
      <c r="AD268" s="2043"/>
      <c r="AE268" s="2044"/>
      <c r="AF268" s="2558"/>
      <c r="AG268" s="2554"/>
      <c r="AH268" s="2554"/>
      <c r="AI268" s="2558"/>
      <c r="AJ268" s="2554"/>
      <c r="AK268" s="2554"/>
      <c r="AL268" s="1992"/>
      <c r="AM268" s="1829"/>
      <c r="AN268" s="1829"/>
      <c r="AO268" s="1829"/>
      <c r="AP268" s="1829"/>
      <c r="AQ268" s="1829"/>
      <c r="AR268" s="1829"/>
      <c r="AS268" s="1829"/>
      <c r="AT268" s="1829"/>
      <c r="AU268" s="1829"/>
      <c r="AV268" s="1829"/>
      <c r="AW268" s="1829"/>
      <c r="AX268" s="1829"/>
      <c r="AY268" s="1829"/>
      <c r="AZ268" s="1829"/>
      <c r="BA268" s="1829"/>
      <c r="BB268" s="1829"/>
      <c r="BC268" s="1829"/>
      <c r="BD268" s="1829"/>
      <c r="BE268" s="1829"/>
      <c r="BF268" s="1829"/>
      <c r="BG268" s="1642"/>
    </row>
    <row customHeight="1" ht="0.75">
      <c r="A269" s="1173" t="s">
        <v>4520</v>
      </c>
      <c r="B269" s="1173"/>
      <c r="C269" s="1173"/>
      <c r="D269" s="1167"/>
      <c r="E269" s="1177"/>
      <c r="F269" s="2556"/>
      <c r="G269" s="2535"/>
      <c r="H269" s="2560"/>
      <c r="I269" s="2561"/>
      <c r="J269" s="2562"/>
      <c r="K269" s="2562"/>
      <c r="L269" s="2554"/>
      <c r="M269" s="2288"/>
      <c r="N269" s="2563"/>
      <c r="O269" s="2564"/>
      <c r="P269" s="2609"/>
      <c r="Q269" s="2559"/>
      <c r="R269" s="2559"/>
      <c r="S269" s="2559"/>
      <c r="T269" s="2559"/>
      <c r="U269" s="2559"/>
      <c r="V269" s="2559"/>
      <c r="W269" s="2559"/>
      <c r="X269" s="2559"/>
      <c r="Y269" s="2559"/>
      <c r="Z269" s="2045"/>
      <c r="AA269" s="2046"/>
      <c r="AB269" s="2047"/>
      <c r="AC269" s="2048"/>
      <c r="AD269" s="2047"/>
      <c r="AE269" s="2048"/>
      <c r="AF269" s="2558"/>
      <c r="AG269" s="2554"/>
      <c r="AH269" s="2554"/>
      <c r="AI269" s="2558"/>
      <c r="AJ269" s="2554"/>
      <c r="AK269" s="2554"/>
      <c r="AL269" s="1992"/>
      <c r="AM269" s="1829"/>
      <c r="AN269" s="1829"/>
      <c r="AO269" s="1829"/>
      <c r="AP269" s="1829"/>
      <c r="AQ269" s="1829"/>
      <c r="AR269" s="1829"/>
      <c r="AS269" s="1829"/>
      <c r="AT269" s="1829"/>
      <c r="AU269" s="1829"/>
      <c r="AV269" s="1829"/>
      <c r="AW269" s="1829"/>
      <c r="AX269" s="1829"/>
      <c r="AY269" s="1829"/>
      <c r="AZ269" s="1829"/>
      <c r="BA269" s="1829"/>
      <c r="BB269" s="1829"/>
      <c r="BC269" s="1829"/>
      <c r="BD269" s="1829"/>
      <c r="BE269" s="1829"/>
      <c r="BF269" s="1829"/>
      <c r="BG269" s="1642"/>
    </row>
    <row customHeight="1" ht="0.75">
      <c r="A270" s="1173" t="s">
        <v>4520</v>
      </c>
      <c r="B270" s="1173"/>
      <c r="C270" s="1173"/>
      <c r="D270" s="1167"/>
      <c r="E270" s="1177"/>
      <c r="F270" s="2556"/>
      <c r="G270" s="2535"/>
      <c r="H270" s="2560"/>
      <c r="I270" s="2561"/>
      <c r="J270" s="2562"/>
      <c r="K270" s="2562"/>
      <c r="L270" s="2554"/>
      <c r="M270" s="2288"/>
      <c r="N270" s="2563"/>
      <c r="O270" s="2564"/>
      <c r="P270" s="2610"/>
      <c r="Q270" s="2559"/>
      <c r="R270" s="2559"/>
      <c r="S270" s="2559"/>
      <c r="T270" s="2559"/>
      <c r="U270" s="2559"/>
      <c r="V270" s="2559"/>
      <c r="W270" s="2559"/>
      <c r="X270" s="2559"/>
      <c r="Y270" s="2559"/>
      <c r="Z270" s="2041"/>
      <c r="AA270" s="2042"/>
      <c r="AB270" s="2049"/>
      <c r="AC270" s="2043"/>
      <c r="AD270" s="2043"/>
      <c r="AE270" s="2050"/>
      <c r="AF270" s="2558"/>
      <c r="AG270" s="2554"/>
      <c r="AH270" s="2554"/>
      <c r="AI270" s="2558"/>
      <c r="AJ270" s="2554"/>
      <c r="AK270" s="2554"/>
      <c r="AL270" s="1992"/>
      <c r="AM270" s="1829"/>
      <c r="AN270" s="1829"/>
      <c r="AO270" s="1829"/>
      <c r="AP270" s="1829"/>
      <c r="AQ270" s="1829"/>
      <c r="AR270" s="1829"/>
      <c r="AS270" s="1829"/>
      <c r="AT270" s="1829"/>
      <c r="AU270" s="1829"/>
      <c r="AV270" s="1829"/>
      <c r="AW270" s="1829"/>
      <c r="AX270" s="1829"/>
      <c r="AY270" s="1829"/>
      <c r="AZ270" s="1829"/>
      <c r="BA270" s="1829"/>
      <c r="BB270" s="1829"/>
      <c r="BC270" s="1829"/>
      <c r="BD270" s="1829"/>
      <c r="BE270" s="1829"/>
      <c r="BF270" s="1829"/>
      <c r="BG270" s="1642"/>
    </row>
    <row customHeight="1" ht="0.75">
      <c r="A271" s="1173" t="s">
        <v>4520</v>
      </c>
      <c r="B271" s="1173"/>
      <c r="C271" s="1173"/>
      <c r="D271" s="1167"/>
      <c r="E271" s="1177"/>
      <c r="F271" s="2556"/>
      <c r="G271" s="2535"/>
      <c r="H271" s="2560"/>
      <c r="I271" s="2561"/>
      <c r="J271" s="2562"/>
      <c r="K271" s="2562"/>
      <c r="L271" s="2554"/>
      <c r="M271" s="2288"/>
      <c r="N271" s="2042"/>
      <c r="O271" s="2042"/>
      <c r="P271" s="2049"/>
      <c r="Q271" s="2042"/>
      <c r="R271" s="2042"/>
      <c r="S271" s="2042"/>
      <c r="T271" s="2042"/>
      <c r="U271" s="2042"/>
      <c r="V271" s="2042"/>
      <c r="W271" s="2042"/>
      <c r="X271" s="2042"/>
      <c r="Y271" s="2042"/>
      <c r="Z271" s="2042"/>
      <c r="AA271" s="2042"/>
      <c r="AB271" s="2042"/>
      <c r="AC271" s="2042"/>
      <c r="AD271" s="2042"/>
      <c r="AE271" s="2051"/>
      <c r="AF271" s="2558"/>
      <c r="AG271" s="2554"/>
      <c r="AH271" s="2554"/>
      <c r="AI271" s="2558"/>
      <c r="AJ271" s="2554"/>
      <c r="AK271" s="2554"/>
      <c r="AL271" s="1992"/>
      <c r="AM271" s="1829"/>
      <c r="AN271" s="1829"/>
      <c r="AO271" s="1829"/>
      <c r="AP271" s="1829"/>
      <c r="AQ271" s="1829"/>
      <c r="AR271" s="1829"/>
      <c r="AS271" s="1829"/>
      <c r="AT271" s="1829"/>
      <c r="AU271" s="1829"/>
      <c r="AV271" s="1829"/>
      <c r="AW271" s="1829"/>
      <c r="AX271" s="1829"/>
      <c r="AY271" s="1829"/>
      <c r="AZ271" s="1829"/>
      <c r="BA271" s="1829"/>
      <c r="BB271" s="1829"/>
      <c r="BC271" s="1829"/>
      <c r="BD271" s="1829"/>
      <c r="BE271" s="1829"/>
      <c r="BF271" s="1829"/>
      <c r="BG271" s="1642"/>
    </row>
    <row customHeight="1" ht="12">
      <c r="A272" s="1173" t="s">
        <v>4520</v>
      </c>
      <c r="B272" s="1173"/>
      <c r="C272" s="1173"/>
      <c r="D272" s="1167"/>
      <c r="E272" s="1177"/>
      <c r="F272" s="2557"/>
      <c r="G272" s="1197"/>
      <c r="H272" s="1197"/>
      <c r="I272" s="2555" t="s">
        <v>4551</v>
      </c>
      <c r="J272" s="2555"/>
      <c r="K272" s="2555"/>
      <c r="L272" s="1180"/>
      <c r="M272" s="1180"/>
      <c r="N272" s="1181"/>
      <c r="O272" s="1181"/>
      <c r="P272" s="1181"/>
      <c r="Q272" s="1181"/>
      <c r="R272" s="1181"/>
      <c r="S272" s="1181"/>
      <c r="T272" s="1181"/>
      <c r="U272" s="1181"/>
      <c r="V272" s="1181"/>
      <c r="W272" s="1181"/>
      <c r="X272" s="1181"/>
      <c r="Y272" s="1181"/>
      <c r="Z272" s="1181"/>
      <c r="AA272" s="1181"/>
      <c r="AB272" s="1181"/>
      <c r="AC272" s="1181"/>
      <c r="AD272" s="1181"/>
      <c r="AE272" s="1181"/>
      <c r="AF272" s="1181"/>
      <c r="AG272" s="1180"/>
      <c r="AH272" s="1180"/>
      <c r="AI272" s="1181"/>
      <c r="AJ272" s="1180"/>
      <c r="AK272" s="1181"/>
      <c r="AL272" s="1992"/>
      <c r="AM272" s="1829"/>
      <c r="AN272" s="1829"/>
      <c r="AO272" s="1829"/>
      <c r="AP272" s="1829"/>
      <c r="AQ272" s="1829"/>
      <c r="AR272" s="1829"/>
      <c r="AS272" s="1829"/>
      <c r="AT272" s="1829"/>
      <c r="AU272" s="1829"/>
      <c r="AV272" s="1829"/>
      <c r="AW272" s="1829"/>
      <c r="AX272" s="1829"/>
      <c r="AY272" s="1829"/>
      <c r="AZ272" s="1829"/>
      <c r="BA272" s="1829"/>
      <c r="BB272" s="1829"/>
      <c r="BC272" s="1829"/>
      <c r="BD272" s="1829"/>
      <c r="BE272" s="1829"/>
      <c r="BF272" s="1829"/>
      <c r="BG272" s="1642"/>
    </row>
    <row customHeight="1" ht="0.75">
      <c r="A273" s="1173" t="s">
        <v>4520</v>
      </c>
      <c r="B273" s="1173"/>
      <c r="C273" s="1173"/>
      <c r="D273" s="1167"/>
      <c r="E273" s="1177"/>
      <c r="F273" s="2556">
        <v>2027</v>
      </c>
      <c r="G273" s="2535"/>
      <c r="H273" s="2560" t="s">
        <v>552</v>
      </c>
      <c r="I273" s="2561"/>
      <c r="J273" s="2562"/>
      <c r="K273" s="2562"/>
      <c r="L273" s="2554"/>
      <c r="M273" s="2288"/>
      <c r="N273" s="2040"/>
      <c r="O273" s="2039"/>
      <c r="P273" s="2040"/>
      <c r="Q273" s="2040"/>
      <c r="R273" s="2040"/>
      <c r="S273" s="2040"/>
      <c r="T273" s="2040"/>
      <c r="U273" s="2040"/>
      <c r="V273" s="2040"/>
      <c r="W273" s="2040"/>
      <c r="X273" s="2040"/>
      <c r="Y273" s="2040"/>
      <c r="Z273" s="2040"/>
      <c r="AA273" s="2040"/>
      <c r="AB273" s="2040"/>
      <c r="AC273" s="2040"/>
      <c r="AD273" s="2040"/>
      <c r="AE273" s="2040"/>
      <c r="AF273" s="2558"/>
      <c r="AG273" s="2554"/>
      <c r="AH273" s="2554"/>
      <c r="AI273" s="2558"/>
      <c r="AJ273" s="2554"/>
      <c r="AK273" s="2554"/>
      <c r="AL273" s="1992"/>
      <c r="AM273" s="1829"/>
      <c r="AN273" s="1829"/>
      <c r="AO273" s="1829"/>
      <c r="AP273" s="1829"/>
      <c r="AQ273" s="1829"/>
      <c r="AR273" s="1829"/>
      <c r="AS273" s="1829"/>
      <c r="AT273" s="1829"/>
      <c r="AU273" s="1829"/>
      <c r="AV273" s="1829"/>
      <c r="AW273" s="1829"/>
      <c r="AX273" s="1829"/>
      <c r="AY273" s="1829"/>
      <c r="AZ273" s="1829"/>
      <c r="BA273" s="1829"/>
      <c r="BB273" s="1829"/>
      <c r="BC273" s="1829"/>
      <c r="BD273" s="1829"/>
      <c r="BE273" s="1829"/>
      <c r="BF273" s="1829"/>
      <c r="BG273" s="1642"/>
    </row>
    <row customHeight="1" ht="0.75">
      <c r="A274" s="1173" t="s">
        <v>4520</v>
      </c>
      <c r="B274" s="1173"/>
      <c r="C274" s="1173"/>
      <c r="D274" s="1167"/>
      <c r="E274" s="1177"/>
      <c r="F274" s="2556"/>
      <c r="G274" s="2535"/>
      <c r="H274" s="2560"/>
      <c r="I274" s="2561"/>
      <c r="J274" s="2562"/>
      <c r="K274" s="2562"/>
      <c r="L274" s="2554"/>
      <c r="M274" s="2288"/>
      <c r="N274" s="2563"/>
      <c r="O274" s="2564"/>
      <c r="P274" s="2608"/>
      <c r="Q274" s="2559"/>
      <c r="R274" s="2559"/>
      <c r="S274" s="2559"/>
      <c r="T274" s="2559"/>
      <c r="U274" s="2559"/>
      <c r="V274" s="2559"/>
      <c r="W274" s="2559"/>
      <c r="X274" s="2559"/>
      <c r="Y274" s="2559"/>
      <c r="Z274" s="2041"/>
      <c r="AA274" s="2042"/>
      <c r="AB274" s="2042"/>
      <c r="AC274" s="2043"/>
      <c r="AD274" s="2043"/>
      <c r="AE274" s="2044"/>
      <c r="AF274" s="2558"/>
      <c r="AG274" s="2554"/>
      <c r="AH274" s="2554"/>
      <c r="AI274" s="2558"/>
      <c r="AJ274" s="2554"/>
      <c r="AK274" s="2554"/>
      <c r="AL274" s="1992"/>
      <c r="AM274" s="1829"/>
      <c r="AN274" s="1829"/>
      <c r="AO274" s="1829"/>
      <c r="AP274" s="1829"/>
      <c r="AQ274" s="1829"/>
      <c r="AR274" s="1829"/>
      <c r="AS274" s="1829"/>
      <c r="AT274" s="1829"/>
      <c r="AU274" s="1829"/>
      <c r="AV274" s="1829"/>
      <c r="AW274" s="1829"/>
      <c r="AX274" s="1829"/>
      <c r="AY274" s="1829"/>
      <c r="AZ274" s="1829"/>
      <c r="BA274" s="1829"/>
      <c r="BB274" s="1829"/>
      <c r="BC274" s="1829"/>
      <c r="BD274" s="1829"/>
      <c r="BE274" s="1829"/>
      <c r="BF274" s="1829"/>
      <c r="BG274" s="1642"/>
    </row>
    <row customHeight="1" ht="0.75">
      <c r="A275" s="1173" t="s">
        <v>4520</v>
      </c>
      <c r="B275" s="1173"/>
      <c r="C275" s="1173"/>
      <c r="D275" s="1167"/>
      <c r="E275" s="1177"/>
      <c r="F275" s="2556"/>
      <c r="G275" s="2535"/>
      <c r="H275" s="2560"/>
      <c r="I275" s="2561"/>
      <c r="J275" s="2562"/>
      <c r="K275" s="2562"/>
      <c r="L275" s="2554"/>
      <c r="M275" s="2288"/>
      <c r="N275" s="2563"/>
      <c r="O275" s="2564"/>
      <c r="P275" s="2609"/>
      <c r="Q275" s="2559"/>
      <c r="R275" s="2559"/>
      <c r="S275" s="2559"/>
      <c r="T275" s="2559"/>
      <c r="U275" s="2559"/>
      <c r="V275" s="2559"/>
      <c r="W275" s="2559"/>
      <c r="X275" s="2559"/>
      <c r="Y275" s="2559"/>
      <c r="Z275" s="2045"/>
      <c r="AA275" s="2046"/>
      <c r="AB275" s="2047"/>
      <c r="AC275" s="2048"/>
      <c r="AD275" s="2047"/>
      <c r="AE275" s="2048"/>
      <c r="AF275" s="2558"/>
      <c r="AG275" s="2554"/>
      <c r="AH275" s="2554"/>
      <c r="AI275" s="2558"/>
      <c r="AJ275" s="2554"/>
      <c r="AK275" s="2554"/>
      <c r="AL275" s="1992"/>
      <c r="AM275" s="1829"/>
      <c r="AN275" s="1829"/>
      <c r="AO275" s="1829"/>
      <c r="AP275" s="1829"/>
      <c r="AQ275" s="1829"/>
      <c r="AR275" s="1829"/>
      <c r="AS275" s="1829"/>
      <c r="AT275" s="1829"/>
      <c r="AU275" s="1829"/>
      <c r="AV275" s="1829"/>
      <c r="AW275" s="1829"/>
      <c r="AX275" s="1829"/>
      <c r="AY275" s="1829"/>
      <c r="AZ275" s="1829"/>
      <c r="BA275" s="1829"/>
      <c r="BB275" s="1829"/>
      <c r="BC275" s="1829"/>
      <c r="BD275" s="1829"/>
      <c r="BE275" s="1829"/>
      <c r="BF275" s="1829"/>
      <c r="BG275" s="1642"/>
    </row>
    <row customHeight="1" ht="0.75">
      <c r="A276" s="1173" t="s">
        <v>4520</v>
      </c>
      <c r="B276" s="1173"/>
      <c r="C276" s="1173"/>
      <c r="D276" s="1167"/>
      <c r="E276" s="1177"/>
      <c r="F276" s="2556"/>
      <c r="G276" s="2535"/>
      <c r="H276" s="2560"/>
      <c r="I276" s="2561"/>
      <c r="J276" s="2562"/>
      <c r="K276" s="2562"/>
      <c r="L276" s="2554"/>
      <c r="M276" s="2288"/>
      <c r="N276" s="2563"/>
      <c r="O276" s="2564"/>
      <c r="P276" s="2610"/>
      <c r="Q276" s="2559"/>
      <c r="R276" s="2559"/>
      <c r="S276" s="2559"/>
      <c r="T276" s="2559"/>
      <c r="U276" s="2559"/>
      <c r="V276" s="2559"/>
      <c r="W276" s="2559"/>
      <c r="X276" s="2559"/>
      <c r="Y276" s="2559"/>
      <c r="Z276" s="2041"/>
      <c r="AA276" s="2042"/>
      <c r="AB276" s="2049"/>
      <c r="AC276" s="2043"/>
      <c r="AD276" s="2043"/>
      <c r="AE276" s="2050"/>
      <c r="AF276" s="2558"/>
      <c r="AG276" s="2554"/>
      <c r="AH276" s="2554"/>
      <c r="AI276" s="2558"/>
      <c r="AJ276" s="2554"/>
      <c r="AK276" s="2554"/>
      <c r="AL276" s="1992"/>
      <c r="AM276" s="1829"/>
      <c r="AN276" s="1829"/>
      <c r="AO276" s="1829"/>
      <c r="AP276" s="1829"/>
      <c r="AQ276" s="1829"/>
      <c r="AR276" s="1829"/>
      <c r="AS276" s="1829"/>
      <c r="AT276" s="1829"/>
      <c r="AU276" s="1829"/>
      <c r="AV276" s="1829"/>
      <c r="AW276" s="1829"/>
      <c r="AX276" s="1829"/>
      <c r="AY276" s="1829"/>
      <c r="AZ276" s="1829"/>
      <c r="BA276" s="1829"/>
      <c r="BB276" s="1829"/>
      <c r="BC276" s="1829"/>
      <c r="BD276" s="1829"/>
      <c r="BE276" s="1829"/>
      <c r="BF276" s="1829"/>
      <c r="BG276" s="1642"/>
    </row>
    <row customHeight="1" ht="0.75">
      <c r="A277" s="1173" t="s">
        <v>4520</v>
      </c>
      <c r="B277" s="1173"/>
      <c r="C277" s="1173"/>
      <c r="D277" s="1167"/>
      <c r="E277" s="1177"/>
      <c r="F277" s="2556"/>
      <c r="G277" s="2535"/>
      <c r="H277" s="2560"/>
      <c r="I277" s="2561"/>
      <c r="J277" s="2562"/>
      <c r="K277" s="2562"/>
      <c r="L277" s="2554"/>
      <c r="M277" s="2288"/>
      <c r="N277" s="2042"/>
      <c r="O277" s="2042"/>
      <c r="P277" s="2049"/>
      <c r="Q277" s="2042"/>
      <c r="R277" s="2042"/>
      <c r="S277" s="2042"/>
      <c r="T277" s="2042"/>
      <c r="U277" s="2042"/>
      <c r="V277" s="2042"/>
      <c r="W277" s="2042"/>
      <c r="X277" s="2042"/>
      <c r="Y277" s="2042"/>
      <c r="Z277" s="2042"/>
      <c r="AA277" s="2042"/>
      <c r="AB277" s="2042"/>
      <c r="AC277" s="2042"/>
      <c r="AD277" s="2042"/>
      <c r="AE277" s="2051"/>
      <c r="AF277" s="2558"/>
      <c r="AG277" s="2554"/>
      <c r="AH277" s="2554"/>
      <c r="AI277" s="2558"/>
      <c r="AJ277" s="2554"/>
      <c r="AK277" s="2554"/>
      <c r="AL277" s="1992"/>
      <c r="AM277" s="1829"/>
      <c r="AN277" s="1829"/>
      <c r="AO277" s="1829"/>
      <c r="AP277" s="1829"/>
      <c r="AQ277" s="1829"/>
      <c r="AR277" s="1829"/>
      <c r="AS277" s="1829"/>
      <c r="AT277" s="1829"/>
      <c r="AU277" s="1829"/>
      <c r="AV277" s="1829"/>
      <c r="AW277" s="1829"/>
      <c r="AX277" s="1829"/>
      <c r="AY277" s="1829"/>
      <c r="AZ277" s="1829"/>
      <c r="BA277" s="1829"/>
      <c r="BB277" s="1829"/>
      <c r="BC277" s="1829"/>
      <c r="BD277" s="1829"/>
      <c r="BE277" s="1829"/>
      <c r="BF277" s="1829"/>
      <c r="BG277" s="1642"/>
    </row>
    <row customHeight="1" ht="12">
      <c r="A278" s="1173" t="s">
        <v>4520</v>
      </c>
      <c r="B278" s="1173"/>
      <c r="C278" s="1173"/>
      <c r="D278" s="1167"/>
      <c r="E278" s="1177"/>
      <c r="F278" s="2557"/>
      <c r="G278" s="1197"/>
      <c r="H278" s="1197"/>
      <c r="I278" s="2555" t="s">
        <v>4551</v>
      </c>
      <c r="J278" s="2555"/>
      <c r="K278" s="2555"/>
      <c r="L278" s="1180"/>
      <c r="M278" s="1180"/>
      <c r="N278" s="1181"/>
      <c r="O278" s="1181"/>
      <c r="P278" s="1181"/>
      <c r="Q278" s="1181"/>
      <c r="R278" s="1181"/>
      <c r="S278" s="1181"/>
      <c r="T278" s="1181"/>
      <c r="U278" s="1181"/>
      <c r="V278" s="1181"/>
      <c r="W278" s="1181"/>
      <c r="X278" s="1181"/>
      <c r="Y278" s="1181"/>
      <c r="Z278" s="1181"/>
      <c r="AA278" s="1181"/>
      <c r="AB278" s="1181"/>
      <c r="AC278" s="1181"/>
      <c r="AD278" s="1181"/>
      <c r="AE278" s="1181"/>
      <c r="AF278" s="1181"/>
      <c r="AG278" s="1180"/>
      <c r="AH278" s="1180"/>
      <c r="AI278" s="1181"/>
      <c r="AJ278" s="1180"/>
      <c r="AK278" s="1181"/>
      <c r="AL278" s="1992"/>
      <c r="AM278" s="1829"/>
      <c r="AN278" s="1829"/>
      <c r="AO278" s="1829"/>
      <c r="AP278" s="1829"/>
      <c r="AQ278" s="1829"/>
      <c r="AR278" s="1829"/>
      <c r="AS278" s="1829"/>
      <c r="AT278" s="1829"/>
      <c r="AU278" s="1829"/>
      <c r="AV278" s="1829"/>
      <c r="AW278" s="1829"/>
      <c r="AX278" s="1829"/>
      <c r="AY278" s="1829"/>
      <c r="AZ278" s="1829"/>
      <c r="BA278" s="1829"/>
      <c r="BB278" s="1829"/>
      <c r="BC278" s="1829"/>
      <c r="BD278" s="1829"/>
      <c r="BE278" s="1829"/>
      <c r="BF278" s="1829"/>
      <c r="BG278" s="1642"/>
    </row>
    <row customHeight="1" ht="0.75">
      <c r="A279" s="1173" t="s">
        <v>4520</v>
      </c>
      <c r="B279" s="1173"/>
      <c r="C279" s="1173"/>
      <c r="D279" s="1167"/>
      <c r="E279" s="1177"/>
      <c r="F279" s="2556">
        <v>2028</v>
      </c>
      <c r="G279" s="2535"/>
      <c r="H279" s="2560" t="s">
        <v>552</v>
      </c>
      <c r="I279" s="2561"/>
      <c r="J279" s="2562"/>
      <c r="K279" s="2562"/>
      <c r="L279" s="2554"/>
      <c r="M279" s="2288"/>
      <c r="N279" s="2040"/>
      <c r="O279" s="2039"/>
      <c r="P279" s="2040"/>
      <c r="Q279" s="2040"/>
      <c r="R279" s="2040"/>
      <c r="S279" s="2040"/>
      <c r="T279" s="2040"/>
      <c r="U279" s="2040"/>
      <c r="V279" s="2040"/>
      <c r="W279" s="2040"/>
      <c r="X279" s="2040"/>
      <c r="Y279" s="2040"/>
      <c r="Z279" s="2040"/>
      <c r="AA279" s="2040"/>
      <c r="AB279" s="2040"/>
      <c r="AC279" s="2040"/>
      <c r="AD279" s="2040"/>
      <c r="AE279" s="2040"/>
      <c r="AF279" s="2558"/>
      <c r="AG279" s="2554"/>
      <c r="AH279" s="2554"/>
      <c r="AI279" s="2558"/>
      <c r="AJ279" s="2554"/>
      <c r="AK279" s="2554"/>
      <c r="AL279" s="1992"/>
      <c r="AM279" s="1829"/>
      <c r="AN279" s="1829"/>
      <c r="AO279" s="1829"/>
      <c r="AP279" s="1829"/>
      <c r="AQ279" s="1829"/>
      <c r="AR279" s="1829"/>
      <c r="AS279" s="1829"/>
      <c r="AT279" s="1829"/>
      <c r="AU279" s="1829"/>
      <c r="AV279" s="1829"/>
      <c r="AW279" s="1829"/>
      <c r="AX279" s="1829"/>
      <c r="AY279" s="1829"/>
      <c r="AZ279" s="1829"/>
      <c r="BA279" s="1829"/>
      <c r="BB279" s="1829"/>
      <c r="BC279" s="1829"/>
      <c r="BD279" s="1829"/>
      <c r="BE279" s="1829"/>
      <c r="BF279" s="1829"/>
      <c r="BG279" s="1642"/>
    </row>
    <row customHeight="1" ht="0.75">
      <c r="A280" s="1173" t="s">
        <v>4520</v>
      </c>
      <c r="B280" s="1173"/>
      <c r="C280" s="1173"/>
      <c r="D280" s="1167"/>
      <c r="E280" s="1177"/>
      <c r="F280" s="2556"/>
      <c r="G280" s="2535"/>
      <c r="H280" s="2560"/>
      <c r="I280" s="2561"/>
      <c r="J280" s="2562"/>
      <c r="K280" s="2562"/>
      <c r="L280" s="2554"/>
      <c r="M280" s="2288"/>
      <c r="N280" s="2563"/>
      <c r="O280" s="2564"/>
      <c r="P280" s="2608"/>
      <c r="Q280" s="2559"/>
      <c r="R280" s="2559"/>
      <c r="S280" s="2559"/>
      <c r="T280" s="2559"/>
      <c r="U280" s="2559"/>
      <c r="V280" s="2559"/>
      <c r="W280" s="2559"/>
      <c r="X280" s="2559"/>
      <c r="Y280" s="2559"/>
      <c r="Z280" s="2041"/>
      <c r="AA280" s="2042"/>
      <c r="AB280" s="2042"/>
      <c r="AC280" s="2043"/>
      <c r="AD280" s="2043"/>
      <c r="AE280" s="2044"/>
      <c r="AF280" s="2558"/>
      <c r="AG280" s="2554"/>
      <c r="AH280" s="2554"/>
      <c r="AI280" s="2558"/>
      <c r="AJ280" s="2554"/>
      <c r="AK280" s="2554"/>
      <c r="AL280" s="1992"/>
      <c r="AM280" s="1829"/>
      <c r="AN280" s="1829"/>
      <c r="AO280" s="1829"/>
      <c r="AP280" s="1829"/>
      <c r="AQ280" s="1829"/>
      <c r="AR280" s="1829"/>
      <c r="AS280" s="1829"/>
      <c r="AT280" s="1829"/>
      <c r="AU280" s="1829"/>
      <c r="AV280" s="1829"/>
      <c r="AW280" s="1829"/>
      <c r="AX280" s="1829"/>
      <c r="AY280" s="1829"/>
      <c r="AZ280" s="1829"/>
      <c r="BA280" s="1829"/>
      <c r="BB280" s="1829"/>
      <c r="BC280" s="1829"/>
      <c r="BD280" s="1829"/>
      <c r="BE280" s="1829"/>
      <c r="BF280" s="1829"/>
      <c r="BG280" s="1642"/>
    </row>
    <row customHeight="1" ht="0.75">
      <c r="A281" s="1173" t="s">
        <v>4520</v>
      </c>
      <c r="B281" s="1173"/>
      <c r="C281" s="1173"/>
      <c r="D281" s="1167"/>
      <c r="E281" s="1177"/>
      <c r="F281" s="2556"/>
      <c r="G281" s="2535"/>
      <c r="H281" s="2560"/>
      <c r="I281" s="2561"/>
      <c r="J281" s="2562"/>
      <c r="K281" s="2562"/>
      <c r="L281" s="2554"/>
      <c r="M281" s="2288"/>
      <c r="N281" s="2563"/>
      <c r="O281" s="2564"/>
      <c r="P281" s="2609"/>
      <c r="Q281" s="2559"/>
      <c r="R281" s="2559"/>
      <c r="S281" s="2559"/>
      <c r="T281" s="2559"/>
      <c r="U281" s="2559"/>
      <c r="V281" s="2559"/>
      <c r="W281" s="2559"/>
      <c r="X281" s="2559"/>
      <c r="Y281" s="2559"/>
      <c r="Z281" s="2045"/>
      <c r="AA281" s="2046"/>
      <c r="AB281" s="2047"/>
      <c r="AC281" s="2048"/>
      <c r="AD281" s="2047"/>
      <c r="AE281" s="2048"/>
      <c r="AF281" s="2558"/>
      <c r="AG281" s="2554"/>
      <c r="AH281" s="2554"/>
      <c r="AI281" s="2558"/>
      <c r="AJ281" s="2554"/>
      <c r="AK281" s="2554"/>
      <c r="AL281" s="1992"/>
      <c r="AM281" s="1829"/>
      <c r="AN281" s="1829"/>
      <c r="AO281" s="1829"/>
      <c r="AP281" s="1829"/>
      <c r="AQ281" s="1829"/>
      <c r="AR281" s="1829"/>
      <c r="AS281" s="1829"/>
      <c r="AT281" s="1829"/>
      <c r="AU281" s="1829"/>
      <c r="AV281" s="1829"/>
      <c r="AW281" s="1829"/>
      <c r="AX281" s="1829"/>
      <c r="AY281" s="1829"/>
      <c r="AZ281" s="1829"/>
      <c r="BA281" s="1829"/>
      <c r="BB281" s="1829"/>
      <c r="BC281" s="1829"/>
      <c r="BD281" s="1829"/>
      <c r="BE281" s="1829"/>
      <c r="BF281" s="1829"/>
      <c r="BG281" s="1642"/>
    </row>
    <row customHeight="1" ht="0.75">
      <c r="A282" s="1173" t="s">
        <v>4520</v>
      </c>
      <c r="B282" s="1173"/>
      <c r="C282" s="1173"/>
      <c r="D282" s="1167"/>
      <c r="E282" s="1177"/>
      <c r="F282" s="2556"/>
      <c r="G282" s="2535"/>
      <c r="H282" s="2560"/>
      <c r="I282" s="2561"/>
      <c r="J282" s="2562"/>
      <c r="K282" s="2562"/>
      <c r="L282" s="2554"/>
      <c r="M282" s="2288"/>
      <c r="N282" s="2563"/>
      <c r="O282" s="2564"/>
      <c r="P282" s="2610"/>
      <c r="Q282" s="2559"/>
      <c r="R282" s="2559"/>
      <c r="S282" s="2559"/>
      <c r="T282" s="2559"/>
      <c r="U282" s="2559"/>
      <c r="V282" s="2559"/>
      <c r="W282" s="2559"/>
      <c r="X282" s="2559"/>
      <c r="Y282" s="2559"/>
      <c r="Z282" s="2041"/>
      <c r="AA282" s="2042"/>
      <c r="AB282" s="2049"/>
      <c r="AC282" s="2043"/>
      <c r="AD282" s="2043"/>
      <c r="AE282" s="2050"/>
      <c r="AF282" s="2558"/>
      <c r="AG282" s="2554"/>
      <c r="AH282" s="2554"/>
      <c r="AI282" s="2558"/>
      <c r="AJ282" s="2554"/>
      <c r="AK282" s="2554"/>
      <c r="AL282" s="1992"/>
      <c r="AM282" s="1829"/>
      <c r="AN282" s="1829"/>
      <c r="AO282" s="1829"/>
      <c r="AP282" s="1829"/>
      <c r="AQ282" s="1829"/>
      <c r="AR282" s="1829"/>
      <c r="AS282" s="1829"/>
      <c r="AT282" s="1829"/>
      <c r="AU282" s="1829"/>
      <c r="AV282" s="1829"/>
      <c r="AW282" s="1829"/>
      <c r="AX282" s="1829"/>
      <c r="AY282" s="1829"/>
      <c r="AZ282" s="1829"/>
      <c r="BA282" s="1829"/>
      <c r="BB282" s="1829"/>
      <c r="BC282" s="1829"/>
      <c r="BD282" s="1829"/>
      <c r="BE282" s="1829"/>
      <c r="BF282" s="1829"/>
      <c r="BG282" s="1642"/>
    </row>
    <row customHeight="1" ht="0.75">
      <c r="A283" s="1173" t="s">
        <v>4520</v>
      </c>
      <c r="B283" s="1173"/>
      <c r="C283" s="1173"/>
      <c r="D283" s="1167"/>
      <c r="E283" s="1177"/>
      <c r="F283" s="2556"/>
      <c r="G283" s="2535"/>
      <c r="H283" s="2560"/>
      <c r="I283" s="2561"/>
      <c r="J283" s="2562"/>
      <c r="K283" s="2562"/>
      <c r="L283" s="2554"/>
      <c r="M283" s="2288"/>
      <c r="N283" s="2042"/>
      <c r="O283" s="2042"/>
      <c r="P283" s="2049"/>
      <c r="Q283" s="2042"/>
      <c r="R283" s="2042"/>
      <c r="S283" s="2042"/>
      <c r="T283" s="2042"/>
      <c r="U283" s="2042"/>
      <c r="V283" s="2042"/>
      <c r="W283" s="2042"/>
      <c r="X283" s="2042"/>
      <c r="Y283" s="2042"/>
      <c r="Z283" s="2042"/>
      <c r="AA283" s="2042"/>
      <c r="AB283" s="2042"/>
      <c r="AC283" s="2042"/>
      <c r="AD283" s="2042"/>
      <c r="AE283" s="2051"/>
      <c r="AF283" s="2558"/>
      <c r="AG283" s="2554"/>
      <c r="AH283" s="2554"/>
      <c r="AI283" s="2558"/>
      <c r="AJ283" s="2554"/>
      <c r="AK283" s="2554"/>
      <c r="AL283" s="1992"/>
      <c r="AM283" s="1829"/>
      <c r="AN283" s="1829"/>
      <c r="AO283" s="1829"/>
      <c r="AP283" s="1829"/>
      <c r="AQ283" s="1829"/>
      <c r="AR283" s="1829"/>
      <c r="AS283" s="1829"/>
      <c r="AT283" s="1829"/>
      <c r="AU283" s="1829"/>
      <c r="AV283" s="1829"/>
      <c r="AW283" s="1829"/>
      <c r="AX283" s="1829"/>
      <c r="AY283" s="1829"/>
      <c r="AZ283" s="1829"/>
      <c r="BA283" s="1829"/>
      <c r="BB283" s="1829"/>
      <c r="BC283" s="1829"/>
      <c r="BD283" s="1829"/>
      <c r="BE283" s="1829"/>
      <c r="BF283" s="1829"/>
      <c r="BG283" s="1642"/>
    </row>
    <row customHeight="1" ht="12">
      <c r="A284" s="1173" t="s">
        <v>4520</v>
      </c>
      <c r="B284" s="1173"/>
      <c r="C284" s="1173"/>
      <c r="D284" s="1167"/>
      <c r="E284" s="1177"/>
      <c r="F284" s="2557"/>
      <c r="G284" s="1197"/>
      <c r="H284" s="1197"/>
      <c r="I284" s="2555" t="s">
        <v>4551</v>
      </c>
      <c r="J284" s="2555"/>
      <c r="K284" s="2555"/>
      <c r="L284" s="1180"/>
      <c r="M284" s="1180"/>
      <c r="N284" s="1181"/>
      <c r="O284" s="1181"/>
      <c r="P284" s="1181"/>
      <c r="Q284" s="1181"/>
      <c r="R284" s="1181"/>
      <c r="S284" s="1181"/>
      <c r="T284" s="1181"/>
      <c r="U284" s="1181"/>
      <c r="V284" s="1181"/>
      <c r="W284" s="1181"/>
      <c r="X284" s="1181"/>
      <c r="Y284" s="1181"/>
      <c r="Z284" s="1181"/>
      <c r="AA284" s="1181"/>
      <c r="AB284" s="1181"/>
      <c r="AC284" s="1181"/>
      <c r="AD284" s="1181"/>
      <c r="AE284" s="1181"/>
      <c r="AF284" s="1181"/>
      <c r="AG284" s="1180"/>
      <c r="AH284" s="1180"/>
      <c r="AI284" s="1181"/>
      <c r="AJ284" s="1180"/>
      <c r="AK284" s="1181"/>
      <c r="AL284" s="1992"/>
      <c r="AM284" s="1829"/>
      <c r="AN284" s="1829"/>
      <c r="AO284" s="1829"/>
      <c r="AP284" s="1829"/>
      <c r="AQ284" s="1829"/>
      <c r="AR284" s="1829"/>
      <c r="AS284" s="1829"/>
      <c r="AT284" s="1829"/>
      <c r="AU284" s="1829"/>
      <c r="AV284" s="1829"/>
      <c r="AW284" s="1829"/>
      <c r="AX284" s="1829"/>
      <c r="AY284" s="1829"/>
      <c r="AZ284" s="1829"/>
      <c r="BA284" s="1829"/>
      <c r="BB284" s="1829"/>
      <c r="BC284" s="1829"/>
      <c r="BD284" s="1829"/>
      <c r="BE284" s="1829"/>
      <c r="BF284" s="1829"/>
      <c r="BG284" s="1642"/>
    </row>
    <row customHeight="1" ht="10.5">
      <c r="E285" s="914"/>
      <c r="F285" s="925"/>
      <c r="G285" s="925"/>
      <c r="H285" s="1179"/>
      <c r="I285" s="925"/>
      <c r="J285" s="925"/>
      <c r="K285" s="925"/>
      <c r="L285" s="1138"/>
      <c r="M285" s="1138"/>
      <c r="N285" s="925"/>
      <c r="O285" s="925"/>
      <c r="P285" s="925"/>
      <c r="Q285" s="925"/>
      <c r="R285" s="925"/>
      <c r="S285" s="925"/>
      <c r="T285" s="925"/>
      <c r="U285" s="925"/>
      <c r="V285" s="925"/>
      <c r="W285" s="925"/>
      <c r="X285" s="925"/>
      <c r="Y285" s="925"/>
      <c r="Z285" s="925"/>
      <c r="AA285" s="925"/>
      <c r="AB285" s="925"/>
      <c r="AC285" s="925"/>
      <c r="AD285" s="1138"/>
      <c r="AE285" s="925"/>
      <c r="AF285" s="925"/>
      <c r="AG285" s="925"/>
      <c r="AH285" s="1156"/>
      <c r="AI285" s="1149"/>
      <c r="AJ285" s="925"/>
      <c r="AK285" s="925"/>
      <c r="AL285" s="914"/>
      <c r="AM285" s="914"/>
      <c r="AN285" s="914"/>
      <c r="AO285" s="914"/>
      <c r="AP285" s="914"/>
      <c r="AQ285" s="914"/>
      <c r="AR285" s="914"/>
      <c r="AS285" s="914"/>
      <c r="AT285" s="914"/>
      <c r="AU285" s="914"/>
      <c r="AV285" s="914"/>
      <c r="AW285" s="914"/>
      <c r="AX285" s="914"/>
      <c r="AY285" s="914"/>
      <c r="AZ285" s="914"/>
      <c r="BA285" s="914"/>
      <c r="BB285" s="914"/>
      <c r="BC285" s="914"/>
      <c r="BD285" s="914"/>
      <c r="BE285" s="914"/>
      <c r="BF285" s="914"/>
      <c r="BG285" s="765">
        <v>10</v>
      </c>
    </row>
    <row customHeight="1" ht="13.5">
      <c r="E286" s="914"/>
      <c r="F286" s="921" t="s">
        <v>4679</v>
      </c>
      <c r="G286" s="921"/>
      <c r="H286" s="1178"/>
      <c r="I286" s="921"/>
      <c r="J286" s="921"/>
      <c r="K286" s="918"/>
      <c r="L286" s="1134"/>
      <c r="M286" s="1134"/>
      <c r="N286" s="920"/>
      <c r="O286" s="920"/>
      <c r="P286" s="920"/>
      <c r="Q286" s="920"/>
      <c r="R286" s="920"/>
      <c r="S286" s="920"/>
      <c r="T286" s="920"/>
      <c r="U286" s="920"/>
      <c r="V286" s="920"/>
      <c r="W286" s="920"/>
      <c r="X286" s="920"/>
      <c r="Y286" s="920"/>
      <c r="Z286" s="918"/>
      <c r="AA286" s="918"/>
      <c r="AB286" s="918"/>
      <c r="AC286" s="918"/>
      <c r="AD286" s="1134"/>
      <c r="AE286" s="918"/>
      <c r="AF286" s="918"/>
      <c r="AG286" s="918"/>
      <c r="AH286" s="1153"/>
      <c r="AI286" s="1146"/>
      <c r="AJ286" s="918"/>
      <c r="AK286" s="918"/>
      <c r="AL286" s="914"/>
      <c r="AM286" s="914"/>
      <c r="AN286" s="914"/>
      <c r="AO286" s="914"/>
      <c r="AP286" s="914"/>
      <c r="AQ286" s="914"/>
      <c r="AR286" s="914"/>
      <c r="AS286" s="914"/>
      <c r="AT286" s="914"/>
      <c r="AU286" s="914"/>
      <c r="AV286" s="914"/>
      <c r="AW286" s="914"/>
      <c r="AX286" s="914"/>
      <c r="AY286" s="914"/>
      <c r="AZ286" s="914"/>
      <c r="BA286" s="914"/>
      <c r="BB286" s="914"/>
      <c r="BC286" s="914"/>
      <c r="BD286" s="914"/>
      <c r="BE286" s="914"/>
      <c r="BF286" s="914"/>
      <c r="BG286" s="765">
        <v>13</v>
      </c>
    </row>
    <row customHeight="1" ht="10.5">
      <c r="BG287" s="765">
        <v>10</v>
      </c>
    </row>
    <row customHeight="1" ht="10.5">
      <c r="E288" s="914"/>
      <c r="F288" s="2427"/>
      <c r="G288" s="2427"/>
      <c r="H288" s="2427"/>
      <c r="I288" s="2427"/>
      <c r="J288" s="2427"/>
      <c r="K288" s="918"/>
      <c r="L288" s="1134"/>
      <c r="M288" s="1134"/>
      <c r="N288" s="920"/>
      <c r="O288" s="920"/>
      <c r="P288" s="920"/>
      <c r="Q288" s="920"/>
      <c r="R288" s="920"/>
      <c r="S288" s="920"/>
      <c r="T288" s="920"/>
      <c r="U288" s="920"/>
      <c r="V288" s="920"/>
      <c r="W288" s="920"/>
      <c r="X288" s="920"/>
      <c r="Y288" s="920"/>
      <c r="Z288" s="918"/>
      <c r="AA288" s="918"/>
      <c r="AB288" s="918"/>
      <c r="AC288" s="918"/>
      <c r="AD288" s="1134"/>
      <c r="AE288" s="918"/>
      <c r="AF288" s="918"/>
      <c r="AG288" s="918"/>
      <c r="AH288" s="1153"/>
      <c r="AI288" s="1146"/>
      <c r="AJ288" s="918"/>
      <c r="AK288" s="918"/>
      <c r="AL288" s="914"/>
      <c r="AM288" s="914"/>
      <c r="AN288" s="914"/>
      <c r="AO288" s="914"/>
      <c r="AP288" s="914"/>
      <c r="AQ288" s="914"/>
      <c r="AR288" s="914"/>
      <c r="AS288" s="914"/>
      <c r="AT288" s="914"/>
      <c r="AU288" s="914"/>
      <c r="AV288" s="914"/>
      <c r="AW288" s="914"/>
      <c r="AX288" s="914"/>
      <c r="AY288" s="914"/>
      <c r="AZ288" s="914"/>
      <c r="BA288" s="914"/>
      <c r="BB288" s="914"/>
      <c r="BC288" s="914"/>
      <c r="BD288" s="914"/>
      <c r="BE288" s="914"/>
      <c r="BF288" s="914"/>
      <c r="BG288" s="765">
        <v>10</v>
      </c>
    </row>
    <row customHeight="1" ht="10.5">
      <c r="E289" s="914"/>
      <c r="F289" s="2427"/>
      <c r="G289" s="2427"/>
      <c r="H289" s="2427"/>
      <c r="I289" s="2427"/>
      <c r="J289" s="2427"/>
      <c r="K289" s="918"/>
      <c r="L289" s="1134"/>
      <c r="M289" s="1134"/>
      <c r="N289" s="920"/>
      <c r="O289" s="920"/>
      <c r="P289" s="920"/>
      <c r="Q289" s="920"/>
      <c r="R289" s="920"/>
      <c r="S289" s="920"/>
      <c r="T289" s="920"/>
      <c r="U289" s="920"/>
      <c r="V289" s="920"/>
      <c r="W289" s="920"/>
      <c r="X289" s="920"/>
      <c r="Y289" s="920"/>
      <c r="Z289" s="918"/>
      <c r="AA289" s="918"/>
      <c r="AB289" s="918"/>
      <c r="AC289" s="918"/>
      <c r="AD289" s="1134"/>
      <c r="AE289" s="918"/>
      <c r="AF289" s="918"/>
      <c r="AG289" s="918"/>
      <c r="AH289" s="1153"/>
      <c r="AI289" s="1146"/>
      <c r="AJ289" s="918"/>
      <c r="AK289" s="918"/>
      <c r="AL289" s="914"/>
      <c r="AM289" s="914"/>
      <c r="AN289" s="914"/>
      <c r="AO289" s="914"/>
      <c r="AP289" s="914"/>
      <c r="AQ289" s="914"/>
      <c r="AR289" s="914"/>
      <c r="AS289" s="914"/>
      <c r="AT289" s="914"/>
      <c r="AU289" s="914"/>
      <c r="AV289" s="914"/>
      <c r="AW289" s="914"/>
      <c r="AX289" s="914"/>
      <c r="AY289" s="914"/>
      <c r="AZ289" s="914"/>
      <c r="BA289" s="914"/>
      <c r="BB289" s="914"/>
      <c r="BC289" s="914"/>
      <c r="BD289" s="914"/>
      <c r="BE289" s="914"/>
      <c r="BF289" s="914"/>
      <c r="BG289" s="765">
        <v>10</v>
      </c>
    </row>
    <row customHeight="1" ht="10.5">
      <c r="E290" s="914"/>
      <c r="F290" s="2427"/>
      <c r="G290" s="2427"/>
      <c r="H290" s="2427"/>
      <c r="I290" s="2427"/>
      <c r="J290" s="2427"/>
      <c r="K290" s="918"/>
      <c r="L290" s="1134"/>
      <c r="M290" s="1134"/>
      <c r="N290" s="920"/>
      <c r="O290" s="920"/>
      <c r="P290" s="920"/>
      <c r="Q290" s="920"/>
      <c r="R290" s="920"/>
      <c r="S290" s="920"/>
      <c r="T290" s="920"/>
      <c r="U290" s="920"/>
      <c r="V290" s="920"/>
      <c r="W290" s="920"/>
      <c r="X290" s="920"/>
      <c r="Y290" s="920"/>
      <c r="Z290" s="918"/>
      <c r="AA290" s="918"/>
      <c r="AB290" s="918"/>
      <c r="AC290" s="918"/>
      <c r="AD290" s="1134"/>
      <c r="AE290" s="918"/>
      <c r="AF290" s="918"/>
      <c r="AG290" s="918"/>
      <c r="AH290" s="1153"/>
      <c r="AI290" s="1146"/>
      <c r="AJ290" s="918"/>
      <c r="AK290" s="918"/>
      <c r="AL290" s="914"/>
      <c r="AM290" s="914"/>
      <c r="AN290" s="914"/>
      <c r="AO290" s="914"/>
      <c r="AP290" s="914"/>
      <c r="AQ290" s="914"/>
      <c r="AR290" s="914"/>
      <c r="AS290" s="914"/>
      <c r="AT290" s="914"/>
      <c r="AU290" s="914"/>
      <c r="AV290" s="914"/>
      <c r="AW290" s="914"/>
      <c r="AX290" s="914"/>
      <c r="AY290" s="914"/>
      <c r="AZ290" s="914"/>
      <c r="BA290" s="914"/>
      <c r="BB290" s="914"/>
      <c r="BC290" s="914"/>
      <c r="BD290" s="914"/>
      <c r="BE290" s="914"/>
      <c r="BF290" s="914"/>
      <c r="BG290" s="765">
        <v>10</v>
      </c>
    </row>
    <row customHeight="1" ht="10.5" hidden="1">
      <c r="A291" s="902" t="s">
        <v>82</v>
      </c>
      <c r="B291" s="902">
        <v>0</v>
      </c>
      <c r="C291" s="902">
        <v>0</v>
      </c>
      <c r="D291" s="424">
        <v>0</v>
      </c>
      <c r="E291" s="516">
        <v>3</v>
      </c>
      <c r="F291" s="765">
        <v>14</v>
      </c>
      <c r="G291" s="765">
        <v>3</v>
      </c>
      <c r="H291" s="1162">
        <v>7</v>
      </c>
      <c r="I291" s="765">
        <v>16</v>
      </c>
      <c r="J291" s="765">
        <v>16</v>
      </c>
      <c r="K291" s="765">
        <v>25</v>
      </c>
      <c r="L291" s="1132">
        <v>7</v>
      </c>
      <c r="M291" s="1132">
        <v>15</v>
      </c>
      <c r="N291" s="765">
        <v>3</v>
      </c>
      <c r="O291" s="765">
        <v>4</v>
      </c>
      <c r="P291" s="765">
        <v>8</v>
      </c>
      <c r="Q291" s="765">
        <v>21</v>
      </c>
      <c r="R291" s="765">
        <v>14</v>
      </c>
      <c r="S291" s="765">
        <v>17</v>
      </c>
      <c r="T291" s="765">
        <v>17</v>
      </c>
      <c r="U291" s="765">
        <v>9</v>
      </c>
      <c r="V291" s="765">
        <v>12</v>
      </c>
      <c r="W291" s="765">
        <v>9</v>
      </c>
      <c r="X291" s="765">
        <v>21</v>
      </c>
      <c r="Y291" s="765">
        <v>12</v>
      </c>
      <c r="Z291" s="765">
        <v>3</v>
      </c>
      <c r="AA291" s="765">
        <v>6</v>
      </c>
      <c r="AB291" s="765">
        <v>38</v>
      </c>
      <c r="AC291" s="765">
        <v>15</v>
      </c>
      <c r="AD291" s="1132">
        <v>0</v>
      </c>
      <c r="AE291" s="765">
        <v>0</v>
      </c>
      <c r="AF291" s="765">
        <v>16</v>
      </c>
      <c r="AG291" s="765">
        <v>16</v>
      </c>
      <c r="AH291" s="1151">
        <v>16</v>
      </c>
      <c r="AI291" s="1144">
        <v>0</v>
      </c>
      <c r="AJ291" s="765">
        <v>0</v>
      </c>
      <c r="AK291" s="765">
        <v>0</v>
      </c>
      <c r="AL291" s="765">
        <v>8</v>
      </c>
      <c r="AM291" s="765">
        <v>8</v>
      </c>
      <c r="AN291" s="765">
        <v>8</v>
      </c>
      <c r="AO291" s="765">
        <v>8</v>
      </c>
      <c r="AP291" s="765">
        <v>8</v>
      </c>
      <c r="AQ291" s="765">
        <v>8</v>
      </c>
      <c r="AR291" s="765">
        <v>8</v>
      </c>
      <c r="AS291" s="765">
        <v>8</v>
      </c>
      <c r="AT291" s="765">
        <v>8</v>
      </c>
      <c r="AU291" s="765">
        <v>8</v>
      </c>
      <c r="AV291" s="765">
        <v>8</v>
      </c>
      <c r="AW291" s="765">
        <v>8</v>
      </c>
      <c r="AX291" s="765">
        <v>8</v>
      </c>
      <c r="AY291" s="765">
        <v>8</v>
      </c>
      <c r="AZ291" s="765">
        <v>8</v>
      </c>
      <c r="BA291" s="765">
        <v>8</v>
      </c>
      <c r="BB291" s="765">
        <v>8</v>
      </c>
      <c r="BC291" s="765">
        <v>8</v>
      </c>
      <c r="BD291" s="765">
        <v>8</v>
      </c>
      <c r="BE291" s="765">
        <v>8</v>
      </c>
      <c r="BF291" s="765">
        <v>8</v>
      </c>
      <c r="BG291" s="765">
        <v>10</v>
      </c>
    </row>
  </sheetData>
  <sheetProtection formatColumns="0" formatRows="0" autoFilter="0" sort="0" insertRows="0" insertColumns="1" deleteRows="0" deleteColumns="0"/>
  <mergeCells count="1210">
    <mergeCell ref="AB9:AE10"/>
    <mergeCell ref="S11:Y11"/>
    <mergeCell ref="N10:Y10"/>
    <mergeCell ref="K9:Y9"/>
    <mergeCell ref="N11:O12"/>
    <mergeCell ref="P11:P12"/>
    <mergeCell ref="Q11:Q12"/>
    <mergeCell ref="F290:J29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89:J289"/>
    <mergeCell ref="F288:J288"/>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45:K45"/>
    <mergeCell ref="F21:F45"/>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47:P49"/>
    <mergeCell ref="Q47:Q49"/>
    <mergeCell ref="R47:R49"/>
    <mergeCell ref="G46:G50"/>
    <mergeCell ref="AJ46:AJ50"/>
    <mergeCell ref="AK46:AK50"/>
    <mergeCell ref="I51:K51"/>
    <mergeCell ref="F46:F51"/>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P53:P55"/>
    <mergeCell ref="Q53:Q55"/>
    <mergeCell ref="R53:R55"/>
    <mergeCell ref="G52:G56"/>
    <mergeCell ref="AJ52:AJ56"/>
    <mergeCell ref="AK52:AK56"/>
    <mergeCell ref="I57:K57"/>
    <mergeCell ref="F52:F57"/>
    <mergeCell ref="AF52:AF56"/>
    <mergeCell ref="AG52:AG56"/>
    <mergeCell ref="AH52:AH56"/>
    <mergeCell ref="AI52:AI56"/>
    <mergeCell ref="S53:S55"/>
    <mergeCell ref="T53:T55"/>
    <mergeCell ref="U53:U55"/>
    <mergeCell ref="V53:V55"/>
    <mergeCell ref="W53:W55"/>
    <mergeCell ref="X53:X55"/>
    <mergeCell ref="Y53:Y55"/>
    <mergeCell ref="H52:H56"/>
    <mergeCell ref="I52:I56"/>
    <mergeCell ref="J52:J56"/>
    <mergeCell ref="K52:K56"/>
    <mergeCell ref="L52:L56"/>
    <mergeCell ref="M52:M56"/>
    <mergeCell ref="N53:N55"/>
    <mergeCell ref="O53:O55"/>
    <mergeCell ref="P59:P61"/>
    <mergeCell ref="Q59:Q61"/>
    <mergeCell ref="R59:R61"/>
    <mergeCell ref="G58:G62"/>
    <mergeCell ref="AJ58:AJ62"/>
    <mergeCell ref="AK58:AK62"/>
    <mergeCell ref="I63:K63"/>
    <mergeCell ref="F58:F63"/>
    <mergeCell ref="AF58:AF62"/>
    <mergeCell ref="AG58:AG62"/>
    <mergeCell ref="AH58:AH62"/>
    <mergeCell ref="AI58:AI62"/>
    <mergeCell ref="S59:S61"/>
    <mergeCell ref="T59:T61"/>
    <mergeCell ref="U59:U61"/>
    <mergeCell ref="V59:V61"/>
    <mergeCell ref="W59:W61"/>
    <mergeCell ref="X59:X61"/>
    <mergeCell ref="Y59:Y61"/>
    <mergeCell ref="H58:H62"/>
    <mergeCell ref="I58:I62"/>
    <mergeCell ref="J58:J62"/>
    <mergeCell ref="K58:K62"/>
    <mergeCell ref="L58:L62"/>
    <mergeCell ref="M58:M62"/>
    <mergeCell ref="N59:N61"/>
    <mergeCell ref="O59:O61"/>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P66:P68"/>
    <mergeCell ref="Q66:Q68"/>
    <mergeCell ref="R66:R68"/>
    <mergeCell ref="G65:G69"/>
    <mergeCell ref="AJ65:AJ69"/>
    <mergeCell ref="AK65:AK69"/>
    <mergeCell ref="I70:K70"/>
    <mergeCell ref="F65:F70"/>
    <mergeCell ref="AF65:AF69"/>
    <mergeCell ref="AG65:AG69"/>
    <mergeCell ref="AH65:AH69"/>
    <mergeCell ref="AI65:AI69"/>
    <mergeCell ref="S66:S68"/>
    <mergeCell ref="T66:T68"/>
    <mergeCell ref="U66:U68"/>
    <mergeCell ref="V66:V68"/>
    <mergeCell ref="W66:W68"/>
    <mergeCell ref="X66:X68"/>
    <mergeCell ref="Y66:Y68"/>
    <mergeCell ref="H65:H69"/>
    <mergeCell ref="I65:I69"/>
    <mergeCell ref="J65:J69"/>
    <mergeCell ref="K65:K69"/>
    <mergeCell ref="L65:L69"/>
    <mergeCell ref="M65:M69"/>
    <mergeCell ref="N66:N68"/>
    <mergeCell ref="O66:O68"/>
    <mergeCell ref="P72:P74"/>
    <mergeCell ref="Q72:Q74"/>
    <mergeCell ref="R72:R74"/>
    <mergeCell ref="G71:G75"/>
    <mergeCell ref="AJ71:AJ75"/>
    <mergeCell ref="AK71:AK75"/>
    <mergeCell ref="I76:K76"/>
    <mergeCell ref="F71:F76"/>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P78:P80"/>
    <mergeCell ref="Q78:Q80"/>
    <mergeCell ref="R78:R80"/>
    <mergeCell ref="G77:G81"/>
    <mergeCell ref="AJ77:AJ81"/>
    <mergeCell ref="AK77:AK81"/>
    <mergeCell ref="I82:K82"/>
    <mergeCell ref="F77:F82"/>
    <mergeCell ref="AF77:AF81"/>
    <mergeCell ref="AG77:AG81"/>
    <mergeCell ref="AH77:AH81"/>
    <mergeCell ref="AI77:AI81"/>
    <mergeCell ref="S78:S80"/>
    <mergeCell ref="T78:T80"/>
    <mergeCell ref="U78:U80"/>
    <mergeCell ref="V78:V80"/>
    <mergeCell ref="W78:W80"/>
    <mergeCell ref="X78:X80"/>
    <mergeCell ref="Y78:Y80"/>
    <mergeCell ref="H77:H81"/>
    <mergeCell ref="I77:I81"/>
    <mergeCell ref="J77:J81"/>
    <mergeCell ref="K77:K81"/>
    <mergeCell ref="L77:L81"/>
    <mergeCell ref="M77:M81"/>
    <mergeCell ref="N78:N80"/>
    <mergeCell ref="O78:O80"/>
    <mergeCell ref="P84:P86"/>
    <mergeCell ref="Q84:Q86"/>
    <mergeCell ref="R84:R86"/>
    <mergeCell ref="G83:G87"/>
    <mergeCell ref="AJ83:AJ87"/>
    <mergeCell ref="AK83:AK87"/>
    <mergeCell ref="I88:K88"/>
    <mergeCell ref="F83:F88"/>
    <mergeCell ref="AF83:AF87"/>
    <mergeCell ref="AG83:AG87"/>
    <mergeCell ref="AH83:AH87"/>
    <mergeCell ref="AI83:AI87"/>
    <mergeCell ref="S84:S86"/>
    <mergeCell ref="T84:T86"/>
    <mergeCell ref="U84:U86"/>
    <mergeCell ref="V84:V86"/>
    <mergeCell ref="W84:W86"/>
    <mergeCell ref="X84:X86"/>
    <mergeCell ref="Y84:Y86"/>
    <mergeCell ref="H83:H87"/>
    <mergeCell ref="I83:I87"/>
    <mergeCell ref="J83:J87"/>
    <mergeCell ref="K83:K87"/>
    <mergeCell ref="L83:L87"/>
    <mergeCell ref="M83:M87"/>
    <mergeCell ref="N84:N86"/>
    <mergeCell ref="O84:O86"/>
    <mergeCell ref="P90:P92"/>
    <mergeCell ref="Q90:Q92"/>
    <mergeCell ref="R90:R92"/>
    <mergeCell ref="G89:G93"/>
    <mergeCell ref="AJ89:AJ93"/>
    <mergeCell ref="AK89:AK93"/>
    <mergeCell ref="I94:K94"/>
    <mergeCell ref="F89:F94"/>
    <mergeCell ref="AF89:AF93"/>
    <mergeCell ref="AG89:AG93"/>
    <mergeCell ref="AH89:AH93"/>
    <mergeCell ref="AI89:AI93"/>
    <mergeCell ref="S90:S92"/>
    <mergeCell ref="T90:T92"/>
    <mergeCell ref="U90:U92"/>
    <mergeCell ref="V90:V92"/>
    <mergeCell ref="W90:W92"/>
    <mergeCell ref="X90:X92"/>
    <mergeCell ref="Y90:Y92"/>
    <mergeCell ref="H89:H93"/>
    <mergeCell ref="I89:I93"/>
    <mergeCell ref="J89:J93"/>
    <mergeCell ref="K89:K93"/>
    <mergeCell ref="L89:L93"/>
    <mergeCell ref="M89:M93"/>
    <mergeCell ref="N90:N92"/>
    <mergeCell ref="O90:O92"/>
    <mergeCell ref="P96:P98"/>
    <mergeCell ref="Q96:Q98"/>
    <mergeCell ref="R96:R98"/>
    <mergeCell ref="G95:G99"/>
    <mergeCell ref="AJ95:AJ99"/>
    <mergeCell ref="AK95:AK99"/>
    <mergeCell ref="I100:K100"/>
    <mergeCell ref="F95:F100"/>
    <mergeCell ref="AF95:AF99"/>
    <mergeCell ref="AG95:AG99"/>
    <mergeCell ref="AH95:AH99"/>
    <mergeCell ref="AI95:AI99"/>
    <mergeCell ref="S96:S98"/>
    <mergeCell ref="T96:T98"/>
    <mergeCell ref="U96:U98"/>
    <mergeCell ref="V96:V98"/>
    <mergeCell ref="W96:W98"/>
    <mergeCell ref="X96:X98"/>
    <mergeCell ref="Y96:Y98"/>
    <mergeCell ref="H95:H99"/>
    <mergeCell ref="I95:I99"/>
    <mergeCell ref="J95:J99"/>
    <mergeCell ref="K95:K99"/>
    <mergeCell ref="L95:L99"/>
    <mergeCell ref="M95:M99"/>
    <mergeCell ref="N96:N98"/>
    <mergeCell ref="O96:O98"/>
    <mergeCell ref="P102:P104"/>
    <mergeCell ref="Q102:Q104"/>
    <mergeCell ref="R102:R104"/>
    <mergeCell ref="G101:G105"/>
    <mergeCell ref="AJ101:AJ105"/>
    <mergeCell ref="AK101:AK105"/>
    <mergeCell ref="I260:K260"/>
    <mergeCell ref="F101:F260"/>
    <mergeCell ref="AF101:AF105"/>
    <mergeCell ref="AG101:AG105"/>
    <mergeCell ref="AH101:AH105"/>
    <mergeCell ref="AI101:AI105"/>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N102:N104"/>
    <mergeCell ref="O102:O104"/>
    <mergeCell ref="P262:P264"/>
    <mergeCell ref="Q262:Q264"/>
    <mergeCell ref="R262:R264"/>
    <mergeCell ref="G261:G265"/>
    <mergeCell ref="AJ261:AJ265"/>
    <mergeCell ref="AK261:AK265"/>
    <mergeCell ref="I266:K266"/>
    <mergeCell ref="F261:F266"/>
    <mergeCell ref="AF261:AF265"/>
    <mergeCell ref="AG261:AG265"/>
    <mergeCell ref="AH261:AH265"/>
    <mergeCell ref="AI261:AI265"/>
    <mergeCell ref="S262:S264"/>
    <mergeCell ref="T262:T264"/>
    <mergeCell ref="U262:U264"/>
    <mergeCell ref="V262:V264"/>
    <mergeCell ref="W262:W264"/>
    <mergeCell ref="X262:X264"/>
    <mergeCell ref="Y262:Y264"/>
    <mergeCell ref="H261:H265"/>
    <mergeCell ref="I261:I265"/>
    <mergeCell ref="J261:J265"/>
    <mergeCell ref="K261:K265"/>
    <mergeCell ref="L261:L265"/>
    <mergeCell ref="M261:M265"/>
    <mergeCell ref="N262:N264"/>
    <mergeCell ref="O262:O264"/>
    <mergeCell ref="P268:P270"/>
    <mergeCell ref="Q268:Q270"/>
    <mergeCell ref="R268:R270"/>
    <mergeCell ref="G267:G271"/>
    <mergeCell ref="AJ267:AJ271"/>
    <mergeCell ref="AK267:AK271"/>
    <mergeCell ref="I272:K272"/>
    <mergeCell ref="F267:F272"/>
    <mergeCell ref="AF267:AF271"/>
    <mergeCell ref="AG267:AG271"/>
    <mergeCell ref="AH267:AH271"/>
    <mergeCell ref="AI267:AI271"/>
    <mergeCell ref="S268:S270"/>
    <mergeCell ref="T268:T270"/>
    <mergeCell ref="U268:U270"/>
    <mergeCell ref="V268:V270"/>
    <mergeCell ref="W268:W270"/>
    <mergeCell ref="X268:X270"/>
    <mergeCell ref="Y268:Y270"/>
    <mergeCell ref="H267:H271"/>
    <mergeCell ref="I267:I271"/>
    <mergeCell ref="J267:J271"/>
    <mergeCell ref="K267:K271"/>
    <mergeCell ref="L267:L271"/>
    <mergeCell ref="M267:M271"/>
    <mergeCell ref="N268:N270"/>
    <mergeCell ref="O268:O270"/>
    <mergeCell ref="P274:P276"/>
    <mergeCell ref="Q274:Q276"/>
    <mergeCell ref="R274:R276"/>
    <mergeCell ref="G273:G277"/>
    <mergeCell ref="AJ273:AJ277"/>
    <mergeCell ref="AK273:AK277"/>
    <mergeCell ref="I278:K278"/>
    <mergeCell ref="F273:F278"/>
    <mergeCell ref="AF273:AF277"/>
    <mergeCell ref="AG273:AG277"/>
    <mergeCell ref="AH273:AH277"/>
    <mergeCell ref="AI273:AI277"/>
    <mergeCell ref="S274:S276"/>
    <mergeCell ref="T274:T276"/>
    <mergeCell ref="U274:U276"/>
    <mergeCell ref="V274:V276"/>
    <mergeCell ref="W274:W276"/>
    <mergeCell ref="X274:X276"/>
    <mergeCell ref="Y274:Y276"/>
    <mergeCell ref="H273:H277"/>
    <mergeCell ref="I273:I277"/>
    <mergeCell ref="J273:J277"/>
    <mergeCell ref="K273:K277"/>
    <mergeCell ref="L273:L277"/>
    <mergeCell ref="M273:M277"/>
    <mergeCell ref="N274:N276"/>
    <mergeCell ref="O274:O276"/>
    <mergeCell ref="P280:P282"/>
    <mergeCell ref="Q280:Q282"/>
    <mergeCell ref="R280:R282"/>
    <mergeCell ref="G279:G283"/>
    <mergeCell ref="AJ279:AJ283"/>
    <mergeCell ref="AK279:AK283"/>
    <mergeCell ref="I284:K284"/>
    <mergeCell ref="F279:F284"/>
    <mergeCell ref="AF279:AF283"/>
    <mergeCell ref="AG279:AG283"/>
    <mergeCell ref="AH279:AH283"/>
    <mergeCell ref="AI279:AI283"/>
    <mergeCell ref="S280:S282"/>
    <mergeCell ref="T280:T282"/>
    <mergeCell ref="U280:U282"/>
    <mergeCell ref="V280:V282"/>
    <mergeCell ref="W280:W282"/>
    <mergeCell ref="X280:X282"/>
    <mergeCell ref="Y280:Y282"/>
    <mergeCell ref="H279:H283"/>
    <mergeCell ref="I279:I283"/>
    <mergeCell ref="J279:J283"/>
    <mergeCell ref="K279:K283"/>
    <mergeCell ref="L279:L283"/>
    <mergeCell ref="M279:M283"/>
    <mergeCell ref="N280:N282"/>
    <mergeCell ref="O280:O282"/>
    <mergeCell ref="H106:H111"/>
    <mergeCell ref="I106:I111"/>
    <mergeCell ref="J106:J111"/>
    <mergeCell ref="K106:K111"/>
    <mergeCell ref="L106:L111"/>
    <mergeCell ref="M106:M111"/>
    <mergeCell ref="AF106:AF111"/>
    <mergeCell ref="AG106:AG111"/>
    <mergeCell ref="AH106:AH111"/>
    <mergeCell ref="AI106:AI111"/>
    <mergeCell ref="AJ106:AJ111"/>
    <mergeCell ref="AK106:AK111"/>
    <mergeCell ref="N107:N110"/>
    <mergeCell ref="O107:O110"/>
    <mergeCell ref="P107:P110"/>
    <mergeCell ref="Q107:Q110"/>
    <mergeCell ref="R107:R110"/>
    <mergeCell ref="S107:S110"/>
    <mergeCell ref="T107:T110"/>
    <mergeCell ref="U107:U110"/>
    <mergeCell ref="V107:V110"/>
    <mergeCell ref="W107:W110"/>
    <mergeCell ref="X107:X110"/>
    <mergeCell ref="Y107:Y110"/>
    <mergeCell ref="G106:G111"/>
    <mergeCell ref="H112:H117"/>
    <mergeCell ref="I112:I117"/>
    <mergeCell ref="J112:J117"/>
    <mergeCell ref="K112:K117"/>
    <mergeCell ref="L112:L117"/>
    <mergeCell ref="M112:M117"/>
    <mergeCell ref="AF112:AF117"/>
    <mergeCell ref="AG112:AG117"/>
    <mergeCell ref="AH112:AH117"/>
    <mergeCell ref="AI112:AI117"/>
    <mergeCell ref="AJ112:AJ117"/>
    <mergeCell ref="AK112:AK117"/>
    <mergeCell ref="N113:N116"/>
    <mergeCell ref="O113:O116"/>
    <mergeCell ref="P113:P116"/>
    <mergeCell ref="Q113:Q116"/>
    <mergeCell ref="R113:R116"/>
    <mergeCell ref="S113:S116"/>
    <mergeCell ref="T113:T116"/>
    <mergeCell ref="U113:U116"/>
    <mergeCell ref="V113:V116"/>
    <mergeCell ref="W113:W116"/>
    <mergeCell ref="X113:X116"/>
    <mergeCell ref="Y113:Y116"/>
    <mergeCell ref="G112:G117"/>
    <mergeCell ref="H118:H123"/>
    <mergeCell ref="I118:I123"/>
    <mergeCell ref="J118:J123"/>
    <mergeCell ref="K118:K123"/>
    <mergeCell ref="L118:L123"/>
    <mergeCell ref="M118:M123"/>
    <mergeCell ref="AF118:AF123"/>
    <mergeCell ref="AG118:AG123"/>
    <mergeCell ref="AH118:AH123"/>
    <mergeCell ref="AI118:AI123"/>
    <mergeCell ref="AJ118:AJ123"/>
    <mergeCell ref="AK118:AK123"/>
    <mergeCell ref="N119:N122"/>
    <mergeCell ref="O119:O122"/>
    <mergeCell ref="P119:P122"/>
    <mergeCell ref="Q119:Q122"/>
    <mergeCell ref="R119:R122"/>
    <mergeCell ref="S119:S122"/>
    <mergeCell ref="T119:T122"/>
    <mergeCell ref="U119:U122"/>
    <mergeCell ref="V119:V122"/>
    <mergeCell ref="W119:W122"/>
    <mergeCell ref="X119:X122"/>
    <mergeCell ref="Y119:Y122"/>
    <mergeCell ref="G118:G123"/>
    <mergeCell ref="H124:H129"/>
    <mergeCell ref="I124:I129"/>
    <mergeCell ref="J124:J129"/>
    <mergeCell ref="K124:K129"/>
    <mergeCell ref="L124:L129"/>
    <mergeCell ref="M124:M129"/>
    <mergeCell ref="AF124:AF129"/>
    <mergeCell ref="AG124:AG129"/>
    <mergeCell ref="AH124:AH129"/>
    <mergeCell ref="AI124:AI129"/>
    <mergeCell ref="AJ124:AJ129"/>
    <mergeCell ref="AK124:AK129"/>
    <mergeCell ref="N125:N128"/>
    <mergeCell ref="O125:O128"/>
    <mergeCell ref="P125:P128"/>
    <mergeCell ref="Q125:Q128"/>
    <mergeCell ref="R125:R128"/>
    <mergeCell ref="S125:S128"/>
    <mergeCell ref="T125:T128"/>
    <mergeCell ref="U125:U128"/>
    <mergeCell ref="V125:V128"/>
    <mergeCell ref="W125:W128"/>
    <mergeCell ref="X125:X128"/>
    <mergeCell ref="Y125:Y128"/>
    <mergeCell ref="G124:G129"/>
    <mergeCell ref="H130:H135"/>
    <mergeCell ref="I130:I135"/>
    <mergeCell ref="J130:J135"/>
    <mergeCell ref="K130:K135"/>
    <mergeCell ref="L130:L135"/>
    <mergeCell ref="M130:M135"/>
    <mergeCell ref="AF130:AF135"/>
    <mergeCell ref="AG130:AG135"/>
    <mergeCell ref="AH130:AH135"/>
    <mergeCell ref="AI130:AI135"/>
    <mergeCell ref="AJ130:AJ135"/>
    <mergeCell ref="AK130:AK135"/>
    <mergeCell ref="N131:N134"/>
    <mergeCell ref="O131:O134"/>
    <mergeCell ref="P131:P134"/>
    <mergeCell ref="Q131:Q134"/>
    <mergeCell ref="R131:R134"/>
    <mergeCell ref="S131:S134"/>
    <mergeCell ref="T131:T134"/>
    <mergeCell ref="U131:U134"/>
    <mergeCell ref="V131:V134"/>
    <mergeCell ref="W131:W134"/>
    <mergeCell ref="X131:X134"/>
    <mergeCell ref="Y131:Y134"/>
    <mergeCell ref="G130:G135"/>
    <mergeCell ref="H136:H141"/>
    <mergeCell ref="I136:I141"/>
    <mergeCell ref="J136:J141"/>
    <mergeCell ref="K136:K141"/>
    <mergeCell ref="L136:L141"/>
    <mergeCell ref="M136:M141"/>
    <mergeCell ref="AF136:AF141"/>
    <mergeCell ref="AG136:AG141"/>
    <mergeCell ref="AH136:AH141"/>
    <mergeCell ref="AI136:AI141"/>
    <mergeCell ref="AJ136:AJ141"/>
    <mergeCell ref="AK136:AK141"/>
    <mergeCell ref="N137:N140"/>
    <mergeCell ref="O137:O140"/>
    <mergeCell ref="P137:P140"/>
    <mergeCell ref="Q137:Q140"/>
    <mergeCell ref="R137:R140"/>
    <mergeCell ref="S137:S140"/>
    <mergeCell ref="T137:T140"/>
    <mergeCell ref="U137:U140"/>
    <mergeCell ref="V137:V140"/>
    <mergeCell ref="W137:W140"/>
    <mergeCell ref="X137:X140"/>
    <mergeCell ref="Y137:Y140"/>
    <mergeCell ref="G136:G141"/>
    <mergeCell ref="H142:H147"/>
    <mergeCell ref="I142:I147"/>
    <mergeCell ref="J142:J147"/>
    <mergeCell ref="K142:K147"/>
    <mergeCell ref="L142:L147"/>
    <mergeCell ref="M142:M147"/>
    <mergeCell ref="AF142:AF147"/>
    <mergeCell ref="AG142:AG147"/>
    <mergeCell ref="AH142:AH147"/>
    <mergeCell ref="AI142:AI147"/>
    <mergeCell ref="AJ142:AJ147"/>
    <mergeCell ref="AK142:AK147"/>
    <mergeCell ref="N143:N146"/>
    <mergeCell ref="O143:O146"/>
    <mergeCell ref="P143:P146"/>
    <mergeCell ref="Q143:Q146"/>
    <mergeCell ref="R143:R146"/>
    <mergeCell ref="S143:S146"/>
    <mergeCell ref="T143:T146"/>
    <mergeCell ref="U143:U146"/>
    <mergeCell ref="V143:V146"/>
    <mergeCell ref="W143:W146"/>
    <mergeCell ref="X143:X146"/>
    <mergeCell ref="Y143:Y146"/>
    <mergeCell ref="G142:G147"/>
    <mergeCell ref="H148:H153"/>
    <mergeCell ref="I148:I153"/>
    <mergeCell ref="J148:J153"/>
    <mergeCell ref="K148:K153"/>
    <mergeCell ref="L148:L153"/>
    <mergeCell ref="M148:M153"/>
    <mergeCell ref="AF148:AF153"/>
    <mergeCell ref="AG148:AG153"/>
    <mergeCell ref="AH148:AH153"/>
    <mergeCell ref="AI148:AI153"/>
    <mergeCell ref="AJ148:AJ153"/>
    <mergeCell ref="AK148:AK153"/>
    <mergeCell ref="N149:N152"/>
    <mergeCell ref="O149:O152"/>
    <mergeCell ref="P149:P152"/>
    <mergeCell ref="Q149:Q152"/>
    <mergeCell ref="R149:R152"/>
    <mergeCell ref="S149:S152"/>
    <mergeCell ref="T149:T152"/>
    <mergeCell ref="U149:U152"/>
    <mergeCell ref="V149:V152"/>
    <mergeCell ref="W149:W152"/>
    <mergeCell ref="X149:X152"/>
    <mergeCell ref="Y149:Y152"/>
    <mergeCell ref="G148:G153"/>
    <mergeCell ref="H154:H158"/>
    <mergeCell ref="I154:I158"/>
    <mergeCell ref="J154:J158"/>
    <mergeCell ref="K154:K158"/>
    <mergeCell ref="L154:L158"/>
    <mergeCell ref="M154:M158"/>
    <mergeCell ref="AF154:AF158"/>
    <mergeCell ref="AG154:AG158"/>
    <mergeCell ref="AH154:AH158"/>
    <mergeCell ref="AI154:AI158"/>
    <mergeCell ref="AJ154:AJ158"/>
    <mergeCell ref="AK154:AK158"/>
    <mergeCell ref="N155:N157"/>
    <mergeCell ref="O155:O157"/>
    <mergeCell ref="P155:P157"/>
    <mergeCell ref="Q155:Q157"/>
    <mergeCell ref="R155:R157"/>
    <mergeCell ref="S155:S157"/>
    <mergeCell ref="T155:T157"/>
    <mergeCell ref="U155:U157"/>
    <mergeCell ref="V155:V157"/>
    <mergeCell ref="W155:W157"/>
    <mergeCell ref="X155:X157"/>
    <mergeCell ref="Y155:Y157"/>
    <mergeCell ref="G154:G158"/>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74:G178"/>
    <mergeCell ref="H179:H184"/>
    <mergeCell ref="I179:I184"/>
    <mergeCell ref="J179:J184"/>
    <mergeCell ref="K179:K184"/>
    <mergeCell ref="L179:L184"/>
    <mergeCell ref="M179:M184"/>
    <mergeCell ref="AF179:AF184"/>
    <mergeCell ref="AG179:AG184"/>
    <mergeCell ref="AH179:AH184"/>
    <mergeCell ref="AI179:AI184"/>
    <mergeCell ref="AJ179:AJ184"/>
    <mergeCell ref="AK179:AK184"/>
    <mergeCell ref="N180:N183"/>
    <mergeCell ref="O180:O183"/>
    <mergeCell ref="P180:P183"/>
    <mergeCell ref="Q180:Q183"/>
    <mergeCell ref="R180:R183"/>
    <mergeCell ref="S180:S183"/>
    <mergeCell ref="T180:T183"/>
    <mergeCell ref="U180:U183"/>
    <mergeCell ref="V180:V183"/>
    <mergeCell ref="W180:W183"/>
    <mergeCell ref="X180:X183"/>
    <mergeCell ref="Y180:Y183"/>
    <mergeCell ref="G179:G184"/>
    <mergeCell ref="H185:H190"/>
    <mergeCell ref="I185:I190"/>
    <mergeCell ref="J185:J190"/>
    <mergeCell ref="K185:K190"/>
    <mergeCell ref="L185:L190"/>
    <mergeCell ref="M185:M190"/>
    <mergeCell ref="AF185:AF190"/>
    <mergeCell ref="AG185:AG190"/>
    <mergeCell ref="AH185:AH190"/>
    <mergeCell ref="AI185:AI190"/>
    <mergeCell ref="AJ185:AJ190"/>
    <mergeCell ref="AK185:AK190"/>
    <mergeCell ref="N186:N189"/>
    <mergeCell ref="O186:O189"/>
    <mergeCell ref="P186:P189"/>
    <mergeCell ref="Q186:Q189"/>
    <mergeCell ref="R186:R189"/>
    <mergeCell ref="S186:S189"/>
    <mergeCell ref="T186:T189"/>
    <mergeCell ref="U186:U189"/>
    <mergeCell ref="V186:V189"/>
    <mergeCell ref="W186:W189"/>
    <mergeCell ref="X186:X189"/>
    <mergeCell ref="Y186:Y189"/>
    <mergeCell ref="G185:G190"/>
    <mergeCell ref="H191:H196"/>
    <mergeCell ref="I191:I196"/>
    <mergeCell ref="J191:J196"/>
    <mergeCell ref="K191:K196"/>
    <mergeCell ref="L191:L196"/>
    <mergeCell ref="M191:M196"/>
    <mergeCell ref="AF191:AF196"/>
    <mergeCell ref="AG191:AG196"/>
    <mergeCell ref="AH191:AH196"/>
    <mergeCell ref="AI191:AI196"/>
    <mergeCell ref="AJ191:AJ196"/>
    <mergeCell ref="AK191:AK196"/>
    <mergeCell ref="N192:N195"/>
    <mergeCell ref="O192:O195"/>
    <mergeCell ref="P192:P195"/>
    <mergeCell ref="Q192:Q195"/>
    <mergeCell ref="R192:R195"/>
    <mergeCell ref="S192:S195"/>
    <mergeCell ref="T192:T195"/>
    <mergeCell ref="U192:U195"/>
    <mergeCell ref="V192:V195"/>
    <mergeCell ref="W192:W195"/>
    <mergeCell ref="X192:X195"/>
    <mergeCell ref="Y192:Y195"/>
    <mergeCell ref="G191:G196"/>
    <mergeCell ref="H197:H202"/>
    <mergeCell ref="I197:I202"/>
    <mergeCell ref="J197:J202"/>
    <mergeCell ref="L197:L202"/>
    <mergeCell ref="M197:M202"/>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G197:G202"/>
    <mergeCell ref="H203:H208"/>
    <mergeCell ref="I203:I208"/>
    <mergeCell ref="J203:J208"/>
    <mergeCell ref="K203:K208"/>
    <mergeCell ref="L203:L208"/>
    <mergeCell ref="M203:M208"/>
    <mergeCell ref="AF203:AF208"/>
    <mergeCell ref="AG203:AG208"/>
    <mergeCell ref="AH203:AH208"/>
    <mergeCell ref="AI203:AI208"/>
    <mergeCell ref="AJ203:AJ208"/>
    <mergeCell ref="AK203:AK208"/>
    <mergeCell ref="N204:N207"/>
    <mergeCell ref="O204:O207"/>
    <mergeCell ref="P204:P207"/>
    <mergeCell ref="Q204:Q207"/>
    <mergeCell ref="R204:R207"/>
    <mergeCell ref="S204:S207"/>
    <mergeCell ref="T204:T207"/>
    <mergeCell ref="U204:U207"/>
    <mergeCell ref="V204:V207"/>
    <mergeCell ref="W204:W207"/>
    <mergeCell ref="X204:X207"/>
    <mergeCell ref="Y204:Y207"/>
    <mergeCell ref="G203:G208"/>
    <mergeCell ref="H209:H214"/>
    <mergeCell ref="I209:I214"/>
    <mergeCell ref="J209:J214"/>
    <mergeCell ref="K209:K214"/>
    <mergeCell ref="L209:L214"/>
    <mergeCell ref="M209:M214"/>
    <mergeCell ref="AF209:AF214"/>
    <mergeCell ref="AG209:AG214"/>
    <mergeCell ref="AH209:AH214"/>
    <mergeCell ref="AI209:AI214"/>
    <mergeCell ref="AJ209:AJ214"/>
    <mergeCell ref="AK209:AK214"/>
    <mergeCell ref="N210:N213"/>
    <mergeCell ref="O210:O213"/>
    <mergeCell ref="P210:P213"/>
    <mergeCell ref="Q210:Q213"/>
    <mergeCell ref="R210:R213"/>
    <mergeCell ref="S210:S213"/>
    <mergeCell ref="T210:T213"/>
    <mergeCell ref="U210:U213"/>
    <mergeCell ref="V210:V213"/>
    <mergeCell ref="W210:W213"/>
    <mergeCell ref="X210:X213"/>
    <mergeCell ref="Y210:Y213"/>
    <mergeCell ref="G209:G214"/>
    <mergeCell ref="H215:H220"/>
    <mergeCell ref="I215:I220"/>
    <mergeCell ref="J215:J220"/>
    <mergeCell ref="L215:L220"/>
    <mergeCell ref="M215:M220"/>
    <mergeCell ref="AF215:AF220"/>
    <mergeCell ref="AG215:AG220"/>
    <mergeCell ref="AH215:AH220"/>
    <mergeCell ref="AI215:AI220"/>
    <mergeCell ref="AJ215:AJ220"/>
    <mergeCell ref="AK215:AK220"/>
    <mergeCell ref="N216:N219"/>
    <mergeCell ref="O216:O219"/>
    <mergeCell ref="P216:P219"/>
    <mergeCell ref="Q216:Q219"/>
    <mergeCell ref="R216:R219"/>
    <mergeCell ref="S216:S219"/>
    <mergeCell ref="T216:T219"/>
    <mergeCell ref="U216:U219"/>
    <mergeCell ref="V216:V219"/>
    <mergeCell ref="W216:W219"/>
    <mergeCell ref="X216:X219"/>
    <mergeCell ref="Y216:Y219"/>
    <mergeCell ref="G215:G220"/>
    <mergeCell ref="K197:K202"/>
    <mergeCell ref="K215:K220"/>
    <mergeCell ref="H221:H226"/>
    <mergeCell ref="I221:I226"/>
    <mergeCell ref="J221:J226"/>
    <mergeCell ref="K221:K226"/>
    <mergeCell ref="L221:L226"/>
    <mergeCell ref="M221:M226"/>
    <mergeCell ref="AF221:AF226"/>
    <mergeCell ref="AG221:AG226"/>
    <mergeCell ref="AH221:AH226"/>
    <mergeCell ref="AI221:AI226"/>
    <mergeCell ref="AJ221:AJ226"/>
    <mergeCell ref="AK221:AK226"/>
    <mergeCell ref="N222:N225"/>
    <mergeCell ref="O222:O225"/>
    <mergeCell ref="P222:P225"/>
    <mergeCell ref="Q222:Q225"/>
    <mergeCell ref="R222:R225"/>
    <mergeCell ref="S222:S225"/>
    <mergeCell ref="T222:T225"/>
    <mergeCell ref="U222:U225"/>
    <mergeCell ref="V222:V225"/>
    <mergeCell ref="W222:W225"/>
    <mergeCell ref="X222:X225"/>
    <mergeCell ref="Y222:Y225"/>
    <mergeCell ref="G221:G226"/>
    <mergeCell ref="H227:H232"/>
    <mergeCell ref="I227:I232"/>
    <mergeCell ref="J227:J232"/>
    <mergeCell ref="K227:K232"/>
    <mergeCell ref="L227:L232"/>
    <mergeCell ref="M227:M232"/>
    <mergeCell ref="AF227:AF232"/>
    <mergeCell ref="AG227:AG232"/>
    <mergeCell ref="AH227:AH232"/>
    <mergeCell ref="AI227:AI232"/>
    <mergeCell ref="AJ227:AJ232"/>
    <mergeCell ref="AK227:AK232"/>
    <mergeCell ref="N228:N231"/>
    <mergeCell ref="O228:O231"/>
    <mergeCell ref="P228:P231"/>
    <mergeCell ref="Q228:Q231"/>
    <mergeCell ref="R228:R231"/>
    <mergeCell ref="S228:S231"/>
    <mergeCell ref="T228:T231"/>
    <mergeCell ref="U228:U231"/>
    <mergeCell ref="V228:V231"/>
    <mergeCell ref="W228:W231"/>
    <mergeCell ref="X228:X231"/>
    <mergeCell ref="Y228:Y231"/>
    <mergeCell ref="G227:G232"/>
    <mergeCell ref="H233:H238"/>
    <mergeCell ref="I233:I238"/>
    <mergeCell ref="J233:J238"/>
    <mergeCell ref="K233:K238"/>
    <mergeCell ref="L233:L238"/>
    <mergeCell ref="M233:M238"/>
    <mergeCell ref="AF233:AF238"/>
    <mergeCell ref="AG233:AG238"/>
    <mergeCell ref="AH233:AH238"/>
    <mergeCell ref="AI233:AI238"/>
    <mergeCell ref="AJ233:AJ238"/>
    <mergeCell ref="AK233:AK238"/>
    <mergeCell ref="N234:N237"/>
    <mergeCell ref="O234:O237"/>
    <mergeCell ref="P234:P237"/>
    <mergeCell ref="Q234:Q237"/>
    <mergeCell ref="R234:R237"/>
    <mergeCell ref="S234:S237"/>
    <mergeCell ref="T234:T237"/>
    <mergeCell ref="U234:U237"/>
    <mergeCell ref="V234:V237"/>
    <mergeCell ref="W234:W237"/>
    <mergeCell ref="X234:X237"/>
    <mergeCell ref="Y234:Y237"/>
    <mergeCell ref="G233:G238"/>
    <mergeCell ref="H239:H244"/>
    <mergeCell ref="I239:I244"/>
    <mergeCell ref="J239:J244"/>
    <mergeCell ref="K239:K244"/>
    <mergeCell ref="L239:L244"/>
    <mergeCell ref="M239:M244"/>
    <mergeCell ref="AF239:AF244"/>
    <mergeCell ref="AG239:AG244"/>
    <mergeCell ref="AH239:AH244"/>
    <mergeCell ref="AI239:AI244"/>
    <mergeCell ref="AJ239:AJ244"/>
    <mergeCell ref="AK239:AK244"/>
    <mergeCell ref="N240:N243"/>
    <mergeCell ref="O240:O243"/>
    <mergeCell ref="P240:P243"/>
    <mergeCell ref="Q240:Q243"/>
    <mergeCell ref="R240:R243"/>
    <mergeCell ref="S240:S243"/>
    <mergeCell ref="T240:T243"/>
    <mergeCell ref="U240:U243"/>
    <mergeCell ref="V240:V243"/>
    <mergeCell ref="W240:W243"/>
    <mergeCell ref="X240:X243"/>
    <mergeCell ref="Y240:Y243"/>
    <mergeCell ref="G239:G244"/>
    <mergeCell ref="H245:H249"/>
    <mergeCell ref="I245:I249"/>
    <mergeCell ref="J245:J249"/>
    <mergeCell ref="K245:K249"/>
    <mergeCell ref="L245:L249"/>
    <mergeCell ref="M245:M249"/>
    <mergeCell ref="AF245:AF249"/>
    <mergeCell ref="AG245:AG249"/>
    <mergeCell ref="AH245:AH249"/>
    <mergeCell ref="AI245:AI249"/>
    <mergeCell ref="AJ245:AJ249"/>
    <mergeCell ref="AK245:AK249"/>
    <mergeCell ref="N246:N248"/>
    <mergeCell ref="O246:O248"/>
    <mergeCell ref="P246:P248"/>
    <mergeCell ref="Q246:Q248"/>
    <mergeCell ref="R246:R248"/>
    <mergeCell ref="S246:S248"/>
    <mergeCell ref="T246:T248"/>
    <mergeCell ref="U246:U248"/>
    <mergeCell ref="V246:V248"/>
    <mergeCell ref="W246:W248"/>
    <mergeCell ref="X246:X248"/>
    <mergeCell ref="Y246:Y248"/>
    <mergeCell ref="G245:G249"/>
    <mergeCell ref="H250:H254"/>
    <mergeCell ref="I250:I254"/>
    <mergeCell ref="J250:J254"/>
    <mergeCell ref="K250:K254"/>
    <mergeCell ref="L250:L254"/>
    <mergeCell ref="M250:M254"/>
    <mergeCell ref="AF250:AF254"/>
    <mergeCell ref="AG250:AG254"/>
    <mergeCell ref="AH250:AH254"/>
    <mergeCell ref="AI250:AI254"/>
    <mergeCell ref="AJ250:AJ254"/>
    <mergeCell ref="AK250:AK254"/>
    <mergeCell ref="N251:N253"/>
    <mergeCell ref="O251:O253"/>
    <mergeCell ref="P251:P253"/>
    <mergeCell ref="Q251:Q253"/>
    <mergeCell ref="R251:R253"/>
    <mergeCell ref="S251:S253"/>
    <mergeCell ref="T251:T253"/>
    <mergeCell ref="U251:U253"/>
    <mergeCell ref="V251:V253"/>
    <mergeCell ref="W251:W253"/>
    <mergeCell ref="X251:X253"/>
    <mergeCell ref="Y251:Y253"/>
    <mergeCell ref="G250:G254"/>
    <mergeCell ref="H255:H259"/>
    <mergeCell ref="I255:I259"/>
    <mergeCell ref="J255:J259"/>
    <mergeCell ref="K255:K259"/>
    <mergeCell ref="L255:L259"/>
    <mergeCell ref="M255:M259"/>
    <mergeCell ref="AF255:AF259"/>
    <mergeCell ref="AG255:AG259"/>
    <mergeCell ref="AH255:AH259"/>
    <mergeCell ref="AI255:AI259"/>
    <mergeCell ref="AJ255:AJ259"/>
    <mergeCell ref="AK255:AK259"/>
    <mergeCell ref="N256:N258"/>
    <mergeCell ref="O256:O258"/>
    <mergeCell ref="P256:P258"/>
    <mergeCell ref="Q256:Q258"/>
    <mergeCell ref="R256:R258"/>
    <mergeCell ref="S256:S258"/>
    <mergeCell ref="T256:T258"/>
    <mergeCell ref="U256:U258"/>
    <mergeCell ref="V256:V258"/>
    <mergeCell ref="W256:W258"/>
    <mergeCell ref="X256:X258"/>
    <mergeCell ref="Y256:Y258"/>
    <mergeCell ref="G255:G259"/>
    <mergeCell ref="H32:H38"/>
    <mergeCell ref="I32:I38"/>
    <mergeCell ref="J32:J38"/>
    <mergeCell ref="K32:K38"/>
    <mergeCell ref="L32:L38"/>
    <mergeCell ref="M32:M38"/>
    <mergeCell ref="AF32:AF38"/>
    <mergeCell ref="AG32:AG38"/>
    <mergeCell ref="AH32:AH38"/>
    <mergeCell ref="AI32:AI38"/>
    <mergeCell ref="AJ32:AJ38"/>
    <mergeCell ref="AK32:AK38"/>
    <mergeCell ref="N33:N37"/>
    <mergeCell ref="O33:O37"/>
    <mergeCell ref="P33:P37"/>
    <mergeCell ref="Q33:Q37"/>
    <mergeCell ref="R33:R37"/>
    <mergeCell ref="S33:S37"/>
    <mergeCell ref="T33:T37"/>
    <mergeCell ref="U33:U37"/>
    <mergeCell ref="V33:V37"/>
    <mergeCell ref="W33:W37"/>
    <mergeCell ref="X33:X37"/>
    <mergeCell ref="Y33:Y37"/>
    <mergeCell ref="G32:G38"/>
    <mergeCell ref="H39:H44"/>
    <mergeCell ref="I39:I44"/>
    <mergeCell ref="J39:J44"/>
    <mergeCell ref="K39:K44"/>
    <mergeCell ref="L39:L44"/>
    <mergeCell ref="M39:M44"/>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G39:G44"/>
  </mergeCells>
  <dataValidations count="1311">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M233">
      <formula1>900</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M227">
      <formula1>900</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decimal" allowBlank="1" showErrorMessage="1" errorTitle="Ошибка" error="Допускается ввод только неотрицательных чисел!" sqref="AE223">
      <formula1>0</formula1>
      <formula2>9.99999999999999E+23</formula2>
    </dataValidation>
    <dataValidation type="decimal" allowBlank="1" showErrorMessage="1" errorTitle="Ошибка" error="Допускается ввод только неотрицательных чисел!" sqref="AC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M221">
      <formula1>900</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M209">
      <formula1>900</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M203">
      <formula1>900</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M191">
      <formula1>900</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M185">
      <formula1>900</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M179">
      <formula1>900</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M154">
      <formula1>900</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M136">
      <formula1>900</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M130">
      <formula1>900</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M118">
      <formula1>900</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M112">
      <formula1>900</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textLength" operator="lessThanOrEqual" allowBlank="1" showInputMessage="1" showErrorMessage="1" errorTitle="Ошибка" error="Допускается ввод не более 900 символов!" sqref="M279">
      <formula1>900</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decimal" allowBlank="1" showErrorMessage="1" errorTitle="Ошибка" error="Допускается ввод только неотрицательных чисел!" sqref="AE275">
      <formula1>0</formula1>
      <formula2>9.99999999999999E+23</formula2>
    </dataValidation>
    <dataValidation type="decimal" allowBlank="1" showErrorMessage="1" errorTitle="Ошибка" error="Допускается ввод только неотрицательных чисел!" sqref="AC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M273">
      <formula1>900</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decimal" allowBlank="1" showErrorMessage="1" errorTitle="Ошибка" error="Допускается ввод только неотрицательных чисел!" sqref="AE269">
      <formula1>0</formula1>
      <formula2>9.99999999999999E+23</formula2>
    </dataValidation>
    <dataValidation type="decimal" allowBlank="1" showErrorMessage="1" errorTitle="Ошибка" error="Допускается ввод только неотрицательных чисел!" sqref="AC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M267">
      <formula1>900</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decimal" allowBlank="1" showErrorMessage="1" errorTitle="Ошибка" error="Допускается ввод только неотрицательных чисел!" sqref="AE263">
      <formula1>0</formula1>
      <formula2>9.99999999999999E+23</formula2>
    </dataValidation>
    <dataValidation type="decimal" allowBlank="1" showErrorMessage="1" errorTitle="Ошибка" error="Допускается ввод только неотрицательных чисел!" sqref="AC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M261">
      <formula1>900</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M95">
      <formula1>900</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M89">
      <formula1>900</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M77">
      <formula1>900</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M65">
      <formula1>900</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textLength" operator="lessThanOrEqual" allowBlank="1" showInputMessage="1" showErrorMessage="1" errorTitle="Ошибка" error="Допускается ввод не более 900 символов!" sqref="M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textLength" operator="lessThanOrEqual" allowBlank="1" showInputMessage="1" showErrorMessage="1" errorTitle="Ошибка" error="Допускается ввод не более 900 символов!" sqref="M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311ED-95DB-DDAD-BA08-1B08E95927A8}" mc:Ignorable="x14ac xr xr2 xr3">
  <sheetPr>
    <tabColor theme="9" tint="-0.25"/>
  </sheetPr>
  <dimension ref="A1:AQ59"/>
  <sheetViews>
    <sheetView showGridLines="0" zoomScale="85" workbookViewId="0">
      <pane xSplit="9" ySplit="13" topLeftCell="J14" activePane="bottomRight" state="frozen"/>
      <selection pane="bottomLeft" activeCell="A14" sqref="A14"/>
      <selection pane="topRight" activeCell="J1" sqref="J1"/>
      <selection pane="bottomRight" activeCell="AC1" sqref="AC1:AC59"/>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16" style="1642" width="21.7109375" hidden="1" customWidth="1"/>
    <col min="17" max="17" style="1642" width="0.140625" customWidth="1"/>
    <col min="18" max="29" style="1642" width="21.7109375" hidden="1" customWidth="1"/>
    <col min="30" max="30" style="1642" width="0.140625" customWidth="1"/>
    <col min="31" max="31" style="1642" width="1.00390625" customWidth="1"/>
    <col min="32" max="42" style="1642" width="8.00390625" customWidth="1"/>
    <col min="43" max="43" style="1642" width="9.140625" hidden="1"/>
  </cols>
  <sheetData>
    <row s="1373" customFormat="1" customHeight="1" ht="10.5" hidden="1">
      <c r="A1" s="1173"/>
      <c r="B1" s="1173"/>
      <c r="C1" s="1173"/>
      <c r="E1" s="544"/>
      <c r="K1" s="1373"/>
      <c r="L1" s="1373"/>
      <c r="M1" s="1373"/>
      <c r="N1" s="1373"/>
      <c r="O1" s="1373"/>
      <c r="P1" s="1373"/>
      <c r="Q1" s="1373"/>
      <c r="R1" s="1373"/>
      <c r="S1" s="1373"/>
      <c r="T1" s="1373"/>
      <c r="U1" s="1373"/>
      <c r="V1" s="1373"/>
      <c r="W1" s="1373"/>
      <c r="X1" s="1373"/>
      <c r="Y1" s="1373"/>
      <c r="Z1" s="1373"/>
      <c r="AA1" s="1373"/>
      <c r="AB1" s="1373"/>
      <c r="AC1" s="1373"/>
      <c r="AD1" s="1373"/>
      <c r="AQ1" s="1167" t="s">
        <v>14</v>
      </c>
    </row>
    <row customHeight="1" ht="10.5" hidden="1">
      <c r="K2" s="1642"/>
      <c r="L2" s="1642"/>
      <c r="M2" s="1642"/>
      <c r="N2" s="1642"/>
      <c r="O2" s="1642"/>
      <c r="P2" s="1642"/>
      <c r="Q2" s="1642"/>
      <c r="R2" s="1642"/>
      <c r="S2" s="1642"/>
      <c r="T2" s="1642"/>
      <c r="U2" s="1642"/>
      <c r="V2" s="1642"/>
      <c r="W2" s="1642"/>
      <c r="X2" s="1642"/>
      <c r="Y2" s="1642"/>
      <c r="Z2" s="1642"/>
      <c r="AA2" s="1642"/>
      <c r="AB2" s="1642"/>
      <c r="AC2" s="1642"/>
      <c r="AD2" s="1642"/>
      <c r="AQ2" s="1162">
        <v>0</v>
      </c>
    </row>
    <row s="1639" customFormat="1" customHeight="1" ht="10.5" hidden="1">
      <c r="A3" s="1173"/>
      <c r="B3" s="1173"/>
      <c r="C3" s="1173"/>
      <c r="D3" s="1167"/>
      <c r="E3" s="369"/>
      <c r="K3" s="1639"/>
      <c r="L3" s="1639"/>
      <c r="M3" s="1639"/>
      <c r="N3" s="1639"/>
      <c r="O3" s="1639"/>
      <c r="P3" s="1639"/>
      <c r="Q3" s="1639"/>
      <c r="R3" s="1639"/>
      <c r="S3" s="1639"/>
      <c r="T3" s="1639"/>
      <c r="U3" s="1639"/>
      <c r="V3" s="1639"/>
      <c r="W3" s="1639"/>
      <c r="X3" s="1639"/>
      <c r="Y3" s="1639"/>
      <c r="Z3" s="1639"/>
      <c r="AA3" s="1639"/>
      <c r="AB3" s="1639"/>
      <c r="AC3" s="1639"/>
      <c r="AD3" s="1639"/>
      <c r="AQ3" s="1163">
        <v>0</v>
      </c>
    </row>
    <row customHeight="1" ht="3">
      <c r="K4" s="1642"/>
      <c r="L4" s="1642"/>
      <c r="M4" s="1642"/>
      <c r="N4" s="1642"/>
      <c r="O4" s="1642"/>
      <c r="P4" s="1642"/>
      <c r="Q4" s="1642"/>
      <c r="R4" s="1642"/>
      <c r="S4" s="1642"/>
      <c r="T4" s="1642"/>
      <c r="U4" s="1642"/>
      <c r="V4" s="1642"/>
      <c r="W4" s="1642"/>
      <c r="X4" s="1642"/>
      <c r="Y4" s="1642"/>
      <c r="Z4" s="1642"/>
      <c r="AA4" s="1642"/>
      <c r="AB4" s="1642"/>
      <c r="AC4" s="1642"/>
      <c r="AD4" s="1642"/>
      <c r="AQ4" s="1162">
        <v>3</v>
      </c>
    </row>
    <row customHeight="1" ht="27.299999999999997">
      <c r="F5" s="22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8"/>
      <c r="H5" s="2268"/>
      <c r="I5" s="2268"/>
      <c r="J5" s="2268"/>
      <c r="K5" s="2268"/>
      <c r="L5" s="2268"/>
      <c r="M5" s="2268"/>
      <c r="N5" s="2268"/>
      <c r="O5" s="2268"/>
      <c r="P5" s="2268"/>
      <c r="Q5" s="2268"/>
      <c r="R5" s="2268"/>
      <c r="S5" s="2268"/>
      <c r="T5" s="2268"/>
      <c r="U5" s="2268"/>
      <c r="V5" s="2268"/>
      <c r="W5" s="2268"/>
      <c r="X5" s="2268"/>
      <c r="Y5" s="2268"/>
      <c r="Z5" s="2268"/>
      <c r="AA5" s="2268"/>
      <c r="AB5" s="2268"/>
      <c r="AC5" s="2268"/>
      <c r="AD5" s="2268"/>
      <c r="AQ5" s="1162">
        <v>26</v>
      </c>
    </row>
    <row customHeight="1" ht="10.5">
      <c r="F6" s="2196" t="str">
        <f>IF(org=0,"Не определено",org)</f>
        <v>КГУП "Примтеплоэнерго"</v>
      </c>
      <c r="G6" s="2196"/>
      <c r="H6" s="2196"/>
      <c r="I6" s="2196"/>
      <c r="J6" s="2196"/>
      <c r="K6" s="2269"/>
      <c r="L6" s="2269"/>
      <c r="M6" s="2269"/>
      <c r="N6" s="2269"/>
      <c r="O6" s="2269"/>
      <c r="P6" s="2269"/>
      <c r="Q6" s="2269"/>
      <c r="R6" s="2269"/>
      <c r="S6" s="2269"/>
      <c r="T6" s="2269"/>
      <c r="U6" s="2269"/>
      <c r="V6" s="2269"/>
      <c r="W6" s="2269"/>
      <c r="X6" s="2269"/>
      <c r="Y6" s="2269"/>
      <c r="Z6" s="2269"/>
      <c r="AA6" s="2269"/>
      <c r="AB6" s="2269"/>
      <c r="AC6" s="2269"/>
      <c r="AD6" s="2269"/>
      <c r="AQ6" s="1162">
        <v>10</v>
      </c>
    </row>
    <row customHeight="1" ht="11.549999999999999">
      <c r="E7" s="1177"/>
      <c r="F7" s="1234"/>
      <c r="G7" s="1234"/>
      <c r="H7" s="1234"/>
      <c r="I7" s="1234"/>
      <c r="J7" s="1234"/>
      <c r="K7" s="1234" t="s">
        <v>22</v>
      </c>
      <c r="L7" s="1234"/>
      <c r="M7" s="1234" t="s">
        <v>22</v>
      </c>
      <c r="N7" s="1234" t="s">
        <v>22</v>
      </c>
      <c r="O7" s="1234" t="s">
        <v>22</v>
      </c>
      <c r="P7" s="1234" t="s">
        <v>22</v>
      </c>
      <c r="Q7" s="1234"/>
      <c r="R7" s="1234" t="s">
        <v>22</v>
      </c>
      <c r="S7" s="1234"/>
      <c r="T7" s="1234" t="s">
        <v>22</v>
      </c>
      <c r="U7" s="1234" t="s">
        <v>22</v>
      </c>
      <c r="V7" s="1234" t="s">
        <v>22</v>
      </c>
      <c r="W7" s="1234" t="s">
        <v>22</v>
      </c>
      <c r="X7" s="1234" t="s">
        <v>22</v>
      </c>
      <c r="Y7" s="1234" t="s">
        <v>22</v>
      </c>
      <c r="Z7" s="1234" t="s">
        <v>22</v>
      </c>
      <c r="AA7" s="1234" t="s">
        <v>22</v>
      </c>
      <c r="AB7" s="1234" t="s">
        <v>22</v>
      </c>
      <c r="AC7" s="1234" t="s">
        <v>22</v>
      </c>
      <c r="AD7" s="1234"/>
      <c r="AE7" s="1164"/>
      <c r="AF7" s="1164"/>
      <c r="AG7" s="1164"/>
      <c r="AH7" s="1164"/>
      <c r="AI7" s="1164"/>
      <c r="AJ7" s="1164"/>
      <c r="AK7" s="1164"/>
      <c r="AL7" s="1164"/>
      <c r="AM7" s="1164"/>
      <c r="AN7" s="1164"/>
      <c r="AO7" s="1164"/>
      <c r="AP7" s="1164"/>
      <c r="AQ7" s="1162">
        <v>11</v>
      </c>
    </row>
    <row s="1649" customFormat="1" customHeight="1" ht="4.2">
      <c r="A8" s="1174"/>
      <c r="B8" s="1174"/>
      <c r="C8" s="1174"/>
      <c r="E8" s="1235"/>
      <c r="F8" s="1236"/>
      <c r="G8" s="1236"/>
      <c r="H8" s="1236"/>
      <c r="I8" s="1236"/>
      <c r="J8" s="1236"/>
      <c r="K8" s="1236" t="s">
        <v>4510</v>
      </c>
      <c r="L8" s="1236"/>
      <c r="M8" s="1236"/>
      <c r="N8" s="1236"/>
      <c r="O8" s="1236"/>
      <c r="P8" s="1236"/>
      <c r="Q8" s="1236"/>
      <c r="R8" s="1236" t="s">
        <v>4520</v>
      </c>
      <c r="S8" s="1236"/>
      <c r="T8" s="1236"/>
      <c r="U8" s="1236"/>
      <c r="V8" s="1236"/>
      <c r="W8" s="1236"/>
      <c r="X8" s="1236"/>
      <c r="Y8" s="1236"/>
      <c r="Z8" s="1236"/>
      <c r="AA8" s="1236"/>
      <c r="AB8" s="1236"/>
      <c r="AC8" s="1236"/>
      <c r="AD8" s="1236"/>
      <c r="AE8" s="1235"/>
      <c r="AF8" s="1235"/>
      <c r="AG8" s="1235"/>
      <c r="AH8" s="1235"/>
      <c r="AI8" s="1235"/>
      <c r="AJ8" s="1235"/>
      <c r="AK8" s="1235"/>
      <c r="AL8" s="1235"/>
      <c r="AM8" s="1235"/>
      <c r="AN8" s="1235"/>
      <c r="AO8" s="1235"/>
      <c r="AP8" s="1235"/>
      <c r="AQ8" s="518">
        <v>4</v>
      </c>
    </row>
    <row customHeight="1" ht="10.5">
      <c r="E9" s="1177"/>
      <c r="F9" s="2439" t="s">
        <v>476</v>
      </c>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1247"/>
      <c r="AF9" s="1164"/>
      <c r="AG9" s="1164"/>
      <c r="AH9" s="1164"/>
      <c r="AI9" s="1164"/>
      <c r="AJ9" s="1164"/>
      <c r="AK9" s="1164"/>
      <c r="AL9" s="1164"/>
      <c r="AM9" s="1164"/>
      <c r="AN9" s="1164"/>
      <c r="AO9" s="1164"/>
      <c r="AP9" s="1164"/>
      <c r="AQ9" s="1162">
        <v>10</v>
      </c>
    </row>
    <row customHeight="1" ht="25.2">
      <c r="E10" s="1164"/>
      <c r="F10" s="2443" t="s">
        <v>88</v>
      </c>
      <c r="G10" s="2448" t="s">
        <v>4680</v>
      </c>
      <c r="H10" s="2446" t="s">
        <v>4681</v>
      </c>
      <c r="I10" s="2446"/>
      <c r="J10" s="2446"/>
      <c r="K10" s="2446" t="s">
        <v>4681</v>
      </c>
      <c r="L10" s="2446"/>
      <c r="M10" s="2446"/>
      <c r="N10" s="2446"/>
      <c r="O10" s="2446"/>
      <c r="P10" s="2446"/>
      <c r="Q10" s="2446"/>
      <c r="R10" s="2446" t="s">
        <v>4681</v>
      </c>
      <c r="S10" s="2446"/>
      <c r="T10" s="2446"/>
      <c r="U10" s="2446"/>
      <c r="V10" s="2446"/>
      <c r="W10" s="2446"/>
      <c r="X10" s="2446"/>
      <c r="Y10" s="2446"/>
      <c r="Z10" s="2446"/>
      <c r="AA10" s="2446"/>
      <c r="AB10" s="2446"/>
      <c r="AC10" s="2446"/>
      <c r="AD10" s="2446"/>
      <c r="AE10" s="1240"/>
      <c r="AF10" s="1164"/>
      <c r="AG10" s="1164"/>
      <c r="AH10" s="1164"/>
      <c r="AI10" s="1164"/>
      <c r="AJ10" s="1164"/>
      <c r="AK10" s="1164"/>
      <c r="AL10" s="1164"/>
      <c r="AM10" s="1164"/>
      <c r="AN10" s="1164"/>
      <c r="AO10" s="1164"/>
      <c r="AP10" s="1164"/>
      <c r="AQ10" s="1162">
        <v>24</v>
      </c>
    </row>
    <row customHeight="1" ht="25.5">
      <c r="E11" s="1164"/>
      <c r="F11" s="2444"/>
      <c r="G11" s="2448"/>
      <c r="H11" s="2447">
        <f>INDEX(IP_MAIN_LIST_NAME_IP,MATCH(H8,IP_MAIN_LIST_IP_ID,0))&amp;" ("&amp;INDEX(IP_MAIN_START_DATE,MATCH(H8,IP_MAIN_LIST_IP_ID,0))&amp;"-"&amp;INDEX(IP_MAIN_END_DATE,MATCH(H8,IP_MAIN_LIST_IP_ID,0))&amp;")"</f>
      </c>
      <c r="I11" s="2447"/>
      <c r="J11" s="2447"/>
      <c r="K11" s="2447" t="str">
        <f>INDEX(IP_MAIN_LIST_NAME_IP,MATCH(K8,IP_MAIN_LIST_IP_ID,0))&amp;" ("&amp;INDEX(IP_MAIN_START_DATE,MATCH(K8,IP_MAIN_LIST_IP_ID,0))&amp;"-"&amp;INDEX(IP_MAIN_END_DATE,MATCH(K8,IP_MAIN_LIST_IP_ID,0))&amp;")"</f>
        <v>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 (01.01.2023-31.12.2027)</v>
      </c>
      <c r="L11" s="2447"/>
      <c r="M11" s="2447"/>
      <c r="N11" s="2447"/>
      <c r="O11" s="2447"/>
      <c r="P11" s="2447"/>
      <c r="Q11" s="2447"/>
      <c r="R11" s="2447" t="str">
        <f>INDEX(IP_MAIN_LIST_NAME_IP,MATCH(R8,IP_MAIN_LIST_IP_ID,0))&amp;" ("&amp;INDEX(IP_MAIN_START_DATE,MATCH(R8,IP_MAIN_LIST_IP_ID,0))&amp;"-"&amp;INDEX(IP_MAIN_END_DATE,MATCH(R8,IP_MAIN_LIST_IP_ID,0))&amp;")"</f>
        <v>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 (01.01.2018-31.12.2028)</v>
      </c>
      <c r="S11" s="2447"/>
      <c r="T11" s="2447"/>
      <c r="U11" s="2447"/>
      <c r="V11" s="2447"/>
      <c r="W11" s="2447"/>
      <c r="X11" s="2447"/>
      <c r="Y11" s="2447"/>
      <c r="Z11" s="2447"/>
      <c r="AA11" s="2447"/>
      <c r="AB11" s="2447"/>
      <c r="AC11" s="2447"/>
      <c r="AD11" s="2447"/>
      <c r="AE11" s="1240"/>
      <c r="AF11" s="1164"/>
      <c r="AG11" s="1164"/>
      <c r="AH11" s="1164"/>
      <c r="AI11" s="1164"/>
      <c r="AJ11" s="1164"/>
      <c r="AK11" s="1164"/>
      <c r="AL11" s="1164"/>
      <c r="AM11" s="1164"/>
      <c r="AN11" s="1164"/>
      <c r="AO11" s="1164"/>
      <c r="AP11" s="1164"/>
      <c r="AQ11" s="1162">
        <v>24</v>
      </c>
    </row>
    <row customHeight="1" ht="10.5">
      <c r="F12" s="2445"/>
      <c r="G12" s="2448"/>
      <c r="H12" s="1233" t="s">
        <v>4682</v>
      </c>
      <c r="I12" s="1239"/>
      <c r="J12" s="1233"/>
      <c r="K12" s="2448" t="s">
        <v>4682</v>
      </c>
      <c r="L12" s="1239">
        <v>2023</v>
      </c>
      <c r="M12" s="1239">
        <v>2024</v>
      </c>
      <c r="N12" s="1239">
        <v>2025</v>
      </c>
      <c r="O12" s="1239">
        <v>2026</v>
      </c>
      <c r="P12" s="1239">
        <v>2027</v>
      </c>
      <c r="Q12" s="2448"/>
      <c r="R12" s="2448" t="s">
        <v>4682</v>
      </c>
      <c r="S12" s="1239">
        <v>2018</v>
      </c>
      <c r="T12" s="1239">
        <v>2019</v>
      </c>
      <c r="U12" s="1239">
        <v>2020</v>
      </c>
      <c r="V12" s="1239">
        <v>2021</v>
      </c>
      <c r="W12" s="1239">
        <v>2022</v>
      </c>
      <c r="X12" s="1239">
        <v>2023</v>
      </c>
      <c r="Y12" s="1239">
        <v>2024</v>
      </c>
      <c r="Z12" s="1239">
        <v>2025</v>
      </c>
      <c r="AA12" s="1239">
        <v>2026</v>
      </c>
      <c r="AB12" s="1239">
        <v>2027</v>
      </c>
      <c r="AC12" s="1239">
        <v>2028</v>
      </c>
      <c r="AD12" s="2448"/>
      <c r="AE12" s="1241"/>
      <c r="AQ12" s="1162">
        <v>10</v>
      </c>
    </row>
    <row customHeight="1" ht="10.5" hidden="1">
      <c r="F13" s="1233">
        <v>1</v>
      </c>
      <c r="G13" s="1233">
        <v>2</v>
      </c>
      <c r="H13" s="1233">
        <v>3</v>
      </c>
      <c r="I13" s="1233">
        <v>4</v>
      </c>
      <c r="J13" s="1233">
        <v>5</v>
      </c>
      <c r="K13" s="2448">
        <v>3</v>
      </c>
      <c r="L13" s="2448">
        <v>4</v>
      </c>
      <c r="M13" s="2448">
        <v>4</v>
      </c>
      <c r="N13" s="2448">
        <v>4</v>
      </c>
      <c r="O13" s="2448">
        <v>4</v>
      </c>
      <c r="P13" s="2448">
        <v>4</v>
      </c>
      <c r="Q13" s="2448">
        <v>5</v>
      </c>
      <c r="R13" s="2448">
        <v>3</v>
      </c>
      <c r="S13" s="2448">
        <v>4</v>
      </c>
      <c r="T13" s="2448">
        <v>4</v>
      </c>
      <c r="U13" s="2448">
        <v>4</v>
      </c>
      <c r="V13" s="2448">
        <v>4</v>
      </c>
      <c r="W13" s="2448">
        <v>4</v>
      </c>
      <c r="X13" s="2448">
        <v>4</v>
      </c>
      <c r="Y13" s="2448">
        <v>4</v>
      </c>
      <c r="Z13" s="2448">
        <v>4</v>
      </c>
      <c r="AA13" s="2448">
        <v>4</v>
      </c>
      <c r="AB13" s="2448">
        <v>4</v>
      </c>
      <c r="AC13" s="2448">
        <v>4</v>
      </c>
      <c r="AD13" s="2448">
        <v>5</v>
      </c>
      <c r="AE13" s="1241"/>
      <c r="AQ13" s="1162">
        <v>0</v>
      </c>
    </row>
    <row customHeight="1" ht="11.549999999999999">
      <c r="F14" s="1232" t="s">
        <v>4683</v>
      </c>
      <c r="G14" s="2441" t="s">
        <v>4684</v>
      </c>
      <c r="H14" s="2441"/>
      <c r="I14" s="2441"/>
      <c r="J14" s="2441"/>
      <c r="K14" s="2441"/>
      <c r="L14" s="2441"/>
      <c r="M14" s="2441"/>
      <c r="N14" s="2441"/>
      <c r="O14" s="2441"/>
      <c r="P14" s="2441"/>
      <c r="Q14" s="2441"/>
      <c r="R14" s="2441"/>
      <c r="S14" s="2441"/>
      <c r="T14" s="2441"/>
      <c r="U14" s="2441"/>
      <c r="V14" s="2441"/>
      <c r="W14" s="2441"/>
      <c r="X14" s="2441"/>
      <c r="Y14" s="2441"/>
      <c r="Z14" s="2441"/>
      <c r="AA14" s="2441"/>
      <c r="AB14" s="2441"/>
      <c r="AC14" s="2441"/>
      <c r="AD14" s="2441"/>
      <c r="AE14" s="1241"/>
      <c r="AQ14" s="1162">
        <v>11</v>
      </c>
    </row>
    <row customHeight="1" ht="11.549999999999999">
      <c r="F15" s="1237">
        <v>1</v>
      </c>
      <c r="G15" s="697" t="s">
        <v>4685</v>
      </c>
      <c r="H15" s="1243">
        <f>SUM(I15:J15)</f>
        <v>0</v>
      </c>
      <c r="I15" s="1243">
        <f>SUM(I16:I27)</f>
        <v>0</v>
      </c>
      <c r="J15" s="1232"/>
      <c r="K15" s="1243">
        <f>SUM(L15:Q15)</f>
        <v>0</v>
      </c>
      <c r="L15" s="1243">
        <f>SUM(L16:L27)</f>
        <v>0</v>
      </c>
      <c r="M15" s="1243">
        <f>SUM(M16:M27)</f>
        <v>0</v>
      </c>
      <c r="N15" s="1243">
        <f>SUM(N16:N27)</f>
        <v>0</v>
      </c>
      <c r="O15" s="1243">
        <f>SUM(O16:O27)</f>
        <v>0</v>
      </c>
      <c r="P15" s="1243">
        <f>SUM(P16:P27)</f>
        <v>0</v>
      </c>
      <c r="Q15" s="2446"/>
      <c r="R15" s="1243">
        <f>SUM(S15:AD15)</f>
        <v>0</v>
      </c>
      <c r="S15" s="1243">
        <f>SUM(S16:S27)</f>
        <v>0</v>
      </c>
      <c r="T15" s="1243">
        <f>SUM(T16:T27)</f>
        <v>0</v>
      </c>
      <c r="U15" s="1243">
        <f>SUM(U16:U27)</f>
        <v>0</v>
      </c>
      <c r="V15" s="1243">
        <f>SUM(V16:V27)</f>
        <v>0</v>
      </c>
      <c r="W15" s="1243">
        <f>SUM(W16:W27)</f>
        <v>0</v>
      </c>
      <c r="X15" s="1243">
        <f>SUM(X16:X27)</f>
        <v>0</v>
      </c>
      <c r="Y15" s="1243">
        <f>SUM(Y16:Y27)</f>
        <v>0</v>
      </c>
      <c r="Z15" s="1243">
        <f>SUM(Z16:Z27)</f>
        <v>0</v>
      </c>
      <c r="AA15" s="1243">
        <f>SUM(AA16:AA27)</f>
        <v>0</v>
      </c>
      <c r="AB15" s="1243">
        <f>SUM(AB16:AB27)</f>
        <v>0</v>
      </c>
      <c r="AC15" s="1243">
        <f>SUM(AC16:AC27)</f>
        <v>0</v>
      </c>
      <c r="AD15" s="2446"/>
      <c r="AE15" s="1241"/>
      <c r="AQ15" s="1162">
        <v>11</v>
      </c>
    </row>
    <row customHeight="1" ht="24">
      <c r="F16" s="1237" t="s">
        <v>4686</v>
      </c>
      <c r="G16" s="1244" t="s">
        <v>4687</v>
      </c>
      <c r="H16" s="1243">
        <f>SUM(I16:J16)</f>
        <v>0</v>
      </c>
      <c r="I16" s="1242"/>
      <c r="J16" s="1232"/>
      <c r="K16" s="1243">
        <f>SUM(L16:Q16)</f>
        <v>0</v>
      </c>
      <c r="L16" s="1242"/>
      <c r="M16" s="1242"/>
      <c r="N16" s="1242"/>
      <c r="O16" s="1242"/>
      <c r="P16" s="1242"/>
      <c r="Q16" s="2446"/>
      <c r="R16" s="1243">
        <f>SUM(S16:AD16)</f>
        <v>0</v>
      </c>
      <c r="S16" s="1242"/>
      <c r="T16" s="1242"/>
      <c r="U16" s="1242"/>
      <c r="V16" s="1242"/>
      <c r="W16" s="1242"/>
      <c r="X16" s="1242"/>
      <c r="Y16" s="1242"/>
      <c r="Z16" s="1242"/>
      <c r="AA16" s="1242"/>
      <c r="AB16" s="1242"/>
      <c r="AC16" s="1242"/>
      <c r="AD16" s="2446"/>
      <c r="AE16" s="1241"/>
      <c r="AQ16" s="1162">
        <v>23</v>
      </c>
    </row>
    <row customHeight="1" ht="24">
      <c r="F17" s="1237" t="s">
        <v>4688</v>
      </c>
      <c r="G17" s="1244" t="s">
        <v>4689</v>
      </c>
      <c r="H17" s="1243">
        <f>SUM(I17:J17)</f>
        <v>0</v>
      </c>
      <c r="I17" s="1242"/>
      <c r="J17" s="1232"/>
      <c r="K17" s="1243">
        <f>SUM(L17:Q17)</f>
        <v>0</v>
      </c>
      <c r="L17" s="1242"/>
      <c r="M17" s="1242"/>
      <c r="N17" s="1242"/>
      <c r="O17" s="1242"/>
      <c r="P17" s="1242"/>
      <c r="Q17" s="2446"/>
      <c r="R17" s="1243">
        <f>SUM(S17:AD17)</f>
        <v>0</v>
      </c>
      <c r="S17" s="1242"/>
      <c r="T17" s="1242"/>
      <c r="U17" s="1242"/>
      <c r="V17" s="1242"/>
      <c r="W17" s="1242"/>
      <c r="X17" s="1242"/>
      <c r="Y17" s="1242"/>
      <c r="Z17" s="1242"/>
      <c r="AA17" s="1242"/>
      <c r="AB17" s="1242"/>
      <c r="AC17" s="1242"/>
      <c r="AD17" s="2446"/>
      <c r="AE17" s="1241"/>
      <c r="AQ17" s="1162">
        <v>23</v>
      </c>
    </row>
    <row customHeight="1" ht="35.699999999999996">
      <c r="F18" s="1237" t="s">
        <v>4690</v>
      </c>
      <c r="G18" s="1244" t="s">
        <v>4691</v>
      </c>
      <c r="H18" s="1243">
        <f>SUM(I18:J18)</f>
        <v>0</v>
      </c>
      <c r="I18" s="1242"/>
      <c r="J18" s="1232"/>
      <c r="K18" s="1243">
        <f>SUM(L18:Q18)</f>
        <v>0</v>
      </c>
      <c r="L18" s="1242"/>
      <c r="M18" s="1242"/>
      <c r="N18" s="1242"/>
      <c r="O18" s="1242"/>
      <c r="P18" s="1242"/>
      <c r="Q18" s="2446"/>
      <c r="R18" s="1243">
        <f>SUM(S18:AD18)</f>
        <v>0</v>
      </c>
      <c r="S18" s="1242"/>
      <c r="T18" s="1242"/>
      <c r="U18" s="1242"/>
      <c r="V18" s="1242"/>
      <c r="W18" s="1242"/>
      <c r="X18" s="1242"/>
      <c r="Y18" s="1242"/>
      <c r="Z18" s="1242"/>
      <c r="AA18" s="1242"/>
      <c r="AB18" s="1242"/>
      <c r="AC18" s="1242"/>
      <c r="AD18" s="2446"/>
      <c r="AE18" s="1241"/>
      <c r="AQ18" s="1162">
        <v>34</v>
      </c>
    </row>
    <row customHeight="1" ht="35.699999999999996">
      <c r="F19" s="1237" t="s">
        <v>4692</v>
      </c>
      <c r="G19" s="1244" t="s">
        <v>4693</v>
      </c>
      <c r="H19" s="1243">
        <f>SUM(I19:J19)</f>
        <v>0</v>
      </c>
      <c r="I19" s="1242"/>
      <c r="J19" s="1232"/>
      <c r="K19" s="1243">
        <f>SUM(L19:Q19)</f>
        <v>0</v>
      </c>
      <c r="L19" s="1242"/>
      <c r="M19" s="1242"/>
      <c r="N19" s="1242"/>
      <c r="O19" s="1242"/>
      <c r="P19" s="1242"/>
      <c r="Q19" s="2446"/>
      <c r="R19" s="1243">
        <f>SUM(S19:AD19)</f>
        <v>0</v>
      </c>
      <c r="S19" s="1242"/>
      <c r="T19" s="1242"/>
      <c r="U19" s="1242"/>
      <c r="V19" s="1242"/>
      <c r="W19" s="1242"/>
      <c r="X19" s="1242"/>
      <c r="Y19" s="1242"/>
      <c r="Z19" s="1242"/>
      <c r="AA19" s="1242"/>
      <c r="AB19" s="1242"/>
      <c r="AC19" s="1242"/>
      <c r="AD19" s="2446"/>
      <c r="AE19" s="1241"/>
      <c r="AQ19" s="1162">
        <v>34</v>
      </c>
    </row>
    <row customHeight="1" ht="48.29999999999999">
      <c r="F20" s="1237" t="s">
        <v>4694</v>
      </c>
      <c r="G20" s="1244" t="s">
        <v>4695</v>
      </c>
      <c r="H20" s="1243">
        <f>SUM(I20:J20)</f>
        <v>0</v>
      </c>
      <c r="I20" s="1242"/>
      <c r="J20" s="1232"/>
      <c r="K20" s="1243">
        <f>SUM(L20:Q20)</f>
        <v>0</v>
      </c>
      <c r="L20" s="1242"/>
      <c r="M20" s="1242"/>
      <c r="N20" s="1242"/>
      <c r="O20" s="1242"/>
      <c r="P20" s="1242"/>
      <c r="Q20" s="2446"/>
      <c r="R20" s="1243">
        <f>SUM(S20:AD20)</f>
        <v>0</v>
      </c>
      <c r="S20" s="1242"/>
      <c r="T20" s="1242"/>
      <c r="U20" s="1242"/>
      <c r="V20" s="1242"/>
      <c r="W20" s="1242"/>
      <c r="X20" s="1242"/>
      <c r="Y20" s="1242"/>
      <c r="Z20" s="1242"/>
      <c r="AA20" s="1242"/>
      <c r="AB20" s="1242"/>
      <c r="AC20" s="1242"/>
      <c r="AD20" s="2446"/>
      <c r="AE20" s="1241"/>
      <c r="AQ20" s="1162">
        <v>46</v>
      </c>
    </row>
    <row customHeight="1" ht="35.699999999999996">
      <c r="F21" s="1237" t="s">
        <v>4696</v>
      </c>
      <c r="G21" s="1244" t="s">
        <v>4697</v>
      </c>
      <c r="H21" s="1243">
        <f>SUM(I21:J21)</f>
        <v>0</v>
      </c>
      <c r="I21" s="1242"/>
      <c r="J21" s="1232"/>
      <c r="K21" s="1243">
        <f>SUM(L21:Q21)</f>
        <v>0</v>
      </c>
      <c r="L21" s="1242"/>
      <c r="M21" s="1242"/>
      <c r="N21" s="1242"/>
      <c r="O21" s="1242"/>
      <c r="P21" s="1242"/>
      <c r="Q21" s="2446"/>
      <c r="R21" s="1243">
        <f>SUM(S21:AD21)</f>
        <v>0</v>
      </c>
      <c r="S21" s="1242"/>
      <c r="T21" s="1242"/>
      <c r="U21" s="1242"/>
      <c r="V21" s="1242"/>
      <c r="W21" s="1242"/>
      <c r="X21" s="1242"/>
      <c r="Y21" s="1242"/>
      <c r="Z21" s="1242"/>
      <c r="AA21" s="1242"/>
      <c r="AB21" s="1242"/>
      <c r="AC21" s="1242"/>
      <c r="AD21" s="2446"/>
      <c r="AE21" s="1241"/>
      <c r="AQ21" s="1162">
        <v>34</v>
      </c>
    </row>
    <row customHeight="1" ht="35.699999999999996">
      <c r="F22" s="1237" t="s">
        <v>4698</v>
      </c>
      <c r="G22" s="1244" t="s">
        <v>4699</v>
      </c>
      <c r="H22" s="1243">
        <f>SUM(I22:J22)</f>
        <v>0</v>
      </c>
      <c r="I22" s="1242"/>
      <c r="J22" s="1232"/>
      <c r="K22" s="1243">
        <f>SUM(L22:Q22)</f>
        <v>0</v>
      </c>
      <c r="L22" s="1242"/>
      <c r="M22" s="1242"/>
      <c r="N22" s="1242"/>
      <c r="O22" s="1242"/>
      <c r="P22" s="1242"/>
      <c r="Q22" s="2446"/>
      <c r="R22" s="1243">
        <f>SUM(S22:AD22)</f>
        <v>0</v>
      </c>
      <c r="S22" s="1242"/>
      <c r="T22" s="1242"/>
      <c r="U22" s="1242"/>
      <c r="V22" s="1242"/>
      <c r="W22" s="1242"/>
      <c r="X22" s="1242"/>
      <c r="Y22" s="1242"/>
      <c r="Z22" s="1242"/>
      <c r="AA22" s="1242"/>
      <c r="AB22" s="1242"/>
      <c r="AC22" s="1242"/>
      <c r="AD22" s="2446"/>
      <c r="AE22" s="1241"/>
      <c r="AQ22" s="1162">
        <v>34</v>
      </c>
    </row>
    <row customHeight="1" ht="24">
      <c r="F23" s="1237" t="s">
        <v>4700</v>
      </c>
      <c r="G23" s="1244" t="s">
        <v>4701</v>
      </c>
      <c r="H23" s="1243">
        <f>SUM(I23:J23)</f>
        <v>0</v>
      </c>
      <c r="I23" s="1242"/>
      <c r="J23" s="1232"/>
      <c r="K23" s="1243">
        <f>SUM(L23:Q23)</f>
        <v>0</v>
      </c>
      <c r="L23" s="1242"/>
      <c r="M23" s="1242"/>
      <c r="N23" s="1242"/>
      <c r="O23" s="1242"/>
      <c r="P23" s="1242"/>
      <c r="Q23" s="2446"/>
      <c r="R23" s="1243">
        <f>SUM(S23:AD23)</f>
        <v>0</v>
      </c>
      <c r="S23" s="1242"/>
      <c r="T23" s="1242"/>
      <c r="U23" s="1242"/>
      <c r="V23" s="1242"/>
      <c r="W23" s="1242"/>
      <c r="X23" s="1242"/>
      <c r="Y23" s="1242"/>
      <c r="Z23" s="1242"/>
      <c r="AA23" s="1242"/>
      <c r="AB23" s="1242"/>
      <c r="AC23" s="1242"/>
      <c r="AD23" s="2446"/>
      <c r="AE23" s="1241"/>
      <c r="AQ23" s="1162">
        <v>23</v>
      </c>
    </row>
    <row customHeight="1" ht="24">
      <c r="F24" s="1237" t="s">
        <v>4702</v>
      </c>
      <c r="G24" s="1244" t="s">
        <v>4703</v>
      </c>
      <c r="H24" s="1243">
        <f>SUM(I24:J24)</f>
        <v>0</v>
      </c>
      <c r="I24" s="1242"/>
      <c r="J24" s="1232"/>
      <c r="K24" s="1243">
        <f>SUM(L24:Q24)</f>
        <v>0</v>
      </c>
      <c r="L24" s="1242"/>
      <c r="M24" s="1242"/>
      <c r="N24" s="1242"/>
      <c r="O24" s="1242"/>
      <c r="P24" s="1242"/>
      <c r="Q24" s="2446"/>
      <c r="R24" s="1243">
        <f>SUM(S24:AD24)</f>
        <v>0</v>
      </c>
      <c r="S24" s="1242"/>
      <c r="T24" s="1242"/>
      <c r="U24" s="1242"/>
      <c r="V24" s="1242"/>
      <c r="W24" s="1242"/>
      <c r="X24" s="1242"/>
      <c r="Y24" s="1242"/>
      <c r="Z24" s="1242"/>
      <c r="AA24" s="1242"/>
      <c r="AB24" s="1242"/>
      <c r="AC24" s="1242"/>
      <c r="AD24" s="2446"/>
      <c r="AE24" s="1241"/>
      <c r="AQ24" s="1162">
        <v>23</v>
      </c>
    </row>
    <row customHeight="1" ht="35.699999999999996">
      <c r="F25" s="1237" t="s">
        <v>4704</v>
      </c>
      <c r="G25" s="1244" t="s">
        <v>4705</v>
      </c>
      <c r="H25" s="1243">
        <f>SUM(I25:J25)</f>
        <v>0</v>
      </c>
      <c r="I25" s="1242"/>
      <c r="J25" s="1232"/>
      <c r="K25" s="1243">
        <f>SUM(L25:Q25)</f>
        <v>0</v>
      </c>
      <c r="L25" s="1242"/>
      <c r="M25" s="1242"/>
      <c r="N25" s="1242"/>
      <c r="O25" s="1242"/>
      <c r="P25" s="1242"/>
      <c r="Q25" s="2446"/>
      <c r="R25" s="1243">
        <f>SUM(S25:AD25)</f>
        <v>0</v>
      </c>
      <c r="S25" s="1242"/>
      <c r="T25" s="1242"/>
      <c r="U25" s="1242"/>
      <c r="V25" s="1242"/>
      <c r="W25" s="1242"/>
      <c r="X25" s="1242"/>
      <c r="Y25" s="1242"/>
      <c r="Z25" s="1242"/>
      <c r="AA25" s="1242"/>
      <c r="AB25" s="1242"/>
      <c r="AC25" s="1242"/>
      <c r="AD25" s="2446"/>
      <c r="AE25" s="1241"/>
      <c r="AQ25" s="1162">
        <v>34</v>
      </c>
    </row>
    <row customHeight="1" ht="35.699999999999996">
      <c r="F26" s="1237" t="s">
        <v>4706</v>
      </c>
      <c r="G26" s="1244" t="s">
        <v>4707</v>
      </c>
      <c r="H26" s="1243">
        <f>SUM(I26:J26)</f>
        <v>0</v>
      </c>
      <c r="I26" s="1242"/>
      <c r="J26" s="1232"/>
      <c r="K26" s="1243">
        <f>SUM(L26:Q26)</f>
        <v>0</v>
      </c>
      <c r="L26" s="1242"/>
      <c r="M26" s="1242"/>
      <c r="N26" s="1242"/>
      <c r="O26" s="1242"/>
      <c r="P26" s="1242"/>
      <c r="Q26" s="2446"/>
      <c r="R26" s="1243">
        <f>SUM(S26:AD26)</f>
        <v>0</v>
      </c>
      <c r="S26" s="1242"/>
      <c r="T26" s="1242"/>
      <c r="U26" s="1242"/>
      <c r="V26" s="1242"/>
      <c r="W26" s="1242"/>
      <c r="X26" s="1242"/>
      <c r="Y26" s="1242"/>
      <c r="Z26" s="1242"/>
      <c r="AA26" s="1242"/>
      <c r="AB26" s="1242"/>
      <c r="AC26" s="1242"/>
      <c r="AD26" s="2446"/>
      <c r="AE26" s="1241"/>
      <c r="AQ26" s="1162">
        <v>34</v>
      </c>
    </row>
    <row customHeight="1" ht="11.549999999999999">
      <c r="F27" s="1237" t="s">
        <v>4708</v>
      </c>
      <c r="G27" s="1244" t="s">
        <v>4709</v>
      </c>
      <c r="H27" s="1243">
        <f>SUM(I27:J27)</f>
        <v>0</v>
      </c>
      <c r="I27" s="1242"/>
      <c r="J27" s="1232"/>
      <c r="K27" s="1243">
        <f>SUM(L27:Q27)</f>
        <v>0</v>
      </c>
      <c r="L27" s="1242"/>
      <c r="M27" s="1242"/>
      <c r="N27" s="1242"/>
      <c r="O27" s="1242"/>
      <c r="P27" s="1242"/>
      <c r="Q27" s="2446"/>
      <c r="R27" s="1243">
        <f>SUM(S27:AD27)</f>
        <v>0</v>
      </c>
      <c r="S27" s="1242"/>
      <c r="T27" s="1242"/>
      <c r="U27" s="1242"/>
      <c r="V27" s="1242"/>
      <c r="W27" s="1242"/>
      <c r="X27" s="1242"/>
      <c r="Y27" s="1242"/>
      <c r="Z27" s="1242"/>
      <c r="AA27" s="1242"/>
      <c r="AB27" s="1242"/>
      <c r="AC27" s="1242"/>
      <c r="AD27" s="2446"/>
      <c r="AE27" s="1241"/>
      <c r="AQ27" s="1162">
        <v>11</v>
      </c>
    </row>
    <row customHeight="1" ht="11.549999999999999">
      <c r="F28" s="1237">
        <v>2</v>
      </c>
      <c r="G28" s="697" t="s">
        <v>4710</v>
      </c>
      <c r="H28" s="1243">
        <f>SUM(I28:J28)</f>
        <v>0</v>
      </c>
      <c r="I28" s="1243">
        <f>SUM(I29:I31)</f>
        <v>0</v>
      </c>
      <c r="J28" s="1232"/>
      <c r="K28" s="1243">
        <f>SUM(L28:Q28)</f>
        <v>0</v>
      </c>
      <c r="L28" s="1243">
        <f>SUM(L29:L31)</f>
        <v>0</v>
      </c>
      <c r="M28" s="1243">
        <f>SUM(M29:M31)</f>
        <v>0</v>
      </c>
      <c r="N28" s="1243">
        <f>SUM(N29:N31)</f>
        <v>0</v>
      </c>
      <c r="O28" s="1243">
        <f>SUM(O29:O31)</f>
        <v>0</v>
      </c>
      <c r="P28" s="1243">
        <f>SUM(P29:P31)</f>
        <v>0</v>
      </c>
      <c r="Q28" s="2446"/>
      <c r="R28" s="1243">
        <f>SUM(S28:AD28)</f>
        <v>0</v>
      </c>
      <c r="S28" s="1243">
        <f>SUM(S29:S31)</f>
        <v>0</v>
      </c>
      <c r="T28" s="1243">
        <f>SUM(T29:T31)</f>
        <v>0</v>
      </c>
      <c r="U28" s="1243">
        <f>SUM(U29:U31)</f>
        <v>0</v>
      </c>
      <c r="V28" s="1243">
        <f>SUM(V29:V31)</f>
        <v>0</v>
      </c>
      <c r="W28" s="1243">
        <f>SUM(W29:W31)</f>
        <v>0</v>
      </c>
      <c r="X28" s="1243">
        <f>SUM(X29:X31)</f>
        <v>0</v>
      </c>
      <c r="Y28" s="1243">
        <f>SUM(Y29:Y31)</f>
        <v>0</v>
      </c>
      <c r="Z28" s="1243">
        <f>SUM(Z29:Z31)</f>
        <v>0</v>
      </c>
      <c r="AA28" s="1243">
        <f>SUM(AA29:AA31)</f>
        <v>0</v>
      </c>
      <c r="AB28" s="1243">
        <f>SUM(AB29:AB31)</f>
        <v>0</v>
      </c>
      <c r="AC28" s="1243">
        <f>SUM(AC29:AC31)</f>
        <v>0</v>
      </c>
      <c r="AD28" s="2446"/>
      <c r="AE28" s="1241"/>
      <c r="AQ28" s="1162">
        <v>11</v>
      </c>
    </row>
    <row customHeight="1" ht="11.549999999999999">
      <c r="F29" s="1237" t="s">
        <v>4212</v>
      </c>
      <c r="G29" s="1244" t="s">
        <v>4711</v>
      </c>
      <c r="H29" s="1243">
        <f>SUM(I29:J29)</f>
        <v>0</v>
      </c>
      <c r="I29" s="1242"/>
      <c r="J29" s="1232"/>
      <c r="K29" s="1243">
        <f>SUM(L29:Q29)</f>
        <v>0</v>
      </c>
      <c r="L29" s="1242"/>
      <c r="M29" s="1242"/>
      <c r="N29" s="1242"/>
      <c r="O29" s="1242"/>
      <c r="P29" s="1242"/>
      <c r="Q29" s="2446"/>
      <c r="R29" s="1243">
        <f>SUM(S29:AD29)</f>
        <v>0</v>
      </c>
      <c r="S29" s="1242"/>
      <c r="T29" s="1242"/>
      <c r="U29" s="1242"/>
      <c r="V29" s="1242"/>
      <c r="W29" s="1242"/>
      <c r="X29" s="1242"/>
      <c r="Y29" s="1242"/>
      <c r="Z29" s="1242"/>
      <c r="AA29" s="1242"/>
      <c r="AB29" s="1242"/>
      <c r="AC29" s="1242"/>
      <c r="AD29" s="2446"/>
      <c r="AE29" s="1241"/>
      <c r="AQ29" s="1162">
        <v>11</v>
      </c>
    </row>
    <row customHeight="1" ht="11.549999999999999">
      <c r="F30" s="1237" t="s">
        <v>483</v>
      </c>
      <c r="G30" s="1244" t="s">
        <v>4712</v>
      </c>
      <c r="H30" s="1243">
        <f>SUM(I30:J30)</f>
        <v>0</v>
      </c>
      <c r="I30" s="1242"/>
      <c r="J30" s="1232"/>
      <c r="K30" s="1243">
        <f>SUM(L30:Q30)</f>
        <v>0</v>
      </c>
      <c r="L30" s="1242"/>
      <c r="M30" s="1242"/>
      <c r="N30" s="1242"/>
      <c r="O30" s="1242"/>
      <c r="P30" s="1242"/>
      <c r="Q30" s="2446"/>
      <c r="R30" s="1243">
        <f>SUM(S30:AD30)</f>
        <v>0</v>
      </c>
      <c r="S30" s="1242"/>
      <c r="T30" s="1242"/>
      <c r="U30" s="1242"/>
      <c r="V30" s="1242"/>
      <c r="W30" s="1242"/>
      <c r="X30" s="1242"/>
      <c r="Y30" s="1242"/>
      <c r="Z30" s="1242"/>
      <c r="AA30" s="1242"/>
      <c r="AB30" s="1242"/>
      <c r="AC30" s="1242"/>
      <c r="AD30" s="2446"/>
      <c r="AE30" s="1241"/>
      <c r="AQ30" s="1162">
        <v>11</v>
      </c>
    </row>
    <row customHeight="1" ht="11.549999999999999">
      <c r="F31" s="1237" t="s">
        <v>486</v>
      </c>
      <c r="G31" s="1244" t="s">
        <v>4713</v>
      </c>
      <c r="H31" s="1243">
        <f>SUM(I31:J31)</f>
        <v>0</v>
      </c>
      <c r="I31" s="1242"/>
      <c r="J31" s="1232"/>
      <c r="K31" s="1243">
        <f>SUM(L31:Q31)</f>
        <v>0</v>
      </c>
      <c r="L31" s="1242"/>
      <c r="M31" s="1242"/>
      <c r="N31" s="1242"/>
      <c r="O31" s="1242"/>
      <c r="P31" s="1242"/>
      <c r="Q31" s="2446"/>
      <c r="R31" s="1243">
        <f>SUM(S31:AD31)</f>
        <v>0</v>
      </c>
      <c r="S31" s="1242"/>
      <c r="T31" s="1242"/>
      <c r="U31" s="1242"/>
      <c r="V31" s="1242"/>
      <c r="W31" s="1242"/>
      <c r="X31" s="1242"/>
      <c r="Y31" s="1242"/>
      <c r="Z31" s="1242"/>
      <c r="AA31" s="1242"/>
      <c r="AB31" s="1242"/>
      <c r="AC31" s="1242"/>
      <c r="AD31" s="2446"/>
      <c r="AE31" s="1241"/>
      <c r="AQ31" s="1162">
        <v>11</v>
      </c>
    </row>
    <row customHeight="1" ht="11.549999999999999">
      <c r="F32" s="1237">
        <v>3</v>
      </c>
      <c r="G32" s="697" t="s">
        <v>4714</v>
      </c>
      <c r="H32" s="1243">
        <f>SUM(I32:J32)</f>
        <v>0</v>
      </c>
      <c r="I32" s="1243">
        <f>SUM(I33:I34)</f>
        <v>0</v>
      </c>
      <c r="J32" s="1232"/>
      <c r="K32" s="1243">
        <f>SUM(L32:Q32)</f>
        <v>0</v>
      </c>
      <c r="L32" s="1243">
        <f>SUM(L33:L34)</f>
        <v>0</v>
      </c>
      <c r="M32" s="1243">
        <f>SUM(M33:M34)</f>
        <v>0</v>
      </c>
      <c r="N32" s="1243">
        <f>SUM(N33:N34)</f>
        <v>0</v>
      </c>
      <c r="O32" s="1243">
        <f>SUM(O33:O34)</f>
        <v>0</v>
      </c>
      <c r="P32" s="1243">
        <f>SUM(P33:P34)</f>
        <v>0</v>
      </c>
      <c r="Q32" s="2446"/>
      <c r="R32" s="1243">
        <f>SUM(S32:AD32)</f>
        <v>0</v>
      </c>
      <c r="S32" s="1243">
        <f>SUM(S33:S34)</f>
        <v>0</v>
      </c>
      <c r="T32" s="1243">
        <f>SUM(T33:T34)</f>
        <v>0</v>
      </c>
      <c r="U32" s="1243">
        <f>SUM(U33:U34)</f>
        <v>0</v>
      </c>
      <c r="V32" s="1243">
        <f>SUM(V33:V34)</f>
        <v>0</v>
      </c>
      <c r="W32" s="1243">
        <f>SUM(W33:W34)</f>
        <v>0</v>
      </c>
      <c r="X32" s="1243">
        <f>SUM(X33:X34)</f>
        <v>0</v>
      </c>
      <c r="Y32" s="1243">
        <f>SUM(Y33:Y34)</f>
        <v>0</v>
      </c>
      <c r="Z32" s="1243">
        <f>SUM(Z33:Z34)</f>
        <v>0</v>
      </c>
      <c r="AA32" s="1243">
        <f>SUM(AA33:AA34)</f>
        <v>0</v>
      </c>
      <c r="AB32" s="1243">
        <f>SUM(AB33:AB34)</f>
        <v>0</v>
      </c>
      <c r="AC32" s="1243">
        <f>SUM(AC33:AC34)</f>
        <v>0</v>
      </c>
      <c r="AD32" s="2446"/>
      <c r="AE32" s="1241"/>
      <c r="AQ32" s="1162">
        <v>11</v>
      </c>
    </row>
    <row customHeight="1" ht="48.29999999999999">
      <c r="F33" s="1237" t="s">
        <v>500</v>
      </c>
      <c r="G33" s="1244" t="s">
        <v>4715</v>
      </c>
      <c r="H33" s="1243">
        <f>SUM(I33:J33)</f>
        <v>0</v>
      </c>
      <c r="I33" s="1242"/>
      <c r="J33" s="1232"/>
      <c r="K33" s="1243">
        <f>SUM(L33:Q33)</f>
        <v>0</v>
      </c>
      <c r="L33" s="1242"/>
      <c r="M33" s="1242"/>
      <c r="N33" s="1242"/>
      <c r="O33" s="1242"/>
      <c r="P33" s="1242"/>
      <c r="Q33" s="2446"/>
      <c r="R33" s="1243">
        <f>SUM(S33:AD33)</f>
        <v>0</v>
      </c>
      <c r="S33" s="1242"/>
      <c r="T33" s="1242"/>
      <c r="U33" s="1242"/>
      <c r="V33" s="1242"/>
      <c r="W33" s="1242"/>
      <c r="X33" s="1242"/>
      <c r="Y33" s="1242"/>
      <c r="Z33" s="1242"/>
      <c r="AA33" s="1242"/>
      <c r="AB33" s="1242"/>
      <c r="AC33" s="1242"/>
      <c r="AD33" s="2446"/>
      <c r="AE33" s="1241"/>
      <c r="AQ33" s="1162">
        <v>46</v>
      </c>
    </row>
    <row customHeight="1" ht="11.549999999999999">
      <c r="F34" s="1237" t="s">
        <v>508</v>
      </c>
      <c r="G34" s="1244" t="s">
        <v>4716</v>
      </c>
      <c r="H34" s="1243">
        <f>SUM(I34:J34)</f>
        <v>0</v>
      </c>
      <c r="I34" s="1242"/>
      <c r="J34" s="1232"/>
      <c r="K34" s="1243">
        <f>SUM(L34:Q34)</f>
        <v>0</v>
      </c>
      <c r="L34" s="1242"/>
      <c r="M34" s="1242"/>
      <c r="N34" s="1242"/>
      <c r="O34" s="1242"/>
      <c r="P34" s="1242"/>
      <c r="Q34" s="2446"/>
      <c r="R34" s="1243">
        <f>SUM(S34:AD34)</f>
        <v>0</v>
      </c>
      <c r="S34" s="1242"/>
      <c r="T34" s="1242"/>
      <c r="U34" s="1242"/>
      <c r="V34" s="1242"/>
      <c r="W34" s="1242"/>
      <c r="X34" s="1242"/>
      <c r="Y34" s="1242"/>
      <c r="Z34" s="1242"/>
      <c r="AA34" s="1242"/>
      <c r="AB34" s="1242"/>
      <c r="AC34" s="1242"/>
      <c r="AD34" s="2446"/>
      <c r="AE34" s="1241"/>
      <c r="AQ34" s="1162">
        <v>11</v>
      </c>
    </row>
    <row customHeight="1" ht="11.549999999999999">
      <c r="F35" s="1237">
        <v>4</v>
      </c>
      <c r="G35" s="697" t="s">
        <v>4717</v>
      </c>
      <c r="H35" s="1243">
        <f>SUM(I35:J35)</f>
        <v>0</v>
      </c>
      <c r="I35" s="1242"/>
      <c r="J35" s="1232"/>
      <c r="K35" s="1243">
        <f>SUM(L35:Q35)</f>
        <v>0</v>
      </c>
      <c r="L35" s="1242"/>
      <c r="M35" s="1242"/>
      <c r="N35" s="1242"/>
      <c r="O35" s="1242"/>
      <c r="P35" s="1242"/>
      <c r="Q35" s="2446"/>
      <c r="R35" s="1243">
        <f>SUM(S35:AD35)</f>
        <v>0</v>
      </c>
      <c r="S35" s="1242"/>
      <c r="T35" s="1242"/>
      <c r="U35" s="1242"/>
      <c r="V35" s="1242"/>
      <c r="W35" s="1242"/>
      <c r="X35" s="1242"/>
      <c r="Y35" s="1242"/>
      <c r="Z35" s="1242"/>
      <c r="AA35" s="1242"/>
      <c r="AB35" s="1242"/>
      <c r="AC35" s="1242"/>
      <c r="AD35" s="2446"/>
      <c r="AE35" s="1241"/>
      <c r="AQ35" s="1162">
        <v>11</v>
      </c>
    </row>
    <row customHeight="1" ht="11.549999999999999">
      <c r="F36" s="1237"/>
      <c r="G36" s="700" t="s">
        <v>4718</v>
      </c>
      <c r="H36" s="1243">
        <f>SUM(I36:J36)</f>
        <v>0</v>
      </c>
      <c r="I36" s="1243">
        <f>SUM(I15,I28,I32,I35)</f>
        <v>0</v>
      </c>
      <c r="J36" s="1232"/>
      <c r="K36" s="1243">
        <f>SUM(L36:Q36)</f>
        <v>0</v>
      </c>
      <c r="L36" s="1243">
        <f>SUM(L15,L28,L32,L35)</f>
        <v>0</v>
      </c>
      <c r="M36" s="1243">
        <f>SUM(M15,M28,M32,M35)</f>
        <v>0</v>
      </c>
      <c r="N36" s="1243">
        <f>SUM(N15,N28,N32,N35)</f>
        <v>0</v>
      </c>
      <c r="O36" s="1243">
        <f>SUM(O15,O28,O32,O35)</f>
        <v>0</v>
      </c>
      <c r="P36" s="1243">
        <f>SUM(P15,P28,P32,P35)</f>
        <v>0</v>
      </c>
      <c r="Q36" s="2446"/>
      <c r="R36" s="1243">
        <f>SUM(S36:AD36)</f>
        <v>0</v>
      </c>
      <c r="S36" s="1243">
        <f>SUM(S15,S28,S32,S35)</f>
        <v>0</v>
      </c>
      <c r="T36" s="1243">
        <f>SUM(T15,T28,T32,T35)</f>
        <v>0</v>
      </c>
      <c r="U36" s="1243">
        <f>SUM(U15,U28,U32,U35)</f>
        <v>0</v>
      </c>
      <c r="V36" s="1243">
        <f>SUM(V15,V28,V32,V35)</f>
        <v>0</v>
      </c>
      <c r="W36" s="1243">
        <f>SUM(W15,W28,W32,W35)</f>
        <v>0</v>
      </c>
      <c r="X36" s="1243">
        <f>SUM(X15,X28,X32,X35)</f>
        <v>0</v>
      </c>
      <c r="Y36" s="1243">
        <f>SUM(Y15,Y28,Y32,Y35)</f>
        <v>0</v>
      </c>
      <c r="Z36" s="1243">
        <f>SUM(Z15,Z28,Z32,Z35)</f>
        <v>0</v>
      </c>
      <c r="AA36" s="1243">
        <f>SUM(AA15,AA28,AA32,AA35)</f>
        <v>0</v>
      </c>
      <c r="AB36" s="1243">
        <f>SUM(AB15,AB28,AB32,AB35)</f>
        <v>0</v>
      </c>
      <c r="AC36" s="1243">
        <f>SUM(AC15,AC28,AC32,AC35)</f>
        <v>0</v>
      </c>
      <c r="AD36" s="2446"/>
      <c r="AE36" s="1241"/>
      <c r="AQ36" s="1162">
        <v>11</v>
      </c>
    </row>
    <row customHeight="1" ht="29.25">
      <c r="F37" s="1238" t="s">
        <v>4719</v>
      </c>
      <c r="G37" s="2442" t="s">
        <v>4720</v>
      </c>
      <c r="H37" s="2442"/>
      <c r="I37" s="2442"/>
      <c r="J37" s="2442"/>
      <c r="K37" s="2442"/>
      <c r="L37" s="2442"/>
      <c r="M37" s="2442"/>
      <c r="N37" s="2442"/>
      <c r="O37" s="2442"/>
      <c r="P37" s="2442"/>
      <c r="Q37" s="2442"/>
      <c r="R37" s="2651"/>
      <c r="S37" s="2651"/>
      <c r="T37" s="2651"/>
      <c r="U37" s="2651"/>
      <c r="V37" s="2651"/>
      <c r="W37" s="2651"/>
      <c r="X37" s="2651"/>
      <c r="Y37" s="2651"/>
      <c r="Z37" s="2651"/>
      <c r="AA37" s="2651"/>
      <c r="AB37" s="2651"/>
      <c r="AC37" s="2651"/>
      <c r="AD37" s="2651"/>
      <c r="AE37" s="1241"/>
      <c r="AQ37" s="1162">
        <v>28</v>
      </c>
    </row>
    <row customHeight="1" ht="24">
      <c r="F38" s="1237" t="s">
        <v>137</v>
      </c>
      <c r="G38" s="697" t="s">
        <v>4721</v>
      </c>
      <c r="H38" s="1243">
        <f>SUM(I38:J38)</f>
        <v>0</v>
      </c>
      <c r="I38" s="1243">
        <f>SUM(I39,I44,I47)</f>
        <v>0</v>
      </c>
      <c r="J38" s="1232"/>
      <c r="K38" s="1243">
        <f>SUM(L38:Q38)</f>
        <v>0</v>
      </c>
      <c r="L38" s="1243">
        <f>SUM(L39,L44,L47)</f>
        <v>0</v>
      </c>
      <c r="M38" s="1243">
        <f>SUM(M39,M44,M47)</f>
        <v>0</v>
      </c>
      <c r="N38" s="1243">
        <f>SUM(N39,N44,N47)</f>
        <v>0</v>
      </c>
      <c r="O38" s="1243">
        <f>SUM(O39,O44,O47)</f>
        <v>0</v>
      </c>
      <c r="P38" s="1243">
        <f>SUM(P39,P44,P47)</f>
        <v>0</v>
      </c>
      <c r="Q38" s="2446"/>
      <c r="R38" s="1243">
        <f>SUM(S38:AD38)</f>
        <v>0</v>
      </c>
      <c r="S38" s="1243">
        <f>SUM(S39,S44,S47)</f>
        <v>0</v>
      </c>
      <c r="T38" s="1243">
        <f>SUM(T39,T44,T47)</f>
        <v>0</v>
      </c>
      <c r="U38" s="1243">
        <f>SUM(U39,U44,U47)</f>
        <v>0</v>
      </c>
      <c r="V38" s="1243">
        <f>SUM(V39,V44,V47)</f>
        <v>0</v>
      </c>
      <c r="W38" s="1243">
        <f>SUM(W39,W44,W47)</f>
        <v>0</v>
      </c>
      <c r="X38" s="1243">
        <f>SUM(X39,X44,X47)</f>
        <v>0</v>
      </c>
      <c r="Y38" s="1243">
        <f>SUM(Y39,Y44,Y47)</f>
        <v>0</v>
      </c>
      <c r="Z38" s="1243">
        <f>SUM(Z39,Z44,Z47)</f>
        <v>0</v>
      </c>
      <c r="AA38" s="1243">
        <f>SUM(AA39,AA44,AA47)</f>
        <v>0</v>
      </c>
      <c r="AB38" s="1243">
        <f>SUM(AB39,AB44,AB47)</f>
        <v>0</v>
      </c>
      <c r="AC38" s="1243">
        <f>SUM(AC39,AC44,AC47)</f>
        <v>0</v>
      </c>
      <c r="AD38" s="2446"/>
      <c r="AE38" s="1241"/>
      <c r="AQ38" s="1162">
        <v>23</v>
      </c>
    </row>
    <row customHeight="1" ht="11.549999999999999">
      <c r="F39" s="1237" t="s">
        <v>4686</v>
      </c>
      <c r="G39" s="1244" t="s">
        <v>4685</v>
      </c>
      <c r="H39" s="1243">
        <f>SUM(I39:J39)</f>
        <v>0</v>
      </c>
      <c r="I39" s="1243">
        <f>SUM(I40:I43)</f>
        <v>0</v>
      </c>
      <c r="J39" s="1232"/>
      <c r="K39" s="1243">
        <f>SUM(L39:Q39)</f>
        <v>0</v>
      </c>
      <c r="L39" s="1243">
        <f>SUM(L40:L43)</f>
        <v>0</v>
      </c>
      <c r="M39" s="1243">
        <f>SUM(M40:M43)</f>
        <v>0</v>
      </c>
      <c r="N39" s="1243">
        <f>SUM(N40:N43)</f>
        <v>0</v>
      </c>
      <c r="O39" s="1243">
        <f>SUM(O40:O43)</f>
        <v>0</v>
      </c>
      <c r="P39" s="1243">
        <f>SUM(P40:P43)</f>
        <v>0</v>
      </c>
      <c r="Q39" s="2446"/>
      <c r="R39" s="1243">
        <f>SUM(S39:AD39)</f>
        <v>0</v>
      </c>
      <c r="S39" s="1243">
        <f>SUM(S40:S43)</f>
        <v>0</v>
      </c>
      <c r="T39" s="1243">
        <f>SUM(T40:T43)</f>
        <v>0</v>
      </c>
      <c r="U39" s="1243">
        <f>SUM(U40:U43)</f>
        <v>0</v>
      </c>
      <c r="V39" s="1243">
        <f>SUM(V40:V43)</f>
        <v>0</v>
      </c>
      <c r="W39" s="1243">
        <f>SUM(W40:W43)</f>
        <v>0</v>
      </c>
      <c r="X39" s="1243">
        <f>SUM(X40:X43)</f>
        <v>0</v>
      </c>
      <c r="Y39" s="1243">
        <f>SUM(Y40:Y43)</f>
        <v>0</v>
      </c>
      <c r="Z39" s="1243">
        <f>SUM(Z40:Z43)</f>
        <v>0</v>
      </c>
      <c r="AA39" s="1243">
        <f>SUM(AA40:AA43)</f>
        <v>0</v>
      </c>
      <c r="AB39" s="1243">
        <f>SUM(AB40:AB43)</f>
        <v>0</v>
      </c>
      <c r="AC39" s="1243">
        <f>SUM(AC40:AC43)</f>
        <v>0</v>
      </c>
      <c r="AD39" s="2446"/>
      <c r="AE39" s="1241"/>
      <c r="AQ39" s="1162">
        <v>11</v>
      </c>
    </row>
    <row customHeight="1" ht="24">
      <c r="F40" s="1237" t="s">
        <v>4722</v>
      </c>
      <c r="G40" s="1245" t="s">
        <v>4723</v>
      </c>
      <c r="H40" s="1243">
        <f>SUM(I40:J40)</f>
        <v>0</v>
      </c>
      <c r="I40" s="1242"/>
      <c r="J40" s="1232"/>
      <c r="K40" s="1243">
        <f>SUM(L40:Q40)</f>
        <v>0</v>
      </c>
      <c r="L40" s="1242"/>
      <c r="M40" s="1242"/>
      <c r="N40" s="1242"/>
      <c r="O40" s="1242"/>
      <c r="P40" s="1242"/>
      <c r="Q40" s="2446"/>
      <c r="R40" s="1243">
        <f>SUM(S40:AD40)</f>
        <v>0</v>
      </c>
      <c r="S40" s="1242"/>
      <c r="T40" s="1242"/>
      <c r="U40" s="1242"/>
      <c r="V40" s="1242"/>
      <c r="W40" s="1242"/>
      <c r="X40" s="1242"/>
      <c r="Y40" s="1242"/>
      <c r="Z40" s="1242"/>
      <c r="AA40" s="1242"/>
      <c r="AB40" s="1242"/>
      <c r="AC40" s="1242"/>
      <c r="AD40" s="2446"/>
      <c r="AE40" s="1241"/>
      <c r="AQ40" s="1162">
        <v>23</v>
      </c>
    </row>
    <row customHeight="1" ht="11.549999999999999">
      <c r="F41" s="1237" t="s">
        <v>4724</v>
      </c>
      <c r="G41" s="1245" t="s">
        <v>4725</v>
      </c>
      <c r="H41" s="1243">
        <f>SUM(I41:J41)</f>
        <v>0</v>
      </c>
      <c r="I41" s="1242"/>
      <c r="J41" s="1232"/>
      <c r="K41" s="1243">
        <f>SUM(L41:Q41)</f>
        <v>0</v>
      </c>
      <c r="L41" s="1242"/>
      <c r="M41" s="1242"/>
      <c r="N41" s="1242"/>
      <c r="O41" s="1242"/>
      <c r="P41" s="1242"/>
      <c r="Q41" s="2446"/>
      <c r="R41" s="1243">
        <f>SUM(S41:AD41)</f>
        <v>0</v>
      </c>
      <c r="S41" s="1242"/>
      <c r="T41" s="1242"/>
      <c r="U41" s="1242"/>
      <c r="V41" s="1242"/>
      <c r="W41" s="1242"/>
      <c r="X41" s="1242"/>
      <c r="Y41" s="1242"/>
      <c r="Z41" s="1242"/>
      <c r="AA41" s="1242"/>
      <c r="AB41" s="1242"/>
      <c r="AC41" s="1242"/>
      <c r="AD41" s="2446"/>
      <c r="AE41" s="1241"/>
      <c r="AQ41" s="1162">
        <v>11</v>
      </c>
    </row>
    <row customHeight="1" ht="11.549999999999999">
      <c r="F42" s="1237" t="s">
        <v>4726</v>
      </c>
      <c r="G42" s="1245" t="s">
        <v>4727</v>
      </c>
      <c r="H42" s="1243">
        <f>SUM(I42:J42)</f>
        <v>0</v>
      </c>
      <c r="I42" s="1242"/>
      <c r="J42" s="1232"/>
      <c r="K42" s="1243">
        <f>SUM(L42:Q42)</f>
        <v>0</v>
      </c>
      <c r="L42" s="1242"/>
      <c r="M42" s="1242"/>
      <c r="N42" s="1242"/>
      <c r="O42" s="1242"/>
      <c r="P42" s="1242"/>
      <c r="Q42" s="2446"/>
      <c r="R42" s="1243">
        <f>SUM(S42:AD42)</f>
        <v>0</v>
      </c>
      <c r="S42" s="1242"/>
      <c r="T42" s="1242"/>
      <c r="U42" s="1242"/>
      <c r="V42" s="1242"/>
      <c r="W42" s="1242"/>
      <c r="X42" s="1242"/>
      <c r="Y42" s="1242"/>
      <c r="Z42" s="1242"/>
      <c r="AA42" s="1242"/>
      <c r="AB42" s="1242"/>
      <c r="AC42" s="1242"/>
      <c r="AD42" s="2446"/>
      <c r="AE42" s="1241"/>
      <c r="AQ42" s="1162">
        <v>11</v>
      </c>
    </row>
    <row customHeight="1" ht="35.699999999999996">
      <c r="F43" s="1237" t="s">
        <v>4728</v>
      </c>
      <c r="G43" s="1245" t="s">
        <v>4729</v>
      </c>
      <c r="H43" s="1243">
        <f>SUM(I43:J43)</f>
        <v>0</v>
      </c>
      <c r="I43" s="1242"/>
      <c r="J43" s="1232"/>
      <c r="K43" s="1243">
        <f>SUM(L43:Q43)</f>
        <v>0</v>
      </c>
      <c r="L43" s="1242"/>
      <c r="M43" s="1242"/>
      <c r="N43" s="1242"/>
      <c r="O43" s="1242"/>
      <c r="P43" s="1242"/>
      <c r="Q43" s="2446"/>
      <c r="R43" s="1243">
        <f>SUM(S43:AD43)</f>
        <v>0</v>
      </c>
      <c r="S43" s="1242"/>
      <c r="T43" s="1242"/>
      <c r="U43" s="1242"/>
      <c r="V43" s="1242"/>
      <c r="W43" s="1242"/>
      <c r="X43" s="1242"/>
      <c r="Y43" s="1242"/>
      <c r="Z43" s="1242"/>
      <c r="AA43" s="1242"/>
      <c r="AB43" s="1242"/>
      <c r="AC43" s="1242"/>
      <c r="AD43" s="2446"/>
      <c r="AE43" s="1241"/>
      <c r="AQ43" s="1162">
        <v>34</v>
      </c>
    </row>
    <row customHeight="1" ht="11.549999999999999">
      <c r="F44" s="1237" t="s">
        <v>4688</v>
      </c>
      <c r="G44" s="1244" t="s">
        <v>4714</v>
      </c>
      <c r="H44" s="1243">
        <f>SUM(I44:J44)</f>
        <v>0</v>
      </c>
      <c r="I44" s="1243">
        <f>SUM(I45:I46)</f>
        <v>0</v>
      </c>
      <c r="J44" s="1232"/>
      <c r="K44" s="1243">
        <f>SUM(L44:Q44)</f>
        <v>0</v>
      </c>
      <c r="L44" s="1243">
        <f>SUM(L45:L46)</f>
        <v>0</v>
      </c>
      <c r="M44" s="1243">
        <f>SUM(M45:M46)</f>
        <v>0</v>
      </c>
      <c r="N44" s="1243">
        <f>SUM(N45:N46)</f>
        <v>0</v>
      </c>
      <c r="O44" s="1243">
        <f>SUM(O45:O46)</f>
        <v>0</v>
      </c>
      <c r="P44" s="1243">
        <f>SUM(P45:P46)</f>
        <v>0</v>
      </c>
      <c r="Q44" s="2446"/>
      <c r="R44" s="1243">
        <f>SUM(S44:AD44)</f>
        <v>0</v>
      </c>
      <c r="S44" s="1243">
        <f>SUM(S45:S46)</f>
        <v>0</v>
      </c>
      <c r="T44" s="1243">
        <f>SUM(T45:T46)</f>
        <v>0</v>
      </c>
      <c r="U44" s="1243">
        <f>SUM(U45:U46)</f>
        <v>0</v>
      </c>
      <c r="V44" s="1243">
        <f>SUM(V45:V46)</f>
        <v>0</v>
      </c>
      <c r="W44" s="1243">
        <f>SUM(W45:W46)</f>
        <v>0</v>
      </c>
      <c r="X44" s="1243">
        <f>SUM(X45:X46)</f>
        <v>0</v>
      </c>
      <c r="Y44" s="1243">
        <f>SUM(Y45:Y46)</f>
        <v>0</v>
      </c>
      <c r="Z44" s="1243">
        <f>SUM(Z45:Z46)</f>
        <v>0</v>
      </c>
      <c r="AA44" s="1243">
        <f>SUM(AA45:AA46)</f>
        <v>0</v>
      </c>
      <c r="AB44" s="1243">
        <f>SUM(AB45:AB46)</f>
        <v>0</v>
      </c>
      <c r="AC44" s="1243">
        <f>SUM(AC45:AC46)</f>
        <v>0</v>
      </c>
      <c r="AD44" s="2446"/>
      <c r="AE44" s="1241"/>
      <c r="AQ44" s="1162">
        <v>11</v>
      </c>
    </row>
    <row customHeight="1" ht="48.29999999999999">
      <c r="F45" s="1237" t="s">
        <v>4730</v>
      </c>
      <c r="G45" s="1245" t="s">
        <v>4715</v>
      </c>
      <c r="H45" s="1243">
        <f>SUM(I45:J45)</f>
        <v>0</v>
      </c>
      <c r="I45" s="1242"/>
      <c r="J45" s="1232"/>
      <c r="K45" s="1243">
        <f>SUM(L45:Q45)</f>
        <v>0</v>
      </c>
      <c r="L45" s="1242"/>
      <c r="M45" s="1242"/>
      <c r="N45" s="1242"/>
      <c r="O45" s="1242"/>
      <c r="P45" s="1242"/>
      <c r="Q45" s="2446"/>
      <c r="R45" s="1243">
        <f>SUM(S45:AD45)</f>
        <v>0</v>
      </c>
      <c r="S45" s="1242"/>
      <c r="T45" s="1242"/>
      <c r="U45" s="1242"/>
      <c r="V45" s="1242"/>
      <c r="W45" s="1242"/>
      <c r="X45" s="1242"/>
      <c r="Y45" s="1242"/>
      <c r="Z45" s="1242"/>
      <c r="AA45" s="1242"/>
      <c r="AB45" s="1242"/>
      <c r="AC45" s="1242"/>
      <c r="AD45" s="2446"/>
      <c r="AE45" s="1241"/>
      <c r="AQ45" s="1162">
        <v>46</v>
      </c>
    </row>
    <row customHeight="1" ht="11.549999999999999">
      <c r="F46" s="1237" t="s">
        <v>4731</v>
      </c>
      <c r="G46" s="1245" t="s">
        <v>4716</v>
      </c>
      <c r="H46" s="1243">
        <f>SUM(I46:J46)</f>
        <v>0</v>
      </c>
      <c r="I46" s="1242"/>
      <c r="J46" s="1232"/>
      <c r="K46" s="1243">
        <f>SUM(L46:Q46)</f>
        <v>0</v>
      </c>
      <c r="L46" s="1242"/>
      <c r="M46" s="1242"/>
      <c r="N46" s="1242"/>
      <c r="O46" s="1242"/>
      <c r="P46" s="1242"/>
      <c r="Q46" s="2446"/>
      <c r="R46" s="1243">
        <f>SUM(S46:AD46)</f>
        <v>0</v>
      </c>
      <c r="S46" s="1242"/>
      <c r="T46" s="1242"/>
      <c r="U46" s="1242"/>
      <c r="V46" s="1242"/>
      <c r="W46" s="1242"/>
      <c r="X46" s="1242"/>
      <c r="Y46" s="1242"/>
      <c r="Z46" s="1242"/>
      <c r="AA46" s="1242"/>
      <c r="AB46" s="1242"/>
      <c r="AC46" s="1242"/>
      <c r="AD46" s="2446"/>
      <c r="AE46" s="1241"/>
      <c r="AQ46" s="1162">
        <v>11</v>
      </c>
    </row>
    <row customHeight="1" ht="11.549999999999999">
      <c r="F47" s="1237" t="s">
        <v>4690</v>
      </c>
      <c r="G47" s="1244" t="s">
        <v>4732</v>
      </c>
      <c r="H47" s="1243">
        <f>SUM(I47:J47)</f>
        <v>0</v>
      </c>
      <c r="I47" s="1242"/>
      <c r="J47" s="1232"/>
      <c r="K47" s="1243">
        <f>SUM(L47:Q47)</f>
        <v>0</v>
      </c>
      <c r="L47" s="1242"/>
      <c r="M47" s="1242"/>
      <c r="N47" s="1242"/>
      <c r="O47" s="1242"/>
      <c r="P47" s="1242"/>
      <c r="Q47" s="2446"/>
      <c r="R47" s="1243">
        <f>SUM(S47:AD47)</f>
        <v>0</v>
      </c>
      <c r="S47" s="1242"/>
      <c r="T47" s="1242"/>
      <c r="U47" s="1242"/>
      <c r="V47" s="1242"/>
      <c r="W47" s="1242"/>
      <c r="X47" s="1242"/>
      <c r="Y47" s="1242"/>
      <c r="Z47" s="1242"/>
      <c r="AA47" s="1242"/>
      <c r="AB47" s="1242"/>
      <c r="AC47" s="1242"/>
      <c r="AD47" s="2446"/>
      <c r="AE47" s="1241"/>
      <c r="AQ47" s="1162">
        <v>11</v>
      </c>
    </row>
    <row customHeight="1" ht="24">
      <c r="F48" s="1237" t="s">
        <v>102</v>
      </c>
      <c r="G48" s="697" t="s">
        <v>4733</v>
      </c>
      <c r="H48" s="1243">
        <f>SUM(I48:J48)</f>
        <v>0</v>
      </c>
      <c r="I48" s="1243">
        <f>SUM(I49,I54,I57)</f>
        <v>0</v>
      </c>
      <c r="J48" s="1232"/>
      <c r="K48" s="1243">
        <f>SUM(L48:Q48)</f>
        <v>0</v>
      </c>
      <c r="L48" s="1243">
        <f>SUM(L49,L54,L57)</f>
        <v>0</v>
      </c>
      <c r="M48" s="1243">
        <f>SUM(M49,M54,M57)</f>
        <v>0</v>
      </c>
      <c r="N48" s="1243">
        <f>SUM(N49,N54,N57)</f>
        <v>0</v>
      </c>
      <c r="O48" s="1243">
        <f>SUM(O49,O54,O57)</f>
        <v>0</v>
      </c>
      <c r="P48" s="1243">
        <f>SUM(P49,P54,P57)</f>
        <v>0</v>
      </c>
      <c r="Q48" s="2446"/>
      <c r="R48" s="1243">
        <f>SUM(S48:AD48)</f>
        <v>0</v>
      </c>
      <c r="S48" s="1243">
        <f>SUM(S49,S54,S57)</f>
        <v>0</v>
      </c>
      <c r="T48" s="1243">
        <f>SUM(T49,T54,T57)</f>
        <v>0</v>
      </c>
      <c r="U48" s="1243">
        <f>SUM(U49,U54,U57)</f>
        <v>0</v>
      </c>
      <c r="V48" s="1243">
        <f>SUM(V49,V54,V57)</f>
        <v>0</v>
      </c>
      <c r="W48" s="1243">
        <f>SUM(W49,W54,W57)</f>
        <v>0</v>
      </c>
      <c r="X48" s="1243">
        <f>SUM(X49,X54,X57)</f>
        <v>0</v>
      </c>
      <c r="Y48" s="1243">
        <f>SUM(Y49,Y54,Y57)</f>
        <v>0</v>
      </c>
      <c r="Z48" s="1243">
        <f>SUM(Z49,Z54,Z57)</f>
        <v>0</v>
      </c>
      <c r="AA48" s="1243">
        <f>SUM(AA49,AA54,AA57)</f>
        <v>0</v>
      </c>
      <c r="AB48" s="1243">
        <f>SUM(AB49,AB54,AB57)</f>
        <v>0</v>
      </c>
      <c r="AC48" s="1243">
        <f>SUM(AC49,AC54,AC57)</f>
        <v>0</v>
      </c>
      <c r="AD48" s="2446"/>
      <c r="AE48" s="1241"/>
      <c r="AQ48" s="1162">
        <v>23</v>
      </c>
    </row>
    <row customHeight="1" ht="11.549999999999999">
      <c r="F49" s="1237" t="s">
        <v>4212</v>
      </c>
      <c r="G49" s="1244" t="s">
        <v>4685</v>
      </c>
      <c r="H49" s="1243">
        <f>SUM(I49:J49)</f>
        <v>0</v>
      </c>
      <c r="I49" s="1243">
        <f>SUM(I50:I53)</f>
        <v>0</v>
      </c>
      <c r="J49" s="1232"/>
      <c r="K49" s="1243">
        <f>SUM(L49:Q49)</f>
        <v>0</v>
      </c>
      <c r="L49" s="1243">
        <f>SUM(L50:L53)</f>
        <v>0</v>
      </c>
      <c r="M49" s="1243">
        <f>SUM(M50:M53)</f>
        <v>0</v>
      </c>
      <c r="N49" s="1243">
        <f>SUM(N50:N53)</f>
        <v>0</v>
      </c>
      <c r="O49" s="1243">
        <f>SUM(O50:O53)</f>
        <v>0</v>
      </c>
      <c r="P49" s="1243">
        <f>SUM(P50:P53)</f>
        <v>0</v>
      </c>
      <c r="Q49" s="2446"/>
      <c r="R49" s="1243">
        <f>SUM(S49:AD49)</f>
        <v>0</v>
      </c>
      <c r="S49" s="1243">
        <f>SUM(S50:S53)</f>
        <v>0</v>
      </c>
      <c r="T49" s="1243">
        <f>SUM(T50:T53)</f>
        <v>0</v>
      </c>
      <c r="U49" s="1243">
        <f>SUM(U50:U53)</f>
        <v>0</v>
      </c>
      <c r="V49" s="1243">
        <f>SUM(V50:V53)</f>
        <v>0</v>
      </c>
      <c r="W49" s="1243">
        <f>SUM(W50:W53)</f>
        <v>0</v>
      </c>
      <c r="X49" s="1243">
        <f>SUM(X50:X53)</f>
        <v>0</v>
      </c>
      <c r="Y49" s="1243">
        <f>SUM(Y50:Y53)</f>
        <v>0</v>
      </c>
      <c r="Z49" s="1243">
        <f>SUM(Z50:Z53)</f>
        <v>0</v>
      </c>
      <c r="AA49" s="1243">
        <f>SUM(AA50:AA53)</f>
        <v>0</v>
      </c>
      <c r="AB49" s="1243">
        <f>SUM(AB50:AB53)</f>
        <v>0</v>
      </c>
      <c r="AC49" s="1243">
        <f>SUM(AC50:AC53)</f>
        <v>0</v>
      </c>
      <c r="AD49" s="2446"/>
      <c r="AE49" s="1241"/>
      <c r="AQ49" s="1162">
        <v>11</v>
      </c>
    </row>
    <row customHeight="1" ht="24">
      <c r="F50" s="1237" t="s">
        <v>4215</v>
      </c>
      <c r="G50" s="1245" t="s">
        <v>4723</v>
      </c>
      <c r="H50" s="1243">
        <f>SUM(I50:J50)</f>
        <v>0</v>
      </c>
      <c r="I50" s="1242"/>
      <c r="J50" s="1232"/>
      <c r="K50" s="1243">
        <f>SUM(L50:Q50)</f>
        <v>0</v>
      </c>
      <c r="L50" s="1242"/>
      <c r="M50" s="1242"/>
      <c r="N50" s="1242"/>
      <c r="O50" s="1242"/>
      <c r="P50" s="1242"/>
      <c r="Q50" s="2446"/>
      <c r="R50" s="1243">
        <f>SUM(S50:AD50)</f>
        <v>0</v>
      </c>
      <c r="S50" s="1242"/>
      <c r="T50" s="1242"/>
      <c r="U50" s="1242"/>
      <c r="V50" s="1242"/>
      <c r="W50" s="1242"/>
      <c r="X50" s="1242"/>
      <c r="Y50" s="1242"/>
      <c r="Z50" s="1242"/>
      <c r="AA50" s="1242"/>
      <c r="AB50" s="1242"/>
      <c r="AC50" s="1242"/>
      <c r="AD50" s="2446"/>
      <c r="AE50" s="1241"/>
      <c r="AQ50" s="1162">
        <v>23</v>
      </c>
    </row>
    <row customHeight="1" ht="11.549999999999999">
      <c r="F51" s="1237" t="s">
        <v>4218</v>
      </c>
      <c r="G51" s="1245" t="s">
        <v>4725</v>
      </c>
      <c r="H51" s="1243">
        <f>SUM(I51:J51)</f>
        <v>0</v>
      </c>
      <c r="I51" s="1242"/>
      <c r="J51" s="1232"/>
      <c r="K51" s="1243">
        <f>SUM(L51:Q51)</f>
        <v>0</v>
      </c>
      <c r="L51" s="1242"/>
      <c r="M51" s="1242"/>
      <c r="N51" s="1242"/>
      <c r="O51" s="1242"/>
      <c r="P51" s="1242"/>
      <c r="Q51" s="2446"/>
      <c r="R51" s="1243">
        <f>SUM(S51:AD51)</f>
        <v>0</v>
      </c>
      <c r="S51" s="1242"/>
      <c r="T51" s="1242"/>
      <c r="U51" s="1242"/>
      <c r="V51" s="1242"/>
      <c r="W51" s="1242"/>
      <c r="X51" s="1242"/>
      <c r="Y51" s="1242"/>
      <c r="Z51" s="1242"/>
      <c r="AA51" s="1242"/>
      <c r="AB51" s="1242"/>
      <c r="AC51" s="1242"/>
      <c r="AD51" s="2446"/>
      <c r="AE51" s="1241"/>
      <c r="AQ51" s="1162">
        <v>11</v>
      </c>
    </row>
    <row customHeight="1" ht="11.549999999999999">
      <c r="F52" s="1237" t="s">
        <v>4734</v>
      </c>
      <c r="G52" s="1245" t="s">
        <v>4727</v>
      </c>
      <c r="H52" s="1243">
        <f>SUM(I52:J52)</f>
        <v>0</v>
      </c>
      <c r="I52" s="1242"/>
      <c r="J52" s="1232"/>
      <c r="K52" s="1243">
        <f>SUM(L52:Q52)</f>
        <v>0</v>
      </c>
      <c r="L52" s="1242"/>
      <c r="M52" s="1242"/>
      <c r="N52" s="1242"/>
      <c r="O52" s="1242"/>
      <c r="P52" s="1242"/>
      <c r="Q52" s="2446"/>
      <c r="R52" s="1243">
        <f>SUM(S52:AD52)</f>
        <v>0</v>
      </c>
      <c r="S52" s="1242"/>
      <c r="T52" s="1242"/>
      <c r="U52" s="1242"/>
      <c r="V52" s="1242"/>
      <c r="W52" s="1242"/>
      <c r="X52" s="1242"/>
      <c r="Y52" s="1242"/>
      <c r="Z52" s="1242"/>
      <c r="AA52" s="1242"/>
      <c r="AB52" s="1242"/>
      <c r="AC52" s="1242"/>
      <c r="AD52" s="2446"/>
      <c r="AE52" s="1241"/>
      <c r="AQ52" s="1162">
        <v>11</v>
      </c>
    </row>
    <row customHeight="1" ht="35.699999999999996">
      <c r="F53" s="1237" t="s">
        <v>4735</v>
      </c>
      <c r="G53" s="1245" t="s">
        <v>4729</v>
      </c>
      <c r="H53" s="1243">
        <f>SUM(I53:J53)</f>
        <v>0</v>
      </c>
      <c r="I53" s="1242"/>
      <c r="J53" s="1232"/>
      <c r="K53" s="1243">
        <f>SUM(L53:Q53)</f>
        <v>0</v>
      </c>
      <c r="L53" s="1242"/>
      <c r="M53" s="1242"/>
      <c r="N53" s="1242"/>
      <c r="O53" s="1242"/>
      <c r="P53" s="1242"/>
      <c r="Q53" s="2446"/>
      <c r="R53" s="1243">
        <f>SUM(S53:AD53)</f>
        <v>0</v>
      </c>
      <c r="S53" s="1242"/>
      <c r="T53" s="1242"/>
      <c r="U53" s="1242"/>
      <c r="V53" s="1242"/>
      <c r="W53" s="1242"/>
      <c r="X53" s="1242"/>
      <c r="Y53" s="1242"/>
      <c r="Z53" s="1242"/>
      <c r="AA53" s="1242"/>
      <c r="AB53" s="1242"/>
      <c r="AC53" s="1242"/>
      <c r="AD53" s="2446"/>
      <c r="AE53" s="1241"/>
      <c r="AQ53" s="1162">
        <v>34</v>
      </c>
    </row>
    <row customHeight="1" ht="11.549999999999999">
      <c r="F54" s="1237" t="s">
        <v>483</v>
      </c>
      <c r="G54" s="1244" t="s">
        <v>4714</v>
      </c>
      <c r="H54" s="1243">
        <f>SUM(I54:J54)</f>
        <v>0</v>
      </c>
      <c r="I54" s="1243">
        <f>SUM(I55:I56)</f>
        <v>0</v>
      </c>
      <c r="J54" s="1232"/>
      <c r="K54" s="1243">
        <f>SUM(L54:Q54)</f>
        <v>0</v>
      </c>
      <c r="L54" s="1243">
        <f>SUM(L55:L56)</f>
        <v>0</v>
      </c>
      <c r="M54" s="1243">
        <f>SUM(M55:M56)</f>
        <v>0</v>
      </c>
      <c r="N54" s="1243">
        <f>SUM(N55:N56)</f>
        <v>0</v>
      </c>
      <c r="O54" s="1243">
        <f>SUM(O55:O56)</f>
        <v>0</v>
      </c>
      <c r="P54" s="1243">
        <f>SUM(P55:P56)</f>
        <v>0</v>
      </c>
      <c r="Q54" s="2446"/>
      <c r="R54" s="1243">
        <f>SUM(S54:AD54)</f>
        <v>0</v>
      </c>
      <c r="S54" s="1243">
        <f>SUM(S55:S56)</f>
        <v>0</v>
      </c>
      <c r="T54" s="1243">
        <f>SUM(T55:T56)</f>
        <v>0</v>
      </c>
      <c r="U54" s="1243">
        <f>SUM(U55:U56)</f>
        <v>0</v>
      </c>
      <c r="V54" s="1243">
        <f>SUM(V55:V56)</f>
        <v>0</v>
      </c>
      <c r="W54" s="1243">
        <f>SUM(W55:W56)</f>
        <v>0</v>
      </c>
      <c r="X54" s="1243">
        <f>SUM(X55:X56)</f>
        <v>0</v>
      </c>
      <c r="Y54" s="1243">
        <f>SUM(Y55:Y56)</f>
        <v>0</v>
      </c>
      <c r="Z54" s="1243">
        <f>SUM(Z55:Z56)</f>
        <v>0</v>
      </c>
      <c r="AA54" s="1243">
        <f>SUM(AA55:AA56)</f>
        <v>0</v>
      </c>
      <c r="AB54" s="1243">
        <f>SUM(AB55:AB56)</f>
        <v>0</v>
      </c>
      <c r="AC54" s="1243">
        <f>SUM(AC55:AC56)</f>
        <v>0</v>
      </c>
      <c r="AD54" s="2446"/>
      <c r="AE54" s="1241"/>
      <c r="AQ54" s="1162">
        <v>11</v>
      </c>
    </row>
    <row customHeight="1" ht="48.29999999999999">
      <c r="F55" s="1237" t="s">
        <v>4222</v>
      </c>
      <c r="G55" s="1245" t="s">
        <v>4715</v>
      </c>
      <c r="H55" s="1243">
        <f>SUM(I55:J55)</f>
        <v>0</v>
      </c>
      <c r="I55" s="1242"/>
      <c r="J55" s="1232"/>
      <c r="K55" s="1243">
        <f>SUM(L55:Q55)</f>
        <v>0</v>
      </c>
      <c r="L55" s="1242"/>
      <c r="M55" s="1242"/>
      <c r="N55" s="1242"/>
      <c r="O55" s="1242"/>
      <c r="P55" s="1242"/>
      <c r="Q55" s="2446"/>
      <c r="R55" s="1243">
        <f>SUM(S55:AD55)</f>
        <v>0</v>
      </c>
      <c r="S55" s="1242"/>
      <c r="T55" s="1242"/>
      <c r="U55" s="1242"/>
      <c r="V55" s="1242"/>
      <c r="W55" s="1242"/>
      <c r="X55" s="1242"/>
      <c r="Y55" s="1242"/>
      <c r="Z55" s="1242"/>
      <c r="AA55" s="1242"/>
      <c r="AB55" s="1242"/>
      <c r="AC55" s="1242"/>
      <c r="AD55" s="2446"/>
      <c r="AE55" s="1241"/>
      <c r="AQ55" s="1162">
        <v>46</v>
      </c>
    </row>
    <row customHeight="1" ht="11.549999999999999">
      <c r="F56" s="1237" t="s">
        <v>4224</v>
      </c>
      <c r="G56" s="1245" t="s">
        <v>4716</v>
      </c>
      <c r="H56" s="1243">
        <f>SUM(I56:J56)</f>
        <v>0</v>
      </c>
      <c r="I56" s="1242"/>
      <c r="J56" s="1232"/>
      <c r="K56" s="1243">
        <f>SUM(L56:Q56)</f>
        <v>0</v>
      </c>
      <c r="L56" s="1242"/>
      <c r="M56" s="1242"/>
      <c r="N56" s="1242"/>
      <c r="O56" s="1242"/>
      <c r="P56" s="1242"/>
      <c r="Q56" s="2446"/>
      <c r="R56" s="1243">
        <f>SUM(S56:AD56)</f>
        <v>0</v>
      </c>
      <c r="S56" s="1242"/>
      <c r="T56" s="1242"/>
      <c r="U56" s="1242"/>
      <c r="V56" s="1242"/>
      <c r="W56" s="1242"/>
      <c r="X56" s="1242"/>
      <c r="Y56" s="1242"/>
      <c r="Z56" s="1242"/>
      <c r="AA56" s="1242"/>
      <c r="AB56" s="1242"/>
      <c r="AC56" s="1242"/>
      <c r="AD56" s="2446"/>
      <c r="AE56" s="1241"/>
      <c r="AQ56" s="1162">
        <v>11</v>
      </c>
    </row>
    <row customHeight="1" ht="11.549999999999999">
      <c r="F57" s="1237" t="s">
        <v>486</v>
      </c>
      <c r="G57" s="1244" t="s">
        <v>4732</v>
      </c>
      <c r="H57" s="1243">
        <f>SUM(I57:J57)</f>
        <v>0</v>
      </c>
      <c r="I57" s="1242"/>
      <c r="J57" s="1232"/>
      <c r="K57" s="1243">
        <f>SUM(L57:Q57)</f>
        <v>0</v>
      </c>
      <c r="L57" s="1242"/>
      <c r="M57" s="1242"/>
      <c r="N57" s="1242"/>
      <c r="O57" s="1242"/>
      <c r="P57" s="1242"/>
      <c r="Q57" s="2446"/>
      <c r="R57" s="1243">
        <f>SUM(S57:AD57)</f>
        <v>0</v>
      </c>
      <c r="S57" s="1242"/>
      <c r="T57" s="1242"/>
      <c r="U57" s="1242"/>
      <c r="V57" s="1242"/>
      <c r="W57" s="1242"/>
      <c r="X57" s="1242"/>
      <c r="Y57" s="1242"/>
      <c r="Z57" s="1242"/>
      <c r="AA57" s="1242"/>
      <c r="AB57" s="1242"/>
      <c r="AC57" s="1242"/>
      <c r="AD57" s="2446"/>
      <c r="AE57" s="1241"/>
      <c r="AQ57" s="1162">
        <v>11</v>
      </c>
    </row>
    <row customHeight="1" ht="11.549999999999999">
      <c r="F58" s="1237"/>
      <c r="G58" s="1246" t="s">
        <v>4718</v>
      </c>
      <c r="H58" s="1243">
        <f>SUM(I58:J58)</f>
        <v>0</v>
      </c>
      <c r="I58" s="1243">
        <f>SUM(I38,I48)</f>
        <v>0</v>
      </c>
      <c r="J58" s="1232"/>
      <c r="K58" s="1243">
        <f>SUM(L58:Q58)</f>
        <v>0</v>
      </c>
      <c r="L58" s="1243">
        <f>SUM(L38,L48)</f>
        <v>0</v>
      </c>
      <c r="M58" s="1243">
        <f>SUM(M38,M48)</f>
        <v>0</v>
      </c>
      <c r="N58" s="1243">
        <f>SUM(N38,N48)</f>
        <v>0</v>
      </c>
      <c r="O58" s="1243">
        <f>SUM(O38,O48)</f>
        <v>0</v>
      </c>
      <c r="P58" s="1243">
        <f>SUM(P38,P48)</f>
        <v>0</v>
      </c>
      <c r="Q58" s="2446"/>
      <c r="R58" s="1243">
        <f>SUM(S58:AD58)</f>
        <v>0</v>
      </c>
      <c r="S58" s="1243">
        <f>SUM(S38,S48)</f>
        <v>0</v>
      </c>
      <c r="T58" s="1243">
        <f>SUM(T38,T48)</f>
        <v>0</v>
      </c>
      <c r="U58" s="1243">
        <f>SUM(U38,U48)</f>
        <v>0</v>
      </c>
      <c r="V58" s="1243">
        <f>SUM(V38,V48)</f>
        <v>0</v>
      </c>
      <c r="W58" s="1243">
        <f>SUM(W38,W48)</f>
        <v>0</v>
      </c>
      <c r="X58" s="1243">
        <f>SUM(X38,X48)</f>
        <v>0</v>
      </c>
      <c r="Y58" s="1243">
        <f>SUM(Y38,Y48)</f>
        <v>0</v>
      </c>
      <c r="Z58" s="1243">
        <f>SUM(Z38,Z48)</f>
        <v>0</v>
      </c>
      <c r="AA58" s="1243">
        <f>SUM(AA38,AA48)</f>
        <v>0</v>
      </c>
      <c r="AB58" s="1243">
        <f>SUM(AB38,AB48)</f>
        <v>0</v>
      </c>
      <c r="AC58" s="1243">
        <f>SUM(AC38,AC48)</f>
        <v>0</v>
      </c>
      <c r="AD58" s="2446"/>
      <c r="AE58" s="1241"/>
      <c r="AQ58" s="1162">
        <v>11</v>
      </c>
    </row>
    <row customHeight="1" ht="10.5" hidden="1">
      <c r="A59" s="1173" t="s">
        <v>82</v>
      </c>
      <c r="B59" s="1173">
        <v>0</v>
      </c>
      <c r="C59" s="1173">
        <v>0</v>
      </c>
      <c r="D59" s="1167">
        <v>0</v>
      </c>
      <c r="E59" s="516">
        <v>3</v>
      </c>
      <c r="F59" s="1162">
        <v>6</v>
      </c>
      <c r="G59" s="1162">
        <v>60</v>
      </c>
      <c r="H59" s="1162">
        <v>0</v>
      </c>
      <c r="I59" s="1162">
        <v>0</v>
      </c>
      <c r="J59" s="1162">
        <v>0</v>
      </c>
      <c r="K59" s="1642">
        <v>0</v>
      </c>
      <c r="L59" s="1642">
        <v>0</v>
      </c>
      <c r="M59" s="1642">
        <v>0</v>
      </c>
      <c r="N59" s="1642">
        <v>0</v>
      </c>
      <c r="O59" s="1642">
        <v>0</v>
      </c>
      <c r="P59" s="1642">
        <v>0</v>
      </c>
      <c r="Q59" s="1642">
        <v>0</v>
      </c>
      <c r="R59" s="1642">
        <v>0</v>
      </c>
      <c r="S59" s="1642">
        <v>0</v>
      </c>
      <c r="T59" s="1642">
        <v>0</v>
      </c>
      <c r="U59" s="1642">
        <v>0</v>
      </c>
      <c r="V59" s="1642">
        <v>0</v>
      </c>
      <c r="W59" s="1642">
        <v>0</v>
      </c>
      <c r="X59" s="1642">
        <v>0</v>
      </c>
      <c r="Y59" s="1642">
        <v>0</v>
      </c>
      <c r="Z59" s="1642">
        <v>0</v>
      </c>
      <c r="AA59" s="1642">
        <v>0</v>
      </c>
      <c r="AB59" s="1642">
        <v>0</v>
      </c>
      <c r="AC59" s="1642">
        <v>0</v>
      </c>
      <c r="AD59" s="1642">
        <v>0</v>
      </c>
      <c r="AE59" s="1162">
        <v>1</v>
      </c>
      <c r="AF59" s="1162">
        <v>8</v>
      </c>
      <c r="AG59" s="1162">
        <v>8</v>
      </c>
      <c r="AH59" s="1162">
        <v>8</v>
      </c>
      <c r="AI59" s="1162">
        <v>8</v>
      </c>
      <c r="AJ59" s="1162">
        <v>8</v>
      </c>
      <c r="AK59" s="1162">
        <v>8</v>
      </c>
      <c r="AL59" s="1162">
        <v>8</v>
      </c>
      <c r="AM59" s="1162">
        <v>8</v>
      </c>
      <c r="AN59" s="1162">
        <v>8</v>
      </c>
      <c r="AO59" s="1162">
        <v>8</v>
      </c>
      <c r="AP59" s="1162">
        <v>8</v>
      </c>
      <c r="AQ59" s="1162">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Q10"/>
    <mergeCell ref="K11:Q11"/>
    <mergeCell ref="R10:AD10"/>
    <mergeCell ref="R11:AD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AC16 S17:AC17 S18:AC18 S19:AC19 S20:AC20 S21:AC21 S22:AC22 S23:AC23 S24:AC24 S25:AC25 S26:AC26 S27:AC27 S29:AC29 S30:AC30 S31:AC31 S33:AC33 S34:AC34 S35:AC35 S40:AC40 S41:AC41 S42:AC42 S43:AC43 S45:AC45 S46:AC46 S47:AC47 S50:AC50 S51:AC51 S52:AC52 S53:AC53 S55:AC55 S56:AC56 S57:AC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DE9B6-BCB6-B6E2-B0B3-0D0F15537008}" mc:Ignorable="x14ac xr xr2 xr3">
  <sheetPr>
    <tabColor theme="9" tint="-0.25"/>
  </sheetPr>
  <dimension ref="A1:GC31"/>
  <sheetViews>
    <sheetView showGridLines="0" zoomScale="90" workbookViewId="0">
      <pane xSplit="14" ySplit="17" topLeftCell="W21" activePane="bottomRight" state="frozen"/>
      <selection pane="bottomLeft" activeCell="A18" sqref="A18"/>
      <selection pane="topRight" activeCell="O1" sqref="O1"/>
      <selection pane="bottomRight" activeCell="AB26" sqref="AB26"/>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customWidth="1"/>
    <col min="29" max="71" style="1070" width="0.8515625" customWidth="1"/>
    <col min="72" max="79" style="1070" width="21.7109375" hidden="1" customWidth="1"/>
    <col min="80" max="81" style="1070" width="29.140625" hidden="1" customWidth="1"/>
    <col min="82" max="89" style="1070" width="21.7109375" hidden="1" customWidth="1"/>
    <col min="90" max="102" style="1070" width="0.7109375" hidden="1" customWidth="1"/>
    <col min="103" max="114" style="1070" width="21.7109375" hidden="1" customWidth="1"/>
    <col min="115"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77" customFormat="1" customHeight="1" ht="27.299999999999997">
      <c r="B5" s="1876"/>
      <c r="E5" s="1878"/>
      <c r="F5" s="245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9"/>
      <c r="H5" s="2189"/>
      <c r="I5" s="2189"/>
      <c r="J5" s="2189"/>
      <c r="K5" s="2189"/>
      <c r="L5" s="2189"/>
      <c r="M5" s="2189"/>
      <c r="N5" s="2189"/>
      <c r="O5" s="2189"/>
      <c r="P5" s="2189"/>
      <c r="Q5" s="2189"/>
      <c r="R5" s="2189"/>
      <c r="S5" s="2189"/>
      <c r="T5" s="2189"/>
      <c r="U5" s="2189"/>
      <c r="V5" s="2189"/>
      <c r="W5" s="2189"/>
      <c r="X5" s="2189"/>
      <c r="Y5" s="2189"/>
      <c r="Z5" s="2189"/>
      <c r="AA5" s="2189"/>
      <c r="AB5" s="2189"/>
      <c r="AC5" s="2189"/>
      <c r="AD5" s="2189"/>
      <c r="AE5" s="2189"/>
      <c r="AF5" s="2189"/>
      <c r="AG5" s="2189"/>
      <c r="AH5" s="2189"/>
      <c r="AI5" s="2189"/>
      <c r="AJ5" s="2189"/>
      <c r="AK5" s="2189"/>
      <c r="AL5" s="2189"/>
      <c r="AM5" s="2189"/>
      <c r="AN5" s="2189"/>
      <c r="AO5" s="2189"/>
      <c r="AP5" s="2189"/>
      <c r="AQ5" s="2189"/>
      <c r="AR5" s="2189"/>
      <c r="AS5" s="2189"/>
      <c r="AT5" s="2189"/>
      <c r="AU5" s="2189"/>
      <c r="AV5" s="2189"/>
      <c r="AW5" s="2189"/>
      <c r="AX5" s="2189"/>
      <c r="AY5" s="2189"/>
      <c r="AZ5" s="2189"/>
      <c r="BA5" s="2189"/>
      <c r="BB5" s="2189"/>
      <c r="BC5" s="2189"/>
      <c r="BD5" s="2189"/>
      <c r="BE5" s="2189"/>
      <c r="BF5" s="2189"/>
      <c r="BG5" s="2189"/>
      <c r="BH5" s="2189"/>
      <c r="BI5" s="2189"/>
      <c r="BJ5" s="2189"/>
      <c r="BK5" s="2189"/>
      <c r="BL5" s="2189"/>
      <c r="BM5" s="2189"/>
      <c r="BN5" s="2189"/>
      <c r="BO5" s="2189"/>
      <c r="BP5" s="2189"/>
      <c r="BQ5" s="2189"/>
      <c r="BR5" s="2189"/>
      <c r="BS5" s="2189"/>
      <c r="GC5" s="1877">
        <v>26</v>
      </c>
    </row>
    <row s="2158" customFormat="1" customHeight="1" ht="18.75">
      <c r="B6" s="950"/>
      <c r="E6" s="952"/>
      <c r="F6" s="2234" t="str">
        <f>IF(org=0,"Не определено",org)</f>
        <v>КГУП "Примтеплоэнерго"</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70" t="s">
        <v>4736</v>
      </c>
      <c r="P8" s="2471"/>
      <c r="Q8" s="2471"/>
      <c r="R8" s="2471"/>
      <c r="S8" s="2471"/>
      <c r="T8" s="2471"/>
      <c r="U8" s="2471"/>
      <c r="V8" s="2471"/>
      <c r="W8" s="2471"/>
      <c r="X8" s="2471"/>
      <c r="Y8" s="2471"/>
      <c r="Z8" s="2471"/>
      <c r="AA8" s="2471"/>
      <c r="AB8" s="2471"/>
      <c r="AC8" s="2471"/>
      <c r="AD8" s="2471"/>
      <c r="AE8" s="2471"/>
      <c r="AF8" s="2471"/>
      <c r="AG8" s="2471"/>
      <c r="AH8" s="2471"/>
      <c r="AI8" s="2471"/>
      <c r="AJ8" s="2471"/>
      <c r="AK8" s="2471"/>
      <c r="AL8" s="2471"/>
      <c r="AM8" s="2471"/>
      <c r="AN8" s="2471"/>
      <c r="AO8" s="2471"/>
      <c r="AP8" s="2471"/>
      <c r="AQ8" s="2471"/>
      <c r="AR8" s="2471"/>
      <c r="AS8" s="2471"/>
      <c r="AT8" s="2471"/>
      <c r="AU8" s="2471"/>
      <c r="AV8" s="2471"/>
      <c r="AW8" s="2471"/>
      <c r="AX8" s="2471"/>
      <c r="AY8" s="2471"/>
      <c r="AZ8" s="2471"/>
      <c r="BA8" s="2471"/>
      <c r="BB8" s="2471"/>
      <c r="BC8" s="2471"/>
      <c r="BD8" s="2471"/>
      <c r="BE8" s="2471"/>
      <c r="BF8" s="2471"/>
      <c r="BG8" s="2471"/>
      <c r="BH8" s="2471"/>
      <c r="BI8" s="2471"/>
      <c r="BJ8" s="2471"/>
      <c r="BK8" s="2471"/>
      <c r="BL8" s="2471"/>
      <c r="BM8" s="2471"/>
      <c r="BN8" s="2471"/>
      <c r="BO8" s="2471"/>
      <c r="BP8" s="2471"/>
      <c r="BQ8" s="2471"/>
      <c r="BR8" s="2471"/>
      <c r="BS8" s="2472"/>
      <c r="BT8" s="2459"/>
      <c r="BU8" s="2460"/>
      <c r="BV8" s="2460"/>
      <c r="BW8" s="2460"/>
      <c r="BX8" s="2460"/>
      <c r="BY8" s="2460"/>
      <c r="BZ8" s="2460"/>
      <c r="CA8" s="2460"/>
      <c r="CB8" s="2460"/>
      <c r="CC8" s="2460"/>
      <c r="CD8" s="2460"/>
      <c r="CE8" s="2460"/>
      <c r="CF8" s="2460"/>
      <c r="CG8" s="2460"/>
      <c r="CH8" s="2460"/>
      <c r="CI8" s="2460"/>
      <c r="CJ8" s="2460"/>
      <c r="CK8" s="2460"/>
      <c r="CL8" s="2460"/>
      <c r="CM8" s="2460"/>
      <c r="CN8" s="2460"/>
      <c r="CO8" s="2460"/>
      <c r="CP8" s="2460"/>
      <c r="CQ8" s="2460"/>
      <c r="CR8" s="2460"/>
      <c r="CS8" s="2460"/>
      <c r="CT8" s="2460"/>
      <c r="CU8" s="2460"/>
      <c r="CV8" s="2460"/>
      <c r="CW8" s="2460"/>
      <c r="CX8" s="2461"/>
      <c r="CY8" s="2462"/>
      <c r="CZ8" s="2463"/>
      <c r="DA8" s="2463"/>
      <c r="DB8" s="2463"/>
      <c r="DC8" s="2463"/>
      <c r="DD8" s="2463"/>
      <c r="DE8" s="2463"/>
      <c r="DF8" s="2463"/>
      <c r="DG8" s="2463"/>
      <c r="DH8" s="2463"/>
      <c r="DI8" s="2463"/>
      <c r="DJ8" s="2463"/>
      <c r="DK8" s="2463"/>
      <c r="DL8" s="2463"/>
      <c r="DM8" s="2463"/>
      <c r="DN8" s="2463"/>
      <c r="DO8" s="2463"/>
      <c r="DP8" s="2463"/>
      <c r="DQ8" s="2463"/>
      <c r="DR8" s="2463"/>
      <c r="DS8" s="2463"/>
      <c r="DT8" s="2463"/>
      <c r="DU8" s="2463"/>
      <c r="DV8" s="2463"/>
      <c r="DW8" s="2463"/>
      <c r="DX8" s="2464"/>
      <c r="DY8" s="2465" t="s">
        <v>4737</v>
      </c>
      <c r="DZ8" s="2466"/>
      <c r="EA8" s="2466"/>
      <c r="EB8" s="2466"/>
      <c r="EC8" s="2466"/>
      <c r="ED8" s="2466"/>
      <c r="EE8" s="2466"/>
      <c r="EF8" s="2466"/>
      <c r="EG8" s="2466"/>
      <c r="EH8" s="2466"/>
      <c r="EI8" s="2466"/>
      <c r="EJ8" s="2466"/>
      <c r="EK8" s="2466"/>
      <c r="EL8" s="2466"/>
      <c r="EM8" s="2466"/>
      <c r="EN8" s="2466"/>
      <c r="EO8" s="2466"/>
      <c r="EP8" s="2466"/>
      <c r="EQ8" s="2466"/>
      <c r="ER8" s="2466"/>
      <c r="ES8" s="2466"/>
      <c r="ET8" s="2466"/>
      <c r="EU8" s="2466"/>
      <c r="EV8" s="2466"/>
      <c r="EW8" s="2466"/>
      <c r="EX8" s="2466"/>
      <c r="EY8" s="2466"/>
      <c r="EZ8" s="2466"/>
      <c r="FA8" s="2466"/>
      <c r="FB8" s="2466"/>
      <c r="FC8" s="2466"/>
      <c r="FD8" s="2466"/>
      <c r="FE8" s="2466"/>
      <c r="FF8" s="2466"/>
      <c r="FG8" s="2466"/>
      <c r="FH8" s="2466"/>
      <c r="FI8" s="2466"/>
      <c r="FJ8" s="2466"/>
      <c r="FK8" s="2466"/>
      <c r="FL8" s="2466"/>
      <c r="FM8" s="2466"/>
      <c r="FN8" s="2466"/>
      <c r="FO8" s="2466"/>
      <c r="FP8" s="2466"/>
      <c r="FQ8" s="2466"/>
      <c r="FR8" s="2466"/>
      <c r="FS8" s="2466"/>
      <c r="FT8" s="2466"/>
      <c r="FU8" s="2466"/>
      <c r="FV8" s="2466"/>
      <c r="FW8" s="2467"/>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68"/>
      <c r="FX9" s="1063"/>
      <c r="GC9" s="940">
        <v>0</v>
      </c>
    </row>
    <row s="940" customFormat="1" customHeight="1" ht="11.549999999999999">
      <c r="B10" s="941"/>
      <c r="F10" s="2449" t="s">
        <v>476</v>
      </c>
      <c r="G10" s="2450"/>
      <c r="H10" s="2450"/>
      <c r="I10" s="2450"/>
      <c r="J10" s="2450"/>
      <c r="K10" s="2450"/>
      <c r="L10" s="2450"/>
      <c r="M10" s="2450"/>
      <c r="N10" s="2450"/>
      <c r="O10" s="2450"/>
      <c r="P10" s="2450"/>
      <c r="Q10" s="2450"/>
      <c r="R10" s="2450"/>
      <c r="S10" s="2450"/>
      <c r="T10" s="2450"/>
      <c r="U10" s="2450"/>
      <c r="V10" s="2450"/>
      <c r="W10" s="2450"/>
      <c r="X10" s="2450"/>
      <c r="Y10" s="2450"/>
      <c r="Z10" s="2450"/>
      <c r="AA10" s="2450"/>
      <c r="AB10" s="2450"/>
      <c r="AC10" s="2450"/>
      <c r="AD10" s="2450"/>
      <c r="AE10" s="2450"/>
      <c r="AF10" s="2450"/>
      <c r="AG10" s="2450"/>
      <c r="AH10" s="2450"/>
      <c r="AI10" s="2450"/>
      <c r="AJ10" s="2450"/>
      <c r="AK10" s="2450"/>
      <c r="AL10" s="2450"/>
      <c r="AM10" s="2450"/>
      <c r="AN10" s="2450"/>
      <c r="AO10" s="2450"/>
      <c r="AP10" s="2450"/>
      <c r="AQ10" s="2450"/>
      <c r="AR10" s="2450"/>
      <c r="AS10" s="2450"/>
      <c r="AT10" s="2450"/>
      <c r="AU10" s="2450"/>
      <c r="AV10" s="2450"/>
      <c r="AW10" s="2450"/>
      <c r="AX10" s="2450"/>
      <c r="AY10" s="2450"/>
      <c r="AZ10" s="2450"/>
      <c r="BA10" s="2450"/>
      <c r="BB10" s="2450"/>
      <c r="BC10" s="2450"/>
      <c r="BD10" s="2450"/>
      <c r="BE10" s="2450"/>
      <c r="BF10" s="2450"/>
      <c r="BG10" s="2450"/>
      <c r="BH10" s="2450"/>
      <c r="BI10" s="2450"/>
      <c r="BJ10" s="2450"/>
      <c r="BK10" s="2450"/>
      <c r="BL10" s="2450"/>
      <c r="BM10" s="2450"/>
      <c r="BN10" s="2450"/>
      <c r="BO10" s="2450"/>
      <c r="BP10" s="2450"/>
      <c r="BQ10" s="2450"/>
      <c r="BR10" s="2450"/>
      <c r="BS10" s="2450"/>
      <c r="BT10" s="2450"/>
      <c r="BU10" s="2450"/>
      <c r="BV10" s="2450"/>
      <c r="BW10" s="2450"/>
      <c r="BX10" s="2450"/>
      <c r="BY10" s="2450"/>
      <c r="BZ10" s="2450"/>
      <c r="CA10" s="2450"/>
      <c r="CB10" s="2450"/>
      <c r="CC10" s="2450"/>
      <c r="CD10" s="2450"/>
      <c r="CE10" s="2450"/>
      <c r="CF10" s="2450"/>
      <c r="CG10" s="2450"/>
      <c r="CH10" s="2450"/>
      <c r="CI10" s="2450"/>
      <c r="CJ10" s="2450"/>
      <c r="CK10" s="2450"/>
      <c r="CL10" s="2450"/>
      <c r="CM10" s="2450"/>
      <c r="CN10" s="2450"/>
      <c r="CO10" s="2450"/>
      <c r="CP10" s="2450"/>
      <c r="CQ10" s="2450"/>
      <c r="CR10" s="2450"/>
      <c r="CS10" s="2450"/>
      <c r="CT10" s="2450"/>
      <c r="CU10" s="2450"/>
      <c r="CV10" s="2450"/>
      <c r="CW10" s="2450"/>
      <c r="CX10" s="2450"/>
      <c r="CY10" s="2450"/>
      <c r="CZ10" s="2450"/>
      <c r="DA10" s="2450"/>
      <c r="DB10" s="2450"/>
      <c r="DC10" s="2450"/>
      <c r="DD10" s="2450"/>
      <c r="DE10" s="2450"/>
      <c r="DF10" s="2450"/>
      <c r="DG10" s="2450"/>
      <c r="DH10" s="2450"/>
      <c r="DI10" s="2450"/>
      <c r="DJ10" s="2450"/>
      <c r="DK10" s="2450"/>
      <c r="DL10" s="2450"/>
      <c r="DM10" s="2450"/>
      <c r="DN10" s="2450"/>
      <c r="DO10" s="2450"/>
      <c r="DP10" s="2450"/>
      <c r="DQ10" s="2450"/>
      <c r="DR10" s="2450"/>
      <c r="DS10" s="2450"/>
      <c r="DT10" s="2450"/>
      <c r="DU10" s="2450"/>
      <c r="DV10" s="2450"/>
      <c r="DW10" s="2450"/>
      <c r="DX10" s="2450"/>
      <c r="DY10" s="2450"/>
      <c r="DZ10" s="2450"/>
      <c r="EA10" s="2450"/>
      <c r="EB10" s="2450"/>
      <c r="EC10" s="2450"/>
      <c r="ED10" s="2450"/>
      <c r="EE10" s="2450"/>
      <c r="EF10" s="2450"/>
      <c r="EG10" s="2450"/>
      <c r="EH10" s="2450"/>
      <c r="EI10" s="2450"/>
      <c r="EJ10" s="2450"/>
      <c r="EK10" s="2450"/>
      <c r="EL10" s="2450"/>
      <c r="EM10" s="2450"/>
      <c r="EN10" s="2450"/>
      <c r="EO10" s="2450"/>
      <c r="EP10" s="2450"/>
      <c r="EQ10" s="2450"/>
      <c r="ER10" s="2450"/>
      <c r="ES10" s="2450"/>
      <c r="ET10" s="2450"/>
      <c r="EU10" s="2450"/>
      <c r="EV10" s="2450"/>
      <c r="EW10" s="2450"/>
      <c r="EX10" s="2450"/>
      <c r="EY10" s="2450"/>
      <c r="EZ10" s="2450"/>
      <c r="FA10" s="2450"/>
      <c r="FB10" s="2450"/>
      <c r="FC10" s="2450"/>
      <c r="FD10" s="2450"/>
      <c r="FE10" s="2450"/>
      <c r="FF10" s="2450"/>
      <c r="FG10" s="2450"/>
      <c r="FH10" s="2450"/>
      <c r="FI10" s="2450"/>
      <c r="FJ10" s="2450"/>
      <c r="FK10" s="2450"/>
      <c r="FL10" s="2450"/>
      <c r="FM10" s="2450"/>
      <c r="FN10" s="2450"/>
      <c r="FO10" s="2450"/>
      <c r="FP10" s="2450"/>
      <c r="FQ10" s="2450"/>
      <c r="FR10" s="2450"/>
      <c r="FS10" s="2450"/>
      <c r="FT10" s="2450"/>
      <c r="FU10" s="2450"/>
      <c r="FV10" s="2451"/>
      <c r="FW10" s="2468"/>
      <c r="FX10" s="1063"/>
      <c r="GC10" s="940">
        <v>11</v>
      </c>
    </row>
    <row customHeight="1" ht="12.75">
      <c r="E11" s="944"/>
      <c r="F11" s="2225" t="s">
        <v>88</v>
      </c>
      <c r="G11" s="2225" t="s">
        <v>4738</v>
      </c>
      <c r="H11" s="2457" t="s">
        <v>4739</v>
      </c>
      <c r="I11" s="2457" t="s">
        <v>4740</v>
      </c>
      <c r="J11" s="2458"/>
      <c r="K11" s="2458"/>
      <c r="L11" s="2458"/>
      <c r="M11" s="2458"/>
      <c r="N11" s="2458"/>
      <c r="O11" s="2229" t="s">
        <v>4741</v>
      </c>
      <c r="P11" s="2229"/>
      <c r="Q11" s="2229"/>
      <c r="R11" s="2229"/>
      <c r="S11" s="2229"/>
      <c r="T11" s="2229"/>
      <c r="U11" s="2229"/>
      <c r="V11" s="2229"/>
      <c r="W11" s="2229"/>
      <c r="X11" s="2229"/>
      <c r="Y11" s="2229"/>
      <c r="Z11" s="2229"/>
      <c r="AA11" s="2229"/>
      <c r="AB11" s="2229"/>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73"/>
      <c r="BT11" s="2406" t="s">
        <v>4741</v>
      </c>
      <c r="BU11" s="2407"/>
      <c r="BV11" s="2407"/>
      <c r="BW11" s="2407"/>
      <c r="BX11" s="2407"/>
      <c r="BY11" s="2407"/>
      <c r="BZ11" s="2407"/>
      <c r="CA11" s="2407"/>
      <c r="CB11" s="2407"/>
      <c r="CC11" s="2407"/>
      <c r="CD11" s="2407"/>
      <c r="CE11" s="2407"/>
      <c r="CF11" s="2407"/>
      <c r="CG11" s="2407"/>
      <c r="CH11" s="2407"/>
      <c r="CI11" s="2407"/>
      <c r="CJ11" s="2407"/>
      <c r="CK11" s="2453"/>
      <c r="CL11" s="2456"/>
      <c r="CM11" s="2454"/>
      <c r="CN11" s="2454"/>
      <c r="CO11" s="2454"/>
      <c r="CP11" s="2454"/>
      <c r="CQ11" s="2454"/>
      <c r="CR11" s="2454"/>
      <c r="CS11" s="2454"/>
      <c r="CT11" s="2454"/>
      <c r="CU11" s="2454"/>
      <c r="CV11" s="2454"/>
      <c r="CW11" s="2454"/>
      <c r="CX11" s="2473"/>
      <c r="CY11" s="2406" t="s">
        <v>4741</v>
      </c>
      <c r="CZ11" s="2407"/>
      <c r="DA11" s="2407"/>
      <c r="DB11" s="2407"/>
      <c r="DC11" s="2407"/>
      <c r="DD11" s="2407"/>
      <c r="DE11" s="2407"/>
      <c r="DF11" s="2407"/>
      <c r="DG11" s="2407"/>
      <c r="DH11" s="2407"/>
      <c r="DI11" s="2407"/>
      <c r="DJ11" s="2453"/>
      <c r="DK11" s="2456"/>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68"/>
      <c r="FX11" s="769"/>
      <c r="GC11" s="933">
        <v>12</v>
      </c>
    </row>
    <row customHeight="1" ht="12.75">
      <c r="D12" s="945"/>
      <c r="E12" s="944"/>
      <c r="F12" s="2225"/>
      <c r="G12" s="2225"/>
      <c r="H12" s="2457"/>
      <c r="I12" s="2457"/>
      <c r="J12" s="2458"/>
      <c r="K12" s="2458"/>
      <c r="L12" s="2458"/>
      <c r="M12" s="2458"/>
      <c r="N12" s="2458"/>
      <c r="O12" s="2229" t="s">
        <v>4742</v>
      </c>
      <c r="P12" s="2229"/>
      <c r="Q12" s="2229"/>
      <c r="R12" s="2229"/>
      <c r="S12" s="2229" t="s">
        <v>4743</v>
      </c>
      <c r="T12" s="2229"/>
      <c r="U12" s="2229"/>
      <c r="V12" s="2229"/>
      <c r="W12" s="2229"/>
      <c r="X12" s="2229"/>
      <c r="Y12" s="2229"/>
      <c r="Z12" s="2229"/>
      <c r="AA12" s="2229"/>
      <c r="AB12" s="2229"/>
      <c r="AC12" s="2454"/>
      <c r="AD12" s="2454"/>
      <c r="AE12" s="2454"/>
      <c r="AF12" s="2454"/>
      <c r="AG12" s="2454"/>
      <c r="AH12" s="2454"/>
      <c r="AI12" s="2454"/>
      <c r="AJ12" s="2454"/>
      <c r="AK12" s="2454"/>
      <c r="AL12" s="2454"/>
      <c r="AM12" s="2454"/>
      <c r="AN12" s="2454"/>
      <c r="AO12" s="2454"/>
      <c r="AP12" s="2454"/>
      <c r="AQ12" s="2454"/>
      <c r="AR12" s="2454"/>
      <c r="AS12" s="2454"/>
      <c r="AT12" s="2454"/>
      <c r="AU12" s="2454"/>
      <c r="AV12" s="2454"/>
      <c r="AW12" s="2454"/>
      <c r="AX12" s="2454"/>
      <c r="AY12" s="2454"/>
      <c r="AZ12" s="2454"/>
      <c r="BA12" s="2454"/>
      <c r="BB12" s="2454"/>
      <c r="BC12" s="2454"/>
      <c r="BD12" s="2454"/>
      <c r="BE12" s="2454"/>
      <c r="BF12" s="2454"/>
      <c r="BG12" s="2454"/>
      <c r="BH12" s="2454"/>
      <c r="BI12" s="2454"/>
      <c r="BJ12" s="2454"/>
      <c r="BK12" s="2454"/>
      <c r="BL12" s="2454"/>
      <c r="BM12" s="2454"/>
      <c r="BN12" s="2454"/>
      <c r="BO12" s="2454"/>
      <c r="BP12" s="2454"/>
      <c r="BQ12" s="2454"/>
      <c r="BR12" s="2454"/>
      <c r="BS12" s="2473"/>
      <c r="BT12" s="2406" t="s">
        <v>4744</v>
      </c>
      <c r="BU12" s="2407"/>
      <c r="BV12" s="2407"/>
      <c r="BW12" s="2453"/>
      <c r="BX12" s="2406" t="s">
        <v>4745</v>
      </c>
      <c r="BY12" s="2407"/>
      <c r="BZ12" s="2407"/>
      <c r="CA12" s="2453"/>
      <c r="CB12" s="2406" t="s">
        <v>4746</v>
      </c>
      <c r="CC12" s="2453"/>
      <c r="CD12" s="2406" t="s">
        <v>4747</v>
      </c>
      <c r="CE12" s="2407"/>
      <c r="CF12" s="2407"/>
      <c r="CG12" s="2407"/>
      <c r="CH12" s="2407"/>
      <c r="CI12" s="2407"/>
      <c r="CJ12" s="2407"/>
      <c r="CK12" s="2453"/>
      <c r="CL12" s="2456"/>
      <c r="CM12" s="2454"/>
      <c r="CN12" s="2454"/>
      <c r="CO12" s="2454"/>
      <c r="CP12" s="2454"/>
      <c r="CQ12" s="2454"/>
      <c r="CR12" s="2454"/>
      <c r="CS12" s="2454"/>
      <c r="CT12" s="2454"/>
      <c r="CU12" s="2454"/>
      <c r="CV12" s="2454"/>
      <c r="CW12" s="2454"/>
      <c r="CX12" s="2473"/>
      <c r="CY12" s="2406" t="s">
        <v>4748</v>
      </c>
      <c r="CZ12" s="2407"/>
      <c r="DA12" s="2407"/>
      <c r="DB12" s="2407"/>
      <c r="DC12" s="2407"/>
      <c r="DD12" s="2453"/>
      <c r="DE12" s="2406" t="s">
        <v>4749</v>
      </c>
      <c r="DF12" s="2453"/>
      <c r="DG12" s="2406" t="s">
        <v>4747</v>
      </c>
      <c r="DH12" s="2407"/>
      <c r="DI12" s="2407"/>
      <c r="DJ12" s="2453"/>
      <c r="DK12" s="2456"/>
      <c r="DL12" s="2454"/>
      <c r="DM12" s="2454"/>
      <c r="DN12" s="2454"/>
      <c r="DO12" s="2454"/>
      <c r="DP12" s="2454"/>
      <c r="DQ12" s="2454"/>
      <c r="DR12" s="2454"/>
      <c r="DS12" s="2454"/>
      <c r="DT12" s="2454"/>
      <c r="DU12" s="2454"/>
      <c r="DV12" s="2454"/>
      <c r="DW12" s="2454"/>
      <c r="DX12" s="2454"/>
      <c r="DY12" s="2454"/>
      <c r="DZ12" s="2454"/>
      <c r="EA12" s="2454"/>
      <c r="EB12" s="2454"/>
      <c r="EC12" s="2454"/>
      <c r="ED12" s="2454"/>
      <c r="EE12" s="2454"/>
      <c r="EF12" s="2454"/>
      <c r="EG12" s="2454"/>
      <c r="EH12" s="2454"/>
      <c r="EI12" s="2454"/>
      <c r="EJ12" s="2454"/>
      <c r="EK12" s="2454"/>
      <c r="EL12" s="2454"/>
      <c r="EM12" s="2454"/>
      <c r="EN12" s="2454"/>
      <c r="EO12" s="2454"/>
      <c r="EP12" s="2454"/>
      <c r="EQ12" s="2454"/>
      <c r="ER12" s="2454"/>
      <c r="ES12" s="2454"/>
      <c r="ET12" s="2454"/>
      <c r="EU12" s="2454"/>
      <c r="EV12" s="2454"/>
      <c r="EW12" s="2454"/>
      <c r="EX12" s="2454"/>
      <c r="EY12" s="2454"/>
      <c r="EZ12" s="2454"/>
      <c r="FA12" s="2454"/>
      <c r="FB12" s="2454"/>
      <c r="FC12" s="2454"/>
      <c r="FD12" s="2454"/>
      <c r="FE12" s="2454"/>
      <c r="FF12" s="2454"/>
      <c r="FG12" s="2454"/>
      <c r="FH12" s="2454"/>
      <c r="FI12" s="2454"/>
      <c r="FJ12" s="2454"/>
      <c r="FK12" s="2454"/>
      <c r="FL12" s="2454"/>
      <c r="FM12" s="2454"/>
      <c r="FN12" s="2454"/>
      <c r="FO12" s="2454"/>
      <c r="FP12" s="2454"/>
      <c r="FQ12" s="2454"/>
      <c r="FR12" s="2454"/>
      <c r="FS12" s="2454"/>
      <c r="FT12" s="2454"/>
      <c r="FU12" s="2454"/>
      <c r="FV12" s="2454"/>
      <c r="FW12" s="2468"/>
      <c r="FX12" s="769"/>
      <c r="GC12" s="933">
        <v>12</v>
      </c>
    </row>
    <row customHeight="1" ht="37.8">
      <c r="D13" s="945"/>
      <c r="E13" s="944"/>
      <c r="F13" s="2225"/>
      <c r="G13" s="2225"/>
      <c r="H13" s="2457"/>
      <c r="I13" s="2457"/>
      <c r="J13" s="2458"/>
      <c r="K13" s="2458"/>
      <c r="L13" s="2458"/>
      <c r="M13" s="2458"/>
      <c r="N13" s="2458"/>
      <c r="O13" s="2229" t="s">
        <v>4750</v>
      </c>
      <c r="P13" s="2229"/>
      <c r="Q13" s="2229"/>
      <c r="R13" s="2229"/>
      <c r="S13" s="2356" t="s">
        <v>4751</v>
      </c>
      <c r="T13" s="2408"/>
      <c r="U13" s="2147" t="s">
        <v>4752</v>
      </c>
      <c r="V13" s="2147"/>
      <c r="W13" s="2147"/>
      <c r="X13" s="2147"/>
      <c r="Y13" s="2147" t="s">
        <v>4753</v>
      </c>
      <c r="Z13" s="2147"/>
      <c r="AA13" s="2147"/>
      <c r="AB13" s="2147"/>
      <c r="AC13" s="2454"/>
      <c r="AD13" s="2454"/>
      <c r="AE13" s="2454"/>
      <c r="AF13" s="2454"/>
      <c r="AG13" s="2454"/>
      <c r="AH13" s="2454"/>
      <c r="AI13" s="2454"/>
      <c r="AJ13" s="2454"/>
      <c r="AK13" s="2454"/>
      <c r="AL13" s="2454"/>
      <c r="AM13" s="2454"/>
      <c r="AN13" s="2454"/>
      <c r="AO13" s="2454"/>
      <c r="AP13" s="2454"/>
      <c r="AQ13" s="2454"/>
      <c r="AR13" s="2454"/>
      <c r="AS13" s="2454"/>
      <c r="AT13" s="2454"/>
      <c r="AU13" s="2454"/>
      <c r="AV13" s="2454"/>
      <c r="AW13" s="2454"/>
      <c r="AX13" s="2454"/>
      <c r="AY13" s="2454"/>
      <c r="AZ13" s="2454"/>
      <c r="BA13" s="2454"/>
      <c r="BB13" s="2454"/>
      <c r="BC13" s="2454"/>
      <c r="BD13" s="2454"/>
      <c r="BE13" s="2454"/>
      <c r="BF13" s="2454"/>
      <c r="BG13" s="2454"/>
      <c r="BH13" s="2454"/>
      <c r="BI13" s="2454"/>
      <c r="BJ13" s="2454"/>
      <c r="BK13" s="2454"/>
      <c r="BL13" s="2454"/>
      <c r="BM13" s="2454"/>
      <c r="BN13" s="2454"/>
      <c r="BO13" s="2454"/>
      <c r="BP13" s="2454"/>
      <c r="BQ13" s="2454"/>
      <c r="BR13" s="2454"/>
      <c r="BS13" s="2473"/>
      <c r="BT13" s="2356" t="s">
        <v>4754</v>
      </c>
      <c r="BU13" s="2408"/>
      <c r="BV13" s="2356" t="s">
        <v>4755</v>
      </c>
      <c r="BW13" s="2408"/>
      <c r="BX13" s="2356" t="s">
        <v>4756</v>
      </c>
      <c r="BY13" s="2408"/>
      <c r="BZ13" s="2356" t="s">
        <v>4757</v>
      </c>
      <c r="CA13" s="2408"/>
      <c r="CB13" s="2356" t="s">
        <v>4758</v>
      </c>
      <c r="CC13" s="2408"/>
      <c r="CD13" s="2356" t="s">
        <v>4759</v>
      </c>
      <c r="CE13" s="2408"/>
      <c r="CF13" s="2356" t="s">
        <v>4760</v>
      </c>
      <c r="CG13" s="2408"/>
      <c r="CH13" s="2406" t="s">
        <v>4761</v>
      </c>
      <c r="CI13" s="2407"/>
      <c r="CJ13" s="2407"/>
      <c r="CK13" s="2453"/>
      <c r="CL13" s="2456"/>
      <c r="CM13" s="2454"/>
      <c r="CN13" s="2454"/>
      <c r="CO13" s="2454"/>
      <c r="CP13" s="2454"/>
      <c r="CQ13" s="2454"/>
      <c r="CR13" s="2454"/>
      <c r="CS13" s="2454"/>
      <c r="CT13" s="2454"/>
      <c r="CU13" s="2454"/>
      <c r="CV13" s="2454"/>
      <c r="CW13" s="2454"/>
      <c r="CX13" s="2473"/>
      <c r="CY13" s="2356" t="s">
        <v>4762</v>
      </c>
      <c r="CZ13" s="2408"/>
      <c r="DA13" s="2356" t="s">
        <v>4763</v>
      </c>
      <c r="DB13" s="2408"/>
      <c r="DC13" s="2356" t="s">
        <v>4764</v>
      </c>
      <c r="DD13" s="2408"/>
      <c r="DE13" s="2356" t="s">
        <v>4765</v>
      </c>
      <c r="DF13" s="2408"/>
      <c r="DG13" s="2406" t="s">
        <v>4766</v>
      </c>
      <c r="DH13" s="2407"/>
      <c r="DI13" s="2407"/>
      <c r="DJ13" s="2453"/>
      <c r="DK13" s="2456"/>
      <c r="DL13" s="2454"/>
      <c r="DM13" s="2454"/>
      <c r="DN13" s="2454"/>
      <c r="DO13" s="2454"/>
      <c r="DP13" s="2454"/>
      <c r="DQ13" s="2454"/>
      <c r="DR13" s="2454"/>
      <c r="DS13" s="2454"/>
      <c r="DT13" s="2454"/>
      <c r="DU13" s="2454"/>
      <c r="DV13" s="2454"/>
      <c r="DW13" s="2454"/>
      <c r="DX13" s="2454"/>
      <c r="DY13" s="2454"/>
      <c r="DZ13" s="2454"/>
      <c r="EA13" s="2454"/>
      <c r="EB13" s="2454"/>
      <c r="EC13" s="2454"/>
      <c r="ED13" s="2454"/>
      <c r="EE13" s="2454"/>
      <c r="EF13" s="2454"/>
      <c r="EG13" s="2454"/>
      <c r="EH13" s="2454"/>
      <c r="EI13" s="2454"/>
      <c r="EJ13" s="2454"/>
      <c r="EK13" s="2454"/>
      <c r="EL13" s="2454"/>
      <c r="EM13" s="2454"/>
      <c r="EN13" s="2454"/>
      <c r="EO13" s="2454"/>
      <c r="EP13" s="2454"/>
      <c r="EQ13" s="2454"/>
      <c r="ER13" s="2454"/>
      <c r="ES13" s="2454"/>
      <c r="ET13" s="2454"/>
      <c r="EU13" s="2454"/>
      <c r="EV13" s="2454"/>
      <c r="EW13" s="2454"/>
      <c r="EX13" s="2454"/>
      <c r="EY13" s="2454"/>
      <c r="EZ13" s="2454"/>
      <c r="FA13" s="2454"/>
      <c r="FB13" s="2454"/>
      <c r="FC13" s="2454"/>
      <c r="FD13" s="2454"/>
      <c r="FE13" s="2454"/>
      <c r="FF13" s="2454"/>
      <c r="FG13" s="2454"/>
      <c r="FH13" s="2454"/>
      <c r="FI13" s="2454"/>
      <c r="FJ13" s="2454"/>
      <c r="FK13" s="2454"/>
      <c r="FL13" s="2454"/>
      <c r="FM13" s="2454"/>
      <c r="FN13" s="2454"/>
      <c r="FO13" s="2454"/>
      <c r="FP13" s="2454"/>
      <c r="FQ13" s="2454"/>
      <c r="FR13" s="2454"/>
      <c r="FS13" s="2454"/>
      <c r="FT13" s="2454"/>
      <c r="FU13" s="2454"/>
      <c r="FV13" s="2454"/>
      <c r="FW13" s="2468"/>
      <c r="FX13" s="769"/>
      <c r="GC13" s="933">
        <v>36</v>
      </c>
    </row>
    <row customHeight="1" ht="37.8">
      <c r="D14" s="945"/>
      <c r="E14" s="944"/>
      <c r="F14" s="2225"/>
      <c r="G14" s="2225"/>
      <c r="H14" s="2457"/>
      <c r="I14" s="2457"/>
      <c r="J14" s="2458"/>
      <c r="K14" s="2458"/>
      <c r="L14" s="2458"/>
      <c r="M14" s="2458"/>
      <c r="N14" s="2458"/>
      <c r="O14" s="2356" t="s">
        <v>4767</v>
      </c>
      <c r="P14" s="2408"/>
      <c r="Q14" s="2356" t="s">
        <v>4768</v>
      </c>
      <c r="R14" s="2408"/>
      <c r="S14" s="2357"/>
      <c r="T14" s="2233"/>
      <c r="U14" s="2356" t="s">
        <v>4356</v>
      </c>
      <c r="V14" s="2408"/>
      <c r="W14" s="2356" t="s">
        <v>4359</v>
      </c>
      <c r="X14" s="2408"/>
      <c r="Y14" s="2356" t="s">
        <v>4356</v>
      </c>
      <c r="Z14" s="2408"/>
      <c r="AA14" s="2356" t="s">
        <v>4366</v>
      </c>
      <c r="AB14" s="2408"/>
      <c r="AC14" s="2454"/>
      <c r="AD14" s="2454"/>
      <c r="AE14" s="2454"/>
      <c r="AF14" s="2454"/>
      <c r="AG14" s="2454"/>
      <c r="AH14" s="2454"/>
      <c r="AI14" s="2454"/>
      <c r="AJ14" s="2454"/>
      <c r="AK14" s="2454"/>
      <c r="AL14" s="2454"/>
      <c r="AM14" s="2454"/>
      <c r="AN14" s="2454"/>
      <c r="AO14" s="2454"/>
      <c r="AP14" s="2454"/>
      <c r="AQ14" s="2454"/>
      <c r="AR14" s="2454"/>
      <c r="AS14" s="2454"/>
      <c r="AT14" s="2454"/>
      <c r="AU14" s="2454"/>
      <c r="AV14" s="2454"/>
      <c r="AW14" s="2454"/>
      <c r="AX14" s="2454"/>
      <c r="AY14" s="2454"/>
      <c r="AZ14" s="2454"/>
      <c r="BA14" s="2454"/>
      <c r="BB14" s="2454"/>
      <c r="BC14" s="2454"/>
      <c r="BD14" s="2454"/>
      <c r="BE14" s="2454"/>
      <c r="BF14" s="2454"/>
      <c r="BG14" s="2454"/>
      <c r="BH14" s="2454"/>
      <c r="BI14" s="2454"/>
      <c r="BJ14" s="2454"/>
      <c r="BK14" s="2454"/>
      <c r="BL14" s="2454"/>
      <c r="BM14" s="2454"/>
      <c r="BN14" s="2454"/>
      <c r="BO14" s="2454"/>
      <c r="BP14" s="2454"/>
      <c r="BQ14" s="2454"/>
      <c r="BR14" s="2454"/>
      <c r="BS14" s="2473"/>
      <c r="BT14" s="2357"/>
      <c r="BU14" s="2233"/>
      <c r="BV14" s="2357"/>
      <c r="BW14" s="2233"/>
      <c r="BX14" s="2357"/>
      <c r="BY14" s="2233"/>
      <c r="BZ14" s="2357"/>
      <c r="CA14" s="2233"/>
      <c r="CB14" s="2357"/>
      <c r="CC14" s="2233"/>
      <c r="CD14" s="2357"/>
      <c r="CE14" s="2233"/>
      <c r="CF14" s="2357"/>
      <c r="CG14" s="2233"/>
      <c r="CH14" s="2356" t="s">
        <v>4769</v>
      </c>
      <c r="CI14" s="2408"/>
      <c r="CJ14" s="2356" t="s">
        <v>4770</v>
      </c>
      <c r="CK14" s="2408"/>
      <c r="CL14" s="2456"/>
      <c r="CM14" s="2454"/>
      <c r="CN14" s="2454"/>
      <c r="CO14" s="2454"/>
      <c r="CP14" s="2454"/>
      <c r="CQ14" s="2454"/>
      <c r="CR14" s="2454"/>
      <c r="CS14" s="2454"/>
      <c r="CT14" s="2454"/>
      <c r="CU14" s="2454"/>
      <c r="CV14" s="2454"/>
      <c r="CW14" s="2454"/>
      <c r="CX14" s="2473"/>
      <c r="CY14" s="2357"/>
      <c r="CZ14" s="2233"/>
      <c r="DA14" s="2357"/>
      <c r="DB14" s="2233"/>
      <c r="DC14" s="2357"/>
      <c r="DD14" s="2233"/>
      <c r="DE14" s="2357"/>
      <c r="DF14" s="2233"/>
      <c r="DG14" s="2356" t="s">
        <v>4771</v>
      </c>
      <c r="DH14" s="2408"/>
      <c r="DI14" s="2356" t="s">
        <v>4772</v>
      </c>
      <c r="DJ14" s="2408"/>
      <c r="DK14" s="2456"/>
      <c r="DL14" s="2454"/>
      <c r="DM14" s="2454"/>
      <c r="DN14" s="2454"/>
      <c r="DO14" s="2454"/>
      <c r="DP14" s="2454"/>
      <c r="DQ14" s="2454"/>
      <c r="DR14" s="2454"/>
      <c r="DS14" s="2454"/>
      <c r="DT14" s="2454"/>
      <c r="DU14" s="2454"/>
      <c r="DV14" s="2454"/>
      <c r="DW14" s="2454"/>
      <c r="DX14" s="2454"/>
      <c r="DY14" s="2454"/>
      <c r="DZ14" s="2454"/>
      <c r="EA14" s="2454"/>
      <c r="EB14" s="2454"/>
      <c r="EC14" s="2454"/>
      <c r="ED14" s="2454"/>
      <c r="EE14" s="2454"/>
      <c r="EF14" s="2454"/>
      <c r="EG14" s="2454"/>
      <c r="EH14" s="2454"/>
      <c r="EI14" s="2454"/>
      <c r="EJ14" s="2454"/>
      <c r="EK14" s="2454"/>
      <c r="EL14" s="2454"/>
      <c r="EM14" s="2454"/>
      <c r="EN14" s="2454"/>
      <c r="EO14" s="2454"/>
      <c r="EP14" s="2454"/>
      <c r="EQ14" s="2454"/>
      <c r="ER14" s="2454"/>
      <c r="ES14" s="2454"/>
      <c r="ET14" s="2454"/>
      <c r="EU14" s="2454"/>
      <c r="EV14" s="2454"/>
      <c r="EW14" s="2454"/>
      <c r="EX14" s="2454"/>
      <c r="EY14" s="2454"/>
      <c r="EZ14" s="2454"/>
      <c r="FA14" s="2454"/>
      <c r="FB14" s="2454"/>
      <c r="FC14" s="2454"/>
      <c r="FD14" s="2454"/>
      <c r="FE14" s="2454"/>
      <c r="FF14" s="2454"/>
      <c r="FG14" s="2454"/>
      <c r="FH14" s="2454"/>
      <c r="FI14" s="2454"/>
      <c r="FJ14" s="2454"/>
      <c r="FK14" s="2454"/>
      <c r="FL14" s="2454"/>
      <c r="FM14" s="2454"/>
      <c r="FN14" s="2454"/>
      <c r="FO14" s="2454"/>
      <c r="FP14" s="2454"/>
      <c r="FQ14" s="2454"/>
      <c r="FR14" s="2454"/>
      <c r="FS14" s="2454"/>
      <c r="FT14" s="2454"/>
      <c r="FU14" s="2454"/>
      <c r="FV14" s="2454"/>
      <c r="FW14" s="2468"/>
      <c r="FX14" s="769"/>
      <c r="GC14" s="933">
        <v>36</v>
      </c>
    </row>
    <row customHeight="1" ht="37.8">
      <c r="D15" s="945"/>
      <c r="E15" s="944"/>
      <c r="F15" s="2225"/>
      <c r="G15" s="2225"/>
      <c r="H15" s="2457"/>
      <c r="I15" s="2457"/>
      <c r="J15" s="2458"/>
      <c r="K15" s="2458"/>
      <c r="L15" s="2458"/>
      <c r="M15" s="2458"/>
      <c r="N15" s="2458"/>
      <c r="O15" s="2358"/>
      <c r="P15" s="2455"/>
      <c r="Q15" s="2358"/>
      <c r="R15" s="2455"/>
      <c r="S15" s="2358"/>
      <c r="T15" s="2455"/>
      <c r="U15" s="2358"/>
      <c r="V15" s="2455"/>
      <c r="W15" s="2358"/>
      <c r="X15" s="2455"/>
      <c r="Y15" s="2358"/>
      <c r="Z15" s="2455"/>
      <c r="AA15" s="2358"/>
      <c r="AB15" s="2455"/>
      <c r="AC15" s="2454"/>
      <c r="AD15" s="2454"/>
      <c r="AE15" s="2454"/>
      <c r="AF15" s="2454"/>
      <c r="AG15" s="2454"/>
      <c r="AH15" s="2454"/>
      <c r="AI15" s="2454"/>
      <c r="AJ15" s="2454"/>
      <c r="AK15" s="2454"/>
      <c r="AL15" s="2454"/>
      <c r="AM15" s="2454"/>
      <c r="AN15" s="2454"/>
      <c r="AO15" s="2454"/>
      <c r="AP15" s="2454"/>
      <c r="AQ15" s="2454"/>
      <c r="AR15" s="2454"/>
      <c r="AS15" s="2454"/>
      <c r="AT15" s="2454"/>
      <c r="AU15" s="2454"/>
      <c r="AV15" s="2454"/>
      <c r="AW15" s="2454"/>
      <c r="AX15" s="2454"/>
      <c r="AY15" s="2454"/>
      <c r="AZ15" s="2454"/>
      <c r="BA15" s="2454"/>
      <c r="BB15" s="2454"/>
      <c r="BC15" s="2454"/>
      <c r="BD15" s="2454"/>
      <c r="BE15" s="2454"/>
      <c r="BF15" s="2454"/>
      <c r="BG15" s="2454"/>
      <c r="BH15" s="2454"/>
      <c r="BI15" s="2454"/>
      <c r="BJ15" s="2454"/>
      <c r="BK15" s="2454"/>
      <c r="BL15" s="2454"/>
      <c r="BM15" s="2454"/>
      <c r="BN15" s="2454"/>
      <c r="BO15" s="2454"/>
      <c r="BP15" s="2454"/>
      <c r="BQ15" s="2454"/>
      <c r="BR15" s="2454"/>
      <c r="BS15" s="2473"/>
      <c r="BT15" s="2358"/>
      <c r="BU15" s="2455"/>
      <c r="BV15" s="2358"/>
      <c r="BW15" s="2455"/>
      <c r="BX15" s="2358"/>
      <c r="BY15" s="2455"/>
      <c r="BZ15" s="2358"/>
      <c r="CA15" s="2455"/>
      <c r="CB15" s="2358"/>
      <c r="CC15" s="2455"/>
      <c r="CD15" s="2358"/>
      <c r="CE15" s="2455"/>
      <c r="CF15" s="2358"/>
      <c r="CG15" s="2455"/>
      <c r="CH15" s="2358"/>
      <c r="CI15" s="2455"/>
      <c r="CJ15" s="2358"/>
      <c r="CK15" s="2455"/>
      <c r="CL15" s="2456"/>
      <c r="CM15" s="2454"/>
      <c r="CN15" s="2454"/>
      <c r="CO15" s="2454"/>
      <c r="CP15" s="2454"/>
      <c r="CQ15" s="2454"/>
      <c r="CR15" s="2454"/>
      <c r="CS15" s="2454"/>
      <c r="CT15" s="2454"/>
      <c r="CU15" s="2454"/>
      <c r="CV15" s="2454"/>
      <c r="CW15" s="2454"/>
      <c r="CX15" s="2473"/>
      <c r="CY15" s="2358"/>
      <c r="CZ15" s="2455"/>
      <c r="DA15" s="2358"/>
      <c r="DB15" s="2455"/>
      <c r="DC15" s="2358"/>
      <c r="DD15" s="2455"/>
      <c r="DE15" s="2358"/>
      <c r="DF15" s="2455"/>
      <c r="DG15" s="2358"/>
      <c r="DH15" s="2455"/>
      <c r="DI15" s="2358"/>
      <c r="DJ15" s="2455"/>
      <c r="DK15" s="2456"/>
      <c r="DL15" s="2454"/>
      <c r="DM15" s="2454"/>
      <c r="DN15" s="2454"/>
      <c r="DO15" s="2454"/>
      <c r="DP15" s="2454"/>
      <c r="DQ15" s="2454"/>
      <c r="DR15" s="2454"/>
      <c r="DS15" s="2454"/>
      <c r="DT15" s="2454"/>
      <c r="DU15" s="2454"/>
      <c r="DV15" s="2454"/>
      <c r="DW15" s="2454"/>
      <c r="DX15" s="2454"/>
      <c r="DY15" s="2454"/>
      <c r="DZ15" s="2454"/>
      <c r="EA15" s="2454"/>
      <c r="EB15" s="2454"/>
      <c r="EC15" s="2454"/>
      <c r="ED15" s="2454"/>
      <c r="EE15" s="2454"/>
      <c r="EF15" s="2454"/>
      <c r="EG15" s="2454"/>
      <c r="EH15" s="2454"/>
      <c r="EI15" s="2454"/>
      <c r="EJ15" s="2454"/>
      <c r="EK15" s="2454"/>
      <c r="EL15" s="2454"/>
      <c r="EM15" s="2454"/>
      <c r="EN15" s="2454"/>
      <c r="EO15" s="2454"/>
      <c r="EP15" s="2454"/>
      <c r="EQ15" s="2454"/>
      <c r="ER15" s="2454"/>
      <c r="ES15" s="2454"/>
      <c r="ET15" s="2454"/>
      <c r="EU15" s="2454"/>
      <c r="EV15" s="2454"/>
      <c r="EW15" s="2454"/>
      <c r="EX15" s="2454"/>
      <c r="EY15" s="2454"/>
      <c r="EZ15" s="2454"/>
      <c r="FA15" s="2454"/>
      <c r="FB15" s="2454"/>
      <c r="FC15" s="2454"/>
      <c r="FD15" s="2454"/>
      <c r="FE15" s="2454"/>
      <c r="FF15" s="2454"/>
      <c r="FG15" s="2454"/>
      <c r="FH15" s="2454"/>
      <c r="FI15" s="2454"/>
      <c r="FJ15" s="2454"/>
      <c r="FK15" s="2454"/>
      <c r="FL15" s="2454"/>
      <c r="FM15" s="2454"/>
      <c r="FN15" s="2454"/>
      <c r="FO15" s="2454"/>
      <c r="FP15" s="2454"/>
      <c r="FQ15" s="2454"/>
      <c r="FR15" s="2454"/>
      <c r="FS15" s="2454"/>
      <c r="FT15" s="2454"/>
      <c r="FU15" s="2454"/>
      <c r="FV15" s="2454"/>
      <c r="FW15" s="2468"/>
      <c r="FX15" s="769"/>
      <c r="GC15" s="933">
        <v>36</v>
      </c>
    </row>
    <row customHeight="1" ht="12.75">
      <c r="D16" s="945"/>
      <c r="E16" s="944"/>
      <c r="F16" s="2225"/>
      <c r="G16" s="2225"/>
      <c r="H16" s="2457"/>
      <c r="I16" s="2457"/>
      <c r="J16" s="2458"/>
      <c r="K16" s="2458"/>
      <c r="L16" s="2458"/>
      <c r="M16" s="2458"/>
      <c r="N16" s="2458"/>
      <c r="O16" s="2406" t="s">
        <v>4346</v>
      </c>
      <c r="P16" s="2453"/>
      <c r="Q16" s="2406" t="s">
        <v>4348</v>
      </c>
      <c r="R16" s="2453"/>
      <c r="S16" s="2406" t="s">
        <v>4352</v>
      </c>
      <c r="T16" s="2453"/>
      <c r="U16" s="2406" t="s">
        <v>4357</v>
      </c>
      <c r="V16" s="2453"/>
      <c r="W16" s="2406" t="s">
        <v>4360</v>
      </c>
      <c r="X16" s="2453"/>
      <c r="Y16" s="2406" t="s">
        <v>4364</v>
      </c>
      <c r="Z16" s="2453"/>
      <c r="AA16" s="2406" t="s">
        <v>4367</v>
      </c>
      <c r="AB16" s="2453"/>
      <c r="AC16" s="2454"/>
      <c r="AD16" s="2454"/>
      <c r="AE16" s="2454"/>
      <c r="AF16" s="2454"/>
      <c r="AG16" s="2454"/>
      <c r="AH16" s="2454"/>
      <c r="AI16" s="2454"/>
      <c r="AJ16" s="2454"/>
      <c r="AK16" s="2454"/>
      <c r="AL16" s="2454"/>
      <c r="AM16" s="2454"/>
      <c r="AN16" s="2454"/>
      <c r="AO16" s="2454"/>
      <c r="AP16" s="2454"/>
      <c r="AQ16" s="2454"/>
      <c r="AR16" s="2454"/>
      <c r="AS16" s="2454"/>
      <c r="AT16" s="2454"/>
      <c r="AU16" s="2454"/>
      <c r="AV16" s="2454"/>
      <c r="AW16" s="2454"/>
      <c r="AX16" s="2454"/>
      <c r="AY16" s="2454"/>
      <c r="AZ16" s="2454"/>
      <c r="BA16" s="2454"/>
      <c r="BB16" s="2454"/>
      <c r="BC16" s="2454"/>
      <c r="BD16" s="2454"/>
      <c r="BE16" s="2454"/>
      <c r="BF16" s="2454"/>
      <c r="BG16" s="2454"/>
      <c r="BH16" s="2454"/>
      <c r="BI16" s="2454"/>
      <c r="BJ16" s="2454"/>
      <c r="BK16" s="2454"/>
      <c r="BL16" s="2454"/>
      <c r="BM16" s="2454"/>
      <c r="BN16" s="2454"/>
      <c r="BO16" s="2454"/>
      <c r="BP16" s="2454"/>
      <c r="BQ16" s="2454"/>
      <c r="BR16" s="2454"/>
      <c r="BS16" s="2473"/>
      <c r="BT16" s="2406" t="s">
        <v>734</v>
      </c>
      <c r="BU16" s="2453"/>
      <c r="BV16" s="2406" t="s">
        <v>734</v>
      </c>
      <c r="BW16" s="2453"/>
      <c r="BX16" s="2406" t="s">
        <v>734</v>
      </c>
      <c r="BY16" s="2453"/>
      <c r="BZ16" s="2406" t="s">
        <v>734</v>
      </c>
      <c r="CA16" s="2453"/>
      <c r="CB16" s="2406" t="s">
        <v>4773</v>
      </c>
      <c r="CC16" s="2453"/>
      <c r="CD16" s="2406" t="s">
        <v>734</v>
      </c>
      <c r="CE16" s="2453"/>
      <c r="CF16" s="2406" t="s">
        <v>4774</v>
      </c>
      <c r="CG16" s="2453"/>
      <c r="CH16" s="2406" t="s">
        <v>4775</v>
      </c>
      <c r="CI16" s="2453"/>
      <c r="CJ16" s="2406" t="s">
        <v>4775</v>
      </c>
      <c r="CK16" s="2453"/>
      <c r="CL16" s="2456"/>
      <c r="CM16" s="2454"/>
      <c r="CN16" s="2454"/>
      <c r="CO16" s="2454"/>
      <c r="CP16" s="2454"/>
      <c r="CQ16" s="2454"/>
      <c r="CR16" s="2454"/>
      <c r="CS16" s="2454"/>
      <c r="CT16" s="2454"/>
      <c r="CU16" s="2454"/>
      <c r="CV16" s="2454"/>
      <c r="CW16" s="2454"/>
      <c r="CX16" s="2473"/>
      <c r="CY16" s="2356" t="s">
        <v>734</v>
      </c>
      <c r="CZ16" s="2408"/>
      <c r="DA16" s="2356" t="s">
        <v>734</v>
      </c>
      <c r="DB16" s="2408"/>
      <c r="DC16" s="2356" t="s">
        <v>734</v>
      </c>
      <c r="DD16" s="2408"/>
      <c r="DE16" s="2406" t="s">
        <v>4773</v>
      </c>
      <c r="DF16" s="2453"/>
      <c r="DG16" s="2406" t="s">
        <v>4776</v>
      </c>
      <c r="DH16" s="2453"/>
      <c r="DI16" s="2406" t="s">
        <v>4776</v>
      </c>
      <c r="DJ16" s="2453"/>
      <c r="DK16" s="2456"/>
      <c r="DL16" s="2454"/>
      <c r="DM16" s="2454"/>
      <c r="DN16" s="2454"/>
      <c r="DO16" s="2454"/>
      <c r="DP16" s="2454"/>
      <c r="DQ16" s="2454"/>
      <c r="DR16" s="2454"/>
      <c r="DS16" s="2454"/>
      <c r="DT16" s="2454"/>
      <c r="DU16" s="2454"/>
      <c r="DV16" s="2454"/>
      <c r="DW16" s="2454"/>
      <c r="DX16" s="2454"/>
      <c r="DY16" s="2454"/>
      <c r="DZ16" s="2454"/>
      <c r="EA16" s="2454"/>
      <c r="EB16" s="2454"/>
      <c r="EC16" s="2454"/>
      <c r="ED16" s="2454"/>
      <c r="EE16" s="2454"/>
      <c r="EF16" s="2454"/>
      <c r="EG16" s="2454"/>
      <c r="EH16" s="2454"/>
      <c r="EI16" s="2454"/>
      <c r="EJ16" s="2454"/>
      <c r="EK16" s="2454"/>
      <c r="EL16" s="2454"/>
      <c r="EM16" s="2454"/>
      <c r="EN16" s="2454"/>
      <c r="EO16" s="2454"/>
      <c r="EP16" s="2454"/>
      <c r="EQ16" s="2454"/>
      <c r="ER16" s="2454"/>
      <c r="ES16" s="2454"/>
      <c r="ET16" s="2454"/>
      <c r="EU16" s="2454"/>
      <c r="EV16" s="2454"/>
      <c r="EW16" s="2454"/>
      <c r="EX16" s="2454"/>
      <c r="EY16" s="2454"/>
      <c r="EZ16" s="2454"/>
      <c r="FA16" s="2454"/>
      <c r="FB16" s="2454"/>
      <c r="FC16" s="2454"/>
      <c r="FD16" s="2454"/>
      <c r="FE16" s="2454"/>
      <c r="FF16" s="2454"/>
      <c r="FG16" s="2454"/>
      <c r="FH16" s="2454"/>
      <c r="FI16" s="2454"/>
      <c r="FJ16" s="2454"/>
      <c r="FK16" s="2454"/>
      <c r="FL16" s="2454"/>
      <c r="FM16" s="2454"/>
      <c r="FN16" s="2454"/>
      <c r="FO16" s="2454"/>
      <c r="FP16" s="2454"/>
      <c r="FQ16" s="2454"/>
      <c r="FR16" s="2454"/>
      <c r="FS16" s="2454"/>
      <c r="FT16" s="2454"/>
      <c r="FU16" s="2454"/>
      <c r="FV16" s="2454"/>
      <c r="FW16" s="2468"/>
      <c r="FX16" s="769"/>
      <c r="GC16" s="933">
        <v>12</v>
      </c>
    </row>
    <row customHeight="1" ht="15.75">
      <c r="E17" s="944"/>
      <c r="F17" s="2225"/>
      <c r="G17" s="2225"/>
      <c r="H17" s="2457"/>
      <c r="I17" s="2457"/>
      <c r="J17" s="2458"/>
      <c r="K17" s="2458"/>
      <c r="L17" s="2458"/>
      <c r="M17" s="2458"/>
      <c r="N17" s="2458"/>
      <c r="O17" s="1198" t="s">
        <v>4777</v>
      </c>
      <c r="P17" s="1198" t="s">
        <v>4778</v>
      </c>
      <c r="Q17" s="1198" t="s">
        <v>4777</v>
      </c>
      <c r="R17" s="1198" t="s">
        <v>4778</v>
      </c>
      <c r="S17" s="1198" t="s">
        <v>4777</v>
      </c>
      <c r="T17" s="1198" t="s">
        <v>4778</v>
      </c>
      <c r="U17" s="1198" t="s">
        <v>4777</v>
      </c>
      <c r="V17" s="1198" t="s">
        <v>4778</v>
      </c>
      <c r="W17" s="1198" t="s">
        <v>4777</v>
      </c>
      <c r="X17" s="1198" t="s">
        <v>4778</v>
      </c>
      <c r="Y17" s="1198" t="s">
        <v>4777</v>
      </c>
      <c r="Z17" s="1198" t="s">
        <v>4778</v>
      </c>
      <c r="AA17" s="1198" t="s">
        <v>4777</v>
      </c>
      <c r="AB17" s="1198" t="s">
        <v>4778</v>
      </c>
      <c r="AC17" s="2454"/>
      <c r="AD17" s="2454"/>
      <c r="AE17" s="2454"/>
      <c r="AF17" s="2454"/>
      <c r="AG17" s="2454"/>
      <c r="AH17" s="2454"/>
      <c r="AI17" s="2454"/>
      <c r="AJ17" s="2454"/>
      <c r="AK17" s="2454"/>
      <c r="AL17" s="2454"/>
      <c r="AM17" s="2454"/>
      <c r="AN17" s="2454"/>
      <c r="AO17" s="2454"/>
      <c r="AP17" s="2454"/>
      <c r="AQ17" s="2454"/>
      <c r="AR17" s="2454"/>
      <c r="AS17" s="2454"/>
      <c r="AT17" s="2454"/>
      <c r="AU17" s="2454"/>
      <c r="AV17" s="2454"/>
      <c r="AW17" s="2454"/>
      <c r="AX17" s="2454"/>
      <c r="AY17" s="2454"/>
      <c r="AZ17" s="2454"/>
      <c r="BA17" s="2454"/>
      <c r="BB17" s="2454"/>
      <c r="BC17" s="2454"/>
      <c r="BD17" s="2454"/>
      <c r="BE17" s="2454"/>
      <c r="BF17" s="2454"/>
      <c r="BG17" s="2454"/>
      <c r="BH17" s="2454"/>
      <c r="BI17" s="2454"/>
      <c r="BJ17" s="2454"/>
      <c r="BK17" s="2454"/>
      <c r="BL17" s="2454"/>
      <c r="BM17" s="2454"/>
      <c r="BN17" s="2454"/>
      <c r="BO17" s="2454"/>
      <c r="BP17" s="2454"/>
      <c r="BQ17" s="2454"/>
      <c r="BR17" s="2454"/>
      <c r="BS17" s="2473"/>
      <c r="BT17" s="1198" t="s">
        <v>4777</v>
      </c>
      <c r="BU17" s="1198" t="s">
        <v>4778</v>
      </c>
      <c r="BV17" s="1198" t="s">
        <v>4777</v>
      </c>
      <c r="BW17" s="1198" t="s">
        <v>4778</v>
      </c>
      <c r="BX17" s="1198" t="s">
        <v>4777</v>
      </c>
      <c r="BY17" s="1198" t="s">
        <v>4778</v>
      </c>
      <c r="BZ17" s="1198" t="s">
        <v>4777</v>
      </c>
      <c r="CA17" s="1198" t="s">
        <v>4778</v>
      </c>
      <c r="CB17" s="1198" t="s">
        <v>4777</v>
      </c>
      <c r="CC17" s="1198" t="s">
        <v>4778</v>
      </c>
      <c r="CD17" s="1198" t="s">
        <v>4777</v>
      </c>
      <c r="CE17" s="1198" t="s">
        <v>4778</v>
      </c>
      <c r="CF17" s="1198" t="s">
        <v>4777</v>
      </c>
      <c r="CG17" s="1198" t="s">
        <v>4778</v>
      </c>
      <c r="CH17" s="1198" t="s">
        <v>4777</v>
      </c>
      <c r="CI17" s="1198" t="s">
        <v>4778</v>
      </c>
      <c r="CJ17" s="1198" t="s">
        <v>4777</v>
      </c>
      <c r="CK17" s="1198" t="s">
        <v>4778</v>
      </c>
      <c r="CL17" s="2456"/>
      <c r="CM17" s="2454"/>
      <c r="CN17" s="2454"/>
      <c r="CO17" s="2454"/>
      <c r="CP17" s="2454"/>
      <c r="CQ17" s="2454"/>
      <c r="CR17" s="2454"/>
      <c r="CS17" s="2454"/>
      <c r="CT17" s="2454"/>
      <c r="CU17" s="2454"/>
      <c r="CV17" s="2454"/>
      <c r="CW17" s="2454"/>
      <c r="CX17" s="2473"/>
      <c r="CY17" s="1198" t="s">
        <v>4777</v>
      </c>
      <c r="CZ17" s="1198" t="s">
        <v>4778</v>
      </c>
      <c r="DA17" s="1198" t="s">
        <v>4777</v>
      </c>
      <c r="DB17" s="1198" t="s">
        <v>4778</v>
      </c>
      <c r="DC17" s="1198" t="s">
        <v>4777</v>
      </c>
      <c r="DD17" s="1198" t="s">
        <v>4778</v>
      </c>
      <c r="DE17" s="1198" t="s">
        <v>4777</v>
      </c>
      <c r="DF17" s="1198" t="s">
        <v>4778</v>
      </c>
      <c r="DG17" s="1198" t="s">
        <v>4777</v>
      </c>
      <c r="DH17" s="1198" t="s">
        <v>4778</v>
      </c>
      <c r="DI17" s="1198" t="s">
        <v>4777</v>
      </c>
      <c r="DJ17" s="1198" t="s">
        <v>4778</v>
      </c>
      <c r="DK17" s="2456"/>
      <c r="DL17" s="2454"/>
      <c r="DM17" s="2454"/>
      <c r="DN17" s="2454"/>
      <c r="DO17" s="2454"/>
      <c r="DP17" s="2454"/>
      <c r="DQ17" s="2454"/>
      <c r="DR17" s="2454"/>
      <c r="DS17" s="2454"/>
      <c r="DT17" s="2454"/>
      <c r="DU17" s="2454"/>
      <c r="DV17" s="2454"/>
      <c r="DW17" s="2454"/>
      <c r="DX17" s="2454"/>
      <c r="DY17" s="2454"/>
      <c r="DZ17" s="2454"/>
      <c r="EA17" s="2454"/>
      <c r="EB17" s="2454"/>
      <c r="EC17" s="2454"/>
      <c r="ED17" s="2454"/>
      <c r="EE17" s="2454"/>
      <c r="EF17" s="2454"/>
      <c r="EG17" s="2454"/>
      <c r="EH17" s="2454"/>
      <c r="EI17" s="2454"/>
      <c r="EJ17" s="2454"/>
      <c r="EK17" s="2454"/>
      <c r="EL17" s="2454"/>
      <c r="EM17" s="2454"/>
      <c r="EN17" s="2454"/>
      <c r="EO17" s="2454"/>
      <c r="EP17" s="2454"/>
      <c r="EQ17" s="2454"/>
      <c r="ER17" s="2454"/>
      <c r="ES17" s="2454"/>
      <c r="ET17" s="2454"/>
      <c r="EU17" s="2454"/>
      <c r="EV17" s="2454"/>
      <c r="EW17" s="2454"/>
      <c r="EX17" s="2454"/>
      <c r="EY17" s="2454"/>
      <c r="EZ17" s="2454"/>
      <c r="FA17" s="2454"/>
      <c r="FB17" s="2454"/>
      <c r="FC17" s="2454"/>
      <c r="FD17" s="2454"/>
      <c r="FE17" s="2454"/>
      <c r="FF17" s="2454"/>
      <c r="FG17" s="2454"/>
      <c r="FH17" s="2454"/>
      <c r="FI17" s="2454"/>
      <c r="FJ17" s="2454"/>
      <c r="FK17" s="2454"/>
      <c r="FL17" s="2454"/>
      <c r="FM17" s="2454"/>
      <c r="FN17" s="2454"/>
      <c r="FO17" s="2454"/>
      <c r="FP17" s="2454"/>
      <c r="FQ17" s="2454"/>
      <c r="FR17" s="2454"/>
      <c r="FS17" s="2454"/>
      <c r="FT17" s="2454"/>
      <c r="FU17" s="2454"/>
      <c r="FV17" s="2454"/>
      <c r="FW17" s="2469"/>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552</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21">
      <c r="A21" s="1331" t="s">
        <v>4510</v>
      </c>
      <c r="B21" s="947"/>
      <c r="C21" s="932"/>
      <c r="D21" s="932"/>
      <c r="E21" s="946" t="s">
        <v>22</v>
      </c>
      <c r="F21" s="1128" t="str">
        <f>INDEX(IP_MAIN_LIST_NAME_IP,MATCH(A21,IP_MAIN_LIST_IP_ID,0))&amp;" ("&amp;INDEX(IP_MAIN_START_DATE,MATCH(A21,IP_MAIN_LIST_IP_ID,0))&amp;"-"&amp;INDEX(IP_MAIN_END_DATE,MATCH(A21,IP_MAIN_LIST_IP_ID,0))&amp;")"</f>
        <v>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 (01.01.2023-31.12.2027)</v>
      </c>
      <c r="G21" s="1210"/>
      <c r="H21" s="1211"/>
      <c r="I21" s="1211"/>
      <c r="J21" s="1211"/>
      <c r="K21" s="1211"/>
      <c r="L21" s="1211"/>
      <c r="M21" s="1211"/>
      <c r="N21" s="1211"/>
      <c r="O21" s="1210"/>
      <c r="P21" s="1210"/>
      <c r="Q21" s="1210"/>
      <c r="R21" s="1210"/>
      <c r="S21" s="1210"/>
      <c r="T21" s="1210"/>
      <c r="U21" s="1212"/>
      <c r="V21" s="1212"/>
      <c r="W21" s="1212"/>
      <c r="X21" s="1212"/>
      <c r="Y21" s="1212"/>
      <c r="Z21" s="1212"/>
      <c r="AA21" s="1212"/>
      <c r="AB21" s="1210"/>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3"/>
      <c r="CM21" s="1213"/>
      <c r="CN21" s="1213"/>
      <c r="CO21" s="1213"/>
      <c r="CP21" s="1213"/>
      <c r="CQ21" s="1213"/>
      <c r="CR21" s="1213"/>
      <c r="CS21" s="1213"/>
      <c r="CT21" s="1213"/>
      <c r="CU21" s="1213"/>
      <c r="CV21" s="1213"/>
      <c r="CW21" s="1213"/>
      <c r="CX21" s="1213"/>
      <c r="CY21" s="1213"/>
      <c r="CZ21" s="1213"/>
      <c r="DA21" s="1213"/>
      <c r="DB21" s="1213"/>
      <c r="DC21" s="1213"/>
      <c r="DD21" s="1213"/>
      <c r="DE21" s="1213"/>
      <c r="DF21" s="1213"/>
      <c r="DG21" s="1213"/>
      <c r="DH21" s="1213"/>
      <c r="DI21" s="1213"/>
      <c r="DJ21" s="1213"/>
      <c r="DK21" s="1213"/>
      <c r="DL21" s="1213"/>
      <c r="DM21" s="1213"/>
      <c r="DN21" s="1213"/>
      <c r="DO21" s="1213"/>
      <c r="DP21" s="1213"/>
      <c r="DQ21" s="1213"/>
      <c r="DR21" s="1213"/>
      <c r="DS21" s="1213"/>
      <c r="DT21" s="1213"/>
      <c r="DU21" s="1213"/>
      <c r="DV21" s="1213"/>
      <c r="DW21" s="1213"/>
      <c r="DX21" s="1213"/>
      <c r="DY21" s="1213"/>
      <c r="DZ21" s="1213"/>
      <c r="EA21" s="1213"/>
      <c r="EB21" s="1213"/>
      <c r="EC21" s="1213"/>
      <c r="ED21" s="1213"/>
      <c r="EE21" s="1213"/>
      <c r="EF21" s="1213"/>
      <c r="EG21" s="1213"/>
      <c r="EH21" s="1213"/>
      <c r="EI21" s="1213"/>
      <c r="EJ21" s="1213"/>
      <c r="EK21" s="1213"/>
      <c r="EL21" s="1213"/>
      <c r="EM21" s="1213"/>
      <c r="EN21" s="1213"/>
      <c r="EO21" s="1213"/>
      <c r="EP21" s="1213"/>
      <c r="EQ21" s="1213"/>
      <c r="ER21" s="1213"/>
      <c r="ES21" s="1213"/>
      <c r="ET21" s="1213"/>
      <c r="EU21" s="1213"/>
      <c r="EV21" s="1213"/>
      <c r="EW21" s="1213"/>
      <c r="EX21" s="1213"/>
      <c r="EY21" s="1213"/>
      <c r="EZ21" s="1213"/>
      <c r="FA21" s="1213"/>
      <c r="FB21" s="1213"/>
      <c r="FC21" s="1213"/>
      <c r="FD21" s="1213"/>
      <c r="FE21" s="1213"/>
      <c r="FF21" s="1213"/>
      <c r="FG21" s="1213"/>
      <c r="FH21" s="1213"/>
      <c r="FI21" s="1213"/>
      <c r="FJ21" s="1213"/>
      <c r="FK21" s="1213"/>
      <c r="FL21" s="1213"/>
      <c r="FM21" s="1213"/>
      <c r="FN21" s="1213"/>
      <c r="FO21" s="1213"/>
      <c r="FP21" s="1213"/>
      <c r="FQ21" s="1213"/>
      <c r="FR21" s="1213"/>
      <c r="FS21" s="1213"/>
      <c r="FT21" s="1213"/>
      <c r="FU21" s="1213"/>
      <c r="FV21" s="1214"/>
      <c r="FW21" s="1208"/>
      <c r="FX21" s="1209"/>
      <c r="FY21" s="932"/>
      <c r="FZ21" s="932"/>
      <c r="GA21" s="932"/>
      <c r="GB21" s="932"/>
    </row>
    <row s="932" customFormat="1" customHeight="1" ht="24.75">
      <c r="A22" s="932" t="s">
        <v>4510</v>
      </c>
      <c r="B22" s="947"/>
      <c r="C22" s="932"/>
      <c r="D22" s="932"/>
      <c r="E22" s="1854"/>
      <c r="F22" s="2409">
        <v>1</v>
      </c>
      <c r="G22" s="2582" t="s">
        <v>4505</v>
      </c>
      <c r="H22" s="1217" t="s">
        <v>4779</v>
      </c>
      <c r="I22" s="1986" t="s">
        <v>4780</v>
      </c>
      <c r="J22" s="1218"/>
      <c r="K22" s="1218"/>
      <c r="L22" s="1218"/>
      <c r="M22" s="1218"/>
      <c r="N22" s="1218"/>
      <c r="O22" s="1219">
        <v>1.1</v>
      </c>
      <c r="P22" s="1219">
        <v>0.22</v>
      </c>
      <c r="Q22" s="1219">
        <v>0.03</v>
      </c>
      <c r="R22" s="1219">
        <v>0.02</v>
      </c>
      <c r="S22" s="1219">
        <v>199.26</v>
      </c>
      <c r="T22" s="1219">
        <v>195.72</v>
      </c>
      <c r="U22" s="1219">
        <v>2.03</v>
      </c>
      <c r="V22" s="1219">
        <v>1.8</v>
      </c>
      <c r="W22" s="1219">
        <v>0</v>
      </c>
      <c r="X22" s="1219">
        <v>0</v>
      </c>
      <c r="Y22" s="1219">
        <v>59269.68</v>
      </c>
      <c r="Z22" s="1219">
        <v>52314.53</v>
      </c>
      <c r="AA22" s="1219">
        <v>0</v>
      </c>
      <c r="AB22" s="1219">
        <v>0</v>
      </c>
      <c r="AC22" s="1218"/>
      <c r="AD22" s="1218"/>
      <c r="AE22" s="1218"/>
      <c r="AF22" s="1218"/>
      <c r="AG22" s="1218"/>
      <c r="AH22" s="1218"/>
      <c r="AI22" s="1218"/>
      <c r="AJ22" s="1218"/>
      <c r="AK22" s="1218"/>
      <c r="AL22" s="1218"/>
      <c r="AM22" s="1218"/>
      <c r="AN22" s="1218"/>
      <c r="AO22" s="1218"/>
      <c r="AP22" s="1218"/>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c r="BQ22" s="1218"/>
      <c r="BR22" s="1218"/>
      <c r="BS22" s="1218"/>
      <c r="BT22" s="1219"/>
      <c r="BU22" s="1219"/>
      <c r="BV22" s="1219"/>
      <c r="BW22" s="1219"/>
      <c r="BX22" s="1219"/>
      <c r="BY22" s="1219"/>
      <c r="BZ22" s="1219"/>
      <c r="CA22" s="1219"/>
      <c r="CB22" s="1219"/>
      <c r="CC22" s="1219"/>
      <c r="CD22" s="1219"/>
      <c r="CE22" s="1219"/>
      <c r="CF22" s="1219"/>
      <c r="CG22" s="1219"/>
      <c r="CH22" s="1219"/>
      <c r="CI22" s="1219"/>
      <c r="CJ22" s="1219"/>
      <c r="CK22" s="1219"/>
      <c r="CL22" s="1218"/>
      <c r="CM22" s="1218"/>
      <c r="CN22" s="1218"/>
      <c r="CO22" s="1218"/>
      <c r="CP22" s="1218"/>
      <c r="CQ22" s="1218"/>
      <c r="CR22" s="1218"/>
      <c r="CS22" s="1218"/>
      <c r="CT22" s="1218"/>
      <c r="CU22" s="1218"/>
      <c r="CV22" s="1218"/>
      <c r="CW22" s="1218"/>
      <c r="CX22" s="1218"/>
      <c r="CY22" s="1219"/>
      <c r="CZ22" s="1219"/>
      <c r="DA22" s="1219"/>
      <c r="DB22" s="1219"/>
      <c r="DC22" s="1219"/>
      <c r="DD22" s="1219"/>
      <c r="DE22" s="1219"/>
      <c r="DF22" s="1219"/>
      <c r="DG22" s="1219"/>
      <c r="DH22" s="1219"/>
      <c r="DI22" s="1219"/>
      <c r="DJ22" s="1219"/>
      <c r="DK22" s="1218"/>
      <c r="DL22" s="1218"/>
      <c r="DM22" s="1218"/>
      <c r="DN22" s="1218"/>
      <c r="DO22" s="1218"/>
      <c r="DP22" s="1218"/>
      <c r="DQ22" s="1218"/>
      <c r="DR22" s="1218"/>
      <c r="DS22" s="1218"/>
      <c r="DT22" s="1218"/>
      <c r="DU22" s="1218"/>
      <c r="DV22" s="1218"/>
      <c r="DW22" s="1218"/>
      <c r="DX22" s="1218"/>
      <c r="DY22" s="1218"/>
      <c r="DZ22" s="1218"/>
      <c r="EA22" s="1218"/>
      <c r="EB22" s="1218"/>
      <c r="EC22" s="1218"/>
      <c r="ED22" s="1218"/>
      <c r="EE22" s="1218"/>
      <c r="EF22" s="1218"/>
      <c r="EG22" s="1218"/>
      <c r="EH22" s="1218"/>
      <c r="EI22" s="1218"/>
      <c r="EJ22" s="1218"/>
      <c r="EK22" s="1218"/>
      <c r="EL22" s="1218"/>
      <c r="EM22" s="1218"/>
      <c r="EN22" s="1218"/>
      <c r="EO22" s="1218"/>
      <c r="EP22" s="1218"/>
      <c r="EQ22" s="1218"/>
      <c r="ER22" s="1218"/>
      <c r="ES22" s="1218"/>
      <c r="ET22" s="1218"/>
      <c r="EU22" s="1218"/>
      <c r="EV22" s="1218"/>
      <c r="EW22" s="1218"/>
      <c r="EX22" s="1218"/>
      <c r="EY22" s="1218"/>
      <c r="EZ22" s="1218"/>
      <c r="FA22" s="1218"/>
      <c r="FB22" s="1218"/>
      <c r="FC22" s="1218"/>
      <c r="FD22" s="1218"/>
      <c r="FE22" s="1218"/>
      <c r="FF22" s="1218"/>
      <c r="FG22" s="1218"/>
      <c r="FH22" s="1218"/>
      <c r="FI22" s="1218"/>
      <c r="FJ22" s="1218"/>
      <c r="FK22" s="1218"/>
      <c r="FL22" s="1218"/>
      <c r="FM22" s="1218"/>
      <c r="FN22" s="1218"/>
      <c r="FO22" s="1218"/>
      <c r="FP22" s="1218"/>
      <c r="FQ22" s="1218"/>
      <c r="FR22" s="1218"/>
      <c r="FS22" s="1218"/>
      <c r="FT22" s="1218"/>
      <c r="FU22" s="1218"/>
      <c r="FV22" s="1218"/>
      <c r="FW22" s="1218"/>
      <c r="FX22" s="1209"/>
      <c r="FY22" s="932"/>
      <c r="FZ22" s="932"/>
      <c r="GA22" s="932"/>
      <c r="GB22" s="932"/>
    </row>
    <row s="932" customFormat="1" customHeight="1" ht="12">
      <c r="A23" s="932" t="s">
        <v>4510</v>
      </c>
      <c r="B23" s="947"/>
      <c r="C23" s="932"/>
      <c r="D23" s="932"/>
      <c r="E23" s="932"/>
      <c r="F23" s="2653"/>
      <c r="G23" s="2654" t="s">
        <v>4781</v>
      </c>
      <c r="H23" s="2655"/>
      <c r="I23" s="2656"/>
      <c r="J23" s="2657"/>
      <c r="K23" s="2658"/>
      <c r="L23" s="2659"/>
      <c r="M23" s="2660"/>
      <c r="N23" s="2661"/>
      <c r="O23" s="2662"/>
      <c r="P23" s="2663"/>
      <c r="Q23" s="2664"/>
      <c r="R23" s="2665"/>
      <c r="S23" s="2666"/>
      <c r="T23" s="2667"/>
      <c r="U23" s="2668"/>
      <c r="V23" s="2669"/>
      <c r="W23" s="2670"/>
      <c r="X23" s="2671"/>
      <c r="Y23" s="2672"/>
      <c r="Z23" s="2673"/>
      <c r="AA23" s="2674"/>
      <c r="AB23" s="2675"/>
      <c r="AC23" s="2676"/>
      <c r="AD23" s="2677"/>
      <c r="AE23" s="2678"/>
      <c r="AF23" s="2679"/>
      <c r="AG23" s="2680"/>
      <c r="AH23" s="2681"/>
      <c r="AI23" s="2682"/>
      <c r="AJ23" s="2683"/>
      <c r="AK23" s="2684"/>
      <c r="AL23" s="2685"/>
      <c r="AM23" s="2686"/>
      <c r="AN23" s="2687"/>
      <c r="AO23" s="2688"/>
      <c r="AP23" s="2689"/>
      <c r="AQ23" s="2690"/>
      <c r="AR23" s="2691"/>
      <c r="AS23" s="2692"/>
      <c r="AT23" s="2693"/>
      <c r="AU23" s="2694"/>
      <c r="AV23" s="2695"/>
      <c r="AW23" s="2696"/>
      <c r="AX23" s="2697"/>
      <c r="AY23" s="2698"/>
      <c r="AZ23" s="2699"/>
      <c r="BA23" s="2700"/>
      <c r="BB23" s="2701"/>
      <c r="BC23" s="2702"/>
      <c r="BD23" s="2703"/>
      <c r="BE23" s="2704"/>
      <c r="BF23" s="2705"/>
      <c r="BG23" s="2706"/>
      <c r="BH23" s="2707"/>
      <c r="BI23" s="2708"/>
      <c r="BJ23" s="2709"/>
      <c r="BK23" s="2710"/>
      <c r="BL23" s="2711"/>
      <c r="BM23" s="2712"/>
      <c r="BN23" s="2713"/>
      <c r="BO23" s="2714"/>
      <c r="BP23" s="2715"/>
      <c r="BQ23" s="2716"/>
      <c r="BR23" s="2717"/>
      <c r="BS23" s="2718"/>
      <c r="BT23" s="2719"/>
      <c r="BU23" s="2720"/>
      <c r="BV23" s="2721"/>
      <c r="BW23" s="2722"/>
      <c r="BX23" s="2723"/>
      <c r="BY23" s="2724"/>
      <c r="BZ23" s="2725"/>
      <c r="CA23" s="2726"/>
      <c r="CB23" s="2727"/>
      <c r="CC23" s="2728"/>
      <c r="CD23" s="2729"/>
      <c r="CE23" s="2730"/>
      <c r="CF23" s="2731"/>
      <c r="CG23" s="2732"/>
      <c r="CH23" s="2733"/>
      <c r="CI23" s="2734"/>
      <c r="CJ23" s="2735"/>
      <c r="CK23" s="2736"/>
      <c r="CL23" s="2737"/>
      <c r="CM23" s="2738"/>
      <c r="CN23" s="2739"/>
      <c r="CO23" s="2740"/>
      <c r="CP23" s="2741"/>
      <c r="CQ23" s="2742"/>
      <c r="CR23" s="2743"/>
      <c r="CS23" s="2744"/>
      <c r="CT23" s="2745"/>
      <c r="CU23" s="2746"/>
      <c r="CV23" s="2747"/>
      <c r="CW23" s="2748"/>
      <c r="CX23" s="2749"/>
      <c r="CY23" s="2750"/>
      <c r="CZ23" s="2751"/>
      <c r="DA23" s="2752"/>
      <c r="DB23" s="2753"/>
      <c r="DC23" s="2754"/>
      <c r="DD23" s="2755"/>
      <c r="DE23" s="2756"/>
      <c r="DF23" s="2757"/>
      <c r="DG23" s="2758"/>
      <c r="DH23" s="2759"/>
      <c r="DI23" s="2760"/>
      <c r="DJ23" s="2761"/>
      <c r="DK23" s="2762"/>
      <c r="DL23" s="2763"/>
      <c r="DM23" s="2764"/>
      <c r="DN23" s="2765"/>
      <c r="DO23" s="2766"/>
      <c r="DP23" s="2767"/>
      <c r="DQ23" s="2768"/>
      <c r="DR23" s="2769"/>
      <c r="DS23" s="2770"/>
      <c r="DT23" s="2771"/>
      <c r="DU23" s="2772"/>
      <c r="DV23" s="2773"/>
      <c r="DW23" s="2774"/>
      <c r="DX23" s="2775"/>
      <c r="DY23" s="2776"/>
      <c r="DZ23" s="2777"/>
      <c r="EA23" s="2778"/>
      <c r="EB23" s="2779"/>
      <c r="EC23" s="2780"/>
      <c r="ED23" s="2781"/>
      <c r="EE23" s="2782"/>
      <c r="EF23" s="2783"/>
      <c r="EG23" s="2784"/>
      <c r="EH23" s="2785"/>
      <c r="EI23" s="2786"/>
      <c r="EJ23" s="2787"/>
      <c r="EK23" s="2788"/>
      <c r="EL23" s="2789"/>
      <c r="EM23" s="2790"/>
      <c r="EN23" s="2791"/>
      <c r="EO23" s="2792"/>
      <c r="EP23" s="2793"/>
      <c r="EQ23" s="2794"/>
      <c r="ER23" s="2795"/>
      <c r="ES23" s="2796"/>
      <c r="ET23" s="2797"/>
      <c r="EU23" s="2798"/>
      <c r="EV23" s="2799"/>
      <c r="EW23" s="2800"/>
      <c r="EX23" s="2801"/>
      <c r="EY23" s="2802"/>
      <c r="EZ23" s="2803"/>
      <c r="FA23" s="2804"/>
      <c r="FB23" s="2805"/>
      <c r="FC23" s="2806"/>
      <c r="FD23" s="2807"/>
      <c r="FE23" s="2808"/>
      <c r="FF23" s="2809"/>
      <c r="FG23" s="2810"/>
      <c r="FH23" s="2811"/>
      <c r="FI23" s="2812"/>
      <c r="FJ23" s="2813"/>
      <c r="FK23" s="2814"/>
      <c r="FL23" s="2815"/>
      <c r="FM23" s="2816"/>
      <c r="FN23" s="2817"/>
      <c r="FO23" s="2818"/>
      <c r="FP23" s="2819"/>
      <c r="FQ23" s="2820"/>
      <c r="FR23" s="2821"/>
      <c r="FS23" s="2822"/>
      <c r="FT23" s="2823"/>
      <c r="FU23" s="2824"/>
      <c r="FV23" s="2825"/>
      <c r="FW23" s="2826"/>
      <c r="FX23" s="1829"/>
      <c r="FY23" s="1069"/>
      <c r="FZ23" s="1069"/>
      <c r="GA23" s="1069"/>
      <c r="GB23" s="1069"/>
    </row>
    <row s="932" customFormat="1" customHeight="1" ht="21">
      <c r="A24" s="1331" t="s">
        <v>4520</v>
      </c>
      <c r="B24" s="947"/>
      <c r="C24" s="932"/>
      <c r="D24" s="932"/>
      <c r="E24" s="946" t="s">
        <v>22</v>
      </c>
      <c r="F24" s="1128" t="str">
        <f>INDEX(IP_MAIN_LIST_NAME_IP,MATCH(A24,IP_MAIN_LIST_IP_ID,0))&amp;" ("&amp;INDEX(IP_MAIN_START_DATE,MATCH(A24,IP_MAIN_LIST_IP_ID,0))&amp;"-"&amp;INDEX(IP_MAIN_END_DATE,MATCH(A24,IP_MAIN_LIST_IP_ID,0))&amp;")"</f>
        <v>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 (01.01.2018-31.12.2028)</v>
      </c>
      <c r="G24" s="1210"/>
      <c r="H24" s="1211"/>
      <c r="I24" s="1211"/>
      <c r="J24" s="1211"/>
      <c r="K24" s="1211"/>
      <c r="L24" s="1211"/>
      <c r="M24" s="1211"/>
      <c r="N24" s="1211"/>
      <c r="O24" s="1210"/>
      <c r="P24" s="1210"/>
      <c r="Q24" s="1210"/>
      <c r="R24" s="1210"/>
      <c r="S24" s="1210"/>
      <c r="T24" s="1210"/>
      <c r="U24" s="1212"/>
      <c r="V24" s="1212"/>
      <c r="W24" s="1212"/>
      <c r="X24" s="1212"/>
      <c r="Y24" s="1212"/>
      <c r="Z24" s="1212"/>
      <c r="AA24" s="1212"/>
      <c r="AB24" s="1210"/>
      <c r="AC24" s="1211"/>
      <c r="AD24" s="1211"/>
      <c r="AE24" s="1211"/>
      <c r="AF24" s="1211"/>
      <c r="AG24" s="1211"/>
      <c r="AH24" s="1211"/>
      <c r="AI24" s="1211"/>
      <c r="AJ24" s="1211"/>
      <c r="AK24" s="1211"/>
      <c r="AL24" s="1211"/>
      <c r="AM24" s="1211"/>
      <c r="AN24" s="1211"/>
      <c r="AO24" s="1211"/>
      <c r="AP24" s="1211"/>
      <c r="AQ24" s="1211"/>
      <c r="AR24" s="1211"/>
      <c r="AS24" s="1211"/>
      <c r="AT24" s="1211"/>
      <c r="AU24" s="1211"/>
      <c r="AV24" s="1211"/>
      <c r="AW24" s="1211"/>
      <c r="AX24" s="1211"/>
      <c r="AY24" s="1211"/>
      <c r="AZ24" s="1211"/>
      <c r="BA24" s="1211"/>
      <c r="BB24" s="1211"/>
      <c r="BC24" s="1211"/>
      <c r="BD24" s="1211"/>
      <c r="BE24" s="1211"/>
      <c r="BF24" s="1211"/>
      <c r="BG24" s="1211"/>
      <c r="BH24" s="1211"/>
      <c r="BI24" s="1211"/>
      <c r="BJ24" s="1211"/>
      <c r="BK24" s="1211"/>
      <c r="BL24" s="1211"/>
      <c r="BM24" s="1211"/>
      <c r="BN24" s="1211"/>
      <c r="BO24" s="1211"/>
      <c r="BP24" s="1211"/>
      <c r="BQ24" s="1211"/>
      <c r="BR24" s="1211"/>
      <c r="BS24" s="1211"/>
      <c r="BT24" s="1211"/>
      <c r="BU24" s="1211"/>
      <c r="BV24" s="1211"/>
      <c r="BW24" s="1211"/>
      <c r="BX24" s="1211"/>
      <c r="BY24" s="1211"/>
      <c r="BZ24" s="1211"/>
      <c r="CA24" s="1211"/>
      <c r="CB24" s="1211"/>
      <c r="CC24" s="1211"/>
      <c r="CD24" s="1211"/>
      <c r="CE24" s="1211"/>
      <c r="CF24" s="1211"/>
      <c r="CG24" s="1211"/>
      <c r="CH24" s="1211"/>
      <c r="CI24" s="1211"/>
      <c r="CJ24" s="1211"/>
      <c r="CK24" s="1211"/>
      <c r="CL24" s="1213"/>
      <c r="CM24" s="1213"/>
      <c r="CN24" s="1213"/>
      <c r="CO24" s="1213"/>
      <c r="CP24" s="1213"/>
      <c r="CQ24" s="1213"/>
      <c r="CR24" s="1213"/>
      <c r="CS24" s="1213"/>
      <c r="CT24" s="1213"/>
      <c r="CU24" s="1213"/>
      <c r="CV24" s="1213"/>
      <c r="CW24" s="1213"/>
      <c r="CX24" s="1213"/>
      <c r="CY24" s="1213"/>
      <c r="CZ24" s="1213"/>
      <c r="DA24" s="1213"/>
      <c r="DB24" s="1213"/>
      <c r="DC24" s="1213"/>
      <c r="DD24" s="1213"/>
      <c r="DE24" s="1213"/>
      <c r="DF24" s="1213"/>
      <c r="DG24" s="1213"/>
      <c r="DH24" s="1213"/>
      <c r="DI24" s="1213"/>
      <c r="DJ24" s="1213"/>
      <c r="DK24" s="1213"/>
      <c r="DL24" s="1213"/>
      <c r="DM24" s="1213"/>
      <c r="DN24" s="1213"/>
      <c r="DO24" s="1213"/>
      <c r="DP24" s="1213"/>
      <c r="DQ24" s="1213"/>
      <c r="DR24" s="1213"/>
      <c r="DS24" s="1213"/>
      <c r="DT24" s="1213"/>
      <c r="DU24" s="1213"/>
      <c r="DV24" s="1213"/>
      <c r="DW24" s="1213"/>
      <c r="DX24" s="1213"/>
      <c r="DY24" s="1213"/>
      <c r="DZ24" s="1213"/>
      <c r="EA24" s="1213"/>
      <c r="EB24" s="1213"/>
      <c r="EC24" s="1213"/>
      <c r="ED24" s="1213"/>
      <c r="EE24" s="1213"/>
      <c r="EF24" s="1213"/>
      <c r="EG24" s="1213"/>
      <c r="EH24" s="1213"/>
      <c r="EI24" s="1213"/>
      <c r="EJ24" s="1213"/>
      <c r="EK24" s="1213"/>
      <c r="EL24" s="1213"/>
      <c r="EM24" s="1213"/>
      <c r="EN24" s="1213"/>
      <c r="EO24" s="1213"/>
      <c r="EP24" s="1213"/>
      <c r="EQ24" s="1213"/>
      <c r="ER24" s="1213"/>
      <c r="ES24" s="1213"/>
      <c r="ET24" s="1213"/>
      <c r="EU24" s="1213"/>
      <c r="EV24" s="1213"/>
      <c r="EW24" s="1213"/>
      <c r="EX24" s="1213"/>
      <c r="EY24" s="1213"/>
      <c r="EZ24" s="1213"/>
      <c r="FA24" s="1213"/>
      <c r="FB24" s="1213"/>
      <c r="FC24" s="1213"/>
      <c r="FD24" s="1213"/>
      <c r="FE24" s="1213"/>
      <c r="FF24" s="1213"/>
      <c r="FG24" s="1213"/>
      <c r="FH24" s="1213"/>
      <c r="FI24" s="1213"/>
      <c r="FJ24" s="1213"/>
      <c r="FK24" s="1213"/>
      <c r="FL24" s="1213"/>
      <c r="FM24" s="1213"/>
      <c r="FN24" s="1213"/>
      <c r="FO24" s="1213"/>
      <c r="FP24" s="1213"/>
      <c r="FQ24" s="1213"/>
      <c r="FR24" s="1213"/>
      <c r="FS24" s="1213"/>
      <c r="FT24" s="1213"/>
      <c r="FU24" s="1213"/>
      <c r="FV24" s="1214"/>
      <c r="FW24" s="1208"/>
      <c r="FX24" s="1209"/>
      <c r="FY24" s="932"/>
      <c r="FZ24" s="932"/>
      <c r="GA24" s="932"/>
      <c r="GB24" s="932"/>
    </row>
    <row s="932" customFormat="1" customHeight="1" ht="24.75">
      <c r="A25" s="932" t="s">
        <v>4520</v>
      </c>
      <c r="B25" s="947"/>
      <c r="C25" s="932"/>
      <c r="D25" s="932"/>
      <c r="E25" s="1854"/>
      <c r="F25" s="2409">
        <v>1</v>
      </c>
      <c r="G25" s="2582" t="s">
        <v>4505</v>
      </c>
      <c r="H25" s="1217" t="s">
        <v>4779</v>
      </c>
      <c r="I25" s="1986" t="s">
        <v>4780</v>
      </c>
      <c r="J25" s="1218"/>
      <c r="K25" s="1218"/>
      <c r="L25" s="1218"/>
      <c r="M25" s="1218"/>
      <c r="N25" s="1218"/>
      <c r="O25" s="1219">
        <v>0</v>
      </c>
      <c r="P25" s="1219">
        <v>0</v>
      </c>
      <c r="Q25" s="1219">
        <v>0.13</v>
      </c>
      <c r="R25" s="1219">
        <v>0.11</v>
      </c>
      <c r="S25" s="1219">
        <v>0.2</v>
      </c>
      <c r="T25" s="1219">
        <v>0.2</v>
      </c>
      <c r="U25" s="1219">
        <v>0</v>
      </c>
      <c r="V25" s="1219">
        <v>0</v>
      </c>
      <c r="W25" s="1219">
        <v>0</v>
      </c>
      <c r="X25" s="1219">
        <v>0</v>
      </c>
      <c r="Y25" s="1219">
        <v>0</v>
      </c>
      <c r="Z25" s="1219">
        <v>0</v>
      </c>
      <c r="AA25" s="1219">
        <v>0</v>
      </c>
      <c r="AB25" s="1219">
        <v>0</v>
      </c>
      <c r="AC25" s="1218"/>
      <c r="AD25" s="1218"/>
      <c r="AE25" s="1218"/>
      <c r="AF25" s="1218"/>
      <c r="AG25" s="1218"/>
      <c r="AH25" s="1218"/>
      <c r="AI25" s="1218"/>
      <c r="AJ25" s="1218"/>
      <c r="AK25" s="1218"/>
      <c r="AL25" s="1218"/>
      <c r="AM25" s="1218"/>
      <c r="AN25" s="1218"/>
      <c r="AO25" s="1218"/>
      <c r="AP25" s="1218"/>
      <c r="AQ25" s="1218"/>
      <c r="AR25" s="1218"/>
      <c r="AS25" s="1218"/>
      <c r="AT25" s="1218"/>
      <c r="AU25" s="1218"/>
      <c r="AV25" s="1218"/>
      <c r="AW25" s="1218"/>
      <c r="AX25" s="1218"/>
      <c r="AY25" s="1218"/>
      <c r="AZ25" s="1218"/>
      <c r="BA25" s="1218"/>
      <c r="BB25" s="1218"/>
      <c r="BC25" s="1218"/>
      <c r="BD25" s="1218"/>
      <c r="BE25" s="1218"/>
      <c r="BF25" s="1218"/>
      <c r="BG25" s="1218"/>
      <c r="BH25" s="1218"/>
      <c r="BI25" s="1218"/>
      <c r="BJ25" s="1218"/>
      <c r="BK25" s="1218"/>
      <c r="BL25" s="1218"/>
      <c r="BM25" s="1218"/>
      <c r="BN25" s="1218"/>
      <c r="BO25" s="1218"/>
      <c r="BP25" s="1218"/>
      <c r="BQ25" s="1218"/>
      <c r="BR25" s="1218"/>
      <c r="BS25" s="1218"/>
      <c r="BT25" s="1219"/>
      <c r="BU25" s="1219"/>
      <c r="BV25" s="1219"/>
      <c r="BW25" s="1219"/>
      <c r="BX25" s="1219"/>
      <c r="BY25" s="1219"/>
      <c r="BZ25" s="1219"/>
      <c r="CA25" s="1219"/>
      <c r="CB25" s="1219"/>
      <c r="CC25" s="1219"/>
      <c r="CD25" s="1219"/>
      <c r="CE25" s="1219"/>
      <c r="CF25" s="1219"/>
      <c r="CG25" s="1219"/>
      <c r="CH25" s="1219"/>
      <c r="CI25" s="1219"/>
      <c r="CJ25" s="1219"/>
      <c r="CK25" s="1219"/>
      <c r="CL25" s="1218"/>
      <c r="CM25" s="1218"/>
      <c r="CN25" s="1218"/>
      <c r="CO25" s="1218"/>
      <c r="CP25" s="1218"/>
      <c r="CQ25" s="1218"/>
      <c r="CR25" s="1218"/>
      <c r="CS25" s="1218"/>
      <c r="CT25" s="1218"/>
      <c r="CU25" s="1218"/>
      <c r="CV25" s="1218"/>
      <c r="CW25" s="1218"/>
      <c r="CX25" s="1218"/>
      <c r="CY25" s="1219"/>
      <c r="CZ25" s="1219"/>
      <c r="DA25" s="1219"/>
      <c r="DB25" s="1219"/>
      <c r="DC25" s="1219"/>
      <c r="DD25" s="1219"/>
      <c r="DE25" s="1219"/>
      <c r="DF25" s="1219"/>
      <c r="DG25" s="1219"/>
      <c r="DH25" s="1219"/>
      <c r="DI25" s="1219"/>
      <c r="DJ25" s="1219"/>
      <c r="DK25" s="1218"/>
      <c r="DL25" s="1218"/>
      <c r="DM25" s="1218"/>
      <c r="DN25" s="1218"/>
      <c r="DO25" s="1218"/>
      <c r="DP25" s="1218"/>
      <c r="DQ25" s="1218"/>
      <c r="DR25" s="1218"/>
      <c r="DS25" s="1218"/>
      <c r="DT25" s="1218"/>
      <c r="DU25" s="1218"/>
      <c r="DV25" s="1218"/>
      <c r="DW25" s="1218"/>
      <c r="DX25" s="1218"/>
      <c r="DY25" s="1218"/>
      <c r="DZ25" s="1218"/>
      <c r="EA25" s="1218"/>
      <c r="EB25" s="1218"/>
      <c r="EC25" s="1218"/>
      <c r="ED25" s="1218"/>
      <c r="EE25" s="1218"/>
      <c r="EF25" s="1218"/>
      <c r="EG25" s="1218"/>
      <c r="EH25" s="1218"/>
      <c r="EI25" s="1218"/>
      <c r="EJ25" s="1218"/>
      <c r="EK25" s="1218"/>
      <c r="EL25" s="1218"/>
      <c r="EM25" s="1218"/>
      <c r="EN25" s="1218"/>
      <c r="EO25" s="1218"/>
      <c r="EP25" s="1218"/>
      <c r="EQ25" s="1218"/>
      <c r="ER25" s="1218"/>
      <c r="ES25" s="1218"/>
      <c r="ET25" s="1218"/>
      <c r="EU25" s="1218"/>
      <c r="EV25" s="1218"/>
      <c r="EW25" s="1218"/>
      <c r="EX25" s="1218"/>
      <c r="EY25" s="1218"/>
      <c r="EZ25" s="1218"/>
      <c r="FA25" s="1218"/>
      <c r="FB25" s="1218"/>
      <c r="FC25" s="1218"/>
      <c r="FD25" s="1218"/>
      <c r="FE25" s="1218"/>
      <c r="FF25" s="1218"/>
      <c r="FG25" s="1218"/>
      <c r="FH25" s="1218"/>
      <c r="FI25" s="1218"/>
      <c r="FJ25" s="1218"/>
      <c r="FK25" s="1218"/>
      <c r="FL25" s="1218"/>
      <c r="FM25" s="1218"/>
      <c r="FN25" s="1218"/>
      <c r="FO25" s="1218"/>
      <c r="FP25" s="1218"/>
      <c r="FQ25" s="1218"/>
      <c r="FR25" s="1218"/>
      <c r="FS25" s="1218"/>
      <c r="FT25" s="1218"/>
      <c r="FU25" s="1218"/>
      <c r="FV25" s="1218"/>
      <c r="FW25" s="1218"/>
      <c r="FX25" s="1209"/>
      <c r="FY25" s="932"/>
      <c r="FZ25" s="932"/>
      <c r="GA25" s="932"/>
      <c r="GB25" s="932"/>
    </row>
    <row s="932" customFormat="1" customHeight="1" ht="12">
      <c r="A26" s="932" t="s">
        <v>4520</v>
      </c>
      <c r="B26" s="947"/>
      <c r="C26" s="932"/>
      <c r="D26" s="932"/>
      <c r="E26" s="932"/>
      <c r="F26" s="3364"/>
      <c r="G26" s="3365" t="s">
        <v>4781</v>
      </c>
      <c r="H26" s="3366"/>
      <c r="I26" s="3367"/>
      <c r="J26" s="3368"/>
      <c r="K26" s="3369"/>
      <c r="L26" s="3370"/>
      <c r="M26" s="3371"/>
      <c r="N26" s="3372"/>
      <c r="O26" s="3373"/>
      <c r="P26" s="3374"/>
      <c r="Q26" s="3375"/>
      <c r="R26" s="3376"/>
      <c r="S26" s="3377"/>
      <c r="T26" s="3378"/>
      <c r="U26" s="3379"/>
      <c r="V26" s="3380"/>
      <c r="W26" s="3381"/>
      <c r="X26" s="3382"/>
      <c r="Y26" s="3383"/>
      <c r="Z26" s="3384"/>
      <c r="AA26" s="3385"/>
      <c r="AB26" s="3386"/>
      <c r="AC26" s="3387"/>
      <c r="AD26" s="3388"/>
      <c r="AE26" s="3389"/>
      <c r="AF26" s="3390"/>
      <c r="AG26" s="3391"/>
      <c r="AH26" s="3392"/>
      <c r="AI26" s="3393"/>
      <c r="AJ26" s="3394"/>
      <c r="AK26" s="3395"/>
      <c r="AL26" s="3396"/>
      <c r="AM26" s="3397"/>
      <c r="AN26" s="3398"/>
      <c r="AO26" s="3399"/>
      <c r="AP26" s="3400"/>
      <c r="AQ26" s="3401"/>
      <c r="AR26" s="3402"/>
      <c r="AS26" s="3403"/>
      <c r="AT26" s="3404"/>
      <c r="AU26" s="3405"/>
      <c r="AV26" s="3406"/>
      <c r="AW26" s="3407"/>
      <c r="AX26" s="3408"/>
      <c r="AY26" s="3409"/>
      <c r="AZ26" s="3410"/>
      <c r="BA26" s="3411"/>
      <c r="BB26" s="3412"/>
      <c r="BC26" s="3413"/>
      <c r="BD26" s="3414"/>
      <c r="BE26" s="3415"/>
      <c r="BF26" s="3416"/>
      <c r="BG26" s="3417"/>
      <c r="BH26" s="3418"/>
      <c r="BI26" s="3419"/>
      <c r="BJ26" s="3420"/>
      <c r="BK26" s="3421"/>
      <c r="BL26" s="3422"/>
      <c r="BM26" s="3423"/>
      <c r="BN26" s="3424"/>
      <c r="BO26" s="3425"/>
      <c r="BP26" s="3426"/>
      <c r="BQ26" s="3427"/>
      <c r="BR26" s="3428"/>
      <c r="BS26" s="3429"/>
      <c r="BT26" s="3430"/>
      <c r="BU26" s="3431"/>
      <c r="BV26" s="3432"/>
      <c r="BW26" s="3433"/>
      <c r="BX26" s="3434"/>
      <c r="BY26" s="3435"/>
      <c r="BZ26" s="3436"/>
      <c r="CA26" s="3437"/>
      <c r="CB26" s="3438"/>
      <c r="CC26" s="3439"/>
      <c r="CD26" s="3440"/>
      <c r="CE26" s="3441"/>
      <c r="CF26" s="3442"/>
      <c r="CG26" s="3443"/>
      <c r="CH26" s="3444"/>
      <c r="CI26" s="3445"/>
      <c r="CJ26" s="3446"/>
      <c r="CK26" s="3447"/>
      <c r="CL26" s="3448"/>
      <c r="CM26" s="3449"/>
      <c r="CN26" s="3450"/>
      <c r="CO26" s="3451"/>
      <c r="CP26" s="3452"/>
      <c r="CQ26" s="3453"/>
      <c r="CR26" s="3454"/>
      <c r="CS26" s="3455"/>
      <c r="CT26" s="3456"/>
      <c r="CU26" s="3457"/>
      <c r="CV26" s="3458"/>
      <c r="CW26" s="3459"/>
      <c r="CX26" s="3460"/>
      <c r="CY26" s="3461"/>
      <c r="CZ26" s="3462"/>
      <c r="DA26" s="3463"/>
      <c r="DB26" s="3464"/>
      <c r="DC26" s="3465"/>
      <c r="DD26" s="3466"/>
      <c r="DE26" s="3467"/>
      <c r="DF26" s="3468"/>
      <c r="DG26" s="3469"/>
      <c r="DH26" s="3470"/>
      <c r="DI26" s="3471"/>
      <c r="DJ26" s="3472"/>
      <c r="DK26" s="3473"/>
      <c r="DL26" s="3474"/>
      <c r="DM26" s="3475"/>
      <c r="DN26" s="3476"/>
      <c r="DO26" s="3477"/>
      <c r="DP26" s="3478"/>
      <c r="DQ26" s="3479"/>
      <c r="DR26" s="3480"/>
      <c r="DS26" s="3481"/>
      <c r="DT26" s="3482"/>
      <c r="DU26" s="3483"/>
      <c r="DV26" s="3484"/>
      <c r="DW26" s="3485"/>
      <c r="DX26" s="3486"/>
      <c r="DY26" s="3487"/>
      <c r="DZ26" s="3488"/>
      <c r="EA26" s="3489"/>
      <c r="EB26" s="3490"/>
      <c r="EC26" s="3491"/>
      <c r="ED26" s="3492"/>
      <c r="EE26" s="3493"/>
      <c r="EF26" s="3494"/>
      <c r="EG26" s="3495"/>
      <c r="EH26" s="3496"/>
      <c r="EI26" s="3497"/>
      <c r="EJ26" s="3498"/>
      <c r="EK26" s="3499"/>
      <c r="EL26" s="3500"/>
      <c r="EM26" s="3501"/>
      <c r="EN26" s="3502"/>
      <c r="EO26" s="3503"/>
      <c r="EP26" s="3504"/>
      <c r="EQ26" s="3505"/>
      <c r="ER26" s="3506"/>
      <c r="ES26" s="3507"/>
      <c r="ET26" s="3508"/>
      <c r="EU26" s="3509"/>
      <c r="EV26" s="3510"/>
      <c r="EW26" s="3511"/>
      <c r="EX26" s="3512"/>
      <c r="EY26" s="3513"/>
      <c r="EZ26" s="3514"/>
      <c r="FA26" s="3515"/>
      <c r="FB26" s="3516"/>
      <c r="FC26" s="3517"/>
      <c r="FD26" s="3518"/>
      <c r="FE26" s="3519"/>
      <c r="FF26" s="3520"/>
      <c r="FG26" s="3521"/>
      <c r="FH26" s="3522"/>
      <c r="FI26" s="3523"/>
      <c r="FJ26" s="3524"/>
      <c r="FK26" s="3525"/>
      <c r="FL26" s="3526"/>
      <c r="FM26" s="3527"/>
      <c r="FN26" s="3528"/>
      <c r="FO26" s="3529"/>
      <c r="FP26" s="3530"/>
      <c r="FQ26" s="3531"/>
      <c r="FR26" s="3532"/>
      <c r="FS26" s="3533"/>
      <c r="FT26" s="3534"/>
      <c r="FU26" s="3535"/>
      <c r="FV26" s="3536"/>
      <c r="FW26" s="3537"/>
      <c r="FX26" s="1829"/>
      <c r="FY26" s="1069"/>
      <c r="FZ26" s="1069"/>
      <c r="GA26" s="1069"/>
      <c r="GB26" s="1069"/>
    </row>
    <row s="932" customFormat="1" customHeight="1" ht="12.75">
      <c r="A27" s="948"/>
      <c r="B27" s="948"/>
      <c r="C27" s="948"/>
      <c r="D27" s="948"/>
      <c r="E27" s="948"/>
      <c r="F27" s="946"/>
      <c r="G27" s="946"/>
      <c r="H27" s="946"/>
      <c r="I27" s="946"/>
      <c r="J27" s="946"/>
      <c r="K27" s="946"/>
      <c r="L27" s="946"/>
      <c r="M27" s="946"/>
      <c r="N27" s="946"/>
      <c r="O27" s="946"/>
      <c r="P27" s="946"/>
      <c r="Q27" s="946"/>
      <c r="R27" s="946"/>
      <c r="S27" s="949"/>
      <c r="T27" s="949"/>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46"/>
      <c r="CO27" s="946"/>
      <c r="CP27" s="946"/>
      <c r="CQ27" s="946"/>
      <c r="CR27" s="946"/>
      <c r="CS27" s="946"/>
      <c r="CT27" s="946"/>
      <c r="CU27" s="946"/>
      <c r="CV27" s="946"/>
      <c r="CW27" s="946"/>
      <c r="CX27" s="946"/>
      <c r="CY27" s="946"/>
      <c r="CZ27" s="946"/>
      <c r="DA27" s="946"/>
      <c r="DB27" s="946"/>
      <c r="DC27" s="946"/>
      <c r="DD27" s="946"/>
      <c r="DE27" s="946"/>
      <c r="DF27" s="946"/>
      <c r="DG27" s="946"/>
      <c r="DH27" s="946"/>
      <c r="DI27" s="946"/>
      <c r="DJ27" s="946"/>
      <c r="DK27" s="946"/>
      <c r="DL27" s="946"/>
      <c r="DM27" s="946"/>
      <c r="DN27" s="946"/>
      <c r="DO27" s="946"/>
      <c r="DP27" s="946"/>
      <c r="DQ27" s="946"/>
      <c r="DR27" s="946"/>
      <c r="DS27" s="946"/>
      <c r="DT27" s="946"/>
      <c r="DU27" s="946"/>
      <c r="DV27" s="946"/>
      <c r="DW27" s="946"/>
      <c r="DX27" s="946"/>
      <c r="DY27" s="946"/>
      <c r="DZ27" s="946"/>
      <c r="EA27" s="946"/>
      <c r="EB27" s="946"/>
      <c r="EC27" s="946"/>
      <c r="ED27" s="946"/>
      <c r="EE27" s="946"/>
      <c r="EF27" s="946"/>
      <c r="EG27" s="946"/>
      <c r="EH27" s="946"/>
      <c r="EI27" s="946"/>
      <c r="EJ27" s="946"/>
      <c r="EK27" s="946"/>
      <c r="EL27" s="946"/>
      <c r="EM27" s="946"/>
      <c r="EN27" s="946"/>
      <c r="EO27" s="946"/>
      <c r="EP27" s="946"/>
      <c r="EQ27" s="946"/>
      <c r="ER27" s="946"/>
      <c r="ES27" s="946"/>
      <c r="ET27" s="946"/>
      <c r="EU27" s="946"/>
      <c r="EV27" s="946"/>
      <c r="EW27" s="946"/>
      <c r="EX27" s="946"/>
      <c r="EY27" s="946"/>
      <c r="EZ27" s="946"/>
      <c r="FA27" s="946"/>
      <c r="FB27" s="946"/>
      <c r="FC27" s="946"/>
      <c r="FD27" s="946"/>
      <c r="FE27" s="946"/>
      <c r="FF27" s="946"/>
      <c r="FG27" s="946"/>
      <c r="FH27" s="946"/>
      <c r="FI27" s="946"/>
      <c r="FJ27" s="946"/>
      <c r="FK27" s="946"/>
      <c r="FL27" s="946"/>
      <c r="FM27" s="946"/>
      <c r="FN27" s="946"/>
      <c r="FO27" s="946"/>
      <c r="FP27" s="946"/>
      <c r="FQ27" s="946"/>
      <c r="FR27" s="946"/>
      <c r="FS27" s="946"/>
      <c r="FT27" s="946"/>
      <c r="FU27" s="946"/>
      <c r="FV27" s="946"/>
      <c r="FW27" s="946"/>
      <c r="FX27" s="948"/>
      <c r="FY27" s="948"/>
      <c r="FZ27" s="948"/>
      <c r="GA27" s="948"/>
      <c r="GB27" s="948"/>
      <c r="GC27" s="929">
        <v>12</v>
      </c>
    </row>
    <row s="932" customFormat="1" customHeight="1" ht="12.75">
      <c r="A28" s="948"/>
      <c r="B28" s="948"/>
      <c r="C28" s="948"/>
      <c r="D28" s="948"/>
      <c r="E28" s="948"/>
      <c r="FX28" s="948"/>
      <c r="FY28" s="948"/>
      <c r="FZ28" s="948"/>
      <c r="GA28" s="948"/>
      <c r="GB28" s="948"/>
      <c r="GC28" s="929">
        <v>12</v>
      </c>
    </row>
    <row s="1070" customFormat="1" customHeight="1" ht="12.75">
      <c r="A29" s="1069"/>
      <c r="B29" s="1069"/>
      <c r="C29" s="1069"/>
      <c r="D29" s="1069"/>
      <c r="E29" s="1069"/>
      <c r="O29" s="1071"/>
      <c r="P29" s="1071"/>
      <c r="Q29" s="1071"/>
      <c r="R29" s="1071"/>
      <c r="S29" s="1071"/>
      <c r="T29" s="1071"/>
      <c r="U29" s="1071"/>
      <c r="V29" s="1071"/>
      <c r="W29" s="1071"/>
      <c r="X29" s="1071"/>
      <c r="Y29" s="1071"/>
      <c r="Z29" s="1071"/>
      <c r="AA29" s="1071"/>
      <c r="AB29" s="1071"/>
      <c r="AC29" s="1071"/>
      <c r="AD29" s="1071"/>
      <c r="AE29" s="1071"/>
      <c r="AF29" s="1071"/>
      <c r="AG29" s="1071"/>
      <c r="AH29" s="1071"/>
      <c r="AI29" s="1071"/>
      <c r="AJ29" s="1071"/>
      <c r="AK29" s="1071"/>
      <c r="AL29" s="1071"/>
      <c r="AM29" s="1071"/>
      <c r="AN29" s="1071"/>
      <c r="AO29" s="1071"/>
      <c r="AP29" s="1071"/>
      <c r="AQ29" s="1071"/>
      <c r="AR29" s="1071"/>
      <c r="AS29" s="1071"/>
      <c r="AT29" s="1071"/>
      <c r="AU29" s="1071"/>
      <c r="AV29" s="1071"/>
      <c r="AW29" s="1071"/>
      <c r="AX29" s="1071"/>
      <c r="AY29" s="1071"/>
      <c r="AZ29" s="1071"/>
      <c r="BA29" s="1071"/>
      <c r="BB29" s="1071"/>
      <c r="BC29" s="1071"/>
      <c r="BD29" s="1071"/>
      <c r="BE29" s="1071"/>
      <c r="BF29" s="1071"/>
      <c r="BG29" s="1071"/>
      <c r="BH29" s="1071"/>
      <c r="BI29" s="1071"/>
      <c r="BJ29" s="1071"/>
      <c r="BK29" s="1071"/>
      <c r="BL29" s="1071"/>
      <c r="BM29" s="1071"/>
      <c r="BN29" s="1071"/>
      <c r="BO29" s="1071"/>
      <c r="BP29" s="1071"/>
      <c r="BQ29" s="1071"/>
      <c r="BR29" s="1071"/>
      <c r="BS29" s="1071"/>
      <c r="BT29" s="1072"/>
      <c r="BU29" s="1072"/>
      <c r="BV29" s="1072"/>
      <c r="BW29" s="1072"/>
      <c r="BX29" s="1072"/>
      <c r="BY29" s="1072"/>
      <c r="BZ29" s="1072"/>
      <c r="CA29" s="1072"/>
      <c r="CB29" s="1072"/>
      <c r="CC29" s="1072"/>
      <c r="CD29" s="1072"/>
      <c r="CE29" s="1072"/>
      <c r="CF29" s="1072"/>
      <c r="CG29" s="1072"/>
      <c r="CH29" s="1072"/>
      <c r="CI29" s="1072"/>
      <c r="CJ29" s="1072"/>
      <c r="CK29" s="1072"/>
      <c r="CL29" s="1072"/>
      <c r="CM29" s="1072"/>
      <c r="CN29" s="1072"/>
      <c r="CO29" s="1072"/>
      <c r="CP29" s="1072"/>
      <c r="CQ29" s="1072"/>
      <c r="CR29" s="1072"/>
      <c r="CS29" s="1072"/>
      <c r="CT29" s="1072"/>
      <c r="CU29" s="1072"/>
      <c r="CV29" s="1072"/>
      <c r="CW29" s="1072"/>
      <c r="CX29" s="1072"/>
      <c r="CY29" s="1072"/>
      <c r="CZ29" s="1072"/>
      <c r="DA29" s="1072"/>
      <c r="DB29" s="1072"/>
      <c r="DC29" s="1072"/>
      <c r="DD29" s="1072"/>
      <c r="DE29" s="1072"/>
      <c r="DF29" s="1072"/>
      <c r="DG29" s="1072"/>
      <c r="DH29" s="1072"/>
      <c r="DI29" s="1072"/>
      <c r="DJ29" s="1072"/>
      <c r="DK29" s="1072"/>
      <c r="DL29" s="1072"/>
      <c r="DM29" s="1072"/>
      <c r="DN29" s="1072"/>
      <c r="DO29" s="1072"/>
      <c r="DP29" s="1072"/>
      <c r="DQ29" s="1072"/>
      <c r="DR29" s="1072"/>
      <c r="DS29" s="1072"/>
      <c r="DT29" s="1072"/>
      <c r="DU29" s="1072"/>
      <c r="DV29" s="1072"/>
      <c r="DW29" s="1072"/>
      <c r="DX29" s="1072"/>
      <c r="FX29" s="1069"/>
      <c r="FY29" s="1069"/>
      <c r="FZ29" s="1069"/>
      <c r="GA29" s="1069"/>
      <c r="GB29" s="1069"/>
      <c r="GC29" s="1070">
        <v>12</v>
      </c>
    </row>
    <row customHeight="1" ht="12.75">
      <c r="S30" s="945"/>
      <c r="T30" s="945"/>
      <c r="U30" s="945"/>
      <c r="V30" s="945"/>
      <c r="W30" s="945"/>
      <c r="X30" s="945"/>
      <c r="Y30" s="945"/>
      <c r="Z30" s="945"/>
      <c r="AA30" s="945"/>
      <c r="AB30" s="945"/>
      <c r="FX30" s="945"/>
      <c r="FY30" s="945"/>
      <c r="FZ30" s="945"/>
      <c r="GA30" s="945"/>
      <c r="GB30" s="945"/>
      <c r="GC30" s="933">
        <v>12</v>
      </c>
    </row>
    <row customHeight="1" ht="12" hidden="1">
      <c r="A31" s="933" t="s">
        <v>82</v>
      </c>
      <c r="B31" s="943">
        <v>0</v>
      </c>
      <c r="C31" s="933">
        <v>0</v>
      </c>
      <c r="D31" s="933">
        <v>0</v>
      </c>
      <c r="E31" s="933">
        <v>3</v>
      </c>
      <c r="F31" s="933">
        <v>6</v>
      </c>
      <c r="G31" s="933">
        <v>18</v>
      </c>
      <c r="H31" s="933">
        <v>27</v>
      </c>
      <c r="I31" s="933">
        <v>18</v>
      </c>
      <c r="J31" s="933">
        <v>0</v>
      </c>
      <c r="K31" s="933">
        <v>0</v>
      </c>
      <c r="L31" s="933">
        <v>0</v>
      </c>
      <c r="M31" s="933">
        <v>0</v>
      </c>
      <c r="N31" s="933">
        <v>0</v>
      </c>
      <c r="O31" s="933">
        <v>0</v>
      </c>
      <c r="P31" s="933">
        <v>0</v>
      </c>
      <c r="Q31" s="933">
        <v>0</v>
      </c>
      <c r="R31" s="933">
        <v>0</v>
      </c>
      <c r="S31" s="933">
        <v>0</v>
      </c>
      <c r="T31" s="933">
        <v>0</v>
      </c>
      <c r="U31" s="933">
        <v>0</v>
      </c>
      <c r="V31" s="933">
        <v>0</v>
      </c>
      <c r="W31" s="933">
        <v>0</v>
      </c>
      <c r="X31" s="933">
        <v>0</v>
      </c>
      <c r="Y31" s="933">
        <v>0</v>
      </c>
      <c r="Z31" s="933">
        <v>0</v>
      </c>
      <c r="AA31" s="933">
        <v>0</v>
      </c>
      <c r="AB31" s="933">
        <v>0</v>
      </c>
      <c r="AC31" s="933">
        <v>0</v>
      </c>
      <c r="AD31" s="933">
        <v>0</v>
      </c>
      <c r="AE31" s="933">
        <v>0</v>
      </c>
      <c r="AF31" s="933">
        <v>0</v>
      </c>
      <c r="AG31" s="933">
        <v>0</v>
      </c>
      <c r="AH31" s="933">
        <v>0</v>
      </c>
      <c r="AI31" s="933">
        <v>0</v>
      </c>
      <c r="AJ31" s="933">
        <v>0</v>
      </c>
      <c r="AK31" s="933">
        <v>0</v>
      </c>
      <c r="AL31" s="933">
        <v>0</v>
      </c>
      <c r="AM31" s="933">
        <v>0</v>
      </c>
      <c r="AN31" s="933">
        <v>0</v>
      </c>
      <c r="AO31" s="933">
        <v>0</v>
      </c>
      <c r="AP31" s="933">
        <v>0</v>
      </c>
      <c r="AQ31" s="933">
        <v>0</v>
      </c>
      <c r="AR31" s="933">
        <v>0</v>
      </c>
      <c r="AS31" s="933">
        <v>0</v>
      </c>
      <c r="AT31" s="933">
        <v>0</v>
      </c>
      <c r="AU31" s="933">
        <v>0</v>
      </c>
      <c r="AV31" s="933">
        <v>0</v>
      </c>
      <c r="AW31" s="933">
        <v>0</v>
      </c>
      <c r="AX31" s="933">
        <v>0</v>
      </c>
      <c r="AY31" s="933">
        <v>0</v>
      </c>
      <c r="AZ31" s="933">
        <v>0</v>
      </c>
      <c r="BA31" s="933">
        <v>0</v>
      </c>
      <c r="BB31" s="933">
        <v>0</v>
      </c>
      <c r="BC31" s="933">
        <v>0</v>
      </c>
      <c r="BD31" s="933">
        <v>0</v>
      </c>
      <c r="BE31" s="933">
        <v>0</v>
      </c>
      <c r="BF31" s="933">
        <v>0</v>
      </c>
      <c r="BG31" s="933">
        <v>0</v>
      </c>
      <c r="BH31" s="933">
        <v>0</v>
      </c>
      <c r="BI31" s="933">
        <v>0</v>
      </c>
      <c r="BJ31" s="933">
        <v>0</v>
      </c>
      <c r="BK31" s="933">
        <v>0</v>
      </c>
      <c r="BL31" s="933">
        <v>0</v>
      </c>
      <c r="BM31" s="933">
        <v>0</v>
      </c>
      <c r="BN31" s="933">
        <v>0</v>
      </c>
      <c r="BO31" s="933">
        <v>0</v>
      </c>
      <c r="BP31" s="933">
        <v>0</v>
      </c>
      <c r="BQ31" s="933">
        <v>0</v>
      </c>
      <c r="BR31" s="933">
        <v>0</v>
      </c>
      <c r="BS31" s="933">
        <v>0</v>
      </c>
      <c r="BT31" s="933">
        <v>0</v>
      </c>
      <c r="BU31" s="933">
        <v>0</v>
      </c>
      <c r="BV31" s="933">
        <v>0</v>
      </c>
      <c r="BW31" s="933">
        <v>0</v>
      </c>
      <c r="BX31" s="933">
        <v>0</v>
      </c>
      <c r="BY31" s="933">
        <v>0</v>
      </c>
      <c r="BZ31" s="933">
        <v>0</v>
      </c>
      <c r="CA31" s="933">
        <v>0</v>
      </c>
      <c r="CB31" s="933">
        <v>0</v>
      </c>
      <c r="CC31" s="933">
        <v>0</v>
      </c>
      <c r="CD31" s="933">
        <v>0</v>
      </c>
      <c r="CE31" s="933">
        <v>0</v>
      </c>
      <c r="CF31" s="933">
        <v>0</v>
      </c>
      <c r="CG31" s="933">
        <v>0</v>
      </c>
      <c r="CH31" s="933">
        <v>0</v>
      </c>
      <c r="CI31" s="933">
        <v>0</v>
      </c>
      <c r="CJ31" s="933">
        <v>0</v>
      </c>
      <c r="CK31" s="933">
        <v>0</v>
      </c>
      <c r="CL31" s="933">
        <v>0</v>
      </c>
      <c r="CM31" s="933">
        <v>0</v>
      </c>
      <c r="CN31" s="933">
        <v>0</v>
      </c>
      <c r="CO31" s="933">
        <v>0</v>
      </c>
      <c r="CP31" s="933">
        <v>0</v>
      </c>
      <c r="CQ31" s="933">
        <v>0</v>
      </c>
      <c r="CR31" s="933">
        <v>0</v>
      </c>
      <c r="CS31" s="933">
        <v>0</v>
      </c>
      <c r="CT31" s="933">
        <v>0</v>
      </c>
      <c r="CU31" s="933">
        <v>0</v>
      </c>
      <c r="CV31" s="933">
        <v>0</v>
      </c>
      <c r="CW31" s="933">
        <v>0</v>
      </c>
      <c r="CX31" s="933">
        <v>0</v>
      </c>
      <c r="CY31" s="933">
        <v>0</v>
      </c>
      <c r="CZ31" s="933">
        <v>0</v>
      </c>
      <c r="DA31" s="933">
        <v>0</v>
      </c>
      <c r="DB31" s="933">
        <v>0</v>
      </c>
      <c r="DC31" s="933">
        <v>0</v>
      </c>
      <c r="DD31" s="933">
        <v>0</v>
      </c>
      <c r="DE31" s="933">
        <v>0</v>
      </c>
      <c r="DF31" s="933">
        <v>0</v>
      </c>
      <c r="DG31" s="933">
        <v>0</v>
      </c>
      <c r="DH31" s="933">
        <v>0</v>
      </c>
      <c r="DI31" s="933">
        <v>0</v>
      </c>
      <c r="DJ31" s="933">
        <v>0</v>
      </c>
      <c r="DK31" s="933">
        <v>0</v>
      </c>
      <c r="DL31" s="933">
        <v>0</v>
      </c>
      <c r="DM31" s="933">
        <v>0</v>
      </c>
      <c r="DN31" s="933">
        <v>0</v>
      </c>
      <c r="DO31" s="933">
        <v>0</v>
      </c>
      <c r="DP31" s="933">
        <v>0</v>
      </c>
      <c r="DQ31" s="933">
        <v>0</v>
      </c>
      <c r="DR31" s="933">
        <v>0</v>
      </c>
      <c r="DS31" s="933">
        <v>0</v>
      </c>
      <c r="DT31" s="933">
        <v>0</v>
      </c>
      <c r="DU31" s="933">
        <v>0</v>
      </c>
      <c r="DV31" s="933">
        <v>0</v>
      </c>
      <c r="DW31" s="933">
        <v>0</v>
      </c>
      <c r="DX31" s="933">
        <v>0</v>
      </c>
      <c r="DY31" s="933">
        <v>0</v>
      </c>
      <c r="DZ31" s="933">
        <v>0</v>
      </c>
      <c r="EA31" s="933">
        <v>0</v>
      </c>
      <c r="EB31" s="933">
        <v>0</v>
      </c>
      <c r="EC31" s="933">
        <v>0</v>
      </c>
      <c r="ED31" s="933">
        <v>0</v>
      </c>
      <c r="EE31" s="933">
        <v>0</v>
      </c>
      <c r="EF31" s="933">
        <v>0</v>
      </c>
      <c r="EG31" s="933">
        <v>0</v>
      </c>
      <c r="EH31" s="933">
        <v>0</v>
      </c>
      <c r="EI31" s="933">
        <v>0</v>
      </c>
      <c r="EJ31" s="933">
        <v>0</v>
      </c>
      <c r="EK31" s="933">
        <v>0</v>
      </c>
      <c r="EL31" s="933">
        <v>0</v>
      </c>
      <c r="EM31" s="933">
        <v>0</v>
      </c>
      <c r="EN31" s="933">
        <v>0</v>
      </c>
      <c r="EO31" s="933">
        <v>0</v>
      </c>
      <c r="EP31" s="933">
        <v>0</v>
      </c>
      <c r="EQ31" s="933">
        <v>0</v>
      </c>
      <c r="ER31" s="933">
        <v>0</v>
      </c>
      <c r="ES31" s="933">
        <v>0</v>
      </c>
      <c r="ET31" s="933">
        <v>0</v>
      </c>
      <c r="EU31" s="933">
        <v>0</v>
      </c>
      <c r="EV31" s="933">
        <v>0</v>
      </c>
      <c r="EW31" s="933">
        <v>0</v>
      </c>
      <c r="EX31" s="933">
        <v>0</v>
      </c>
      <c r="EY31" s="933">
        <v>0</v>
      </c>
      <c r="EZ31" s="933">
        <v>0</v>
      </c>
      <c r="FA31" s="933">
        <v>0</v>
      </c>
      <c r="FB31" s="933">
        <v>0</v>
      </c>
      <c r="FC31" s="933">
        <v>0</v>
      </c>
      <c r="FD31" s="933">
        <v>0</v>
      </c>
      <c r="FE31" s="933">
        <v>0</v>
      </c>
      <c r="FF31" s="933">
        <v>0</v>
      </c>
      <c r="FG31" s="933">
        <v>0</v>
      </c>
      <c r="FH31" s="933">
        <v>0</v>
      </c>
      <c r="FI31" s="933">
        <v>0</v>
      </c>
      <c r="FJ31" s="933">
        <v>0</v>
      </c>
      <c r="FK31" s="933">
        <v>0</v>
      </c>
      <c r="FL31" s="933">
        <v>0</v>
      </c>
      <c r="FM31" s="933">
        <v>0</v>
      </c>
      <c r="FN31" s="933">
        <v>0</v>
      </c>
      <c r="FO31" s="933">
        <v>0</v>
      </c>
      <c r="FP31" s="933">
        <v>0</v>
      </c>
      <c r="FQ31" s="933">
        <v>0</v>
      </c>
      <c r="FR31" s="933">
        <v>0</v>
      </c>
      <c r="FS31" s="933">
        <v>0</v>
      </c>
      <c r="FT31" s="933">
        <v>0</v>
      </c>
      <c r="FU31" s="933">
        <v>0</v>
      </c>
      <c r="FV31" s="933">
        <v>0</v>
      </c>
      <c r="FW31" s="933">
        <v>0</v>
      </c>
      <c r="FX31" s="933">
        <v>8</v>
      </c>
      <c r="FY31" s="933">
        <v>8</v>
      </c>
      <c r="FZ31" s="933">
        <v>8</v>
      </c>
      <c r="GA31" s="933">
        <v>8</v>
      </c>
      <c r="GB31" s="933">
        <v>8</v>
      </c>
      <c r="GC31" s="9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2A0D8-EF4B-EC18-2E88-8E496296B124}" mc:Ignorable="x14ac xr xr2 xr3">
  <sheetPr>
    <tabColor theme="2" tint="-0.1"/>
  </sheetPr>
  <dimension ref="A1:AR23"/>
  <sheetViews>
    <sheetView showGridLines="0" zoomScale="90" workbookViewId="0">
      <pane xSplit="7" ySplit="14" topLeftCell="AL15" activePane="bottomRight" state="frozen"/>
      <selection pane="bottomLeft" activeCell="A15" sqref="A15"/>
      <selection pane="topRight" activeCell="H1" sqref="H1"/>
      <selection pane="bottomRight" activeCell="AL8" sqref="AL8"/>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33" style="1642" width="42.421875" customWidth="1"/>
    <col min="34" max="34" style="1373" width="93.00390625" customWidth="1"/>
    <col min="35" max="42" style="1642" width="10.00390625" customWidth="1"/>
    <col min="43" max="43" style="682" width="10.00390625" customWidth="1"/>
    <col min="44" max="44" style="1642" width="10.57421875" hidden="1"/>
  </cols>
  <sheetData>
    <row s="1373" customFormat="1" customHeight="1" ht="15" hidden="1">
      <c r="C1" s="679"/>
      <c r="H1" s="424">
        <v>4</v>
      </c>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Q1" s="427"/>
      <c r="AR1" s="424" t="s">
        <v>14</v>
      </c>
    </row>
    <row customHeight="1" ht="22.5" hidden="1">
      <c r="C2" s="1932" t="s">
        <v>103</v>
      </c>
      <c r="D2" s="546"/>
      <c r="E2" s="670"/>
      <c r="F2" s="1767" t="str">
        <f>IF(TEMPLATE_SPHERE="HEAT","Гкал/час","тыс. куб. м/сутки")</f>
        <v>Гкал/час</v>
      </c>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296"/>
      <c r="AR2" s="512">
        <v>0</v>
      </c>
    </row>
    <row s="1373" customFormat="1" customHeight="1" ht="15" hidden="1">
      <c r="C3" s="679"/>
      <c r="I3" s="1373"/>
      <c r="J3" s="1373"/>
      <c r="K3" s="1373"/>
      <c r="L3" s="1373"/>
      <c r="M3" s="1373"/>
      <c r="N3" s="1373"/>
      <c r="O3" s="1373"/>
      <c r="P3" s="1373"/>
      <c r="Q3" s="1373"/>
      <c r="R3" s="1373"/>
      <c r="S3" s="1373"/>
      <c r="T3" s="1373"/>
      <c r="U3" s="1373"/>
      <c r="V3" s="1373"/>
      <c r="W3" s="1373"/>
      <c r="X3" s="1373"/>
      <c r="Y3" s="1373"/>
      <c r="Z3" s="1373"/>
      <c r="AA3" s="1373"/>
      <c r="AB3" s="1373"/>
      <c r="AC3" s="1373"/>
      <c r="AD3" s="1373"/>
      <c r="AE3" s="1373"/>
      <c r="AF3" s="1373"/>
      <c r="AG3" s="1373"/>
      <c r="AQ3" s="427"/>
      <c r="AR3" s="424">
        <v>0</v>
      </c>
    </row>
    <row customHeight="1" ht="15.75">
      <c r="C4" s="183"/>
      <c r="D4" s="516"/>
      <c r="E4" s="516"/>
      <c r="F4" s="516"/>
      <c r="G4" s="516"/>
      <c r="H4" s="516"/>
      <c r="I4" s="1642"/>
      <c r="J4" s="1642"/>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R4" s="512">
        <v>15</v>
      </c>
    </row>
    <row customHeight="1" ht="39.75">
      <c r="C5" s="183"/>
      <c r="D5" s="225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7"/>
      <c r="F5" s="2257"/>
      <c r="G5" s="2257"/>
      <c r="H5" s="2257"/>
      <c r="I5" s="2268"/>
      <c r="J5" s="2268"/>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544"/>
      <c r="AR5" s="512">
        <v>38</v>
      </c>
    </row>
    <row customHeight="1" ht="15.75">
      <c r="C6" s="183"/>
      <c r="D6" s="2196" t="str">
        <f>IF(org=0,"Не определено",org)</f>
        <v>КГУП "Примтеплоэнерго"</v>
      </c>
      <c r="E6" s="2196"/>
      <c r="F6" s="2196"/>
      <c r="G6" s="2196"/>
      <c r="H6" s="2196"/>
      <c r="I6" s="2269"/>
      <c r="J6" s="2269"/>
      <c r="K6" s="2269"/>
      <c r="L6" s="2269"/>
      <c r="M6" s="2269"/>
      <c r="N6" s="2269"/>
      <c r="O6" s="2269"/>
      <c r="P6" s="2269"/>
      <c r="Q6" s="2269"/>
      <c r="R6" s="2269"/>
      <c r="S6" s="2269"/>
      <c r="T6" s="2269"/>
      <c r="U6" s="2269"/>
      <c r="V6" s="2269"/>
      <c r="W6" s="2269"/>
      <c r="X6" s="2269"/>
      <c r="Y6" s="2269"/>
      <c r="Z6" s="2269"/>
      <c r="AA6" s="2269"/>
      <c r="AB6" s="2269"/>
      <c r="AC6" s="2269"/>
      <c r="AD6" s="2269"/>
      <c r="AE6" s="2269"/>
      <c r="AF6" s="2269"/>
      <c r="AG6" s="2269"/>
      <c r="AH6" s="544"/>
      <c r="AR6" s="512">
        <v>15</v>
      </c>
    </row>
    <row s="1642" customFormat="1" customHeight="1" ht="15.75">
      <c r="A7" s="766"/>
      <c r="C7" s="183"/>
      <c r="D7" s="683"/>
      <c r="E7" s="683"/>
      <c r="F7" s="683"/>
      <c r="G7" s="683"/>
      <c r="H7" s="759"/>
      <c r="I7" s="2427" t="s">
        <v>22</v>
      </c>
      <c r="J7" s="2427" t="s">
        <v>22</v>
      </c>
      <c r="K7" s="2427" t="s">
        <v>22</v>
      </c>
      <c r="L7" s="2427" t="s">
        <v>22</v>
      </c>
      <c r="M7" s="2427" t="s">
        <v>22</v>
      </c>
      <c r="N7" s="2427" t="s">
        <v>22</v>
      </c>
      <c r="O7" s="2427" t="s">
        <v>22</v>
      </c>
      <c r="P7" s="2427" t="s">
        <v>22</v>
      </c>
      <c r="Q7" s="2427" t="s">
        <v>22</v>
      </c>
      <c r="R7" s="2427" t="s">
        <v>22</v>
      </c>
      <c r="S7" s="2427" t="s">
        <v>22</v>
      </c>
      <c r="T7" s="2427" t="s">
        <v>22</v>
      </c>
      <c r="U7" s="2427" t="s">
        <v>22</v>
      </c>
      <c r="V7" s="2427" t="s">
        <v>22</v>
      </c>
      <c r="W7" s="2427" t="s">
        <v>22</v>
      </c>
      <c r="X7" s="2427" t="s">
        <v>22</v>
      </c>
      <c r="Y7" s="2427" t="s">
        <v>22</v>
      </c>
      <c r="Z7" s="2427" t="s">
        <v>22</v>
      </c>
      <c r="AA7" s="2427" t="s">
        <v>22</v>
      </c>
      <c r="AB7" s="2427" t="s">
        <v>22</v>
      </c>
      <c r="AC7" s="2427" t="s">
        <v>22</v>
      </c>
      <c r="AD7" s="2427" t="s">
        <v>22</v>
      </c>
      <c r="AE7" s="2427" t="s">
        <v>22</v>
      </c>
      <c r="AF7" s="2427" t="s">
        <v>22</v>
      </c>
      <c r="AG7" s="2427" t="s">
        <v>22</v>
      </c>
      <c r="AH7" s="544"/>
      <c r="AQ7" s="682"/>
      <c r="AR7" s="765">
        <v>15</v>
      </c>
    </row>
    <row customHeight="1" ht="1.05">
      <c r="C8" s="183"/>
      <c r="D8" s="516"/>
      <c r="E8" s="516"/>
      <c r="F8" s="516"/>
      <c r="G8" s="516"/>
      <c r="H8" s="544" t="s">
        <v>254</v>
      </c>
      <c r="I8" s="1642" t="s">
        <v>287</v>
      </c>
      <c r="J8" s="1642" t="s">
        <v>303</v>
      </c>
      <c r="K8" s="1642" t="s">
        <v>258</v>
      </c>
      <c r="L8" s="1642" t="s">
        <v>260</v>
      </c>
      <c r="M8" s="1642" t="s">
        <v>262</v>
      </c>
      <c r="N8" s="1642" t="s">
        <v>264</v>
      </c>
      <c r="O8" s="1642" t="s">
        <v>266</v>
      </c>
      <c r="P8" s="1642" t="s">
        <v>268</v>
      </c>
      <c r="Q8" s="1642" t="s">
        <v>270</v>
      </c>
      <c r="R8" s="1642" t="s">
        <v>272</v>
      </c>
      <c r="S8" s="1642" t="s">
        <v>274</v>
      </c>
      <c r="T8" s="1642" t="s">
        <v>276</v>
      </c>
      <c r="U8" s="1642" t="s">
        <v>278</v>
      </c>
      <c r="V8" s="1642" t="s">
        <v>280</v>
      </c>
      <c r="W8" s="1642" t="s">
        <v>282</v>
      </c>
      <c r="X8" s="1642" t="s">
        <v>284</v>
      </c>
      <c r="Y8" s="1642" t="s">
        <v>290</v>
      </c>
      <c r="Z8" s="1642" t="s">
        <v>292</v>
      </c>
      <c r="AA8" s="1642" t="s">
        <v>293</v>
      </c>
      <c r="AB8" s="1642" t="s">
        <v>294</v>
      </c>
      <c r="AC8" s="1642" t="s">
        <v>296</v>
      </c>
      <c r="AD8" s="1642" t="s">
        <v>297</v>
      </c>
      <c r="AE8" s="1642" t="s">
        <v>299</v>
      </c>
      <c r="AF8" s="1642" t="s">
        <v>300</v>
      </c>
      <c r="AG8" s="1642" t="s">
        <v>301</v>
      </c>
      <c r="AR8" s="512">
        <v>1</v>
      </c>
    </row>
    <row customHeight="1" ht="15.75">
      <c r="C9" s="183"/>
      <c r="D9" s="718"/>
      <c r="E9" s="2387" t="s">
        <v>245</v>
      </c>
      <c r="F9" s="2388"/>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2415" t="str">
        <f>IF(I8="","",INDEX(DIFFERENTIATION_UNMERGE_VD,MATCH(I8,DIFFERENTIATION_ID_DIFF,0)))</f>
        <v>Подключение (технологическое присоединение) к системе теплоснабжения</v>
      </c>
      <c r="J9" s="2415" t="str">
        <f>IF(J8="","",INDEX(DIFFERENTIATION_UNMERGE_VD,MATCH(J8,DIFFERENTIATION_ID_DIFF,0)))</f>
        <v>Передача. Тепловая энергия</v>
      </c>
      <c r="K9" s="2415" t="str">
        <f>IF(K8="","",INDEX(DIFFERENTIATION_UNMERGE_VD,MATCH(K8,DIFFERENTIATION_ID_DIFF,0)))</f>
        <v>Производство тепловой энергии. Некомбинированная выработка</v>
      </c>
      <c r="L9" s="2415" t="str">
        <f>IF(L8="","",INDEX(DIFFERENTIATION_UNMERGE_VD,MATCH(L8,DIFFERENTIATION_ID_DIFF,0)))</f>
        <v>Производство тепловой энергии. Некомбинированная выработка</v>
      </c>
      <c r="M9" s="2415" t="str">
        <f>IF(M8="","",INDEX(DIFFERENTIATION_UNMERGE_VD,MATCH(M8,DIFFERENTIATION_ID_DIFF,0)))</f>
        <v>Производство тепловой энергии. Некомбинированная выработка</v>
      </c>
      <c r="N9" s="2415" t="str">
        <f>IF(N8="","",INDEX(DIFFERENTIATION_UNMERGE_VD,MATCH(N8,DIFFERENTIATION_ID_DIFF,0)))</f>
        <v>Производство тепловой энергии. Некомбинированная выработка</v>
      </c>
      <c r="O9" s="2415" t="str">
        <f>IF(O8="","",INDEX(DIFFERENTIATION_UNMERGE_VD,MATCH(O8,DIFFERENTIATION_ID_DIFF,0)))</f>
        <v>Производство тепловой энергии. Некомбинированная выработка</v>
      </c>
      <c r="P9" s="2415" t="str">
        <f>IF(P8="","",INDEX(DIFFERENTIATION_UNMERGE_VD,MATCH(P8,DIFFERENTIATION_ID_DIFF,0)))</f>
        <v>Производство тепловой энергии. Некомбинированная выработка</v>
      </c>
      <c r="Q9" s="2415" t="str">
        <f>IF(Q8="","",INDEX(DIFFERENTIATION_UNMERGE_VD,MATCH(Q8,DIFFERENTIATION_ID_DIFF,0)))</f>
        <v>Производство тепловой энергии. Некомбинированная выработка</v>
      </c>
      <c r="R9" s="2415" t="str">
        <f>IF(R8="","",INDEX(DIFFERENTIATION_UNMERGE_VD,MATCH(R8,DIFFERENTIATION_ID_DIFF,0)))</f>
        <v>Производство тепловой энергии. Некомбинированная выработка</v>
      </c>
      <c r="S9" s="2415" t="str">
        <f>IF(S8="","",INDEX(DIFFERENTIATION_UNMERGE_VD,MATCH(S8,DIFFERENTIATION_ID_DIFF,0)))</f>
        <v>Производство тепловой энергии. Некомбинированная выработка</v>
      </c>
      <c r="T9" s="2415" t="str">
        <f>IF(T8="","",INDEX(DIFFERENTIATION_UNMERGE_VD,MATCH(T8,DIFFERENTIATION_ID_DIFF,0)))</f>
        <v>Производство тепловой энергии. Некомбинированная выработка</v>
      </c>
      <c r="U9" s="2415" t="str">
        <f>IF(U8="","",INDEX(DIFFERENTIATION_UNMERGE_VD,MATCH(U8,DIFFERENTIATION_ID_DIFF,0)))</f>
        <v>Производство тепловой энергии. Некомбинированная выработка</v>
      </c>
      <c r="V9" s="2415" t="str">
        <f>IF(V8="","",INDEX(DIFFERENTIATION_UNMERGE_VD,MATCH(V8,DIFFERENTIATION_ID_DIFF,0)))</f>
        <v>Производство тепловой энергии. Некомбинированная выработка</v>
      </c>
      <c r="W9" s="2415" t="str">
        <f>IF(W8="","",INDEX(DIFFERENTIATION_UNMERGE_VD,MATCH(W8,DIFFERENTIATION_ID_DIFF,0)))</f>
        <v>Производство тепловой энергии. Некомбинированная выработка</v>
      </c>
      <c r="X9" s="2415" t="str">
        <f>IF(X8="","",INDEX(DIFFERENTIATION_UNMERGE_VD,MATCH(X8,DIFFERENTIATION_ID_DIFF,0)))</f>
        <v>Производство тепловой энергии. Некомбинированная выработка</v>
      </c>
      <c r="Y9" s="2415" t="str">
        <f>IF(Y8="","",INDEX(DIFFERENTIATION_UNMERGE_VD,MATCH(Y8,DIFFERENTIATION_ID_DIFF,0)))</f>
        <v>Подключение (технологическое присоединение) к системе теплоснабжения</v>
      </c>
      <c r="Z9" s="2415" t="str">
        <f>IF(Z8="","",INDEX(DIFFERENTIATION_UNMERGE_VD,MATCH(Z8,DIFFERENTIATION_ID_DIFF,0)))</f>
        <v>Подключение (технологическое присоединение) к системе теплоснабжения</v>
      </c>
      <c r="AA9" s="2415" t="str">
        <f>IF(AA8="","",INDEX(DIFFERENTIATION_UNMERGE_VD,MATCH(AA8,DIFFERENTIATION_ID_DIFF,0)))</f>
        <v>Подключение (технологическое присоединение) к системе теплоснабжения</v>
      </c>
      <c r="AB9" s="2415" t="str">
        <f>IF(AB8="","",INDEX(DIFFERENTIATION_UNMERGE_VD,MATCH(AB8,DIFFERENTIATION_ID_DIFF,0)))</f>
        <v>Подключение (технологическое присоединение) к системе теплоснабжения</v>
      </c>
      <c r="AC9" s="2415" t="str">
        <f>IF(AC8="","",INDEX(DIFFERENTIATION_UNMERGE_VD,MATCH(AC8,DIFFERENTIATION_ID_DIFF,0)))</f>
        <v>Подключение (технологическое присоединение) к системе теплоснабжения</v>
      </c>
      <c r="AD9" s="2415" t="str">
        <f>IF(AD8="","",INDEX(DIFFERENTIATION_UNMERGE_VD,MATCH(AD8,DIFFERENTIATION_ID_DIFF,0)))</f>
        <v>Подключение (технологическое присоединение) к системе теплоснабжения</v>
      </c>
      <c r="AE9" s="2415" t="str">
        <f>IF(AE8="","",INDEX(DIFFERENTIATION_UNMERGE_VD,MATCH(AE8,DIFFERENTIATION_ID_DIFF,0)))</f>
        <v>Подключение (технологическое присоединение) к системе теплоснабжения</v>
      </c>
      <c r="AF9" s="2415" t="str">
        <f>IF(AF8="","",INDEX(DIFFERENTIATION_UNMERGE_VD,MATCH(AF8,DIFFERENTIATION_ID_DIFF,0)))</f>
        <v>Подключение (технологическое присоединение) к системе теплоснабжения</v>
      </c>
      <c r="AG9" s="2415" t="str">
        <f>IF(AG8="","",INDEX(DIFFERENTIATION_UNMERGE_VD,MATCH(AG8,DIFFERENTIATION_ID_DIFF,0)))</f>
        <v>Подключение (технологическое присоединение) к системе теплоснабжения</v>
      </c>
      <c r="AH9" s="2147" t="s">
        <v>477</v>
      </c>
      <c r="AR9" s="512">
        <v>15</v>
      </c>
    </row>
    <row s="1642" customFormat="1" customHeight="1" ht="15.75">
      <c r="A10" s="766"/>
      <c r="C10" s="183"/>
      <c r="D10" s="718"/>
      <c r="E10" s="2387" t="s">
        <v>740</v>
      </c>
      <c r="F10" s="2388"/>
      <c r="G10" s="823" t="str">
        <f>IF(G8="","",INDEX(DIFFERENTIATION_UNMERGE_AREA,MATCH(G8,DIFFERENTIATION_ID_DIFF,0)))</f>
        <v/>
      </c>
      <c r="H10" s="823" t="str">
        <f>IF(H8="","",INDEX(DIFFERENTIATION_UNMERGE_AREA,MATCH(H8,DIFFERENTIATION_ID_DIFF,0)))</f>
        <v>без дифференциации</v>
      </c>
      <c r="I10" s="2415" t="str">
        <f>IF(I8="","",INDEX(DIFFERENTIATION_UNMERGE_AREA,MATCH(I8,DIFFERENTIATION_ID_DIFF,0)))</f>
        <v>Территория 28</v>
      </c>
      <c r="J10" s="2415" t="str">
        <f>IF(J8="","",INDEX(DIFFERENTIATION_UNMERGE_AREA,MATCH(J8,DIFFERENTIATION_ID_DIFF,0)))</f>
        <v>Территория 3</v>
      </c>
      <c r="K10" s="2415" t="str">
        <f>IF(K8="","",INDEX(DIFFERENTIATION_UNMERGE_AREA,MATCH(K8,DIFFERENTIATION_ID_DIFF,0)))</f>
        <v>без дифференциации</v>
      </c>
      <c r="L10" s="2415" t="str">
        <f>IF(L8="","",INDEX(DIFFERENTIATION_UNMERGE_AREA,MATCH(L8,DIFFERENTIATION_ID_DIFF,0)))</f>
        <v>без дифференциации</v>
      </c>
      <c r="M10" s="2415" t="str">
        <f>IF(M8="","",INDEX(DIFFERENTIATION_UNMERGE_AREA,MATCH(M8,DIFFERENTIATION_ID_DIFF,0)))</f>
        <v>без дифференциации</v>
      </c>
      <c r="N10" s="2415" t="str">
        <f>IF(N8="","",INDEX(DIFFERENTIATION_UNMERGE_AREA,MATCH(N8,DIFFERENTIATION_ID_DIFF,0)))</f>
        <v>без дифференциации</v>
      </c>
      <c r="O10" s="2415" t="str">
        <f>IF(O8="","",INDEX(DIFFERENTIATION_UNMERGE_AREA,MATCH(O8,DIFFERENTIATION_ID_DIFF,0)))</f>
        <v>без дифференциации</v>
      </c>
      <c r="P10" s="2415" t="str">
        <f>IF(P8="","",INDEX(DIFFERENTIATION_UNMERGE_AREA,MATCH(P8,DIFFERENTIATION_ID_DIFF,0)))</f>
        <v>без дифференциации</v>
      </c>
      <c r="Q10" s="2415" t="str">
        <f>IF(Q8="","",INDEX(DIFFERENTIATION_UNMERGE_AREA,MATCH(Q8,DIFFERENTIATION_ID_DIFF,0)))</f>
        <v>без дифференциации</v>
      </c>
      <c r="R10" s="2415" t="str">
        <f>IF(R8="","",INDEX(DIFFERENTIATION_UNMERGE_AREA,MATCH(R8,DIFFERENTIATION_ID_DIFF,0)))</f>
        <v>без дифференциации</v>
      </c>
      <c r="S10" s="2415" t="str">
        <f>IF(S8="","",INDEX(DIFFERENTIATION_UNMERGE_AREA,MATCH(S8,DIFFERENTIATION_ID_DIFF,0)))</f>
        <v>без дифференциации</v>
      </c>
      <c r="T10" s="2415" t="str">
        <f>IF(T8="","",INDEX(DIFFERENTIATION_UNMERGE_AREA,MATCH(T8,DIFFERENTIATION_ID_DIFF,0)))</f>
        <v>без дифференциации</v>
      </c>
      <c r="U10" s="2415" t="str">
        <f>IF(U8="","",INDEX(DIFFERENTIATION_UNMERGE_AREA,MATCH(U8,DIFFERENTIATION_ID_DIFF,0)))</f>
        <v>без дифференциации</v>
      </c>
      <c r="V10" s="2415" t="str">
        <f>IF(V8="","",INDEX(DIFFERENTIATION_UNMERGE_AREA,MATCH(V8,DIFFERENTIATION_ID_DIFF,0)))</f>
        <v>без дифференциации</v>
      </c>
      <c r="W10" s="2415" t="str">
        <f>IF(W8="","",INDEX(DIFFERENTIATION_UNMERGE_AREA,MATCH(W8,DIFFERENTIATION_ID_DIFF,0)))</f>
        <v>без дифференциации</v>
      </c>
      <c r="X10" s="2415" t="str">
        <f>IF(X8="","",INDEX(DIFFERENTIATION_UNMERGE_AREA,MATCH(X8,DIFFERENTIATION_ID_DIFF,0)))</f>
        <v>без дифференциации</v>
      </c>
      <c r="Y10" s="2415" t="str">
        <f>IF(Y8="","",INDEX(DIFFERENTIATION_UNMERGE_AREA,MATCH(Y8,DIFFERENTIATION_ID_DIFF,0)))</f>
        <v>Территория 18</v>
      </c>
      <c r="Z10" s="2415" t="str">
        <f>IF(Z8="","",INDEX(DIFFERENTIATION_UNMERGE_AREA,MATCH(Z8,DIFFERENTIATION_ID_DIFF,0)))</f>
        <v>Территория 7</v>
      </c>
      <c r="AA10" s="2415" t="str">
        <f>IF(AA8="","",INDEX(DIFFERENTIATION_UNMERGE_AREA,MATCH(AA8,DIFFERENTIATION_ID_DIFF,0)))</f>
        <v>Территория 2</v>
      </c>
      <c r="AB10" s="2415" t="str">
        <f>IF(AB8="","",INDEX(DIFFERENTIATION_UNMERGE_AREA,MATCH(AB8,DIFFERENTIATION_ID_DIFF,0)))</f>
        <v>Территория 14</v>
      </c>
      <c r="AC10" s="2415" t="str">
        <f>IF(AC8="","",INDEX(DIFFERENTIATION_UNMERGE_AREA,MATCH(AC8,DIFFERENTIATION_ID_DIFF,0)))</f>
        <v>Территория 25</v>
      </c>
      <c r="AD10" s="2415" t="str">
        <f>IF(AD8="","",INDEX(DIFFERENTIATION_UNMERGE_AREA,MATCH(AD8,DIFFERENTIATION_ID_DIFF,0)))</f>
        <v>Территория 4</v>
      </c>
      <c r="AE10" s="2415" t="str">
        <f>IF(AE8="","",INDEX(DIFFERENTIATION_UNMERGE_AREA,MATCH(AE8,DIFFERENTIATION_ID_DIFF,0)))</f>
        <v>Территория 13</v>
      </c>
      <c r="AF10" s="2415" t="str">
        <f>IF(AF8="","",INDEX(DIFFERENTIATION_UNMERGE_AREA,MATCH(AF8,DIFFERENTIATION_ID_DIFF,0)))</f>
        <v>Территория 1</v>
      </c>
      <c r="AG10" s="2415" t="str">
        <f>IF(AG8="","",INDEX(DIFFERENTIATION_UNMERGE_AREA,MATCH(AG8,DIFFERENTIATION_ID_DIFF,0)))</f>
        <v>Территория 5</v>
      </c>
      <c r="AH10" s="2147"/>
      <c r="AQ10" s="682"/>
      <c r="AR10" s="765">
        <v>15</v>
      </c>
    </row>
    <row s="1642" customFormat="1" customHeight="1" ht="15.75">
      <c r="A11" s="766"/>
      <c r="C11" s="183"/>
      <c r="D11" s="718"/>
      <c r="E11" s="2387" t="s">
        <v>741</v>
      </c>
      <c r="F11" s="2388"/>
      <c r="G11" s="823" t="str">
        <f>IF(G8="","",INDEX(DIFFERENTIATION_UNMERGE_SYSTEM,MATCH(G8,DIFFERENTIATION_ID_DIFF,0)))</f>
        <v/>
      </c>
      <c r="H11" s="823" t="str">
        <f>IF(H8="","",INDEX(DIFFERENTIATION_UNMERGE_SYSTEM,MATCH(H8,DIFFERENTIATION_ID_DIFF,0)))</f>
        <v>Единый тариф на тепловую энергию по Приморскому краю</v>
      </c>
      <c r="I11" s="2415" t="str">
        <f>IF(I8="","",INDEX(DIFFERENTIATION_UNMERGE_SYSTEM,MATCH(I8,DIFFERENTIATION_ID_DIFF,0)))</f>
        <v>Владивостокский городской округ</v>
      </c>
      <c r="J11" s="2415" t="str">
        <f>IF(J8="","",INDEX(DIFFERENTIATION_UNMERGE_SYSTEM,MATCH(J8,DIFFERENTIATION_ID_DIFF,0)))</f>
        <v>"Лесозаводский городской округ, Лесозаводский городской округ (05711000);
</v>
      </c>
      <c r="K11" s="2415" t="str">
        <f>IF(K8="","",INDEX(DIFFERENTIATION_UNMERGE_SYSTEM,MATCH(K8,DIFFERENTIATION_ID_DIFF,0)))</f>
        <v>Тариф на тепловую энергию по Арсеньевскому ГО</v>
      </c>
      <c r="L11" s="2415" t="str">
        <f>IF(L8="","",INDEX(DIFFERENTIATION_UNMERGE_SYSTEM,MATCH(L8,DIFFERENTIATION_ID_DIFF,0)))</f>
        <v>Тариф на тепловую энергию по городскому округгу Большой Камень</v>
      </c>
      <c r="M11" s="2415" t="str">
        <f>IF(M8="","",INDEX(DIFFERENTIATION_UNMERGE_SYSTEM,MATCH(M8,DIFFERENTIATION_ID_DIFF,0)))</f>
        <v>ГВС-открытая система на территории Артемовский городской округ</v>
      </c>
      <c r="N11" s="2415" t="str">
        <f>IF(N8="","",INDEX(DIFFERENTIATION_UNMERGE_SYSTEM,MATCH(N8,DIFFERENTIATION_ID_DIFF,0)))</f>
        <v>ГВС-открытая система на территории Дальнегорский городской округ</v>
      </c>
      <c r="O11" s="2415" t="str">
        <f>IF(O8="","",INDEX(DIFFERENTIATION_UNMERGE_SYSTEM,MATCH(O8,DIFFERENTIATION_ID_DIFF,0)))</f>
        <v>ГВС-открытая система на территории Кавалеровский муниципальный район</v>
      </c>
      <c r="P11" s="2415" t="str">
        <f>IF(P8="","",INDEX(DIFFERENTIATION_UNMERGE_SYSTEM,MATCH(P8,DIFFERENTIATION_ID_DIFF,0)))</f>
        <v>ГВС-открытая система на территории Кировский муниципальный район, Горноключевское гороское поселение (05612154); </v>
      </c>
      <c r="Q11" s="2415" t="str">
        <f>IF(Q8="","",INDEX(DIFFERENTIATION_UNMERGE_SYSTEM,MATCH(Q8,DIFFERENTIATION_ID_DIFF,0)))</f>
        <v>ГВС-открытая система на территории Михайловский муниципальный район, Новошахтинское городское поселение (05620154); </v>
      </c>
      <c r="R11" s="2415" t="str">
        <f>IF(R8="","",INDEX(DIFFERENTIATION_UNMERGE_SYSTEM,MATCH(R8,DIFFERENTIATION_ID_DIFF,0)))</f>
        <v>ГВС-открытая система на территории Пожарский муниципальный район, Губеровское сельское поселение (05634407); </v>
      </c>
      <c r="S11" s="2415" t="str">
        <f>IF(S8="","",INDEX(DIFFERENTIATION_UNMERGE_SYSTEM,MATCH(S8,DIFFERENTIATION_ID_DIFF,0)))</f>
        <v>ГВС-открытая система на территории Пожарский муниципальный район, Нагорненское сельское поселение (05634418); </v>
      </c>
      <c r="T11" s="2415" t="str">
        <f>IF(T8="","",INDEX(DIFFERENTIATION_UNMERGE_SYSTEM,MATCH(T8,DIFFERENTIATION_ID_DIFF,0)))</f>
        <v>ГВС-открытая система на территории Хасанский муниципальный район, Зарубинское городское поселение (05648153); </v>
      </c>
      <c r="U11" s="2415" t="str">
        <f>IF(U8="","",INDEX(DIFFERENTIATION_UNMERGE_SYSTEM,MATCH(U8,DIFFERENTIATION_ID_DIFF,0)))</f>
        <v>ГВС-открытая система на территории Хасанский муниципальный район, Славянское городское поселение (05648151); </v>
      </c>
      <c r="V11" s="2415" t="str">
        <f>IF(V8="","",INDEX(DIFFERENTIATION_UNMERGE_SYSTEM,MATCH(V8,DIFFERENTIATION_ID_DIFF,0)))</f>
        <v>ГВС-открытая система на территории Хорольский муниципальный район, Ярославское городское поселение (05650156); </v>
      </c>
      <c r="W11" s="2415" t="str">
        <f>IF(W8="","",INDEX(DIFFERENTIATION_UNMERGE_SYSTEM,MATCH(W8,DIFFERENTIATION_ID_DIFF,0)))</f>
        <v>ГВС-открытая система на территории Владивостокского городского округа (05701000).</v>
      </c>
      <c r="X11" s="2415" t="str">
        <f>IF(X8="","",INDEX(DIFFERENTIATION_UNMERGE_SYSTEM,MATCH(X8,DIFFERENTIATION_ID_DIFF,0)))</f>
        <v>ГВС-открытая система на территории Арсеньевский городской округ, (05703000);</v>
      </c>
      <c r="Y11" s="2415" t="str">
        <f>IF(Y8="","",INDEX(DIFFERENTIATION_UNMERGE_SYSTEM,MATCH(Y8,DIFFERENTIATION_ID_DIFF,0)))</f>
        <v>Черниговский муниципальный район</v>
      </c>
      <c r="Z11" s="2415" t="str">
        <f>IF(Z8="","",INDEX(DIFFERENTIATION_UNMERGE_SYSTEM,MATCH(Z8,DIFFERENTIATION_ID_DIFF,0)))</f>
        <v>Спасское ГО</v>
      </c>
      <c r="AA11" s="2415" t="str">
        <f>IF(AA8="","",INDEX(DIFFERENTIATION_UNMERGE_SYSTEM,MATCH(AA8,DIFFERENTIATION_ID_DIFF,0)))</f>
        <v>Дальнегорский городской округ</v>
      </c>
      <c r="AB11" s="2415" t="str">
        <f>IF(AB8="","",INDEX(DIFFERENTIATION_UNMERGE_SYSTEM,MATCH(AB8,DIFFERENTIATION_ID_DIFF,0)))</f>
        <v>Михайловский муниципальный район</v>
      </c>
      <c r="AC11" s="2415" t="str">
        <f>IF(AC8="","",INDEX(DIFFERENTIATION_UNMERGE_SYSTEM,MATCH(AC8,DIFFERENTIATION_ID_DIFF,0)))</f>
        <v>Ханкайский муниципальный район</v>
      </c>
      <c r="AD11" s="2415" t="str">
        <f>IF(AD8="","",INDEX(DIFFERENTIATION_UNMERGE_SYSTEM,MATCH(AD8,DIFFERENTIATION_ID_DIFF,0)))</f>
        <v>Находкинский городской округ</v>
      </c>
      <c r="AE11" s="2415" t="str">
        <f>IF(AE8="","",INDEX(DIFFERENTIATION_UNMERGE_SYSTEM,MATCH(AE8,DIFFERENTIATION_ID_DIFF,0)))</f>
        <v>Лазовский МО</v>
      </c>
      <c r="AF11" s="2415" t="str">
        <f>IF(AF8="","",INDEX(DIFFERENTIATION_UNMERGE_SYSTEM,MATCH(AF8,DIFFERENTIATION_ID_DIFF,0)))</f>
        <v>Артемовский городской округ</v>
      </c>
      <c r="AG11" s="2415" t="str">
        <f>IF(AG8="","",INDEX(DIFFERENTIATION_UNMERGE_SYSTEM,MATCH(AG8,DIFFERENTIATION_ID_DIFF,0)))</f>
        <v>Дальнереченский городской округ</v>
      </c>
      <c r="AH11" s="2147"/>
      <c r="AQ11" s="682"/>
      <c r="AR11" s="765">
        <v>15</v>
      </c>
    </row>
    <row s="1642" customFormat="1" customHeight="1" ht="15.75">
      <c r="A12" s="766"/>
      <c r="C12" s="183"/>
      <c r="D12" s="2389" t="s">
        <v>476</v>
      </c>
      <c r="E12" s="2390"/>
      <c r="F12" s="2390"/>
      <c r="G12" s="894"/>
      <c r="H12" s="894"/>
      <c r="I12" s="2387"/>
      <c r="J12" s="2387"/>
      <c r="K12" s="2387"/>
      <c r="L12" s="2387"/>
      <c r="M12" s="2387"/>
      <c r="N12" s="2387"/>
      <c r="O12" s="2387"/>
      <c r="P12" s="2387"/>
      <c r="Q12" s="2387"/>
      <c r="R12" s="2387"/>
      <c r="S12" s="2387"/>
      <c r="T12" s="2387"/>
      <c r="U12" s="2387"/>
      <c r="V12" s="2387"/>
      <c r="W12" s="2387"/>
      <c r="X12" s="2387"/>
      <c r="Y12" s="2387"/>
      <c r="Z12" s="2387"/>
      <c r="AA12" s="2387"/>
      <c r="AB12" s="2387"/>
      <c r="AC12" s="2387"/>
      <c r="AD12" s="2387"/>
      <c r="AE12" s="2387"/>
      <c r="AF12" s="2387"/>
      <c r="AG12" s="2387"/>
      <c r="AH12" s="2147"/>
      <c r="AQ12" s="682"/>
      <c r="AR12" s="765">
        <v>15</v>
      </c>
    </row>
    <row customHeight="1" ht="35.699999999999996">
      <c r="C13" s="183"/>
      <c r="D13" s="768" t="s">
        <v>88</v>
      </c>
      <c r="E13" s="767" t="s">
        <v>478</v>
      </c>
      <c r="F13" s="767" t="s">
        <v>742</v>
      </c>
      <c r="G13" s="815" t="s">
        <v>479</v>
      </c>
      <c r="H13" s="761" t="s">
        <v>479</v>
      </c>
      <c r="I13" s="2282" t="s">
        <v>479</v>
      </c>
      <c r="J13" s="2282" t="s">
        <v>479</v>
      </c>
      <c r="K13" s="2282" t="s">
        <v>479</v>
      </c>
      <c r="L13" s="2282" t="s">
        <v>479</v>
      </c>
      <c r="M13" s="2282" t="s">
        <v>479</v>
      </c>
      <c r="N13" s="2282" t="s">
        <v>479</v>
      </c>
      <c r="O13" s="2282" t="s">
        <v>479</v>
      </c>
      <c r="P13" s="2282" t="s">
        <v>479</v>
      </c>
      <c r="Q13" s="2282" t="s">
        <v>479</v>
      </c>
      <c r="R13" s="2282" t="s">
        <v>479</v>
      </c>
      <c r="S13" s="2282" t="s">
        <v>479</v>
      </c>
      <c r="T13" s="2282" t="s">
        <v>479</v>
      </c>
      <c r="U13" s="2282" t="s">
        <v>479</v>
      </c>
      <c r="V13" s="2282" t="s">
        <v>479</v>
      </c>
      <c r="W13" s="2282" t="s">
        <v>479</v>
      </c>
      <c r="X13" s="2282" t="s">
        <v>479</v>
      </c>
      <c r="Y13" s="2282" t="s">
        <v>479</v>
      </c>
      <c r="Z13" s="2282" t="s">
        <v>479</v>
      </c>
      <c r="AA13" s="2282" t="s">
        <v>479</v>
      </c>
      <c r="AB13" s="2282" t="s">
        <v>479</v>
      </c>
      <c r="AC13" s="2282" t="s">
        <v>479</v>
      </c>
      <c r="AD13" s="2282" t="s">
        <v>479</v>
      </c>
      <c r="AE13" s="2282" t="s">
        <v>479</v>
      </c>
      <c r="AF13" s="2282" t="s">
        <v>479</v>
      </c>
      <c r="AG13" s="2282" t="s">
        <v>479</v>
      </c>
      <c r="AH13" s="2147"/>
      <c r="AR13" s="512">
        <v>34</v>
      </c>
    </row>
    <row customHeight="1" ht="15" hidden="1">
      <c r="C14" s="183"/>
      <c r="D14" s="600" t="s">
        <v>137</v>
      </c>
      <c r="E14" s="600" t="s">
        <v>102</v>
      </c>
      <c r="F14" s="600" t="s">
        <v>90</v>
      </c>
      <c r="G14" s="666" t="str">
        <f>G1&amp;".1"</f>
        <v>.1</v>
      </c>
      <c r="H14" s="666" t="str">
        <f>H1&amp;".1"</f>
        <v>4.1</v>
      </c>
      <c r="I14" s="690" t="str">
        <f>I1&amp;".1"</f>
        <v>.1</v>
      </c>
      <c r="J14" s="690" t="str">
        <f>J1&amp;".1"</f>
        <v>.1</v>
      </c>
      <c r="K14" s="690" t="str">
        <f>K1&amp;".1"</f>
        <v>.1</v>
      </c>
      <c r="L14" s="690" t="str">
        <f>L1&amp;".1"</f>
        <v>.1</v>
      </c>
      <c r="M14" s="690" t="str">
        <f>M1&amp;".1"</f>
        <v>.1</v>
      </c>
      <c r="N14" s="690" t="str">
        <f>N1&amp;".1"</f>
        <v>.1</v>
      </c>
      <c r="O14" s="690" t="str">
        <f>O1&amp;".1"</f>
        <v>.1</v>
      </c>
      <c r="P14" s="690" t="str">
        <f>P1&amp;".1"</f>
        <v>.1</v>
      </c>
      <c r="Q14" s="690" t="str">
        <f>Q1&amp;".1"</f>
        <v>.1</v>
      </c>
      <c r="R14" s="690" t="str">
        <f>R1&amp;".1"</f>
        <v>.1</v>
      </c>
      <c r="S14" s="690" t="str">
        <f>S1&amp;".1"</f>
        <v>.1</v>
      </c>
      <c r="T14" s="690" t="str">
        <f>T1&amp;".1"</f>
        <v>.1</v>
      </c>
      <c r="U14" s="690" t="str">
        <f>U1&amp;".1"</f>
        <v>.1</v>
      </c>
      <c r="V14" s="690" t="str">
        <f>V1&amp;".1"</f>
        <v>.1</v>
      </c>
      <c r="W14" s="690" t="str">
        <f>W1&amp;".1"</f>
        <v>.1</v>
      </c>
      <c r="X14" s="690" t="str">
        <f>X1&amp;".1"</f>
        <v>.1</v>
      </c>
      <c r="Y14" s="690" t="str">
        <f>Y1&amp;".1"</f>
        <v>.1</v>
      </c>
      <c r="Z14" s="690" t="str">
        <f>Z1&amp;".1"</f>
        <v>.1</v>
      </c>
      <c r="AA14" s="690" t="str">
        <f>AA1&amp;".1"</f>
        <v>.1</v>
      </c>
      <c r="AB14" s="690" t="str">
        <f>AB1&amp;".1"</f>
        <v>.1</v>
      </c>
      <c r="AC14" s="690" t="str">
        <f>AC1&amp;".1"</f>
        <v>.1</v>
      </c>
      <c r="AD14" s="690" t="str">
        <f>AD1&amp;".1"</f>
        <v>.1</v>
      </c>
      <c r="AE14" s="690" t="str">
        <f>AE1&amp;".1"</f>
        <v>.1</v>
      </c>
      <c r="AF14" s="690" t="str">
        <f>AF1&amp;".1"</f>
        <v>.1</v>
      </c>
      <c r="AG14" s="690" t="str">
        <f>AG1&amp;".1"</f>
        <v>.1</v>
      </c>
      <c r="AH14" s="296"/>
      <c r="AR14" s="512">
        <v>0</v>
      </c>
    </row>
    <row customHeight="1" ht="15.75">
      <c r="A15" s="512"/>
      <c r="C15" s="533"/>
      <c r="D15" s="528">
        <v>1</v>
      </c>
      <c r="E15" s="1934" t="str">
        <f>TP_P_A</f>
        <v>Количество поданных заявок</v>
      </c>
      <c r="F15" s="528" t="s">
        <v>4782</v>
      </c>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21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R15" s="512">
        <v>15</v>
      </c>
    </row>
    <row customHeight="1" ht="15.75">
      <c r="A16" s="512"/>
      <c r="C16" s="533"/>
      <c r="D16" s="528">
        <v>2</v>
      </c>
      <c r="E16" s="1934" t="str">
        <f>TP_P_B</f>
        <v>Количество рассмотренных заявок</v>
      </c>
      <c r="F16" s="528" t="s">
        <v>4782</v>
      </c>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21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R16" s="512">
        <v>15</v>
      </c>
    </row>
    <row customHeight="1" ht="77.7">
      <c r="A17" s="512"/>
      <c r="C17" s="533"/>
      <c r="D17" s="528">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8" t="s">
        <v>4782</v>
      </c>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215" t="str">
        <f>TP_P_NOTE_V</f>
        <v>Указывается количество заявок с решением об отказе в течение отчетного квартала.</v>
      </c>
      <c r="AR17" s="512">
        <v>74</v>
      </c>
    </row>
    <row customHeight="1" ht="54.75">
      <c r="A18" s="512"/>
      <c r="C18" s="533"/>
      <c r="D18" s="528">
        <v>4</v>
      </c>
      <c r="E18" s="1934" t="str">
        <f>TP_P_V_1</f>
        <v>Причины отказа в заключении договора о подключении (технологическом присоединении) к системе теплоснабжения</v>
      </c>
      <c r="F18" s="528" t="s">
        <v>482</v>
      </c>
      <c r="G18" s="693"/>
      <c r="H18" s="693"/>
      <c r="I18" s="2373"/>
      <c r="J18" s="2373"/>
      <c r="K18" s="2373"/>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R18" s="512">
        <v>52</v>
      </c>
    </row>
    <row customHeight="1" ht="60">
      <c r="A19" s="512"/>
      <c r="C19" s="533"/>
      <c r="D19" s="528">
        <v>5</v>
      </c>
      <c r="E19" s="1934" t="str">
        <f>TP_P_G</f>
        <v>Резерв мощности источников тепловой энергии, входящих в систему теплоснабжения, в течение одного квартала, в том числе:</v>
      </c>
      <c r="F19" s="528" t="str">
        <f>IF(TEMPLATE_SPHERE="HEAT","Гкал/час","тыс. куб. м/сутки")</f>
        <v>Гкал/час</v>
      </c>
      <c r="G19" s="694">
        <f>SUM(G20:G22)</f>
        <v>0</v>
      </c>
      <c r="H19" s="694">
        <f>SUM(H20:H22)</f>
        <v>0</v>
      </c>
      <c r="I19" s="694">
        <f>SUM(I20:I22)</f>
        <v>0</v>
      </c>
      <c r="J19" s="694">
        <f>SUM(J20:J22)</f>
        <v>0</v>
      </c>
      <c r="K19" s="694">
        <f>SUM(K20:K22)</f>
        <v>0</v>
      </c>
      <c r="L19" s="694">
        <f>SUM(L20:L22)</f>
        <v>0</v>
      </c>
      <c r="M19" s="694">
        <f>SUM(M20:M22)</f>
        <v>0</v>
      </c>
      <c r="N19" s="694">
        <f>SUM(N20:N22)</f>
        <v>0</v>
      </c>
      <c r="O19" s="694">
        <f>SUM(O20:O22)</f>
        <v>0</v>
      </c>
      <c r="P19" s="694">
        <f>SUM(P20:P22)</f>
        <v>0</v>
      </c>
      <c r="Q19" s="694">
        <f>SUM(Q20:Q22)</f>
        <v>0</v>
      </c>
      <c r="R19" s="694">
        <f>SUM(R20:R22)</f>
        <v>0</v>
      </c>
      <c r="S19" s="694">
        <f>SUM(S20:S22)</f>
        <v>0</v>
      </c>
      <c r="T19" s="694">
        <f>SUM(T20:T22)</f>
        <v>0</v>
      </c>
      <c r="U19" s="694">
        <f>SUM(U20:U22)</f>
        <v>0</v>
      </c>
      <c r="V19" s="694">
        <f>SUM(V20:V22)</f>
        <v>0</v>
      </c>
      <c r="W19" s="694">
        <f>SUM(W20:W22)</f>
        <v>0</v>
      </c>
      <c r="X19" s="694">
        <f>SUM(X20:X22)</f>
        <v>0</v>
      </c>
      <c r="Y19" s="694">
        <f>SUM(Y20:Y22)</f>
        <v>0</v>
      </c>
      <c r="Z19" s="694">
        <f>SUM(Z20:Z22)</f>
        <v>0</v>
      </c>
      <c r="AA19" s="694">
        <f>SUM(AA20:AA22)</f>
        <v>0</v>
      </c>
      <c r="AB19" s="694">
        <f>SUM(AB20:AB22)</f>
        <v>0</v>
      </c>
      <c r="AC19" s="694">
        <f>SUM(AC20:AC22)</f>
        <v>0</v>
      </c>
      <c r="AD19" s="694">
        <f>SUM(AD20:AD22)</f>
        <v>0</v>
      </c>
      <c r="AE19" s="694">
        <f>SUM(AE20:AE22)</f>
        <v>0</v>
      </c>
      <c r="AF19" s="694">
        <f>SUM(AF20:AF22)</f>
        <v>0</v>
      </c>
      <c r="AG19" s="694">
        <f>SUM(AG20:AG22)</f>
        <v>0</v>
      </c>
      <c r="AH19" s="21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R19" s="512">
        <v>57</v>
      </c>
    </row>
    <row customHeight="1" ht="15" hidden="1">
      <c r="D20" s="516" t="s">
        <v>4783</v>
      </c>
      <c r="E20" s="695"/>
      <c r="F20" s="516"/>
      <c r="G20" s="516"/>
      <c r="H20" s="516"/>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769"/>
      <c r="AR20" s="512">
        <v>0</v>
      </c>
    </row>
    <row customHeight="1" ht="29.25">
      <c r="C21" s="458"/>
      <c r="D21" s="546" t="s">
        <v>489</v>
      </c>
      <c r="E21" s="677"/>
      <c r="F21" s="1767" t="str">
        <f>IF(TEMPLATE_SPHERE="HEAT","Гкал/час","тыс. куб. м/сутки")</f>
        <v>Гкал/час</v>
      </c>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218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R21" s="512">
        <v>28</v>
      </c>
    </row>
    <row customHeight="1" ht="15.75">
      <c r="A22" s="512"/>
      <c r="C22" s="512"/>
      <c r="D22" s="354"/>
      <c r="E22" s="587" t="s">
        <v>4784</v>
      </c>
      <c r="F22" s="579"/>
      <c r="G22" s="579"/>
      <c r="H22" s="579"/>
      <c r="I22" s="3538"/>
      <c r="J22" s="3539"/>
      <c r="K22" s="3540"/>
      <c r="L22" s="3541"/>
      <c r="M22" s="3542"/>
      <c r="N22" s="3543"/>
      <c r="O22" s="3544"/>
      <c r="P22" s="3545"/>
      <c r="Q22" s="3546"/>
      <c r="R22" s="3547"/>
      <c r="S22" s="3548"/>
      <c r="T22" s="3549"/>
      <c r="U22" s="3550"/>
      <c r="V22" s="3551"/>
      <c r="W22" s="3553"/>
      <c r="X22" s="3554"/>
      <c r="Y22" s="3556"/>
      <c r="Z22" s="3557"/>
      <c r="AA22" s="3558"/>
      <c r="AB22" s="3560"/>
      <c r="AC22" s="3561"/>
      <c r="AD22" s="3562"/>
      <c r="AE22" s="3563"/>
      <c r="AF22" s="3565"/>
      <c r="AG22" s="3598"/>
      <c r="AH22" s="2191"/>
      <c r="AQ22" s="512"/>
      <c r="AR22" s="512">
        <v>15</v>
      </c>
    </row>
    <row customHeight="1" ht="22.5" hidden="1">
      <c r="A23" s="456" t="s">
        <v>82</v>
      </c>
      <c r="B23" s="512">
        <v>0</v>
      </c>
      <c r="C23" s="690">
        <v>4</v>
      </c>
      <c r="D23" s="512">
        <v>6</v>
      </c>
      <c r="E23" s="512">
        <v>36</v>
      </c>
      <c r="F23" s="512">
        <v>9</v>
      </c>
      <c r="G23" s="765">
        <v>0</v>
      </c>
      <c r="H23" s="512">
        <v>40</v>
      </c>
      <c r="I23" s="1642">
        <v>0</v>
      </c>
      <c r="J23" s="1642">
        <v>0</v>
      </c>
      <c r="K23" s="1642">
        <v>0</v>
      </c>
      <c r="L23" s="1642">
        <v>0</v>
      </c>
      <c r="M23" s="1642">
        <v>0</v>
      </c>
      <c r="N23" s="1642">
        <v>0</v>
      </c>
      <c r="O23" s="1642">
        <v>0</v>
      </c>
      <c r="P23" s="1642">
        <v>0</v>
      </c>
      <c r="Q23" s="1642">
        <v>0</v>
      </c>
      <c r="R23" s="1642">
        <v>0</v>
      </c>
      <c r="S23" s="1642">
        <v>0</v>
      </c>
      <c r="T23" s="1642">
        <v>0</v>
      </c>
      <c r="U23" s="1642">
        <v>0</v>
      </c>
      <c r="V23" s="1642">
        <v>0</v>
      </c>
      <c r="W23" s="1642">
        <v>0</v>
      </c>
      <c r="X23" s="1642">
        <v>0</v>
      </c>
      <c r="Y23" s="1642">
        <v>0</v>
      </c>
      <c r="Z23" s="1642">
        <v>0</v>
      </c>
      <c r="AA23" s="1642">
        <v>0</v>
      </c>
      <c r="AB23" s="1642">
        <v>0</v>
      </c>
      <c r="AC23" s="1642">
        <v>0</v>
      </c>
      <c r="AD23" s="1642">
        <v>0</v>
      </c>
      <c r="AE23" s="1642">
        <v>0</v>
      </c>
      <c r="AF23" s="1642">
        <v>0</v>
      </c>
      <c r="AG23" s="1642">
        <v>0</v>
      </c>
      <c r="AH23" s="424">
        <v>93</v>
      </c>
      <c r="AI23" s="512">
        <v>10</v>
      </c>
      <c r="AJ23" s="512">
        <v>10</v>
      </c>
      <c r="AK23" s="512">
        <v>10</v>
      </c>
      <c r="AL23" s="512">
        <v>10</v>
      </c>
      <c r="AM23" s="512">
        <v>10</v>
      </c>
      <c r="AN23" s="512">
        <v>10</v>
      </c>
      <c r="AO23" s="512">
        <v>10</v>
      </c>
      <c r="AP23" s="512">
        <v>10</v>
      </c>
      <c r="AQ23" s="682">
        <v>10</v>
      </c>
      <c r="AR23" s="512">
        <v>23</v>
      </c>
    </row>
  </sheetData>
  <sheetProtection formatColumns="0" formatRows="0" autoFilter="0" sort="0" insertRows="0" insertColumns="1" deleteRows="0" deleteColumns="0"/>
  <mergeCells count="8">
    <mergeCell ref="AH21:AH22"/>
    <mergeCell ref="AH9:AH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G2 G21:AG21">
      <formula1>-9.99999999999999E+23</formula1>
      <formula2>9.99999999999999E+23</formula2>
    </dataValidation>
    <dataValidation type="whole" allowBlank="1" showErrorMessage="1" errorTitle="Ошибка" error="Допускается ввод только неотрицательных целых чисел!" sqref="G15:AG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G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980D1-F4E2-C541-D266-8720EB062DE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7"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5"/>
      <c r="F5" s="2475"/>
      <c r="G5" s="2476"/>
      <c r="Q5" s="90">
        <v>28</v>
      </c>
    </row>
    <row s="1642" customFormat="1" customHeight="1" ht="18.75">
      <c r="A6" s="889"/>
      <c r="B6" s="424"/>
      <c r="C6" s="383"/>
      <c r="D6" s="2477" t="str">
        <f>IF(org=0,"Не определено",org)</f>
        <v>КГУП "Примтеплоэнерго"</v>
      </c>
      <c r="E6" s="2478"/>
      <c r="F6" s="2478"/>
      <c r="G6" s="2479"/>
      <c r="I6" s="507"/>
      <c r="J6" s="507"/>
      <c r="Q6" s="765">
        <v>18</v>
      </c>
    </row>
    <row customHeight="1" ht="14.699999999999998">
      <c r="C7" s="103"/>
      <c r="D7" s="91"/>
      <c r="E7" s="102"/>
      <c r="F7" s="759"/>
      <c r="G7" s="200"/>
      <c r="Q7" s="90">
        <v>14</v>
      </c>
    </row>
    <row s="1642" customFormat="1" customHeight="1" ht="1.05">
      <c r="A8" s="1675"/>
      <c r="B8" s="1167"/>
      <c r="C8" s="383"/>
      <c r="D8" s="370"/>
      <c r="E8" s="396"/>
      <c r="F8" s="759"/>
      <c r="G8" s="200"/>
      <c r="I8" s="1631"/>
      <c r="J8" s="1631"/>
      <c r="Q8" s="1638">
        <v>1</v>
      </c>
    </row>
    <row customHeight="1" ht="14.699999999999998">
      <c r="C9" s="103"/>
      <c r="D9" s="2229" t="s">
        <v>476</v>
      </c>
      <c r="E9" s="2229"/>
      <c r="F9" s="2229"/>
      <c r="G9" s="2409" t="s">
        <v>477</v>
      </c>
      <c r="Q9" s="90">
        <v>14</v>
      </c>
    </row>
    <row customHeight="1" ht="24">
      <c r="C10" s="103"/>
      <c r="D10" s="112" t="s">
        <v>88</v>
      </c>
      <c r="E10" s="115" t="s">
        <v>478</v>
      </c>
      <c r="F10" s="115" t="s">
        <v>566</v>
      </c>
      <c r="G10" s="2409"/>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5" t="s">
        <v>482</v>
      </c>
      <c r="G12" s="158"/>
      <c r="Q12" s="90">
        <v>62</v>
      </c>
    </row>
    <row customHeight="1" ht="24">
      <c r="A13" s="199"/>
      <c r="C13" s="103"/>
      <c r="D13" s="154" t="s">
        <v>4686</v>
      </c>
      <c r="E13" s="20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5" t="s">
        <v>482</v>
      </c>
      <c r="G13" s="158"/>
      <c r="Q13" s="90">
        <v>23</v>
      </c>
    </row>
    <row customHeight="1" ht="14.699999999999998">
      <c r="A14" s="199"/>
      <c r="C14" s="103"/>
      <c r="D14" s="154" t="s">
        <v>4722</v>
      </c>
      <c r="E14" s="202"/>
      <c r="F14" s="220"/>
      <c r="G14" s="2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4785</v>
      </c>
      <c r="F15" s="208"/>
      <c r="G15" s="2191"/>
      <c r="Q15" s="90">
        <v>15</v>
      </c>
    </row>
    <row customHeight="1" ht="14.699999999999998">
      <c r="A16" s="199"/>
      <c r="C16" s="103"/>
      <c r="D16" s="154" t="s">
        <v>4688</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5" t="s">
        <v>482</v>
      </c>
      <c r="G16" s="344"/>
      <c r="Q16" s="90">
        <v>14</v>
      </c>
    </row>
    <row customHeight="1" ht="14.699999999999998">
      <c r="A17" s="199"/>
      <c r="C17" s="103"/>
      <c r="D17" s="154" t="s">
        <v>4730</v>
      </c>
      <c r="E17" s="202"/>
      <c r="F17" s="392"/>
      <c r="G17" s="2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0">
        <v>14</v>
      </c>
    </row>
    <row s="1642" customFormat="1" customHeight="1" ht="22.049999999999997">
      <c r="A18" s="350"/>
      <c r="B18" s="153"/>
      <c r="C18" s="314"/>
      <c r="D18" s="354"/>
      <c r="E18" s="356" t="s">
        <v>4786</v>
      </c>
      <c r="F18" s="345"/>
      <c r="G18" s="2191"/>
      <c r="I18" s="357"/>
      <c r="J18" s="357"/>
      <c r="Q18" s="349">
        <v>21</v>
      </c>
    </row>
    <row s="1642" customFormat="1" customHeight="1" ht="256.5" hidden="1">
      <c r="A19" s="350"/>
      <c r="B19" s="424"/>
      <c r="C19" s="383"/>
      <c r="D19" s="891" t="s">
        <v>4690</v>
      </c>
      <c r="E19" s="890" t="s">
        <v>4787</v>
      </c>
      <c r="F19" s="392"/>
      <c r="G19" s="344" t="s">
        <v>4788</v>
      </c>
      <c r="I19" s="507"/>
      <c r="J19" s="507"/>
      <c r="Q19" s="765">
        <v>0</v>
      </c>
    </row>
    <row s="1642" customFormat="1" customHeight="1" ht="14.699999999999998">
      <c r="A20" s="350"/>
      <c r="B20" s="153"/>
      <c r="C20" s="314"/>
      <c r="D20" s="892">
        <v>2</v>
      </c>
      <c r="E20" s="337" t="s">
        <v>4789</v>
      </c>
      <c r="F20" s="205" t="s">
        <v>482</v>
      </c>
      <c r="G20" s="344"/>
      <c r="I20" s="357"/>
      <c r="J20" s="357"/>
      <c r="Q20" s="349">
        <v>14</v>
      </c>
    </row>
    <row s="1642" customFormat="1" customHeight="1" ht="18.75" hidden="1">
      <c r="A21" s="350"/>
      <c r="B21" s="153"/>
      <c r="C21" s="314"/>
      <c r="D21" s="340" t="s">
        <v>4140</v>
      </c>
      <c r="E21" s="339"/>
      <c r="F21" s="338"/>
      <c r="G21" s="348"/>
      <c r="H21" s="341"/>
      <c r="I21" s="357"/>
      <c r="J21" s="357"/>
      <c r="Q21" s="349">
        <v>0</v>
      </c>
    </row>
    <row customHeight="1" ht="15.75">
      <c r="A22" s="199"/>
      <c r="C22" s="103"/>
      <c r="D22" s="116"/>
      <c r="E22" s="210" t="s">
        <v>498</v>
      </c>
      <c r="F22" s="345"/>
      <c r="G22" s="346"/>
      <c r="Q22" s="90">
        <v>15</v>
      </c>
    </row>
    <row s="1642" customFormat="1" customHeight="1" ht="22.5" hidden="1">
      <c r="A23" s="350"/>
      <c r="B23" s="1167"/>
      <c r="C23" s="383"/>
      <c r="D23" s="1679" t="s">
        <v>102</v>
      </c>
      <c r="E23" s="204" t="s">
        <v>4790</v>
      </c>
      <c r="F23" s="1676" t="s">
        <v>482</v>
      </c>
      <c r="G23" s="352"/>
      <c r="I23" s="1631"/>
      <c r="J23" s="1631"/>
      <c r="Q23" s="1638">
        <v>0</v>
      </c>
    </row>
    <row s="1642" customFormat="1" customHeight="1" ht="14.25" hidden="1">
      <c r="A24" s="350"/>
      <c r="B24" s="1167"/>
      <c r="C24" s="383"/>
      <c r="D24" s="1679" t="s">
        <v>4212</v>
      </c>
      <c r="E24" s="1678" t="s">
        <v>4791</v>
      </c>
      <c r="F24" s="1676" t="s">
        <v>482</v>
      </c>
      <c r="G24" s="344"/>
      <c r="I24" s="1631"/>
      <c r="J24" s="1631"/>
      <c r="Q24" s="1638">
        <v>0</v>
      </c>
    </row>
    <row s="1642" customFormat="1" customHeight="1" ht="14.25" hidden="1">
      <c r="A25" s="350"/>
      <c r="B25" s="1167"/>
      <c r="C25" s="383"/>
      <c r="D25" s="1679" t="s">
        <v>4215</v>
      </c>
      <c r="E25" s="202"/>
      <c r="F25" s="392"/>
      <c r="G25" s="2189" t="s">
        <v>4792</v>
      </c>
      <c r="I25" s="1631"/>
      <c r="J25" s="1631"/>
      <c r="Q25" s="1638">
        <v>0</v>
      </c>
    </row>
    <row s="1642" customFormat="1" customHeight="1" ht="14.25" hidden="1">
      <c r="A26" s="350"/>
      <c r="B26" s="1167"/>
      <c r="C26" s="383"/>
      <c r="D26" s="354"/>
      <c r="E26" s="356" t="s">
        <v>4793</v>
      </c>
      <c r="F26" s="345"/>
      <c r="G26" s="2191"/>
      <c r="I26" s="1631"/>
      <c r="J26" s="1631"/>
      <c r="Q26" s="1638">
        <v>0</v>
      </c>
    </row>
    <row s="1642" customFormat="1" customHeight="1" ht="33.75" hidden="1">
      <c r="A27" s="350"/>
      <c r="B27" s="1373"/>
      <c r="C27" s="383"/>
      <c r="D27" s="2083" t="s">
        <v>90</v>
      </c>
      <c r="E27" s="204" t="s">
        <v>4794</v>
      </c>
      <c r="F27" s="2084" t="s">
        <v>482</v>
      </c>
      <c r="G27" s="1532"/>
      <c r="I27" s="1631"/>
      <c r="J27" s="1631"/>
      <c r="Q27" s="1638">
        <v>0</v>
      </c>
    </row>
    <row s="1642" customFormat="1" customHeight="1" ht="22.5" hidden="1">
      <c r="A28" s="350"/>
      <c r="B28" s="1373"/>
      <c r="C28" s="383"/>
      <c r="D28" s="2083" t="s">
        <v>500</v>
      </c>
      <c r="E28" s="2085" t="s">
        <v>4795</v>
      </c>
      <c r="F28" s="2084" t="s">
        <v>482</v>
      </c>
      <c r="G28" s="344"/>
      <c r="I28" s="1631"/>
      <c r="J28" s="1631"/>
      <c r="Q28" s="1638">
        <v>0</v>
      </c>
    </row>
    <row s="1642" customFormat="1" customHeight="1" ht="14.25" hidden="1">
      <c r="A29" s="350"/>
      <c r="B29" s="1373"/>
      <c r="C29" s="383"/>
      <c r="D29" s="2083" t="s">
        <v>502</v>
      </c>
      <c r="E29" s="2630"/>
      <c r="F29" s="669"/>
      <c r="G29" s="2189" t="s">
        <v>4796</v>
      </c>
      <c r="I29" s="1631"/>
      <c r="J29" s="1631"/>
      <c r="Q29" s="1638">
        <v>0</v>
      </c>
    </row>
    <row s="1642" customFormat="1" customHeight="1" ht="14.25" hidden="1">
      <c r="A30" s="350"/>
      <c r="B30" s="1373"/>
      <c r="C30" s="383"/>
      <c r="D30" s="354"/>
      <c r="E30" s="578" t="s">
        <v>4793</v>
      </c>
      <c r="F30" s="345"/>
      <c r="G30" s="2191"/>
      <c r="I30" s="1631"/>
      <c r="J30" s="1631"/>
      <c r="Q30" s="1638">
        <v>0</v>
      </c>
    </row>
    <row customHeight="1" ht="3">
      <c r="Q31" s="90">
        <v>3</v>
      </c>
    </row>
    <row customHeight="1" ht="14.699999999999998">
      <c r="D32" s="343"/>
      <c r="E32" s="342"/>
      <c r="F32" s="322"/>
      <c r="G32" s="322"/>
      <c r="H32" s="322"/>
      <c r="I32" s="322"/>
      <c r="J32" s="322"/>
      <c r="K32" s="322"/>
      <c r="L32" s="322"/>
      <c r="M32" s="322"/>
      <c r="N32" s="322"/>
      <c r="O32" s="322"/>
      <c r="P32" s="322"/>
      <c r="Q32" s="90">
        <v>14</v>
      </c>
    </row>
    <row customHeight="1" ht="14.699999999999998">
      <c r="D33" s="343"/>
      <c r="E33" s="589"/>
      <c r="Q33" s="90">
        <v>14</v>
      </c>
    </row>
    <row customHeight="1" ht="14.699999999999998">
      <c r="Q34" s="90">
        <v>14</v>
      </c>
    </row>
    <row customHeight="1" ht="14.699999999999998">
      <c r="E35" s="765"/>
      <c r="Q35" s="90">
        <v>14</v>
      </c>
    </row>
    <row customHeight="1" ht="22.5" hidden="1">
      <c r="A36" s="108" t="s">
        <v>82</v>
      </c>
      <c r="B36" s="153">
        <v>0</v>
      </c>
      <c r="C36" s="104">
        <v>3</v>
      </c>
      <c r="D36" s="90">
        <v>6</v>
      </c>
      <c r="E36" s="90">
        <v>64</v>
      </c>
      <c r="F36" s="90">
        <v>64</v>
      </c>
      <c r="G36" s="90">
        <v>140</v>
      </c>
      <c r="H36" s="90">
        <v>10</v>
      </c>
      <c r="I36" s="162">
        <v>10</v>
      </c>
      <c r="J36" s="162">
        <v>10</v>
      </c>
      <c r="K36" s="90">
        <v>10</v>
      </c>
      <c r="L36" s="90">
        <v>10</v>
      </c>
      <c r="M36" s="90">
        <v>10</v>
      </c>
      <c r="N36" s="90">
        <v>10</v>
      </c>
      <c r="O36" s="90">
        <v>10</v>
      </c>
      <c r="P36" s="90">
        <v>10</v>
      </c>
      <c r="Q36" s="90">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964AF-4589-EAE8-59A8-D5C3251C00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89"/>
      <c r="B2" s="1167"/>
      <c r="C2" s="1736" t="s">
        <v>103</v>
      </c>
      <c r="D2" s="1679"/>
      <c r="E2" s="206"/>
      <c r="F2" s="1676"/>
      <c r="G2" s="1676" t="s">
        <v>482</v>
      </c>
      <c r="H2" s="1168"/>
      <c r="K2" s="1631"/>
      <c r="L2" s="1631"/>
      <c r="M2" s="1638">
        <v>0</v>
      </c>
    </row>
    <row s="1642" customFormat="1" customHeight="1" ht="14.25" hidden="1">
      <c r="A3" s="1369"/>
      <c r="B3" s="1167"/>
      <c r="C3" s="351"/>
      <c r="K3" s="1631"/>
      <c r="L3" s="1631"/>
      <c r="M3" s="1638">
        <v>0</v>
      </c>
    </row>
    <row s="1642" customFormat="1" customHeight="1" ht="18.75" hidden="1">
      <c r="A4" s="1689"/>
      <c r="B4" s="1167"/>
      <c r="C4" s="1736" t="s">
        <v>103</v>
      </c>
      <c r="D4" s="1679"/>
      <c r="E4" s="212" t="s">
        <v>4797</v>
      </c>
      <c r="F4" s="1676"/>
      <c r="G4" s="264"/>
      <c r="H4" s="1676" t="s">
        <v>482</v>
      </c>
      <c r="K4" s="1631"/>
      <c r="L4" s="1631"/>
      <c r="M4" s="1638">
        <v>0</v>
      </c>
    </row>
    <row s="1642" customFormat="1" customHeight="1" ht="14.25" hidden="1">
      <c r="A5" s="1369"/>
      <c r="B5" s="1167"/>
      <c r="C5" s="351"/>
      <c r="K5" s="1631"/>
      <c r="L5" s="1631"/>
      <c r="M5" s="1638">
        <v>0</v>
      </c>
    </row>
    <row s="1642" customFormat="1" customHeight="1" ht="18.75" hidden="1">
      <c r="A6" s="1689"/>
      <c r="B6" s="1167"/>
      <c r="C6" s="1736" t="s">
        <v>103</v>
      </c>
      <c r="D6" s="1679"/>
      <c r="E6" s="213" t="s">
        <v>4798</v>
      </c>
      <c r="F6" s="1676"/>
      <c r="G6" s="264"/>
      <c r="H6" s="1676" t="s">
        <v>482</v>
      </c>
      <c r="K6" s="1631"/>
      <c r="L6" s="1631"/>
      <c r="M6" s="1638">
        <v>0</v>
      </c>
    </row>
    <row s="1642" customFormat="1" customHeight="1" ht="14.25" hidden="1">
      <c r="A7" s="1369"/>
      <c r="B7" s="1167"/>
      <c r="C7" s="351"/>
      <c r="K7" s="1631"/>
      <c r="L7" s="1631"/>
      <c r="M7" s="1638">
        <v>0</v>
      </c>
    </row>
    <row s="1642" customFormat="1" customHeight="1" ht="18.75" hidden="1">
      <c r="A8" s="1689"/>
      <c r="B8" s="1167"/>
      <c r="C8" s="1736" t="s">
        <v>103</v>
      </c>
      <c r="D8" s="1679"/>
      <c r="E8" s="213" t="s">
        <v>4799</v>
      </c>
      <c r="F8" s="1676"/>
      <c r="G8" s="264"/>
      <c r="H8" s="1676" t="s">
        <v>482</v>
      </c>
      <c r="K8" s="1631"/>
      <c r="L8" s="1631"/>
      <c r="M8" s="1638">
        <v>0</v>
      </c>
    </row>
    <row s="1642" customFormat="1" customHeight="1" ht="14.25" hidden="1">
      <c r="A9" s="1369"/>
      <c r="B9" s="1167"/>
      <c r="C9" s="351"/>
      <c r="K9" s="1631"/>
      <c r="L9" s="1631"/>
      <c r="M9" s="1638">
        <v>0</v>
      </c>
    </row>
    <row s="1642" customFormat="1" customHeight="1" ht="18.75" hidden="1">
      <c r="A10" s="1689"/>
      <c r="B10" s="1167"/>
      <c r="C10" s="1736" t="s">
        <v>103</v>
      </c>
      <c r="D10" s="1679"/>
      <c r="E10" s="213" t="s">
        <v>4800</v>
      </c>
      <c r="F10" s="1676"/>
      <c r="G10" s="1680"/>
      <c r="H10" s="1676" t="s">
        <v>482</v>
      </c>
      <c r="K10" s="1631"/>
      <c r="L10" s="1631" t="s">
        <v>4801</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5"/>
      <c r="F14" s="2475"/>
      <c r="G14" s="2475"/>
      <c r="H14" s="2476"/>
      <c r="J14" s="1638"/>
      <c r="M14" s="90">
        <v>28</v>
      </c>
    </row>
    <row s="1642" customFormat="1" customHeight="1" ht="14.699999999999998">
      <c r="A15" s="1369"/>
      <c r="B15" s="1167"/>
      <c r="C15" s="383"/>
      <c r="D15" s="2477" t="str">
        <f>IF(org=0,"Не определено",org)</f>
        <v>КГУП "Примтеплоэнерго"</v>
      </c>
      <c r="E15" s="2478"/>
      <c r="F15" s="2478"/>
      <c r="G15" s="2478"/>
      <c r="H15" s="2479"/>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29" t="s">
        <v>476</v>
      </c>
      <c r="E18" s="2229"/>
      <c r="F18" s="2229"/>
      <c r="G18" s="2229"/>
      <c r="H18" s="2229"/>
      <c r="I18" s="2409" t="s">
        <v>477</v>
      </c>
      <c r="M18" s="90">
        <v>21</v>
      </c>
    </row>
    <row customHeight="1" ht="22.049999999999997">
      <c r="C19" s="103"/>
      <c r="D19" s="112" t="s">
        <v>88</v>
      </c>
      <c r="E19" s="115" t="s">
        <v>478</v>
      </c>
      <c r="F19" s="115"/>
      <c r="G19" s="115" t="s">
        <v>479</v>
      </c>
      <c r="H19" s="115" t="s">
        <v>566</v>
      </c>
      <c r="I19" s="2409"/>
      <c r="M19" s="90">
        <v>21</v>
      </c>
    </row>
    <row customHeight="1" ht="12" hidden="1">
      <c r="C20" s="103"/>
      <c r="D20" s="94"/>
      <c r="E20" s="94"/>
      <c r="F20" s="94"/>
      <c r="G20" s="94"/>
      <c r="H20" s="94"/>
      <c r="I20" s="94"/>
      <c r="M20" s="90">
        <v>0</v>
      </c>
    </row>
    <row customHeight="1" ht="14.699999999999998">
      <c r="A21" s="1689"/>
      <c r="C21" s="103"/>
      <c r="D21" s="154">
        <v>1</v>
      </c>
      <c r="E21" s="2481" t="s">
        <v>4802</v>
      </c>
      <c r="F21" s="2481"/>
      <c r="G21" s="2481"/>
      <c r="H21" s="2481"/>
      <c r="I21" s="215"/>
      <c r="M21" s="90">
        <v>14</v>
      </c>
    </row>
    <row customHeight="1" ht="21">
      <c r="A22" s="1689"/>
      <c r="C22" s="103"/>
      <c r="D22" s="154" t="s">
        <v>4686</v>
      </c>
      <c r="E22" s="201" t="s">
        <v>4803</v>
      </c>
      <c r="F22" s="205"/>
      <c r="G22" s="1743"/>
      <c r="H22" s="205" t="s">
        <v>482</v>
      </c>
      <c r="I22" s="158" t="s">
        <v>4804</v>
      </c>
      <c r="M22" s="90">
        <v>20</v>
      </c>
    </row>
    <row customHeight="1" ht="60">
      <c r="A23" s="1689"/>
      <c r="C23" s="103"/>
      <c r="D23" s="154" t="s">
        <v>4688</v>
      </c>
      <c r="E23" s="201" t="s">
        <v>4805</v>
      </c>
      <c r="F23" s="205"/>
      <c r="G23" s="264"/>
      <c r="H23" s="220"/>
      <c r="I23" s="265" t="s">
        <v>4806</v>
      </c>
      <c r="M23" s="90">
        <v>57</v>
      </c>
    </row>
    <row customHeight="1" ht="14.699999999999998">
      <c r="A24" s="1689"/>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5"/>
      <c r="G24" s="205" t="s">
        <v>482</v>
      </c>
      <c r="H24" s="220"/>
      <c r="I24" s="266" t="s">
        <v>4135</v>
      </c>
      <c r="M24" s="90">
        <v>14</v>
      </c>
    </row>
    <row customHeight="1" ht="48.29999999999999">
      <c r="A25" s="1689"/>
      <c r="C25" s="103"/>
      <c r="D25" s="15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0"/>
      <c r="G25" s="2480"/>
      <c r="H25" s="2480"/>
      <c r="I25" s="263"/>
      <c r="M25" s="90">
        <v>46</v>
      </c>
    </row>
    <row customHeight="1" ht="14.699999999999998">
      <c r="A26" s="1689"/>
      <c r="C26" s="103"/>
      <c r="D26" s="154" t="s">
        <v>500</v>
      </c>
      <c r="E26" s="206"/>
      <c r="F26" s="205"/>
      <c r="G26" s="205" t="s">
        <v>482</v>
      </c>
      <c r="H26" s="220"/>
      <c r="I26" s="2189" t="s">
        <v>4807</v>
      </c>
      <c r="M26" s="90">
        <v>14</v>
      </c>
    </row>
    <row customHeight="1" ht="15.75">
      <c r="A27" s="1689" t="s">
        <v>137</v>
      </c>
      <c r="C27" s="103"/>
      <c r="D27" s="116"/>
      <c r="E27" s="210" t="s">
        <v>498</v>
      </c>
      <c r="F27" s="211"/>
      <c r="G27" s="211"/>
      <c r="H27" s="208"/>
      <c r="I27" s="2191"/>
      <c r="M27" s="90">
        <v>15</v>
      </c>
    </row>
    <row customHeight="1" ht="39.75">
      <c r="A28" s="1689"/>
      <c r="B28" s="153">
        <v>3</v>
      </c>
      <c r="C28" s="103"/>
      <c r="D28" s="15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0"/>
      <c r="G28" s="2480"/>
      <c r="H28" s="2480"/>
      <c r="I28" s="263"/>
      <c r="M28" s="90">
        <v>38</v>
      </c>
    </row>
    <row customHeight="1" ht="21">
      <c r="A29" s="1689"/>
      <c r="C29" s="103"/>
      <c r="D29" s="154" t="s">
        <v>4263</v>
      </c>
      <c r="E29" s="212" t="s">
        <v>4797</v>
      </c>
      <c r="F29" s="205"/>
      <c r="G29" s="264"/>
      <c r="H29" s="205" t="s">
        <v>482</v>
      </c>
      <c r="I29" s="2189" t="s">
        <v>4808</v>
      </c>
      <c r="M29" s="90">
        <v>20</v>
      </c>
    </row>
    <row customHeight="1" ht="15.75">
      <c r="A30" s="1689" t="s">
        <v>102</v>
      </c>
      <c r="C30" s="103"/>
      <c r="D30" s="116"/>
      <c r="E30" s="210" t="s">
        <v>498</v>
      </c>
      <c r="F30" s="211"/>
      <c r="G30" s="211"/>
      <c r="H30" s="208"/>
      <c r="I30" s="2191"/>
      <c r="M30" s="90">
        <v>15</v>
      </c>
    </row>
    <row customHeight="1" ht="31.5">
      <c r="A31" s="1689"/>
      <c r="B31" s="153">
        <v>3</v>
      </c>
      <c r="C31" s="103"/>
      <c r="D31" s="15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80"/>
      <c r="G31" s="2480"/>
      <c r="H31" s="2480"/>
      <c r="I31" s="263"/>
      <c r="M31" s="90">
        <v>30</v>
      </c>
    </row>
    <row customHeight="1" ht="27.299999999999997">
      <c r="A32" s="1689"/>
      <c r="C32" s="103"/>
      <c r="D32" s="154" t="s">
        <v>489</v>
      </c>
      <c r="E32" s="24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3"/>
      <c r="G32" s="2423"/>
      <c r="H32" s="2423"/>
      <c r="I32" s="263"/>
      <c r="M32" s="90">
        <v>26</v>
      </c>
    </row>
    <row customHeight="1" ht="14.699999999999998">
      <c r="A33" s="1689"/>
      <c r="C33" s="103"/>
      <c r="D33" s="154" t="s">
        <v>4809</v>
      </c>
      <c r="E33" s="213" t="s">
        <v>4798</v>
      </c>
      <c r="F33" s="205"/>
      <c r="G33" s="264"/>
      <c r="H33" s="205" t="s">
        <v>482</v>
      </c>
      <c r="I33" s="2189" t="s">
        <v>4810</v>
      </c>
      <c r="M33" s="90">
        <v>14</v>
      </c>
    </row>
    <row customHeight="1" ht="15.75">
      <c r="A34" s="1689" t="s">
        <v>90</v>
      </c>
      <c r="C34" s="103"/>
      <c r="D34" s="116"/>
      <c r="E34" s="211" t="s">
        <v>498</v>
      </c>
      <c r="F34" s="207"/>
      <c r="G34" s="207"/>
      <c r="H34" s="208"/>
      <c r="I34" s="2191"/>
      <c r="M34" s="90">
        <v>15</v>
      </c>
    </row>
    <row customHeight="1" ht="25.2">
      <c r="A35" s="1689"/>
      <c r="C35" s="103"/>
      <c r="D35" s="154" t="s">
        <v>4402</v>
      </c>
      <c r="E35" s="24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3"/>
      <c r="G35" s="2423"/>
      <c r="H35" s="2423"/>
      <c r="I35" s="263"/>
      <c r="M35" s="90">
        <v>24</v>
      </c>
    </row>
    <row customHeight="1" ht="14.699999999999998">
      <c r="A36" s="1689"/>
      <c r="C36" s="103"/>
      <c r="D36" s="154" t="s">
        <v>4811</v>
      </c>
      <c r="E36" s="213" t="s">
        <v>4799</v>
      </c>
      <c r="F36" s="205"/>
      <c r="G36" s="264"/>
      <c r="H36" s="205" t="s">
        <v>482</v>
      </c>
      <c r="I36" s="2163" t="s">
        <v>4812</v>
      </c>
      <c r="M36" s="90">
        <v>14</v>
      </c>
    </row>
    <row customHeight="1" ht="15.75">
      <c r="A37" s="1689" t="s">
        <v>91</v>
      </c>
      <c r="C37" s="103"/>
      <c r="D37" s="116"/>
      <c r="E37" s="211" t="s">
        <v>498</v>
      </c>
      <c r="F37" s="207"/>
      <c r="G37" s="207"/>
      <c r="H37" s="208"/>
      <c r="I37" s="2163"/>
      <c r="M37" s="90">
        <v>15</v>
      </c>
    </row>
    <row customHeight="1" ht="27.299999999999997">
      <c r="A38" s="1689"/>
      <c r="C38" s="103"/>
      <c r="D38" s="154" t="s">
        <v>4403</v>
      </c>
      <c r="E38" s="24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3"/>
      <c r="G38" s="2423"/>
      <c r="H38" s="2423"/>
      <c r="I38" s="263"/>
      <c r="M38" s="90">
        <v>26</v>
      </c>
    </row>
    <row customHeight="1" ht="14.699999999999998">
      <c r="A39" s="1689"/>
      <c r="C39" s="103"/>
      <c r="D39" s="154" t="s">
        <v>4404</v>
      </c>
      <c r="E39" s="213" t="s">
        <v>4800</v>
      </c>
      <c r="F39" s="205"/>
      <c r="G39" s="214"/>
      <c r="H39" s="205" t="s">
        <v>482</v>
      </c>
      <c r="I39" s="2189" t="s">
        <v>4813</v>
      </c>
      <c r="L39" s="162" t="s">
        <v>4801</v>
      </c>
      <c r="M39" s="90">
        <v>14</v>
      </c>
    </row>
    <row customHeight="1" ht="15.75">
      <c r="A40" s="1689" t="s">
        <v>115</v>
      </c>
      <c r="C40" s="103"/>
      <c r="D40" s="116"/>
      <c r="E40" s="211" t="s">
        <v>498</v>
      </c>
      <c r="F40" s="207"/>
      <c r="G40" s="207"/>
      <c r="H40" s="208"/>
      <c r="I40" s="2191"/>
      <c r="M40" s="90">
        <v>15</v>
      </c>
    </row>
    <row s="1829" customFormat="1" customHeight="1" ht="3">
      <c r="A41" s="1689"/>
      <c r="K41" s="203"/>
      <c r="L41" s="203"/>
      <c r="M41" s="147">
        <v>3</v>
      </c>
    </row>
    <row customHeight="1" ht="26.25">
      <c r="D42" s="1687" t="s">
        <v>4323</v>
      </c>
      <c r="E42" s="2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5"/>
      <c r="G42" s="2305"/>
      <c r="H42" s="2305"/>
      <c r="I42" s="2305"/>
      <c r="M42" s="90">
        <v>25</v>
      </c>
    </row>
    <row customHeight="1" ht="22.5" hidden="1">
      <c r="A43" s="1369" t="s">
        <v>82</v>
      </c>
      <c r="B43" s="153">
        <v>0</v>
      </c>
      <c r="C43" s="104">
        <v>3</v>
      </c>
      <c r="D43" s="90">
        <v>6</v>
      </c>
      <c r="E43" s="90">
        <v>63</v>
      </c>
      <c r="F43" s="90">
        <v>0</v>
      </c>
      <c r="G43" s="90">
        <v>35</v>
      </c>
      <c r="H43" s="90">
        <v>35</v>
      </c>
      <c r="I43" s="90">
        <v>91</v>
      </c>
      <c r="J43" s="90">
        <v>68</v>
      </c>
      <c r="K43" s="162">
        <v>10</v>
      </c>
      <c r="L43" s="162">
        <v>10</v>
      </c>
      <c r="M43" s="9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02F5F-D488-DD17-B7D8-89EE9B4B4CA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5"/>
      <c r="B1" s="1785"/>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6" t="s">
        <v>333</v>
      </c>
      <c r="B2" s="1786" t="s">
        <v>334</v>
      </c>
      <c r="C2" s="376"/>
      <c r="D2" s="351"/>
      <c r="E2" s="1038"/>
      <c r="F2" s="1038"/>
      <c r="G2" s="2447" t="str">
        <f>INDEX(PT_DIFFERENTIATION_NTAR,MATCH(B2,PT_DIFFERENTIATION_NTAR_ID,0))</f>
        <v/>
      </c>
      <c r="H2" s="1868"/>
      <c r="I2" s="1745"/>
      <c r="J2" s="1779"/>
      <c r="K2" s="1869"/>
      <c r="L2" s="1868" t="s">
        <v>482</v>
      </c>
      <c r="M2" s="1879"/>
      <c r="N2" s="341"/>
      <c r="O2" s="1631"/>
      <c r="P2" s="1631"/>
      <c r="AH2" s="1638">
        <v>0</v>
      </c>
    </row>
    <row s="1642" customFormat="1" customHeight="1" ht="18.75" hidden="1">
      <c r="A3" s="1786"/>
      <c r="B3" s="1786"/>
      <c r="C3" s="376" t="s">
        <v>4814</v>
      </c>
      <c r="D3" s="351"/>
      <c r="E3" s="1038"/>
      <c r="F3" s="1038"/>
      <c r="G3" s="2447"/>
      <c r="H3" s="1507"/>
      <c r="I3" s="658" t="s">
        <v>4815</v>
      </c>
      <c r="J3" s="578"/>
      <c r="K3" s="1507"/>
      <c r="L3" s="221"/>
      <c r="M3" s="1879"/>
      <c r="N3" s="341"/>
      <c r="O3" s="1631"/>
      <c r="P3" s="1631"/>
      <c r="AH3" s="1638">
        <v>0</v>
      </c>
    </row>
    <row s="1642" customFormat="1" customHeight="1" ht="14.25" hidden="1">
      <c r="A4" s="1785"/>
      <c r="B4" s="1785"/>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6" t="s">
        <v>333</v>
      </c>
      <c r="B5" s="1786" t="s">
        <v>334</v>
      </c>
      <c r="C5" s="376"/>
      <c r="D5" s="351"/>
      <c r="E5" s="1038"/>
      <c r="F5" s="1038"/>
      <c r="G5" s="2447" t="str">
        <f>INDEX(PT_DIFFERENTIATION_NTAR,MATCH(B5,PT_DIFFERENTIATION_NTAR_ID,0))</f>
        <v/>
      </c>
      <c r="H5" s="1868"/>
      <c r="I5" s="1745"/>
      <c r="J5" s="1779"/>
      <c r="K5" s="1784"/>
      <c r="L5" s="1868" t="s">
        <v>482</v>
      </c>
      <c r="M5" s="1879"/>
      <c r="N5" s="341"/>
      <c r="O5" s="1631"/>
      <c r="P5" s="1631"/>
      <c r="AH5" s="1638">
        <v>0</v>
      </c>
    </row>
    <row s="1642" customFormat="1" customHeight="1" ht="18.75" hidden="1">
      <c r="A6" s="1786"/>
      <c r="B6" s="1786"/>
      <c r="C6" s="376" t="s">
        <v>4816</v>
      </c>
      <c r="D6" s="351"/>
      <c r="E6" s="1038"/>
      <c r="F6" s="1038"/>
      <c r="G6" s="2447"/>
      <c r="H6" s="1507"/>
      <c r="I6" s="658" t="s">
        <v>4815</v>
      </c>
      <c r="J6" s="578"/>
      <c r="K6" s="1507"/>
      <c r="L6" s="221"/>
      <c r="M6" s="1879"/>
      <c r="N6" s="341"/>
      <c r="O6" s="1631"/>
      <c r="P6" s="1631"/>
      <c r="AH6" s="1638">
        <v>0</v>
      </c>
    </row>
    <row s="1642" customFormat="1" customHeight="1" ht="14.25" hidden="1">
      <c r="A7" s="1785"/>
      <c r="B7" s="1785"/>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6"/>
      <c r="B8" s="1786"/>
      <c r="C8" s="376"/>
      <c r="D8" s="351"/>
      <c r="E8" s="1038"/>
      <c r="F8" s="1038"/>
      <c r="G8" s="1038"/>
      <c r="H8" s="1777"/>
      <c r="I8" s="1745"/>
      <c r="J8" s="1779"/>
      <c r="K8" s="1869"/>
      <c r="L8" s="1777" t="s">
        <v>482</v>
      </c>
      <c r="M8" s="1879"/>
      <c r="N8" s="341"/>
      <c r="O8" s="1631"/>
      <c r="P8" s="1631"/>
      <c r="AH8" s="1638">
        <v>0</v>
      </c>
    </row>
    <row customHeight="1" ht="14.25" hidden="1">
      <c r="T9" s="404"/>
      <c r="AG9" s="262"/>
      <c r="AH9" s="381">
        <v>0</v>
      </c>
    </row>
    <row s="1642" customFormat="1" customHeight="1" ht="56.25" hidden="1">
      <c r="A10" s="1786"/>
      <c r="B10" s="1786"/>
      <c r="C10" s="376"/>
      <c r="D10" s="351"/>
      <c r="E10" s="1038"/>
      <c r="F10" s="1038"/>
      <c r="G10" s="1038"/>
      <c r="H10" s="1776"/>
      <c r="I10" s="1745"/>
      <c r="J10" s="1779"/>
      <c r="K10" s="1784"/>
      <c r="L10" s="1777" t="s">
        <v>482</v>
      </c>
      <c r="M10" s="1879"/>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5"/>
      <c r="G14" s="2485"/>
      <c r="H14" s="2485"/>
      <c r="I14" s="2485"/>
      <c r="J14" s="2485"/>
      <c r="K14" s="2485"/>
      <c r="L14" s="2485"/>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84" t="str">
        <f>IF(TITLE_DATE_PR_CHANGE="",IF(TITLE_DATE_PR="","",TITLE_DATE_PR),TITLE_DATE_PR_CHANGE)</f>
        <v/>
      </c>
      <c r="H16" s="2284"/>
      <c r="I16" s="2284"/>
      <c r="J16" s="2284"/>
      <c r="K16" s="2284"/>
      <c r="L16" s="2284"/>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71" t="str">
        <f>IF(TITLE_NUMBER_PR_CHANGE="",IF(TITLE_NUMBER_PR="","",TITLE_NUMBER_PR),TITLE_NUMBER_PR_CHANGE)</f>
        <v/>
      </c>
      <c r="H17" s="2271"/>
      <c r="I17" s="2271"/>
      <c r="J17" s="2271"/>
      <c r="K17" s="2271"/>
      <c r="L17" s="2271"/>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29" t="s">
        <v>476</v>
      </c>
      <c r="F19" s="2229"/>
      <c r="G19" s="2229"/>
      <c r="H19" s="2229"/>
      <c r="I19" s="2229"/>
      <c r="J19" s="2229"/>
      <c r="K19" s="2229"/>
      <c r="L19" s="2229"/>
      <c r="M19" s="2409" t="s">
        <v>477</v>
      </c>
      <c r="AH19" s="381">
        <v>21</v>
      </c>
    </row>
    <row customHeight="1" ht="22.049999999999997">
      <c r="D20" s="383"/>
      <c r="E20" s="2297" t="s">
        <v>88</v>
      </c>
      <c r="F20" s="2244" t="s">
        <v>306</v>
      </c>
      <c r="G20" s="2244" t="s">
        <v>307</v>
      </c>
      <c r="H20" s="2406" t="s">
        <v>4817</v>
      </c>
      <c r="I20" s="2407"/>
      <c r="J20" s="2453"/>
      <c r="K20" s="2244" t="s">
        <v>479</v>
      </c>
      <c r="L20" s="2244" t="s">
        <v>566</v>
      </c>
      <c r="M20" s="2409"/>
      <c r="AH20" s="381">
        <v>21</v>
      </c>
    </row>
    <row customHeight="1" ht="22.049999999999997">
      <c r="D21" s="383"/>
      <c r="E21" s="2299"/>
      <c r="F21" s="2245"/>
      <c r="G21" s="2245"/>
      <c r="H21" s="2238" t="s">
        <v>4818</v>
      </c>
      <c r="I21" s="2240"/>
      <c r="J21" s="115" t="s">
        <v>4819</v>
      </c>
      <c r="K21" s="2245"/>
      <c r="L21" s="2245"/>
      <c r="M21" s="2409"/>
      <c r="AH21" s="381">
        <v>21</v>
      </c>
    </row>
    <row customHeight="1" ht="12.75">
      <c r="D22" s="383"/>
      <c r="E22" s="288"/>
      <c r="F22" s="288"/>
      <c r="G22" s="288"/>
      <c r="H22" s="2487"/>
      <c r="I22" s="2487"/>
      <c r="J22" s="288"/>
      <c r="K22" s="288"/>
      <c r="L22" s="288"/>
      <c r="M22" s="288"/>
      <c r="AH22" s="381">
        <v>12</v>
      </c>
    </row>
    <row customHeight="1" ht="19.95">
      <c r="A23" s="1786"/>
      <c r="B23" s="1786"/>
      <c r="D23" s="383"/>
      <c r="E23" s="1870" t="s">
        <v>137</v>
      </c>
      <c r="F23" s="2488" t="str">
        <f>"Предлагаемый метод регулирования"&amp;IF(TEMPLATE_SPHERE="HEAT"," в сфере "&amp;TEMPLATE_SPHERE_RUS,"")</f>
        <v>Предлагаемый метод регулирования в сфере теплоснабжения</v>
      </c>
      <c r="G23" s="2489"/>
      <c r="H23" s="2481"/>
      <c r="I23" s="2481"/>
      <c r="J23" s="2481"/>
      <c r="K23" s="2489" t="s">
        <v>482</v>
      </c>
      <c r="L23" s="2481"/>
      <c r="M23" s="1775"/>
      <c r="N23" s="341"/>
      <c r="AH23" s="381">
        <v>19</v>
      </c>
    </row>
    <row customHeight="1" ht="60.75" hidden="1">
      <c r="A24" s="1786" t="s">
        <v>333</v>
      </c>
      <c r="B24" s="1786" t="s">
        <v>334</v>
      </c>
      <c r="D24" s="2486"/>
      <c r="E24" s="2224"/>
      <c r="F24" s="24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7" t="str">
        <f>INDEX(PT_DIFFERENTIATION_NTAR,MATCH(B24,PT_DIFFERENTIATION_NTAR_ID,0))</f>
        <v/>
      </c>
      <c r="H24" s="1866"/>
      <c r="I24" s="1745"/>
      <c r="J24" s="1779"/>
      <c r="K24" s="1869"/>
      <c r="L24" s="1774" t="s">
        <v>482</v>
      </c>
      <c r="M24"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6"/>
      <c r="B25" s="1786"/>
      <c r="C25" s="376" t="s">
        <v>4814</v>
      </c>
      <c r="D25" s="2486"/>
      <c r="E25" s="2224"/>
      <c r="F25" s="2490"/>
      <c r="G25" s="2447"/>
      <c r="H25" s="1507"/>
      <c r="I25" s="658" t="s">
        <v>4815</v>
      </c>
      <c r="J25" s="578"/>
      <c r="K25" s="1507"/>
      <c r="L25" s="221"/>
      <c r="M25" s="2190"/>
      <c r="N25" s="341"/>
      <c r="O25" s="1631"/>
      <c r="P25" s="1631"/>
      <c r="AH25" s="1638">
        <v>0</v>
      </c>
    </row>
    <row customHeight="1" ht="0.75" hidden="1">
      <c r="A26" s="1786"/>
      <c r="B26" s="1786"/>
      <c r="C26" s="376" t="s">
        <v>4820</v>
      </c>
      <c r="D26" s="2486"/>
      <c r="E26" s="2224"/>
      <c r="F26" s="2403"/>
      <c r="G26" s="407"/>
      <c r="H26" s="1507"/>
      <c r="I26" s="402"/>
      <c r="J26" s="356"/>
      <c r="K26" s="1507"/>
      <c r="L26" s="208"/>
      <c r="M26" s="2190"/>
      <c r="N26" s="341"/>
      <c r="AH26" s="381">
        <v>0</v>
      </c>
    </row>
    <row s="1642" customFormat="1" customHeight="1" ht="45" hidden="1">
      <c r="A27" s="1786" t="s">
        <v>338</v>
      </c>
      <c r="B27" s="1786" t="s">
        <v>339</v>
      </c>
      <c r="C27" s="376"/>
      <c r="D27" s="2482"/>
      <c r="E27" s="2483"/>
      <c r="F27" s="2484" t="str">
        <f>INDEX(PT_DIFFERENTIATION_VTAR,MATCH(A27,PT_DIFFERENTIATION_VTAR_ID,0))</f>
        <v/>
      </c>
      <c r="G27" s="2447" t="str">
        <f>INDEX(PT_DIFFERENTIATION_NTAR,MATCH(B27,PT_DIFFERENTIATION_NTAR_ID,0))</f>
        <v/>
      </c>
      <c r="H27" s="1866"/>
      <c r="I27" s="1745"/>
      <c r="J27" s="1779"/>
      <c r="K27" s="1869"/>
      <c r="L27" s="1866" t="s">
        <v>482</v>
      </c>
      <c r="M27" s="2190"/>
      <c r="N27" s="341"/>
      <c r="O27" s="1631"/>
      <c r="P27" s="1631"/>
      <c r="AH27" s="1638">
        <v>0</v>
      </c>
    </row>
    <row s="1642" customFormat="1" customHeight="1" ht="18.75" hidden="1">
      <c r="A28" s="1786"/>
      <c r="B28" s="1786"/>
      <c r="C28" s="376" t="s">
        <v>4814</v>
      </c>
      <c r="D28" s="2482"/>
      <c r="E28" s="2483"/>
      <c r="F28" s="2484"/>
      <c r="G28" s="2447"/>
      <c r="H28" s="1507"/>
      <c r="I28" s="658" t="s">
        <v>4815</v>
      </c>
      <c r="J28" s="578"/>
      <c r="K28" s="1507"/>
      <c r="L28" s="221"/>
      <c r="M28" s="2190"/>
      <c r="N28" s="341"/>
      <c r="O28" s="1631"/>
      <c r="P28" s="1631"/>
      <c r="AH28" s="1638">
        <v>0</v>
      </c>
    </row>
    <row s="1642" customFormat="1" customHeight="1" ht="0.75" hidden="1">
      <c r="A29" s="1786"/>
      <c r="B29" s="1786"/>
      <c r="C29" s="376" t="s">
        <v>4820</v>
      </c>
      <c r="D29" s="2482"/>
      <c r="E29" s="2224"/>
      <c r="F29" s="2403"/>
      <c r="G29" s="407"/>
      <c r="H29" s="1507"/>
      <c r="I29" s="658"/>
      <c r="J29" s="578"/>
      <c r="K29" s="1507"/>
      <c r="L29" s="221"/>
      <c r="M29" s="2190"/>
      <c r="N29" s="341"/>
      <c r="O29" s="1631"/>
      <c r="P29" s="1631"/>
      <c r="AH29" s="1638">
        <v>0</v>
      </c>
    </row>
    <row s="1642" customFormat="1" customHeight="1" ht="45" hidden="1">
      <c r="A30" s="1786" t="s">
        <v>345</v>
      </c>
      <c r="B30" s="1786" t="s">
        <v>346</v>
      </c>
      <c r="C30" s="376"/>
      <c r="D30" s="2482"/>
      <c r="E30" s="2224"/>
      <c r="F30" s="24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7" t="str">
        <f>INDEX(PT_DIFFERENTIATION_NTAR,MATCH(B30,PT_DIFFERENTIATION_NTAR_ID,0))</f>
        <v/>
      </c>
      <c r="H30" s="1866"/>
      <c r="I30" s="1745"/>
      <c r="J30" s="1779"/>
      <c r="K30" s="1869"/>
      <c r="L30" s="1866" t="s">
        <v>482</v>
      </c>
      <c r="M30" s="2190"/>
      <c r="N30" s="341"/>
      <c r="O30" s="1631"/>
      <c r="P30" s="1631"/>
      <c r="AH30" s="1638">
        <v>0</v>
      </c>
    </row>
    <row s="1642" customFormat="1" customHeight="1" ht="18.75" hidden="1">
      <c r="A31" s="1786"/>
      <c r="B31" s="1786"/>
      <c r="C31" s="376" t="s">
        <v>4814</v>
      </c>
      <c r="D31" s="2482"/>
      <c r="E31" s="2224"/>
      <c r="F31" s="2403"/>
      <c r="G31" s="2447"/>
      <c r="H31" s="1507"/>
      <c r="I31" s="658" t="s">
        <v>4815</v>
      </c>
      <c r="J31" s="578"/>
      <c r="K31" s="1507"/>
      <c r="L31" s="221"/>
      <c r="M31" s="2190"/>
      <c r="N31" s="341"/>
      <c r="O31" s="1631"/>
      <c r="P31" s="1631"/>
      <c r="AH31" s="1638">
        <v>0</v>
      </c>
    </row>
    <row s="1642" customFormat="1" customHeight="1" ht="0.75" hidden="1">
      <c r="A32" s="1786"/>
      <c r="B32" s="1786"/>
      <c r="C32" s="376" t="s">
        <v>4820</v>
      </c>
      <c r="D32" s="2482"/>
      <c r="E32" s="2224"/>
      <c r="F32" s="2403"/>
      <c r="G32" s="407"/>
      <c r="H32" s="1507"/>
      <c r="I32" s="658"/>
      <c r="J32" s="578"/>
      <c r="K32" s="1507"/>
      <c r="L32" s="221"/>
      <c r="M32" s="2190"/>
      <c r="N32" s="341"/>
      <c r="O32" s="1631"/>
      <c r="P32" s="1631"/>
      <c r="AH32" s="1638">
        <v>0</v>
      </c>
    </row>
    <row s="1642" customFormat="1" customHeight="1" ht="45" hidden="1">
      <c r="A33" s="1786" t="s">
        <v>351</v>
      </c>
      <c r="B33" s="1786" t="s">
        <v>352</v>
      </c>
      <c r="C33" s="376"/>
      <c r="D33" s="2482"/>
      <c r="E33" s="2224"/>
      <c r="F33" s="24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7" t="str">
        <f>INDEX(PT_DIFFERENTIATION_NTAR,MATCH(B33,PT_DIFFERENTIATION_NTAR_ID,0))</f>
        <v/>
      </c>
      <c r="H33" s="1866"/>
      <c r="I33" s="1745"/>
      <c r="J33" s="1779"/>
      <c r="K33" s="1869"/>
      <c r="L33" s="1866" t="s">
        <v>482</v>
      </c>
      <c r="M33" s="2190"/>
      <c r="N33" s="341"/>
      <c r="O33" s="1631"/>
      <c r="P33" s="1631"/>
      <c r="AH33" s="1638">
        <v>0</v>
      </c>
    </row>
    <row s="1642" customFormat="1" customHeight="1" ht="18.75" hidden="1">
      <c r="A34" s="1786"/>
      <c r="B34" s="1786"/>
      <c r="C34" s="376" t="s">
        <v>4814</v>
      </c>
      <c r="D34" s="2482"/>
      <c r="E34" s="2224"/>
      <c r="F34" s="2403"/>
      <c r="G34" s="2447"/>
      <c r="H34" s="1507"/>
      <c r="I34" s="658" t="s">
        <v>4815</v>
      </c>
      <c r="J34" s="578"/>
      <c r="K34" s="1507"/>
      <c r="L34" s="221"/>
      <c r="M34" s="2190"/>
      <c r="N34" s="341"/>
      <c r="O34" s="1631"/>
      <c r="P34" s="1631"/>
      <c r="AH34" s="1638">
        <v>0</v>
      </c>
    </row>
    <row s="1642" customFormat="1" customHeight="1" ht="0.75" hidden="1">
      <c r="A35" s="1786"/>
      <c r="B35" s="1786"/>
      <c r="C35" s="376" t="s">
        <v>4820</v>
      </c>
      <c r="D35" s="2482"/>
      <c r="E35" s="2224"/>
      <c r="F35" s="2403"/>
      <c r="G35" s="407"/>
      <c r="H35" s="1507"/>
      <c r="I35" s="658"/>
      <c r="J35" s="578"/>
      <c r="K35" s="1507"/>
      <c r="L35" s="221"/>
      <c r="M35" s="2190"/>
      <c r="N35" s="341"/>
      <c r="O35" s="1631"/>
      <c r="P35" s="1631"/>
      <c r="AH35" s="1638">
        <v>0</v>
      </c>
    </row>
    <row s="1642" customFormat="1" customHeight="1" ht="18.75" hidden="1">
      <c r="A36" s="1786" t="s">
        <v>357</v>
      </c>
      <c r="B36" s="1786" t="s">
        <v>358</v>
      </c>
      <c r="C36" s="376"/>
      <c r="D36" s="2482"/>
      <c r="E36" s="2224"/>
      <c r="F36" s="2403" t="str">
        <f>INDEX(PT_DIFFERENTIATION_VTAR,MATCH(A36,PT_DIFFERENTIATION_VTAR_ID,0))</f>
        <v>Тарифы на услуги по передаче тепловой энергии</v>
      </c>
      <c r="G36" s="2447" t="str">
        <f>INDEX(PT_DIFFERENTIATION_NTAR,MATCH(B36,PT_DIFFERENTIATION_NTAR_ID,0))</f>
        <v/>
      </c>
      <c r="H36" s="1866"/>
      <c r="I36" s="1745"/>
      <c r="J36" s="1779"/>
      <c r="K36" s="1869"/>
      <c r="L36" s="1866" t="s">
        <v>482</v>
      </c>
      <c r="M36" s="2190"/>
      <c r="N36" s="341"/>
      <c r="O36" s="1631"/>
      <c r="P36" s="1631"/>
      <c r="AH36" s="1638">
        <v>0</v>
      </c>
    </row>
    <row s="1642" customFormat="1" customHeight="1" ht="18.75" hidden="1">
      <c r="A37" s="1786"/>
      <c r="B37" s="1786"/>
      <c r="C37" s="376" t="s">
        <v>4814</v>
      </c>
      <c r="D37" s="2482"/>
      <c r="E37" s="2224"/>
      <c r="F37" s="2403"/>
      <c r="G37" s="2447"/>
      <c r="H37" s="1507"/>
      <c r="I37" s="658" t="s">
        <v>4815</v>
      </c>
      <c r="J37" s="578"/>
      <c r="K37" s="1507"/>
      <c r="L37" s="221"/>
      <c r="M37" s="2190"/>
      <c r="N37" s="341"/>
      <c r="O37" s="1631"/>
      <c r="P37" s="1631"/>
      <c r="AH37" s="1638">
        <v>0</v>
      </c>
    </row>
    <row s="1642" customFormat="1" customHeight="1" ht="0.75" hidden="1">
      <c r="A38" s="1786"/>
      <c r="B38" s="1786"/>
      <c r="C38" s="376" t="s">
        <v>4820</v>
      </c>
      <c r="D38" s="2482"/>
      <c r="E38" s="2224"/>
      <c r="F38" s="2403"/>
      <c r="G38" s="407"/>
      <c r="H38" s="1507"/>
      <c r="I38" s="658"/>
      <c r="J38" s="578"/>
      <c r="K38" s="1507"/>
      <c r="L38" s="221"/>
      <c r="M38" s="2190"/>
      <c r="N38" s="341"/>
      <c r="O38" s="1631"/>
      <c r="P38" s="1631"/>
      <c r="AH38" s="1638">
        <v>0</v>
      </c>
    </row>
    <row s="1642" customFormat="1" customHeight="1" ht="18.75" hidden="1">
      <c r="A39" s="1786" t="s">
        <v>363</v>
      </c>
      <c r="B39" s="1786" t="s">
        <v>364</v>
      </c>
      <c r="C39" s="376"/>
      <c r="D39" s="2482"/>
      <c r="E39" s="2224"/>
      <c r="F39" s="2403" t="str">
        <f>INDEX(PT_DIFFERENTIATION_VTAR,MATCH(A39,PT_DIFFERENTIATION_VTAR_ID,0))</f>
        <v>Тарифы на услуги по передаче теплоносителя</v>
      </c>
      <c r="G39" s="2447" t="str">
        <f>INDEX(PT_DIFFERENTIATION_NTAR,MATCH(B39,PT_DIFFERENTIATION_NTAR_ID,0))</f>
        <v/>
      </c>
      <c r="H39" s="1866"/>
      <c r="I39" s="1745"/>
      <c r="J39" s="1779"/>
      <c r="K39" s="1869"/>
      <c r="L39" s="1866" t="s">
        <v>482</v>
      </c>
      <c r="M39" s="2190"/>
      <c r="N39" s="341"/>
      <c r="O39" s="1631"/>
      <c r="P39" s="1631"/>
      <c r="AH39" s="1638">
        <v>0</v>
      </c>
    </row>
    <row s="1642" customFormat="1" customHeight="1" ht="18.75" hidden="1">
      <c r="A40" s="1786"/>
      <c r="B40" s="1786"/>
      <c r="C40" s="376" t="s">
        <v>4814</v>
      </c>
      <c r="D40" s="2482"/>
      <c r="E40" s="2224"/>
      <c r="F40" s="2403"/>
      <c r="G40" s="2447"/>
      <c r="H40" s="1507"/>
      <c r="I40" s="658" t="s">
        <v>4815</v>
      </c>
      <c r="J40" s="578"/>
      <c r="K40" s="1507"/>
      <c r="L40" s="221"/>
      <c r="M40" s="2190"/>
      <c r="N40" s="341"/>
      <c r="O40" s="1631"/>
      <c r="P40" s="1631"/>
      <c r="AH40" s="1638">
        <v>0</v>
      </c>
    </row>
    <row s="1642" customFormat="1" customHeight="1" ht="0.75" hidden="1">
      <c r="A41" s="1786"/>
      <c r="B41" s="1786"/>
      <c r="C41" s="376" t="s">
        <v>4820</v>
      </c>
      <c r="D41" s="2482"/>
      <c r="E41" s="2224"/>
      <c r="F41" s="2403"/>
      <c r="G41" s="407"/>
      <c r="H41" s="1507"/>
      <c r="I41" s="658"/>
      <c r="J41" s="578"/>
      <c r="K41" s="1507"/>
      <c r="L41" s="221"/>
      <c r="M41" s="2190"/>
      <c r="N41" s="341"/>
      <c r="O41" s="1631"/>
      <c r="P41" s="1631"/>
      <c r="AH41" s="1638">
        <v>0</v>
      </c>
    </row>
    <row s="1642" customFormat="1" customHeight="1" ht="18.75" hidden="1">
      <c r="A42" s="1786" t="s">
        <v>369</v>
      </c>
      <c r="B42" s="1786" t="s">
        <v>370</v>
      </c>
      <c r="C42" s="376"/>
      <c r="D42" s="2482"/>
      <c r="E42" s="2224"/>
      <c r="F42" s="24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7" t="str">
        <f>INDEX(PT_DIFFERENTIATION_NTAR,MATCH(B42,PT_DIFFERENTIATION_NTAR_ID,0))</f>
        <v/>
      </c>
      <c r="H42" s="1866"/>
      <c r="I42" s="1745"/>
      <c r="J42" s="1779"/>
      <c r="K42" s="1869"/>
      <c r="L42" s="1866" t="s">
        <v>482</v>
      </c>
      <c r="M42" s="2190"/>
      <c r="N42" s="341"/>
      <c r="O42" s="1631"/>
      <c r="P42" s="1631"/>
      <c r="AH42" s="1638">
        <v>0</v>
      </c>
    </row>
    <row s="1642" customFormat="1" customHeight="1" ht="18.75" hidden="1">
      <c r="A43" s="1786"/>
      <c r="B43" s="1786"/>
      <c r="C43" s="376" t="s">
        <v>4814</v>
      </c>
      <c r="D43" s="2482"/>
      <c r="E43" s="2224"/>
      <c r="F43" s="2403"/>
      <c r="G43" s="2447"/>
      <c r="H43" s="1507"/>
      <c r="I43" s="658" t="s">
        <v>4815</v>
      </c>
      <c r="J43" s="578"/>
      <c r="K43" s="1507"/>
      <c r="L43" s="221"/>
      <c r="M43" s="2190"/>
      <c r="N43" s="341"/>
      <c r="O43" s="1631"/>
      <c r="P43" s="1631"/>
      <c r="AH43" s="1638">
        <v>0</v>
      </c>
    </row>
    <row s="1642" customFormat="1" customHeight="1" ht="0.75" hidden="1">
      <c r="A44" s="1786"/>
      <c r="B44" s="1786"/>
      <c r="C44" s="376" t="s">
        <v>4820</v>
      </c>
      <c r="D44" s="2482"/>
      <c r="E44" s="2224"/>
      <c r="F44" s="2403"/>
      <c r="G44" s="407"/>
      <c r="H44" s="1507"/>
      <c r="I44" s="658"/>
      <c r="J44" s="578"/>
      <c r="K44" s="1507"/>
      <c r="L44" s="221"/>
      <c r="M44" s="2190"/>
      <c r="N44" s="341"/>
      <c r="O44" s="1631"/>
      <c r="P44" s="1631"/>
      <c r="AH44" s="1638">
        <v>0</v>
      </c>
    </row>
    <row s="1642" customFormat="1" customHeight="1" ht="18.75" hidden="1">
      <c r="A45" s="1786" t="s">
        <v>375</v>
      </c>
      <c r="B45" s="1786" t="s">
        <v>376</v>
      </c>
      <c r="C45" s="376"/>
      <c r="D45" s="2482"/>
      <c r="E45" s="2224"/>
      <c r="F45" s="2403" t="str">
        <f>INDEX(PT_DIFFERENTIATION_VTAR,MATCH(A45,PT_DIFFERENTIATION_VTAR_ID,0))</f>
        <v>Плата за подключение (технологическое присоединение) к системе теплоснабжения</v>
      </c>
      <c r="G45" s="2447" t="str">
        <f>INDEX(PT_DIFFERENTIATION_NTAR,MATCH(B45,PT_DIFFERENTIATION_NTAR_ID,0))</f>
        <v/>
      </c>
      <c r="H45" s="1866"/>
      <c r="I45" s="1745"/>
      <c r="J45" s="1779"/>
      <c r="K45" s="1869"/>
      <c r="L45" s="1866" t="s">
        <v>482</v>
      </c>
      <c r="M45" s="2190"/>
      <c r="N45" s="341"/>
      <c r="O45" s="1631"/>
      <c r="P45" s="1631"/>
      <c r="AH45" s="1638">
        <v>0</v>
      </c>
    </row>
    <row s="1642" customFormat="1" customHeight="1" ht="18.75" hidden="1">
      <c r="A46" s="1786"/>
      <c r="B46" s="1786"/>
      <c r="C46" s="376" t="s">
        <v>4814</v>
      </c>
      <c r="D46" s="2482"/>
      <c r="E46" s="2224"/>
      <c r="F46" s="2403"/>
      <c r="G46" s="2447"/>
      <c r="H46" s="1507"/>
      <c r="I46" s="658" t="s">
        <v>4815</v>
      </c>
      <c r="J46" s="578"/>
      <c r="K46" s="1507"/>
      <c r="L46" s="221"/>
      <c r="M46" s="2190"/>
      <c r="N46" s="341"/>
      <c r="O46" s="1631"/>
      <c r="P46" s="1631"/>
      <c r="AH46" s="1638">
        <v>0</v>
      </c>
    </row>
    <row s="1642" customFormat="1" customHeight="1" ht="0.75" hidden="1">
      <c r="A47" s="1786"/>
      <c r="B47" s="1786"/>
      <c r="C47" s="376" t="s">
        <v>4820</v>
      </c>
      <c r="D47" s="2482"/>
      <c r="E47" s="2224"/>
      <c r="F47" s="2403"/>
      <c r="G47" s="407"/>
      <c r="H47" s="1507"/>
      <c r="I47" s="658"/>
      <c r="J47" s="578"/>
      <c r="K47" s="1507"/>
      <c r="L47" s="221"/>
      <c r="M47" s="2190"/>
      <c r="N47" s="341"/>
      <c r="O47" s="1631"/>
      <c r="P47" s="1631"/>
      <c r="AH47" s="1638">
        <v>0</v>
      </c>
    </row>
    <row s="1642" customFormat="1" customHeight="1" ht="18.75" hidden="1">
      <c r="A48" s="1786" t="s">
        <v>381</v>
      </c>
      <c r="B48" s="1786" t="s">
        <v>382</v>
      </c>
      <c r="C48" s="376"/>
      <c r="D48" s="2482"/>
      <c r="E48" s="2224"/>
      <c r="F48" s="2403" t="str">
        <f>INDEX(PT_DIFFERENTIATION_VTAR,MATCH(A48,PT_DIFFERENTIATION_VTAR_ID,0))</f>
        <v>Плата за подключение (технологическое присоединение) к системе теплоснабжения (индивидуальная)</v>
      </c>
      <c r="G48" s="2447" t="str">
        <f>INDEX(PT_DIFFERENTIATION_NTAR,MATCH(B48,PT_DIFFERENTIATION_NTAR_ID,0))</f>
        <v/>
      </c>
      <c r="H48" s="1993"/>
      <c r="I48" s="1745"/>
      <c r="J48" s="1779"/>
      <c r="K48" s="1869"/>
      <c r="L48" s="1993" t="s">
        <v>482</v>
      </c>
      <c r="M48" s="2190"/>
      <c r="N48" s="341"/>
      <c r="O48" s="1631"/>
      <c r="P48" s="1631"/>
      <c r="AH48" s="1638">
        <v>0</v>
      </c>
    </row>
    <row s="1642" customFormat="1" customHeight="1" ht="18.75" hidden="1">
      <c r="A49" s="1786"/>
      <c r="B49" s="1786"/>
      <c r="C49" s="376" t="s">
        <v>4814</v>
      </c>
      <c r="D49" s="2482"/>
      <c r="E49" s="2224"/>
      <c r="F49" s="2403"/>
      <c r="G49" s="2447"/>
      <c r="H49" s="1507"/>
      <c r="I49" s="658" t="s">
        <v>4815</v>
      </c>
      <c r="J49" s="578"/>
      <c r="K49" s="1507"/>
      <c r="L49" s="221"/>
      <c r="M49" s="2190"/>
      <c r="N49" s="341"/>
      <c r="O49" s="1631"/>
      <c r="P49" s="1631"/>
      <c r="AH49" s="1638">
        <v>0</v>
      </c>
    </row>
    <row s="1642" customFormat="1" customHeight="1" ht="0.75" hidden="1">
      <c r="A50" s="1786"/>
      <c r="B50" s="1786"/>
      <c r="C50" s="376" t="s">
        <v>4820</v>
      </c>
      <c r="D50" s="2482"/>
      <c r="E50" s="2224"/>
      <c r="F50" s="2403"/>
      <c r="G50" s="407"/>
      <c r="H50" s="1507"/>
      <c r="I50" s="658"/>
      <c r="J50" s="578"/>
      <c r="K50" s="1507"/>
      <c r="L50" s="221"/>
      <c r="M50" s="2190"/>
      <c r="N50" s="341"/>
      <c r="O50" s="1631"/>
      <c r="P50" s="1631"/>
      <c r="AH50" s="1638">
        <v>0</v>
      </c>
    </row>
    <row s="1642" customFormat="1" customHeight="1" ht="18.75" hidden="1">
      <c r="A51" s="1786" t="s">
        <v>401</v>
      </c>
      <c r="B51" s="1786" t="s">
        <v>402</v>
      </c>
      <c r="C51" s="376"/>
      <c r="D51" s="2482"/>
      <c r="E51" s="2224"/>
      <c r="F51" s="2403" t="str">
        <f>INDEX(PT_DIFFERENTIATION_VTAR,MATCH(A51,PT_DIFFERENTIATION_VTAR_ID,0))</f>
        <v>Тариф на питьевую воду (питьевое водоснабжение)</v>
      </c>
      <c r="G51" s="2447" t="str">
        <f>INDEX(PT_DIFFERENTIATION_NTAR,MATCH(B51,PT_DIFFERENTIATION_NTAR_ID,0))</f>
        <v/>
      </c>
      <c r="H51" s="1866"/>
      <c r="I51" s="1745"/>
      <c r="J51" s="1779"/>
      <c r="K51" s="1869"/>
      <c r="L51" s="1866" t="s">
        <v>482</v>
      </c>
      <c r="M51" s="2190"/>
      <c r="N51" s="341"/>
      <c r="O51" s="1631"/>
      <c r="P51" s="1631"/>
      <c r="AH51" s="1638">
        <v>0</v>
      </c>
    </row>
    <row s="1642" customFormat="1" customHeight="1" ht="18.75" hidden="1">
      <c r="A52" s="1786"/>
      <c r="B52" s="1786"/>
      <c r="C52" s="376" t="s">
        <v>4814</v>
      </c>
      <c r="D52" s="2482"/>
      <c r="E52" s="2224"/>
      <c r="F52" s="2403"/>
      <c r="G52" s="2447"/>
      <c r="H52" s="1507"/>
      <c r="I52" s="658" t="s">
        <v>4815</v>
      </c>
      <c r="J52" s="578"/>
      <c r="K52" s="1507"/>
      <c r="L52" s="221"/>
      <c r="M52" s="2190"/>
      <c r="N52" s="341"/>
      <c r="O52" s="1631"/>
      <c r="P52" s="1631"/>
      <c r="AH52" s="1638">
        <v>0</v>
      </c>
    </row>
    <row s="1642" customFormat="1" customHeight="1" ht="0.75" hidden="1">
      <c r="A53" s="1786"/>
      <c r="B53" s="1786"/>
      <c r="C53" s="376" t="s">
        <v>4820</v>
      </c>
      <c r="D53" s="2482"/>
      <c r="E53" s="2224"/>
      <c r="F53" s="2403"/>
      <c r="G53" s="407"/>
      <c r="H53" s="1507"/>
      <c r="I53" s="658"/>
      <c r="J53" s="578"/>
      <c r="K53" s="1507"/>
      <c r="L53" s="221"/>
      <c r="M53" s="2190"/>
      <c r="N53" s="341"/>
      <c r="O53" s="1631"/>
      <c r="P53" s="1631"/>
      <c r="AH53" s="1638">
        <v>0</v>
      </c>
    </row>
    <row s="1642" customFormat="1" customHeight="1" ht="18.75" hidden="1">
      <c r="A54" s="1786" t="s">
        <v>406</v>
      </c>
      <c r="B54" s="1786" t="s">
        <v>407</v>
      </c>
      <c r="C54" s="376"/>
      <c r="D54" s="2482"/>
      <c r="E54" s="2224"/>
      <c r="F54" s="2403" t="str">
        <f>INDEX(PT_DIFFERENTIATION_VTAR,MATCH(A54,PT_DIFFERENTIATION_VTAR_ID,0))</f>
        <v>Тариф на техническую воду</v>
      </c>
      <c r="G54" s="2447" t="str">
        <f>INDEX(PT_DIFFERENTIATION_NTAR,MATCH(B54,PT_DIFFERENTIATION_NTAR_ID,0))</f>
        <v/>
      </c>
      <c r="H54" s="1866"/>
      <c r="I54" s="1745"/>
      <c r="J54" s="1779"/>
      <c r="K54" s="1869"/>
      <c r="L54" s="1866" t="s">
        <v>482</v>
      </c>
      <c r="M54" s="2190"/>
      <c r="N54" s="341"/>
      <c r="O54" s="1631"/>
      <c r="P54" s="1631"/>
      <c r="AH54" s="1638">
        <v>0</v>
      </c>
    </row>
    <row s="1642" customFormat="1" customHeight="1" ht="18.75" hidden="1">
      <c r="A55" s="1786"/>
      <c r="B55" s="1786"/>
      <c r="C55" s="376" t="s">
        <v>4814</v>
      </c>
      <c r="D55" s="2482"/>
      <c r="E55" s="2224"/>
      <c r="F55" s="2403"/>
      <c r="G55" s="2447"/>
      <c r="H55" s="1507"/>
      <c r="I55" s="658" t="s">
        <v>4815</v>
      </c>
      <c r="J55" s="578"/>
      <c r="K55" s="1507"/>
      <c r="L55" s="221"/>
      <c r="M55" s="2190"/>
      <c r="N55" s="341"/>
      <c r="O55" s="1631"/>
      <c r="P55" s="1631"/>
      <c r="AH55" s="1638">
        <v>0</v>
      </c>
    </row>
    <row s="1642" customFormat="1" customHeight="1" ht="0.75" hidden="1">
      <c r="A56" s="1786"/>
      <c r="B56" s="1786"/>
      <c r="C56" s="376" t="s">
        <v>4820</v>
      </c>
      <c r="D56" s="2482"/>
      <c r="E56" s="2224"/>
      <c r="F56" s="2403"/>
      <c r="G56" s="407"/>
      <c r="H56" s="1507"/>
      <c r="I56" s="658"/>
      <c r="J56" s="578"/>
      <c r="K56" s="1507"/>
      <c r="L56" s="221"/>
      <c r="M56" s="2190"/>
      <c r="N56" s="341"/>
      <c r="O56" s="1631"/>
      <c r="P56" s="1631"/>
      <c r="AH56" s="1638">
        <v>0</v>
      </c>
    </row>
    <row s="1642" customFormat="1" customHeight="1" ht="18.75" hidden="1">
      <c r="A57" s="1786" t="s">
        <v>411</v>
      </c>
      <c r="B57" s="1786" t="s">
        <v>412</v>
      </c>
      <c r="C57" s="376"/>
      <c r="D57" s="2482"/>
      <c r="E57" s="2224"/>
      <c r="F57" s="2403" t="str">
        <f>INDEX(PT_DIFFERENTIATION_VTAR,MATCH(A57,PT_DIFFERENTIATION_VTAR_ID,0))</f>
        <v>Тариф на транспортировку воды</v>
      </c>
      <c r="G57" s="2447" t="str">
        <f>INDEX(PT_DIFFERENTIATION_NTAR,MATCH(B57,PT_DIFFERENTIATION_NTAR_ID,0))</f>
        <v/>
      </c>
      <c r="H57" s="1866"/>
      <c r="I57" s="1745"/>
      <c r="J57" s="1779"/>
      <c r="K57" s="1869"/>
      <c r="L57" s="1866" t="s">
        <v>482</v>
      </c>
      <c r="M57" s="2190"/>
      <c r="N57" s="341"/>
      <c r="O57" s="1631"/>
      <c r="P57" s="1631"/>
      <c r="AH57" s="1638">
        <v>0</v>
      </c>
    </row>
    <row s="1642" customFormat="1" customHeight="1" ht="18.75" hidden="1">
      <c r="A58" s="1786"/>
      <c r="B58" s="1786"/>
      <c r="C58" s="376" t="s">
        <v>4814</v>
      </c>
      <c r="D58" s="2482"/>
      <c r="E58" s="2224"/>
      <c r="F58" s="2403"/>
      <c r="G58" s="2447"/>
      <c r="H58" s="1507"/>
      <c r="I58" s="658" t="s">
        <v>4815</v>
      </c>
      <c r="J58" s="578"/>
      <c r="K58" s="1507"/>
      <c r="L58" s="221"/>
      <c r="M58" s="2190"/>
      <c r="N58" s="341"/>
      <c r="O58" s="1631"/>
      <c r="P58" s="1631"/>
      <c r="AH58" s="1638">
        <v>0</v>
      </c>
    </row>
    <row s="1642" customFormat="1" customHeight="1" ht="0.75" hidden="1">
      <c r="A59" s="1786"/>
      <c r="B59" s="1786"/>
      <c r="C59" s="376" t="s">
        <v>4820</v>
      </c>
      <c r="D59" s="2482"/>
      <c r="E59" s="2224"/>
      <c r="F59" s="2403"/>
      <c r="G59" s="407"/>
      <c r="H59" s="1507"/>
      <c r="I59" s="658"/>
      <c r="J59" s="578"/>
      <c r="K59" s="1507"/>
      <c r="L59" s="221"/>
      <c r="M59" s="2190"/>
      <c r="N59" s="341"/>
      <c r="O59" s="1631"/>
      <c r="P59" s="1631"/>
      <c r="AH59" s="1638">
        <v>0</v>
      </c>
    </row>
    <row s="1642" customFormat="1" customHeight="1" ht="18.75" hidden="1">
      <c r="A60" s="1786" t="s">
        <v>416</v>
      </c>
      <c r="B60" s="1786" t="s">
        <v>417</v>
      </c>
      <c r="C60" s="376"/>
      <c r="D60" s="2482"/>
      <c r="E60" s="2224"/>
      <c r="F60" s="2403" t="str">
        <f>INDEX(PT_DIFFERENTIATION_VTAR,MATCH(A60,PT_DIFFERENTIATION_VTAR_ID,0))</f>
        <v>Тариф на подвоз воды</v>
      </c>
      <c r="G60" s="2447" t="str">
        <f>INDEX(PT_DIFFERENTIATION_NTAR,MATCH(B60,PT_DIFFERENTIATION_NTAR_ID,0))</f>
        <v/>
      </c>
      <c r="H60" s="1866"/>
      <c r="I60" s="1745"/>
      <c r="J60" s="1779"/>
      <c r="K60" s="1869"/>
      <c r="L60" s="1866" t="s">
        <v>482</v>
      </c>
      <c r="M60" s="2190"/>
      <c r="N60" s="341"/>
      <c r="O60" s="1631"/>
      <c r="P60" s="1631"/>
      <c r="AH60" s="1638">
        <v>0</v>
      </c>
    </row>
    <row s="1642" customFormat="1" customHeight="1" ht="18.75" hidden="1">
      <c r="A61" s="1786"/>
      <c r="B61" s="1786"/>
      <c r="C61" s="376" t="s">
        <v>4814</v>
      </c>
      <c r="D61" s="2482"/>
      <c r="E61" s="2224"/>
      <c r="F61" s="2403"/>
      <c r="G61" s="2447"/>
      <c r="H61" s="1507"/>
      <c r="I61" s="658" t="s">
        <v>4815</v>
      </c>
      <c r="J61" s="578"/>
      <c r="K61" s="1507"/>
      <c r="L61" s="221"/>
      <c r="M61" s="2190"/>
      <c r="N61" s="341"/>
      <c r="O61" s="1631"/>
      <c r="P61" s="1631"/>
      <c r="AH61" s="1638">
        <v>0</v>
      </c>
    </row>
    <row s="1642" customFormat="1" customHeight="1" ht="0.75" hidden="1">
      <c r="A62" s="1786"/>
      <c r="B62" s="1786"/>
      <c r="C62" s="376" t="s">
        <v>4820</v>
      </c>
      <c r="D62" s="2482"/>
      <c r="E62" s="2224"/>
      <c r="F62" s="2403"/>
      <c r="G62" s="407"/>
      <c r="H62" s="1507"/>
      <c r="I62" s="658"/>
      <c r="J62" s="578"/>
      <c r="K62" s="1507"/>
      <c r="L62" s="221"/>
      <c r="M62" s="2190"/>
      <c r="N62" s="341"/>
      <c r="O62" s="1631"/>
      <c r="P62" s="1631"/>
      <c r="AH62" s="1638">
        <v>0</v>
      </c>
    </row>
    <row s="1642" customFormat="1" customHeight="1" ht="18.75" hidden="1">
      <c r="A63" s="1786" t="s">
        <v>421</v>
      </c>
      <c r="B63" s="1786" t="s">
        <v>422</v>
      </c>
      <c r="C63" s="376"/>
      <c r="D63" s="2482"/>
      <c r="E63" s="2224"/>
      <c r="F63" s="24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7" t="str">
        <f>INDEX(PT_DIFFERENTIATION_NTAR,MATCH(B63,PT_DIFFERENTIATION_NTAR_ID,0))</f>
        <v/>
      </c>
      <c r="H63" s="1866"/>
      <c r="I63" s="1745"/>
      <c r="J63" s="1779"/>
      <c r="K63" s="1869"/>
      <c r="L63" s="1866" t="s">
        <v>482</v>
      </c>
      <c r="M63" s="2190"/>
      <c r="N63" s="341"/>
      <c r="O63" s="1631"/>
      <c r="P63" s="1631"/>
      <c r="AH63" s="1638">
        <v>0</v>
      </c>
    </row>
    <row s="1642" customFormat="1" customHeight="1" ht="18.75" hidden="1">
      <c r="A64" s="1786"/>
      <c r="B64" s="1786"/>
      <c r="C64" s="376" t="s">
        <v>4814</v>
      </c>
      <c r="D64" s="2482"/>
      <c r="E64" s="2224"/>
      <c r="F64" s="2403"/>
      <c r="G64" s="2447"/>
      <c r="H64" s="1507"/>
      <c r="I64" s="658" t="s">
        <v>4815</v>
      </c>
      <c r="J64" s="578"/>
      <c r="K64" s="1507"/>
      <c r="L64" s="221"/>
      <c r="M64" s="2190"/>
      <c r="N64" s="341"/>
      <c r="O64" s="1631"/>
      <c r="P64" s="1631"/>
      <c r="AH64" s="1638">
        <v>0</v>
      </c>
    </row>
    <row s="1642" customFormat="1" customHeight="1" ht="0.75" hidden="1">
      <c r="A65" s="1786"/>
      <c r="B65" s="1786"/>
      <c r="C65" s="376" t="s">
        <v>4820</v>
      </c>
      <c r="D65" s="2482"/>
      <c r="E65" s="2224"/>
      <c r="F65" s="2403"/>
      <c r="G65" s="407"/>
      <c r="H65" s="1507"/>
      <c r="I65" s="658"/>
      <c r="J65" s="578"/>
      <c r="K65" s="1507"/>
      <c r="L65" s="221"/>
      <c r="M65" s="2190"/>
      <c r="N65" s="341"/>
      <c r="O65" s="1631"/>
      <c r="P65" s="1631"/>
      <c r="AH65" s="1638">
        <v>0</v>
      </c>
    </row>
    <row s="1642" customFormat="1" customHeight="1" ht="18.75" hidden="1">
      <c r="A66" s="1786" t="s">
        <v>426</v>
      </c>
      <c r="B66" s="1786" t="s">
        <v>427</v>
      </c>
      <c r="C66" s="376"/>
      <c r="D66" s="2482"/>
      <c r="E66" s="2224"/>
      <c r="F66" s="2403" t="str">
        <f>INDEX(PT_DIFFERENTIATION_VTAR,MATCH(A66,PT_DIFFERENTIATION_VTAR_ID,0))</f>
        <v>Тариф на горячую воду (горячее водоснабжение)</v>
      </c>
      <c r="G66" s="2447" t="str">
        <f>INDEX(PT_DIFFERENTIATION_NTAR,MATCH(B66,PT_DIFFERENTIATION_NTAR_ID,0))</f>
        <v/>
      </c>
      <c r="H66" s="1866"/>
      <c r="I66" s="1745"/>
      <c r="J66" s="1779"/>
      <c r="K66" s="1869"/>
      <c r="L66" s="1866" t="s">
        <v>482</v>
      </c>
      <c r="M66" s="2190"/>
      <c r="N66" s="341"/>
      <c r="O66" s="1631"/>
      <c r="P66" s="1631"/>
      <c r="AH66" s="1638">
        <v>0</v>
      </c>
    </row>
    <row s="1642" customFormat="1" customHeight="1" ht="18.75" hidden="1">
      <c r="A67" s="1786"/>
      <c r="B67" s="1786"/>
      <c r="C67" s="376" t="s">
        <v>4814</v>
      </c>
      <c r="D67" s="2482"/>
      <c r="E67" s="2224"/>
      <c r="F67" s="2403"/>
      <c r="G67" s="2447"/>
      <c r="H67" s="1507"/>
      <c r="I67" s="658" t="s">
        <v>4815</v>
      </c>
      <c r="J67" s="578"/>
      <c r="K67" s="1507"/>
      <c r="L67" s="221"/>
      <c r="M67" s="2190"/>
      <c r="N67" s="341"/>
      <c r="O67" s="1631"/>
      <c r="P67" s="1631"/>
      <c r="AH67" s="1638">
        <v>0</v>
      </c>
    </row>
    <row s="1642" customFormat="1" customHeight="1" ht="0.75" hidden="1">
      <c r="A68" s="1786"/>
      <c r="B68" s="1786"/>
      <c r="C68" s="376" t="s">
        <v>4820</v>
      </c>
      <c r="D68" s="2482"/>
      <c r="E68" s="2224"/>
      <c r="F68" s="2403"/>
      <c r="G68" s="407"/>
      <c r="H68" s="1507"/>
      <c r="I68" s="658"/>
      <c r="J68" s="578"/>
      <c r="K68" s="1507"/>
      <c r="L68" s="221"/>
      <c r="M68" s="2190"/>
      <c r="N68" s="341"/>
      <c r="O68" s="1631"/>
      <c r="P68" s="1631"/>
      <c r="AH68" s="1638">
        <v>0</v>
      </c>
    </row>
    <row s="1642" customFormat="1" customHeight="1" ht="18.75" hidden="1">
      <c r="A69" s="1786" t="s">
        <v>431</v>
      </c>
      <c r="B69" s="1786" t="s">
        <v>432</v>
      </c>
      <c r="C69" s="376"/>
      <c r="D69" s="2482"/>
      <c r="E69" s="2224"/>
      <c r="F69" s="2403" t="str">
        <f>INDEX(PT_DIFFERENTIATION_VTAR,MATCH(A69,PT_DIFFERENTIATION_VTAR_ID,0))</f>
        <v>Тариф на транспортировку горячей воды</v>
      </c>
      <c r="G69" s="2447" t="str">
        <f>INDEX(PT_DIFFERENTIATION_NTAR,MATCH(B69,PT_DIFFERENTIATION_NTAR_ID,0))</f>
        <v/>
      </c>
      <c r="H69" s="1866"/>
      <c r="I69" s="1745"/>
      <c r="J69" s="1779"/>
      <c r="K69" s="1869"/>
      <c r="L69" s="1866" t="s">
        <v>482</v>
      </c>
      <c r="M69" s="2190"/>
      <c r="N69" s="341"/>
      <c r="O69" s="1631"/>
      <c r="P69" s="1631"/>
      <c r="AH69" s="1638">
        <v>0</v>
      </c>
    </row>
    <row s="1642" customFormat="1" customHeight="1" ht="18.75" hidden="1">
      <c r="A70" s="1786"/>
      <c r="B70" s="1786"/>
      <c r="C70" s="376" t="s">
        <v>4814</v>
      </c>
      <c r="D70" s="2482"/>
      <c r="E70" s="2224"/>
      <c r="F70" s="2403"/>
      <c r="G70" s="2447"/>
      <c r="H70" s="1507"/>
      <c r="I70" s="658" t="s">
        <v>4815</v>
      </c>
      <c r="J70" s="578"/>
      <c r="K70" s="1507"/>
      <c r="L70" s="221"/>
      <c r="M70" s="2190"/>
      <c r="N70" s="341"/>
      <c r="O70" s="1631"/>
      <c r="P70" s="1631"/>
      <c r="AH70" s="1638">
        <v>0</v>
      </c>
    </row>
    <row s="1642" customFormat="1" customHeight="1" ht="0.75" hidden="1">
      <c r="A71" s="1786"/>
      <c r="B71" s="1786"/>
      <c r="C71" s="376" t="s">
        <v>4820</v>
      </c>
      <c r="D71" s="2482"/>
      <c r="E71" s="2224"/>
      <c r="F71" s="2403"/>
      <c r="G71" s="407"/>
      <c r="H71" s="1507"/>
      <c r="I71" s="658"/>
      <c r="J71" s="578"/>
      <c r="K71" s="1507"/>
      <c r="L71" s="221"/>
      <c r="M71" s="2190"/>
      <c r="N71" s="341"/>
      <c r="O71" s="1631"/>
      <c r="P71" s="1631"/>
      <c r="AH71" s="1638">
        <v>0</v>
      </c>
    </row>
    <row s="1642" customFormat="1" customHeight="1" ht="18.75" hidden="1">
      <c r="A72" s="1786" t="s">
        <v>436</v>
      </c>
      <c r="B72" s="1786" t="s">
        <v>437</v>
      </c>
      <c r="C72" s="376"/>
      <c r="D72" s="2482"/>
      <c r="E72" s="2224"/>
      <c r="F72" s="2403" t="str">
        <f>INDEX(PT_DIFFERENTIATION_VTAR,MATCH(A72,PT_DIFFERENTIATION_VTAR_ID,0))</f>
        <v>Тариф на подключение (технологическое присоединение) к централизованной системе горячего водоснабжения</v>
      </c>
      <c r="G72" s="2447" t="str">
        <f>INDEX(PT_DIFFERENTIATION_NTAR,MATCH(B72,PT_DIFFERENTIATION_NTAR_ID,0))</f>
        <v/>
      </c>
      <c r="H72" s="1866"/>
      <c r="I72" s="1745"/>
      <c r="J72" s="1779"/>
      <c r="K72" s="1869"/>
      <c r="L72" s="1866" t="s">
        <v>482</v>
      </c>
      <c r="M72" s="2190"/>
      <c r="N72" s="341"/>
      <c r="O72" s="1631"/>
      <c r="P72" s="1631"/>
      <c r="AH72" s="1638">
        <v>0</v>
      </c>
    </row>
    <row s="1642" customFormat="1" customHeight="1" ht="18.75" hidden="1">
      <c r="A73" s="1786"/>
      <c r="B73" s="1786"/>
      <c r="C73" s="376" t="s">
        <v>4814</v>
      </c>
      <c r="D73" s="2482"/>
      <c r="E73" s="2224"/>
      <c r="F73" s="2403"/>
      <c r="G73" s="2447"/>
      <c r="H73" s="1507"/>
      <c r="I73" s="658" t="s">
        <v>4815</v>
      </c>
      <c r="J73" s="578"/>
      <c r="K73" s="1507"/>
      <c r="L73" s="221"/>
      <c r="M73" s="2190"/>
      <c r="N73" s="341"/>
      <c r="O73" s="1631"/>
      <c r="P73" s="1631"/>
      <c r="AH73" s="1638">
        <v>0</v>
      </c>
    </row>
    <row s="1642" customFormat="1" customHeight="1" ht="0.75" hidden="1">
      <c r="A74" s="1786"/>
      <c r="B74" s="1786"/>
      <c r="C74" s="376" t="s">
        <v>4820</v>
      </c>
      <c r="D74" s="2482"/>
      <c r="E74" s="2224"/>
      <c r="F74" s="2403"/>
      <c r="G74" s="407"/>
      <c r="H74" s="1507"/>
      <c r="I74" s="658"/>
      <c r="J74" s="578"/>
      <c r="K74" s="1507"/>
      <c r="L74" s="221"/>
      <c r="M74" s="2190"/>
      <c r="N74" s="341"/>
      <c r="O74" s="1631"/>
      <c r="P74" s="1631"/>
      <c r="AH74" s="1638">
        <v>0</v>
      </c>
    </row>
    <row s="1642" customFormat="1" customHeight="1" ht="18.75" hidden="1">
      <c r="A75" s="1786" t="s">
        <v>441</v>
      </c>
      <c r="B75" s="1786" t="s">
        <v>442</v>
      </c>
      <c r="C75" s="376"/>
      <c r="D75" s="2482"/>
      <c r="E75" s="2224"/>
      <c r="F75" s="2403" t="str">
        <f>INDEX(PT_DIFFERENTIATION_VTAR,MATCH(A75,PT_DIFFERENTIATION_VTAR_ID,0))</f>
        <v>Тариф на водоотведение</v>
      </c>
      <c r="G75" s="2447" t="str">
        <f>INDEX(PT_DIFFERENTIATION_NTAR,MATCH(B75,PT_DIFFERENTIATION_NTAR_ID,0))</f>
        <v/>
      </c>
      <c r="H75" s="1866"/>
      <c r="I75" s="1745"/>
      <c r="J75" s="1779"/>
      <c r="K75" s="1869"/>
      <c r="L75" s="1866" t="s">
        <v>482</v>
      </c>
      <c r="M75" s="2190"/>
      <c r="N75" s="341"/>
      <c r="O75" s="1631"/>
      <c r="P75" s="1631"/>
      <c r="AH75" s="1638">
        <v>0</v>
      </c>
    </row>
    <row s="1642" customFormat="1" customHeight="1" ht="18.75" hidden="1">
      <c r="A76" s="1786"/>
      <c r="B76" s="1786"/>
      <c r="C76" s="376" t="s">
        <v>4814</v>
      </c>
      <c r="D76" s="2482"/>
      <c r="E76" s="2224"/>
      <c r="F76" s="2403"/>
      <c r="G76" s="2447"/>
      <c r="H76" s="1507"/>
      <c r="I76" s="658" t="s">
        <v>4815</v>
      </c>
      <c r="J76" s="578"/>
      <c r="K76" s="1507"/>
      <c r="L76" s="221"/>
      <c r="M76" s="2190"/>
      <c r="N76" s="341"/>
      <c r="O76" s="1631"/>
      <c r="P76" s="1631"/>
      <c r="AH76" s="1638">
        <v>0</v>
      </c>
    </row>
    <row s="1642" customFormat="1" customHeight="1" ht="0.75" hidden="1">
      <c r="A77" s="1786"/>
      <c r="B77" s="1786"/>
      <c r="C77" s="376" t="s">
        <v>4820</v>
      </c>
      <c r="D77" s="2482"/>
      <c r="E77" s="2224"/>
      <c r="F77" s="2403"/>
      <c r="G77" s="407"/>
      <c r="H77" s="1507"/>
      <c r="I77" s="658"/>
      <c r="J77" s="578"/>
      <c r="K77" s="1507"/>
      <c r="L77" s="221"/>
      <c r="M77" s="2190"/>
      <c r="N77" s="341"/>
      <c r="O77" s="1631"/>
      <c r="P77" s="1631"/>
      <c r="AH77" s="1638">
        <v>0</v>
      </c>
    </row>
    <row s="1642" customFormat="1" customHeight="1" ht="18.75" hidden="1">
      <c r="A78" s="1786" t="s">
        <v>446</v>
      </c>
      <c r="B78" s="1786" t="s">
        <v>447</v>
      </c>
      <c r="C78" s="376"/>
      <c r="D78" s="2482"/>
      <c r="E78" s="2224"/>
      <c r="F78" s="2403" t="str">
        <f>INDEX(PT_DIFFERENTIATION_VTAR,MATCH(A78,PT_DIFFERENTIATION_VTAR_ID,0))</f>
        <v>Тариф на транспортировку сточных вод</v>
      </c>
      <c r="G78" s="2447" t="str">
        <f>INDEX(PT_DIFFERENTIATION_NTAR,MATCH(B78,PT_DIFFERENTIATION_NTAR_ID,0))</f>
        <v/>
      </c>
      <c r="H78" s="1866"/>
      <c r="I78" s="1745"/>
      <c r="J78" s="1779"/>
      <c r="K78" s="1869"/>
      <c r="L78" s="1866" t="s">
        <v>482</v>
      </c>
      <c r="M78" s="2190"/>
      <c r="N78" s="341"/>
      <c r="O78" s="1631"/>
      <c r="P78" s="1631"/>
      <c r="AH78" s="1638">
        <v>0</v>
      </c>
    </row>
    <row s="1642" customFormat="1" customHeight="1" ht="18.75" hidden="1">
      <c r="A79" s="1786"/>
      <c r="B79" s="1786"/>
      <c r="C79" s="376" t="s">
        <v>4814</v>
      </c>
      <c r="D79" s="2482"/>
      <c r="E79" s="2224"/>
      <c r="F79" s="2403"/>
      <c r="G79" s="2447"/>
      <c r="H79" s="1507"/>
      <c r="I79" s="658" t="s">
        <v>4815</v>
      </c>
      <c r="J79" s="578"/>
      <c r="K79" s="1507"/>
      <c r="L79" s="221"/>
      <c r="M79" s="2190"/>
      <c r="N79" s="341"/>
      <c r="O79" s="1631"/>
      <c r="P79" s="1631"/>
      <c r="AH79" s="1638">
        <v>0</v>
      </c>
    </row>
    <row s="1642" customFormat="1" customHeight="1" ht="0.75" hidden="1">
      <c r="A80" s="1786"/>
      <c r="B80" s="1786"/>
      <c r="C80" s="376" t="s">
        <v>4820</v>
      </c>
      <c r="D80" s="2482"/>
      <c r="E80" s="2224"/>
      <c r="F80" s="2403"/>
      <c r="G80" s="407"/>
      <c r="H80" s="1507"/>
      <c r="I80" s="658"/>
      <c r="J80" s="578"/>
      <c r="K80" s="1507"/>
      <c r="L80" s="221"/>
      <c r="M80" s="2190"/>
      <c r="N80" s="341"/>
      <c r="O80" s="1631"/>
      <c r="P80" s="1631"/>
      <c r="AH80" s="1638">
        <v>0</v>
      </c>
    </row>
    <row s="1642" customFormat="1" customHeight="1" ht="18.75" hidden="1">
      <c r="A81" s="1786" t="s">
        <v>451</v>
      </c>
      <c r="B81" s="1786" t="s">
        <v>452</v>
      </c>
      <c r="C81" s="376"/>
      <c r="D81" s="2482"/>
      <c r="E81" s="2224"/>
      <c r="F81" s="2403" t="str">
        <f>INDEX(PT_DIFFERENTIATION_VTAR,MATCH(A81,PT_DIFFERENTIATION_VTAR_ID,0))</f>
        <v>Тариф на подключение (технологическое присоединение) к централизованной системе водоотведения</v>
      </c>
      <c r="G81" s="2447" t="str">
        <f>INDEX(PT_DIFFERENTIATION_NTAR,MATCH(B81,PT_DIFFERENTIATION_NTAR_ID,0))</f>
        <v/>
      </c>
      <c r="H81" s="1866"/>
      <c r="I81" s="1745"/>
      <c r="J81" s="1779"/>
      <c r="K81" s="1869"/>
      <c r="L81" s="1866" t="s">
        <v>482</v>
      </c>
      <c r="M81" s="2190"/>
      <c r="N81" s="341"/>
      <c r="O81" s="1631"/>
      <c r="P81" s="1631"/>
      <c r="AH81" s="1638">
        <v>0</v>
      </c>
    </row>
    <row s="1642" customFormat="1" customHeight="1" ht="18.75" hidden="1">
      <c r="A82" s="1786"/>
      <c r="B82" s="1786"/>
      <c r="C82" s="376" t="s">
        <v>4814</v>
      </c>
      <c r="D82" s="2482"/>
      <c r="E82" s="2224"/>
      <c r="F82" s="2403"/>
      <c r="G82" s="2447"/>
      <c r="H82" s="1507"/>
      <c r="I82" s="658" t="s">
        <v>4815</v>
      </c>
      <c r="J82" s="578"/>
      <c r="K82" s="1507"/>
      <c r="L82" s="221"/>
      <c r="M82" s="2190"/>
      <c r="N82" s="341"/>
      <c r="O82" s="1631"/>
      <c r="P82" s="1631"/>
      <c r="AH82" s="1638">
        <v>0</v>
      </c>
    </row>
    <row s="1642" customFormat="1" customHeight="1" ht="1.05">
      <c r="A83" s="1786"/>
      <c r="B83" s="1786"/>
      <c r="C83" s="376" t="s">
        <v>4820</v>
      </c>
      <c r="D83" s="2482"/>
      <c r="E83" s="2224"/>
      <c r="F83" s="2403"/>
      <c r="G83" s="407"/>
      <c r="H83" s="1507"/>
      <c r="I83" s="658"/>
      <c r="J83" s="578"/>
      <c r="K83" s="1507"/>
      <c r="L83" s="221"/>
      <c r="M83" s="2190"/>
      <c r="N83" s="341"/>
      <c r="O83" s="1631"/>
      <c r="P83" s="1631"/>
      <c r="AH83" s="1638">
        <v>1</v>
      </c>
    </row>
    <row customHeight="1" ht="19.95">
      <c r="A84" s="1786"/>
      <c r="B84" s="1786"/>
      <c r="D84" s="383"/>
      <c r="E84" s="154" t="s">
        <v>102</v>
      </c>
      <c r="F84" s="24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80"/>
      <c r="H84" s="2480"/>
      <c r="I84" s="2480"/>
      <c r="J84" s="2480"/>
      <c r="K84" s="2480"/>
      <c r="L84" s="2480"/>
      <c r="M84" s="304"/>
      <c r="N84" s="341"/>
      <c r="AH84" s="381">
        <v>19</v>
      </c>
    </row>
    <row customHeight="1" ht="35.699999999999996">
      <c r="A85" s="1786"/>
      <c r="B85" s="1786"/>
      <c r="D85" s="383"/>
      <c r="E85" s="406"/>
      <c r="F85" s="205" t="s">
        <v>482</v>
      </c>
      <c r="G85" s="205" t="s">
        <v>482</v>
      </c>
      <c r="H85" s="2238" t="s">
        <v>482</v>
      </c>
      <c r="I85" s="2240"/>
      <c r="J85" s="205" t="s">
        <v>482</v>
      </c>
      <c r="K85" s="205" t="s">
        <v>482</v>
      </c>
      <c r="L85" s="408"/>
      <c r="M85" s="352" t="s">
        <v>4821</v>
      </c>
      <c r="N85" s="341"/>
      <c r="AH85" s="381">
        <v>34</v>
      </c>
    </row>
    <row customHeight="1" ht="19.95">
      <c r="A86" s="1786"/>
      <c r="B86" s="1786"/>
      <c r="D86" s="383"/>
      <c r="E86" s="154" t="s">
        <v>90</v>
      </c>
      <c r="F86" s="2480" t="s">
        <v>4822</v>
      </c>
      <c r="G86" s="2480"/>
      <c r="H86" s="2480"/>
      <c r="I86" s="2480"/>
      <c r="J86" s="2480"/>
      <c r="K86" s="2480"/>
      <c r="L86" s="2480"/>
      <c r="M86" s="304"/>
      <c r="N86" s="341"/>
      <c r="AH86" s="381">
        <v>19</v>
      </c>
    </row>
    <row s="1642" customFormat="1" customHeight="1" ht="60.75" hidden="1">
      <c r="A87" s="1786" t="s">
        <v>333</v>
      </c>
      <c r="B87" s="1786" t="s">
        <v>334</v>
      </c>
      <c r="C87" s="376"/>
      <c r="D87" s="2482"/>
      <c r="E87" s="2224"/>
      <c r="F87" s="24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7" t="str">
        <f>INDEX(PT_DIFFERENTIATION_NTAR,MATCH(B87,PT_DIFFERENTIATION_NTAR_ID,0))</f>
        <v/>
      </c>
      <c r="H87" s="1866"/>
      <c r="I87" s="1745"/>
      <c r="J87" s="1779"/>
      <c r="K87" s="1784"/>
      <c r="L87" s="1866" t="s">
        <v>482</v>
      </c>
      <c r="M87"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6"/>
      <c r="B88" s="1786"/>
      <c r="C88" s="376" t="s">
        <v>4816</v>
      </c>
      <c r="D88" s="2482"/>
      <c r="E88" s="2224"/>
      <c r="F88" s="2403"/>
      <c r="G88" s="2447"/>
      <c r="H88" s="1507"/>
      <c r="I88" s="658" t="s">
        <v>4815</v>
      </c>
      <c r="J88" s="578"/>
      <c r="K88" s="1507"/>
      <c r="L88" s="221"/>
      <c r="M88" s="2190"/>
      <c r="N88" s="341"/>
      <c r="O88" s="1631"/>
      <c r="P88" s="1631"/>
      <c r="AH88" s="1638">
        <v>0</v>
      </c>
    </row>
    <row s="1642" customFormat="1" customHeight="1" ht="0.75" hidden="1">
      <c r="A89" s="1786"/>
      <c r="B89" s="1786"/>
      <c r="C89" s="376" t="s">
        <v>4823</v>
      </c>
      <c r="D89" s="2482"/>
      <c r="E89" s="2224"/>
      <c r="F89" s="2403"/>
      <c r="G89" s="407"/>
      <c r="H89" s="1507"/>
      <c r="I89" s="658"/>
      <c r="J89" s="578"/>
      <c r="K89" s="1507"/>
      <c r="L89" s="221"/>
      <c r="M89" s="2190"/>
      <c r="N89" s="341"/>
      <c r="O89" s="1631"/>
      <c r="P89" s="1631"/>
      <c r="AH89" s="1638">
        <v>0</v>
      </c>
    </row>
    <row s="1642" customFormat="1" customHeight="1" ht="45" hidden="1">
      <c r="A90" s="1786" t="s">
        <v>338</v>
      </c>
      <c r="B90" s="1786" t="s">
        <v>339</v>
      </c>
      <c r="C90" s="376"/>
      <c r="D90" s="2482"/>
      <c r="E90" s="2224"/>
      <c r="F90" s="2403" t="str">
        <f>INDEX(PT_DIFFERENTIATION_VTAR,MATCH(A90,PT_DIFFERENTIATION_VTAR_ID,0))</f>
        <v/>
      </c>
      <c r="G90" s="2447" t="str">
        <f>INDEX(PT_DIFFERENTIATION_NTAR,MATCH(B90,PT_DIFFERENTIATION_NTAR_ID,0))</f>
        <v/>
      </c>
      <c r="H90" s="1866"/>
      <c r="I90" s="1745"/>
      <c r="J90" s="1779"/>
      <c r="K90" s="1784"/>
      <c r="L90" s="1866" t="s">
        <v>482</v>
      </c>
      <c r="M90" s="2191"/>
      <c r="N90" s="341"/>
      <c r="O90" s="1631"/>
      <c r="P90" s="1631"/>
      <c r="AH90" s="1638">
        <v>0</v>
      </c>
    </row>
    <row s="1642" customFormat="1" customHeight="1" ht="18.75" hidden="1">
      <c r="A91" s="1786"/>
      <c r="B91" s="1786"/>
      <c r="C91" s="376" t="s">
        <v>4816</v>
      </c>
      <c r="D91" s="2482"/>
      <c r="E91" s="2224"/>
      <c r="F91" s="2403"/>
      <c r="G91" s="2447"/>
      <c r="H91" s="1507"/>
      <c r="I91" s="658" t="s">
        <v>4815</v>
      </c>
      <c r="J91" s="578"/>
      <c r="K91" s="1507"/>
      <c r="L91" s="221"/>
      <c r="M91" s="1865"/>
      <c r="N91" s="341"/>
      <c r="O91" s="1631"/>
      <c r="P91" s="1631"/>
      <c r="AH91" s="1638">
        <v>0</v>
      </c>
    </row>
    <row s="1642" customFormat="1" customHeight="1" ht="0.75" hidden="1">
      <c r="A92" s="1786"/>
      <c r="B92" s="1786"/>
      <c r="C92" s="376" t="s">
        <v>4823</v>
      </c>
      <c r="D92" s="2482"/>
      <c r="E92" s="2224"/>
      <c r="F92" s="2403"/>
      <c r="G92" s="407"/>
      <c r="H92" s="1507"/>
      <c r="I92" s="658"/>
      <c r="J92" s="578"/>
      <c r="K92" s="1507"/>
      <c r="L92" s="221"/>
      <c r="M92" s="348"/>
      <c r="N92" s="341"/>
      <c r="O92" s="1631"/>
      <c r="P92" s="1631"/>
      <c r="AH92" s="1638">
        <v>0</v>
      </c>
    </row>
    <row s="1642" customFormat="1" customHeight="1" ht="45" hidden="1">
      <c r="A93" s="1786" t="s">
        <v>345</v>
      </c>
      <c r="B93" s="1786" t="s">
        <v>346</v>
      </c>
      <c r="C93" s="376"/>
      <c r="D93" s="2482"/>
      <c r="E93" s="2224"/>
      <c r="F93" s="24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7" t="str">
        <f>INDEX(PT_DIFFERENTIATION_NTAR,MATCH(B93,PT_DIFFERENTIATION_NTAR_ID,0))</f>
        <v/>
      </c>
      <c r="H93" s="1866"/>
      <c r="I93" s="1745"/>
      <c r="J93" s="1779"/>
      <c r="K93" s="1784"/>
      <c r="L93" s="1866" t="s">
        <v>482</v>
      </c>
      <c r="M93" s="348"/>
      <c r="N93" s="341"/>
      <c r="O93" s="1631"/>
      <c r="P93" s="1631"/>
      <c r="AH93" s="1638">
        <v>0</v>
      </c>
    </row>
    <row s="1642" customFormat="1" customHeight="1" ht="18.75" hidden="1">
      <c r="A94" s="1786"/>
      <c r="B94" s="1786"/>
      <c r="C94" s="376" t="s">
        <v>4816</v>
      </c>
      <c r="D94" s="2482"/>
      <c r="E94" s="2224"/>
      <c r="F94" s="2403"/>
      <c r="G94" s="2447"/>
      <c r="H94" s="1507"/>
      <c r="I94" s="658" t="s">
        <v>4815</v>
      </c>
      <c r="J94" s="578"/>
      <c r="K94" s="1507"/>
      <c r="L94" s="221"/>
      <c r="M94" s="348"/>
      <c r="N94" s="341"/>
      <c r="O94" s="1631"/>
      <c r="P94" s="1631"/>
      <c r="AH94" s="1638">
        <v>0</v>
      </c>
    </row>
    <row s="1642" customFormat="1" customHeight="1" ht="0.75" hidden="1">
      <c r="A95" s="1786"/>
      <c r="B95" s="1786"/>
      <c r="C95" s="376" t="s">
        <v>4823</v>
      </c>
      <c r="D95" s="2482"/>
      <c r="E95" s="2224"/>
      <c r="F95" s="2403"/>
      <c r="G95" s="407"/>
      <c r="H95" s="1507"/>
      <c r="I95" s="658"/>
      <c r="J95" s="578"/>
      <c r="K95" s="1507"/>
      <c r="L95" s="221"/>
      <c r="M95" s="348"/>
      <c r="N95" s="341"/>
      <c r="O95" s="1631"/>
      <c r="P95" s="1631"/>
      <c r="AH95" s="1638">
        <v>0</v>
      </c>
    </row>
    <row s="1642" customFormat="1" customHeight="1" ht="45" hidden="1">
      <c r="A96" s="1786" t="s">
        <v>351</v>
      </c>
      <c r="B96" s="1786" t="s">
        <v>352</v>
      </c>
      <c r="C96" s="376"/>
      <c r="D96" s="2482"/>
      <c r="E96" s="2224"/>
      <c r="F96" s="24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7" t="str">
        <f>INDEX(PT_DIFFERENTIATION_NTAR,MATCH(B96,PT_DIFFERENTIATION_NTAR_ID,0))</f>
        <v/>
      </c>
      <c r="H96" s="1866"/>
      <c r="I96" s="1745"/>
      <c r="J96" s="1779"/>
      <c r="K96" s="1784"/>
      <c r="L96" s="1866" t="s">
        <v>482</v>
      </c>
      <c r="M96" s="348"/>
      <c r="N96" s="341"/>
      <c r="O96" s="1631"/>
      <c r="P96" s="1631"/>
      <c r="AH96" s="1638">
        <v>0</v>
      </c>
    </row>
    <row s="1642" customFormat="1" customHeight="1" ht="18.75" hidden="1">
      <c r="A97" s="1786"/>
      <c r="B97" s="1786"/>
      <c r="C97" s="376" t="s">
        <v>4816</v>
      </c>
      <c r="D97" s="2482"/>
      <c r="E97" s="2224"/>
      <c r="F97" s="2403"/>
      <c r="G97" s="2447"/>
      <c r="H97" s="1507"/>
      <c r="I97" s="658" t="s">
        <v>4815</v>
      </c>
      <c r="J97" s="578"/>
      <c r="K97" s="1507"/>
      <c r="L97" s="221"/>
      <c r="M97" s="348"/>
      <c r="N97" s="341"/>
      <c r="O97" s="1631"/>
      <c r="P97" s="1631"/>
      <c r="AH97" s="1638">
        <v>0</v>
      </c>
    </row>
    <row s="1642" customFormat="1" customHeight="1" ht="0.75" hidden="1">
      <c r="A98" s="1786"/>
      <c r="B98" s="1786"/>
      <c r="C98" s="376" t="s">
        <v>4823</v>
      </c>
      <c r="D98" s="2482"/>
      <c r="E98" s="2224"/>
      <c r="F98" s="2403"/>
      <c r="G98" s="407"/>
      <c r="H98" s="1507"/>
      <c r="I98" s="658"/>
      <c r="J98" s="578"/>
      <c r="K98" s="1507"/>
      <c r="L98" s="221"/>
      <c r="M98" s="348"/>
      <c r="N98" s="341"/>
      <c r="O98" s="1631"/>
      <c r="P98" s="1631"/>
      <c r="AH98" s="1638">
        <v>0</v>
      </c>
    </row>
    <row s="1642" customFormat="1" customHeight="1" ht="18.75" hidden="1">
      <c r="A99" s="1786" t="s">
        <v>357</v>
      </c>
      <c r="B99" s="1786" t="s">
        <v>358</v>
      </c>
      <c r="C99" s="376"/>
      <c r="D99" s="2482"/>
      <c r="E99" s="2224"/>
      <c r="F99" s="2403" t="str">
        <f>INDEX(PT_DIFFERENTIATION_VTAR,MATCH(A99,PT_DIFFERENTIATION_VTAR_ID,0))</f>
        <v>Тарифы на услуги по передаче тепловой энергии</v>
      </c>
      <c r="G99" s="2447" t="str">
        <f>INDEX(PT_DIFFERENTIATION_NTAR,MATCH(B99,PT_DIFFERENTIATION_NTAR_ID,0))</f>
        <v/>
      </c>
      <c r="H99" s="1866"/>
      <c r="I99" s="1745"/>
      <c r="J99" s="1779"/>
      <c r="K99" s="1784"/>
      <c r="L99" s="1866" t="s">
        <v>482</v>
      </c>
      <c r="M99" s="348"/>
      <c r="N99" s="341"/>
      <c r="O99" s="1631"/>
      <c r="P99" s="1631"/>
      <c r="AH99" s="1638">
        <v>0</v>
      </c>
    </row>
    <row s="1642" customFormat="1" customHeight="1" ht="18.75" hidden="1">
      <c r="A100" s="1786"/>
      <c r="B100" s="1786"/>
      <c r="C100" s="376" t="s">
        <v>4816</v>
      </c>
      <c r="D100" s="2482"/>
      <c r="E100" s="2224"/>
      <c r="F100" s="2403"/>
      <c r="G100" s="2447"/>
      <c r="H100" s="1507"/>
      <c r="I100" s="658" t="s">
        <v>4815</v>
      </c>
      <c r="J100" s="578"/>
      <c r="K100" s="1507"/>
      <c r="L100" s="221"/>
      <c r="M100" s="348"/>
      <c r="N100" s="341"/>
      <c r="O100" s="1631"/>
      <c r="P100" s="1631"/>
      <c r="AH100" s="1638">
        <v>0</v>
      </c>
    </row>
    <row s="1642" customFormat="1" customHeight="1" ht="0.75" hidden="1">
      <c r="A101" s="1786"/>
      <c r="B101" s="1786"/>
      <c r="C101" s="376" t="s">
        <v>4823</v>
      </c>
      <c r="D101" s="2482"/>
      <c r="E101" s="2224"/>
      <c r="F101" s="2403"/>
      <c r="G101" s="407"/>
      <c r="H101" s="1507"/>
      <c r="I101" s="658"/>
      <c r="J101" s="578"/>
      <c r="K101" s="1507"/>
      <c r="L101" s="221"/>
      <c r="M101" s="348"/>
      <c r="N101" s="341"/>
      <c r="O101" s="1631"/>
      <c r="P101" s="1631"/>
      <c r="AH101" s="1638">
        <v>0</v>
      </c>
    </row>
    <row s="1642" customFormat="1" customHeight="1" ht="18.75" hidden="1">
      <c r="A102" s="1786" t="s">
        <v>363</v>
      </c>
      <c r="B102" s="1786" t="s">
        <v>364</v>
      </c>
      <c r="C102" s="376"/>
      <c r="D102" s="2482"/>
      <c r="E102" s="2224"/>
      <c r="F102" s="2403" t="str">
        <f>INDEX(PT_DIFFERENTIATION_VTAR,MATCH(A102,PT_DIFFERENTIATION_VTAR_ID,0))</f>
        <v>Тарифы на услуги по передаче теплоносителя</v>
      </c>
      <c r="G102" s="2447" t="str">
        <f>INDEX(PT_DIFFERENTIATION_NTAR,MATCH(B102,PT_DIFFERENTIATION_NTAR_ID,0))</f>
        <v/>
      </c>
      <c r="H102" s="1866"/>
      <c r="I102" s="1745"/>
      <c r="J102" s="1779"/>
      <c r="K102" s="1784"/>
      <c r="L102" s="1866" t="s">
        <v>482</v>
      </c>
      <c r="M102" s="348"/>
      <c r="N102" s="341"/>
      <c r="O102" s="1631"/>
      <c r="P102" s="1631"/>
      <c r="AH102" s="1638">
        <v>0</v>
      </c>
    </row>
    <row s="1642" customFormat="1" customHeight="1" ht="18.75" hidden="1">
      <c r="A103" s="1786"/>
      <c r="B103" s="1786"/>
      <c r="C103" s="376" t="s">
        <v>4816</v>
      </c>
      <c r="D103" s="2482"/>
      <c r="E103" s="2224"/>
      <c r="F103" s="2403"/>
      <c r="G103" s="2447"/>
      <c r="H103" s="1507"/>
      <c r="I103" s="658" t="s">
        <v>4815</v>
      </c>
      <c r="J103" s="578"/>
      <c r="K103" s="1507"/>
      <c r="L103" s="221"/>
      <c r="M103" s="348"/>
      <c r="N103" s="341"/>
      <c r="O103" s="1631"/>
      <c r="P103" s="1631"/>
      <c r="AH103" s="1638">
        <v>0</v>
      </c>
    </row>
    <row s="1642" customFormat="1" customHeight="1" ht="0.75" hidden="1">
      <c r="A104" s="1786"/>
      <c r="B104" s="1786"/>
      <c r="C104" s="376" t="s">
        <v>4823</v>
      </c>
      <c r="D104" s="2482"/>
      <c r="E104" s="2224"/>
      <c r="F104" s="2403"/>
      <c r="G104" s="407"/>
      <c r="H104" s="1507"/>
      <c r="I104" s="658"/>
      <c r="J104" s="578"/>
      <c r="K104" s="1507"/>
      <c r="L104" s="221"/>
      <c r="M104" s="348"/>
      <c r="N104" s="341"/>
      <c r="O104" s="1631"/>
      <c r="P104" s="1631"/>
      <c r="AH104" s="1638">
        <v>0</v>
      </c>
    </row>
    <row s="1642" customFormat="1" customHeight="1" ht="18.75" hidden="1">
      <c r="A105" s="1786" t="s">
        <v>369</v>
      </c>
      <c r="B105" s="1786" t="s">
        <v>370</v>
      </c>
      <c r="C105" s="376"/>
      <c r="D105" s="2482"/>
      <c r="E105" s="2224"/>
      <c r="F105" s="24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7" t="str">
        <f>INDEX(PT_DIFFERENTIATION_NTAR,MATCH(B105,PT_DIFFERENTIATION_NTAR_ID,0))</f>
        <v/>
      </c>
      <c r="H105" s="1866"/>
      <c r="I105" s="1745"/>
      <c r="J105" s="1779"/>
      <c r="K105" s="1784"/>
      <c r="L105" s="1866" t="s">
        <v>482</v>
      </c>
      <c r="M105" s="348"/>
      <c r="N105" s="341"/>
      <c r="O105" s="1631"/>
      <c r="P105" s="1631"/>
      <c r="AH105" s="1638">
        <v>0</v>
      </c>
    </row>
    <row s="1642" customFormat="1" customHeight="1" ht="18.75" hidden="1">
      <c r="A106" s="1786"/>
      <c r="B106" s="1786"/>
      <c r="C106" s="376" t="s">
        <v>4816</v>
      </c>
      <c r="D106" s="2482"/>
      <c r="E106" s="2224"/>
      <c r="F106" s="2403"/>
      <c r="G106" s="2447"/>
      <c r="H106" s="1507"/>
      <c r="I106" s="658" t="s">
        <v>4815</v>
      </c>
      <c r="J106" s="578"/>
      <c r="K106" s="1507"/>
      <c r="L106" s="221"/>
      <c r="M106" s="348"/>
      <c r="N106" s="341"/>
      <c r="O106" s="1631"/>
      <c r="P106" s="1631"/>
      <c r="AH106" s="1638">
        <v>0</v>
      </c>
    </row>
    <row s="1642" customFormat="1" customHeight="1" ht="0.75" hidden="1">
      <c r="A107" s="1786"/>
      <c r="B107" s="1786"/>
      <c r="C107" s="376" t="s">
        <v>4823</v>
      </c>
      <c r="D107" s="2482"/>
      <c r="E107" s="2224"/>
      <c r="F107" s="2403"/>
      <c r="G107" s="407"/>
      <c r="H107" s="1507"/>
      <c r="I107" s="658"/>
      <c r="J107" s="578"/>
      <c r="K107" s="1507"/>
      <c r="L107" s="221"/>
      <c r="M107" s="348"/>
      <c r="N107" s="341"/>
      <c r="O107" s="1631"/>
      <c r="P107" s="1631"/>
      <c r="AH107" s="1638">
        <v>0</v>
      </c>
    </row>
    <row s="1642" customFormat="1" customHeight="1" ht="18.75" hidden="1">
      <c r="A108" s="1786" t="s">
        <v>375</v>
      </c>
      <c r="B108" s="1786" t="s">
        <v>376</v>
      </c>
      <c r="C108" s="376"/>
      <c r="D108" s="2482"/>
      <c r="E108" s="2224"/>
      <c r="F108" s="2403" t="str">
        <f>INDEX(PT_DIFFERENTIATION_VTAR,MATCH(A108,PT_DIFFERENTIATION_VTAR_ID,0))</f>
        <v>Плата за подключение (технологическое присоединение) к системе теплоснабжения</v>
      </c>
      <c r="G108" s="2447" t="str">
        <f>INDEX(PT_DIFFERENTIATION_NTAR,MATCH(B108,PT_DIFFERENTIATION_NTAR_ID,0))</f>
        <v/>
      </c>
      <c r="H108" s="1866"/>
      <c r="I108" s="1745"/>
      <c r="J108" s="1779"/>
      <c r="K108" s="1784"/>
      <c r="L108" s="1866" t="s">
        <v>482</v>
      </c>
      <c r="M108" s="348"/>
      <c r="N108" s="341"/>
      <c r="O108" s="1631"/>
      <c r="P108" s="1631"/>
      <c r="AH108" s="1638">
        <v>0</v>
      </c>
    </row>
    <row s="1642" customFormat="1" customHeight="1" ht="18.75" hidden="1">
      <c r="A109" s="1786"/>
      <c r="B109" s="1786"/>
      <c r="C109" s="376" t="s">
        <v>4816</v>
      </c>
      <c r="D109" s="2482"/>
      <c r="E109" s="2224"/>
      <c r="F109" s="2403"/>
      <c r="G109" s="2447"/>
      <c r="H109" s="1507"/>
      <c r="I109" s="658" t="s">
        <v>4815</v>
      </c>
      <c r="J109" s="578"/>
      <c r="K109" s="1507"/>
      <c r="L109" s="221"/>
      <c r="M109" s="348"/>
      <c r="N109" s="341"/>
      <c r="O109" s="1631"/>
      <c r="P109" s="1631"/>
      <c r="AH109" s="1638">
        <v>0</v>
      </c>
    </row>
    <row s="1642" customFormat="1" customHeight="1" ht="0.75" hidden="1">
      <c r="A110" s="1786"/>
      <c r="B110" s="1786"/>
      <c r="C110" s="376" t="s">
        <v>4823</v>
      </c>
      <c r="D110" s="2482"/>
      <c r="E110" s="2224"/>
      <c r="F110" s="2403"/>
      <c r="G110" s="407"/>
      <c r="H110" s="1507"/>
      <c r="I110" s="658"/>
      <c r="J110" s="578"/>
      <c r="K110" s="1507"/>
      <c r="L110" s="221"/>
      <c r="M110" s="348"/>
      <c r="N110" s="341"/>
      <c r="O110" s="1631"/>
      <c r="P110" s="1631"/>
      <c r="AH110" s="1638">
        <v>0</v>
      </c>
    </row>
    <row s="1642" customFormat="1" customHeight="1" ht="18.75" hidden="1">
      <c r="A111" s="1786" t="s">
        <v>381</v>
      </c>
      <c r="B111" s="1786" t="s">
        <v>382</v>
      </c>
      <c r="C111" s="376"/>
      <c r="D111" s="2482"/>
      <c r="E111" s="2224"/>
      <c r="F111" s="2403" t="str">
        <f>INDEX(PT_DIFFERENTIATION_VTAR,MATCH(A111,PT_DIFFERENTIATION_VTAR_ID,0))</f>
        <v>Плата за подключение (технологическое присоединение) к системе теплоснабжения (индивидуальная)</v>
      </c>
      <c r="G111" s="2447" t="str">
        <f>INDEX(PT_DIFFERENTIATION_NTAR,MATCH(B111,PT_DIFFERENTIATION_NTAR_ID,0))</f>
        <v/>
      </c>
      <c r="H111" s="1993"/>
      <c r="I111" s="1745"/>
      <c r="J111" s="1779"/>
      <c r="K111" s="1784"/>
      <c r="L111" s="1993" t="s">
        <v>482</v>
      </c>
      <c r="M111" s="348"/>
      <c r="N111" s="341"/>
      <c r="O111" s="1631"/>
      <c r="P111" s="1631"/>
      <c r="AH111" s="1638">
        <v>0</v>
      </c>
    </row>
    <row s="1642" customFormat="1" customHeight="1" ht="18.75" hidden="1">
      <c r="A112" s="1786"/>
      <c r="B112" s="1786"/>
      <c r="C112" s="376" t="s">
        <v>4816</v>
      </c>
      <c r="D112" s="2482"/>
      <c r="E112" s="2224"/>
      <c r="F112" s="2403"/>
      <c r="G112" s="2447"/>
      <c r="H112" s="1507"/>
      <c r="I112" s="658" t="s">
        <v>4815</v>
      </c>
      <c r="J112" s="578"/>
      <c r="K112" s="1507"/>
      <c r="L112" s="221"/>
      <c r="M112" s="348"/>
      <c r="N112" s="341"/>
      <c r="O112" s="1631"/>
      <c r="P112" s="1631"/>
      <c r="AH112" s="1638">
        <v>0</v>
      </c>
    </row>
    <row s="1642" customFormat="1" customHeight="1" ht="0.75" hidden="1">
      <c r="A113" s="1786"/>
      <c r="B113" s="1786"/>
      <c r="C113" s="376" t="s">
        <v>4823</v>
      </c>
      <c r="D113" s="2482"/>
      <c r="E113" s="2224"/>
      <c r="F113" s="2403"/>
      <c r="G113" s="407"/>
      <c r="H113" s="1507"/>
      <c r="I113" s="658"/>
      <c r="J113" s="578"/>
      <c r="K113" s="1507"/>
      <c r="L113" s="221"/>
      <c r="M113" s="348"/>
      <c r="N113" s="341"/>
      <c r="O113" s="1631"/>
      <c r="P113" s="1631"/>
      <c r="AH113" s="1638">
        <v>0</v>
      </c>
    </row>
    <row s="1642" customFormat="1" customHeight="1" ht="18.75" hidden="1">
      <c r="A114" s="1786" t="s">
        <v>401</v>
      </c>
      <c r="B114" s="1786" t="s">
        <v>402</v>
      </c>
      <c r="C114" s="376"/>
      <c r="D114" s="2482"/>
      <c r="E114" s="2224"/>
      <c r="F114" s="2403" t="str">
        <f>INDEX(PT_DIFFERENTIATION_VTAR,MATCH(A114,PT_DIFFERENTIATION_VTAR_ID,0))</f>
        <v>Тариф на питьевую воду (питьевое водоснабжение)</v>
      </c>
      <c r="G114" s="2447" t="str">
        <f>INDEX(PT_DIFFERENTIATION_NTAR,MATCH(B114,PT_DIFFERENTIATION_NTAR_ID,0))</f>
        <v/>
      </c>
      <c r="H114" s="1866"/>
      <c r="I114" s="1745"/>
      <c r="J114" s="1779"/>
      <c r="K114" s="1784"/>
      <c r="L114" s="1866" t="s">
        <v>482</v>
      </c>
      <c r="M114" s="348"/>
      <c r="N114" s="341"/>
      <c r="O114" s="1631"/>
      <c r="P114" s="1631"/>
      <c r="AH114" s="1638">
        <v>0</v>
      </c>
    </row>
    <row s="1642" customFormat="1" customHeight="1" ht="18.75" hidden="1">
      <c r="A115" s="1786"/>
      <c r="B115" s="1786"/>
      <c r="C115" s="376" t="s">
        <v>4816</v>
      </c>
      <c r="D115" s="2482"/>
      <c r="E115" s="2224"/>
      <c r="F115" s="2403"/>
      <c r="G115" s="2447"/>
      <c r="H115" s="1507"/>
      <c r="I115" s="658" t="s">
        <v>4815</v>
      </c>
      <c r="J115" s="578"/>
      <c r="K115" s="1507"/>
      <c r="L115" s="221"/>
      <c r="M115" s="348"/>
      <c r="N115" s="341"/>
      <c r="O115" s="1631"/>
      <c r="P115" s="1631"/>
      <c r="AH115" s="1638">
        <v>0</v>
      </c>
    </row>
    <row s="1642" customFormat="1" customHeight="1" ht="0.75" hidden="1">
      <c r="A116" s="1786"/>
      <c r="B116" s="1786"/>
      <c r="C116" s="376" t="s">
        <v>4823</v>
      </c>
      <c r="D116" s="2482"/>
      <c r="E116" s="2224"/>
      <c r="F116" s="2403"/>
      <c r="G116" s="407"/>
      <c r="H116" s="1507"/>
      <c r="I116" s="658"/>
      <c r="J116" s="578"/>
      <c r="K116" s="1507"/>
      <c r="L116" s="221"/>
      <c r="M116" s="348"/>
      <c r="N116" s="341"/>
      <c r="O116" s="1631"/>
      <c r="P116" s="1631"/>
      <c r="AH116" s="1638">
        <v>0</v>
      </c>
    </row>
    <row s="1642" customFormat="1" customHeight="1" ht="18.75" hidden="1">
      <c r="A117" s="1786" t="s">
        <v>406</v>
      </c>
      <c r="B117" s="1786" t="s">
        <v>407</v>
      </c>
      <c r="C117" s="376"/>
      <c r="D117" s="2482"/>
      <c r="E117" s="2224"/>
      <c r="F117" s="2403" t="str">
        <f>INDEX(PT_DIFFERENTIATION_VTAR,MATCH(A117,PT_DIFFERENTIATION_VTAR_ID,0))</f>
        <v>Тариф на техническую воду</v>
      </c>
      <c r="G117" s="2447" t="str">
        <f>INDEX(PT_DIFFERENTIATION_NTAR,MATCH(B117,PT_DIFFERENTIATION_NTAR_ID,0))</f>
        <v/>
      </c>
      <c r="H117" s="1866"/>
      <c r="I117" s="1745"/>
      <c r="J117" s="1779"/>
      <c r="K117" s="1784"/>
      <c r="L117" s="1866" t="s">
        <v>482</v>
      </c>
      <c r="M117" s="348"/>
      <c r="N117" s="341"/>
      <c r="O117" s="1631"/>
      <c r="P117" s="1631"/>
      <c r="AH117" s="1638">
        <v>0</v>
      </c>
    </row>
    <row s="1642" customFormat="1" customHeight="1" ht="18.75" hidden="1">
      <c r="A118" s="1786"/>
      <c r="B118" s="1786"/>
      <c r="C118" s="376" t="s">
        <v>4816</v>
      </c>
      <c r="D118" s="2482"/>
      <c r="E118" s="2224"/>
      <c r="F118" s="2403"/>
      <c r="G118" s="2447"/>
      <c r="H118" s="1507"/>
      <c r="I118" s="658" t="s">
        <v>4815</v>
      </c>
      <c r="J118" s="578"/>
      <c r="K118" s="1507"/>
      <c r="L118" s="221"/>
      <c r="M118" s="348"/>
      <c r="N118" s="341"/>
      <c r="O118" s="1631"/>
      <c r="P118" s="1631"/>
      <c r="AH118" s="1638">
        <v>0</v>
      </c>
    </row>
    <row s="1642" customFormat="1" customHeight="1" ht="0.75" hidden="1">
      <c r="A119" s="1786"/>
      <c r="B119" s="1786"/>
      <c r="C119" s="376" t="s">
        <v>4823</v>
      </c>
      <c r="D119" s="2482"/>
      <c r="E119" s="2224"/>
      <c r="F119" s="2403"/>
      <c r="G119" s="407"/>
      <c r="H119" s="1507"/>
      <c r="I119" s="658"/>
      <c r="J119" s="578"/>
      <c r="K119" s="1507"/>
      <c r="L119" s="221"/>
      <c r="M119" s="348"/>
      <c r="N119" s="341"/>
      <c r="O119" s="1631"/>
      <c r="P119" s="1631"/>
      <c r="AH119" s="1638">
        <v>0</v>
      </c>
    </row>
    <row s="1642" customFormat="1" customHeight="1" ht="18.75" hidden="1">
      <c r="A120" s="1786" t="s">
        <v>411</v>
      </c>
      <c r="B120" s="1786" t="s">
        <v>412</v>
      </c>
      <c r="C120" s="376"/>
      <c r="D120" s="2482"/>
      <c r="E120" s="2224"/>
      <c r="F120" s="2403" t="str">
        <f>INDEX(PT_DIFFERENTIATION_VTAR,MATCH(A120,PT_DIFFERENTIATION_VTAR_ID,0))</f>
        <v>Тариф на транспортировку воды</v>
      </c>
      <c r="G120" s="2447" t="str">
        <f>INDEX(PT_DIFFERENTIATION_NTAR,MATCH(B120,PT_DIFFERENTIATION_NTAR_ID,0))</f>
        <v/>
      </c>
      <c r="H120" s="1866"/>
      <c r="I120" s="1745"/>
      <c r="J120" s="1779"/>
      <c r="K120" s="1784"/>
      <c r="L120" s="1866" t="s">
        <v>482</v>
      </c>
      <c r="M120" s="348"/>
      <c r="N120" s="341"/>
      <c r="O120" s="1631"/>
      <c r="P120" s="1631"/>
      <c r="AH120" s="1638">
        <v>0</v>
      </c>
    </row>
    <row s="1642" customFormat="1" customHeight="1" ht="18.75" hidden="1">
      <c r="A121" s="1786"/>
      <c r="B121" s="1786"/>
      <c r="C121" s="376" t="s">
        <v>4816</v>
      </c>
      <c r="D121" s="2482"/>
      <c r="E121" s="2224"/>
      <c r="F121" s="2403"/>
      <c r="G121" s="2447"/>
      <c r="H121" s="1507"/>
      <c r="I121" s="658" t="s">
        <v>4815</v>
      </c>
      <c r="J121" s="578"/>
      <c r="K121" s="1507"/>
      <c r="L121" s="221"/>
      <c r="M121" s="348"/>
      <c r="N121" s="341"/>
      <c r="O121" s="1631"/>
      <c r="P121" s="1631"/>
      <c r="AH121" s="1638">
        <v>0</v>
      </c>
    </row>
    <row s="1642" customFormat="1" customHeight="1" ht="0.75" hidden="1">
      <c r="A122" s="1786"/>
      <c r="B122" s="1786"/>
      <c r="C122" s="376" t="s">
        <v>4823</v>
      </c>
      <c r="D122" s="2482"/>
      <c r="E122" s="2224"/>
      <c r="F122" s="2403"/>
      <c r="G122" s="407"/>
      <c r="H122" s="1507"/>
      <c r="I122" s="658"/>
      <c r="J122" s="578"/>
      <c r="K122" s="1507"/>
      <c r="L122" s="221"/>
      <c r="M122" s="348"/>
      <c r="N122" s="341"/>
      <c r="O122" s="1631"/>
      <c r="P122" s="1631"/>
      <c r="AH122" s="1638">
        <v>0</v>
      </c>
    </row>
    <row s="1642" customFormat="1" customHeight="1" ht="18.75" hidden="1">
      <c r="A123" s="1786" t="s">
        <v>416</v>
      </c>
      <c r="B123" s="1786" t="s">
        <v>417</v>
      </c>
      <c r="C123" s="376"/>
      <c r="D123" s="2482"/>
      <c r="E123" s="2224"/>
      <c r="F123" s="2403" t="str">
        <f>INDEX(PT_DIFFERENTIATION_VTAR,MATCH(A123,PT_DIFFERENTIATION_VTAR_ID,0))</f>
        <v>Тариф на подвоз воды</v>
      </c>
      <c r="G123" s="2447" t="str">
        <f>INDEX(PT_DIFFERENTIATION_NTAR,MATCH(B123,PT_DIFFERENTIATION_NTAR_ID,0))</f>
        <v/>
      </c>
      <c r="H123" s="1866"/>
      <c r="I123" s="1745"/>
      <c r="J123" s="1779"/>
      <c r="K123" s="1784"/>
      <c r="L123" s="1866" t="s">
        <v>482</v>
      </c>
      <c r="M123" s="348"/>
      <c r="N123" s="341"/>
      <c r="O123" s="1631"/>
      <c r="P123" s="1631"/>
      <c r="AH123" s="1638">
        <v>0</v>
      </c>
    </row>
    <row s="1642" customFormat="1" customHeight="1" ht="18.75" hidden="1">
      <c r="A124" s="1786"/>
      <c r="B124" s="1786"/>
      <c r="C124" s="376" t="s">
        <v>4816</v>
      </c>
      <c r="D124" s="2482"/>
      <c r="E124" s="2224"/>
      <c r="F124" s="2403"/>
      <c r="G124" s="2447"/>
      <c r="H124" s="1507"/>
      <c r="I124" s="658" t="s">
        <v>4815</v>
      </c>
      <c r="J124" s="578"/>
      <c r="K124" s="1507"/>
      <c r="L124" s="221"/>
      <c r="M124" s="348"/>
      <c r="N124" s="341"/>
      <c r="O124" s="1631"/>
      <c r="P124" s="1631"/>
      <c r="AH124" s="1638">
        <v>0</v>
      </c>
    </row>
    <row s="1642" customFormat="1" customHeight="1" ht="0.75" hidden="1">
      <c r="A125" s="1786"/>
      <c r="B125" s="1786"/>
      <c r="C125" s="376" t="s">
        <v>4823</v>
      </c>
      <c r="D125" s="2482"/>
      <c r="E125" s="2224"/>
      <c r="F125" s="2403"/>
      <c r="G125" s="407"/>
      <c r="H125" s="1507"/>
      <c r="I125" s="658"/>
      <c r="J125" s="578"/>
      <c r="K125" s="1507"/>
      <c r="L125" s="221"/>
      <c r="M125" s="348"/>
      <c r="N125" s="341"/>
      <c r="O125" s="1631"/>
      <c r="P125" s="1631"/>
      <c r="AH125" s="1638">
        <v>0</v>
      </c>
    </row>
    <row s="1642" customFormat="1" customHeight="1" ht="18.75" hidden="1">
      <c r="A126" s="1786" t="s">
        <v>421</v>
      </c>
      <c r="B126" s="1786" t="s">
        <v>422</v>
      </c>
      <c r="C126" s="376"/>
      <c r="D126" s="2482"/>
      <c r="E126" s="2224"/>
      <c r="F126" s="24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7" t="str">
        <f>INDEX(PT_DIFFERENTIATION_NTAR,MATCH(B126,PT_DIFFERENTIATION_NTAR_ID,0))</f>
        <v/>
      </c>
      <c r="H126" s="1866"/>
      <c r="I126" s="1745"/>
      <c r="J126" s="1779"/>
      <c r="K126" s="1784"/>
      <c r="L126" s="1866" t="s">
        <v>482</v>
      </c>
      <c r="M126" s="348"/>
      <c r="N126" s="341"/>
      <c r="O126" s="1631"/>
      <c r="P126" s="1631"/>
      <c r="AH126" s="1638">
        <v>0</v>
      </c>
    </row>
    <row s="1642" customFormat="1" customHeight="1" ht="18.75" hidden="1">
      <c r="A127" s="1786"/>
      <c r="B127" s="1786"/>
      <c r="C127" s="376" t="s">
        <v>4816</v>
      </c>
      <c r="D127" s="2482"/>
      <c r="E127" s="2224"/>
      <c r="F127" s="2403"/>
      <c r="G127" s="2447"/>
      <c r="H127" s="1507"/>
      <c r="I127" s="658" t="s">
        <v>4815</v>
      </c>
      <c r="J127" s="578"/>
      <c r="K127" s="1507"/>
      <c r="L127" s="221"/>
      <c r="M127" s="348"/>
      <c r="N127" s="341"/>
      <c r="O127" s="1631"/>
      <c r="P127" s="1631"/>
      <c r="AH127" s="1638">
        <v>0</v>
      </c>
    </row>
    <row s="1642" customFormat="1" customHeight="1" ht="0.75" hidden="1">
      <c r="A128" s="1786"/>
      <c r="B128" s="1786"/>
      <c r="C128" s="376" t="s">
        <v>4823</v>
      </c>
      <c r="D128" s="2482"/>
      <c r="E128" s="2224"/>
      <c r="F128" s="2403"/>
      <c r="G128" s="407"/>
      <c r="H128" s="1507"/>
      <c r="I128" s="658"/>
      <c r="J128" s="578"/>
      <c r="K128" s="1507"/>
      <c r="L128" s="221"/>
      <c r="M128" s="348"/>
      <c r="N128" s="341"/>
      <c r="O128" s="1631"/>
      <c r="P128" s="1631"/>
      <c r="AH128" s="1638">
        <v>0</v>
      </c>
    </row>
    <row s="1642" customFormat="1" customHeight="1" ht="18.75" hidden="1">
      <c r="A129" s="1786" t="s">
        <v>426</v>
      </c>
      <c r="B129" s="1786" t="s">
        <v>427</v>
      </c>
      <c r="C129" s="376"/>
      <c r="D129" s="2482"/>
      <c r="E129" s="2224"/>
      <c r="F129" s="2403" t="str">
        <f>INDEX(PT_DIFFERENTIATION_VTAR,MATCH(A129,PT_DIFFERENTIATION_VTAR_ID,0))</f>
        <v>Тариф на горячую воду (горячее водоснабжение)</v>
      </c>
      <c r="G129" s="2447" t="str">
        <f>INDEX(PT_DIFFERENTIATION_NTAR,MATCH(B129,PT_DIFFERENTIATION_NTAR_ID,0))</f>
        <v/>
      </c>
      <c r="H129" s="1866"/>
      <c r="I129" s="1745"/>
      <c r="J129" s="1779"/>
      <c r="K129" s="1784"/>
      <c r="L129" s="1866" t="s">
        <v>482</v>
      </c>
      <c r="M129" s="348"/>
      <c r="N129" s="341"/>
      <c r="O129" s="1631"/>
      <c r="P129" s="1631"/>
      <c r="AH129" s="1638">
        <v>0</v>
      </c>
    </row>
    <row s="1642" customFormat="1" customHeight="1" ht="18.75" hidden="1">
      <c r="A130" s="1786"/>
      <c r="B130" s="1786"/>
      <c r="C130" s="376" t="s">
        <v>4816</v>
      </c>
      <c r="D130" s="2482"/>
      <c r="E130" s="2224"/>
      <c r="F130" s="2403"/>
      <c r="G130" s="2447"/>
      <c r="H130" s="1507"/>
      <c r="I130" s="658" t="s">
        <v>4815</v>
      </c>
      <c r="J130" s="578"/>
      <c r="K130" s="1507"/>
      <c r="L130" s="221"/>
      <c r="M130" s="348"/>
      <c r="N130" s="341"/>
      <c r="O130" s="1631"/>
      <c r="P130" s="1631"/>
      <c r="AH130" s="1638">
        <v>0</v>
      </c>
    </row>
    <row s="1642" customFormat="1" customHeight="1" ht="0.75" hidden="1">
      <c r="A131" s="1786"/>
      <c r="B131" s="1786"/>
      <c r="C131" s="376" t="s">
        <v>4823</v>
      </c>
      <c r="D131" s="2482"/>
      <c r="E131" s="2224"/>
      <c r="F131" s="2403"/>
      <c r="G131" s="407"/>
      <c r="H131" s="1507"/>
      <c r="I131" s="658"/>
      <c r="J131" s="578"/>
      <c r="K131" s="1507"/>
      <c r="L131" s="221"/>
      <c r="M131" s="348"/>
      <c r="N131" s="341"/>
      <c r="O131" s="1631"/>
      <c r="P131" s="1631"/>
      <c r="AH131" s="1638">
        <v>0</v>
      </c>
    </row>
    <row s="1642" customFormat="1" customHeight="1" ht="18.75" hidden="1">
      <c r="A132" s="1786" t="s">
        <v>431</v>
      </c>
      <c r="B132" s="1786" t="s">
        <v>432</v>
      </c>
      <c r="C132" s="376"/>
      <c r="D132" s="2482"/>
      <c r="E132" s="2224"/>
      <c r="F132" s="2403" t="str">
        <f>INDEX(PT_DIFFERENTIATION_VTAR,MATCH(A132,PT_DIFFERENTIATION_VTAR_ID,0))</f>
        <v>Тариф на транспортировку горячей воды</v>
      </c>
      <c r="G132" s="2447" t="str">
        <f>INDEX(PT_DIFFERENTIATION_NTAR,MATCH(B132,PT_DIFFERENTIATION_NTAR_ID,0))</f>
        <v/>
      </c>
      <c r="H132" s="1866"/>
      <c r="I132" s="1745"/>
      <c r="J132" s="1779"/>
      <c r="K132" s="1784"/>
      <c r="L132" s="1866" t="s">
        <v>482</v>
      </c>
      <c r="M132" s="348"/>
      <c r="N132" s="341"/>
      <c r="O132" s="1631"/>
      <c r="P132" s="1631"/>
      <c r="AH132" s="1638">
        <v>0</v>
      </c>
    </row>
    <row s="1642" customFormat="1" customHeight="1" ht="18.75" hidden="1">
      <c r="A133" s="1786"/>
      <c r="B133" s="1786"/>
      <c r="C133" s="376" t="s">
        <v>4816</v>
      </c>
      <c r="D133" s="2482"/>
      <c r="E133" s="2224"/>
      <c r="F133" s="2403"/>
      <c r="G133" s="2447"/>
      <c r="H133" s="1507"/>
      <c r="I133" s="658" t="s">
        <v>4815</v>
      </c>
      <c r="J133" s="578"/>
      <c r="K133" s="1507"/>
      <c r="L133" s="221"/>
      <c r="M133" s="348"/>
      <c r="N133" s="341"/>
      <c r="O133" s="1631"/>
      <c r="P133" s="1631"/>
      <c r="AH133" s="1638">
        <v>0</v>
      </c>
    </row>
    <row s="1642" customFormat="1" customHeight="1" ht="0.75" hidden="1">
      <c r="A134" s="1786"/>
      <c r="B134" s="1786"/>
      <c r="C134" s="376" t="s">
        <v>4823</v>
      </c>
      <c r="D134" s="2482"/>
      <c r="E134" s="2224"/>
      <c r="F134" s="2403"/>
      <c r="G134" s="407"/>
      <c r="H134" s="1507"/>
      <c r="I134" s="658"/>
      <c r="J134" s="578"/>
      <c r="K134" s="1507"/>
      <c r="L134" s="221"/>
      <c r="M134" s="348"/>
      <c r="N134" s="341"/>
      <c r="O134" s="1631"/>
      <c r="P134" s="1631"/>
      <c r="AH134" s="1638">
        <v>0</v>
      </c>
    </row>
    <row s="1642" customFormat="1" customHeight="1" ht="18.75" hidden="1">
      <c r="A135" s="1786" t="s">
        <v>436</v>
      </c>
      <c r="B135" s="1786" t="s">
        <v>437</v>
      </c>
      <c r="C135" s="376"/>
      <c r="D135" s="2482"/>
      <c r="E135" s="2224"/>
      <c r="F135" s="24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7" t="str">
        <f>INDEX(PT_DIFFERENTIATION_NTAR,MATCH(B135,PT_DIFFERENTIATION_NTAR_ID,0))</f>
        <v/>
      </c>
      <c r="H135" s="1866"/>
      <c r="I135" s="1745"/>
      <c r="J135" s="1779"/>
      <c r="K135" s="1784"/>
      <c r="L135" s="1866" t="s">
        <v>482</v>
      </c>
      <c r="M135" s="348"/>
      <c r="N135" s="341"/>
      <c r="O135" s="1631"/>
      <c r="P135" s="1631"/>
      <c r="AH135" s="1638">
        <v>0</v>
      </c>
    </row>
    <row s="1642" customFormat="1" customHeight="1" ht="18.75" hidden="1">
      <c r="A136" s="1786"/>
      <c r="B136" s="1786"/>
      <c r="C136" s="376" t="s">
        <v>4816</v>
      </c>
      <c r="D136" s="2482"/>
      <c r="E136" s="2224"/>
      <c r="F136" s="2403"/>
      <c r="G136" s="2447"/>
      <c r="H136" s="1507"/>
      <c r="I136" s="658" t="s">
        <v>4815</v>
      </c>
      <c r="J136" s="578"/>
      <c r="K136" s="1507"/>
      <c r="L136" s="221"/>
      <c r="M136" s="348"/>
      <c r="N136" s="341"/>
      <c r="O136" s="1631"/>
      <c r="P136" s="1631"/>
      <c r="AH136" s="1638">
        <v>0</v>
      </c>
    </row>
    <row s="1642" customFormat="1" customHeight="1" ht="0.75" hidden="1">
      <c r="A137" s="1786"/>
      <c r="B137" s="1786"/>
      <c r="C137" s="376" t="s">
        <v>4823</v>
      </c>
      <c r="D137" s="2482"/>
      <c r="E137" s="2224"/>
      <c r="F137" s="2403"/>
      <c r="G137" s="407"/>
      <c r="H137" s="1507"/>
      <c r="I137" s="658"/>
      <c r="J137" s="578"/>
      <c r="K137" s="1507"/>
      <c r="L137" s="221"/>
      <c r="M137" s="348"/>
      <c r="N137" s="341"/>
      <c r="O137" s="1631"/>
      <c r="P137" s="1631"/>
      <c r="AH137" s="1638">
        <v>0</v>
      </c>
    </row>
    <row s="1642" customFormat="1" customHeight="1" ht="18.75" hidden="1">
      <c r="A138" s="1786" t="s">
        <v>441</v>
      </c>
      <c r="B138" s="1786" t="s">
        <v>442</v>
      </c>
      <c r="C138" s="376"/>
      <c r="D138" s="2482"/>
      <c r="E138" s="2224"/>
      <c r="F138" s="2403" t="str">
        <f>INDEX(PT_DIFFERENTIATION_VTAR,MATCH(A138,PT_DIFFERENTIATION_VTAR_ID,0))</f>
        <v>Тариф на водоотведение</v>
      </c>
      <c r="G138" s="2447" t="str">
        <f>INDEX(PT_DIFFERENTIATION_NTAR,MATCH(B138,PT_DIFFERENTIATION_NTAR_ID,0))</f>
        <v/>
      </c>
      <c r="H138" s="1866"/>
      <c r="I138" s="1745"/>
      <c r="J138" s="1779"/>
      <c r="K138" s="1784"/>
      <c r="L138" s="1866" t="s">
        <v>482</v>
      </c>
      <c r="M138" s="348"/>
      <c r="N138" s="341"/>
      <c r="O138" s="1631"/>
      <c r="P138" s="1631"/>
      <c r="AH138" s="1638">
        <v>0</v>
      </c>
    </row>
    <row s="1642" customFormat="1" customHeight="1" ht="18.75" hidden="1">
      <c r="A139" s="1786"/>
      <c r="B139" s="1786"/>
      <c r="C139" s="376" t="s">
        <v>4816</v>
      </c>
      <c r="D139" s="2482"/>
      <c r="E139" s="2224"/>
      <c r="F139" s="2403"/>
      <c r="G139" s="2447"/>
      <c r="H139" s="1507"/>
      <c r="I139" s="658" t="s">
        <v>4815</v>
      </c>
      <c r="J139" s="578"/>
      <c r="K139" s="1507"/>
      <c r="L139" s="221"/>
      <c r="M139" s="348"/>
      <c r="N139" s="341"/>
      <c r="O139" s="1631"/>
      <c r="P139" s="1631"/>
      <c r="AH139" s="1638">
        <v>0</v>
      </c>
    </row>
    <row s="1642" customFormat="1" customHeight="1" ht="0.75" hidden="1">
      <c r="A140" s="1786"/>
      <c r="B140" s="1786"/>
      <c r="C140" s="376" t="s">
        <v>4823</v>
      </c>
      <c r="D140" s="2482"/>
      <c r="E140" s="2224"/>
      <c r="F140" s="2403"/>
      <c r="G140" s="407"/>
      <c r="H140" s="1507"/>
      <c r="I140" s="658"/>
      <c r="J140" s="578"/>
      <c r="K140" s="1507"/>
      <c r="L140" s="221"/>
      <c r="M140" s="348"/>
      <c r="N140" s="341"/>
      <c r="O140" s="1631"/>
      <c r="P140" s="1631"/>
      <c r="AH140" s="1638">
        <v>0</v>
      </c>
    </row>
    <row s="1642" customFormat="1" customHeight="1" ht="18.75" hidden="1">
      <c r="A141" s="1786" t="s">
        <v>446</v>
      </c>
      <c r="B141" s="1786" t="s">
        <v>447</v>
      </c>
      <c r="C141" s="376"/>
      <c r="D141" s="2482"/>
      <c r="E141" s="2224"/>
      <c r="F141" s="2403" t="str">
        <f>INDEX(PT_DIFFERENTIATION_VTAR,MATCH(A141,PT_DIFFERENTIATION_VTAR_ID,0))</f>
        <v>Тариф на транспортировку сточных вод</v>
      </c>
      <c r="G141" s="2447" t="str">
        <f>INDEX(PT_DIFFERENTIATION_NTAR,MATCH(B141,PT_DIFFERENTIATION_NTAR_ID,0))</f>
        <v/>
      </c>
      <c r="H141" s="1866"/>
      <c r="I141" s="1745"/>
      <c r="J141" s="1779"/>
      <c r="K141" s="1784"/>
      <c r="L141" s="1866" t="s">
        <v>482</v>
      </c>
      <c r="M141" s="348"/>
      <c r="N141" s="341"/>
      <c r="O141" s="1631"/>
      <c r="P141" s="1631"/>
      <c r="AH141" s="1638">
        <v>0</v>
      </c>
    </row>
    <row s="1642" customFormat="1" customHeight="1" ht="18.75" hidden="1">
      <c r="A142" s="1786"/>
      <c r="B142" s="1786"/>
      <c r="C142" s="376" t="s">
        <v>4816</v>
      </c>
      <c r="D142" s="2482"/>
      <c r="E142" s="2224"/>
      <c r="F142" s="2403"/>
      <c r="G142" s="2447"/>
      <c r="H142" s="1507"/>
      <c r="I142" s="658" t="s">
        <v>4815</v>
      </c>
      <c r="J142" s="578"/>
      <c r="K142" s="1507"/>
      <c r="L142" s="221"/>
      <c r="M142" s="348"/>
      <c r="N142" s="341"/>
      <c r="O142" s="1631"/>
      <c r="P142" s="1631"/>
      <c r="AH142" s="1638">
        <v>0</v>
      </c>
    </row>
    <row s="1642" customFormat="1" customHeight="1" ht="0.75" hidden="1">
      <c r="A143" s="1786"/>
      <c r="B143" s="1786"/>
      <c r="C143" s="376" t="s">
        <v>4823</v>
      </c>
      <c r="D143" s="2482"/>
      <c r="E143" s="2224"/>
      <c r="F143" s="2403"/>
      <c r="G143" s="407"/>
      <c r="H143" s="1507"/>
      <c r="I143" s="658"/>
      <c r="J143" s="578"/>
      <c r="K143" s="1507"/>
      <c r="L143" s="221"/>
      <c r="M143" s="348"/>
      <c r="N143" s="341"/>
      <c r="O143" s="1631"/>
      <c r="P143" s="1631"/>
      <c r="AH143" s="1638">
        <v>0</v>
      </c>
    </row>
    <row s="1642" customFormat="1" customHeight="1" ht="18.75" hidden="1">
      <c r="A144" s="1786" t="s">
        <v>451</v>
      </c>
      <c r="B144" s="1786" t="s">
        <v>452</v>
      </c>
      <c r="C144" s="376"/>
      <c r="D144" s="2482"/>
      <c r="E144" s="2224"/>
      <c r="F144" s="2403" t="str">
        <f>INDEX(PT_DIFFERENTIATION_VTAR,MATCH(A144,PT_DIFFERENTIATION_VTAR_ID,0))</f>
        <v>Тариф на подключение (технологическое присоединение) к централизованной системе водоотведения</v>
      </c>
      <c r="G144" s="2447" t="str">
        <f>INDEX(PT_DIFFERENTIATION_NTAR,MATCH(B144,PT_DIFFERENTIATION_NTAR_ID,0))</f>
        <v/>
      </c>
      <c r="H144" s="1866"/>
      <c r="I144" s="1745"/>
      <c r="J144" s="1779"/>
      <c r="K144" s="1784"/>
      <c r="L144" s="1866" t="s">
        <v>482</v>
      </c>
      <c r="M144" s="348"/>
      <c r="N144" s="341"/>
      <c r="O144" s="1631"/>
      <c r="P144" s="1631"/>
      <c r="AH144" s="1638">
        <v>0</v>
      </c>
    </row>
    <row s="1642" customFormat="1" customHeight="1" ht="18.75" hidden="1">
      <c r="A145" s="1786"/>
      <c r="B145" s="1786"/>
      <c r="C145" s="376" t="s">
        <v>4816</v>
      </c>
      <c r="D145" s="2482"/>
      <c r="E145" s="2224"/>
      <c r="F145" s="2403"/>
      <c r="G145" s="2447"/>
      <c r="H145" s="1507"/>
      <c r="I145" s="658" t="s">
        <v>4815</v>
      </c>
      <c r="J145" s="578"/>
      <c r="K145" s="1507"/>
      <c r="L145" s="221"/>
      <c r="M145" s="348"/>
      <c r="N145" s="341"/>
      <c r="O145" s="1631"/>
      <c r="P145" s="1631"/>
      <c r="AH145" s="1638">
        <v>0</v>
      </c>
    </row>
    <row s="1642" customFormat="1" customHeight="1" ht="1.05">
      <c r="A146" s="1786"/>
      <c r="B146" s="1786"/>
      <c r="C146" s="376" t="s">
        <v>4823</v>
      </c>
      <c r="D146" s="2482"/>
      <c r="E146" s="2224"/>
      <c r="F146" s="2403"/>
      <c r="G146" s="407"/>
      <c r="H146" s="1507"/>
      <c r="I146" s="658"/>
      <c r="J146" s="578"/>
      <c r="K146" s="1507"/>
      <c r="L146" s="221"/>
      <c r="M146" s="348"/>
      <c r="N146" s="341"/>
      <c r="O146" s="1631"/>
      <c r="P146" s="1631"/>
      <c r="AH146" s="1638">
        <v>1</v>
      </c>
    </row>
    <row customHeight="1" ht="19.95">
      <c r="A147" s="1786"/>
      <c r="B147" s="1786"/>
      <c r="D147" s="383"/>
      <c r="E147" s="154" t="s">
        <v>91</v>
      </c>
      <c r="F147" s="24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80"/>
      <c r="H147" s="2480"/>
      <c r="I147" s="2480"/>
      <c r="J147" s="2480"/>
      <c r="K147" s="2480"/>
      <c r="L147" s="2480"/>
      <c r="M147" s="304"/>
      <c r="N147" s="341"/>
      <c r="AH147" s="381">
        <v>19</v>
      </c>
    </row>
    <row s="1642" customFormat="1" customHeight="1" ht="60.75" hidden="1">
      <c r="A148" s="1786" t="s">
        <v>333</v>
      </c>
      <c r="B148" s="1786" t="s">
        <v>334</v>
      </c>
      <c r="C148" s="376"/>
      <c r="D148" s="2482"/>
      <c r="E148" s="2224"/>
      <c r="F148" s="24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7" t="str">
        <f>INDEX(PT_DIFFERENTIATION_NTAR,MATCH(B148,PT_DIFFERENTIATION_NTAR_ID,0))</f>
        <v/>
      </c>
      <c r="H148" s="1866"/>
      <c r="I148" s="1745"/>
      <c r="J148" s="1779"/>
      <c r="K148" s="1784"/>
      <c r="L148" s="1866" t="s">
        <v>482</v>
      </c>
      <c r="M148"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1"/>
      <c r="O148" s="1631"/>
      <c r="P148" s="1631"/>
      <c r="AH148" s="1638">
        <v>0</v>
      </c>
    </row>
    <row s="1642" customFormat="1" customHeight="1" ht="18.75" hidden="1">
      <c r="A149" s="1786"/>
      <c r="B149" s="1786"/>
      <c r="C149" s="376" t="s">
        <v>4816</v>
      </c>
      <c r="D149" s="2482"/>
      <c r="E149" s="2224"/>
      <c r="F149" s="2403"/>
      <c r="G149" s="2447"/>
      <c r="H149" s="1507"/>
      <c r="I149" s="658" t="s">
        <v>4815</v>
      </c>
      <c r="J149" s="578"/>
      <c r="K149" s="1507"/>
      <c r="L149" s="221"/>
      <c r="M149" s="2190"/>
      <c r="N149" s="341"/>
      <c r="O149" s="1631"/>
      <c r="P149" s="1631"/>
      <c r="AH149" s="1638">
        <v>0</v>
      </c>
    </row>
    <row s="1642" customFormat="1" customHeight="1" ht="0.75" hidden="1">
      <c r="A150" s="1786"/>
      <c r="B150" s="1786"/>
      <c r="C150" s="376" t="s">
        <v>4823</v>
      </c>
      <c r="D150" s="2482"/>
      <c r="E150" s="2224"/>
      <c r="F150" s="2403"/>
      <c r="G150" s="407"/>
      <c r="H150" s="1507"/>
      <c r="I150" s="658"/>
      <c r="J150" s="578"/>
      <c r="K150" s="1507"/>
      <c r="L150" s="221"/>
      <c r="M150" s="2190"/>
      <c r="N150" s="341"/>
      <c r="O150" s="1631"/>
      <c r="P150" s="1631"/>
      <c r="AH150" s="1638">
        <v>0</v>
      </c>
    </row>
    <row s="1642" customFormat="1" customHeight="1" ht="45" hidden="1">
      <c r="A151" s="1786" t="s">
        <v>338</v>
      </c>
      <c r="B151" s="1786" t="s">
        <v>339</v>
      </c>
      <c r="C151" s="376"/>
      <c r="D151" s="2482"/>
      <c r="E151" s="2224"/>
      <c r="F151" s="2403" t="str">
        <f>INDEX(PT_DIFFERENTIATION_VTAR,MATCH(A151,PT_DIFFERENTIATION_VTAR_ID,0))</f>
        <v/>
      </c>
      <c r="G151" s="2447" t="str">
        <f>INDEX(PT_DIFFERENTIATION_NTAR,MATCH(B151,PT_DIFFERENTIATION_NTAR_ID,0))</f>
        <v/>
      </c>
      <c r="H151" s="1866"/>
      <c r="I151" s="1745"/>
      <c r="J151" s="1779"/>
      <c r="K151" s="1784"/>
      <c r="L151" s="1866" t="s">
        <v>482</v>
      </c>
      <c r="M151" s="2191"/>
      <c r="N151" s="341"/>
      <c r="O151" s="1631"/>
      <c r="P151" s="1631"/>
      <c r="AH151" s="1638">
        <v>0</v>
      </c>
    </row>
    <row s="1642" customFormat="1" customHeight="1" ht="18.75" hidden="1">
      <c r="A152" s="1786"/>
      <c r="B152" s="1786"/>
      <c r="C152" s="376" t="s">
        <v>4816</v>
      </c>
      <c r="D152" s="2482"/>
      <c r="E152" s="2224"/>
      <c r="F152" s="2403"/>
      <c r="G152" s="2447"/>
      <c r="H152" s="1507"/>
      <c r="I152" s="658" t="s">
        <v>4815</v>
      </c>
      <c r="J152" s="578"/>
      <c r="K152" s="1507"/>
      <c r="L152" s="221"/>
      <c r="M152" s="1865"/>
      <c r="N152" s="341"/>
      <c r="O152" s="1631"/>
      <c r="P152" s="1631"/>
      <c r="AH152" s="1638">
        <v>0</v>
      </c>
    </row>
    <row s="1642" customFormat="1" customHeight="1" ht="0.75" hidden="1">
      <c r="A153" s="1786"/>
      <c r="B153" s="1786"/>
      <c r="C153" s="376" t="s">
        <v>4823</v>
      </c>
      <c r="D153" s="2482"/>
      <c r="E153" s="2224"/>
      <c r="F153" s="2403"/>
      <c r="G153" s="407"/>
      <c r="H153" s="1507"/>
      <c r="I153" s="658"/>
      <c r="J153" s="578"/>
      <c r="K153" s="1507"/>
      <c r="L153" s="221"/>
      <c r="M153" s="348"/>
      <c r="N153" s="341"/>
      <c r="O153" s="1631"/>
      <c r="P153" s="1631"/>
      <c r="AH153" s="1638">
        <v>0</v>
      </c>
    </row>
    <row s="1642" customFormat="1" customHeight="1" ht="45" hidden="1">
      <c r="A154" s="1786" t="s">
        <v>345</v>
      </c>
      <c r="B154" s="1786" t="s">
        <v>346</v>
      </c>
      <c r="C154" s="376"/>
      <c r="D154" s="2482"/>
      <c r="E154" s="2224"/>
      <c r="F154" s="24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7" t="str">
        <f>INDEX(PT_DIFFERENTIATION_NTAR,MATCH(B154,PT_DIFFERENTIATION_NTAR_ID,0))</f>
        <v/>
      </c>
      <c r="H154" s="1866"/>
      <c r="I154" s="1745"/>
      <c r="J154" s="1779"/>
      <c r="K154" s="1784"/>
      <c r="L154" s="1866" t="s">
        <v>482</v>
      </c>
      <c r="M154" s="348"/>
      <c r="N154" s="341"/>
      <c r="O154" s="1631"/>
      <c r="P154" s="1631"/>
      <c r="AH154" s="1638">
        <v>0</v>
      </c>
    </row>
    <row s="1642" customFormat="1" customHeight="1" ht="18.75" hidden="1">
      <c r="A155" s="1786"/>
      <c r="B155" s="1786"/>
      <c r="C155" s="376" t="s">
        <v>4816</v>
      </c>
      <c r="D155" s="2482"/>
      <c r="E155" s="2224"/>
      <c r="F155" s="2403"/>
      <c r="G155" s="2447"/>
      <c r="H155" s="1507"/>
      <c r="I155" s="658" t="s">
        <v>4815</v>
      </c>
      <c r="J155" s="578"/>
      <c r="K155" s="1507"/>
      <c r="L155" s="221"/>
      <c r="M155" s="348"/>
      <c r="N155" s="341"/>
      <c r="O155" s="1631"/>
      <c r="P155" s="1631"/>
      <c r="AH155" s="1638">
        <v>0</v>
      </c>
    </row>
    <row s="1642" customFormat="1" customHeight="1" ht="0.75" hidden="1">
      <c r="A156" s="1786"/>
      <c r="B156" s="1786"/>
      <c r="C156" s="376" t="s">
        <v>4823</v>
      </c>
      <c r="D156" s="2482"/>
      <c r="E156" s="2224"/>
      <c r="F156" s="2403"/>
      <c r="G156" s="407"/>
      <c r="H156" s="1507"/>
      <c r="I156" s="658"/>
      <c r="J156" s="578"/>
      <c r="K156" s="1507"/>
      <c r="L156" s="221"/>
      <c r="M156" s="348"/>
      <c r="N156" s="341"/>
      <c r="O156" s="1631"/>
      <c r="P156" s="1631"/>
      <c r="AH156" s="1638">
        <v>0</v>
      </c>
    </row>
    <row s="1642" customFormat="1" customHeight="1" ht="45" hidden="1">
      <c r="A157" s="1786" t="s">
        <v>351</v>
      </c>
      <c r="B157" s="1786" t="s">
        <v>352</v>
      </c>
      <c r="C157" s="376"/>
      <c r="D157" s="2482"/>
      <c r="E157" s="2224"/>
      <c r="F157" s="24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7" t="str">
        <f>INDEX(PT_DIFFERENTIATION_NTAR,MATCH(B157,PT_DIFFERENTIATION_NTAR_ID,0))</f>
        <v/>
      </c>
      <c r="H157" s="1866"/>
      <c r="I157" s="1745"/>
      <c r="J157" s="1779"/>
      <c r="K157" s="1784"/>
      <c r="L157" s="1866" t="s">
        <v>482</v>
      </c>
      <c r="M157" s="348"/>
      <c r="N157" s="341"/>
      <c r="O157" s="1631"/>
      <c r="P157" s="1631"/>
      <c r="AH157" s="1638">
        <v>0</v>
      </c>
    </row>
    <row s="1642" customFormat="1" customHeight="1" ht="18.75" hidden="1">
      <c r="A158" s="1786"/>
      <c r="B158" s="1786"/>
      <c r="C158" s="376" t="s">
        <v>4816</v>
      </c>
      <c r="D158" s="2482"/>
      <c r="E158" s="2224"/>
      <c r="F158" s="2403"/>
      <c r="G158" s="2447"/>
      <c r="H158" s="1507"/>
      <c r="I158" s="658" t="s">
        <v>4815</v>
      </c>
      <c r="J158" s="578"/>
      <c r="K158" s="1507"/>
      <c r="L158" s="221"/>
      <c r="M158" s="348"/>
      <c r="N158" s="341"/>
      <c r="O158" s="1631"/>
      <c r="P158" s="1631"/>
      <c r="AH158" s="1638">
        <v>0</v>
      </c>
    </row>
    <row s="1642" customFormat="1" customHeight="1" ht="0.75" hidden="1">
      <c r="A159" s="1786"/>
      <c r="B159" s="1786"/>
      <c r="C159" s="376" t="s">
        <v>4823</v>
      </c>
      <c r="D159" s="2482"/>
      <c r="E159" s="2224"/>
      <c r="F159" s="2403"/>
      <c r="G159" s="407"/>
      <c r="H159" s="1507"/>
      <c r="I159" s="658"/>
      <c r="J159" s="578"/>
      <c r="K159" s="1507"/>
      <c r="L159" s="221"/>
      <c r="M159" s="348"/>
      <c r="N159" s="341"/>
      <c r="O159" s="1631"/>
      <c r="P159" s="1631"/>
      <c r="AH159" s="1638">
        <v>0</v>
      </c>
    </row>
    <row s="1642" customFormat="1" customHeight="1" ht="18.75" hidden="1">
      <c r="A160" s="1786" t="s">
        <v>357</v>
      </c>
      <c r="B160" s="1786" t="s">
        <v>358</v>
      </c>
      <c r="C160" s="376"/>
      <c r="D160" s="2482"/>
      <c r="E160" s="2224"/>
      <c r="F160" s="2403" t="str">
        <f>INDEX(PT_DIFFERENTIATION_VTAR,MATCH(A160,PT_DIFFERENTIATION_VTAR_ID,0))</f>
        <v>Тарифы на услуги по передаче тепловой энергии</v>
      </c>
      <c r="G160" s="2447" t="str">
        <f>INDEX(PT_DIFFERENTIATION_NTAR,MATCH(B160,PT_DIFFERENTIATION_NTAR_ID,0))</f>
        <v/>
      </c>
      <c r="H160" s="1866"/>
      <c r="I160" s="1745"/>
      <c r="J160" s="1779"/>
      <c r="K160" s="1784"/>
      <c r="L160" s="1866" t="s">
        <v>482</v>
      </c>
      <c r="M160" s="348"/>
      <c r="N160" s="341"/>
      <c r="O160" s="1631"/>
      <c r="P160" s="1631"/>
      <c r="AH160" s="1638">
        <v>0</v>
      </c>
    </row>
    <row s="1642" customFormat="1" customHeight="1" ht="18.75" hidden="1">
      <c r="A161" s="1786"/>
      <c r="B161" s="1786"/>
      <c r="C161" s="376" t="s">
        <v>4816</v>
      </c>
      <c r="D161" s="2482"/>
      <c r="E161" s="2224"/>
      <c r="F161" s="2403"/>
      <c r="G161" s="2447"/>
      <c r="H161" s="1507"/>
      <c r="I161" s="658" t="s">
        <v>4815</v>
      </c>
      <c r="J161" s="578"/>
      <c r="K161" s="1507"/>
      <c r="L161" s="221"/>
      <c r="M161" s="348"/>
      <c r="N161" s="341"/>
      <c r="O161" s="1631"/>
      <c r="P161" s="1631"/>
      <c r="AH161" s="1638">
        <v>0</v>
      </c>
    </row>
    <row s="1642" customFormat="1" customHeight="1" ht="0.75" hidden="1">
      <c r="A162" s="1786"/>
      <c r="B162" s="1786"/>
      <c r="C162" s="376" t="s">
        <v>4823</v>
      </c>
      <c r="D162" s="2482"/>
      <c r="E162" s="2224"/>
      <c r="F162" s="2403"/>
      <c r="G162" s="407"/>
      <c r="H162" s="1507"/>
      <c r="I162" s="658"/>
      <c r="J162" s="578"/>
      <c r="K162" s="1507"/>
      <c r="L162" s="221"/>
      <c r="M162" s="348"/>
      <c r="N162" s="341"/>
      <c r="O162" s="1631"/>
      <c r="P162" s="1631"/>
      <c r="AH162" s="1638">
        <v>0</v>
      </c>
    </row>
    <row s="1642" customFormat="1" customHeight="1" ht="18.75" hidden="1">
      <c r="A163" s="1786" t="s">
        <v>363</v>
      </c>
      <c r="B163" s="1786" t="s">
        <v>364</v>
      </c>
      <c r="C163" s="376"/>
      <c r="D163" s="2482"/>
      <c r="E163" s="2224"/>
      <c r="F163" s="2403" t="str">
        <f>INDEX(PT_DIFFERENTIATION_VTAR,MATCH(A163,PT_DIFFERENTIATION_VTAR_ID,0))</f>
        <v>Тарифы на услуги по передаче теплоносителя</v>
      </c>
      <c r="G163" s="2447" t="str">
        <f>INDEX(PT_DIFFERENTIATION_NTAR,MATCH(B163,PT_DIFFERENTIATION_NTAR_ID,0))</f>
        <v/>
      </c>
      <c r="H163" s="1866"/>
      <c r="I163" s="1745"/>
      <c r="J163" s="1779"/>
      <c r="K163" s="1784"/>
      <c r="L163" s="1866" t="s">
        <v>482</v>
      </c>
      <c r="M163" s="348"/>
      <c r="N163" s="341"/>
      <c r="O163" s="1631"/>
      <c r="P163" s="1631"/>
      <c r="AH163" s="1638">
        <v>0</v>
      </c>
    </row>
    <row s="1642" customFormat="1" customHeight="1" ht="18.75" hidden="1">
      <c r="A164" s="1786"/>
      <c r="B164" s="1786"/>
      <c r="C164" s="376" t="s">
        <v>4816</v>
      </c>
      <c r="D164" s="2482"/>
      <c r="E164" s="2224"/>
      <c r="F164" s="2403"/>
      <c r="G164" s="2447"/>
      <c r="H164" s="1507"/>
      <c r="I164" s="658" t="s">
        <v>4815</v>
      </c>
      <c r="J164" s="578"/>
      <c r="K164" s="1507"/>
      <c r="L164" s="221"/>
      <c r="M164" s="348"/>
      <c r="N164" s="341"/>
      <c r="O164" s="1631"/>
      <c r="P164" s="1631"/>
      <c r="AH164" s="1638">
        <v>0</v>
      </c>
    </row>
    <row s="1642" customFormat="1" customHeight="1" ht="0.75" hidden="1">
      <c r="A165" s="1786"/>
      <c r="B165" s="1786"/>
      <c r="C165" s="376" t="s">
        <v>4823</v>
      </c>
      <c r="D165" s="2482"/>
      <c r="E165" s="2224"/>
      <c r="F165" s="2403"/>
      <c r="G165" s="407"/>
      <c r="H165" s="1507"/>
      <c r="I165" s="658"/>
      <c r="J165" s="578"/>
      <c r="K165" s="1507"/>
      <c r="L165" s="221"/>
      <c r="M165" s="348"/>
      <c r="N165" s="341"/>
      <c r="O165" s="1631"/>
      <c r="P165" s="1631"/>
      <c r="AH165" s="1638">
        <v>0</v>
      </c>
    </row>
    <row s="1642" customFormat="1" customHeight="1" ht="18.75" hidden="1">
      <c r="A166" s="1786" t="s">
        <v>369</v>
      </c>
      <c r="B166" s="1786" t="s">
        <v>370</v>
      </c>
      <c r="C166" s="376"/>
      <c r="D166" s="2482"/>
      <c r="E166" s="2224"/>
      <c r="F166" s="24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7" t="str">
        <f>INDEX(PT_DIFFERENTIATION_NTAR,MATCH(B166,PT_DIFFERENTIATION_NTAR_ID,0))</f>
        <v/>
      </c>
      <c r="H166" s="1866"/>
      <c r="I166" s="1745"/>
      <c r="J166" s="1779"/>
      <c r="K166" s="1784"/>
      <c r="L166" s="1866" t="s">
        <v>482</v>
      </c>
      <c r="M166" s="348"/>
      <c r="N166" s="341"/>
      <c r="O166" s="1631"/>
      <c r="P166" s="1631"/>
      <c r="AH166" s="1638">
        <v>0</v>
      </c>
    </row>
    <row s="1642" customFormat="1" customHeight="1" ht="18.75" hidden="1">
      <c r="A167" s="1786"/>
      <c r="B167" s="1786"/>
      <c r="C167" s="376" t="s">
        <v>4816</v>
      </c>
      <c r="D167" s="2482"/>
      <c r="E167" s="2224"/>
      <c r="F167" s="2403"/>
      <c r="G167" s="2447"/>
      <c r="H167" s="1507"/>
      <c r="I167" s="658" t="s">
        <v>4815</v>
      </c>
      <c r="J167" s="578"/>
      <c r="K167" s="1507"/>
      <c r="L167" s="221"/>
      <c r="M167" s="348"/>
      <c r="N167" s="341"/>
      <c r="O167" s="1631"/>
      <c r="P167" s="1631"/>
      <c r="AH167" s="1638">
        <v>0</v>
      </c>
    </row>
    <row s="1642" customFormat="1" customHeight="1" ht="0.75" hidden="1">
      <c r="A168" s="1786"/>
      <c r="B168" s="1786"/>
      <c r="C168" s="376" t="s">
        <v>4823</v>
      </c>
      <c r="D168" s="2482"/>
      <c r="E168" s="2224"/>
      <c r="F168" s="2403"/>
      <c r="G168" s="407"/>
      <c r="H168" s="1507"/>
      <c r="I168" s="658"/>
      <c r="J168" s="578"/>
      <c r="K168" s="1507"/>
      <c r="L168" s="221"/>
      <c r="M168" s="348"/>
      <c r="N168" s="341"/>
      <c r="O168" s="1631"/>
      <c r="P168" s="1631"/>
      <c r="AH168" s="1638">
        <v>0</v>
      </c>
    </row>
    <row s="1642" customFormat="1" customHeight="1" ht="18.75" hidden="1">
      <c r="A169" s="1786" t="s">
        <v>375</v>
      </c>
      <c r="B169" s="1786" t="s">
        <v>376</v>
      </c>
      <c r="C169" s="376"/>
      <c r="D169" s="2482"/>
      <c r="E169" s="2224"/>
      <c r="F169" s="2403" t="str">
        <f>INDEX(PT_DIFFERENTIATION_VTAR,MATCH(A169,PT_DIFFERENTIATION_VTAR_ID,0))</f>
        <v>Плата за подключение (технологическое присоединение) к системе теплоснабжения</v>
      </c>
      <c r="G169" s="2447" t="str">
        <f>INDEX(PT_DIFFERENTIATION_NTAR,MATCH(B169,PT_DIFFERENTIATION_NTAR_ID,0))</f>
        <v/>
      </c>
      <c r="H169" s="1866"/>
      <c r="I169" s="1745"/>
      <c r="J169" s="1779"/>
      <c r="K169" s="1784"/>
      <c r="L169" s="1866" t="s">
        <v>482</v>
      </c>
      <c r="M169" s="348"/>
      <c r="N169" s="341"/>
      <c r="O169" s="1631"/>
      <c r="P169" s="1631"/>
      <c r="AH169" s="1638">
        <v>0</v>
      </c>
    </row>
    <row s="1642" customFormat="1" customHeight="1" ht="18.75" hidden="1">
      <c r="A170" s="1786"/>
      <c r="B170" s="1786"/>
      <c r="C170" s="376" t="s">
        <v>4816</v>
      </c>
      <c r="D170" s="2482"/>
      <c r="E170" s="2224"/>
      <c r="F170" s="2403"/>
      <c r="G170" s="2447"/>
      <c r="H170" s="1507"/>
      <c r="I170" s="658" t="s">
        <v>4815</v>
      </c>
      <c r="J170" s="578"/>
      <c r="K170" s="1507"/>
      <c r="L170" s="221"/>
      <c r="M170" s="348"/>
      <c r="N170" s="341"/>
      <c r="O170" s="1631"/>
      <c r="P170" s="1631"/>
      <c r="AH170" s="1638">
        <v>0</v>
      </c>
    </row>
    <row s="1642" customFormat="1" customHeight="1" ht="0.75" hidden="1">
      <c r="A171" s="1786"/>
      <c r="B171" s="1786"/>
      <c r="C171" s="376" t="s">
        <v>4823</v>
      </c>
      <c r="D171" s="2482"/>
      <c r="E171" s="2224"/>
      <c r="F171" s="2403"/>
      <c r="G171" s="407"/>
      <c r="H171" s="1507"/>
      <c r="I171" s="658"/>
      <c r="J171" s="578"/>
      <c r="K171" s="1507"/>
      <c r="L171" s="221"/>
      <c r="M171" s="348"/>
      <c r="N171" s="341"/>
      <c r="O171" s="1631"/>
      <c r="P171" s="1631"/>
      <c r="AH171" s="1638">
        <v>0</v>
      </c>
    </row>
    <row s="1642" customFormat="1" customHeight="1" ht="18.75" hidden="1">
      <c r="A172" s="1786" t="s">
        <v>381</v>
      </c>
      <c r="B172" s="1786" t="s">
        <v>382</v>
      </c>
      <c r="C172" s="376"/>
      <c r="D172" s="2482"/>
      <c r="E172" s="2224"/>
      <c r="F172" s="2403" t="str">
        <f>INDEX(PT_DIFFERENTIATION_VTAR,MATCH(A172,PT_DIFFERENTIATION_VTAR_ID,0))</f>
        <v>Плата за подключение (технологическое присоединение) к системе теплоснабжения (индивидуальная)</v>
      </c>
      <c r="G172" s="2447" t="str">
        <f>INDEX(PT_DIFFERENTIATION_NTAR,MATCH(B172,PT_DIFFERENTIATION_NTAR_ID,0))</f>
        <v/>
      </c>
      <c r="H172" s="1993"/>
      <c r="I172" s="1745"/>
      <c r="J172" s="1779"/>
      <c r="K172" s="1784"/>
      <c r="L172" s="1993" t="s">
        <v>482</v>
      </c>
      <c r="M172" s="348"/>
      <c r="N172" s="341"/>
      <c r="O172" s="1631"/>
      <c r="P172" s="1631"/>
      <c r="AH172" s="1638">
        <v>0</v>
      </c>
    </row>
    <row s="1642" customFormat="1" customHeight="1" ht="18.75" hidden="1">
      <c r="A173" s="1786"/>
      <c r="B173" s="1786"/>
      <c r="C173" s="376" t="s">
        <v>4816</v>
      </c>
      <c r="D173" s="2482"/>
      <c r="E173" s="2224"/>
      <c r="F173" s="2403"/>
      <c r="G173" s="2447"/>
      <c r="H173" s="1507"/>
      <c r="I173" s="658" t="s">
        <v>4815</v>
      </c>
      <c r="J173" s="578"/>
      <c r="K173" s="1507"/>
      <c r="L173" s="221"/>
      <c r="M173" s="348"/>
      <c r="N173" s="341"/>
      <c r="O173" s="1631"/>
      <c r="P173" s="1631"/>
      <c r="AH173" s="1638">
        <v>0</v>
      </c>
    </row>
    <row s="1642" customFormat="1" customHeight="1" ht="0.75" hidden="1">
      <c r="A174" s="1786"/>
      <c r="B174" s="1786"/>
      <c r="C174" s="376" t="s">
        <v>4823</v>
      </c>
      <c r="D174" s="2482"/>
      <c r="E174" s="2224"/>
      <c r="F174" s="2403"/>
      <c r="G174" s="407"/>
      <c r="H174" s="1507"/>
      <c r="I174" s="658"/>
      <c r="J174" s="578"/>
      <c r="K174" s="1507"/>
      <c r="L174" s="221"/>
      <c r="M174" s="348"/>
      <c r="N174" s="341"/>
      <c r="O174" s="1631"/>
      <c r="P174" s="1631"/>
      <c r="AH174" s="1638">
        <v>0</v>
      </c>
    </row>
    <row s="1642" customFormat="1" customHeight="1" ht="18.75" hidden="1">
      <c r="A175" s="1786" t="s">
        <v>401</v>
      </c>
      <c r="B175" s="1786" t="s">
        <v>402</v>
      </c>
      <c r="C175" s="376"/>
      <c r="D175" s="2482"/>
      <c r="E175" s="2224"/>
      <c r="F175" s="2403" t="str">
        <f>INDEX(PT_DIFFERENTIATION_VTAR,MATCH(A175,PT_DIFFERENTIATION_VTAR_ID,0))</f>
        <v>Тариф на питьевую воду (питьевое водоснабжение)</v>
      </c>
      <c r="G175" s="2447" t="str">
        <f>INDEX(PT_DIFFERENTIATION_NTAR,MATCH(B175,PT_DIFFERENTIATION_NTAR_ID,0))</f>
        <v/>
      </c>
      <c r="H175" s="1866"/>
      <c r="I175" s="1745"/>
      <c r="J175" s="1779"/>
      <c r="K175" s="1784"/>
      <c r="L175" s="1866" t="s">
        <v>482</v>
      </c>
      <c r="M175" s="348"/>
      <c r="N175" s="341"/>
      <c r="O175" s="1631"/>
      <c r="P175" s="1631"/>
      <c r="AH175" s="1638">
        <v>0</v>
      </c>
    </row>
    <row s="1642" customFormat="1" customHeight="1" ht="18.75" hidden="1">
      <c r="A176" s="1786"/>
      <c r="B176" s="1786"/>
      <c r="C176" s="376" t="s">
        <v>4816</v>
      </c>
      <c r="D176" s="2482"/>
      <c r="E176" s="2224"/>
      <c r="F176" s="2403"/>
      <c r="G176" s="2447"/>
      <c r="H176" s="1507"/>
      <c r="I176" s="658" t="s">
        <v>4815</v>
      </c>
      <c r="J176" s="578"/>
      <c r="K176" s="1507"/>
      <c r="L176" s="221"/>
      <c r="M176" s="348"/>
      <c r="N176" s="341"/>
      <c r="O176" s="1631"/>
      <c r="P176" s="1631"/>
      <c r="AH176" s="1638">
        <v>0</v>
      </c>
    </row>
    <row s="1642" customFormat="1" customHeight="1" ht="0.75" hidden="1">
      <c r="A177" s="1786"/>
      <c r="B177" s="1786"/>
      <c r="C177" s="376" t="s">
        <v>4823</v>
      </c>
      <c r="D177" s="2482"/>
      <c r="E177" s="2224"/>
      <c r="F177" s="2403"/>
      <c r="G177" s="407"/>
      <c r="H177" s="1507"/>
      <c r="I177" s="658"/>
      <c r="J177" s="578"/>
      <c r="K177" s="1507"/>
      <c r="L177" s="221"/>
      <c r="M177" s="348"/>
      <c r="N177" s="341"/>
      <c r="O177" s="1631"/>
      <c r="P177" s="1631"/>
      <c r="AH177" s="1638">
        <v>0</v>
      </c>
    </row>
    <row s="1642" customFormat="1" customHeight="1" ht="18.75" hidden="1">
      <c r="A178" s="1786" t="s">
        <v>406</v>
      </c>
      <c r="B178" s="1786" t="s">
        <v>407</v>
      </c>
      <c r="C178" s="376"/>
      <c r="D178" s="2482"/>
      <c r="E178" s="2224"/>
      <c r="F178" s="2403" t="str">
        <f>INDEX(PT_DIFFERENTIATION_VTAR,MATCH(A178,PT_DIFFERENTIATION_VTAR_ID,0))</f>
        <v>Тариф на техническую воду</v>
      </c>
      <c r="G178" s="2447" t="str">
        <f>INDEX(PT_DIFFERENTIATION_NTAR,MATCH(B178,PT_DIFFERENTIATION_NTAR_ID,0))</f>
        <v/>
      </c>
      <c r="H178" s="1866"/>
      <c r="I178" s="1745"/>
      <c r="J178" s="1779"/>
      <c r="K178" s="1784"/>
      <c r="L178" s="1866" t="s">
        <v>482</v>
      </c>
      <c r="M178" s="348"/>
      <c r="N178" s="341"/>
      <c r="O178" s="1631"/>
      <c r="P178" s="1631"/>
      <c r="AH178" s="1638">
        <v>0</v>
      </c>
    </row>
    <row s="1642" customFormat="1" customHeight="1" ht="18.75" hidden="1">
      <c r="A179" s="1786"/>
      <c r="B179" s="1786"/>
      <c r="C179" s="376" t="s">
        <v>4816</v>
      </c>
      <c r="D179" s="2482"/>
      <c r="E179" s="2224"/>
      <c r="F179" s="2403"/>
      <c r="G179" s="2447"/>
      <c r="H179" s="1507"/>
      <c r="I179" s="658" t="s">
        <v>4815</v>
      </c>
      <c r="J179" s="578"/>
      <c r="K179" s="1507"/>
      <c r="L179" s="221"/>
      <c r="M179" s="348"/>
      <c r="N179" s="341"/>
      <c r="O179" s="1631"/>
      <c r="P179" s="1631"/>
      <c r="AH179" s="1638">
        <v>0</v>
      </c>
    </row>
    <row s="1642" customFormat="1" customHeight="1" ht="0.75" hidden="1">
      <c r="A180" s="1786"/>
      <c r="B180" s="1786"/>
      <c r="C180" s="376" t="s">
        <v>4823</v>
      </c>
      <c r="D180" s="2482"/>
      <c r="E180" s="2224"/>
      <c r="F180" s="2403"/>
      <c r="G180" s="407"/>
      <c r="H180" s="1507"/>
      <c r="I180" s="658"/>
      <c r="J180" s="578"/>
      <c r="K180" s="1507"/>
      <c r="L180" s="221"/>
      <c r="M180" s="348"/>
      <c r="N180" s="341"/>
      <c r="O180" s="1631"/>
      <c r="P180" s="1631"/>
      <c r="AH180" s="1638">
        <v>0</v>
      </c>
    </row>
    <row s="1642" customFormat="1" customHeight="1" ht="18.75" hidden="1">
      <c r="A181" s="1786" t="s">
        <v>411</v>
      </c>
      <c r="B181" s="1786" t="s">
        <v>412</v>
      </c>
      <c r="C181" s="376"/>
      <c r="D181" s="2482"/>
      <c r="E181" s="2224"/>
      <c r="F181" s="2403" t="str">
        <f>INDEX(PT_DIFFERENTIATION_VTAR,MATCH(A181,PT_DIFFERENTIATION_VTAR_ID,0))</f>
        <v>Тариф на транспортировку воды</v>
      </c>
      <c r="G181" s="2447" t="str">
        <f>INDEX(PT_DIFFERENTIATION_NTAR,MATCH(B181,PT_DIFFERENTIATION_NTAR_ID,0))</f>
        <v/>
      </c>
      <c r="H181" s="1866"/>
      <c r="I181" s="1745"/>
      <c r="J181" s="1779"/>
      <c r="K181" s="1784"/>
      <c r="L181" s="1866" t="s">
        <v>482</v>
      </c>
      <c r="M181" s="348"/>
      <c r="N181" s="341"/>
      <c r="O181" s="1631"/>
      <c r="P181" s="1631"/>
      <c r="AH181" s="1638">
        <v>0</v>
      </c>
    </row>
    <row s="1642" customFormat="1" customHeight="1" ht="18.75" hidden="1">
      <c r="A182" s="1786"/>
      <c r="B182" s="1786"/>
      <c r="C182" s="376" t="s">
        <v>4816</v>
      </c>
      <c r="D182" s="2482"/>
      <c r="E182" s="2224"/>
      <c r="F182" s="2403"/>
      <c r="G182" s="2447"/>
      <c r="H182" s="1507"/>
      <c r="I182" s="658" t="s">
        <v>4815</v>
      </c>
      <c r="J182" s="578"/>
      <c r="K182" s="1507"/>
      <c r="L182" s="221"/>
      <c r="M182" s="348"/>
      <c r="N182" s="341"/>
      <c r="O182" s="1631"/>
      <c r="P182" s="1631"/>
      <c r="AH182" s="1638">
        <v>0</v>
      </c>
    </row>
    <row s="1642" customFormat="1" customHeight="1" ht="0.75" hidden="1">
      <c r="A183" s="1786"/>
      <c r="B183" s="1786"/>
      <c r="C183" s="376" t="s">
        <v>4823</v>
      </c>
      <c r="D183" s="2482"/>
      <c r="E183" s="2224"/>
      <c r="F183" s="2403"/>
      <c r="G183" s="407"/>
      <c r="H183" s="1507"/>
      <c r="I183" s="658"/>
      <c r="J183" s="578"/>
      <c r="K183" s="1507"/>
      <c r="L183" s="221"/>
      <c r="M183" s="348"/>
      <c r="N183" s="341"/>
      <c r="O183" s="1631"/>
      <c r="P183" s="1631"/>
      <c r="AH183" s="1638">
        <v>0</v>
      </c>
    </row>
    <row s="1642" customFormat="1" customHeight="1" ht="18.75" hidden="1">
      <c r="A184" s="1786" t="s">
        <v>416</v>
      </c>
      <c r="B184" s="1786" t="s">
        <v>417</v>
      </c>
      <c r="C184" s="376"/>
      <c r="D184" s="2482"/>
      <c r="E184" s="2224"/>
      <c r="F184" s="2403" t="str">
        <f>INDEX(PT_DIFFERENTIATION_VTAR,MATCH(A184,PT_DIFFERENTIATION_VTAR_ID,0))</f>
        <v>Тариф на подвоз воды</v>
      </c>
      <c r="G184" s="2447" t="str">
        <f>INDEX(PT_DIFFERENTIATION_NTAR,MATCH(B184,PT_DIFFERENTIATION_NTAR_ID,0))</f>
        <v/>
      </c>
      <c r="H184" s="1866"/>
      <c r="I184" s="1745"/>
      <c r="J184" s="1779"/>
      <c r="K184" s="1784"/>
      <c r="L184" s="1866" t="s">
        <v>482</v>
      </c>
      <c r="M184" s="348"/>
      <c r="N184" s="341"/>
      <c r="O184" s="1631"/>
      <c r="P184" s="1631"/>
      <c r="AH184" s="1638">
        <v>0</v>
      </c>
    </row>
    <row s="1642" customFormat="1" customHeight="1" ht="18.75" hidden="1">
      <c r="A185" s="1786"/>
      <c r="B185" s="1786"/>
      <c r="C185" s="376" t="s">
        <v>4816</v>
      </c>
      <c r="D185" s="2482"/>
      <c r="E185" s="2224"/>
      <c r="F185" s="2403"/>
      <c r="G185" s="2447"/>
      <c r="H185" s="1507"/>
      <c r="I185" s="658" t="s">
        <v>4815</v>
      </c>
      <c r="J185" s="578"/>
      <c r="K185" s="1507"/>
      <c r="L185" s="221"/>
      <c r="M185" s="348"/>
      <c r="N185" s="341"/>
      <c r="O185" s="1631"/>
      <c r="P185" s="1631"/>
      <c r="AH185" s="1638">
        <v>0</v>
      </c>
    </row>
    <row s="1642" customFormat="1" customHeight="1" ht="0.75" hidden="1">
      <c r="A186" s="1786"/>
      <c r="B186" s="1786"/>
      <c r="C186" s="376" t="s">
        <v>4823</v>
      </c>
      <c r="D186" s="2482"/>
      <c r="E186" s="2224"/>
      <c r="F186" s="2403"/>
      <c r="G186" s="407"/>
      <c r="H186" s="1507"/>
      <c r="I186" s="658"/>
      <c r="J186" s="578"/>
      <c r="K186" s="1507"/>
      <c r="L186" s="221"/>
      <c r="M186" s="348"/>
      <c r="N186" s="341"/>
      <c r="O186" s="1631"/>
      <c r="P186" s="1631"/>
      <c r="AH186" s="1638">
        <v>0</v>
      </c>
    </row>
    <row s="1642" customFormat="1" customHeight="1" ht="18.75" hidden="1">
      <c r="A187" s="1786" t="s">
        <v>421</v>
      </c>
      <c r="B187" s="1786" t="s">
        <v>422</v>
      </c>
      <c r="C187" s="376"/>
      <c r="D187" s="2482"/>
      <c r="E187" s="2224"/>
      <c r="F187" s="24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7" t="str">
        <f>INDEX(PT_DIFFERENTIATION_NTAR,MATCH(B187,PT_DIFFERENTIATION_NTAR_ID,0))</f>
        <v/>
      </c>
      <c r="H187" s="1866"/>
      <c r="I187" s="1745"/>
      <c r="J187" s="1779"/>
      <c r="K187" s="1784"/>
      <c r="L187" s="1866" t="s">
        <v>482</v>
      </c>
      <c r="M187" s="348"/>
      <c r="N187" s="341"/>
      <c r="O187" s="1631"/>
      <c r="P187" s="1631"/>
      <c r="AH187" s="1638">
        <v>0</v>
      </c>
    </row>
    <row s="1642" customFormat="1" customHeight="1" ht="18.75" hidden="1">
      <c r="A188" s="1786"/>
      <c r="B188" s="1786"/>
      <c r="C188" s="376" t="s">
        <v>4816</v>
      </c>
      <c r="D188" s="2482"/>
      <c r="E188" s="2224"/>
      <c r="F188" s="2403"/>
      <c r="G188" s="2447"/>
      <c r="H188" s="1507"/>
      <c r="I188" s="658" t="s">
        <v>4815</v>
      </c>
      <c r="J188" s="578"/>
      <c r="K188" s="1507"/>
      <c r="L188" s="221"/>
      <c r="M188" s="348"/>
      <c r="N188" s="341"/>
      <c r="O188" s="1631"/>
      <c r="P188" s="1631"/>
      <c r="AH188" s="1638">
        <v>0</v>
      </c>
    </row>
    <row s="1642" customFormat="1" customHeight="1" ht="0.75" hidden="1">
      <c r="A189" s="1786"/>
      <c r="B189" s="1786"/>
      <c r="C189" s="376" t="s">
        <v>4823</v>
      </c>
      <c r="D189" s="2482"/>
      <c r="E189" s="2224"/>
      <c r="F189" s="2403"/>
      <c r="G189" s="407"/>
      <c r="H189" s="1507"/>
      <c r="I189" s="658"/>
      <c r="J189" s="578"/>
      <c r="K189" s="1507"/>
      <c r="L189" s="221"/>
      <c r="M189" s="348"/>
      <c r="N189" s="341"/>
      <c r="O189" s="1631"/>
      <c r="P189" s="1631"/>
      <c r="AH189" s="1638">
        <v>0</v>
      </c>
    </row>
    <row s="1642" customFormat="1" customHeight="1" ht="18.75" hidden="1">
      <c r="A190" s="1786" t="s">
        <v>426</v>
      </c>
      <c r="B190" s="1786" t="s">
        <v>427</v>
      </c>
      <c r="C190" s="376"/>
      <c r="D190" s="2482"/>
      <c r="E190" s="2224"/>
      <c r="F190" s="2403" t="str">
        <f>INDEX(PT_DIFFERENTIATION_VTAR,MATCH(A190,PT_DIFFERENTIATION_VTAR_ID,0))</f>
        <v>Тариф на горячую воду (горячее водоснабжение)</v>
      </c>
      <c r="G190" s="2447" t="str">
        <f>INDEX(PT_DIFFERENTIATION_NTAR,MATCH(B190,PT_DIFFERENTIATION_NTAR_ID,0))</f>
        <v/>
      </c>
      <c r="H190" s="1866"/>
      <c r="I190" s="1745"/>
      <c r="J190" s="1779"/>
      <c r="K190" s="1784"/>
      <c r="L190" s="1866" t="s">
        <v>482</v>
      </c>
      <c r="M190" s="348"/>
      <c r="N190" s="341"/>
      <c r="O190" s="1631"/>
      <c r="P190" s="1631"/>
      <c r="AH190" s="1638">
        <v>0</v>
      </c>
    </row>
    <row s="1642" customFormat="1" customHeight="1" ht="18.75" hidden="1">
      <c r="A191" s="1786"/>
      <c r="B191" s="1786"/>
      <c r="C191" s="376" t="s">
        <v>4816</v>
      </c>
      <c r="D191" s="2482"/>
      <c r="E191" s="2224"/>
      <c r="F191" s="2403"/>
      <c r="G191" s="2447"/>
      <c r="H191" s="1507"/>
      <c r="I191" s="658" t="s">
        <v>4815</v>
      </c>
      <c r="J191" s="578"/>
      <c r="K191" s="1507"/>
      <c r="L191" s="221"/>
      <c r="M191" s="348"/>
      <c r="N191" s="341"/>
      <c r="O191" s="1631"/>
      <c r="P191" s="1631"/>
      <c r="AH191" s="1638">
        <v>0</v>
      </c>
    </row>
    <row s="1642" customFormat="1" customHeight="1" ht="0.75" hidden="1">
      <c r="A192" s="1786"/>
      <c r="B192" s="1786"/>
      <c r="C192" s="376" t="s">
        <v>4823</v>
      </c>
      <c r="D192" s="2482"/>
      <c r="E192" s="2224"/>
      <c r="F192" s="2403"/>
      <c r="G192" s="407"/>
      <c r="H192" s="1507"/>
      <c r="I192" s="658"/>
      <c r="J192" s="578"/>
      <c r="K192" s="1507"/>
      <c r="L192" s="221"/>
      <c r="M192" s="348"/>
      <c r="N192" s="341"/>
      <c r="O192" s="1631"/>
      <c r="P192" s="1631"/>
      <c r="AH192" s="1638">
        <v>0</v>
      </c>
    </row>
    <row s="1642" customFormat="1" customHeight="1" ht="18.75" hidden="1">
      <c r="A193" s="1786" t="s">
        <v>431</v>
      </c>
      <c r="B193" s="1786" t="s">
        <v>432</v>
      </c>
      <c r="C193" s="376"/>
      <c r="D193" s="2482"/>
      <c r="E193" s="2224"/>
      <c r="F193" s="2403" t="str">
        <f>INDEX(PT_DIFFERENTIATION_VTAR,MATCH(A193,PT_DIFFERENTIATION_VTAR_ID,0))</f>
        <v>Тариф на транспортировку горячей воды</v>
      </c>
      <c r="G193" s="2447" t="str">
        <f>INDEX(PT_DIFFERENTIATION_NTAR,MATCH(B193,PT_DIFFERENTIATION_NTAR_ID,0))</f>
        <v/>
      </c>
      <c r="H193" s="1866"/>
      <c r="I193" s="1745"/>
      <c r="J193" s="1779"/>
      <c r="K193" s="1784"/>
      <c r="L193" s="1866" t="s">
        <v>482</v>
      </c>
      <c r="M193" s="348"/>
      <c r="N193" s="341"/>
      <c r="O193" s="1631"/>
      <c r="P193" s="1631"/>
      <c r="AH193" s="1638">
        <v>0</v>
      </c>
    </row>
    <row s="1642" customFormat="1" customHeight="1" ht="18.75" hidden="1">
      <c r="A194" s="1786"/>
      <c r="B194" s="1786"/>
      <c r="C194" s="376" t="s">
        <v>4816</v>
      </c>
      <c r="D194" s="2482"/>
      <c r="E194" s="2224"/>
      <c r="F194" s="2403"/>
      <c r="G194" s="2447"/>
      <c r="H194" s="1507"/>
      <c r="I194" s="658" t="s">
        <v>4815</v>
      </c>
      <c r="J194" s="578"/>
      <c r="K194" s="1507"/>
      <c r="L194" s="221"/>
      <c r="M194" s="348"/>
      <c r="N194" s="341"/>
      <c r="O194" s="1631"/>
      <c r="P194" s="1631"/>
      <c r="AH194" s="1638">
        <v>0</v>
      </c>
    </row>
    <row s="1642" customFormat="1" customHeight="1" ht="0.75" hidden="1">
      <c r="A195" s="1786"/>
      <c r="B195" s="1786"/>
      <c r="C195" s="376" t="s">
        <v>4823</v>
      </c>
      <c r="D195" s="2482"/>
      <c r="E195" s="2224"/>
      <c r="F195" s="2403"/>
      <c r="G195" s="407"/>
      <c r="H195" s="1507"/>
      <c r="I195" s="658"/>
      <c r="J195" s="578"/>
      <c r="K195" s="1507"/>
      <c r="L195" s="221"/>
      <c r="M195" s="348"/>
      <c r="N195" s="341"/>
      <c r="O195" s="1631"/>
      <c r="P195" s="1631"/>
      <c r="AH195" s="1638">
        <v>0</v>
      </c>
    </row>
    <row s="1642" customFormat="1" customHeight="1" ht="18.75" hidden="1">
      <c r="A196" s="1786" t="s">
        <v>436</v>
      </c>
      <c r="B196" s="1786" t="s">
        <v>437</v>
      </c>
      <c r="C196" s="376"/>
      <c r="D196" s="2482"/>
      <c r="E196" s="2224"/>
      <c r="F196" s="24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7" t="str">
        <f>INDEX(PT_DIFFERENTIATION_NTAR,MATCH(B196,PT_DIFFERENTIATION_NTAR_ID,0))</f>
        <v/>
      </c>
      <c r="H196" s="1866"/>
      <c r="I196" s="1745"/>
      <c r="J196" s="1779"/>
      <c r="K196" s="1784"/>
      <c r="L196" s="1866" t="s">
        <v>482</v>
      </c>
      <c r="M196" s="348"/>
      <c r="N196" s="341"/>
      <c r="O196" s="1631"/>
      <c r="P196" s="1631"/>
      <c r="AH196" s="1638">
        <v>0</v>
      </c>
    </row>
    <row s="1642" customFormat="1" customHeight="1" ht="18.75" hidden="1">
      <c r="A197" s="1786"/>
      <c r="B197" s="1786"/>
      <c r="C197" s="376" t="s">
        <v>4816</v>
      </c>
      <c r="D197" s="2482"/>
      <c r="E197" s="2224"/>
      <c r="F197" s="2403"/>
      <c r="G197" s="2447"/>
      <c r="H197" s="1507"/>
      <c r="I197" s="658" t="s">
        <v>4815</v>
      </c>
      <c r="J197" s="578"/>
      <c r="K197" s="1507"/>
      <c r="L197" s="221"/>
      <c r="M197" s="348"/>
      <c r="N197" s="341"/>
      <c r="O197" s="1631"/>
      <c r="P197" s="1631"/>
      <c r="AH197" s="1638">
        <v>0</v>
      </c>
    </row>
    <row s="1642" customFormat="1" customHeight="1" ht="0.75" hidden="1">
      <c r="A198" s="1786"/>
      <c r="B198" s="1786"/>
      <c r="C198" s="376" t="s">
        <v>4823</v>
      </c>
      <c r="D198" s="2482"/>
      <c r="E198" s="2224"/>
      <c r="F198" s="2403"/>
      <c r="G198" s="407"/>
      <c r="H198" s="1507"/>
      <c r="I198" s="658"/>
      <c r="J198" s="578"/>
      <c r="K198" s="1507"/>
      <c r="L198" s="221"/>
      <c r="M198" s="348"/>
      <c r="N198" s="341"/>
      <c r="O198" s="1631"/>
      <c r="P198" s="1631"/>
      <c r="AH198" s="1638">
        <v>0</v>
      </c>
    </row>
    <row s="1642" customFormat="1" customHeight="1" ht="18.75" hidden="1">
      <c r="A199" s="1786" t="s">
        <v>441</v>
      </c>
      <c r="B199" s="1786" t="s">
        <v>442</v>
      </c>
      <c r="C199" s="376"/>
      <c r="D199" s="2482"/>
      <c r="E199" s="2224"/>
      <c r="F199" s="2403" t="str">
        <f>INDEX(PT_DIFFERENTIATION_VTAR,MATCH(A199,PT_DIFFERENTIATION_VTAR_ID,0))</f>
        <v>Тариф на водоотведение</v>
      </c>
      <c r="G199" s="2447" t="str">
        <f>INDEX(PT_DIFFERENTIATION_NTAR,MATCH(B199,PT_DIFFERENTIATION_NTAR_ID,0))</f>
        <v/>
      </c>
      <c r="H199" s="1866"/>
      <c r="I199" s="1745"/>
      <c r="J199" s="1779"/>
      <c r="K199" s="1784"/>
      <c r="L199" s="1866" t="s">
        <v>482</v>
      </c>
      <c r="M199" s="348"/>
      <c r="N199" s="341"/>
      <c r="O199" s="1631"/>
      <c r="P199" s="1631"/>
      <c r="AH199" s="1638">
        <v>0</v>
      </c>
    </row>
    <row s="1642" customFormat="1" customHeight="1" ht="18.75" hidden="1">
      <c r="A200" s="1786"/>
      <c r="B200" s="1786"/>
      <c r="C200" s="376" t="s">
        <v>4816</v>
      </c>
      <c r="D200" s="2482"/>
      <c r="E200" s="2224"/>
      <c r="F200" s="2403"/>
      <c r="G200" s="2447"/>
      <c r="H200" s="1507"/>
      <c r="I200" s="658" t="s">
        <v>4815</v>
      </c>
      <c r="J200" s="578"/>
      <c r="K200" s="1507"/>
      <c r="L200" s="221"/>
      <c r="M200" s="348"/>
      <c r="N200" s="341"/>
      <c r="O200" s="1631"/>
      <c r="P200" s="1631"/>
      <c r="AH200" s="1638">
        <v>0</v>
      </c>
    </row>
    <row s="1642" customFormat="1" customHeight="1" ht="0.75" hidden="1">
      <c r="A201" s="1786"/>
      <c r="B201" s="1786"/>
      <c r="C201" s="376" t="s">
        <v>4823</v>
      </c>
      <c r="D201" s="2482"/>
      <c r="E201" s="2224"/>
      <c r="F201" s="2403"/>
      <c r="G201" s="407"/>
      <c r="H201" s="1507"/>
      <c r="I201" s="658"/>
      <c r="J201" s="578"/>
      <c r="K201" s="1507"/>
      <c r="L201" s="221"/>
      <c r="M201" s="348"/>
      <c r="N201" s="341"/>
      <c r="O201" s="1631"/>
      <c r="P201" s="1631"/>
      <c r="AH201" s="1638">
        <v>0</v>
      </c>
    </row>
    <row s="1642" customFormat="1" customHeight="1" ht="18.75" hidden="1">
      <c r="A202" s="1786" t="s">
        <v>446</v>
      </c>
      <c r="B202" s="1786" t="s">
        <v>447</v>
      </c>
      <c r="C202" s="376"/>
      <c r="D202" s="2482"/>
      <c r="E202" s="2224"/>
      <c r="F202" s="2403" t="str">
        <f>INDEX(PT_DIFFERENTIATION_VTAR,MATCH(A202,PT_DIFFERENTIATION_VTAR_ID,0))</f>
        <v>Тариф на транспортировку сточных вод</v>
      </c>
      <c r="G202" s="2447" t="str">
        <f>INDEX(PT_DIFFERENTIATION_NTAR,MATCH(B202,PT_DIFFERENTIATION_NTAR_ID,0))</f>
        <v/>
      </c>
      <c r="H202" s="1866"/>
      <c r="I202" s="1745"/>
      <c r="J202" s="1779"/>
      <c r="K202" s="1784"/>
      <c r="L202" s="1866" t="s">
        <v>482</v>
      </c>
      <c r="M202" s="348"/>
      <c r="N202" s="341"/>
      <c r="O202" s="1631"/>
      <c r="P202" s="1631"/>
      <c r="AH202" s="1638">
        <v>0</v>
      </c>
    </row>
    <row s="1642" customFormat="1" customHeight="1" ht="18.75" hidden="1">
      <c r="A203" s="1786"/>
      <c r="B203" s="1786"/>
      <c r="C203" s="376" t="s">
        <v>4816</v>
      </c>
      <c r="D203" s="2482"/>
      <c r="E203" s="2224"/>
      <c r="F203" s="2403"/>
      <c r="G203" s="2447"/>
      <c r="H203" s="1507"/>
      <c r="I203" s="658" t="s">
        <v>4815</v>
      </c>
      <c r="J203" s="578"/>
      <c r="K203" s="1507"/>
      <c r="L203" s="221"/>
      <c r="M203" s="348"/>
      <c r="N203" s="341"/>
      <c r="O203" s="1631"/>
      <c r="P203" s="1631"/>
      <c r="AH203" s="1638">
        <v>0</v>
      </c>
    </row>
    <row s="1642" customFormat="1" customHeight="1" ht="0.75" hidden="1">
      <c r="A204" s="1786"/>
      <c r="B204" s="1786"/>
      <c r="C204" s="376" t="s">
        <v>4823</v>
      </c>
      <c r="D204" s="2482"/>
      <c r="E204" s="2224"/>
      <c r="F204" s="2403"/>
      <c r="G204" s="407"/>
      <c r="H204" s="1507"/>
      <c r="I204" s="658"/>
      <c r="J204" s="578"/>
      <c r="K204" s="1507"/>
      <c r="L204" s="221"/>
      <c r="M204" s="348"/>
      <c r="N204" s="341"/>
      <c r="O204" s="1631"/>
      <c r="P204" s="1631"/>
      <c r="AH204" s="1638">
        <v>0</v>
      </c>
    </row>
    <row s="1642" customFormat="1" customHeight="1" ht="18.75" hidden="1">
      <c r="A205" s="1786" t="s">
        <v>451</v>
      </c>
      <c r="B205" s="1786" t="s">
        <v>452</v>
      </c>
      <c r="C205" s="376"/>
      <c r="D205" s="2482"/>
      <c r="E205" s="2224"/>
      <c r="F205" s="2403" t="str">
        <f>INDEX(PT_DIFFERENTIATION_VTAR,MATCH(A205,PT_DIFFERENTIATION_VTAR_ID,0))</f>
        <v>Тариф на подключение (технологическое присоединение) к централизованной системе водоотведения</v>
      </c>
      <c r="G205" s="2447" t="str">
        <f>INDEX(PT_DIFFERENTIATION_NTAR,MATCH(B205,PT_DIFFERENTIATION_NTAR_ID,0))</f>
        <v/>
      </c>
      <c r="H205" s="1866"/>
      <c r="I205" s="1745"/>
      <c r="J205" s="1779"/>
      <c r="K205" s="1784"/>
      <c r="L205" s="1866" t="s">
        <v>482</v>
      </c>
      <c r="M205" s="348"/>
      <c r="N205" s="341"/>
      <c r="O205" s="1631"/>
      <c r="P205" s="1631"/>
      <c r="AH205" s="1638">
        <v>0</v>
      </c>
    </row>
    <row s="1642" customFormat="1" customHeight="1" ht="18.75" hidden="1">
      <c r="A206" s="1786"/>
      <c r="B206" s="1786"/>
      <c r="C206" s="376" t="s">
        <v>4816</v>
      </c>
      <c r="D206" s="2482"/>
      <c r="E206" s="2224"/>
      <c r="F206" s="2403"/>
      <c r="G206" s="2447"/>
      <c r="H206" s="1507"/>
      <c r="I206" s="658" t="s">
        <v>4815</v>
      </c>
      <c r="J206" s="578"/>
      <c r="K206" s="1507"/>
      <c r="L206" s="221"/>
      <c r="M206" s="348"/>
      <c r="N206" s="341"/>
      <c r="O206" s="1631"/>
      <c r="P206" s="1631"/>
      <c r="AH206" s="1638">
        <v>0</v>
      </c>
    </row>
    <row s="1642" customFormat="1" customHeight="1" ht="1.05">
      <c r="A207" s="1786"/>
      <c r="B207" s="1786"/>
      <c r="C207" s="376" t="s">
        <v>4823</v>
      </c>
      <c r="D207" s="2482"/>
      <c r="E207" s="2224"/>
      <c r="F207" s="2403"/>
      <c r="G207" s="407"/>
      <c r="H207" s="1507"/>
      <c r="I207" s="658"/>
      <c r="J207" s="578"/>
      <c r="K207" s="1507"/>
      <c r="L207" s="221"/>
      <c r="M207" s="348"/>
      <c r="N207" s="341"/>
      <c r="O207" s="1631"/>
      <c r="P207" s="1631"/>
      <c r="AH207" s="1638">
        <v>1</v>
      </c>
    </row>
    <row customHeight="1" ht="27.299999999999997">
      <c r="A208" s="1786"/>
      <c r="B208" s="1786"/>
      <c r="D208" s="383"/>
      <c r="E208" s="154" t="s">
        <v>115</v>
      </c>
      <c r="F208" s="24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80"/>
      <c r="H208" s="2480"/>
      <c r="I208" s="2480"/>
      <c r="J208" s="2480"/>
      <c r="K208" s="2480"/>
      <c r="L208" s="2480"/>
      <c r="M208" s="304"/>
      <c r="N208" s="341"/>
      <c r="AH208" s="381">
        <v>26</v>
      </c>
    </row>
    <row s="1642" customFormat="1" customHeight="1" ht="60.75" hidden="1">
      <c r="A209" s="1786" t="s">
        <v>333</v>
      </c>
      <c r="B209" s="1786" t="s">
        <v>334</v>
      </c>
      <c r="C209" s="376"/>
      <c r="D209" s="2482"/>
      <c r="E209" s="2224"/>
      <c r="F209" s="24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7" t="str">
        <f>INDEX(PT_DIFFERENTIATION_NTAR,MATCH(B209,PT_DIFFERENTIATION_NTAR_ID,0))</f>
        <v/>
      </c>
      <c r="H209" s="1866"/>
      <c r="I209" s="1745"/>
      <c r="J209" s="1779"/>
      <c r="K209" s="1784"/>
      <c r="L209" s="1866" t="s">
        <v>482</v>
      </c>
      <c r="M209"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1"/>
      <c r="O209" s="1631"/>
      <c r="P209" s="1631"/>
      <c r="AH209" s="1638">
        <v>0</v>
      </c>
    </row>
    <row s="1642" customFormat="1" customHeight="1" ht="18.75" hidden="1">
      <c r="A210" s="1786"/>
      <c r="B210" s="1786"/>
      <c r="C210" s="376" t="s">
        <v>4816</v>
      </c>
      <c r="D210" s="2482"/>
      <c r="E210" s="2224"/>
      <c r="F210" s="2403"/>
      <c r="G210" s="2447"/>
      <c r="H210" s="1507"/>
      <c r="I210" s="658" t="s">
        <v>4815</v>
      </c>
      <c r="J210" s="578"/>
      <c r="K210" s="1507"/>
      <c r="L210" s="221"/>
      <c r="M210" s="2190"/>
      <c r="N210" s="341"/>
      <c r="O210" s="1631"/>
      <c r="P210" s="1631"/>
      <c r="AH210" s="1638">
        <v>0</v>
      </c>
    </row>
    <row s="1642" customFormat="1" customHeight="1" ht="0.75" hidden="1">
      <c r="A211" s="1786"/>
      <c r="B211" s="1786"/>
      <c r="C211" s="376" t="s">
        <v>4823</v>
      </c>
      <c r="D211" s="2482"/>
      <c r="E211" s="2224"/>
      <c r="F211" s="2403"/>
      <c r="G211" s="407"/>
      <c r="H211" s="1507"/>
      <c r="I211" s="658"/>
      <c r="J211" s="578"/>
      <c r="K211" s="1507"/>
      <c r="L211" s="221"/>
      <c r="M211" s="2190"/>
      <c r="N211" s="341"/>
      <c r="O211" s="1631"/>
      <c r="P211" s="1631"/>
      <c r="AH211" s="1638">
        <v>0</v>
      </c>
    </row>
    <row s="1642" customFormat="1" customHeight="1" ht="45" hidden="1">
      <c r="A212" s="1786" t="s">
        <v>338</v>
      </c>
      <c r="B212" s="1786" t="s">
        <v>339</v>
      </c>
      <c r="C212" s="376"/>
      <c r="D212" s="2482"/>
      <c r="E212" s="2224"/>
      <c r="F212" s="2403" t="str">
        <f>INDEX(PT_DIFFERENTIATION_VTAR,MATCH(A212,PT_DIFFERENTIATION_VTAR_ID,0))</f>
        <v/>
      </c>
      <c r="G212" s="2447" t="str">
        <f>INDEX(PT_DIFFERENTIATION_NTAR,MATCH(B212,PT_DIFFERENTIATION_NTAR_ID,0))</f>
        <v/>
      </c>
      <c r="H212" s="1866"/>
      <c r="I212" s="1745"/>
      <c r="J212" s="1779"/>
      <c r="K212" s="1784"/>
      <c r="L212" s="1866" t="s">
        <v>482</v>
      </c>
      <c r="M212" s="2191"/>
      <c r="N212" s="341"/>
      <c r="O212" s="1631"/>
      <c r="P212" s="1631"/>
      <c r="AH212" s="1638">
        <v>0</v>
      </c>
    </row>
    <row s="1642" customFormat="1" customHeight="1" ht="18.75" hidden="1">
      <c r="A213" s="1786"/>
      <c r="B213" s="1786"/>
      <c r="C213" s="376" t="s">
        <v>4816</v>
      </c>
      <c r="D213" s="2482"/>
      <c r="E213" s="2224"/>
      <c r="F213" s="2403"/>
      <c r="G213" s="2447"/>
      <c r="H213" s="1507"/>
      <c r="I213" s="658" t="s">
        <v>4815</v>
      </c>
      <c r="J213" s="578"/>
      <c r="K213" s="1507"/>
      <c r="L213" s="221"/>
      <c r="M213" s="1865"/>
      <c r="N213" s="341"/>
      <c r="O213" s="1631"/>
      <c r="P213" s="1631"/>
      <c r="AH213" s="1638">
        <v>0</v>
      </c>
    </row>
    <row s="1642" customFormat="1" customHeight="1" ht="0.75" hidden="1">
      <c r="A214" s="1786"/>
      <c r="B214" s="1786"/>
      <c r="C214" s="376" t="s">
        <v>4823</v>
      </c>
      <c r="D214" s="2482"/>
      <c r="E214" s="2224"/>
      <c r="F214" s="2403"/>
      <c r="G214" s="407"/>
      <c r="H214" s="1507"/>
      <c r="I214" s="658"/>
      <c r="J214" s="578"/>
      <c r="K214" s="1507"/>
      <c r="L214" s="221"/>
      <c r="M214" s="348"/>
      <c r="N214" s="341"/>
      <c r="O214" s="1631"/>
      <c r="P214" s="1631"/>
      <c r="AH214" s="1638">
        <v>0</v>
      </c>
    </row>
    <row s="1642" customFormat="1" customHeight="1" ht="45" hidden="1">
      <c r="A215" s="1786" t="s">
        <v>345</v>
      </c>
      <c r="B215" s="1786" t="s">
        <v>346</v>
      </c>
      <c r="C215" s="376"/>
      <c r="D215" s="2482"/>
      <c r="E215" s="2224"/>
      <c r="F215" s="24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7" t="str">
        <f>INDEX(PT_DIFFERENTIATION_NTAR,MATCH(B215,PT_DIFFERENTIATION_NTAR_ID,0))</f>
        <v/>
      </c>
      <c r="H215" s="1866"/>
      <c r="I215" s="1745"/>
      <c r="J215" s="1779"/>
      <c r="K215" s="1784"/>
      <c r="L215" s="1866" t="s">
        <v>482</v>
      </c>
      <c r="M215" s="348"/>
      <c r="N215" s="341"/>
      <c r="O215" s="1631"/>
      <c r="P215" s="1631"/>
      <c r="AH215" s="1638">
        <v>0</v>
      </c>
    </row>
    <row s="1642" customFormat="1" customHeight="1" ht="18.75" hidden="1">
      <c r="A216" s="1786"/>
      <c r="B216" s="1786"/>
      <c r="C216" s="376" t="s">
        <v>4816</v>
      </c>
      <c r="D216" s="2482"/>
      <c r="E216" s="2224"/>
      <c r="F216" s="2403"/>
      <c r="G216" s="2447"/>
      <c r="H216" s="1507"/>
      <c r="I216" s="658" t="s">
        <v>4815</v>
      </c>
      <c r="J216" s="578"/>
      <c r="K216" s="1507"/>
      <c r="L216" s="221"/>
      <c r="M216" s="348"/>
      <c r="N216" s="341"/>
      <c r="O216" s="1631"/>
      <c r="P216" s="1631"/>
      <c r="AH216" s="1638">
        <v>0</v>
      </c>
    </row>
    <row s="1642" customFormat="1" customHeight="1" ht="0.75" hidden="1">
      <c r="A217" s="1786"/>
      <c r="B217" s="1786"/>
      <c r="C217" s="376" t="s">
        <v>4823</v>
      </c>
      <c r="D217" s="2482"/>
      <c r="E217" s="2224"/>
      <c r="F217" s="2403"/>
      <c r="G217" s="407"/>
      <c r="H217" s="1507"/>
      <c r="I217" s="658"/>
      <c r="J217" s="578"/>
      <c r="K217" s="1507"/>
      <c r="L217" s="221"/>
      <c r="M217" s="348"/>
      <c r="N217" s="341"/>
      <c r="O217" s="1631"/>
      <c r="P217" s="1631"/>
      <c r="AH217" s="1638">
        <v>0</v>
      </c>
    </row>
    <row s="1642" customFormat="1" customHeight="1" ht="45" hidden="1">
      <c r="A218" s="1786" t="s">
        <v>351</v>
      </c>
      <c r="B218" s="1786" t="s">
        <v>352</v>
      </c>
      <c r="C218" s="376"/>
      <c r="D218" s="2482"/>
      <c r="E218" s="2224"/>
      <c r="F218" s="24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7" t="str">
        <f>INDEX(PT_DIFFERENTIATION_NTAR,MATCH(B218,PT_DIFFERENTIATION_NTAR_ID,0))</f>
        <v/>
      </c>
      <c r="H218" s="1866"/>
      <c r="I218" s="1745"/>
      <c r="J218" s="1779"/>
      <c r="K218" s="1784"/>
      <c r="L218" s="1866" t="s">
        <v>482</v>
      </c>
      <c r="M218" s="348"/>
      <c r="N218" s="341"/>
      <c r="O218" s="1631"/>
      <c r="P218" s="1631"/>
      <c r="AH218" s="1638">
        <v>0</v>
      </c>
    </row>
    <row s="1642" customFormat="1" customHeight="1" ht="18.75" hidden="1">
      <c r="A219" s="1786"/>
      <c r="B219" s="1786"/>
      <c r="C219" s="376" t="s">
        <v>4816</v>
      </c>
      <c r="D219" s="2482"/>
      <c r="E219" s="2224"/>
      <c r="F219" s="2403"/>
      <c r="G219" s="2447"/>
      <c r="H219" s="1507"/>
      <c r="I219" s="658" t="s">
        <v>4815</v>
      </c>
      <c r="J219" s="578"/>
      <c r="K219" s="1507"/>
      <c r="L219" s="221"/>
      <c r="M219" s="348"/>
      <c r="N219" s="341"/>
      <c r="O219" s="1631"/>
      <c r="P219" s="1631"/>
      <c r="AH219" s="1638">
        <v>0</v>
      </c>
    </row>
    <row s="1642" customFormat="1" customHeight="1" ht="0.75" hidden="1">
      <c r="A220" s="1786"/>
      <c r="B220" s="1786"/>
      <c r="C220" s="376" t="s">
        <v>4823</v>
      </c>
      <c r="D220" s="2482"/>
      <c r="E220" s="2224"/>
      <c r="F220" s="2403"/>
      <c r="G220" s="407"/>
      <c r="H220" s="1507"/>
      <c r="I220" s="658"/>
      <c r="J220" s="578"/>
      <c r="K220" s="1507"/>
      <c r="L220" s="221"/>
      <c r="M220" s="348"/>
      <c r="N220" s="341"/>
      <c r="O220" s="1631"/>
      <c r="P220" s="1631"/>
      <c r="AH220" s="1638">
        <v>0</v>
      </c>
    </row>
    <row s="1642" customFormat="1" customHeight="1" ht="18.75" hidden="1">
      <c r="A221" s="1786" t="s">
        <v>357</v>
      </c>
      <c r="B221" s="1786" t="s">
        <v>358</v>
      </c>
      <c r="C221" s="376"/>
      <c r="D221" s="2482"/>
      <c r="E221" s="2224"/>
      <c r="F221" s="2403" t="str">
        <f>INDEX(PT_DIFFERENTIATION_VTAR,MATCH(A221,PT_DIFFERENTIATION_VTAR_ID,0))</f>
        <v>Тарифы на услуги по передаче тепловой энергии</v>
      </c>
      <c r="G221" s="2447" t="str">
        <f>INDEX(PT_DIFFERENTIATION_NTAR,MATCH(B221,PT_DIFFERENTIATION_NTAR_ID,0))</f>
        <v/>
      </c>
      <c r="H221" s="1866"/>
      <c r="I221" s="1745"/>
      <c r="J221" s="1779"/>
      <c r="K221" s="1784"/>
      <c r="L221" s="1866" t="s">
        <v>482</v>
      </c>
      <c r="M221" s="348"/>
      <c r="N221" s="341"/>
      <c r="O221" s="1631"/>
      <c r="P221" s="1631"/>
      <c r="AH221" s="1638">
        <v>0</v>
      </c>
    </row>
    <row s="1642" customFormat="1" customHeight="1" ht="18.75" hidden="1">
      <c r="A222" s="1786"/>
      <c r="B222" s="1786"/>
      <c r="C222" s="376" t="s">
        <v>4816</v>
      </c>
      <c r="D222" s="2482"/>
      <c r="E222" s="2224"/>
      <c r="F222" s="2403"/>
      <c r="G222" s="2447"/>
      <c r="H222" s="1507"/>
      <c r="I222" s="658" t="s">
        <v>4815</v>
      </c>
      <c r="J222" s="578"/>
      <c r="K222" s="1507"/>
      <c r="L222" s="221"/>
      <c r="M222" s="348"/>
      <c r="N222" s="341"/>
      <c r="O222" s="1631"/>
      <c r="P222" s="1631"/>
      <c r="AH222" s="1638">
        <v>0</v>
      </c>
    </row>
    <row s="1642" customFormat="1" customHeight="1" ht="0.75" hidden="1">
      <c r="A223" s="1786"/>
      <c r="B223" s="1786"/>
      <c r="C223" s="376" t="s">
        <v>4823</v>
      </c>
      <c r="D223" s="2482"/>
      <c r="E223" s="2224"/>
      <c r="F223" s="2403"/>
      <c r="G223" s="407"/>
      <c r="H223" s="1507"/>
      <c r="I223" s="658"/>
      <c r="J223" s="578"/>
      <c r="K223" s="1507"/>
      <c r="L223" s="221"/>
      <c r="M223" s="348"/>
      <c r="N223" s="341"/>
      <c r="O223" s="1631"/>
      <c r="P223" s="1631"/>
      <c r="AH223" s="1638">
        <v>0</v>
      </c>
    </row>
    <row s="1642" customFormat="1" customHeight="1" ht="18.75" hidden="1">
      <c r="A224" s="1786" t="s">
        <v>363</v>
      </c>
      <c r="B224" s="1786" t="s">
        <v>364</v>
      </c>
      <c r="C224" s="376"/>
      <c r="D224" s="2482"/>
      <c r="E224" s="2224"/>
      <c r="F224" s="2403" t="str">
        <f>INDEX(PT_DIFFERENTIATION_VTAR,MATCH(A224,PT_DIFFERENTIATION_VTAR_ID,0))</f>
        <v>Тарифы на услуги по передаче теплоносителя</v>
      </c>
      <c r="G224" s="2447" t="str">
        <f>INDEX(PT_DIFFERENTIATION_NTAR,MATCH(B224,PT_DIFFERENTIATION_NTAR_ID,0))</f>
        <v/>
      </c>
      <c r="H224" s="1866"/>
      <c r="I224" s="1745"/>
      <c r="J224" s="1779"/>
      <c r="K224" s="1784"/>
      <c r="L224" s="1866" t="s">
        <v>482</v>
      </c>
      <c r="M224" s="348"/>
      <c r="N224" s="341"/>
      <c r="O224" s="1631"/>
      <c r="P224" s="1631"/>
      <c r="AH224" s="1638">
        <v>0</v>
      </c>
    </row>
    <row s="1642" customFormat="1" customHeight="1" ht="18.75" hidden="1">
      <c r="A225" s="1786"/>
      <c r="B225" s="1786"/>
      <c r="C225" s="376" t="s">
        <v>4816</v>
      </c>
      <c r="D225" s="2482"/>
      <c r="E225" s="2224"/>
      <c r="F225" s="2403"/>
      <c r="G225" s="2447"/>
      <c r="H225" s="1507"/>
      <c r="I225" s="658" t="s">
        <v>4815</v>
      </c>
      <c r="J225" s="578"/>
      <c r="K225" s="1507"/>
      <c r="L225" s="221"/>
      <c r="M225" s="348"/>
      <c r="N225" s="341"/>
      <c r="O225" s="1631"/>
      <c r="P225" s="1631"/>
      <c r="AH225" s="1638">
        <v>0</v>
      </c>
    </row>
    <row s="1642" customFormat="1" customHeight="1" ht="0.75" hidden="1">
      <c r="A226" s="1786"/>
      <c r="B226" s="1786"/>
      <c r="C226" s="376" t="s">
        <v>4823</v>
      </c>
      <c r="D226" s="2482"/>
      <c r="E226" s="2224"/>
      <c r="F226" s="2403"/>
      <c r="G226" s="407"/>
      <c r="H226" s="1507"/>
      <c r="I226" s="658"/>
      <c r="J226" s="578"/>
      <c r="K226" s="1507"/>
      <c r="L226" s="221"/>
      <c r="M226" s="348"/>
      <c r="N226" s="341"/>
      <c r="O226" s="1631"/>
      <c r="P226" s="1631"/>
      <c r="AH226" s="1638">
        <v>0</v>
      </c>
    </row>
    <row s="1642" customFormat="1" customHeight="1" ht="18.75" hidden="1">
      <c r="A227" s="1786" t="s">
        <v>369</v>
      </c>
      <c r="B227" s="1786" t="s">
        <v>370</v>
      </c>
      <c r="C227" s="376"/>
      <c r="D227" s="2482"/>
      <c r="E227" s="2224"/>
      <c r="F227" s="24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7" t="str">
        <f>INDEX(PT_DIFFERENTIATION_NTAR,MATCH(B227,PT_DIFFERENTIATION_NTAR_ID,0))</f>
        <v/>
      </c>
      <c r="H227" s="1866"/>
      <c r="I227" s="1745"/>
      <c r="J227" s="1779"/>
      <c r="K227" s="1784"/>
      <c r="L227" s="1866" t="s">
        <v>482</v>
      </c>
      <c r="M227" s="348"/>
      <c r="N227" s="341"/>
      <c r="O227" s="1631"/>
      <c r="P227" s="1631"/>
      <c r="AH227" s="1638">
        <v>0</v>
      </c>
    </row>
    <row s="1642" customFormat="1" customHeight="1" ht="18.75" hidden="1">
      <c r="A228" s="1786"/>
      <c r="B228" s="1786"/>
      <c r="C228" s="376" t="s">
        <v>4816</v>
      </c>
      <c r="D228" s="2482"/>
      <c r="E228" s="2224"/>
      <c r="F228" s="2403"/>
      <c r="G228" s="2447"/>
      <c r="H228" s="1507"/>
      <c r="I228" s="658" t="s">
        <v>4815</v>
      </c>
      <c r="J228" s="578"/>
      <c r="K228" s="1507"/>
      <c r="L228" s="221"/>
      <c r="M228" s="348"/>
      <c r="N228" s="341"/>
      <c r="O228" s="1631"/>
      <c r="P228" s="1631"/>
      <c r="AH228" s="1638">
        <v>0</v>
      </c>
    </row>
    <row s="1642" customFormat="1" customHeight="1" ht="0.75" hidden="1">
      <c r="A229" s="1786"/>
      <c r="B229" s="1786"/>
      <c r="C229" s="376" t="s">
        <v>4823</v>
      </c>
      <c r="D229" s="2482"/>
      <c r="E229" s="2224"/>
      <c r="F229" s="2403"/>
      <c r="G229" s="407"/>
      <c r="H229" s="1507"/>
      <c r="I229" s="658"/>
      <c r="J229" s="578"/>
      <c r="K229" s="1507"/>
      <c r="L229" s="221"/>
      <c r="M229" s="348"/>
      <c r="N229" s="341"/>
      <c r="O229" s="1631"/>
      <c r="P229" s="1631"/>
      <c r="AH229" s="1638">
        <v>0</v>
      </c>
    </row>
    <row s="1642" customFormat="1" customHeight="1" ht="18.75" hidden="1">
      <c r="A230" s="1786" t="s">
        <v>375</v>
      </c>
      <c r="B230" s="1786" t="s">
        <v>376</v>
      </c>
      <c r="C230" s="376"/>
      <c r="D230" s="2482"/>
      <c r="E230" s="2224"/>
      <c r="F230" s="2403" t="str">
        <f>INDEX(PT_DIFFERENTIATION_VTAR,MATCH(A230,PT_DIFFERENTIATION_VTAR_ID,0))</f>
        <v>Плата за подключение (технологическое присоединение) к системе теплоснабжения</v>
      </c>
      <c r="G230" s="2447" t="str">
        <f>INDEX(PT_DIFFERENTIATION_NTAR,MATCH(B230,PT_DIFFERENTIATION_NTAR_ID,0))</f>
        <v/>
      </c>
      <c r="H230" s="1866"/>
      <c r="I230" s="1745"/>
      <c r="J230" s="1779"/>
      <c r="K230" s="1784"/>
      <c r="L230" s="1866" t="s">
        <v>482</v>
      </c>
      <c r="M230" s="348"/>
      <c r="N230" s="341"/>
      <c r="O230" s="1631"/>
      <c r="P230" s="1631"/>
      <c r="AH230" s="1638">
        <v>0</v>
      </c>
    </row>
    <row s="1642" customFormat="1" customHeight="1" ht="18.75" hidden="1">
      <c r="A231" s="1786"/>
      <c r="B231" s="1786"/>
      <c r="C231" s="376" t="s">
        <v>4816</v>
      </c>
      <c r="D231" s="2482"/>
      <c r="E231" s="2224"/>
      <c r="F231" s="2403"/>
      <c r="G231" s="2447"/>
      <c r="H231" s="1507"/>
      <c r="I231" s="658" t="s">
        <v>4815</v>
      </c>
      <c r="J231" s="578"/>
      <c r="K231" s="1507"/>
      <c r="L231" s="221"/>
      <c r="M231" s="348"/>
      <c r="N231" s="341"/>
      <c r="O231" s="1631"/>
      <c r="P231" s="1631"/>
      <c r="AH231" s="1638">
        <v>0</v>
      </c>
    </row>
    <row s="1642" customFormat="1" customHeight="1" ht="0.75" hidden="1">
      <c r="A232" s="1786"/>
      <c r="B232" s="1786"/>
      <c r="C232" s="376" t="s">
        <v>4823</v>
      </c>
      <c r="D232" s="2482"/>
      <c r="E232" s="2224"/>
      <c r="F232" s="2403"/>
      <c r="G232" s="407"/>
      <c r="H232" s="1507"/>
      <c r="I232" s="658"/>
      <c r="J232" s="578"/>
      <c r="K232" s="1507"/>
      <c r="L232" s="221"/>
      <c r="M232" s="348"/>
      <c r="N232" s="341"/>
      <c r="O232" s="1631"/>
      <c r="P232" s="1631"/>
      <c r="AH232" s="1638">
        <v>0</v>
      </c>
    </row>
    <row s="1642" customFormat="1" customHeight="1" ht="18.75" hidden="1">
      <c r="A233" s="1786" t="s">
        <v>381</v>
      </c>
      <c r="B233" s="1786" t="s">
        <v>382</v>
      </c>
      <c r="C233" s="376"/>
      <c r="D233" s="2482"/>
      <c r="E233" s="2224"/>
      <c r="F233" s="2403" t="str">
        <f>INDEX(PT_DIFFERENTIATION_VTAR,MATCH(A233,PT_DIFFERENTIATION_VTAR_ID,0))</f>
        <v>Плата за подключение (технологическое присоединение) к системе теплоснабжения (индивидуальная)</v>
      </c>
      <c r="G233" s="2447" t="str">
        <f>INDEX(PT_DIFFERENTIATION_NTAR,MATCH(B233,PT_DIFFERENTIATION_NTAR_ID,0))</f>
        <v/>
      </c>
      <c r="H233" s="1993"/>
      <c r="I233" s="1745"/>
      <c r="J233" s="1779"/>
      <c r="K233" s="1784"/>
      <c r="L233" s="1993" t="s">
        <v>482</v>
      </c>
      <c r="M233" s="348"/>
      <c r="N233" s="341"/>
      <c r="O233" s="1631"/>
      <c r="P233" s="1631"/>
      <c r="AH233" s="1638">
        <v>0</v>
      </c>
    </row>
    <row s="1642" customFormat="1" customHeight="1" ht="18.75" hidden="1">
      <c r="A234" s="1786"/>
      <c r="B234" s="1786"/>
      <c r="C234" s="376" t="s">
        <v>4816</v>
      </c>
      <c r="D234" s="2482"/>
      <c r="E234" s="2224"/>
      <c r="F234" s="2403"/>
      <c r="G234" s="2447"/>
      <c r="H234" s="1507"/>
      <c r="I234" s="658" t="s">
        <v>4815</v>
      </c>
      <c r="J234" s="578"/>
      <c r="K234" s="1507"/>
      <c r="L234" s="221"/>
      <c r="M234" s="348"/>
      <c r="N234" s="341"/>
      <c r="O234" s="1631"/>
      <c r="P234" s="1631"/>
      <c r="AH234" s="1638">
        <v>0</v>
      </c>
    </row>
    <row s="1642" customFormat="1" customHeight="1" ht="0.75" hidden="1">
      <c r="A235" s="1786"/>
      <c r="B235" s="1786"/>
      <c r="C235" s="376" t="s">
        <v>4823</v>
      </c>
      <c r="D235" s="2482"/>
      <c r="E235" s="2224"/>
      <c r="F235" s="2403"/>
      <c r="G235" s="407"/>
      <c r="H235" s="1507"/>
      <c r="I235" s="658"/>
      <c r="J235" s="578"/>
      <c r="K235" s="1507"/>
      <c r="L235" s="221"/>
      <c r="M235" s="348"/>
      <c r="N235" s="341"/>
      <c r="O235" s="1631"/>
      <c r="P235" s="1631"/>
      <c r="AH235" s="1638">
        <v>0</v>
      </c>
    </row>
    <row s="1642" customFormat="1" customHeight="1" ht="18.75" hidden="1">
      <c r="A236" s="1786" t="s">
        <v>401</v>
      </c>
      <c r="B236" s="1786" t="s">
        <v>402</v>
      </c>
      <c r="C236" s="376"/>
      <c r="D236" s="2482"/>
      <c r="E236" s="2224"/>
      <c r="F236" s="2403" t="str">
        <f>INDEX(PT_DIFFERENTIATION_VTAR,MATCH(A236,PT_DIFFERENTIATION_VTAR_ID,0))</f>
        <v>Тариф на питьевую воду (питьевое водоснабжение)</v>
      </c>
      <c r="G236" s="2447" t="str">
        <f>INDEX(PT_DIFFERENTIATION_NTAR,MATCH(B236,PT_DIFFERENTIATION_NTAR_ID,0))</f>
        <v/>
      </c>
      <c r="H236" s="1866"/>
      <c r="I236" s="1745"/>
      <c r="J236" s="1779"/>
      <c r="K236" s="1784"/>
      <c r="L236" s="1866" t="s">
        <v>482</v>
      </c>
      <c r="M236" s="348"/>
      <c r="N236" s="341"/>
      <c r="O236" s="1631"/>
      <c r="P236" s="1631"/>
      <c r="AH236" s="1638">
        <v>0</v>
      </c>
    </row>
    <row s="1642" customFormat="1" customHeight="1" ht="18.75" hidden="1">
      <c r="A237" s="1786"/>
      <c r="B237" s="1786"/>
      <c r="C237" s="376" t="s">
        <v>4816</v>
      </c>
      <c r="D237" s="2482"/>
      <c r="E237" s="2224"/>
      <c r="F237" s="2403"/>
      <c r="G237" s="2447"/>
      <c r="H237" s="1507"/>
      <c r="I237" s="658" t="s">
        <v>4815</v>
      </c>
      <c r="J237" s="578"/>
      <c r="K237" s="1507"/>
      <c r="L237" s="221"/>
      <c r="M237" s="348"/>
      <c r="N237" s="341"/>
      <c r="O237" s="1631"/>
      <c r="P237" s="1631"/>
      <c r="AH237" s="1638">
        <v>0</v>
      </c>
    </row>
    <row s="1642" customFormat="1" customHeight="1" ht="0.75" hidden="1">
      <c r="A238" s="1786"/>
      <c r="B238" s="1786"/>
      <c r="C238" s="376" t="s">
        <v>4823</v>
      </c>
      <c r="D238" s="2482"/>
      <c r="E238" s="2224"/>
      <c r="F238" s="2403"/>
      <c r="G238" s="407"/>
      <c r="H238" s="1507"/>
      <c r="I238" s="658"/>
      <c r="J238" s="578"/>
      <c r="K238" s="1507"/>
      <c r="L238" s="221"/>
      <c r="M238" s="348"/>
      <c r="N238" s="341"/>
      <c r="O238" s="1631"/>
      <c r="P238" s="1631"/>
      <c r="AH238" s="1638">
        <v>0</v>
      </c>
    </row>
    <row s="1642" customFormat="1" customHeight="1" ht="18.75" hidden="1">
      <c r="A239" s="1786" t="s">
        <v>406</v>
      </c>
      <c r="B239" s="1786" t="s">
        <v>407</v>
      </c>
      <c r="C239" s="376"/>
      <c r="D239" s="2482"/>
      <c r="E239" s="2224"/>
      <c r="F239" s="2403" t="str">
        <f>INDEX(PT_DIFFERENTIATION_VTAR,MATCH(A239,PT_DIFFERENTIATION_VTAR_ID,0))</f>
        <v>Тариф на техническую воду</v>
      </c>
      <c r="G239" s="2447" t="str">
        <f>INDEX(PT_DIFFERENTIATION_NTAR,MATCH(B239,PT_DIFFERENTIATION_NTAR_ID,0))</f>
        <v/>
      </c>
      <c r="H239" s="1866"/>
      <c r="I239" s="1745"/>
      <c r="J239" s="1779"/>
      <c r="K239" s="1784"/>
      <c r="L239" s="1866" t="s">
        <v>482</v>
      </c>
      <c r="M239" s="348"/>
      <c r="N239" s="341"/>
      <c r="O239" s="1631"/>
      <c r="P239" s="1631"/>
      <c r="AH239" s="1638">
        <v>0</v>
      </c>
    </row>
    <row s="1642" customFormat="1" customHeight="1" ht="18.75" hidden="1">
      <c r="A240" s="1786"/>
      <c r="B240" s="1786"/>
      <c r="C240" s="376" t="s">
        <v>4816</v>
      </c>
      <c r="D240" s="2482"/>
      <c r="E240" s="2224"/>
      <c r="F240" s="2403"/>
      <c r="G240" s="2447"/>
      <c r="H240" s="1507"/>
      <c r="I240" s="658" t="s">
        <v>4815</v>
      </c>
      <c r="J240" s="578"/>
      <c r="K240" s="1507"/>
      <c r="L240" s="221"/>
      <c r="M240" s="348"/>
      <c r="N240" s="341"/>
      <c r="O240" s="1631"/>
      <c r="P240" s="1631"/>
      <c r="AH240" s="1638">
        <v>0</v>
      </c>
    </row>
    <row s="1642" customFormat="1" customHeight="1" ht="0.75" hidden="1">
      <c r="A241" s="1786"/>
      <c r="B241" s="1786"/>
      <c r="C241" s="376" t="s">
        <v>4823</v>
      </c>
      <c r="D241" s="2482"/>
      <c r="E241" s="2224"/>
      <c r="F241" s="2403"/>
      <c r="G241" s="407"/>
      <c r="H241" s="1507"/>
      <c r="I241" s="658"/>
      <c r="J241" s="578"/>
      <c r="K241" s="1507"/>
      <c r="L241" s="221"/>
      <c r="M241" s="348"/>
      <c r="N241" s="341"/>
      <c r="O241" s="1631"/>
      <c r="P241" s="1631"/>
      <c r="AH241" s="1638">
        <v>0</v>
      </c>
    </row>
    <row s="1642" customFormat="1" customHeight="1" ht="18.75" hidden="1">
      <c r="A242" s="1786" t="s">
        <v>411</v>
      </c>
      <c r="B242" s="1786" t="s">
        <v>412</v>
      </c>
      <c r="C242" s="376"/>
      <c r="D242" s="2482"/>
      <c r="E242" s="2224"/>
      <c r="F242" s="2403" t="str">
        <f>INDEX(PT_DIFFERENTIATION_VTAR,MATCH(A242,PT_DIFFERENTIATION_VTAR_ID,0))</f>
        <v>Тариф на транспортировку воды</v>
      </c>
      <c r="G242" s="2447" t="str">
        <f>INDEX(PT_DIFFERENTIATION_NTAR,MATCH(B242,PT_DIFFERENTIATION_NTAR_ID,0))</f>
        <v/>
      </c>
      <c r="H242" s="1866"/>
      <c r="I242" s="1745"/>
      <c r="J242" s="1779"/>
      <c r="K242" s="1784"/>
      <c r="L242" s="1866" t="s">
        <v>482</v>
      </c>
      <c r="M242" s="348"/>
      <c r="N242" s="341"/>
      <c r="O242" s="1631"/>
      <c r="P242" s="1631"/>
      <c r="AH242" s="1638">
        <v>0</v>
      </c>
    </row>
    <row s="1642" customFormat="1" customHeight="1" ht="18.75" hidden="1">
      <c r="A243" s="1786"/>
      <c r="B243" s="1786"/>
      <c r="C243" s="376" t="s">
        <v>4816</v>
      </c>
      <c r="D243" s="2482"/>
      <c r="E243" s="2224"/>
      <c r="F243" s="2403"/>
      <c r="G243" s="2447"/>
      <c r="H243" s="1507"/>
      <c r="I243" s="658" t="s">
        <v>4815</v>
      </c>
      <c r="J243" s="578"/>
      <c r="K243" s="1507"/>
      <c r="L243" s="221"/>
      <c r="M243" s="348"/>
      <c r="N243" s="341"/>
      <c r="O243" s="1631"/>
      <c r="P243" s="1631"/>
      <c r="AH243" s="1638">
        <v>0</v>
      </c>
    </row>
    <row s="1642" customFormat="1" customHeight="1" ht="0.75" hidden="1">
      <c r="A244" s="1786"/>
      <c r="B244" s="1786"/>
      <c r="C244" s="376" t="s">
        <v>4823</v>
      </c>
      <c r="D244" s="2482"/>
      <c r="E244" s="2224"/>
      <c r="F244" s="2403"/>
      <c r="G244" s="407"/>
      <c r="H244" s="1507"/>
      <c r="I244" s="658"/>
      <c r="J244" s="578"/>
      <c r="K244" s="1507"/>
      <c r="L244" s="221"/>
      <c r="M244" s="348"/>
      <c r="N244" s="341"/>
      <c r="O244" s="1631"/>
      <c r="P244" s="1631"/>
      <c r="AH244" s="1638">
        <v>0</v>
      </c>
    </row>
    <row s="1642" customFormat="1" customHeight="1" ht="18.75" hidden="1">
      <c r="A245" s="1786" t="s">
        <v>416</v>
      </c>
      <c r="B245" s="1786" t="s">
        <v>417</v>
      </c>
      <c r="C245" s="376"/>
      <c r="D245" s="2482"/>
      <c r="E245" s="2224"/>
      <c r="F245" s="2403" t="str">
        <f>INDEX(PT_DIFFERENTIATION_VTAR,MATCH(A245,PT_DIFFERENTIATION_VTAR_ID,0))</f>
        <v>Тариф на подвоз воды</v>
      </c>
      <c r="G245" s="2447" t="str">
        <f>INDEX(PT_DIFFERENTIATION_NTAR,MATCH(B245,PT_DIFFERENTIATION_NTAR_ID,0))</f>
        <v/>
      </c>
      <c r="H245" s="1866"/>
      <c r="I245" s="1745"/>
      <c r="J245" s="1779"/>
      <c r="K245" s="1784"/>
      <c r="L245" s="1866" t="s">
        <v>482</v>
      </c>
      <c r="M245" s="348"/>
      <c r="N245" s="341"/>
      <c r="O245" s="1631"/>
      <c r="P245" s="1631"/>
      <c r="AH245" s="1638">
        <v>0</v>
      </c>
    </row>
    <row s="1642" customFormat="1" customHeight="1" ht="18.75" hidden="1">
      <c r="A246" s="1786"/>
      <c r="B246" s="1786"/>
      <c r="C246" s="376" t="s">
        <v>4816</v>
      </c>
      <c r="D246" s="2482"/>
      <c r="E246" s="2224"/>
      <c r="F246" s="2403"/>
      <c r="G246" s="2447"/>
      <c r="H246" s="1507"/>
      <c r="I246" s="658" t="s">
        <v>4815</v>
      </c>
      <c r="J246" s="578"/>
      <c r="K246" s="1507"/>
      <c r="L246" s="221"/>
      <c r="M246" s="348"/>
      <c r="N246" s="341"/>
      <c r="O246" s="1631"/>
      <c r="P246" s="1631"/>
      <c r="AH246" s="1638">
        <v>0</v>
      </c>
    </row>
    <row s="1642" customFormat="1" customHeight="1" ht="0.75" hidden="1">
      <c r="A247" s="1786"/>
      <c r="B247" s="1786"/>
      <c r="C247" s="376" t="s">
        <v>4823</v>
      </c>
      <c r="D247" s="2482"/>
      <c r="E247" s="2224"/>
      <c r="F247" s="2403"/>
      <c r="G247" s="407"/>
      <c r="H247" s="1507"/>
      <c r="I247" s="658"/>
      <c r="J247" s="578"/>
      <c r="K247" s="1507"/>
      <c r="L247" s="221"/>
      <c r="M247" s="348"/>
      <c r="N247" s="341"/>
      <c r="O247" s="1631"/>
      <c r="P247" s="1631"/>
      <c r="AH247" s="1638">
        <v>0</v>
      </c>
    </row>
    <row s="1642" customFormat="1" customHeight="1" ht="18.75" hidden="1">
      <c r="A248" s="1786" t="s">
        <v>421</v>
      </c>
      <c r="B248" s="1786" t="s">
        <v>422</v>
      </c>
      <c r="C248" s="376"/>
      <c r="D248" s="2482"/>
      <c r="E248" s="2224"/>
      <c r="F248" s="24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7" t="str">
        <f>INDEX(PT_DIFFERENTIATION_NTAR,MATCH(B248,PT_DIFFERENTIATION_NTAR_ID,0))</f>
        <v/>
      </c>
      <c r="H248" s="1866"/>
      <c r="I248" s="1745"/>
      <c r="J248" s="1779"/>
      <c r="K248" s="1784"/>
      <c r="L248" s="1866" t="s">
        <v>482</v>
      </c>
      <c r="M248" s="348"/>
      <c r="N248" s="341"/>
      <c r="O248" s="1631"/>
      <c r="P248" s="1631"/>
      <c r="AH248" s="1638">
        <v>0</v>
      </c>
    </row>
    <row s="1642" customFormat="1" customHeight="1" ht="18.75" hidden="1">
      <c r="A249" s="1786"/>
      <c r="B249" s="1786"/>
      <c r="C249" s="376" t="s">
        <v>4816</v>
      </c>
      <c r="D249" s="2482"/>
      <c r="E249" s="2224"/>
      <c r="F249" s="2403"/>
      <c r="G249" s="2447"/>
      <c r="H249" s="1507"/>
      <c r="I249" s="658" t="s">
        <v>4815</v>
      </c>
      <c r="J249" s="578"/>
      <c r="K249" s="1507"/>
      <c r="L249" s="221"/>
      <c r="M249" s="348"/>
      <c r="N249" s="341"/>
      <c r="O249" s="1631"/>
      <c r="P249" s="1631"/>
      <c r="AH249" s="1638">
        <v>0</v>
      </c>
    </row>
    <row s="1642" customFormat="1" customHeight="1" ht="0.75" hidden="1">
      <c r="A250" s="1786"/>
      <c r="B250" s="1786"/>
      <c r="C250" s="376" t="s">
        <v>4823</v>
      </c>
      <c r="D250" s="2482"/>
      <c r="E250" s="2224"/>
      <c r="F250" s="2403"/>
      <c r="G250" s="407"/>
      <c r="H250" s="1507"/>
      <c r="I250" s="658"/>
      <c r="J250" s="578"/>
      <c r="K250" s="1507"/>
      <c r="L250" s="221"/>
      <c r="M250" s="348"/>
      <c r="N250" s="341"/>
      <c r="O250" s="1631"/>
      <c r="P250" s="1631"/>
      <c r="AH250" s="1638">
        <v>0</v>
      </c>
    </row>
    <row s="1642" customFormat="1" customHeight="1" ht="18.75" hidden="1">
      <c r="A251" s="1786" t="s">
        <v>426</v>
      </c>
      <c r="B251" s="1786" t="s">
        <v>427</v>
      </c>
      <c r="C251" s="376"/>
      <c r="D251" s="2482"/>
      <c r="E251" s="2224"/>
      <c r="F251" s="2403" t="str">
        <f>INDEX(PT_DIFFERENTIATION_VTAR,MATCH(A251,PT_DIFFERENTIATION_VTAR_ID,0))</f>
        <v>Тариф на горячую воду (горячее водоснабжение)</v>
      </c>
      <c r="G251" s="2447" t="str">
        <f>INDEX(PT_DIFFERENTIATION_NTAR,MATCH(B251,PT_DIFFERENTIATION_NTAR_ID,0))</f>
        <v/>
      </c>
      <c r="H251" s="1866"/>
      <c r="I251" s="1745"/>
      <c r="J251" s="1779"/>
      <c r="K251" s="1784"/>
      <c r="L251" s="1866" t="s">
        <v>482</v>
      </c>
      <c r="M251" s="348"/>
      <c r="N251" s="341"/>
      <c r="O251" s="1631"/>
      <c r="P251" s="1631"/>
      <c r="AH251" s="1638">
        <v>0</v>
      </c>
    </row>
    <row s="1642" customFormat="1" customHeight="1" ht="18.75" hidden="1">
      <c r="A252" s="1786"/>
      <c r="B252" s="1786"/>
      <c r="C252" s="376" t="s">
        <v>4816</v>
      </c>
      <c r="D252" s="2482"/>
      <c r="E252" s="2224"/>
      <c r="F252" s="2403"/>
      <c r="G252" s="2447"/>
      <c r="H252" s="1507"/>
      <c r="I252" s="658" t="s">
        <v>4815</v>
      </c>
      <c r="J252" s="578"/>
      <c r="K252" s="1507"/>
      <c r="L252" s="221"/>
      <c r="M252" s="348"/>
      <c r="N252" s="341"/>
      <c r="O252" s="1631"/>
      <c r="P252" s="1631"/>
      <c r="AH252" s="1638">
        <v>0</v>
      </c>
    </row>
    <row s="1642" customFormat="1" customHeight="1" ht="0.75" hidden="1">
      <c r="A253" s="1786"/>
      <c r="B253" s="1786"/>
      <c r="C253" s="376" t="s">
        <v>4823</v>
      </c>
      <c r="D253" s="2482"/>
      <c r="E253" s="2224"/>
      <c r="F253" s="2403"/>
      <c r="G253" s="407"/>
      <c r="H253" s="1507"/>
      <c r="I253" s="658"/>
      <c r="J253" s="578"/>
      <c r="K253" s="1507"/>
      <c r="L253" s="221"/>
      <c r="M253" s="348"/>
      <c r="N253" s="341"/>
      <c r="O253" s="1631"/>
      <c r="P253" s="1631"/>
      <c r="AH253" s="1638">
        <v>0</v>
      </c>
    </row>
    <row s="1642" customFormat="1" customHeight="1" ht="18.75" hidden="1">
      <c r="A254" s="1786" t="s">
        <v>431</v>
      </c>
      <c r="B254" s="1786" t="s">
        <v>432</v>
      </c>
      <c r="C254" s="376"/>
      <c r="D254" s="2482"/>
      <c r="E254" s="2224"/>
      <c r="F254" s="2403" t="str">
        <f>INDEX(PT_DIFFERENTIATION_VTAR,MATCH(A254,PT_DIFFERENTIATION_VTAR_ID,0))</f>
        <v>Тариф на транспортировку горячей воды</v>
      </c>
      <c r="G254" s="2447" t="str">
        <f>INDEX(PT_DIFFERENTIATION_NTAR,MATCH(B254,PT_DIFFERENTIATION_NTAR_ID,0))</f>
        <v/>
      </c>
      <c r="H254" s="1866"/>
      <c r="I254" s="1745"/>
      <c r="J254" s="1779"/>
      <c r="K254" s="1784"/>
      <c r="L254" s="1866" t="s">
        <v>482</v>
      </c>
      <c r="M254" s="348"/>
      <c r="N254" s="341"/>
      <c r="O254" s="1631"/>
      <c r="P254" s="1631"/>
      <c r="AH254" s="1638">
        <v>0</v>
      </c>
    </row>
    <row s="1642" customFormat="1" customHeight="1" ht="18.75" hidden="1">
      <c r="A255" s="1786"/>
      <c r="B255" s="1786"/>
      <c r="C255" s="376" t="s">
        <v>4816</v>
      </c>
      <c r="D255" s="2482"/>
      <c r="E255" s="2224"/>
      <c r="F255" s="2403"/>
      <c r="G255" s="2447"/>
      <c r="H255" s="1507"/>
      <c r="I255" s="658" t="s">
        <v>4815</v>
      </c>
      <c r="J255" s="578"/>
      <c r="K255" s="1507"/>
      <c r="L255" s="221"/>
      <c r="M255" s="348"/>
      <c r="N255" s="341"/>
      <c r="O255" s="1631"/>
      <c r="P255" s="1631"/>
      <c r="AH255" s="1638">
        <v>0</v>
      </c>
    </row>
    <row s="1642" customFormat="1" customHeight="1" ht="0.75" hidden="1">
      <c r="A256" s="1786"/>
      <c r="B256" s="1786"/>
      <c r="C256" s="376" t="s">
        <v>4823</v>
      </c>
      <c r="D256" s="2482"/>
      <c r="E256" s="2224"/>
      <c r="F256" s="2403"/>
      <c r="G256" s="407"/>
      <c r="H256" s="1507"/>
      <c r="I256" s="658"/>
      <c r="J256" s="578"/>
      <c r="K256" s="1507"/>
      <c r="L256" s="221"/>
      <c r="M256" s="348"/>
      <c r="N256" s="341"/>
      <c r="O256" s="1631"/>
      <c r="P256" s="1631"/>
      <c r="AH256" s="1638">
        <v>0</v>
      </c>
    </row>
    <row s="1642" customFormat="1" customHeight="1" ht="18.75" hidden="1">
      <c r="A257" s="1786" t="s">
        <v>436</v>
      </c>
      <c r="B257" s="1786" t="s">
        <v>437</v>
      </c>
      <c r="C257" s="376"/>
      <c r="D257" s="2482"/>
      <c r="E257" s="2224"/>
      <c r="F257" s="24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7" t="str">
        <f>INDEX(PT_DIFFERENTIATION_NTAR,MATCH(B257,PT_DIFFERENTIATION_NTAR_ID,0))</f>
        <v/>
      </c>
      <c r="H257" s="1866"/>
      <c r="I257" s="1745"/>
      <c r="J257" s="1779"/>
      <c r="K257" s="1784"/>
      <c r="L257" s="1866" t="s">
        <v>482</v>
      </c>
      <c r="M257" s="348"/>
      <c r="N257" s="341"/>
      <c r="O257" s="1631"/>
      <c r="P257" s="1631"/>
      <c r="AH257" s="1638">
        <v>0</v>
      </c>
    </row>
    <row s="1642" customFormat="1" customHeight="1" ht="18.75" hidden="1">
      <c r="A258" s="1786"/>
      <c r="B258" s="1786"/>
      <c r="C258" s="376" t="s">
        <v>4816</v>
      </c>
      <c r="D258" s="2482"/>
      <c r="E258" s="2224"/>
      <c r="F258" s="2403"/>
      <c r="G258" s="2447"/>
      <c r="H258" s="1507"/>
      <c r="I258" s="658" t="s">
        <v>4815</v>
      </c>
      <c r="J258" s="578"/>
      <c r="K258" s="1507"/>
      <c r="L258" s="221"/>
      <c r="M258" s="348"/>
      <c r="N258" s="341"/>
      <c r="O258" s="1631"/>
      <c r="P258" s="1631"/>
      <c r="AH258" s="1638">
        <v>0</v>
      </c>
    </row>
    <row s="1642" customFormat="1" customHeight="1" ht="0.75" hidden="1">
      <c r="A259" s="1786"/>
      <c r="B259" s="1786"/>
      <c r="C259" s="376" t="s">
        <v>4823</v>
      </c>
      <c r="D259" s="2482"/>
      <c r="E259" s="2224"/>
      <c r="F259" s="2403"/>
      <c r="G259" s="407"/>
      <c r="H259" s="1507"/>
      <c r="I259" s="658"/>
      <c r="J259" s="578"/>
      <c r="K259" s="1507"/>
      <c r="L259" s="221"/>
      <c r="M259" s="348"/>
      <c r="N259" s="341"/>
      <c r="O259" s="1631"/>
      <c r="P259" s="1631"/>
      <c r="AH259" s="1638">
        <v>0</v>
      </c>
    </row>
    <row s="1642" customFormat="1" customHeight="1" ht="18.75" hidden="1">
      <c r="A260" s="1786" t="s">
        <v>441</v>
      </c>
      <c r="B260" s="1786" t="s">
        <v>442</v>
      </c>
      <c r="C260" s="376"/>
      <c r="D260" s="2482"/>
      <c r="E260" s="2224"/>
      <c r="F260" s="2403" t="str">
        <f>INDEX(PT_DIFFERENTIATION_VTAR,MATCH(A260,PT_DIFFERENTIATION_VTAR_ID,0))</f>
        <v>Тариф на водоотведение</v>
      </c>
      <c r="G260" s="2447" t="str">
        <f>INDEX(PT_DIFFERENTIATION_NTAR,MATCH(B260,PT_DIFFERENTIATION_NTAR_ID,0))</f>
        <v/>
      </c>
      <c r="H260" s="1866"/>
      <c r="I260" s="1745"/>
      <c r="J260" s="1779"/>
      <c r="K260" s="1784"/>
      <c r="L260" s="1866" t="s">
        <v>482</v>
      </c>
      <c r="M260" s="348"/>
      <c r="N260" s="341"/>
      <c r="O260" s="1631"/>
      <c r="P260" s="1631"/>
      <c r="AH260" s="1638">
        <v>0</v>
      </c>
    </row>
    <row s="1642" customFormat="1" customHeight="1" ht="18.75" hidden="1">
      <c r="A261" s="1786"/>
      <c r="B261" s="1786"/>
      <c r="C261" s="376" t="s">
        <v>4816</v>
      </c>
      <c r="D261" s="2482"/>
      <c r="E261" s="2224"/>
      <c r="F261" s="2403"/>
      <c r="G261" s="2447"/>
      <c r="H261" s="1507"/>
      <c r="I261" s="658" t="s">
        <v>4815</v>
      </c>
      <c r="J261" s="578"/>
      <c r="K261" s="1507"/>
      <c r="L261" s="221"/>
      <c r="M261" s="348"/>
      <c r="N261" s="341"/>
      <c r="O261" s="1631"/>
      <c r="P261" s="1631"/>
      <c r="AH261" s="1638">
        <v>0</v>
      </c>
    </row>
    <row s="1642" customFormat="1" customHeight="1" ht="0.75" hidden="1">
      <c r="A262" s="1786"/>
      <c r="B262" s="1786"/>
      <c r="C262" s="376" t="s">
        <v>4823</v>
      </c>
      <c r="D262" s="2482"/>
      <c r="E262" s="2224"/>
      <c r="F262" s="2403"/>
      <c r="G262" s="407"/>
      <c r="H262" s="1507"/>
      <c r="I262" s="658"/>
      <c r="J262" s="578"/>
      <c r="K262" s="1507"/>
      <c r="L262" s="221"/>
      <c r="M262" s="348"/>
      <c r="N262" s="341"/>
      <c r="O262" s="1631"/>
      <c r="P262" s="1631"/>
      <c r="AH262" s="1638">
        <v>0</v>
      </c>
    </row>
    <row s="1642" customFormat="1" customHeight="1" ht="18.75" hidden="1">
      <c r="A263" s="1786" t="s">
        <v>446</v>
      </c>
      <c r="B263" s="1786" t="s">
        <v>447</v>
      </c>
      <c r="C263" s="376"/>
      <c r="D263" s="2482"/>
      <c r="E263" s="2224"/>
      <c r="F263" s="2403" t="str">
        <f>INDEX(PT_DIFFERENTIATION_VTAR,MATCH(A263,PT_DIFFERENTIATION_VTAR_ID,0))</f>
        <v>Тариф на транспортировку сточных вод</v>
      </c>
      <c r="G263" s="2447" t="str">
        <f>INDEX(PT_DIFFERENTIATION_NTAR,MATCH(B263,PT_DIFFERENTIATION_NTAR_ID,0))</f>
        <v/>
      </c>
      <c r="H263" s="1866"/>
      <c r="I263" s="1745"/>
      <c r="J263" s="1779"/>
      <c r="K263" s="1784"/>
      <c r="L263" s="1866" t="s">
        <v>482</v>
      </c>
      <c r="M263" s="348"/>
      <c r="N263" s="341"/>
      <c r="O263" s="1631"/>
      <c r="P263" s="1631"/>
      <c r="AH263" s="1638">
        <v>0</v>
      </c>
    </row>
    <row s="1642" customFormat="1" customHeight="1" ht="18.75" hidden="1">
      <c r="A264" s="1786"/>
      <c r="B264" s="1786"/>
      <c r="C264" s="376" t="s">
        <v>4816</v>
      </c>
      <c r="D264" s="2482"/>
      <c r="E264" s="2224"/>
      <c r="F264" s="2403"/>
      <c r="G264" s="2447"/>
      <c r="H264" s="1507"/>
      <c r="I264" s="658" t="s">
        <v>4815</v>
      </c>
      <c r="J264" s="578"/>
      <c r="K264" s="1507"/>
      <c r="L264" s="221"/>
      <c r="M264" s="348"/>
      <c r="N264" s="341"/>
      <c r="O264" s="1631"/>
      <c r="P264" s="1631"/>
      <c r="AH264" s="1638">
        <v>0</v>
      </c>
    </row>
    <row s="1642" customFormat="1" customHeight="1" ht="0.75" hidden="1">
      <c r="A265" s="1786"/>
      <c r="B265" s="1786"/>
      <c r="C265" s="376" t="s">
        <v>4823</v>
      </c>
      <c r="D265" s="2482"/>
      <c r="E265" s="2224"/>
      <c r="F265" s="2403"/>
      <c r="G265" s="407"/>
      <c r="H265" s="1507"/>
      <c r="I265" s="658"/>
      <c r="J265" s="578"/>
      <c r="K265" s="1507"/>
      <c r="L265" s="221"/>
      <c r="M265" s="348"/>
      <c r="N265" s="341"/>
      <c r="O265" s="1631"/>
      <c r="P265" s="1631"/>
      <c r="AH265" s="1638">
        <v>0</v>
      </c>
    </row>
    <row s="1642" customFormat="1" customHeight="1" ht="18.75" hidden="1">
      <c r="A266" s="1786" t="s">
        <v>451</v>
      </c>
      <c r="B266" s="1786" t="s">
        <v>452</v>
      </c>
      <c r="C266" s="376"/>
      <c r="D266" s="2482"/>
      <c r="E266" s="2224"/>
      <c r="F266" s="2403" t="str">
        <f>INDEX(PT_DIFFERENTIATION_VTAR,MATCH(A266,PT_DIFFERENTIATION_VTAR_ID,0))</f>
        <v>Тариф на подключение (технологическое присоединение) к централизованной системе водоотведения</v>
      </c>
      <c r="G266" s="2447" t="str">
        <f>INDEX(PT_DIFFERENTIATION_NTAR,MATCH(B266,PT_DIFFERENTIATION_NTAR_ID,0))</f>
        <v/>
      </c>
      <c r="H266" s="1866"/>
      <c r="I266" s="1745"/>
      <c r="J266" s="1779"/>
      <c r="K266" s="1784"/>
      <c r="L266" s="1866" t="s">
        <v>482</v>
      </c>
      <c r="M266" s="348"/>
      <c r="N266" s="341"/>
      <c r="O266" s="1631"/>
      <c r="P266" s="1631"/>
      <c r="AH266" s="1638">
        <v>0</v>
      </c>
    </row>
    <row s="1642" customFormat="1" customHeight="1" ht="18.75" hidden="1">
      <c r="A267" s="1786"/>
      <c r="B267" s="1786"/>
      <c r="C267" s="376" t="s">
        <v>4816</v>
      </c>
      <c r="D267" s="2482"/>
      <c r="E267" s="2224"/>
      <c r="F267" s="2403"/>
      <c r="G267" s="2447"/>
      <c r="H267" s="1507"/>
      <c r="I267" s="658" t="s">
        <v>4815</v>
      </c>
      <c r="J267" s="578"/>
      <c r="K267" s="1507"/>
      <c r="L267" s="221"/>
      <c r="M267" s="348"/>
      <c r="N267" s="341"/>
      <c r="O267" s="1631"/>
      <c r="P267" s="1631"/>
      <c r="AH267" s="1638">
        <v>0</v>
      </c>
    </row>
    <row s="1642" customFormat="1" customHeight="1" ht="1.05">
      <c r="A268" s="1786"/>
      <c r="B268" s="1786"/>
      <c r="C268" s="376" t="s">
        <v>4823</v>
      </c>
      <c r="D268" s="2482"/>
      <c r="E268" s="2224"/>
      <c r="F268" s="2403"/>
      <c r="G268" s="407"/>
      <c r="H268" s="1507"/>
      <c r="I268" s="658"/>
      <c r="J268" s="578"/>
      <c r="K268" s="1507"/>
      <c r="L268" s="221"/>
      <c r="M268" s="348"/>
      <c r="N268" s="341"/>
      <c r="O268" s="1631"/>
      <c r="P268" s="1631"/>
      <c r="AH268" s="1638">
        <v>1</v>
      </c>
    </row>
    <row customHeight="1" ht="27.299999999999997">
      <c r="A269" s="1786"/>
      <c r="B269" s="1786"/>
      <c r="D269" s="383"/>
      <c r="E269" s="154" t="s">
        <v>92</v>
      </c>
      <c r="F269" s="24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80"/>
      <c r="H269" s="2480"/>
      <c r="I269" s="2480"/>
      <c r="J269" s="2480"/>
      <c r="K269" s="2480"/>
      <c r="L269" s="2480"/>
      <c r="M269" s="304"/>
      <c r="N269" s="341"/>
      <c r="AH269" s="381">
        <v>26</v>
      </c>
    </row>
    <row s="1642" customFormat="1" customHeight="1" ht="60.75" hidden="1">
      <c r="A270" s="1786" t="s">
        <v>333</v>
      </c>
      <c r="B270" s="1786" t="s">
        <v>334</v>
      </c>
      <c r="C270" s="376"/>
      <c r="D270" s="2482"/>
      <c r="E270" s="2224"/>
      <c r="F270" s="24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7" t="str">
        <f>INDEX(PT_DIFFERENTIATION_NTAR,MATCH(B270,PT_DIFFERENTIATION_NTAR_ID,0))</f>
        <v/>
      </c>
      <c r="H270" s="1866"/>
      <c r="I270" s="1745"/>
      <c r="J270" s="1779"/>
      <c r="K270" s="1784"/>
      <c r="L270" s="1866" t="s">
        <v>482</v>
      </c>
      <c r="M270" s="2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1"/>
      <c r="O270" s="1631"/>
      <c r="P270" s="1631"/>
      <c r="AH270" s="1638">
        <v>0</v>
      </c>
    </row>
    <row s="1642" customFormat="1" customHeight="1" ht="18.75" hidden="1">
      <c r="A271" s="1786"/>
      <c r="B271" s="1786"/>
      <c r="C271" s="376" t="s">
        <v>4816</v>
      </c>
      <c r="D271" s="2482"/>
      <c r="E271" s="2224"/>
      <c r="F271" s="2403"/>
      <c r="G271" s="2447"/>
      <c r="H271" s="1507"/>
      <c r="I271" s="658" t="s">
        <v>4815</v>
      </c>
      <c r="J271" s="578"/>
      <c r="K271" s="1507"/>
      <c r="L271" s="221"/>
      <c r="M271" s="2190"/>
      <c r="N271" s="341"/>
      <c r="O271" s="1631"/>
      <c r="P271" s="1631"/>
      <c r="AH271" s="1638">
        <v>0</v>
      </c>
    </row>
    <row s="1642" customFormat="1" customHeight="1" ht="0.75" hidden="1">
      <c r="A272" s="1786"/>
      <c r="B272" s="1786"/>
      <c r="C272" s="376" t="s">
        <v>4823</v>
      </c>
      <c r="D272" s="2482"/>
      <c r="E272" s="2224"/>
      <c r="F272" s="2403"/>
      <c r="G272" s="407"/>
      <c r="H272" s="1507"/>
      <c r="I272" s="658"/>
      <c r="J272" s="578"/>
      <c r="K272" s="1507"/>
      <c r="L272" s="221"/>
      <c r="M272" s="2190"/>
      <c r="N272" s="341"/>
      <c r="O272" s="1631"/>
      <c r="P272" s="1631"/>
      <c r="AH272" s="1638">
        <v>0</v>
      </c>
    </row>
    <row s="1642" customFormat="1" customHeight="1" ht="45" hidden="1">
      <c r="A273" s="1786" t="s">
        <v>338</v>
      </c>
      <c r="B273" s="1786" t="s">
        <v>339</v>
      </c>
      <c r="C273" s="376"/>
      <c r="D273" s="2482"/>
      <c r="E273" s="2224"/>
      <c r="F273" s="2403" t="str">
        <f>INDEX(PT_DIFFERENTIATION_VTAR,MATCH(A273,PT_DIFFERENTIATION_VTAR_ID,0))</f>
        <v/>
      </c>
      <c r="G273" s="2447" t="str">
        <f>INDEX(PT_DIFFERENTIATION_NTAR,MATCH(B273,PT_DIFFERENTIATION_NTAR_ID,0))</f>
        <v/>
      </c>
      <c r="H273" s="1866"/>
      <c r="I273" s="1745"/>
      <c r="J273" s="1779"/>
      <c r="K273" s="1784"/>
      <c r="L273" s="1866" t="s">
        <v>482</v>
      </c>
      <c r="M273" s="2191"/>
      <c r="N273" s="341"/>
      <c r="O273" s="1631"/>
      <c r="P273" s="1631"/>
      <c r="AH273" s="1638">
        <v>0</v>
      </c>
    </row>
    <row s="1642" customFormat="1" customHeight="1" ht="18.75" hidden="1">
      <c r="A274" s="1786"/>
      <c r="B274" s="1786"/>
      <c r="C274" s="376" t="s">
        <v>4816</v>
      </c>
      <c r="D274" s="2482"/>
      <c r="E274" s="2224"/>
      <c r="F274" s="2403"/>
      <c r="G274" s="2447"/>
      <c r="H274" s="1507"/>
      <c r="I274" s="658" t="s">
        <v>4815</v>
      </c>
      <c r="J274" s="578"/>
      <c r="K274" s="1507"/>
      <c r="L274" s="221"/>
      <c r="M274" s="1865"/>
      <c r="N274" s="341"/>
      <c r="O274" s="1631"/>
      <c r="P274" s="1631"/>
      <c r="AH274" s="1638">
        <v>0</v>
      </c>
    </row>
    <row s="1642" customFormat="1" customHeight="1" ht="0.75" hidden="1">
      <c r="A275" s="1786"/>
      <c r="B275" s="1786"/>
      <c r="C275" s="376" t="s">
        <v>4823</v>
      </c>
      <c r="D275" s="2482"/>
      <c r="E275" s="2224"/>
      <c r="F275" s="2403"/>
      <c r="G275" s="407"/>
      <c r="H275" s="1507"/>
      <c r="I275" s="658"/>
      <c r="J275" s="578"/>
      <c r="K275" s="1507"/>
      <c r="L275" s="221"/>
      <c r="M275" s="348"/>
      <c r="N275" s="341"/>
      <c r="O275" s="1631"/>
      <c r="P275" s="1631"/>
      <c r="AH275" s="1638">
        <v>0</v>
      </c>
    </row>
    <row s="1642" customFormat="1" customHeight="1" ht="45" hidden="1">
      <c r="A276" s="1786" t="s">
        <v>345</v>
      </c>
      <c r="B276" s="1786" t="s">
        <v>346</v>
      </c>
      <c r="C276" s="376"/>
      <c r="D276" s="2482"/>
      <c r="E276" s="2224"/>
      <c r="F276" s="24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7" t="str">
        <f>INDEX(PT_DIFFERENTIATION_NTAR,MATCH(B276,PT_DIFFERENTIATION_NTAR_ID,0))</f>
        <v/>
      </c>
      <c r="H276" s="1866"/>
      <c r="I276" s="1745"/>
      <c r="J276" s="1779"/>
      <c r="K276" s="1784"/>
      <c r="L276" s="1866" t="s">
        <v>482</v>
      </c>
      <c r="M276" s="348"/>
      <c r="N276" s="341"/>
      <c r="O276" s="1631"/>
      <c r="P276" s="1631"/>
      <c r="AH276" s="1638">
        <v>0</v>
      </c>
    </row>
    <row s="1642" customFormat="1" customHeight="1" ht="18.75" hidden="1">
      <c r="A277" s="1786"/>
      <c r="B277" s="1786"/>
      <c r="C277" s="376" t="s">
        <v>4816</v>
      </c>
      <c r="D277" s="2482"/>
      <c r="E277" s="2224"/>
      <c r="F277" s="2403"/>
      <c r="G277" s="2447"/>
      <c r="H277" s="1507"/>
      <c r="I277" s="658" t="s">
        <v>4815</v>
      </c>
      <c r="J277" s="578"/>
      <c r="K277" s="1507"/>
      <c r="L277" s="221"/>
      <c r="M277" s="348"/>
      <c r="N277" s="341"/>
      <c r="O277" s="1631"/>
      <c r="P277" s="1631"/>
      <c r="AH277" s="1638">
        <v>0</v>
      </c>
    </row>
    <row s="1642" customFormat="1" customHeight="1" ht="0.75" hidden="1">
      <c r="A278" s="1786"/>
      <c r="B278" s="1786"/>
      <c r="C278" s="376" t="s">
        <v>4823</v>
      </c>
      <c r="D278" s="2482"/>
      <c r="E278" s="2224"/>
      <c r="F278" s="2403"/>
      <c r="G278" s="407"/>
      <c r="H278" s="1507"/>
      <c r="I278" s="658"/>
      <c r="J278" s="578"/>
      <c r="K278" s="1507"/>
      <c r="L278" s="221"/>
      <c r="M278" s="348"/>
      <c r="N278" s="341"/>
      <c r="O278" s="1631"/>
      <c r="P278" s="1631"/>
      <c r="AH278" s="1638">
        <v>0</v>
      </c>
    </row>
    <row s="1642" customFormat="1" customHeight="1" ht="45" hidden="1">
      <c r="A279" s="1786" t="s">
        <v>351</v>
      </c>
      <c r="B279" s="1786" t="s">
        <v>352</v>
      </c>
      <c r="C279" s="376"/>
      <c r="D279" s="2482"/>
      <c r="E279" s="2224"/>
      <c r="F279" s="24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7" t="str">
        <f>INDEX(PT_DIFFERENTIATION_NTAR,MATCH(B279,PT_DIFFERENTIATION_NTAR_ID,0))</f>
        <v/>
      </c>
      <c r="H279" s="1866"/>
      <c r="I279" s="1745"/>
      <c r="J279" s="1779"/>
      <c r="K279" s="1784"/>
      <c r="L279" s="1866" t="s">
        <v>482</v>
      </c>
      <c r="M279" s="348"/>
      <c r="N279" s="341"/>
      <c r="O279" s="1631"/>
      <c r="P279" s="1631"/>
      <c r="AH279" s="1638">
        <v>0</v>
      </c>
    </row>
    <row s="1642" customFormat="1" customHeight="1" ht="18.75" hidden="1">
      <c r="A280" s="1786"/>
      <c r="B280" s="1786"/>
      <c r="C280" s="376" t="s">
        <v>4816</v>
      </c>
      <c r="D280" s="2482"/>
      <c r="E280" s="2224"/>
      <c r="F280" s="2403"/>
      <c r="G280" s="2447"/>
      <c r="H280" s="1507"/>
      <c r="I280" s="658" t="s">
        <v>4815</v>
      </c>
      <c r="J280" s="578"/>
      <c r="K280" s="1507"/>
      <c r="L280" s="221"/>
      <c r="M280" s="348"/>
      <c r="N280" s="341"/>
      <c r="O280" s="1631"/>
      <c r="P280" s="1631"/>
      <c r="AH280" s="1638">
        <v>0</v>
      </c>
    </row>
    <row s="1642" customFormat="1" customHeight="1" ht="0.75" hidden="1">
      <c r="A281" s="1786"/>
      <c r="B281" s="1786"/>
      <c r="C281" s="376" t="s">
        <v>4823</v>
      </c>
      <c r="D281" s="2482"/>
      <c r="E281" s="2224"/>
      <c r="F281" s="2403"/>
      <c r="G281" s="407"/>
      <c r="H281" s="1507"/>
      <c r="I281" s="658"/>
      <c r="J281" s="578"/>
      <c r="K281" s="1507"/>
      <c r="L281" s="221"/>
      <c r="M281" s="348"/>
      <c r="N281" s="341"/>
      <c r="O281" s="1631"/>
      <c r="P281" s="1631"/>
      <c r="AH281" s="1638">
        <v>0</v>
      </c>
    </row>
    <row s="1642" customFormat="1" customHeight="1" ht="18.75" hidden="1">
      <c r="A282" s="1786" t="s">
        <v>357</v>
      </c>
      <c r="B282" s="1786" t="s">
        <v>358</v>
      </c>
      <c r="C282" s="376"/>
      <c r="D282" s="2482"/>
      <c r="E282" s="2224"/>
      <c r="F282" s="2403" t="str">
        <f>INDEX(PT_DIFFERENTIATION_VTAR,MATCH(A282,PT_DIFFERENTIATION_VTAR_ID,0))</f>
        <v>Тарифы на услуги по передаче тепловой энергии</v>
      </c>
      <c r="G282" s="2447" t="str">
        <f>INDEX(PT_DIFFERENTIATION_NTAR,MATCH(B282,PT_DIFFERENTIATION_NTAR_ID,0))</f>
        <v/>
      </c>
      <c r="H282" s="1866"/>
      <c r="I282" s="1745"/>
      <c r="J282" s="1779"/>
      <c r="K282" s="1784"/>
      <c r="L282" s="1866" t="s">
        <v>482</v>
      </c>
      <c r="M282" s="348"/>
      <c r="N282" s="341"/>
      <c r="O282" s="1631"/>
      <c r="P282" s="1631"/>
      <c r="AH282" s="1638">
        <v>0</v>
      </c>
    </row>
    <row s="1642" customFormat="1" customHeight="1" ht="18.75" hidden="1">
      <c r="A283" s="1786"/>
      <c r="B283" s="1786"/>
      <c r="C283" s="376" t="s">
        <v>4816</v>
      </c>
      <c r="D283" s="2482"/>
      <c r="E283" s="2224"/>
      <c r="F283" s="2403"/>
      <c r="G283" s="2447"/>
      <c r="H283" s="1507"/>
      <c r="I283" s="658" t="s">
        <v>4815</v>
      </c>
      <c r="J283" s="578"/>
      <c r="K283" s="1507"/>
      <c r="L283" s="221"/>
      <c r="M283" s="348"/>
      <c r="N283" s="341"/>
      <c r="O283" s="1631"/>
      <c r="P283" s="1631"/>
      <c r="AH283" s="1638">
        <v>0</v>
      </c>
    </row>
    <row s="1642" customFormat="1" customHeight="1" ht="0.75" hidden="1">
      <c r="A284" s="1786"/>
      <c r="B284" s="1786"/>
      <c r="C284" s="376" t="s">
        <v>4823</v>
      </c>
      <c r="D284" s="2482"/>
      <c r="E284" s="2224"/>
      <c r="F284" s="2403"/>
      <c r="G284" s="407"/>
      <c r="H284" s="1507"/>
      <c r="I284" s="658"/>
      <c r="J284" s="578"/>
      <c r="K284" s="1507"/>
      <c r="L284" s="221"/>
      <c r="M284" s="348"/>
      <c r="N284" s="341"/>
      <c r="O284" s="1631"/>
      <c r="P284" s="1631"/>
      <c r="AH284" s="1638">
        <v>0</v>
      </c>
    </row>
    <row s="1642" customFormat="1" customHeight="1" ht="18.75" hidden="1">
      <c r="A285" s="1786" t="s">
        <v>363</v>
      </c>
      <c r="B285" s="1786" t="s">
        <v>364</v>
      </c>
      <c r="C285" s="376"/>
      <c r="D285" s="2482"/>
      <c r="E285" s="2224"/>
      <c r="F285" s="2403" t="str">
        <f>INDEX(PT_DIFFERENTIATION_VTAR,MATCH(A285,PT_DIFFERENTIATION_VTAR_ID,0))</f>
        <v>Тарифы на услуги по передаче теплоносителя</v>
      </c>
      <c r="G285" s="2447" t="str">
        <f>INDEX(PT_DIFFERENTIATION_NTAR,MATCH(B285,PT_DIFFERENTIATION_NTAR_ID,0))</f>
        <v/>
      </c>
      <c r="H285" s="1866"/>
      <c r="I285" s="1745"/>
      <c r="J285" s="1779"/>
      <c r="K285" s="1784"/>
      <c r="L285" s="1866" t="s">
        <v>482</v>
      </c>
      <c r="M285" s="348"/>
      <c r="N285" s="341"/>
      <c r="O285" s="1631"/>
      <c r="P285" s="1631"/>
      <c r="AH285" s="1638">
        <v>0</v>
      </c>
    </row>
    <row s="1642" customFormat="1" customHeight="1" ht="18.75" hidden="1">
      <c r="A286" s="1786"/>
      <c r="B286" s="1786"/>
      <c r="C286" s="376" t="s">
        <v>4816</v>
      </c>
      <c r="D286" s="2482"/>
      <c r="E286" s="2224"/>
      <c r="F286" s="2403"/>
      <c r="G286" s="2447"/>
      <c r="H286" s="1507"/>
      <c r="I286" s="658" t="s">
        <v>4815</v>
      </c>
      <c r="J286" s="578"/>
      <c r="K286" s="1507"/>
      <c r="L286" s="221"/>
      <c r="M286" s="348"/>
      <c r="N286" s="341"/>
      <c r="O286" s="1631"/>
      <c r="P286" s="1631"/>
      <c r="AH286" s="1638">
        <v>0</v>
      </c>
    </row>
    <row s="1642" customFormat="1" customHeight="1" ht="0.75" hidden="1">
      <c r="A287" s="1786"/>
      <c r="B287" s="1786"/>
      <c r="C287" s="376" t="s">
        <v>4823</v>
      </c>
      <c r="D287" s="2482"/>
      <c r="E287" s="2224"/>
      <c r="F287" s="2403"/>
      <c r="G287" s="407"/>
      <c r="H287" s="1507"/>
      <c r="I287" s="658"/>
      <c r="J287" s="578"/>
      <c r="K287" s="1507"/>
      <c r="L287" s="221"/>
      <c r="M287" s="348"/>
      <c r="N287" s="341"/>
      <c r="O287" s="1631"/>
      <c r="P287" s="1631"/>
      <c r="AH287" s="1638">
        <v>0</v>
      </c>
    </row>
    <row s="1642" customFormat="1" customHeight="1" ht="18.75" hidden="1">
      <c r="A288" s="1786" t="s">
        <v>369</v>
      </c>
      <c r="B288" s="1786" t="s">
        <v>370</v>
      </c>
      <c r="C288" s="376"/>
      <c r="D288" s="2482"/>
      <c r="E288" s="2224"/>
      <c r="F288" s="24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7" t="str">
        <f>INDEX(PT_DIFFERENTIATION_NTAR,MATCH(B288,PT_DIFFERENTIATION_NTAR_ID,0))</f>
        <v/>
      </c>
      <c r="H288" s="1866"/>
      <c r="I288" s="1745"/>
      <c r="J288" s="1779"/>
      <c r="K288" s="1784"/>
      <c r="L288" s="1866" t="s">
        <v>482</v>
      </c>
      <c r="M288" s="348"/>
      <c r="N288" s="341"/>
      <c r="O288" s="1631"/>
      <c r="P288" s="1631"/>
      <c r="AH288" s="1638">
        <v>0</v>
      </c>
    </row>
    <row s="1642" customFormat="1" customHeight="1" ht="18.75" hidden="1">
      <c r="A289" s="1786"/>
      <c r="B289" s="1786"/>
      <c r="C289" s="376" t="s">
        <v>4816</v>
      </c>
      <c r="D289" s="2482"/>
      <c r="E289" s="2224"/>
      <c r="F289" s="2403"/>
      <c r="G289" s="2447"/>
      <c r="H289" s="1507"/>
      <c r="I289" s="658" t="s">
        <v>4815</v>
      </c>
      <c r="J289" s="578"/>
      <c r="K289" s="1507"/>
      <c r="L289" s="221"/>
      <c r="M289" s="348"/>
      <c r="N289" s="341"/>
      <c r="O289" s="1631"/>
      <c r="P289" s="1631"/>
      <c r="AH289" s="1638">
        <v>0</v>
      </c>
    </row>
    <row s="1642" customFormat="1" customHeight="1" ht="0.75" hidden="1">
      <c r="A290" s="1786"/>
      <c r="B290" s="1786"/>
      <c r="C290" s="376" t="s">
        <v>4823</v>
      </c>
      <c r="D290" s="2482"/>
      <c r="E290" s="2224"/>
      <c r="F290" s="2403"/>
      <c r="G290" s="407"/>
      <c r="H290" s="1507"/>
      <c r="I290" s="658"/>
      <c r="J290" s="578"/>
      <c r="K290" s="1507"/>
      <c r="L290" s="221"/>
      <c r="M290" s="348"/>
      <c r="N290" s="341"/>
      <c r="O290" s="1631"/>
      <c r="P290" s="1631"/>
      <c r="AH290" s="1638">
        <v>0</v>
      </c>
    </row>
    <row s="1642" customFormat="1" customHeight="1" ht="18.75" hidden="1">
      <c r="A291" s="1786" t="s">
        <v>375</v>
      </c>
      <c r="B291" s="1786" t="s">
        <v>376</v>
      </c>
      <c r="C291" s="376"/>
      <c r="D291" s="2482"/>
      <c r="E291" s="2224"/>
      <c r="F291" s="2403" t="str">
        <f>INDEX(PT_DIFFERENTIATION_VTAR,MATCH(A291,PT_DIFFERENTIATION_VTAR_ID,0))</f>
        <v>Плата за подключение (технологическое присоединение) к системе теплоснабжения</v>
      </c>
      <c r="G291" s="2447" t="str">
        <f>INDEX(PT_DIFFERENTIATION_NTAR,MATCH(B291,PT_DIFFERENTIATION_NTAR_ID,0))</f>
        <v/>
      </c>
      <c r="H291" s="1866"/>
      <c r="I291" s="1745"/>
      <c r="J291" s="1779"/>
      <c r="K291" s="1784"/>
      <c r="L291" s="1866" t="s">
        <v>482</v>
      </c>
      <c r="M291" s="348"/>
      <c r="N291" s="341"/>
      <c r="O291" s="1631"/>
      <c r="P291" s="1631"/>
      <c r="AH291" s="1638">
        <v>0</v>
      </c>
    </row>
    <row s="1642" customFormat="1" customHeight="1" ht="18.75" hidden="1">
      <c r="A292" s="1786"/>
      <c r="B292" s="1786"/>
      <c r="C292" s="376" t="s">
        <v>4816</v>
      </c>
      <c r="D292" s="2482"/>
      <c r="E292" s="2224"/>
      <c r="F292" s="2403"/>
      <c r="G292" s="2447"/>
      <c r="H292" s="1507"/>
      <c r="I292" s="658" t="s">
        <v>4815</v>
      </c>
      <c r="J292" s="578"/>
      <c r="K292" s="1507"/>
      <c r="L292" s="221"/>
      <c r="M292" s="348"/>
      <c r="N292" s="341"/>
      <c r="O292" s="1631"/>
      <c r="P292" s="1631"/>
      <c r="AH292" s="1638">
        <v>0</v>
      </c>
    </row>
    <row s="1642" customFormat="1" customHeight="1" ht="0.75" hidden="1">
      <c r="A293" s="1786"/>
      <c r="B293" s="1786"/>
      <c r="C293" s="376" t="s">
        <v>4823</v>
      </c>
      <c r="D293" s="2482"/>
      <c r="E293" s="2224"/>
      <c r="F293" s="2403"/>
      <c r="G293" s="407"/>
      <c r="H293" s="1507"/>
      <c r="I293" s="658"/>
      <c r="J293" s="578"/>
      <c r="K293" s="1507"/>
      <c r="L293" s="221"/>
      <c r="M293" s="348"/>
      <c r="N293" s="341"/>
      <c r="O293" s="1631"/>
      <c r="P293" s="1631"/>
      <c r="AH293" s="1638">
        <v>0</v>
      </c>
    </row>
    <row s="1642" customFormat="1" customHeight="1" ht="18.75" hidden="1">
      <c r="A294" s="1786" t="s">
        <v>381</v>
      </c>
      <c r="B294" s="1786" t="s">
        <v>382</v>
      </c>
      <c r="C294" s="376"/>
      <c r="D294" s="2482"/>
      <c r="E294" s="2224"/>
      <c r="F294" s="2403" t="str">
        <f>INDEX(PT_DIFFERENTIATION_VTAR,MATCH(A294,PT_DIFFERENTIATION_VTAR_ID,0))</f>
        <v>Плата за подключение (технологическое присоединение) к системе теплоснабжения (индивидуальная)</v>
      </c>
      <c r="G294" s="2447" t="str">
        <f>INDEX(PT_DIFFERENTIATION_NTAR,MATCH(B294,PT_DIFFERENTIATION_NTAR_ID,0))</f>
        <v/>
      </c>
      <c r="H294" s="1993"/>
      <c r="I294" s="1745"/>
      <c r="J294" s="1779"/>
      <c r="K294" s="1784"/>
      <c r="L294" s="1993" t="s">
        <v>482</v>
      </c>
      <c r="M294" s="348"/>
      <c r="N294" s="341"/>
      <c r="O294" s="1631"/>
      <c r="P294" s="1631"/>
      <c r="AH294" s="1638">
        <v>0</v>
      </c>
    </row>
    <row s="1642" customFormat="1" customHeight="1" ht="18.75" hidden="1">
      <c r="A295" s="1786"/>
      <c r="B295" s="1786"/>
      <c r="C295" s="376" t="s">
        <v>4816</v>
      </c>
      <c r="D295" s="2482"/>
      <c r="E295" s="2224"/>
      <c r="F295" s="2403"/>
      <c r="G295" s="2447"/>
      <c r="H295" s="1507"/>
      <c r="I295" s="658" t="s">
        <v>4815</v>
      </c>
      <c r="J295" s="578"/>
      <c r="K295" s="1507"/>
      <c r="L295" s="221"/>
      <c r="M295" s="348"/>
      <c r="N295" s="341"/>
      <c r="O295" s="1631"/>
      <c r="P295" s="1631"/>
      <c r="AH295" s="1638">
        <v>0</v>
      </c>
    </row>
    <row s="1642" customFormat="1" customHeight="1" ht="0.75" hidden="1">
      <c r="A296" s="1786"/>
      <c r="B296" s="1786"/>
      <c r="C296" s="376" t="s">
        <v>4823</v>
      </c>
      <c r="D296" s="2482"/>
      <c r="E296" s="2224"/>
      <c r="F296" s="2403"/>
      <c r="G296" s="407"/>
      <c r="H296" s="1507"/>
      <c r="I296" s="658"/>
      <c r="J296" s="578"/>
      <c r="K296" s="1507"/>
      <c r="L296" s="221"/>
      <c r="M296" s="348"/>
      <c r="N296" s="341"/>
      <c r="O296" s="1631"/>
      <c r="P296" s="1631"/>
      <c r="AH296" s="1638">
        <v>0</v>
      </c>
    </row>
    <row s="1642" customFormat="1" customHeight="1" ht="18.75" hidden="1">
      <c r="A297" s="1786" t="s">
        <v>401</v>
      </c>
      <c r="B297" s="1786" t="s">
        <v>402</v>
      </c>
      <c r="C297" s="376"/>
      <c r="D297" s="2482"/>
      <c r="E297" s="2224"/>
      <c r="F297" s="2403" t="str">
        <f>INDEX(PT_DIFFERENTIATION_VTAR,MATCH(A297,PT_DIFFERENTIATION_VTAR_ID,0))</f>
        <v>Тариф на питьевую воду (питьевое водоснабжение)</v>
      </c>
      <c r="G297" s="2447" t="str">
        <f>INDEX(PT_DIFFERENTIATION_NTAR,MATCH(B297,PT_DIFFERENTIATION_NTAR_ID,0))</f>
        <v/>
      </c>
      <c r="H297" s="1866"/>
      <c r="I297" s="1745"/>
      <c r="J297" s="1779"/>
      <c r="K297" s="1784"/>
      <c r="L297" s="1866" t="s">
        <v>482</v>
      </c>
      <c r="M297" s="348"/>
      <c r="N297" s="341"/>
      <c r="O297" s="1631"/>
      <c r="P297" s="1631"/>
      <c r="AH297" s="1638">
        <v>0</v>
      </c>
    </row>
    <row s="1642" customFormat="1" customHeight="1" ht="18.75" hidden="1">
      <c r="A298" s="1786"/>
      <c r="B298" s="1786"/>
      <c r="C298" s="376" t="s">
        <v>4816</v>
      </c>
      <c r="D298" s="2482"/>
      <c r="E298" s="2224"/>
      <c r="F298" s="2403"/>
      <c r="G298" s="2447"/>
      <c r="H298" s="1507"/>
      <c r="I298" s="658" t="s">
        <v>4815</v>
      </c>
      <c r="J298" s="578"/>
      <c r="K298" s="1507"/>
      <c r="L298" s="221"/>
      <c r="M298" s="348"/>
      <c r="N298" s="341"/>
      <c r="O298" s="1631"/>
      <c r="P298" s="1631"/>
      <c r="AH298" s="1638">
        <v>0</v>
      </c>
    </row>
    <row s="1642" customFormat="1" customHeight="1" ht="0.75" hidden="1">
      <c r="A299" s="1786"/>
      <c r="B299" s="1786"/>
      <c r="C299" s="376" t="s">
        <v>4823</v>
      </c>
      <c r="D299" s="2482"/>
      <c r="E299" s="2224"/>
      <c r="F299" s="2403"/>
      <c r="G299" s="407"/>
      <c r="H299" s="1507"/>
      <c r="I299" s="658"/>
      <c r="J299" s="578"/>
      <c r="K299" s="1507"/>
      <c r="L299" s="221"/>
      <c r="M299" s="348"/>
      <c r="N299" s="341"/>
      <c r="O299" s="1631"/>
      <c r="P299" s="1631"/>
      <c r="AH299" s="1638">
        <v>0</v>
      </c>
    </row>
    <row s="1642" customFormat="1" customHeight="1" ht="18.75" hidden="1">
      <c r="A300" s="1786" t="s">
        <v>406</v>
      </c>
      <c r="B300" s="1786" t="s">
        <v>407</v>
      </c>
      <c r="C300" s="376"/>
      <c r="D300" s="2482"/>
      <c r="E300" s="2224"/>
      <c r="F300" s="2403" t="str">
        <f>INDEX(PT_DIFFERENTIATION_VTAR,MATCH(A300,PT_DIFFERENTIATION_VTAR_ID,0))</f>
        <v>Тариф на техническую воду</v>
      </c>
      <c r="G300" s="2447" t="str">
        <f>INDEX(PT_DIFFERENTIATION_NTAR,MATCH(B300,PT_DIFFERENTIATION_NTAR_ID,0))</f>
        <v/>
      </c>
      <c r="H300" s="1866"/>
      <c r="I300" s="1745"/>
      <c r="J300" s="1779"/>
      <c r="K300" s="1784"/>
      <c r="L300" s="1866" t="s">
        <v>482</v>
      </c>
      <c r="M300" s="348"/>
      <c r="N300" s="341"/>
      <c r="O300" s="1631"/>
      <c r="P300" s="1631"/>
      <c r="AH300" s="1638">
        <v>0</v>
      </c>
    </row>
    <row s="1642" customFormat="1" customHeight="1" ht="18.75" hidden="1">
      <c r="A301" s="1786"/>
      <c r="B301" s="1786"/>
      <c r="C301" s="376" t="s">
        <v>4816</v>
      </c>
      <c r="D301" s="2482"/>
      <c r="E301" s="2224"/>
      <c r="F301" s="2403"/>
      <c r="G301" s="2447"/>
      <c r="H301" s="1507"/>
      <c r="I301" s="658" t="s">
        <v>4815</v>
      </c>
      <c r="J301" s="578"/>
      <c r="K301" s="1507"/>
      <c r="L301" s="221"/>
      <c r="M301" s="348"/>
      <c r="N301" s="341"/>
      <c r="O301" s="1631"/>
      <c r="P301" s="1631"/>
      <c r="AH301" s="1638">
        <v>0</v>
      </c>
    </row>
    <row s="1642" customFormat="1" customHeight="1" ht="0.75" hidden="1">
      <c r="A302" s="1786"/>
      <c r="B302" s="1786"/>
      <c r="C302" s="376" t="s">
        <v>4823</v>
      </c>
      <c r="D302" s="2482"/>
      <c r="E302" s="2224"/>
      <c r="F302" s="2403"/>
      <c r="G302" s="407"/>
      <c r="H302" s="1507"/>
      <c r="I302" s="658"/>
      <c r="J302" s="578"/>
      <c r="K302" s="1507"/>
      <c r="L302" s="221"/>
      <c r="M302" s="348"/>
      <c r="N302" s="341"/>
      <c r="O302" s="1631"/>
      <c r="P302" s="1631"/>
      <c r="AH302" s="1638">
        <v>0</v>
      </c>
    </row>
    <row s="1642" customFormat="1" customHeight="1" ht="18.75" hidden="1">
      <c r="A303" s="1786" t="s">
        <v>411</v>
      </c>
      <c r="B303" s="1786" t="s">
        <v>412</v>
      </c>
      <c r="C303" s="376"/>
      <c r="D303" s="2482"/>
      <c r="E303" s="2224"/>
      <c r="F303" s="2403" t="str">
        <f>INDEX(PT_DIFFERENTIATION_VTAR,MATCH(A303,PT_DIFFERENTIATION_VTAR_ID,0))</f>
        <v>Тариф на транспортировку воды</v>
      </c>
      <c r="G303" s="2447" t="str">
        <f>INDEX(PT_DIFFERENTIATION_NTAR,MATCH(B303,PT_DIFFERENTIATION_NTAR_ID,0))</f>
        <v/>
      </c>
      <c r="H303" s="1866"/>
      <c r="I303" s="1745"/>
      <c r="J303" s="1779"/>
      <c r="K303" s="1784"/>
      <c r="L303" s="1866" t="s">
        <v>482</v>
      </c>
      <c r="M303" s="348"/>
      <c r="N303" s="341"/>
      <c r="O303" s="1631"/>
      <c r="P303" s="1631"/>
      <c r="AH303" s="1638">
        <v>0</v>
      </c>
    </row>
    <row s="1642" customFormat="1" customHeight="1" ht="18.75" hidden="1">
      <c r="A304" s="1786"/>
      <c r="B304" s="1786"/>
      <c r="C304" s="376" t="s">
        <v>4816</v>
      </c>
      <c r="D304" s="2482"/>
      <c r="E304" s="2224"/>
      <c r="F304" s="2403"/>
      <c r="G304" s="2447"/>
      <c r="H304" s="1507"/>
      <c r="I304" s="658" t="s">
        <v>4815</v>
      </c>
      <c r="J304" s="578"/>
      <c r="K304" s="1507"/>
      <c r="L304" s="221"/>
      <c r="M304" s="348"/>
      <c r="N304" s="341"/>
      <c r="O304" s="1631"/>
      <c r="P304" s="1631"/>
      <c r="AH304" s="1638">
        <v>0</v>
      </c>
    </row>
    <row s="1642" customFormat="1" customHeight="1" ht="0.75" hidden="1">
      <c r="A305" s="1786"/>
      <c r="B305" s="1786"/>
      <c r="C305" s="376" t="s">
        <v>4823</v>
      </c>
      <c r="D305" s="2482"/>
      <c r="E305" s="2224"/>
      <c r="F305" s="2403"/>
      <c r="G305" s="407"/>
      <c r="H305" s="1507"/>
      <c r="I305" s="658"/>
      <c r="J305" s="578"/>
      <c r="K305" s="1507"/>
      <c r="L305" s="221"/>
      <c r="M305" s="348"/>
      <c r="N305" s="341"/>
      <c r="O305" s="1631"/>
      <c r="P305" s="1631"/>
      <c r="AH305" s="1638">
        <v>0</v>
      </c>
    </row>
    <row s="1642" customFormat="1" customHeight="1" ht="18.75" hidden="1">
      <c r="A306" s="1786" t="s">
        <v>416</v>
      </c>
      <c r="B306" s="1786" t="s">
        <v>417</v>
      </c>
      <c r="C306" s="376"/>
      <c r="D306" s="2482"/>
      <c r="E306" s="2224"/>
      <c r="F306" s="2403" t="str">
        <f>INDEX(PT_DIFFERENTIATION_VTAR,MATCH(A306,PT_DIFFERENTIATION_VTAR_ID,0))</f>
        <v>Тариф на подвоз воды</v>
      </c>
      <c r="G306" s="2447" t="str">
        <f>INDEX(PT_DIFFERENTIATION_NTAR,MATCH(B306,PT_DIFFERENTIATION_NTAR_ID,0))</f>
        <v/>
      </c>
      <c r="H306" s="1866"/>
      <c r="I306" s="1745"/>
      <c r="J306" s="1779"/>
      <c r="K306" s="1784"/>
      <c r="L306" s="1866" t="s">
        <v>482</v>
      </c>
      <c r="M306" s="348"/>
      <c r="N306" s="341"/>
      <c r="O306" s="1631"/>
      <c r="P306" s="1631"/>
      <c r="AH306" s="1638">
        <v>0</v>
      </c>
    </row>
    <row s="1642" customFormat="1" customHeight="1" ht="18.75" hidden="1">
      <c r="A307" s="1786"/>
      <c r="B307" s="1786"/>
      <c r="C307" s="376" t="s">
        <v>4816</v>
      </c>
      <c r="D307" s="2482"/>
      <c r="E307" s="2224"/>
      <c r="F307" s="2403"/>
      <c r="G307" s="2447"/>
      <c r="H307" s="1507"/>
      <c r="I307" s="658" t="s">
        <v>4815</v>
      </c>
      <c r="J307" s="578"/>
      <c r="K307" s="1507"/>
      <c r="L307" s="221"/>
      <c r="M307" s="348"/>
      <c r="N307" s="341"/>
      <c r="O307" s="1631"/>
      <c r="P307" s="1631"/>
      <c r="AH307" s="1638">
        <v>0</v>
      </c>
    </row>
    <row s="1642" customFormat="1" customHeight="1" ht="0.75" hidden="1">
      <c r="A308" s="1786"/>
      <c r="B308" s="1786"/>
      <c r="C308" s="376" t="s">
        <v>4823</v>
      </c>
      <c r="D308" s="2482"/>
      <c r="E308" s="2224"/>
      <c r="F308" s="2403"/>
      <c r="G308" s="407"/>
      <c r="H308" s="1507"/>
      <c r="I308" s="658"/>
      <c r="J308" s="578"/>
      <c r="K308" s="1507"/>
      <c r="L308" s="221"/>
      <c r="M308" s="348"/>
      <c r="N308" s="341"/>
      <c r="O308" s="1631"/>
      <c r="P308" s="1631"/>
      <c r="AH308" s="1638">
        <v>0</v>
      </c>
    </row>
    <row s="1642" customFormat="1" customHeight="1" ht="18.75" hidden="1">
      <c r="A309" s="1786" t="s">
        <v>421</v>
      </c>
      <c r="B309" s="1786" t="s">
        <v>422</v>
      </c>
      <c r="C309" s="376"/>
      <c r="D309" s="2482"/>
      <c r="E309" s="2224"/>
      <c r="F309" s="24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7" t="str">
        <f>INDEX(PT_DIFFERENTIATION_NTAR,MATCH(B309,PT_DIFFERENTIATION_NTAR_ID,0))</f>
        <v/>
      </c>
      <c r="H309" s="1866"/>
      <c r="I309" s="1745"/>
      <c r="J309" s="1779"/>
      <c r="K309" s="1784"/>
      <c r="L309" s="1866" t="s">
        <v>482</v>
      </c>
      <c r="M309" s="348"/>
      <c r="N309" s="341"/>
      <c r="O309" s="1631"/>
      <c r="P309" s="1631"/>
      <c r="AH309" s="1638">
        <v>0</v>
      </c>
    </row>
    <row s="1642" customFormat="1" customHeight="1" ht="18.75" hidden="1">
      <c r="A310" s="1786"/>
      <c r="B310" s="1786"/>
      <c r="C310" s="376" t="s">
        <v>4816</v>
      </c>
      <c r="D310" s="2482"/>
      <c r="E310" s="2224"/>
      <c r="F310" s="2403"/>
      <c r="G310" s="2447"/>
      <c r="H310" s="1507"/>
      <c r="I310" s="658" t="s">
        <v>4815</v>
      </c>
      <c r="J310" s="578"/>
      <c r="K310" s="1507"/>
      <c r="L310" s="221"/>
      <c r="M310" s="348"/>
      <c r="N310" s="341"/>
      <c r="O310" s="1631"/>
      <c r="P310" s="1631"/>
      <c r="AH310" s="1638">
        <v>0</v>
      </c>
    </row>
    <row s="1642" customFormat="1" customHeight="1" ht="0.75" hidden="1">
      <c r="A311" s="1786"/>
      <c r="B311" s="1786"/>
      <c r="C311" s="376" t="s">
        <v>4823</v>
      </c>
      <c r="D311" s="2482"/>
      <c r="E311" s="2224"/>
      <c r="F311" s="2403"/>
      <c r="G311" s="407"/>
      <c r="H311" s="1507"/>
      <c r="I311" s="658"/>
      <c r="J311" s="578"/>
      <c r="K311" s="1507"/>
      <c r="L311" s="221"/>
      <c r="M311" s="348"/>
      <c r="N311" s="341"/>
      <c r="O311" s="1631"/>
      <c r="P311" s="1631"/>
      <c r="AH311" s="1638">
        <v>0</v>
      </c>
    </row>
    <row s="1642" customFormat="1" customHeight="1" ht="18.75" hidden="1">
      <c r="A312" s="1786" t="s">
        <v>426</v>
      </c>
      <c r="B312" s="1786" t="s">
        <v>427</v>
      </c>
      <c r="C312" s="376"/>
      <c r="D312" s="2482"/>
      <c r="E312" s="2224"/>
      <c r="F312" s="2403" t="str">
        <f>INDEX(PT_DIFFERENTIATION_VTAR,MATCH(A312,PT_DIFFERENTIATION_VTAR_ID,0))</f>
        <v>Тариф на горячую воду (горячее водоснабжение)</v>
      </c>
      <c r="G312" s="2447" t="str">
        <f>INDEX(PT_DIFFERENTIATION_NTAR,MATCH(B312,PT_DIFFERENTIATION_NTAR_ID,0))</f>
        <v/>
      </c>
      <c r="H312" s="1866"/>
      <c r="I312" s="1745"/>
      <c r="J312" s="1779"/>
      <c r="K312" s="1784"/>
      <c r="L312" s="1866" t="s">
        <v>482</v>
      </c>
      <c r="M312" s="348"/>
      <c r="N312" s="341"/>
      <c r="O312" s="1631"/>
      <c r="P312" s="1631"/>
      <c r="AH312" s="1638">
        <v>0</v>
      </c>
    </row>
    <row s="1642" customFormat="1" customHeight="1" ht="18.75" hidden="1">
      <c r="A313" s="1786"/>
      <c r="B313" s="1786"/>
      <c r="C313" s="376" t="s">
        <v>4816</v>
      </c>
      <c r="D313" s="2482"/>
      <c r="E313" s="2224"/>
      <c r="F313" s="2403"/>
      <c r="G313" s="2447"/>
      <c r="H313" s="1507"/>
      <c r="I313" s="658" t="s">
        <v>4815</v>
      </c>
      <c r="J313" s="578"/>
      <c r="K313" s="1507"/>
      <c r="L313" s="221"/>
      <c r="M313" s="348"/>
      <c r="N313" s="341"/>
      <c r="O313" s="1631"/>
      <c r="P313" s="1631"/>
      <c r="AH313" s="1638">
        <v>0</v>
      </c>
    </row>
    <row s="1642" customFormat="1" customHeight="1" ht="0.75" hidden="1">
      <c r="A314" s="1786"/>
      <c r="B314" s="1786"/>
      <c r="C314" s="376" t="s">
        <v>4823</v>
      </c>
      <c r="D314" s="2482"/>
      <c r="E314" s="2224"/>
      <c r="F314" s="2403"/>
      <c r="G314" s="407"/>
      <c r="H314" s="1507"/>
      <c r="I314" s="658"/>
      <c r="J314" s="578"/>
      <c r="K314" s="1507"/>
      <c r="L314" s="221"/>
      <c r="M314" s="348"/>
      <c r="N314" s="341"/>
      <c r="O314" s="1631"/>
      <c r="P314" s="1631"/>
      <c r="AH314" s="1638">
        <v>0</v>
      </c>
    </row>
    <row s="1642" customFormat="1" customHeight="1" ht="18.75" hidden="1">
      <c r="A315" s="1786" t="s">
        <v>431</v>
      </c>
      <c r="B315" s="1786" t="s">
        <v>432</v>
      </c>
      <c r="C315" s="376"/>
      <c r="D315" s="2482"/>
      <c r="E315" s="2224"/>
      <c r="F315" s="2403" t="str">
        <f>INDEX(PT_DIFFERENTIATION_VTAR,MATCH(A315,PT_DIFFERENTIATION_VTAR_ID,0))</f>
        <v>Тариф на транспортировку горячей воды</v>
      </c>
      <c r="G315" s="2447" t="str">
        <f>INDEX(PT_DIFFERENTIATION_NTAR,MATCH(B315,PT_DIFFERENTIATION_NTAR_ID,0))</f>
        <v/>
      </c>
      <c r="H315" s="1866"/>
      <c r="I315" s="1745"/>
      <c r="J315" s="1779"/>
      <c r="K315" s="1784"/>
      <c r="L315" s="1866" t="s">
        <v>482</v>
      </c>
      <c r="M315" s="348"/>
      <c r="N315" s="341"/>
      <c r="O315" s="1631"/>
      <c r="P315" s="1631"/>
      <c r="AH315" s="1638">
        <v>0</v>
      </c>
    </row>
    <row s="1642" customFormat="1" customHeight="1" ht="18.75" hidden="1">
      <c r="A316" s="1786"/>
      <c r="B316" s="1786"/>
      <c r="C316" s="376" t="s">
        <v>4816</v>
      </c>
      <c r="D316" s="2482"/>
      <c r="E316" s="2224"/>
      <c r="F316" s="2403"/>
      <c r="G316" s="2447"/>
      <c r="H316" s="1507"/>
      <c r="I316" s="658" t="s">
        <v>4815</v>
      </c>
      <c r="J316" s="578"/>
      <c r="K316" s="1507"/>
      <c r="L316" s="221"/>
      <c r="M316" s="348"/>
      <c r="N316" s="341"/>
      <c r="O316" s="1631"/>
      <c r="P316" s="1631"/>
      <c r="AH316" s="1638">
        <v>0</v>
      </c>
    </row>
    <row s="1642" customFormat="1" customHeight="1" ht="0.75" hidden="1">
      <c r="A317" s="1786"/>
      <c r="B317" s="1786"/>
      <c r="C317" s="376" t="s">
        <v>4823</v>
      </c>
      <c r="D317" s="2482"/>
      <c r="E317" s="2224"/>
      <c r="F317" s="2403"/>
      <c r="G317" s="407"/>
      <c r="H317" s="1507"/>
      <c r="I317" s="658"/>
      <c r="J317" s="578"/>
      <c r="K317" s="1507"/>
      <c r="L317" s="221"/>
      <c r="M317" s="348"/>
      <c r="N317" s="341"/>
      <c r="O317" s="1631"/>
      <c r="P317" s="1631"/>
      <c r="AH317" s="1638">
        <v>0</v>
      </c>
    </row>
    <row s="1642" customFormat="1" customHeight="1" ht="18.75" hidden="1">
      <c r="A318" s="1786" t="s">
        <v>436</v>
      </c>
      <c r="B318" s="1786" t="s">
        <v>437</v>
      </c>
      <c r="C318" s="376"/>
      <c r="D318" s="2482"/>
      <c r="E318" s="2224"/>
      <c r="F318" s="24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7" t="str">
        <f>INDEX(PT_DIFFERENTIATION_NTAR,MATCH(B318,PT_DIFFERENTIATION_NTAR_ID,0))</f>
        <v/>
      </c>
      <c r="H318" s="1866"/>
      <c r="I318" s="1745"/>
      <c r="J318" s="1779"/>
      <c r="K318" s="1784"/>
      <c r="L318" s="1866" t="s">
        <v>482</v>
      </c>
      <c r="M318" s="348"/>
      <c r="N318" s="341"/>
      <c r="O318" s="1631"/>
      <c r="P318" s="1631"/>
      <c r="AH318" s="1638">
        <v>0</v>
      </c>
    </row>
    <row s="1642" customFormat="1" customHeight="1" ht="18.75" hidden="1">
      <c r="A319" s="1786"/>
      <c r="B319" s="1786"/>
      <c r="C319" s="376" t="s">
        <v>4816</v>
      </c>
      <c r="D319" s="2482"/>
      <c r="E319" s="2224"/>
      <c r="F319" s="2403"/>
      <c r="G319" s="2447"/>
      <c r="H319" s="1507"/>
      <c r="I319" s="658" t="s">
        <v>4815</v>
      </c>
      <c r="J319" s="578"/>
      <c r="K319" s="1507"/>
      <c r="L319" s="221"/>
      <c r="M319" s="348"/>
      <c r="N319" s="341"/>
      <c r="O319" s="1631"/>
      <c r="P319" s="1631"/>
      <c r="AH319" s="1638">
        <v>0</v>
      </c>
    </row>
    <row s="1642" customFormat="1" customHeight="1" ht="0.75" hidden="1">
      <c r="A320" s="1786"/>
      <c r="B320" s="1786"/>
      <c r="C320" s="376" t="s">
        <v>4823</v>
      </c>
      <c r="D320" s="2482"/>
      <c r="E320" s="2224"/>
      <c r="F320" s="2403"/>
      <c r="G320" s="407"/>
      <c r="H320" s="1507"/>
      <c r="I320" s="658"/>
      <c r="J320" s="578"/>
      <c r="K320" s="1507"/>
      <c r="L320" s="221"/>
      <c r="M320" s="348"/>
      <c r="N320" s="341"/>
      <c r="O320" s="1631"/>
      <c r="P320" s="1631"/>
      <c r="AH320" s="1638">
        <v>0</v>
      </c>
    </row>
    <row s="1642" customFormat="1" customHeight="1" ht="18.75" hidden="1">
      <c r="A321" s="1786" t="s">
        <v>441</v>
      </c>
      <c r="B321" s="1786" t="s">
        <v>442</v>
      </c>
      <c r="C321" s="376"/>
      <c r="D321" s="2482"/>
      <c r="E321" s="2224"/>
      <c r="F321" s="2403" t="str">
        <f>INDEX(PT_DIFFERENTIATION_VTAR,MATCH(A321,PT_DIFFERENTIATION_VTAR_ID,0))</f>
        <v>Тариф на водоотведение</v>
      </c>
      <c r="G321" s="2447" t="str">
        <f>INDEX(PT_DIFFERENTIATION_NTAR,MATCH(B321,PT_DIFFERENTIATION_NTAR_ID,0))</f>
        <v/>
      </c>
      <c r="H321" s="1866"/>
      <c r="I321" s="1745"/>
      <c r="J321" s="1779"/>
      <c r="K321" s="1784"/>
      <c r="L321" s="1866" t="s">
        <v>482</v>
      </c>
      <c r="M321" s="348"/>
      <c r="N321" s="341"/>
      <c r="O321" s="1631"/>
      <c r="P321" s="1631"/>
      <c r="AH321" s="1638">
        <v>0</v>
      </c>
    </row>
    <row s="1642" customFormat="1" customHeight="1" ht="18.75" hidden="1">
      <c r="A322" s="1786"/>
      <c r="B322" s="1786"/>
      <c r="C322" s="376" t="s">
        <v>4816</v>
      </c>
      <c r="D322" s="2482"/>
      <c r="E322" s="2224"/>
      <c r="F322" s="2403"/>
      <c r="G322" s="2447"/>
      <c r="H322" s="1507"/>
      <c r="I322" s="658" t="s">
        <v>4815</v>
      </c>
      <c r="J322" s="578"/>
      <c r="K322" s="1507"/>
      <c r="L322" s="221"/>
      <c r="M322" s="348"/>
      <c r="N322" s="341"/>
      <c r="O322" s="1631"/>
      <c r="P322" s="1631"/>
      <c r="AH322" s="1638">
        <v>0</v>
      </c>
    </row>
    <row s="1642" customFormat="1" customHeight="1" ht="0.75" hidden="1">
      <c r="A323" s="1786"/>
      <c r="B323" s="1786"/>
      <c r="C323" s="376" t="s">
        <v>4823</v>
      </c>
      <c r="D323" s="2482"/>
      <c r="E323" s="2224"/>
      <c r="F323" s="2403"/>
      <c r="G323" s="407"/>
      <c r="H323" s="1507"/>
      <c r="I323" s="658"/>
      <c r="J323" s="578"/>
      <c r="K323" s="1507"/>
      <c r="L323" s="221"/>
      <c r="M323" s="348"/>
      <c r="N323" s="341"/>
      <c r="O323" s="1631"/>
      <c r="P323" s="1631"/>
      <c r="AH323" s="1638">
        <v>0</v>
      </c>
    </row>
    <row s="1642" customFormat="1" customHeight="1" ht="18.75" hidden="1">
      <c r="A324" s="1786" t="s">
        <v>446</v>
      </c>
      <c r="B324" s="1786" t="s">
        <v>447</v>
      </c>
      <c r="C324" s="376"/>
      <c r="D324" s="2482"/>
      <c r="E324" s="2224"/>
      <c r="F324" s="2403" t="str">
        <f>INDEX(PT_DIFFERENTIATION_VTAR,MATCH(A324,PT_DIFFERENTIATION_VTAR_ID,0))</f>
        <v>Тариф на транспортировку сточных вод</v>
      </c>
      <c r="G324" s="2447" t="str">
        <f>INDEX(PT_DIFFERENTIATION_NTAR,MATCH(B324,PT_DIFFERENTIATION_NTAR_ID,0))</f>
        <v/>
      </c>
      <c r="H324" s="1866"/>
      <c r="I324" s="1745"/>
      <c r="J324" s="1779"/>
      <c r="K324" s="1784"/>
      <c r="L324" s="1866" t="s">
        <v>482</v>
      </c>
      <c r="M324" s="348"/>
      <c r="N324" s="341"/>
      <c r="O324" s="1631"/>
      <c r="P324" s="1631"/>
      <c r="AH324" s="1638">
        <v>0</v>
      </c>
    </row>
    <row s="1642" customFormat="1" customHeight="1" ht="18.75" hidden="1">
      <c r="A325" s="1786"/>
      <c r="B325" s="1786"/>
      <c r="C325" s="376" t="s">
        <v>4816</v>
      </c>
      <c r="D325" s="2482"/>
      <c r="E325" s="2224"/>
      <c r="F325" s="2403"/>
      <c r="G325" s="2447"/>
      <c r="H325" s="1507"/>
      <c r="I325" s="658" t="s">
        <v>4815</v>
      </c>
      <c r="J325" s="578"/>
      <c r="K325" s="1507"/>
      <c r="L325" s="221"/>
      <c r="M325" s="348"/>
      <c r="N325" s="341"/>
      <c r="O325" s="1631"/>
      <c r="P325" s="1631"/>
      <c r="AH325" s="1638">
        <v>0</v>
      </c>
    </row>
    <row s="1642" customFormat="1" customHeight="1" ht="0.75" hidden="1">
      <c r="A326" s="1786"/>
      <c r="B326" s="1786"/>
      <c r="C326" s="376" t="s">
        <v>4823</v>
      </c>
      <c r="D326" s="2482"/>
      <c r="E326" s="2224"/>
      <c r="F326" s="2403"/>
      <c r="G326" s="407"/>
      <c r="H326" s="1507"/>
      <c r="I326" s="658"/>
      <c r="J326" s="578"/>
      <c r="K326" s="1507"/>
      <c r="L326" s="221"/>
      <c r="M326" s="348"/>
      <c r="N326" s="341"/>
      <c r="O326" s="1631"/>
      <c r="P326" s="1631"/>
      <c r="AH326" s="1638">
        <v>0</v>
      </c>
    </row>
    <row s="1642" customFormat="1" customHeight="1" ht="18.75" hidden="1">
      <c r="A327" s="1786" t="s">
        <v>451</v>
      </c>
      <c r="B327" s="1786" t="s">
        <v>452</v>
      </c>
      <c r="C327" s="376"/>
      <c r="D327" s="2482"/>
      <c r="E327" s="2224"/>
      <c r="F327" s="2403" t="str">
        <f>INDEX(PT_DIFFERENTIATION_VTAR,MATCH(A327,PT_DIFFERENTIATION_VTAR_ID,0))</f>
        <v>Тариф на подключение (технологическое присоединение) к централизованной системе водоотведения</v>
      </c>
      <c r="G327" s="2447" t="str">
        <f>INDEX(PT_DIFFERENTIATION_NTAR,MATCH(B327,PT_DIFFERENTIATION_NTAR_ID,0))</f>
        <v/>
      </c>
      <c r="H327" s="1866"/>
      <c r="I327" s="1745"/>
      <c r="J327" s="1779"/>
      <c r="K327" s="1784"/>
      <c r="L327" s="1866" t="s">
        <v>482</v>
      </c>
      <c r="M327" s="348"/>
      <c r="N327" s="341"/>
      <c r="O327" s="1631"/>
      <c r="P327" s="1631"/>
      <c r="AH327" s="1638">
        <v>0</v>
      </c>
    </row>
    <row s="1642" customFormat="1" customHeight="1" ht="18.75" hidden="1">
      <c r="A328" s="1786"/>
      <c r="B328" s="1786"/>
      <c r="C328" s="376" t="s">
        <v>4816</v>
      </c>
      <c r="D328" s="2482"/>
      <c r="E328" s="2224"/>
      <c r="F328" s="2403"/>
      <c r="G328" s="2447"/>
      <c r="H328" s="1507"/>
      <c r="I328" s="658" t="s">
        <v>4815</v>
      </c>
      <c r="J328" s="578"/>
      <c r="K328" s="1507"/>
      <c r="L328" s="221"/>
      <c r="M328" s="348"/>
      <c r="N328" s="341"/>
      <c r="O328" s="1631"/>
      <c r="P328" s="1631"/>
      <c r="AH328" s="1638">
        <v>0</v>
      </c>
    </row>
    <row s="1642" customFormat="1" customHeight="1" ht="1.05">
      <c r="A329" s="1786"/>
      <c r="B329" s="1786"/>
      <c r="C329" s="376" t="s">
        <v>4823</v>
      </c>
      <c r="D329" s="2482"/>
      <c r="E329" s="2224"/>
      <c r="F329" s="2403"/>
      <c r="G329" s="407"/>
      <c r="H329" s="1507"/>
      <c r="I329" s="658"/>
      <c r="J329" s="578"/>
      <c r="K329" s="1507"/>
      <c r="L329" s="221"/>
      <c r="M329" s="348"/>
      <c r="N329" s="341"/>
      <c r="O329" s="1631"/>
      <c r="P329" s="1631"/>
      <c r="AH329" s="1638">
        <v>1</v>
      </c>
    </row>
    <row s="1829" customFormat="1" customHeight="1" ht="3">
      <c r="A330" s="1786"/>
      <c r="B330" s="1786"/>
      <c r="C330" s="1787"/>
      <c r="E330" s="409"/>
      <c r="F330" s="409"/>
      <c r="G330" s="409"/>
      <c r="H330" s="409"/>
      <c r="I330" s="409"/>
      <c r="J330" s="409"/>
      <c r="K330" s="409"/>
      <c r="L330" s="409"/>
      <c r="M330" s="409"/>
      <c r="O330" s="203"/>
      <c r="P330" s="203"/>
      <c r="AH330" s="147">
        <v>3</v>
      </c>
    </row>
    <row customHeight="1" ht="26.25">
      <c r="E331" s="209"/>
      <c r="F331" s="2305"/>
      <c r="G331" s="2305"/>
      <c r="H331" s="2305"/>
      <c r="I331" s="2305"/>
      <c r="J331" s="2305"/>
      <c r="K331" s="2305"/>
      <c r="L331" s="2305"/>
      <c r="M331" s="2305"/>
      <c r="AH331" s="381">
        <v>25</v>
      </c>
    </row>
    <row customHeight="1" ht="14.25" hidden="1">
      <c r="A332" s="1785" t="s">
        <v>82</v>
      </c>
      <c r="B332" s="1785">
        <v>0</v>
      </c>
      <c r="C332" s="376">
        <v>0</v>
      </c>
      <c r="D332" s="351">
        <v>3</v>
      </c>
      <c r="E332" s="381">
        <v>6</v>
      </c>
      <c r="F332" s="381">
        <v>46</v>
      </c>
      <c r="G332" s="381">
        <v>35</v>
      </c>
      <c r="H332" s="381">
        <v>3</v>
      </c>
      <c r="I332" s="381">
        <v>11</v>
      </c>
      <c r="J332" s="381">
        <v>11</v>
      </c>
      <c r="K332" s="381">
        <v>35</v>
      </c>
      <c r="L332" s="381">
        <v>35</v>
      </c>
      <c r="M332" s="381">
        <v>84</v>
      </c>
      <c r="N332" s="381">
        <v>10</v>
      </c>
      <c r="O332" s="357">
        <v>10</v>
      </c>
      <c r="P332" s="357">
        <v>10</v>
      </c>
      <c r="Q332" s="381">
        <v>10</v>
      </c>
      <c r="R332" s="381">
        <v>10</v>
      </c>
      <c r="S332" s="381">
        <v>10</v>
      </c>
      <c r="T332" s="381">
        <v>10</v>
      </c>
      <c r="U332" s="381">
        <v>10</v>
      </c>
      <c r="V332" s="381">
        <v>10</v>
      </c>
      <c r="W332" s="381">
        <v>10</v>
      </c>
      <c r="X332" s="381">
        <v>10</v>
      </c>
      <c r="Y332" s="381">
        <v>10</v>
      </c>
      <c r="Z332" s="381">
        <v>10</v>
      </c>
      <c r="AA332" s="381">
        <v>10</v>
      </c>
      <c r="AB332" s="381">
        <v>10</v>
      </c>
      <c r="AC332" s="381">
        <v>10</v>
      </c>
      <c r="AD332" s="381">
        <v>10</v>
      </c>
      <c r="AE332" s="381">
        <v>10</v>
      </c>
      <c r="AF332" s="381">
        <v>10</v>
      </c>
      <c r="AG332" s="381">
        <v>10</v>
      </c>
      <c r="AH332" s="38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9458-4DB2-551A-567B-63F20E473E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7"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6" t="s">
        <v>103</v>
      </c>
      <c r="D2" s="1679"/>
      <c r="E2" s="1688"/>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5"/>
      <c r="F5" s="2475"/>
      <c r="G5" s="2476"/>
      <c r="H5" s="273"/>
      <c r="R5" s="381">
        <v>33</v>
      </c>
    </row>
    <row s="1642" customFormat="1" customHeight="1" ht="18">
      <c r="A6" s="1675"/>
      <c r="B6" s="1167"/>
      <c r="C6" s="383"/>
      <c r="D6" s="2477" t="str">
        <f>IF(org=0,"Не определено",org)</f>
        <v>КГУП "Примтеплоэнерго"</v>
      </c>
      <c r="E6" s="2478"/>
      <c r="F6" s="2478"/>
      <c r="G6" s="2479"/>
      <c r="H6" s="273"/>
      <c r="J6" s="1631"/>
      <c r="K6" s="1631"/>
      <c r="R6" s="1638">
        <v>17</v>
      </c>
    </row>
    <row customHeight="1" ht="14.699999999999998">
      <c r="C7" s="383"/>
      <c r="D7" s="370"/>
      <c r="E7" s="396"/>
      <c r="F7" s="396"/>
      <c r="G7" s="759"/>
      <c r="H7" s="200"/>
      <c r="R7" s="381">
        <v>14</v>
      </c>
    </row>
    <row customHeight="1" ht="14.699999999999998">
      <c r="C8" s="383"/>
      <c r="D8" s="2229" t="s">
        <v>476</v>
      </c>
      <c r="E8" s="2229"/>
      <c r="F8" s="2229"/>
      <c r="G8" s="2229"/>
      <c r="H8" s="2409" t="s">
        <v>477</v>
      </c>
      <c r="R8" s="381">
        <v>14</v>
      </c>
    </row>
    <row customHeight="1" ht="24">
      <c r="C9" s="383"/>
      <c r="D9" s="393" t="s">
        <v>88</v>
      </c>
      <c r="E9" s="115" t="s">
        <v>478</v>
      </c>
      <c r="F9" s="115" t="s">
        <v>479</v>
      </c>
      <c r="G9" s="115" t="s">
        <v>566</v>
      </c>
      <c r="H9" s="2409"/>
      <c r="R9" s="381">
        <v>23</v>
      </c>
    </row>
    <row customHeight="1" ht="14.699999999999998">
      <c r="A10" s="350"/>
      <c r="C10" s="383"/>
      <c r="D10" s="154" t="s">
        <v>137</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4"/>
      <c r="G10" s="220"/>
      <c r="H10" s="2189" t="s">
        <v>4824</v>
      </c>
      <c r="R10" s="381">
        <v>14</v>
      </c>
    </row>
    <row customHeight="1" ht="14.699999999999998">
      <c r="A11" s="350"/>
      <c r="C11" s="383"/>
      <c r="D11" s="154" t="s">
        <v>102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4"/>
      <c r="G11" s="220"/>
      <c r="H11" s="2190"/>
      <c r="R11" s="381">
        <v>14</v>
      </c>
    </row>
    <row customHeight="1" ht="14.699999999999998">
      <c r="A12" s="109"/>
      <c r="C12" s="394"/>
      <c r="D12" s="154" t="s">
        <v>90</v>
      </c>
      <c r="E12" s="395" t="str">
        <f>"Сведения о планировании закупочных процедур"&amp;IF(TEMPLATE_SPHERE="TKO"," &lt;1&gt;","")</f>
        <v>Сведения о планировании закупочных процедур</v>
      </c>
      <c r="F12" s="264"/>
      <c r="G12" s="220"/>
      <c r="H12" s="2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7"/>
      <c r="K12" s="381"/>
      <c r="R12" s="381">
        <v>14</v>
      </c>
    </row>
    <row customHeight="1" ht="14.699999999999998">
      <c r="A13" s="109"/>
      <c r="C13" s="394"/>
      <c r="D13" s="154" t="s">
        <v>91</v>
      </c>
      <c r="E13" s="395" t="str">
        <f>"Сведения о результатах проведения закупочных процедур"&amp;IF(TEMPLATE_SPHERE="TKO"," &lt;1&gt;","")</f>
        <v>Сведения о результатах проведения закупочных процедур</v>
      </c>
      <c r="F13" s="264"/>
      <c r="G13" s="220"/>
      <c r="H13" s="2190"/>
      <c r="I13" s="357"/>
      <c r="K13" s="381"/>
      <c r="R13" s="381">
        <v>14</v>
      </c>
    </row>
    <row customHeight="1" ht="14.699999999999998">
      <c r="A14" s="350"/>
      <c r="C14" s="383"/>
      <c r="D14" s="354"/>
      <c r="E14" s="402" t="s">
        <v>498</v>
      </c>
      <c r="F14" s="356"/>
      <c r="G14" s="208"/>
      <c r="H14" s="2191"/>
      <c r="R14" s="381">
        <v>14</v>
      </c>
    </row>
    <row s="1642" customFormat="1" customHeight="1" ht="14.699999999999998">
      <c r="A15" s="350"/>
      <c r="B15" s="1167"/>
      <c r="C15" s="383"/>
      <c r="D15" s="403"/>
      <c r="E15" s="1683"/>
      <c r="F15" s="1684"/>
      <c r="G15" s="1685"/>
      <c r="H15" s="1686"/>
      <c r="J15" s="1631"/>
      <c r="K15" s="1631"/>
      <c r="R15" s="1638">
        <v>14</v>
      </c>
    </row>
    <row customHeight="1" ht="14.699999999999998">
      <c r="D16" s="1687"/>
      <c r="E16" s="2405"/>
      <c r="F16" s="2405"/>
      <c r="G16" s="2405"/>
      <c r="H16" s="2405"/>
      <c r="R16" s="381">
        <v>14</v>
      </c>
    </row>
    <row customHeight="1" ht="22.5" hidden="1">
      <c r="A17" s="371" t="s">
        <v>82</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58388-4258-F0E8-1318-DB589E646878}" mc:Ignorable="x14ac xr xr2 xr3">
  <sheetPr>
    <tabColor theme="2" tint="-0.1"/>
  </sheetPr>
  <dimension ref="A1:BT30"/>
  <sheetViews>
    <sheetView showGridLines="0" zoomScale="90" workbookViewId="0">
      <pane xSplit="8" ySplit="18" topLeftCell="BQ19" activePane="bottomRight" state="frozen"/>
      <selection pane="bottomLeft" activeCell="A19" sqref="A19"/>
      <selection pane="topRight" activeCell="I1" sqref="I1"/>
      <selection pane="bottomRight" activeCell="BQ8" sqref="BQ8"/>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642" width="25.7109375" customWidth="1"/>
    <col min="12" max="12" style="1642" width="34.00390625" customWidth="1"/>
    <col min="13" max="13" style="1642" width="25.7109375" customWidth="1"/>
    <col min="14" max="14" style="1642" width="34.00390625" customWidth="1"/>
    <col min="15" max="15" style="1642" width="25.7109375" customWidth="1"/>
    <col min="16" max="16" style="1642" width="34.00390625" customWidth="1"/>
    <col min="17" max="17" style="1642" width="25.7109375" customWidth="1"/>
    <col min="18" max="18" style="1642" width="34.00390625" customWidth="1"/>
    <col min="19" max="19" style="1642" width="25.7109375" customWidth="1"/>
    <col min="20" max="20" style="1642" width="34.00390625" customWidth="1"/>
    <col min="21" max="21" style="1642" width="25.7109375" customWidth="1"/>
    <col min="22" max="22" style="1642" width="34.00390625" customWidth="1"/>
    <col min="23" max="23" style="1642" width="25.7109375" customWidth="1"/>
    <col min="24" max="24" style="1642" width="34.00390625" customWidth="1"/>
    <col min="25" max="25" style="1642" width="25.7109375" customWidth="1"/>
    <col min="26" max="26" style="1642" width="34.00390625" customWidth="1"/>
    <col min="27" max="27" style="1642" width="25.7109375" customWidth="1"/>
    <col min="28" max="28" style="1642" width="34.00390625" customWidth="1"/>
    <col min="29" max="29" style="1642" width="25.7109375" customWidth="1"/>
    <col min="30" max="30" style="1642" width="34.00390625" customWidth="1"/>
    <col min="31" max="31" style="1642" width="25.7109375" customWidth="1"/>
    <col min="32" max="32" style="1642" width="34.00390625" customWidth="1"/>
    <col min="33" max="33" style="1642" width="25.7109375" customWidth="1"/>
    <col min="34" max="34" style="1642" width="34.00390625" customWidth="1"/>
    <col min="35" max="35" style="1642" width="25.7109375" customWidth="1"/>
    <col min="36" max="36" style="1642" width="34.00390625" customWidth="1"/>
    <col min="37" max="37" style="1642" width="25.7109375" customWidth="1"/>
    <col min="38" max="38" style="1642" width="34.00390625" customWidth="1"/>
    <col min="39" max="39" style="1642" width="25.7109375" customWidth="1"/>
    <col min="40" max="40" style="1642" width="34.00390625" customWidth="1"/>
    <col min="41" max="41" style="1642" width="25.7109375" customWidth="1"/>
    <col min="42" max="42" style="1642" width="34.00390625" customWidth="1"/>
    <col min="43" max="43" style="1642" width="25.7109375" customWidth="1"/>
    <col min="44" max="44" style="1642" width="34.00390625" customWidth="1"/>
    <col min="45" max="45" style="1642" width="25.7109375" customWidth="1"/>
    <col min="46" max="46" style="1642" width="34.00390625" customWidth="1"/>
    <col min="47" max="47" style="1642" width="25.7109375" customWidth="1"/>
    <col min="48" max="48" style="1642" width="34.00390625" customWidth="1"/>
    <col min="49" max="49" style="1642" width="25.7109375" customWidth="1"/>
    <col min="50" max="50" style="1642" width="34.00390625" customWidth="1"/>
    <col min="51" max="51" style="1642" width="25.7109375" customWidth="1"/>
    <col min="52" max="52" style="1642" width="34.00390625" customWidth="1"/>
    <col min="53" max="53" style="1642" width="25.7109375" customWidth="1"/>
    <col min="54" max="54" style="1642" width="34.00390625" customWidth="1"/>
    <col min="55" max="55" style="1642" width="25.7109375" customWidth="1"/>
    <col min="56" max="56" style="1642" width="34.00390625" customWidth="1"/>
    <col min="57" max="57" style="1642" width="25.7109375" customWidth="1"/>
    <col min="58" max="58" style="1642" width="34.00390625" customWidth="1"/>
    <col min="59" max="59" style="1642" width="25.7109375" customWidth="1"/>
    <col min="60" max="60" style="1642" width="34.00390625" customWidth="1"/>
    <col min="61" max="61" style="1373" width="50.00390625" customWidth="1"/>
    <col min="62" max="70" style="1642" width="10.00390625" customWidth="1"/>
    <col min="71" max="71" style="682" width="10.00390625" customWidth="1"/>
    <col min="72" max="72" style="1642" width="10.57421875" hidden="1"/>
  </cols>
  <sheetData>
    <row s="1373" customFormat="1" customHeight="1" ht="22.5" hidden="1">
      <c r="C1" s="679"/>
      <c r="G1" s="424">
        <v>4</v>
      </c>
      <c r="I1" s="424">
        <v>4</v>
      </c>
      <c r="K1" s="1373">
        <v>4</v>
      </c>
      <c r="L1" s="1373"/>
      <c r="M1" s="1373">
        <v>4</v>
      </c>
      <c r="N1" s="1373"/>
      <c r="O1" s="1373">
        <v>4</v>
      </c>
      <c r="P1" s="1373"/>
      <c r="Q1" s="1373">
        <v>4</v>
      </c>
      <c r="R1" s="1373"/>
      <c r="S1" s="1373">
        <v>4</v>
      </c>
      <c r="T1" s="1373"/>
      <c r="U1" s="1373">
        <v>4</v>
      </c>
      <c r="V1" s="1373"/>
      <c r="W1" s="1373">
        <v>4</v>
      </c>
      <c r="X1" s="1373"/>
      <c r="Y1" s="1373">
        <v>4</v>
      </c>
      <c r="Z1" s="1373"/>
      <c r="AA1" s="1373">
        <v>4</v>
      </c>
      <c r="AB1" s="1373"/>
      <c r="AC1" s="1373">
        <v>4</v>
      </c>
      <c r="AD1" s="1373"/>
      <c r="AE1" s="1373">
        <v>4</v>
      </c>
      <c r="AF1" s="1373"/>
      <c r="AG1" s="1373">
        <v>4</v>
      </c>
      <c r="AH1" s="1373"/>
      <c r="AI1" s="1373">
        <v>4</v>
      </c>
      <c r="AJ1" s="1373"/>
      <c r="AK1" s="1373">
        <v>4</v>
      </c>
      <c r="AL1" s="1373"/>
      <c r="AM1" s="1373" t="s">
        <v>90</v>
      </c>
      <c r="AN1" s="1373"/>
      <c r="AO1" s="1373">
        <v>4</v>
      </c>
      <c r="AP1" s="1373"/>
      <c r="AQ1" s="1373" t="s">
        <v>90</v>
      </c>
      <c r="AR1" s="1373"/>
      <c r="AS1" s="1373">
        <v>4</v>
      </c>
      <c r="AT1" s="1373"/>
      <c r="AU1" s="1373">
        <v>4</v>
      </c>
      <c r="AV1" s="1373"/>
      <c r="AW1" s="1373" t="s">
        <v>90</v>
      </c>
      <c r="AX1" s="1373"/>
      <c r="AY1" s="1373">
        <v>4</v>
      </c>
      <c r="AZ1" s="1373"/>
      <c r="BA1" s="1373">
        <v>4</v>
      </c>
      <c r="BB1" s="1373"/>
      <c r="BC1" s="1373">
        <v>4</v>
      </c>
      <c r="BD1" s="1373"/>
      <c r="BE1" s="1373" t="s">
        <v>90</v>
      </c>
      <c r="BF1" s="1373"/>
      <c r="BG1" s="1373" t="s">
        <v>90</v>
      </c>
      <c r="BH1" s="1373"/>
      <c r="BS1" s="427"/>
      <c r="BT1" s="424" t="s">
        <v>14</v>
      </c>
    </row>
    <row s="1642" customFormat="1" customHeight="1" ht="15" hidden="1">
      <c r="A2" s="369"/>
      <c r="C2" s="183"/>
      <c r="D2" s="353"/>
      <c r="E2" s="680"/>
      <c r="F2" s="529"/>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S2" s="681"/>
      <c r="BT2" s="516">
        <v>0</v>
      </c>
    </row>
    <row s="1373" customFormat="1" customHeight="1" ht="15" hidden="1">
      <c r="C3" s="679"/>
      <c r="K3" s="1373"/>
      <c r="L3" s="1373"/>
      <c r="M3" s="1373"/>
      <c r="N3" s="1373"/>
      <c r="O3" s="1373"/>
      <c r="P3" s="1373"/>
      <c r="Q3" s="1373"/>
      <c r="R3" s="1373"/>
      <c r="S3" s="1373"/>
      <c r="T3" s="1373"/>
      <c r="U3" s="1373"/>
      <c r="V3" s="1373"/>
      <c r="W3" s="1373"/>
      <c r="X3" s="1373"/>
      <c r="Y3" s="1373"/>
      <c r="Z3" s="1373"/>
      <c r="AA3" s="1373"/>
      <c r="AB3" s="1373"/>
      <c r="AC3" s="1373"/>
      <c r="AD3" s="1373"/>
      <c r="AE3" s="1373"/>
      <c r="AF3" s="1373"/>
      <c r="AG3" s="1373"/>
      <c r="AH3" s="1373"/>
      <c r="AI3" s="1373"/>
      <c r="AJ3" s="1373"/>
      <c r="AK3" s="1373"/>
      <c r="AL3" s="1373"/>
      <c r="AM3" s="1373"/>
      <c r="AN3" s="1373"/>
      <c r="AO3" s="1373"/>
      <c r="AP3" s="1373"/>
      <c r="AQ3" s="1373"/>
      <c r="AR3" s="1373"/>
      <c r="AS3" s="1373"/>
      <c r="AT3" s="1373"/>
      <c r="AU3" s="1373"/>
      <c r="AV3" s="1373"/>
      <c r="AW3" s="1373"/>
      <c r="AX3" s="1373"/>
      <c r="AY3" s="1373"/>
      <c r="AZ3" s="1373"/>
      <c r="BA3" s="1373"/>
      <c r="BB3" s="1373"/>
      <c r="BC3" s="1373"/>
      <c r="BD3" s="1373"/>
      <c r="BE3" s="1373"/>
      <c r="BF3" s="1373"/>
      <c r="BG3" s="1373"/>
      <c r="BH3" s="1373"/>
      <c r="BS3" s="427"/>
      <c r="BT3" s="424">
        <v>0</v>
      </c>
    </row>
    <row customHeight="1" ht="15.75">
      <c r="C4" s="183"/>
      <c r="D4" s="516"/>
      <c r="E4" s="516"/>
      <c r="F4" s="516"/>
      <c r="G4" s="516"/>
      <c r="H4" s="516"/>
      <c r="I4" s="516"/>
      <c r="J4" s="516"/>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T4" s="512">
        <v>15</v>
      </c>
    </row>
    <row customHeight="1" ht="66">
      <c r="C5" s="183"/>
      <c r="D5" s="2257" t="s">
        <v>4825</v>
      </c>
      <c r="E5" s="2257"/>
      <c r="F5" s="2257"/>
      <c r="G5" s="2257"/>
      <c r="H5" s="2257"/>
      <c r="I5" s="2257"/>
      <c r="J5" s="2257"/>
      <c r="K5" s="2268"/>
      <c r="L5" s="2268"/>
      <c r="M5" s="2268"/>
      <c r="N5" s="2268"/>
      <c r="O5" s="2268"/>
      <c r="P5" s="2268"/>
      <c r="Q5" s="2268"/>
      <c r="R5" s="2268"/>
      <c r="S5" s="2268"/>
      <c r="T5" s="2268"/>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8"/>
      <c r="BC5" s="2268"/>
      <c r="BD5" s="2268"/>
      <c r="BE5" s="2268"/>
      <c r="BF5" s="2268"/>
      <c r="BG5" s="2268"/>
      <c r="BH5" s="2268"/>
      <c r="BT5" s="512">
        <v>63</v>
      </c>
    </row>
    <row customHeight="1" ht="15.75">
      <c r="C6" s="183"/>
      <c r="D6" s="2196" t="str">
        <f>IF(org=0,"Не определено",org)</f>
        <v>КГУП "Примтеплоэнерго"</v>
      </c>
      <c r="E6" s="2196"/>
      <c r="F6" s="2196"/>
      <c r="G6" s="2196"/>
      <c r="H6" s="2196"/>
      <c r="I6" s="2196"/>
      <c r="J6" s="2196"/>
      <c r="K6" s="2269"/>
      <c r="L6" s="2269"/>
      <c r="M6" s="2269"/>
      <c r="N6" s="2269"/>
      <c r="O6" s="2269"/>
      <c r="P6" s="2269"/>
      <c r="Q6" s="2269"/>
      <c r="R6" s="2269"/>
      <c r="S6" s="2269"/>
      <c r="T6" s="2269"/>
      <c r="U6" s="2269"/>
      <c r="V6" s="2269"/>
      <c r="W6" s="2269"/>
      <c r="X6" s="2269"/>
      <c r="Y6" s="2269"/>
      <c r="Z6" s="2269"/>
      <c r="AA6" s="2269"/>
      <c r="AB6" s="2269"/>
      <c r="AC6" s="2269"/>
      <c r="AD6" s="2269"/>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69"/>
      <c r="BC6" s="2269"/>
      <c r="BD6" s="2269"/>
      <c r="BE6" s="2269"/>
      <c r="BF6" s="2269"/>
      <c r="BG6" s="2269"/>
      <c r="BH6" s="2269"/>
      <c r="BI6" s="544"/>
      <c r="BT6" s="512">
        <v>15</v>
      </c>
    </row>
    <row customHeight="1" ht="15.75">
      <c r="C7" s="183"/>
      <c r="D7" s="759"/>
      <c r="E7" s="516"/>
      <c r="F7" s="516"/>
      <c r="G7" s="544">
        <v>22</v>
      </c>
      <c r="I7" s="544">
        <v>1</v>
      </c>
      <c r="J7" s="759"/>
      <c r="K7" s="1373" t="s">
        <v>22</v>
      </c>
      <c r="L7" s="1642"/>
      <c r="M7" s="1373" t="s">
        <v>22</v>
      </c>
      <c r="N7" s="1642"/>
      <c r="O7" s="1373" t="s">
        <v>22</v>
      </c>
      <c r="P7" s="1642"/>
      <c r="Q7" s="1373" t="s">
        <v>22</v>
      </c>
      <c r="R7" s="1642"/>
      <c r="S7" s="1373" t="s">
        <v>22</v>
      </c>
      <c r="T7" s="1642"/>
      <c r="U7" s="1373" t="s">
        <v>22</v>
      </c>
      <c r="V7" s="1642"/>
      <c r="W7" s="1373" t="s">
        <v>22</v>
      </c>
      <c r="X7" s="1642"/>
      <c r="Y7" s="1373" t="s">
        <v>22</v>
      </c>
      <c r="Z7" s="1642"/>
      <c r="AA7" s="1373" t="s">
        <v>22</v>
      </c>
      <c r="AB7" s="1642"/>
      <c r="AC7" s="1373" t="s">
        <v>22</v>
      </c>
      <c r="AD7" s="1642"/>
      <c r="AE7" s="1373" t="s">
        <v>22</v>
      </c>
      <c r="AF7" s="1642"/>
      <c r="AG7" s="1373" t="s">
        <v>22</v>
      </c>
      <c r="AH7" s="1642"/>
      <c r="AI7" s="1373" t="s">
        <v>22</v>
      </c>
      <c r="AJ7" s="1642"/>
      <c r="AK7" s="1373" t="s">
        <v>22</v>
      </c>
      <c r="AL7" s="1642"/>
      <c r="AM7" s="1373" t="s">
        <v>22</v>
      </c>
      <c r="AN7" s="1642"/>
      <c r="AO7" s="1373" t="s">
        <v>22</v>
      </c>
      <c r="AP7" s="1642"/>
      <c r="AQ7" s="1373" t="s">
        <v>22</v>
      </c>
      <c r="AR7" s="1642"/>
      <c r="AS7" s="1373" t="s">
        <v>22</v>
      </c>
      <c r="AT7" s="1642"/>
      <c r="AU7" s="1373" t="s">
        <v>22</v>
      </c>
      <c r="AV7" s="1642"/>
      <c r="AW7" s="1373" t="s">
        <v>22</v>
      </c>
      <c r="AX7" s="1642"/>
      <c r="AY7" s="1373" t="s">
        <v>22</v>
      </c>
      <c r="AZ7" s="1642"/>
      <c r="BA7" s="1373" t="s">
        <v>22</v>
      </c>
      <c r="BB7" s="1642"/>
      <c r="BC7" s="1373" t="s">
        <v>22</v>
      </c>
      <c r="BD7" s="1642"/>
      <c r="BE7" s="1373" t="s">
        <v>22</v>
      </c>
      <c r="BF7" s="1642"/>
      <c r="BG7" s="1373" t="s">
        <v>22</v>
      </c>
      <c r="BH7" s="1642"/>
      <c r="BT7" s="512">
        <v>15</v>
      </c>
    </row>
    <row s="1642" customFormat="1" customHeight="1" ht="1.05">
      <c r="A8" s="766"/>
      <c r="C8" s="183"/>
      <c r="D8" s="516"/>
      <c r="E8" s="516"/>
      <c r="F8" s="516"/>
      <c r="G8" s="544"/>
      <c r="H8" s="759"/>
      <c r="I8" s="544" t="s">
        <v>254</v>
      </c>
      <c r="J8" s="759"/>
      <c r="K8" s="1373" t="s">
        <v>287</v>
      </c>
      <c r="L8" s="759"/>
      <c r="M8" s="1373" t="s">
        <v>303</v>
      </c>
      <c r="N8" s="759"/>
      <c r="O8" s="1373" t="s">
        <v>258</v>
      </c>
      <c r="P8" s="759"/>
      <c r="Q8" s="1373" t="s">
        <v>260</v>
      </c>
      <c r="R8" s="759"/>
      <c r="S8" s="1373" t="s">
        <v>262</v>
      </c>
      <c r="T8" s="759"/>
      <c r="U8" s="1373" t="s">
        <v>264</v>
      </c>
      <c r="V8" s="759"/>
      <c r="W8" s="1373" t="s">
        <v>266</v>
      </c>
      <c r="X8" s="759"/>
      <c r="Y8" s="1373" t="s">
        <v>268</v>
      </c>
      <c r="Z8" s="759"/>
      <c r="AA8" s="1373" t="s">
        <v>270</v>
      </c>
      <c r="AB8" s="759"/>
      <c r="AC8" s="1373" t="s">
        <v>272</v>
      </c>
      <c r="AD8" s="759"/>
      <c r="AE8" s="1373" t="s">
        <v>274</v>
      </c>
      <c r="AF8" s="759"/>
      <c r="AG8" s="1373" t="s">
        <v>276</v>
      </c>
      <c r="AH8" s="759"/>
      <c r="AI8" s="1373" t="s">
        <v>278</v>
      </c>
      <c r="AJ8" s="759"/>
      <c r="AK8" s="1373" t="s">
        <v>280</v>
      </c>
      <c r="AL8" s="759"/>
      <c r="AM8" s="1373" t="s">
        <v>282</v>
      </c>
      <c r="AN8" s="759"/>
      <c r="AO8" s="1373" t="s">
        <v>284</v>
      </c>
      <c r="AP8" s="759"/>
      <c r="AQ8" s="1373" t="s">
        <v>290</v>
      </c>
      <c r="AR8" s="759"/>
      <c r="AS8" s="1373" t="s">
        <v>292</v>
      </c>
      <c r="AT8" s="759"/>
      <c r="AU8" s="1373" t="s">
        <v>293</v>
      </c>
      <c r="AV8" s="759"/>
      <c r="AW8" s="1373" t="s">
        <v>294</v>
      </c>
      <c r="AX8" s="759"/>
      <c r="AY8" s="1373" t="s">
        <v>296</v>
      </c>
      <c r="AZ8" s="759"/>
      <c r="BA8" s="1373" t="s">
        <v>297</v>
      </c>
      <c r="BB8" s="759"/>
      <c r="BC8" s="1373" t="s">
        <v>299</v>
      </c>
      <c r="BD8" s="759"/>
      <c r="BE8" s="1373" t="s">
        <v>300</v>
      </c>
      <c r="BF8" s="759"/>
      <c r="BG8" s="1373" t="s">
        <v>301</v>
      </c>
      <c r="BH8" s="759"/>
      <c r="BI8" s="424"/>
      <c r="BS8" s="682"/>
      <c r="BT8" s="765">
        <v>1</v>
      </c>
    </row>
    <row customHeight="1" ht="15.75">
      <c r="C9" s="183"/>
      <c r="D9" s="718"/>
      <c r="E9" s="2387" t="s">
        <v>245</v>
      </c>
      <c r="F9" s="2388"/>
      <c r="G9" s="2415" t="str">
        <f>IF(G8="","",INDEX(DIFFERENTIATION_UNMERGE_VD,MATCH(G8,DIFFERENTIATION_ID_DIFF,0)))</f>
        <v/>
      </c>
      <c r="H9" s="2416"/>
      <c r="I9" s="2415" t="str">
        <f>IF(I8="","",INDEX(DIFFERENTIATION_UNMERGE_VD,MATCH(I8,DIFFERENTIATION_ID_DIFF,0)))</f>
        <v>Производство тепловой энергии. Некомбинированная выработка</v>
      </c>
      <c r="J9" s="2416"/>
      <c r="K9" s="2415" t="str">
        <f>IF(K8="","",INDEX(DIFFERENTIATION_UNMERGE_VD,MATCH(K8,DIFFERENTIATION_ID_DIFF,0)))</f>
        <v>Подключение (технологическое присоединение) к системе теплоснабжения</v>
      </c>
      <c r="L9" s="2416"/>
      <c r="M9" s="2415" t="str">
        <f>IF(M8="","",INDEX(DIFFERENTIATION_UNMERGE_VD,MATCH(M8,DIFFERENTIATION_ID_DIFF,0)))</f>
        <v>Передача. Тепловая энергия</v>
      </c>
      <c r="N9" s="2416"/>
      <c r="O9" s="2415" t="str">
        <f>IF(O8="","",INDEX(DIFFERENTIATION_UNMERGE_VD,MATCH(O8,DIFFERENTIATION_ID_DIFF,0)))</f>
        <v>Производство тепловой энергии. Некомбинированная выработка</v>
      </c>
      <c r="P9" s="2416"/>
      <c r="Q9" s="2415" t="str">
        <f>IF(Q8="","",INDEX(DIFFERENTIATION_UNMERGE_VD,MATCH(Q8,DIFFERENTIATION_ID_DIFF,0)))</f>
        <v>Производство тепловой энергии. Некомбинированная выработка</v>
      </c>
      <c r="R9" s="2416"/>
      <c r="S9" s="2415" t="str">
        <f>IF(S8="","",INDEX(DIFFERENTIATION_UNMERGE_VD,MATCH(S8,DIFFERENTIATION_ID_DIFF,0)))</f>
        <v>Производство тепловой энергии. Некомбинированная выработка</v>
      </c>
      <c r="T9" s="2416"/>
      <c r="U9" s="2415" t="str">
        <f>IF(U8="","",INDEX(DIFFERENTIATION_UNMERGE_VD,MATCH(U8,DIFFERENTIATION_ID_DIFF,0)))</f>
        <v>Производство тепловой энергии. Некомбинированная выработка</v>
      </c>
      <c r="V9" s="2416"/>
      <c r="W9" s="2415" t="str">
        <f>IF(W8="","",INDEX(DIFFERENTIATION_UNMERGE_VD,MATCH(W8,DIFFERENTIATION_ID_DIFF,0)))</f>
        <v>Производство тепловой энергии. Некомбинированная выработка</v>
      </c>
      <c r="X9" s="2416"/>
      <c r="Y9" s="2415" t="str">
        <f>IF(Y8="","",INDEX(DIFFERENTIATION_UNMERGE_VD,MATCH(Y8,DIFFERENTIATION_ID_DIFF,0)))</f>
        <v>Производство тепловой энергии. Некомбинированная выработка</v>
      </c>
      <c r="Z9" s="2416"/>
      <c r="AA9" s="2415" t="str">
        <f>IF(AA8="","",INDEX(DIFFERENTIATION_UNMERGE_VD,MATCH(AA8,DIFFERENTIATION_ID_DIFF,0)))</f>
        <v>Производство тепловой энергии. Некомбинированная выработка</v>
      </c>
      <c r="AB9" s="2416"/>
      <c r="AC9" s="2415" t="str">
        <f>IF(AC8="","",INDEX(DIFFERENTIATION_UNMERGE_VD,MATCH(AC8,DIFFERENTIATION_ID_DIFF,0)))</f>
        <v>Производство тепловой энергии. Некомбинированная выработка</v>
      </c>
      <c r="AD9" s="2416"/>
      <c r="AE9" s="2415" t="str">
        <f>IF(AE8="","",INDEX(DIFFERENTIATION_UNMERGE_VD,MATCH(AE8,DIFFERENTIATION_ID_DIFF,0)))</f>
        <v>Производство тепловой энергии. Некомбинированная выработка</v>
      </c>
      <c r="AF9" s="2416"/>
      <c r="AG9" s="2415" t="str">
        <f>IF(AG8="","",INDEX(DIFFERENTIATION_UNMERGE_VD,MATCH(AG8,DIFFERENTIATION_ID_DIFF,0)))</f>
        <v>Производство тепловой энергии. Некомбинированная выработка</v>
      </c>
      <c r="AH9" s="2416"/>
      <c r="AI9" s="2415" t="str">
        <f>IF(AI8="","",INDEX(DIFFERENTIATION_UNMERGE_VD,MATCH(AI8,DIFFERENTIATION_ID_DIFF,0)))</f>
        <v>Производство тепловой энергии. Некомбинированная выработка</v>
      </c>
      <c r="AJ9" s="2416"/>
      <c r="AK9" s="2415" t="str">
        <f>IF(AK8="","",INDEX(DIFFERENTIATION_UNMERGE_VD,MATCH(AK8,DIFFERENTIATION_ID_DIFF,0)))</f>
        <v>Производство тепловой энергии. Некомбинированная выработка</v>
      </c>
      <c r="AL9" s="2416"/>
      <c r="AM9" s="2415" t="str">
        <f>IF(AM8="","",INDEX(DIFFERENTIATION_UNMERGE_VD,MATCH(AM8,DIFFERENTIATION_ID_DIFF,0)))</f>
        <v>Производство тепловой энергии. Некомбинированная выработка</v>
      </c>
      <c r="AN9" s="2416"/>
      <c r="AO9" s="2415" t="str">
        <f>IF(AO8="","",INDEX(DIFFERENTIATION_UNMERGE_VD,MATCH(AO8,DIFFERENTIATION_ID_DIFF,0)))</f>
        <v>Производство тепловой энергии. Некомбинированная выработка</v>
      </c>
      <c r="AP9" s="2416"/>
      <c r="AQ9" s="2415" t="str">
        <f>IF(AQ8="","",INDEX(DIFFERENTIATION_UNMERGE_VD,MATCH(AQ8,DIFFERENTIATION_ID_DIFF,0)))</f>
        <v>Подключение (технологическое присоединение) к системе теплоснабжения</v>
      </c>
      <c r="AR9" s="2416"/>
      <c r="AS9" s="2415" t="str">
        <f>IF(AS8="","",INDEX(DIFFERENTIATION_UNMERGE_VD,MATCH(AS8,DIFFERENTIATION_ID_DIFF,0)))</f>
        <v>Подключение (технологическое присоединение) к системе теплоснабжения</v>
      </c>
      <c r="AT9" s="2416"/>
      <c r="AU9" s="2415" t="str">
        <f>IF(AU8="","",INDEX(DIFFERENTIATION_UNMERGE_VD,MATCH(AU8,DIFFERENTIATION_ID_DIFF,0)))</f>
        <v>Подключение (технологическое присоединение) к системе теплоснабжения</v>
      </c>
      <c r="AV9" s="2416"/>
      <c r="AW9" s="2415" t="str">
        <f>IF(AW8="","",INDEX(DIFFERENTIATION_UNMERGE_VD,MATCH(AW8,DIFFERENTIATION_ID_DIFF,0)))</f>
        <v>Подключение (технологическое присоединение) к системе теплоснабжения</v>
      </c>
      <c r="AX9" s="2416"/>
      <c r="AY9" s="2415" t="str">
        <f>IF(AY8="","",INDEX(DIFFERENTIATION_UNMERGE_VD,MATCH(AY8,DIFFERENTIATION_ID_DIFF,0)))</f>
        <v>Подключение (технологическое присоединение) к системе теплоснабжения</v>
      </c>
      <c r="AZ9" s="2416"/>
      <c r="BA9" s="2415" t="str">
        <f>IF(BA8="","",INDEX(DIFFERENTIATION_UNMERGE_VD,MATCH(BA8,DIFFERENTIATION_ID_DIFF,0)))</f>
        <v>Подключение (технологическое присоединение) к системе теплоснабжения</v>
      </c>
      <c r="BB9" s="2416"/>
      <c r="BC9" s="2415" t="str">
        <f>IF(BC8="","",INDEX(DIFFERENTIATION_UNMERGE_VD,MATCH(BC8,DIFFERENTIATION_ID_DIFF,0)))</f>
        <v>Подключение (технологическое присоединение) к системе теплоснабжения</v>
      </c>
      <c r="BD9" s="2416"/>
      <c r="BE9" s="2415" t="str">
        <f>IF(BE8="","",INDEX(DIFFERENTIATION_UNMERGE_VD,MATCH(BE8,DIFFERENTIATION_ID_DIFF,0)))</f>
        <v>Подключение (технологическое присоединение) к системе теплоснабжения</v>
      </c>
      <c r="BF9" s="2416"/>
      <c r="BG9" s="2415" t="str">
        <f>IF(BG8="","",INDEX(DIFFERENTIATION_UNMERGE_VD,MATCH(BG8,DIFFERENTIATION_ID_DIFF,0)))</f>
        <v>Подключение (технологическое присоединение) к системе теплоснабжения</v>
      </c>
      <c r="BH9" s="2416"/>
      <c r="BI9" s="2195" t="s">
        <v>477</v>
      </c>
      <c r="BT9" s="512">
        <v>15</v>
      </c>
    </row>
    <row s="1642" customFormat="1" customHeight="1" ht="15.75">
      <c r="A10" s="766"/>
      <c r="C10" s="183"/>
      <c r="D10" s="718"/>
      <c r="E10" s="2387" t="s">
        <v>740</v>
      </c>
      <c r="F10" s="2388"/>
      <c r="G10" s="2415" t="str">
        <f>IF(G8="","",INDEX(DIFFERENTIATION_UNMERGE_AREA,MATCH(G8,DIFFERENTIATION_ID_DIFF,0)))</f>
        <v/>
      </c>
      <c r="H10" s="2416"/>
      <c r="I10" s="2415" t="str">
        <f>IF(I8="","",INDEX(DIFFERENTIATION_UNMERGE_AREA,MATCH(I8,DIFFERENTIATION_ID_DIFF,0)))</f>
        <v>без дифференциации</v>
      </c>
      <c r="J10" s="2416"/>
      <c r="K10" s="2415" t="str">
        <f>IF(K8="","",INDEX(DIFFERENTIATION_UNMERGE_AREA,MATCH(K8,DIFFERENTIATION_ID_DIFF,0)))</f>
        <v>Территория 28</v>
      </c>
      <c r="L10" s="2416"/>
      <c r="M10" s="2415" t="str">
        <f>IF(M8="","",INDEX(DIFFERENTIATION_UNMERGE_AREA,MATCH(M8,DIFFERENTIATION_ID_DIFF,0)))</f>
        <v>Территория 3</v>
      </c>
      <c r="N10" s="2416"/>
      <c r="O10" s="2415" t="str">
        <f>IF(O8="","",INDEX(DIFFERENTIATION_UNMERGE_AREA,MATCH(O8,DIFFERENTIATION_ID_DIFF,0)))</f>
        <v>без дифференциации</v>
      </c>
      <c r="P10" s="2416"/>
      <c r="Q10" s="2415" t="str">
        <f>IF(Q8="","",INDEX(DIFFERENTIATION_UNMERGE_AREA,MATCH(Q8,DIFFERENTIATION_ID_DIFF,0)))</f>
        <v>без дифференциации</v>
      </c>
      <c r="R10" s="2416"/>
      <c r="S10" s="2415" t="str">
        <f>IF(S8="","",INDEX(DIFFERENTIATION_UNMERGE_AREA,MATCH(S8,DIFFERENTIATION_ID_DIFF,0)))</f>
        <v>без дифференциации</v>
      </c>
      <c r="T10" s="2416"/>
      <c r="U10" s="2415" t="str">
        <f>IF(U8="","",INDEX(DIFFERENTIATION_UNMERGE_AREA,MATCH(U8,DIFFERENTIATION_ID_DIFF,0)))</f>
        <v>без дифференциации</v>
      </c>
      <c r="V10" s="2416"/>
      <c r="W10" s="2415" t="str">
        <f>IF(W8="","",INDEX(DIFFERENTIATION_UNMERGE_AREA,MATCH(W8,DIFFERENTIATION_ID_DIFF,0)))</f>
        <v>без дифференциации</v>
      </c>
      <c r="X10" s="2416"/>
      <c r="Y10" s="2415" t="str">
        <f>IF(Y8="","",INDEX(DIFFERENTIATION_UNMERGE_AREA,MATCH(Y8,DIFFERENTIATION_ID_DIFF,0)))</f>
        <v>без дифференциации</v>
      </c>
      <c r="Z10" s="2416"/>
      <c r="AA10" s="2415" t="str">
        <f>IF(AA8="","",INDEX(DIFFERENTIATION_UNMERGE_AREA,MATCH(AA8,DIFFERENTIATION_ID_DIFF,0)))</f>
        <v>без дифференциации</v>
      </c>
      <c r="AB10" s="2416"/>
      <c r="AC10" s="2415" t="str">
        <f>IF(AC8="","",INDEX(DIFFERENTIATION_UNMERGE_AREA,MATCH(AC8,DIFFERENTIATION_ID_DIFF,0)))</f>
        <v>без дифференциации</v>
      </c>
      <c r="AD10" s="2416"/>
      <c r="AE10" s="2415" t="str">
        <f>IF(AE8="","",INDEX(DIFFERENTIATION_UNMERGE_AREA,MATCH(AE8,DIFFERENTIATION_ID_DIFF,0)))</f>
        <v>без дифференциации</v>
      </c>
      <c r="AF10" s="2416"/>
      <c r="AG10" s="2415" t="str">
        <f>IF(AG8="","",INDEX(DIFFERENTIATION_UNMERGE_AREA,MATCH(AG8,DIFFERENTIATION_ID_DIFF,0)))</f>
        <v>без дифференциации</v>
      </c>
      <c r="AH10" s="2416"/>
      <c r="AI10" s="2415" t="str">
        <f>IF(AI8="","",INDEX(DIFFERENTIATION_UNMERGE_AREA,MATCH(AI8,DIFFERENTIATION_ID_DIFF,0)))</f>
        <v>без дифференциации</v>
      </c>
      <c r="AJ10" s="2416"/>
      <c r="AK10" s="2415" t="str">
        <f>IF(AK8="","",INDEX(DIFFERENTIATION_UNMERGE_AREA,MATCH(AK8,DIFFERENTIATION_ID_DIFF,0)))</f>
        <v>без дифференциации</v>
      </c>
      <c r="AL10" s="2416"/>
      <c r="AM10" s="2415" t="str">
        <f>IF(AM8="","",INDEX(DIFFERENTIATION_UNMERGE_AREA,MATCH(AM8,DIFFERENTIATION_ID_DIFF,0)))</f>
        <v>без дифференциации</v>
      </c>
      <c r="AN10" s="2416"/>
      <c r="AO10" s="2415" t="str">
        <f>IF(AO8="","",INDEX(DIFFERENTIATION_UNMERGE_AREA,MATCH(AO8,DIFFERENTIATION_ID_DIFF,0)))</f>
        <v>без дифференциации</v>
      </c>
      <c r="AP10" s="2416"/>
      <c r="AQ10" s="2415" t="str">
        <f>IF(AQ8="","",INDEX(DIFFERENTIATION_UNMERGE_AREA,MATCH(AQ8,DIFFERENTIATION_ID_DIFF,0)))</f>
        <v>Территория 18</v>
      </c>
      <c r="AR10" s="2416"/>
      <c r="AS10" s="2415" t="str">
        <f>IF(AS8="","",INDEX(DIFFERENTIATION_UNMERGE_AREA,MATCH(AS8,DIFFERENTIATION_ID_DIFF,0)))</f>
        <v>Территория 7</v>
      </c>
      <c r="AT10" s="2416"/>
      <c r="AU10" s="2415" t="str">
        <f>IF(AU8="","",INDEX(DIFFERENTIATION_UNMERGE_AREA,MATCH(AU8,DIFFERENTIATION_ID_DIFF,0)))</f>
        <v>Территория 2</v>
      </c>
      <c r="AV10" s="2416"/>
      <c r="AW10" s="2415" t="str">
        <f>IF(AW8="","",INDEX(DIFFERENTIATION_UNMERGE_AREA,MATCH(AW8,DIFFERENTIATION_ID_DIFF,0)))</f>
        <v>Территория 14</v>
      </c>
      <c r="AX10" s="2416"/>
      <c r="AY10" s="2415" t="str">
        <f>IF(AY8="","",INDEX(DIFFERENTIATION_UNMERGE_AREA,MATCH(AY8,DIFFERENTIATION_ID_DIFF,0)))</f>
        <v>Территория 25</v>
      </c>
      <c r="AZ10" s="2416"/>
      <c r="BA10" s="2415" t="str">
        <f>IF(BA8="","",INDEX(DIFFERENTIATION_UNMERGE_AREA,MATCH(BA8,DIFFERENTIATION_ID_DIFF,0)))</f>
        <v>Территория 4</v>
      </c>
      <c r="BB10" s="2416"/>
      <c r="BC10" s="2415" t="str">
        <f>IF(BC8="","",INDEX(DIFFERENTIATION_UNMERGE_AREA,MATCH(BC8,DIFFERENTIATION_ID_DIFF,0)))</f>
        <v>Территория 13</v>
      </c>
      <c r="BD10" s="2416"/>
      <c r="BE10" s="2415" t="str">
        <f>IF(BE8="","",INDEX(DIFFERENTIATION_UNMERGE_AREA,MATCH(BE8,DIFFERENTIATION_ID_DIFF,0)))</f>
        <v>Территория 1</v>
      </c>
      <c r="BF10" s="2416"/>
      <c r="BG10" s="2415" t="str">
        <f>IF(BG8="","",INDEX(DIFFERENTIATION_UNMERGE_AREA,MATCH(BG8,DIFFERENTIATION_ID_DIFF,0)))</f>
        <v>Территория 5</v>
      </c>
      <c r="BH10" s="2416"/>
      <c r="BI10" s="2219"/>
      <c r="BS10" s="682"/>
      <c r="BT10" s="765">
        <v>15</v>
      </c>
    </row>
    <row s="1642" customFormat="1" customHeight="1" ht="15.75">
      <c r="A11" s="766"/>
      <c r="C11" s="183"/>
      <c r="D11" s="718"/>
      <c r="E11" s="2387" t="s">
        <v>741</v>
      </c>
      <c r="F11" s="2388"/>
      <c r="G11" s="2415" t="str">
        <f>IF(G8="","",INDEX(DIFFERENTIATION_UNMERGE_SYSTEM,MATCH(G8,DIFFERENTIATION_ID_DIFF,0)))</f>
        <v/>
      </c>
      <c r="H11" s="2416"/>
      <c r="I11" s="2415" t="str">
        <f>IF(I8="","",INDEX(DIFFERENTIATION_UNMERGE_SYSTEM,MATCH(I8,DIFFERENTIATION_ID_DIFF,0)))</f>
        <v>Единый тариф на тепловую энергию по Приморскому краю</v>
      </c>
      <c r="J11" s="2416"/>
      <c r="K11" s="2415" t="str">
        <f>IF(K8="","",INDEX(DIFFERENTIATION_UNMERGE_SYSTEM,MATCH(K8,DIFFERENTIATION_ID_DIFF,0)))</f>
        <v>Владивостокский городской округ</v>
      </c>
      <c r="L11" s="2416"/>
      <c r="M11" s="2415" t="str">
        <f>IF(M8="","",INDEX(DIFFERENTIATION_UNMERGE_SYSTEM,MATCH(M8,DIFFERENTIATION_ID_DIFF,0)))</f>
        <v>"Лесозаводский городской округ, Лесозаводский городской округ (05711000);
</v>
      </c>
      <c r="N11" s="2416"/>
      <c r="O11" s="2415" t="str">
        <f>IF(O8="","",INDEX(DIFFERENTIATION_UNMERGE_SYSTEM,MATCH(O8,DIFFERENTIATION_ID_DIFF,0)))</f>
        <v>Тариф на тепловую энергию по Арсеньевскому ГО</v>
      </c>
      <c r="P11" s="2416"/>
      <c r="Q11" s="2415" t="str">
        <f>IF(Q8="","",INDEX(DIFFERENTIATION_UNMERGE_SYSTEM,MATCH(Q8,DIFFERENTIATION_ID_DIFF,0)))</f>
        <v>Тариф на тепловую энергию по городскому округгу Большой Камень</v>
      </c>
      <c r="R11" s="2416"/>
      <c r="S11" s="2415" t="str">
        <f>IF(S8="","",INDEX(DIFFERENTIATION_UNMERGE_SYSTEM,MATCH(S8,DIFFERENTIATION_ID_DIFF,0)))</f>
        <v>ГВС-открытая система на территории Артемовский городской округ</v>
      </c>
      <c r="T11" s="2416"/>
      <c r="U11" s="2415" t="str">
        <f>IF(U8="","",INDEX(DIFFERENTIATION_UNMERGE_SYSTEM,MATCH(U8,DIFFERENTIATION_ID_DIFF,0)))</f>
        <v>ГВС-открытая система на территории Дальнегорский городской округ</v>
      </c>
      <c r="V11" s="2416"/>
      <c r="W11" s="2415" t="str">
        <f>IF(W8="","",INDEX(DIFFERENTIATION_UNMERGE_SYSTEM,MATCH(W8,DIFFERENTIATION_ID_DIFF,0)))</f>
        <v>ГВС-открытая система на территории Кавалеровский муниципальный район</v>
      </c>
      <c r="X11" s="2416"/>
      <c r="Y11" s="2415" t="str">
        <f>IF(Y8="","",INDEX(DIFFERENTIATION_UNMERGE_SYSTEM,MATCH(Y8,DIFFERENTIATION_ID_DIFF,0)))</f>
        <v>ГВС-открытая система на территории Кировский муниципальный район, Горноключевское гороское поселение (05612154); </v>
      </c>
      <c r="Z11" s="2416"/>
      <c r="AA11" s="2415" t="str">
        <f>IF(AA8="","",INDEX(DIFFERENTIATION_UNMERGE_SYSTEM,MATCH(AA8,DIFFERENTIATION_ID_DIFF,0)))</f>
        <v>ГВС-открытая система на территории Михайловский муниципальный район, Новошахтинское городское поселение (05620154); </v>
      </c>
      <c r="AB11" s="2416"/>
      <c r="AC11" s="2415" t="str">
        <f>IF(AC8="","",INDEX(DIFFERENTIATION_UNMERGE_SYSTEM,MATCH(AC8,DIFFERENTIATION_ID_DIFF,0)))</f>
        <v>ГВС-открытая система на территории Пожарский муниципальный район, Губеровское сельское поселение (05634407); </v>
      </c>
      <c r="AD11" s="2416"/>
      <c r="AE11" s="2415" t="str">
        <f>IF(AE8="","",INDEX(DIFFERENTIATION_UNMERGE_SYSTEM,MATCH(AE8,DIFFERENTIATION_ID_DIFF,0)))</f>
        <v>ГВС-открытая система на территории Пожарский муниципальный район, Нагорненское сельское поселение (05634418); </v>
      </c>
      <c r="AF11" s="2416"/>
      <c r="AG11" s="2415" t="str">
        <f>IF(AG8="","",INDEX(DIFFERENTIATION_UNMERGE_SYSTEM,MATCH(AG8,DIFFERENTIATION_ID_DIFF,0)))</f>
        <v>ГВС-открытая система на территории Хасанский муниципальный район, Зарубинское городское поселение (05648153); </v>
      </c>
      <c r="AH11" s="2416"/>
      <c r="AI11" s="2415" t="str">
        <f>IF(AI8="","",INDEX(DIFFERENTIATION_UNMERGE_SYSTEM,MATCH(AI8,DIFFERENTIATION_ID_DIFF,0)))</f>
        <v>ГВС-открытая система на территории Хасанский муниципальный район, Славянское городское поселение (05648151); </v>
      </c>
      <c r="AJ11" s="2416"/>
      <c r="AK11" s="2415" t="str">
        <f>IF(AK8="","",INDEX(DIFFERENTIATION_UNMERGE_SYSTEM,MATCH(AK8,DIFFERENTIATION_ID_DIFF,0)))</f>
        <v>ГВС-открытая система на территории Хорольский муниципальный район, Ярославское городское поселение (05650156); </v>
      </c>
      <c r="AL11" s="2416"/>
      <c r="AM11" s="2415" t="str">
        <f>IF(AM8="","",INDEX(DIFFERENTIATION_UNMERGE_SYSTEM,MATCH(AM8,DIFFERENTIATION_ID_DIFF,0)))</f>
        <v>ГВС-открытая система на территории Владивостокского городского округа (05701000).</v>
      </c>
      <c r="AN11" s="2416"/>
      <c r="AO11" s="2415" t="str">
        <f>IF(AO8="","",INDEX(DIFFERENTIATION_UNMERGE_SYSTEM,MATCH(AO8,DIFFERENTIATION_ID_DIFF,0)))</f>
        <v>ГВС-открытая система на территории Арсеньевский городской округ, (05703000);</v>
      </c>
      <c r="AP11" s="2416"/>
      <c r="AQ11" s="2415" t="str">
        <f>IF(AQ8="","",INDEX(DIFFERENTIATION_UNMERGE_SYSTEM,MATCH(AQ8,DIFFERENTIATION_ID_DIFF,0)))</f>
        <v>Черниговский муниципальный район</v>
      </c>
      <c r="AR11" s="2416"/>
      <c r="AS11" s="2415" t="str">
        <f>IF(AS8="","",INDEX(DIFFERENTIATION_UNMERGE_SYSTEM,MATCH(AS8,DIFFERENTIATION_ID_DIFF,0)))</f>
        <v>Спасское ГО</v>
      </c>
      <c r="AT11" s="2416"/>
      <c r="AU11" s="2415" t="str">
        <f>IF(AU8="","",INDEX(DIFFERENTIATION_UNMERGE_SYSTEM,MATCH(AU8,DIFFERENTIATION_ID_DIFF,0)))</f>
        <v>Дальнегорский городской округ</v>
      </c>
      <c r="AV11" s="2416"/>
      <c r="AW11" s="2415" t="str">
        <f>IF(AW8="","",INDEX(DIFFERENTIATION_UNMERGE_SYSTEM,MATCH(AW8,DIFFERENTIATION_ID_DIFF,0)))</f>
        <v>Михайловский муниципальный район</v>
      </c>
      <c r="AX11" s="2416"/>
      <c r="AY11" s="2415" t="str">
        <f>IF(AY8="","",INDEX(DIFFERENTIATION_UNMERGE_SYSTEM,MATCH(AY8,DIFFERENTIATION_ID_DIFF,0)))</f>
        <v>Ханкайский муниципальный район</v>
      </c>
      <c r="AZ11" s="2416"/>
      <c r="BA11" s="2415" t="str">
        <f>IF(BA8="","",INDEX(DIFFERENTIATION_UNMERGE_SYSTEM,MATCH(BA8,DIFFERENTIATION_ID_DIFF,0)))</f>
        <v>Находкинский городской округ</v>
      </c>
      <c r="BB11" s="2416"/>
      <c r="BC11" s="2415" t="str">
        <f>IF(BC8="","",INDEX(DIFFERENTIATION_UNMERGE_SYSTEM,MATCH(BC8,DIFFERENTIATION_ID_DIFF,0)))</f>
        <v>Лазовский МО</v>
      </c>
      <c r="BD11" s="2416"/>
      <c r="BE11" s="2415" t="str">
        <f>IF(BE8="","",INDEX(DIFFERENTIATION_UNMERGE_SYSTEM,MATCH(BE8,DIFFERENTIATION_ID_DIFF,0)))</f>
        <v>Артемовский городской округ</v>
      </c>
      <c r="BF11" s="2416"/>
      <c r="BG11" s="2415" t="str">
        <f>IF(BG8="","",INDEX(DIFFERENTIATION_UNMERGE_SYSTEM,MATCH(BG8,DIFFERENTIATION_ID_DIFF,0)))</f>
        <v>Дальнереченский городской округ</v>
      </c>
      <c r="BH11" s="2416"/>
      <c r="BI11" s="2219"/>
      <c r="BS11" s="682"/>
      <c r="BT11" s="765">
        <v>15</v>
      </c>
    </row>
    <row s="1642" customFormat="1" customHeight="1" ht="15.75">
      <c r="A12" s="766"/>
      <c r="C12" s="183"/>
      <c r="D12" s="2389" t="s">
        <v>476</v>
      </c>
      <c r="E12" s="2390"/>
      <c r="F12" s="2390"/>
      <c r="G12" s="894"/>
      <c r="H12" s="894"/>
      <c r="I12" s="894"/>
      <c r="J12" s="894"/>
      <c r="K12" s="2387"/>
      <c r="L12" s="2387"/>
      <c r="M12" s="2387"/>
      <c r="N12" s="2387"/>
      <c r="O12" s="2387"/>
      <c r="P12" s="2387"/>
      <c r="Q12" s="2387"/>
      <c r="R12" s="2387"/>
      <c r="S12" s="2387"/>
      <c r="T12" s="2387"/>
      <c r="U12" s="2387"/>
      <c r="V12" s="2387"/>
      <c r="W12" s="2387"/>
      <c r="X12" s="2387"/>
      <c r="Y12" s="2387"/>
      <c r="Z12" s="2387"/>
      <c r="AA12" s="2387"/>
      <c r="AB12" s="2387"/>
      <c r="AC12" s="2387"/>
      <c r="AD12" s="2387"/>
      <c r="AE12" s="2387"/>
      <c r="AF12" s="2387"/>
      <c r="AG12" s="2387"/>
      <c r="AH12" s="2387"/>
      <c r="AI12" s="2387"/>
      <c r="AJ12" s="2387"/>
      <c r="AK12" s="2387"/>
      <c r="AL12" s="2387"/>
      <c r="AM12" s="2387"/>
      <c r="AN12" s="2387"/>
      <c r="AO12" s="2387"/>
      <c r="AP12" s="2387"/>
      <c r="AQ12" s="2387"/>
      <c r="AR12" s="2387"/>
      <c r="AS12" s="2387"/>
      <c r="AT12" s="2387"/>
      <c r="AU12" s="2387"/>
      <c r="AV12" s="2387"/>
      <c r="AW12" s="2387"/>
      <c r="AX12" s="2387"/>
      <c r="AY12" s="2387"/>
      <c r="AZ12" s="2387"/>
      <c r="BA12" s="2387"/>
      <c r="BB12" s="2387"/>
      <c r="BC12" s="2387"/>
      <c r="BD12" s="2387"/>
      <c r="BE12" s="2387"/>
      <c r="BF12" s="2387"/>
      <c r="BG12" s="2387"/>
      <c r="BH12" s="2387"/>
      <c r="BI12" s="2219"/>
      <c r="BS12" s="682"/>
      <c r="BT12" s="765">
        <v>15</v>
      </c>
    </row>
    <row customHeight="1" ht="35.699999999999996">
      <c r="C13" s="183"/>
      <c r="D13" s="812" t="s">
        <v>88</v>
      </c>
      <c r="E13" s="814" t="s">
        <v>478</v>
      </c>
      <c r="F13" s="814" t="s">
        <v>742</v>
      </c>
      <c r="G13" s="815" t="s">
        <v>479</v>
      </c>
      <c r="H13" s="814" t="s">
        <v>566</v>
      </c>
      <c r="I13" s="815" t="s">
        <v>479</v>
      </c>
      <c r="J13" s="814" t="s">
        <v>566</v>
      </c>
      <c r="K13" s="2282" t="s">
        <v>479</v>
      </c>
      <c r="L13" s="2386" t="s">
        <v>566</v>
      </c>
      <c r="M13" s="2282" t="s">
        <v>479</v>
      </c>
      <c r="N13" s="2386" t="s">
        <v>566</v>
      </c>
      <c r="O13" s="2282" t="s">
        <v>479</v>
      </c>
      <c r="P13" s="2386" t="s">
        <v>566</v>
      </c>
      <c r="Q13" s="2282" t="s">
        <v>479</v>
      </c>
      <c r="R13" s="2386" t="s">
        <v>566</v>
      </c>
      <c r="S13" s="2282" t="s">
        <v>479</v>
      </c>
      <c r="T13" s="2386" t="s">
        <v>566</v>
      </c>
      <c r="U13" s="2282" t="s">
        <v>479</v>
      </c>
      <c r="V13" s="2386" t="s">
        <v>566</v>
      </c>
      <c r="W13" s="2282" t="s">
        <v>479</v>
      </c>
      <c r="X13" s="2386" t="s">
        <v>566</v>
      </c>
      <c r="Y13" s="2282" t="s">
        <v>479</v>
      </c>
      <c r="Z13" s="2386" t="s">
        <v>566</v>
      </c>
      <c r="AA13" s="2282" t="s">
        <v>479</v>
      </c>
      <c r="AB13" s="2386" t="s">
        <v>566</v>
      </c>
      <c r="AC13" s="2282" t="s">
        <v>479</v>
      </c>
      <c r="AD13" s="2386" t="s">
        <v>566</v>
      </c>
      <c r="AE13" s="2282" t="s">
        <v>479</v>
      </c>
      <c r="AF13" s="2386" t="s">
        <v>566</v>
      </c>
      <c r="AG13" s="2282" t="s">
        <v>479</v>
      </c>
      <c r="AH13" s="2386" t="s">
        <v>566</v>
      </c>
      <c r="AI13" s="2282" t="s">
        <v>479</v>
      </c>
      <c r="AJ13" s="2386" t="s">
        <v>566</v>
      </c>
      <c r="AK13" s="2282" t="s">
        <v>479</v>
      </c>
      <c r="AL13" s="2386" t="s">
        <v>566</v>
      </c>
      <c r="AM13" s="2282" t="s">
        <v>479</v>
      </c>
      <c r="AN13" s="2386" t="s">
        <v>566</v>
      </c>
      <c r="AO13" s="2282" t="s">
        <v>479</v>
      </c>
      <c r="AP13" s="2386" t="s">
        <v>566</v>
      </c>
      <c r="AQ13" s="2282" t="s">
        <v>479</v>
      </c>
      <c r="AR13" s="2386" t="s">
        <v>566</v>
      </c>
      <c r="AS13" s="2282" t="s">
        <v>479</v>
      </c>
      <c r="AT13" s="2386" t="s">
        <v>566</v>
      </c>
      <c r="AU13" s="2282" t="s">
        <v>479</v>
      </c>
      <c r="AV13" s="2386" t="s">
        <v>566</v>
      </c>
      <c r="AW13" s="2282" t="s">
        <v>479</v>
      </c>
      <c r="AX13" s="2386" t="s">
        <v>566</v>
      </c>
      <c r="AY13" s="2282" t="s">
        <v>479</v>
      </c>
      <c r="AZ13" s="2386" t="s">
        <v>566</v>
      </c>
      <c r="BA13" s="2282" t="s">
        <v>479</v>
      </c>
      <c r="BB13" s="2386" t="s">
        <v>566</v>
      </c>
      <c r="BC13" s="2282" t="s">
        <v>479</v>
      </c>
      <c r="BD13" s="2386" t="s">
        <v>566</v>
      </c>
      <c r="BE13" s="2282" t="s">
        <v>479</v>
      </c>
      <c r="BF13" s="2386" t="s">
        <v>566</v>
      </c>
      <c r="BG13" s="2282" t="s">
        <v>479</v>
      </c>
      <c r="BH13" s="2386" t="s">
        <v>566</v>
      </c>
      <c r="BI13" s="2252"/>
      <c r="BT13" s="512">
        <v>34</v>
      </c>
    </row>
    <row customHeight="1" ht="15" hidden="1">
      <c r="C14" s="183"/>
      <c r="D14" s="600" t="s">
        <v>137</v>
      </c>
      <c r="E14" s="600" t="s">
        <v>102</v>
      </c>
      <c r="F14" s="600" t="s">
        <v>90</v>
      </c>
      <c r="G14" s="666" t="str">
        <f>G1&amp;".1"</f>
        <v>4.1</v>
      </c>
      <c r="H14" s="666"/>
      <c r="I14" s="666" t="str">
        <f>I1&amp;".1"</f>
        <v>4.1</v>
      </c>
      <c r="J14" s="666"/>
      <c r="K14" s="690" t="str">
        <f>K1&amp;".1"</f>
        <v>4.1</v>
      </c>
      <c r="L14" s="690"/>
      <c r="M14" s="690" t="str">
        <f>M1&amp;".1"</f>
        <v>4.1</v>
      </c>
      <c r="N14" s="690"/>
      <c r="O14" s="690" t="str">
        <f>O1&amp;".1"</f>
        <v>4.1</v>
      </c>
      <c r="P14" s="690"/>
      <c r="Q14" s="690" t="str">
        <f>Q1&amp;".1"</f>
        <v>4.1</v>
      </c>
      <c r="R14" s="690"/>
      <c r="S14" s="690" t="str">
        <f>S1&amp;".1"</f>
        <v>4.1</v>
      </c>
      <c r="T14" s="690"/>
      <c r="U14" s="690" t="str">
        <f>U1&amp;".1"</f>
        <v>4.1</v>
      </c>
      <c r="V14" s="690"/>
      <c r="W14" s="690" t="str">
        <f>W1&amp;".1"</f>
        <v>4.1</v>
      </c>
      <c r="X14" s="690"/>
      <c r="Y14" s="690" t="str">
        <f>Y1&amp;".1"</f>
        <v>4.1</v>
      </c>
      <c r="Z14" s="690"/>
      <c r="AA14" s="690" t="str">
        <f>AA1&amp;".1"</f>
        <v>4.1</v>
      </c>
      <c r="AB14" s="690"/>
      <c r="AC14" s="690" t="str">
        <f>AC1&amp;".1"</f>
        <v>4.1</v>
      </c>
      <c r="AD14" s="690"/>
      <c r="AE14" s="690" t="str">
        <f>AE1&amp;".1"</f>
        <v>4.1</v>
      </c>
      <c r="AF14" s="690"/>
      <c r="AG14" s="690" t="str">
        <f>AG1&amp;".1"</f>
        <v>4.1</v>
      </c>
      <c r="AH14" s="690"/>
      <c r="AI14" s="690" t="str">
        <f>AI1&amp;".1"</f>
        <v>4.1</v>
      </c>
      <c r="AJ14" s="690"/>
      <c r="AK14" s="690" t="str">
        <f>AK1&amp;".1"</f>
        <v>4.1</v>
      </c>
      <c r="AL14" s="690"/>
      <c r="AM14" s="690" t="str">
        <f>AM1&amp;".1"</f>
        <v>3.1</v>
      </c>
      <c r="AN14" s="690"/>
      <c r="AO14" s="690" t="str">
        <f>AO1&amp;".1"</f>
        <v>4.1</v>
      </c>
      <c r="AP14" s="690"/>
      <c r="AQ14" s="690" t="str">
        <f>AQ1&amp;".1"</f>
        <v>3.1</v>
      </c>
      <c r="AR14" s="690"/>
      <c r="AS14" s="690" t="str">
        <f>AS1&amp;".1"</f>
        <v>4.1</v>
      </c>
      <c r="AT14" s="690"/>
      <c r="AU14" s="690" t="str">
        <f>AU1&amp;".1"</f>
        <v>4.1</v>
      </c>
      <c r="AV14" s="690"/>
      <c r="AW14" s="690" t="str">
        <f>AW1&amp;".1"</f>
        <v>3.1</v>
      </c>
      <c r="AX14" s="690"/>
      <c r="AY14" s="690" t="str">
        <f>AY1&amp;".1"</f>
        <v>4.1</v>
      </c>
      <c r="AZ14" s="690"/>
      <c r="BA14" s="690" t="str">
        <f>BA1&amp;".1"</f>
        <v>4.1</v>
      </c>
      <c r="BB14" s="690"/>
      <c r="BC14" s="690" t="str">
        <f>BC1&amp;".1"</f>
        <v>4.1</v>
      </c>
      <c r="BD14" s="690"/>
      <c r="BE14" s="690" t="str">
        <f>BE1&amp;".1"</f>
        <v>3.1</v>
      </c>
      <c r="BF14" s="690"/>
      <c r="BG14" s="690" t="str">
        <f>BG1&amp;".1"</f>
        <v>3.1</v>
      </c>
      <c r="BH14" s="690"/>
      <c r="BI14" s="296"/>
      <c r="BT14" s="512">
        <v>0</v>
      </c>
    </row>
    <row customHeight="1" ht="22.5" hidden="1">
      <c r="A15" s="512"/>
      <c r="C15" s="533"/>
      <c r="D15" s="528">
        <v>1</v>
      </c>
      <c r="E15" s="684" t="s">
        <v>4328</v>
      </c>
      <c r="F15" s="528" t="s">
        <v>4329</v>
      </c>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296" t="s">
        <v>4330</v>
      </c>
      <c r="BT15" s="512">
        <v>0</v>
      </c>
    </row>
    <row customHeight="1" ht="22.5" hidden="1">
      <c r="A16" s="512"/>
      <c r="C16" s="533"/>
      <c r="D16" s="528">
        <v>2</v>
      </c>
      <c r="E16" s="286" t="s">
        <v>4331</v>
      </c>
      <c r="F16" s="528" t="s">
        <v>4332</v>
      </c>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296" t="s">
        <v>4333</v>
      </c>
      <c r="BT16" s="512">
        <v>0</v>
      </c>
    </row>
    <row customHeight="1" ht="123.75" hidden="1">
      <c r="A17" s="512"/>
      <c r="C17" s="533"/>
      <c r="D17" s="528">
        <v>3</v>
      </c>
      <c r="E17" s="286" t="s">
        <v>4826</v>
      </c>
      <c r="F17" s="528" t="s">
        <v>482</v>
      </c>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296" t="s">
        <v>4827</v>
      </c>
      <c r="BT17" s="512">
        <v>0</v>
      </c>
    </row>
    <row customHeight="1" ht="48.29999999999999">
      <c r="A18" s="512"/>
      <c r="C18" s="533"/>
      <c r="D18" s="528">
        <v>3</v>
      </c>
      <c r="E18" s="286" t="s">
        <v>4334</v>
      </c>
      <c r="F18" s="528" t="s">
        <v>482</v>
      </c>
      <c r="G18" s="816" t="s">
        <v>482</v>
      </c>
      <c r="H18" s="817" t="s">
        <v>482</v>
      </c>
      <c r="I18" s="528" t="s">
        <v>482</v>
      </c>
      <c r="J18" s="585" t="s">
        <v>482</v>
      </c>
      <c r="K18" s="2386" t="s">
        <v>482</v>
      </c>
      <c r="L18" s="2280" t="s">
        <v>482</v>
      </c>
      <c r="M18" s="2386" t="s">
        <v>482</v>
      </c>
      <c r="N18" s="2280" t="s">
        <v>482</v>
      </c>
      <c r="O18" s="2386" t="s">
        <v>482</v>
      </c>
      <c r="P18" s="2280" t="s">
        <v>482</v>
      </c>
      <c r="Q18" s="2386" t="s">
        <v>482</v>
      </c>
      <c r="R18" s="2280" t="s">
        <v>482</v>
      </c>
      <c r="S18" s="2386" t="s">
        <v>482</v>
      </c>
      <c r="T18" s="2280" t="s">
        <v>482</v>
      </c>
      <c r="U18" s="2386" t="s">
        <v>482</v>
      </c>
      <c r="V18" s="2280" t="s">
        <v>482</v>
      </c>
      <c r="W18" s="2386" t="s">
        <v>482</v>
      </c>
      <c r="X18" s="2280" t="s">
        <v>482</v>
      </c>
      <c r="Y18" s="2386" t="s">
        <v>482</v>
      </c>
      <c r="Z18" s="2280" t="s">
        <v>482</v>
      </c>
      <c r="AA18" s="2386" t="s">
        <v>482</v>
      </c>
      <c r="AB18" s="2280" t="s">
        <v>482</v>
      </c>
      <c r="AC18" s="2386" t="s">
        <v>482</v>
      </c>
      <c r="AD18" s="2280" t="s">
        <v>482</v>
      </c>
      <c r="AE18" s="2386" t="s">
        <v>482</v>
      </c>
      <c r="AF18" s="2280" t="s">
        <v>482</v>
      </c>
      <c r="AG18" s="2386" t="s">
        <v>482</v>
      </c>
      <c r="AH18" s="2280" t="s">
        <v>482</v>
      </c>
      <c r="AI18" s="2386" t="s">
        <v>482</v>
      </c>
      <c r="AJ18" s="2280" t="s">
        <v>482</v>
      </c>
      <c r="AK18" s="2386" t="s">
        <v>482</v>
      </c>
      <c r="AL18" s="2280" t="s">
        <v>482</v>
      </c>
      <c r="AM18" s="2386" t="s">
        <v>482</v>
      </c>
      <c r="AN18" s="2280" t="s">
        <v>482</v>
      </c>
      <c r="AO18" s="2386" t="s">
        <v>482</v>
      </c>
      <c r="AP18" s="2280" t="s">
        <v>482</v>
      </c>
      <c r="AQ18" s="2386" t="s">
        <v>482</v>
      </c>
      <c r="AR18" s="2280" t="s">
        <v>482</v>
      </c>
      <c r="AS18" s="2386" t="s">
        <v>482</v>
      </c>
      <c r="AT18" s="2280" t="s">
        <v>482</v>
      </c>
      <c r="AU18" s="2386" t="s">
        <v>482</v>
      </c>
      <c r="AV18" s="2280" t="s">
        <v>482</v>
      </c>
      <c r="AW18" s="2386" t="s">
        <v>482</v>
      </c>
      <c r="AX18" s="2280" t="s">
        <v>482</v>
      </c>
      <c r="AY18" s="2386" t="s">
        <v>482</v>
      </c>
      <c r="AZ18" s="2280" t="s">
        <v>482</v>
      </c>
      <c r="BA18" s="2386" t="s">
        <v>482</v>
      </c>
      <c r="BB18" s="2280" t="s">
        <v>482</v>
      </c>
      <c r="BC18" s="2386" t="s">
        <v>482</v>
      </c>
      <c r="BD18" s="2280" t="s">
        <v>482</v>
      </c>
      <c r="BE18" s="2386" t="s">
        <v>482</v>
      </c>
      <c r="BF18" s="2280" t="s">
        <v>482</v>
      </c>
      <c r="BG18" s="2386" t="s">
        <v>482</v>
      </c>
      <c r="BH18" s="2280" t="s">
        <v>482</v>
      </c>
      <c r="BI18" s="296" t="s">
        <v>4828</v>
      </c>
      <c r="BT18" s="512">
        <v>46</v>
      </c>
    </row>
    <row customHeight="1" ht="35.699999999999996">
      <c r="A19" s="512"/>
      <c r="C19" s="533"/>
      <c r="D19" s="546" t="s">
        <v>500</v>
      </c>
      <c r="E19" s="566" t="s">
        <v>4336</v>
      </c>
      <c r="F19" s="528" t="s">
        <v>4337</v>
      </c>
      <c r="G19" s="824"/>
      <c r="H19" s="113"/>
      <c r="I19" s="824"/>
      <c r="J19" s="825"/>
      <c r="K19" s="824"/>
      <c r="L19" s="2521"/>
      <c r="M19" s="824"/>
      <c r="N19" s="2521"/>
      <c r="O19" s="824"/>
      <c r="P19" s="2521"/>
      <c r="Q19" s="824"/>
      <c r="R19" s="2521"/>
      <c r="S19" s="824"/>
      <c r="T19" s="2521"/>
      <c r="U19" s="824"/>
      <c r="V19" s="2521"/>
      <c r="W19" s="824"/>
      <c r="X19" s="2521"/>
      <c r="Y19" s="824"/>
      <c r="Z19" s="2521"/>
      <c r="AA19" s="824"/>
      <c r="AB19" s="2521"/>
      <c r="AC19" s="824"/>
      <c r="AD19" s="2521"/>
      <c r="AE19" s="824"/>
      <c r="AF19" s="2521"/>
      <c r="AG19" s="824"/>
      <c r="AH19" s="2521"/>
      <c r="AI19" s="824"/>
      <c r="AJ19" s="2521"/>
      <c r="AK19" s="824"/>
      <c r="AL19" s="2521"/>
      <c r="AM19" s="824"/>
      <c r="AN19" s="2521"/>
      <c r="AO19" s="824"/>
      <c r="AP19" s="2521"/>
      <c r="AQ19" s="824"/>
      <c r="AR19" s="2521"/>
      <c r="AS19" s="824"/>
      <c r="AT19" s="2521"/>
      <c r="AU19" s="824"/>
      <c r="AV19" s="2521"/>
      <c r="AW19" s="824"/>
      <c r="AX19" s="2521"/>
      <c r="AY19" s="824"/>
      <c r="AZ19" s="2521"/>
      <c r="BA19" s="824"/>
      <c r="BB19" s="2521"/>
      <c r="BC19" s="824"/>
      <c r="BD19" s="2521"/>
      <c r="BE19" s="824"/>
      <c r="BF19" s="2521"/>
      <c r="BG19" s="824"/>
      <c r="BH19" s="2521"/>
      <c r="BI19" s="686"/>
      <c r="BT19" s="512">
        <v>34</v>
      </c>
    </row>
    <row customHeight="1" ht="35.699999999999996">
      <c r="A20" s="512"/>
      <c r="C20" s="533"/>
      <c r="D20" s="1894" t="s">
        <v>508</v>
      </c>
      <c r="E20" s="566" t="s">
        <v>4338</v>
      </c>
      <c r="F20" s="528" t="s">
        <v>4339</v>
      </c>
      <c r="G20" s="824"/>
      <c r="H20" s="113"/>
      <c r="I20" s="824"/>
      <c r="J20" s="113"/>
      <c r="K20" s="824"/>
      <c r="L20" s="2521"/>
      <c r="M20" s="824"/>
      <c r="N20" s="2521"/>
      <c r="O20" s="824"/>
      <c r="P20" s="2521"/>
      <c r="Q20" s="824"/>
      <c r="R20" s="2521"/>
      <c r="S20" s="824"/>
      <c r="T20" s="2521"/>
      <c r="U20" s="824"/>
      <c r="V20" s="2521"/>
      <c r="W20" s="824"/>
      <c r="X20" s="2521"/>
      <c r="Y20" s="824"/>
      <c r="Z20" s="2521"/>
      <c r="AA20" s="824"/>
      <c r="AB20" s="2521"/>
      <c r="AC20" s="824"/>
      <c r="AD20" s="2521"/>
      <c r="AE20" s="824"/>
      <c r="AF20" s="2521"/>
      <c r="AG20" s="824"/>
      <c r="AH20" s="2521"/>
      <c r="AI20" s="824"/>
      <c r="AJ20" s="2521"/>
      <c r="AK20" s="824"/>
      <c r="AL20" s="2521"/>
      <c r="AM20" s="824"/>
      <c r="AN20" s="2521"/>
      <c r="AO20" s="824"/>
      <c r="AP20" s="2521"/>
      <c r="AQ20" s="824"/>
      <c r="AR20" s="2521"/>
      <c r="AS20" s="824"/>
      <c r="AT20" s="2521"/>
      <c r="AU20" s="824"/>
      <c r="AV20" s="2521"/>
      <c r="AW20" s="824"/>
      <c r="AX20" s="2521"/>
      <c r="AY20" s="824"/>
      <c r="AZ20" s="2521"/>
      <c r="BA20" s="824"/>
      <c r="BB20" s="2521"/>
      <c r="BC20" s="824"/>
      <c r="BD20" s="2521"/>
      <c r="BE20" s="824"/>
      <c r="BF20" s="2521"/>
      <c r="BG20" s="824"/>
      <c r="BH20" s="2521"/>
      <c r="BI20" s="686"/>
      <c r="BT20" s="512">
        <v>34</v>
      </c>
    </row>
    <row customHeight="1" ht="48.29999999999999">
      <c r="A21" s="512"/>
      <c r="C21" s="533"/>
      <c r="D21" s="1894" t="s">
        <v>510</v>
      </c>
      <c r="E21" s="566" t="s">
        <v>4340</v>
      </c>
      <c r="F21" s="528" t="s">
        <v>760</v>
      </c>
      <c r="G21" s="687"/>
      <c r="H21" s="113"/>
      <c r="I21" s="687"/>
      <c r="J21" s="113"/>
      <c r="K21" s="687"/>
      <c r="L21" s="2521"/>
      <c r="M21" s="687"/>
      <c r="N21" s="2521"/>
      <c r="O21" s="687"/>
      <c r="P21" s="2521"/>
      <c r="Q21" s="687"/>
      <c r="R21" s="2521"/>
      <c r="S21" s="687"/>
      <c r="T21" s="2521"/>
      <c r="U21" s="687"/>
      <c r="V21" s="2521"/>
      <c r="W21" s="687"/>
      <c r="X21" s="2521"/>
      <c r="Y21" s="687"/>
      <c r="Z21" s="2521"/>
      <c r="AA21" s="687"/>
      <c r="AB21" s="2521"/>
      <c r="AC21" s="687"/>
      <c r="AD21" s="2521"/>
      <c r="AE21" s="687"/>
      <c r="AF21" s="2521"/>
      <c r="AG21" s="687"/>
      <c r="AH21" s="2521"/>
      <c r="AI21" s="687"/>
      <c r="AJ21" s="2521"/>
      <c r="AK21" s="687"/>
      <c r="AL21" s="2521"/>
      <c r="AM21" s="687"/>
      <c r="AN21" s="2521"/>
      <c r="AO21" s="687"/>
      <c r="AP21" s="2521"/>
      <c r="AQ21" s="687"/>
      <c r="AR21" s="2521"/>
      <c r="AS21" s="687"/>
      <c r="AT21" s="2521"/>
      <c r="AU21" s="687"/>
      <c r="AV21" s="2521"/>
      <c r="AW21" s="687"/>
      <c r="AX21" s="2521"/>
      <c r="AY21" s="687"/>
      <c r="AZ21" s="2521"/>
      <c r="BA21" s="687"/>
      <c r="BB21" s="2521"/>
      <c r="BC21" s="687"/>
      <c r="BD21" s="2521"/>
      <c r="BE21" s="687"/>
      <c r="BF21" s="2521"/>
      <c r="BG21" s="687"/>
      <c r="BH21" s="2521"/>
      <c r="BI21" s="686"/>
      <c r="BT21" s="512">
        <v>46</v>
      </c>
    </row>
    <row customHeight="1" ht="67.5" hidden="1">
      <c r="A22" s="512"/>
      <c r="C22" s="533"/>
      <c r="D22" s="528">
        <v>5</v>
      </c>
      <c r="E22" s="286" t="s">
        <v>4829</v>
      </c>
      <c r="F22" s="528" t="s">
        <v>734</v>
      </c>
      <c r="G22" s="688"/>
      <c r="H22" s="689"/>
      <c r="I22" s="688"/>
      <c r="J22" s="689"/>
      <c r="K22" s="688"/>
      <c r="L22" s="1446"/>
      <c r="M22" s="688"/>
      <c r="N22" s="1446"/>
      <c r="O22" s="688"/>
      <c r="P22" s="1446"/>
      <c r="Q22" s="688"/>
      <c r="R22" s="1446"/>
      <c r="S22" s="688"/>
      <c r="T22" s="1446"/>
      <c r="U22" s="688"/>
      <c r="V22" s="1446"/>
      <c r="W22" s="688"/>
      <c r="X22" s="1446"/>
      <c r="Y22" s="688"/>
      <c r="Z22" s="1446"/>
      <c r="AA22" s="688"/>
      <c r="AB22" s="1446"/>
      <c r="AC22" s="688"/>
      <c r="AD22" s="1446"/>
      <c r="AE22" s="688"/>
      <c r="AF22" s="1446"/>
      <c r="AG22" s="688"/>
      <c r="AH22" s="1446"/>
      <c r="AI22" s="688"/>
      <c r="AJ22" s="1446"/>
      <c r="AK22" s="688"/>
      <c r="AL22" s="1446"/>
      <c r="AM22" s="688"/>
      <c r="AN22" s="1446"/>
      <c r="AO22" s="688"/>
      <c r="AP22" s="1446"/>
      <c r="AQ22" s="688"/>
      <c r="AR22" s="1446"/>
      <c r="AS22" s="688"/>
      <c r="AT22" s="1446"/>
      <c r="AU22" s="688"/>
      <c r="AV22" s="1446"/>
      <c r="AW22" s="688"/>
      <c r="AX22" s="1446"/>
      <c r="AY22" s="688"/>
      <c r="AZ22" s="1446"/>
      <c r="BA22" s="688"/>
      <c r="BB22" s="1446"/>
      <c r="BC22" s="688"/>
      <c r="BD22" s="1446"/>
      <c r="BE22" s="688"/>
      <c r="BF22" s="1446"/>
      <c r="BG22" s="688"/>
      <c r="BH22" s="1446"/>
      <c r="BI22" s="296" t="s">
        <v>4830</v>
      </c>
      <c r="BT22" s="512">
        <v>0</v>
      </c>
    </row>
    <row customHeight="1" ht="33.75" hidden="1">
      <c r="C23" s="458"/>
      <c r="D23" s="528">
        <v>6</v>
      </c>
      <c r="E23" s="286" t="s">
        <v>4831</v>
      </c>
      <c r="F23" s="528" t="s">
        <v>4832</v>
      </c>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296" t="s">
        <v>4833</v>
      </c>
      <c r="BT23" s="512">
        <v>0</v>
      </c>
    </row>
    <row customHeight="1" ht="15.75">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642"/>
      <c r="AM24" s="1642"/>
      <c r="AN24" s="1642"/>
      <c r="AO24" s="1642"/>
      <c r="AP24" s="1642"/>
      <c r="AQ24" s="1642"/>
      <c r="AR24" s="1642"/>
      <c r="AS24" s="1642"/>
      <c r="AT24" s="1642"/>
      <c r="AU24" s="1642"/>
      <c r="AV24" s="1642"/>
      <c r="AW24" s="1642"/>
      <c r="AX24" s="1642"/>
      <c r="AY24" s="1642"/>
      <c r="AZ24" s="1642"/>
      <c r="BA24" s="1642"/>
      <c r="BB24" s="1642"/>
      <c r="BC24" s="1642"/>
      <c r="BD24" s="1642"/>
      <c r="BE24" s="1642"/>
      <c r="BF24" s="1642"/>
      <c r="BG24" s="1642"/>
      <c r="BH24" s="1642"/>
      <c r="BT24" s="512">
        <v>15</v>
      </c>
    </row>
    <row customHeight="1" ht="15.75">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642"/>
      <c r="AM25" s="1642"/>
      <c r="AN25" s="1642"/>
      <c r="AO25" s="1642"/>
      <c r="AP25" s="1642"/>
      <c r="AQ25" s="1642"/>
      <c r="AR25" s="1642"/>
      <c r="AS25" s="1642"/>
      <c r="AT25" s="1642"/>
      <c r="AU25" s="1642"/>
      <c r="AV25" s="1642"/>
      <c r="AW25" s="1642"/>
      <c r="AX25" s="1642"/>
      <c r="AY25" s="1642"/>
      <c r="AZ25" s="1642"/>
      <c r="BA25" s="1642"/>
      <c r="BB25" s="1642"/>
      <c r="BC25" s="1642"/>
      <c r="BD25" s="1642"/>
      <c r="BE25" s="1642"/>
      <c r="BF25" s="1642"/>
      <c r="BG25" s="1642"/>
      <c r="BH25" s="1642"/>
      <c r="BT25" s="512">
        <v>15</v>
      </c>
    </row>
    <row customHeight="1" ht="15.75">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T26" s="512">
        <v>15</v>
      </c>
    </row>
    <row customHeight="1" ht="15.75">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T27" s="512">
        <v>15</v>
      </c>
    </row>
    <row customHeight="1" ht="15.75">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T28" s="512">
        <v>15</v>
      </c>
    </row>
    <row customHeight="1" ht="15.75">
      <c r="J29" s="826"/>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T29" s="512">
        <v>15</v>
      </c>
    </row>
    <row customHeight="1" ht="22.5" hidden="1">
      <c r="A30" s="456" t="s">
        <v>82</v>
      </c>
      <c r="B30" s="512">
        <v>0</v>
      </c>
      <c r="C30" s="690">
        <v>4</v>
      </c>
      <c r="D30" s="512">
        <v>6</v>
      </c>
      <c r="E30" s="512">
        <v>47</v>
      </c>
      <c r="F30" s="512">
        <v>9</v>
      </c>
      <c r="G30" s="765">
        <v>0</v>
      </c>
      <c r="H30" s="765">
        <v>0</v>
      </c>
      <c r="I30" s="512">
        <v>25</v>
      </c>
      <c r="J30" s="512">
        <v>33</v>
      </c>
      <c r="K30" s="1642">
        <v>0</v>
      </c>
      <c r="L30" s="1642">
        <v>0</v>
      </c>
      <c r="M30" s="1642">
        <v>0</v>
      </c>
      <c r="N30" s="1642">
        <v>0</v>
      </c>
      <c r="O30" s="1642">
        <v>0</v>
      </c>
      <c r="P30" s="1642">
        <v>0</v>
      </c>
      <c r="Q30" s="1642">
        <v>0</v>
      </c>
      <c r="R30" s="1642">
        <v>0</v>
      </c>
      <c r="S30" s="1642">
        <v>0</v>
      </c>
      <c r="T30" s="1642">
        <v>0</v>
      </c>
      <c r="U30" s="1642">
        <v>0</v>
      </c>
      <c r="V30" s="1642">
        <v>0</v>
      </c>
      <c r="W30" s="1642">
        <v>0</v>
      </c>
      <c r="X30" s="1642">
        <v>0</v>
      </c>
      <c r="Y30" s="1642">
        <v>0</v>
      </c>
      <c r="Z30" s="1642">
        <v>0</v>
      </c>
      <c r="AA30" s="1642">
        <v>0</v>
      </c>
      <c r="AB30" s="1642">
        <v>0</v>
      </c>
      <c r="AC30" s="1642">
        <v>0</v>
      </c>
      <c r="AD30" s="1642">
        <v>0</v>
      </c>
      <c r="AE30" s="1642">
        <v>0</v>
      </c>
      <c r="AF30" s="1642">
        <v>0</v>
      </c>
      <c r="AG30" s="1642">
        <v>0</v>
      </c>
      <c r="AH30" s="1642">
        <v>0</v>
      </c>
      <c r="AI30" s="1642">
        <v>0</v>
      </c>
      <c r="AJ30" s="1642">
        <v>0</v>
      </c>
      <c r="AK30" s="1642">
        <v>0</v>
      </c>
      <c r="AL30" s="1642">
        <v>0</v>
      </c>
      <c r="AM30" s="1642">
        <v>0</v>
      </c>
      <c r="AN30" s="1642">
        <v>0</v>
      </c>
      <c r="AO30" s="1642">
        <v>0</v>
      </c>
      <c r="AP30" s="1642">
        <v>0</v>
      </c>
      <c r="AQ30" s="1642">
        <v>0</v>
      </c>
      <c r="AR30" s="1642">
        <v>0</v>
      </c>
      <c r="AS30" s="1642">
        <v>0</v>
      </c>
      <c r="AT30" s="1642">
        <v>0</v>
      </c>
      <c r="AU30" s="1642">
        <v>0</v>
      </c>
      <c r="AV30" s="1642">
        <v>0</v>
      </c>
      <c r="AW30" s="1642">
        <v>0</v>
      </c>
      <c r="AX30" s="1642">
        <v>0</v>
      </c>
      <c r="AY30" s="1642">
        <v>0</v>
      </c>
      <c r="AZ30" s="1642">
        <v>0</v>
      </c>
      <c r="BA30" s="1642">
        <v>0</v>
      </c>
      <c r="BB30" s="1642">
        <v>0</v>
      </c>
      <c r="BC30" s="1642">
        <v>0</v>
      </c>
      <c r="BD30" s="1642">
        <v>0</v>
      </c>
      <c r="BE30" s="1642">
        <v>0</v>
      </c>
      <c r="BF30" s="1642">
        <v>0</v>
      </c>
      <c r="BG30" s="1642">
        <v>0</v>
      </c>
      <c r="BH30" s="1642">
        <v>0</v>
      </c>
      <c r="BI30" s="424">
        <v>50</v>
      </c>
      <c r="BJ30" s="512">
        <v>10</v>
      </c>
      <c r="BK30" s="512">
        <v>10</v>
      </c>
      <c r="BL30" s="512">
        <v>10</v>
      </c>
      <c r="BM30" s="512">
        <v>10</v>
      </c>
      <c r="BN30" s="512">
        <v>10</v>
      </c>
      <c r="BO30" s="512">
        <v>10</v>
      </c>
      <c r="BP30" s="512">
        <v>10</v>
      </c>
      <c r="BQ30" s="512">
        <v>10</v>
      </c>
      <c r="BR30" s="512">
        <v>10</v>
      </c>
      <c r="BS30" s="682">
        <v>10</v>
      </c>
      <c r="BT30" s="512">
        <v>23</v>
      </c>
    </row>
  </sheetData>
  <sheetProtection formatColumns="0" formatRows="0" autoFilter="0" sort="0" insertRows="0" insertColumns="1" deleteRows="0" deleteColumns="0"/>
  <mergeCells count="88">
    <mergeCell ref="D5:J5"/>
    <mergeCell ref="D6:J6"/>
    <mergeCell ref="BI9:B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CAB624-FC28-E4CE-8978-C4F5D59246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4" width="11.00390625" customWidth="1"/>
    <col min="3" max="3" style="1854" width="9.140625"/>
    <col min="4" max="4" style="1854"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8" style="1073" width="34.57421875" customWidth="1"/>
    <col min="59" max="59" style="1829"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4" customFormat="1" customHeight="1" ht="11.25">
      <c r="A1" s="1074" t="s">
        <v>4834</v>
      </c>
      <c r="B1" s="1074" t="s">
        <v>4835</v>
      </c>
      <c r="C1" s="1074" t="s">
        <v>4836</v>
      </c>
      <c r="D1" s="1074" t="s">
        <v>4837</v>
      </c>
      <c r="E1" s="1074" t="s">
        <v>4838</v>
      </c>
      <c r="F1" s="1074" t="s">
        <v>4839</v>
      </c>
      <c r="G1" s="1074" t="s">
        <v>4840</v>
      </c>
      <c r="H1" s="1074" t="s">
        <v>4841</v>
      </c>
      <c r="I1" s="1074" t="s">
        <v>4842</v>
      </c>
      <c r="J1" s="1074" t="s">
        <v>4843</v>
      </c>
      <c r="K1" s="1074" t="s">
        <v>4844</v>
      </c>
      <c r="L1" s="1074" t="s">
        <v>4845</v>
      </c>
      <c r="M1" s="1074"/>
      <c r="N1" s="1074" t="s">
        <v>4846</v>
      </c>
      <c r="O1" s="1074" t="s">
        <v>4847</v>
      </c>
      <c r="P1" s="1074" t="s">
        <v>4848</v>
      </c>
      <c r="Q1" s="1074" t="s">
        <v>4849</v>
      </c>
      <c r="R1" s="1074" t="s">
        <v>4850</v>
      </c>
      <c r="S1" s="1074" t="s">
        <v>4851</v>
      </c>
      <c r="T1" s="1074" t="s">
        <v>4852</v>
      </c>
      <c r="U1" s="1074" t="s">
        <v>4853</v>
      </c>
      <c r="V1" s="1074"/>
      <c r="W1" s="804" t="s">
        <v>4854</v>
      </c>
      <c r="X1" s="1074" t="s">
        <v>4855</v>
      </c>
      <c r="Y1" s="1074" t="s">
        <v>4856</v>
      </c>
      <c r="Z1" s="1074"/>
      <c r="AA1" s="1074" t="s">
        <v>4857</v>
      </c>
      <c r="AB1" s="1074"/>
      <c r="AC1" s="1074" t="s">
        <v>4858</v>
      </c>
      <c r="AD1" s="1074"/>
      <c r="AF1" s="1074" t="s">
        <v>4859</v>
      </c>
      <c r="AH1" s="1074" t="s">
        <v>4860</v>
      </c>
      <c r="AI1" s="1074" t="s">
        <v>4861</v>
      </c>
      <c r="AK1" s="1074" t="s">
        <v>4862</v>
      </c>
      <c r="AM1" s="1074" t="s">
        <v>4863</v>
      </c>
      <c r="AP1" s="1074" t="s">
        <v>4864</v>
      </c>
      <c r="AQ1" s="1074" t="s">
        <v>4865</v>
      </c>
      <c r="AS1" s="1074" t="s">
        <v>4866</v>
      </c>
      <c r="AU1" s="1074" t="s">
        <v>4867</v>
      </c>
      <c r="AW1" s="1074" t="s">
        <v>4868</v>
      </c>
      <c r="AX1" s="1074" t="s">
        <v>4869</v>
      </c>
      <c r="AZ1" s="1159" t="s">
        <v>4870</v>
      </c>
      <c r="BB1" s="1074" t="s">
        <v>4871</v>
      </c>
      <c r="BC1" s="1074"/>
      <c r="BE1" s="1074" t="s">
        <v>4872</v>
      </c>
      <c r="BF1" s="1074" t="s">
        <v>4873</v>
      </c>
      <c r="BH1" s="1076" t="s">
        <v>4327</v>
      </c>
      <c r="BI1" s="1077"/>
      <c r="BJ1" s="1078" t="s">
        <v>4874</v>
      </c>
      <c r="BK1" s="1077"/>
      <c r="BL1" s="1079" t="s">
        <v>4427</v>
      </c>
      <c r="BM1" s="1077"/>
      <c r="BN1" s="1080" t="s">
        <v>4875</v>
      </c>
      <c r="BS1" s="1434"/>
    </row>
    <row customHeight="1" ht="11.25">
      <c r="A2" s="1081" t="s">
        <v>4876</v>
      </c>
      <c r="B2" s="1082">
        <v>2000</v>
      </c>
      <c r="C2" s="1082">
        <v>2022</v>
      </c>
      <c r="D2" s="1082" t="s">
        <v>62</v>
      </c>
      <c r="E2" s="1083" t="s">
        <v>4877</v>
      </c>
      <c r="F2" s="1083" t="s">
        <v>4878</v>
      </c>
      <c r="G2" s="1083" t="s">
        <v>4879</v>
      </c>
      <c r="H2" s="1084" t="s">
        <v>54</v>
      </c>
      <c r="I2" s="1083" t="s">
        <v>137</v>
      </c>
      <c r="J2" s="1083" t="s">
        <v>4880</v>
      </c>
      <c r="K2" s="1085" t="s">
        <v>4881</v>
      </c>
      <c r="L2" s="1086"/>
      <c r="M2" s="1085">
        <v>1</v>
      </c>
      <c r="N2" s="1169" t="s">
        <v>4882</v>
      </c>
      <c r="O2" s="1084" t="s">
        <v>4883</v>
      </c>
      <c r="P2" s="1087" t="s">
        <v>37</v>
      </c>
      <c r="Q2" s="1088" t="s">
        <v>4884</v>
      </c>
      <c r="R2" s="150" t="s">
        <v>4885</v>
      </c>
      <c r="S2" s="150" t="s">
        <v>4886</v>
      </c>
      <c r="T2" s="1089" t="s">
        <v>4887</v>
      </c>
      <c r="U2" s="1086" t="s">
        <v>4888</v>
      </c>
      <c r="V2" s="1090">
        <v>1</v>
      </c>
      <c r="W2" s="1091"/>
      <c r="X2" s="1091" t="s">
        <v>4889</v>
      </c>
      <c r="Y2" s="1082" t="s">
        <v>4890</v>
      </c>
      <c r="Z2" s="1092"/>
      <c r="AA2" s="1082" t="s">
        <v>4891</v>
      </c>
      <c r="AB2" s="1093" t="s">
        <v>4891</v>
      </c>
      <c r="AC2" s="1082" t="s">
        <v>4892</v>
      </c>
      <c r="AD2" s="1093" t="s">
        <v>4892</v>
      </c>
      <c r="AF2" s="1084" t="s">
        <v>4888</v>
      </c>
      <c r="AH2" s="1083" t="s">
        <v>4893</v>
      </c>
      <c r="AI2" s="1083" t="s">
        <v>4893</v>
      </c>
      <c r="AK2" s="1083" t="s">
        <v>4894</v>
      </c>
      <c r="AM2" s="1083" t="s">
        <v>4895</v>
      </c>
      <c r="AP2" s="1094" t="s">
        <v>4889</v>
      </c>
      <c r="AQ2" s="1095" t="s">
        <v>4889</v>
      </c>
      <c r="AS2" s="1082" t="s">
        <v>4896</v>
      </c>
      <c r="AU2" s="1127" t="s">
        <v>4897</v>
      </c>
      <c r="AW2" s="1127" t="s">
        <v>4898</v>
      </c>
      <c r="AX2" s="1127" t="s">
        <v>4898</v>
      </c>
      <c r="AZ2" s="1127" t="s">
        <v>52</v>
      </c>
      <c r="BB2" s="1127" t="s">
        <v>753</v>
      </c>
      <c r="BC2" s="1127" t="s">
        <v>754</v>
      </c>
      <c r="BE2" s="2092" t="s">
        <v>4899</v>
      </c>
      <c r="BF2" s="2092" t="s">
        <v>4899</v>
      </c>
    </row>
    <row customHeight="1" ht="11.25">
      <c r="A3" s="1081" t="s">
        <v>4900</v>
      </c>
      <c r="B3" s="1082">
        <v>2001</v>
      </c>
      <c r="C3" s="1082">
        <v>2023</v>
      </c>
      <c r="D3" s="1082" t="s">
        <v>19</v>
      </c>
      <c r="E3" s="1083" t="s">
        <v>4901</v>
      </c>
      <c r="F3" s="1083" t="s">
        <v>4902</v>
      </c>
      <c r="G3" s="1083" t="s">
        <v>4903</v>
      </c>
      <c r="H3" s="1084" t="s">
        <v>4904</v>
      </c>
      <c r="I3" s="1083" t="s">
        <v>102</v>
      </c>
      <c r="J3" s="1083" t="s">
        <v>732</v>
      </c>
      <c r="K3" s="1085" t="s">
        <v>4905</v>
      </c>
      <c r="L3" s="1086">
        <f>_xlfn.IFERROR(MATCH(K3,OFFER_METHOD,0),0)</f>
        <v>0</v>
      </c>
      <c r="M3" s="1085">
        <v>2</v>
      </c>
      <c r="N3" s="1169" t="s">
        <v>4906</v>
      </c>
      <c r="O3" s="1084" t="s">
        <v>4907</v>
      </c>
      <c r="P3" s="1087" t="s">
        <v>4908</v>
      </c>
      <c r="Q3" s="1088" t="s">
        <v>4909</v>
      </c>
      <c r="R3" s="150" t="s">
        <v>4910</v>
      </c>
      <c r="S3" s="150" t="s">
        <v>4911</v>
      </c>
      <c r="T3" s="1089" t="s">
        <v>4912</v>
      </c>
      <c r="U3" s="1086" t="s">
        <v>4913</v>
      </c>
      <c r="V3" s="1090">
        <v>2</v>
      </c>
      <c r="W3" s="1091"/>
      <c r="X3" s="1091" t="s">
        <v>4914</v>
      </c>
      <c r="Y3" s="1082" t="s">
        <v>4890</v>
      </c>
      <c r="Z3" s="1092"/>
      <c r="AA3" s="1082" t="s">
        <v>4915</v>
      </c>
      <c r="AB3" s="1093" t="s">
        <v>4915</v>
      </c>
      <c r="AC3" s="1082" t="s">
        <v>4916</v>
      </c>
      <c r="AD3" s="1093" t="s">
        <v>4916</v>
      </c>
      <c r="AF3" s="1084" t="s">
        <v>4913</v>
      </c>
      <c r="AH3" s="1083" t="s">
        <v>4917</v>
      </c>
      <c r="AI3" s="1083" t="s">
        <v>4918</v>
      </c>
      <c r="AK3" s="1083" t="s">
        <v>4919</v>
      </c>
      <c r="AM3" s="1083" t="s">
        <v>4920</v>
      </c>
      <c r="AP3" s="1094" t="s">
        <v>4921</v>
      </c>
      <c r="AQ3" s="1095" t="s">
        <v>4921</v>
      </c>
      <c r="AS3" s="1082" t="s">
        <v>4922</v>
      </c>
      <c r="AU3" s="1127" t="s">
        <v>4923</v>
      </c>
      <c r="AW3" s="1127" t="s">
        <v>4924</v>
      </c>
      <c r="AX3" s="1127" t="s">
        <v>4924</v>
      </c>
      <c r="AZ3" s="1127" t="s">
        <v>4925</v>
      </c>
      <c r="BB3" s="1127" t="s">
        <v>4926</v>
      </c>
      <c r="BC3" s="1127" t="s">
        <v>754</v>
      </c>
      <c r="BE3" s="2092" t="s">
        <v>4927</v>
      </c>
      <c r="BF3" s="2092" t="s">
        <v>4927</v>
      </c>
      <c r="BH3" s="1074" t="s">
        <v>4928</v>
      </c>
      <c r="BJ3" s="1074" t="s">
        <v>4929</v>
      </c>
      <c r="BL3" s="1074" t="s">
        <v>4930</v>
      </c>
      <c r="BN3" s="1074" t="s">
        <v>4931</v>
      </c>
      <c r="BR3" s="1074" t="s">
        <v>4932</v>
      </c>
      <c r="BS3" s="1435"/>
      <c r="BT3" s="1077"/>
      <c r="BU3" s="1074" t="s">
        <v>4933</v>
      </c>
      <c r="BV3" s="1077"/>
      <c r="BW3" s="1696"/>
      <c r="BX3" s="1698" t="s">
        <v>4934</v>
      </c>
      <c r="CA3" s="1074" t="s">
        <v>4935</v>
      </c>
    </row>
    <row customHeight="1" ht="11.25">
      <c r="A4" s="1081" t="s">
        <v>4936</v>
      </c>
      <c r="B4" s="1082">
        <v>2002</v>
      </c>
      <c r="C4" s="1082">
        <v>2024</v>
      </c>
      <c r="E4" s="1083" t="s">
        <v>4937</v>
      </c>
      <c r="F4" s="1083" t="s">
        <v>4938</v>
      </c>
      <c r="H4" s="1084" t="s">
        <v>4939</v>
      </c>
      <c r="I4" s="1083" t="s">
        <v>90</v>
      </c>
      <c r="J4" s="1083" t="s">
        <v>4940</v>
      </c>
      <c r="K4" s="1085" t="s">
        <v>4941</v>
      </c>
      <c r="L4" s="1086">
        <f>_xlfn.IFERROR(MATCH(K4,OFFER_METHOD,0),0)</f>
        <v>0</v>
      </c>
      <c r="M4" s="1085">
        <v>3</v>
      </c>
      <c r="N4" s="1169" t="s">
        <v>4942</v>
      </c>
      <c r="O4" s="1083" t="s">
        <v>4943</v>
      </c>
      <c r="Q4" s="1088" t="s">
        <v>4944</v>
      </c>
      <c r="R4" s="150" t="s">
        <v>4945</v>
      </c>
      <c r="S4" s="150" t="s">
        <v>4946</v>
      </c>
      <c r="T4" s="1089" t="s">
        <v>4947</v>
      </c>
      <c r="U4" s="1086" t="s">
        <v>4948</v>
      </c>
      <c r="V4" s="1090">
        <v>3</v>
      </c>
      <c r="W4" s="1091"/>
      <c r="X4" s="1091" t="s">
        <v>4949</v>
      </c>
      <c r="Y4" s="1082" t="s">
        <v>4890</v>
      </c>
      <c r="Z4" s="1098"/>
      <c r="AC4" s="1082" t="s">
        <v>4950</v>
      </c>
      <c r="AD4" s="1093" t="s">
        <v>4950</v>
      </c>
      <c r="AF4" s="1084" t="s">
        <v>4948</v>
      </c>
      <c r="AH4" s="1084" t="s">
        <v>4951</v>
      </c>
      <c r="AK4" s="1083" t="s">
        <v>4952</v>
      </c>
      <c r="AM4" s="1083" t="s">
        <v>4953</v>
      </c>
      <c r="AP4" s="1094" t="s">
        <v>4914</v>
      </c>
      <c r="AQ4" s="1095" t="s">
        <v>4914</v>
      </c>
      <c r="AS4" s="1082" t="s">
        <v>4954</v>
      </c>
      <c r="AU4" s="1127" t="s">
        <v>4955</v>
      </c>
      <c r="AW4" s="1127" t="s">
        <v>4956</v>
      </c>
      <c r="AX4" s="1127" t="s">
        <v>4956</v>
      </c>
      <c r="AZ4" s="1127" t="s">
        <v>4957</v>
      </c>
      <c r="BB4" s="1127" t="s">
        <v>751</v>
      </c>
      <c r="BC4" s="1127" t="s">
        <v>752</v>
      </c>
      <c r="BE4" s="1127">
        <v>2000</v>
      </c>
      <c r="BF4" s="1127" t="s">
        <v>4958</v>
      </c>
      <c r="BH4" s="1075" t="s">
        <v>4959</v>
      </c>
      <c r="BJ4" s="1075" t="s">
        <v>4959</v>
      </c>
      <c r="BL4" s="1075" t="s">
        <v>4959</v>
      </c>
      <c r="BN4" s="1075" t="s">
        <v>4959</v>
      </c>
      <c r="BQ4" s="1439" t="s">
        <v>4960</v>
      </c>
      <c r="BR4" s="1166" t="s">
        <v>4961</v>
      </c>
      <c r="BS4" s="281"/>
      <c r="BT4" s="1439" t="s">
        <v>4962</v>
      </c>
      <c r="BU4" s="1166" t="s">
        <v>4963</v>
      </c>
      <c r="BV4" s="1077"/>
      <c r="BW4" s="1703" t="s">
        <v>4964</v>
      </c>
      <c r="BX4" s="1697" t="s">
        <v>4965</v>
      </c>
      <c r="BZ4" s="1439" t="s">
        <v>4966</v>
      </c>
      <c r="CA4" s="1166" t="s">
        <v>4967</v>
      </c>
    </row>
    <row customHeight="1" ht="11.25">
      <c r="A5" s="1081" t="s">
        <v>4968</v>
      </c>
      <c r="B5" s="1082">
        <v>2003</v>
      </c>
      <c r="C5" s="1082">
        <v>2025</v>
      </c>
      <c r="E5" s="1083" t="s">
        <v>4969</v>
      </c>
      <c r="F5" s="1083" t="s">
        <v>4970</v>
      </c>
      <c r="H5" s="1084" t="s">
        <v>4971</v>
      </c>
      <c r="I5" s="1083" t="s">
        <v>91</v>
      </c>
      <c r="K5" s="1085" t="s">
        <v>4972</v>
      </c>
      <c r="L5" s="1086">
        <f>_xlfn.IFERROR(MATCH(K5,OFFER_METHOD,0),0)</f>
        <v>0</v>
      </c>
      <c r="M5" s="1085">
        <v>4</v>
      </c>
      <c r="N5" s="1099" t="s">
        <v>4973</v>
      </c>
      <c r="O5" s="1083" t="s">
        <v>4974</v>
      </c>
      <c r="Q5" s="1088" t="s">
        <v>4975</v>
      </c>
      <c r="R5" s="150" t="s">
        <v>4976</v>
      </c>
      <c r="T5" s="1084" t="s">
        <v>4977</v>
      </c>
      <c r="U5" s="1086" t="s">
        <v>4978</v>
      </c>
      <c r="V5" s="1090">
        <v>4</v>
      </c>
      <c r="W5" s="1091"/>
      <c r="X5" s="1091" t="s">
        <v>344</v>
      </c>
      <c r="Y5" s="1082" t="s">
        <v>4979</v>
      </c>
      <c r="Z5" s="1098">
        <v>1</v>
      </c>
      <c r="AF5" s="1084" t="s">
        <v>4980</v>
      </c>
      <c r="AH5" s="1083" t="s">
        <v>4981</v>
      </c>
      <c r="AK5" s="1083" t="s">
        <v>4982</v>
      </c>
      <c r="AM5" s="1083" t="s">
        <v>4983</v>
      </c>
      <c r="AP5" s="1094" t="s">
        <v>344</v>
      </c>
      <c r="AQ5" s="1095" t="s">
        <v>344</v>
      </c>
      <c r="AU5" s="1127" t="s">
        <v>4984</v>
      </c>
      <c r="AW5" s="1127" t="s">
        <v>4985</v>
      </c>
      <c r="AX5" s="1127" t="s">
        <v>4985</v>
      </c>
      <c r="AZ5" s="1127" t="s">
        <v>4986</v>
      </c>
      <c r="BB5" s="1127" t="s">
        <v>4987</v>
      </c>
      <c r="BC5" s="1127" t="s">
        <v>746</v>
      </c>
      <c r="BE5" s="1127">
        <v>2001</v>
      </c>
      <c r="BF5" s="1127" t="s">
        <v>4988</v>
      </c>
      <c r="BH5" s="1075" t="s">
        <v>4561</v>
      </c>
      <c r="BJ5" s="1075" t="s">
        <v>4561</v>
      </c>
      <c r="BL5" s="1075" t="s">
        <v>4561</v>
      </c>
      <c r="BN5" s="1075" t="s">
        <v>4989</v>
      </c>
      <c r="BQ5" s="1288">
        <v>4213775</v>
      </c>
      <c r="BR5" s="1075" t="s">
        <v>4889</v>
      </c>
      <c r="BS5" s="1436"/>
      <c r="BT5" s="1288">
        <v>64236871</v>
      </c>
      <c r="BU5" s="1075" t="s">
        <v>405</v>
      </c>
      <c r="BV5" s="1077"/>
      <c r="BW5" s="1701">
        <v>4213767</v>
      </c>
      <c r="BX5" s="1699" t="s">
        <v>4990</v>
      </c>
      <c r="BZ5" s="1288">
        <v>64237509</v>
      </c>
      <c r="CA5" s="1302" t="s">
        <v>4991</v>
      </c>
    </row>
    <row customHeight="1" ht="11.25">
      <c r="A6" s="1081" t="s">
        <v>4992</v>
      </c>
      <c r="B6" s="1082">
        <v>2004</v>
      </c>
      <c r="C6" s="1082">
        <v>2026</v>
      </c>
      <c r="E6" s="1083" t="s">
        <v>4993</v>
      </c>
      <c r="F6" s="1100"/>
      <c r="H6" s="1084" t="s">
        <v>4994</v>
      </c>
      <c r="I6" s="1083" t="s">
        <v>115</v>
      </c>
      <c r="J6" s="1074" t="s">
        <v>4995</v>
      </c>
      <c r="L6" s="1086">
        <f>SUM(kind_of_control_method_filter)</f>
        <v>0</v>
      </c>
      <c r="N6" s="1099" t="s">
        <v>4996</v>
      </c>
      <c r="O6" s="1083" t="s">
        <v>4997</v>
      </c>
      <c r="R6" s="150" t="s">
        <v>4884</v>
      </c>
      <c r="T6" s="1084" t="s">
        <v>4998</v>
      </c>
      <c r="U6" s="1086" t="s">
        <v>4980</v>
      </c>
      <c r="V6" s="1090">
        <v>5</v>
      </c>
      <c r="W6" s="1091"/>
      <c r="X6" s="1082" t="s">
        <v>350</v>
      </c>
      <c r="Y6" s="1082" t="s">
        <v>4999</v>
      </c>
      <c r="Z6" s="1098"/>
      <c r="AA6" s="1101"/>
      <c r="AH6" s="1083" t="s">
        <v>5000</v>
      </c>
      <c r="AK6" s="1083" t="s">
        <v>5001</v>
      </c>
      <c r="AM6" s="1083" t="s">
        <v>5002</v>
      </c>
      <c r="AP6" s="1094" t="s">
        <v>350</v>
      </c>
      <c r="AQ6" s="1095" t="s">
        <v>350</v>
      </c>
      <c r="AU6" s="1127" t="s">
        <v>5003</v>
      </c>
      <c r="AW6" s="1127" t="s">
        <v>5004</v>
      </c>
      <c r="AX6" s="1127" t="s">
        <v>5004</v>
      </c>
      <c r="BB6" s="1127" t="s">
        <v>5005</v>
      </c>
      <c r="BC6" s="1127" t="s">
        <v>746</v>
      </c>
      <c r="BE6" s="1127">
        <v>2002</v>
      </c>
      <c r="BF6" s="1127" t="s">
        <v>5006</v>
      </c>
      <c r="BH6" s="1075" t="s">
        <v>5007</v>
      </c>
      <c r="BJ6" s="1075" t="s">
        <v>5008</v>
      </c>
      <c r="BL6" s="1075" t="s">
        <v>5008</v>
      </c>
      <c r="BN6" s="1075" t="s">
        <v>5009</v>
      </c>
      <c r="BQ6" s="1288">
        <v>4213784</v>
      </c>
      <c r="BR6" s="1302" t="s">
        <v>4921</v>
      </c>
      <c r="BS6" s="1437"/>
      <c r="BT6" s="1288">
        <v>64236872</v>
      </c>
      <c r="BU6" s="1075" t="s">
        <v>410</v>
      </c>
      <c r="BV6" s="1077"/>
      <c r="BW6" s="1701">
        <v>4213768</v>
      </c>
      <c r="BX6" s="1699" t="s">
        <v>430</v>
      </c>
      <c r="BZ6" s="1288">
        <v>64237510</v>
      </c>
      <c r="CA6" s="1075" t="s">
        <v>5010</v>
      </c>
    </row>
    <row customHeight="1" ht="11.25">
      <c r="A7" s="1081" t="s">
        <v>5011</v>
      </c>
      <c r="B7" s="1082">
        <v>2005</v>
      </c>
      <c r="E7" s="1083" t="s">
        <v>5012</v>
      </c>
      <c r="F7" s="1100"/>
      <c r="H7" s="1084" t="s">
        <v>5013</v>
      </c>
      <c r="I7" s="1083" t="s">
        <v>92</v>
      </c>
      <c r="J7" s="1083" t="s">
        <v>5014</v>
      </c>
      <c r="N7" s="1103" t="s">
        <v>5015</v>
      </c>
      <c r="O7" s="1083" t="s">
        <v>5016</v>
      </c>
      <c r="U7" s="1086" t="s">
        <v>19</v>
      </c>
      <c r="V7" s="377" t="s">
        <v>92</v>
      </c>
      <c r="W7" s="1091"/>
      <c r="X7" s="1082" t="s">
        <v>356</v>
      </c>
      <c r="Y7" s="1082" t="s">
        <v>4979</v>
      </c>
      <c r="Z7" s="1098"/>
      <c r="AA7" s="1101"/>
      <c r="AH7" s="1083" t="s">
        <v>5017</v>
      </c>
      <c r="AK7" s="1083" t="s">
        <v>5018</v>
      </c>
      <c r="AM7" s="1083" t="s">
        <v>5019</v>
      </c>
      <c r="AP7" s="1094" t="s">
        <v>356</v>
      </c>
      <c r="AQ7" s="1095" t="s">
        <v>356</v>
      </c>
      <c r="AU7" s="1127" t="s">
        <v>5020</v>
      </c>
      <c r="AW7" s="1127" t="s">
        <v>5021</v>
      </c>
      <c r="AX7" s="1127" t="s">
        <v>5021</v>
      </c>
      <c r="AZ7" s="1074" t="s">
        <v>5022</v>
      </c>
      <c r="BB7" s="1127" t="s">
        <v>750</v>
      </c>
      <c r="BC7" s="1127" t="s">
        <v>746</v>
      </c>
      <c r="BE7" s="1127">
        <v>2003</v>
      </c>
      <c r="BF7" s="1127" t="s">
        <v>5023</v>
      </c>
      <c r="BH7" s="1075" t="s">
        <v>4560</v>
      </c>
      <c r="BJ7" s="1075" t="s">
        <v>5007</v>
      </c>
      <c r="BL7" s="1075" t="s">
        <v>5007</v>
      </c>
      <c r="BN7" s="1075" t="s">
        <v>5024</v>
      </c>
      <c r="BQ7" s="1288">
        <v>4213781</v>
      </c>
      <c r="BR7" s="1075" t="s">
        <v>4914</v>
      </c>
      <c r="BS7" s="1436"/>
      <c r="BT7" s="1288">
        <v>64236873</v>
      </c>
      <c r="BU7" s="1075" t="s">
        <v>415</v>
      </c>
      <c r="BV7" s="1077"/>
      <c r="BW7" s="1701">
        <v>4213769</v>
      </c>
      <c r="BX7" s="1699" t="s">
        <v>5025</v>
      </c>
      <c r="BZ7" s="1288">
        <v>64237511</v>
      </c>
      <c r="CA7" s="1075" t="s">
        <v>445</v>
      </c>
    </row>
    <row customHeight="1" ht="11.25">
      <c r="A8" s="1081" t="s">
        <v>5026</v>
      </c>
      <c r="B8" s="1082">
        <v>2006</v>
      </c>
      <c r="E8" s="1083" t="s">
        <v>5027</v>
      </c>
      <c r="F8" s="1100"/>
      <c r="H8" s="1084" t="s">
        <v>5028</v>
      </c>
      <c r="I8" s="1083" t="s">
        <v>93</v>
      </c>
      <c r="J8" s="1083" t="s">
        <v>5029</v>
      </c>
      <c r="N8" s="1170" t="s">
        <v>5030</v>
      </c>
      <c r="O8" s="1083" t="s">
        <v>5031</v>
      </c>
      <c r="V8" s="377" t="s">
        <v>93</v>
      </c>
      <c r="W8" s="1091"/>
      <c r="X8" s="1082" t="s">
        <v>362</v>
      </c>
      <c r="Y8" s="1082" t="s">
        <v>4979</v>
      </c>
      <c r="Z8" s="1098"/>
      <c r="AA8" s="1101"/>
      <c r="AK8" s="1083" t="s">
        <v>5032</v>
      </c>
      <c r="AP8" s="1094" t="s">
        <v>362</v>
      </c>
      <c r="AQ8" s="1095" t="s">
        <v>362</v>
      </c>
      <c r="AU8" s="1127" t="s">
        <v>5033</v>
      </c>
      <c r="AW8" s="1127" t="s">
        <v>5034</v>
      </c>
      <c r="AX8" s="1127" t="s">
        <v>5034</v>
      </c>
      <c r="AZ8" s="1127" t="s">
        <v>67</v>
      </c>
      <c r="BB8" s="1127" t="s">
        <v>5035</v>
      </c>
      <c r="BC8" s="1127" t="s">
        <v>746</v>
      </c>
      <c r="BE8" s="1127">
        <v>2004</v>
      </c>
      <c r="BF8" s="1127" t="s">
        <v>5036</v>
      </c>
      <c r="BH8" s="1075" t="s">
        <v>5037</v>
      </c>
      <c r="BJ8" s="1075" t="s">
        <v>5038</v>
      </c>
      <c r="BL8" s="1075" t="s">
        <v>5038</v>
      </c>
      <c r="BN8" s="1075" t="s">
        <v>5039</v>
      </c>
      <c r="BQ8" s="1288">
        <v>4213776</v>
      </c>
      <c r="BR8" s="1075" t="s">
        <v>344</v>
      </c>
      <c r="BS8" s="1436"/>
      <c r="BT8" s="1288">
        <v>64236874</v>
      </c>
      <c r="BU8" s="1302" t="s">
        <v>5040</v>
      </c>
      <c r="BV8" s="1077"/>
      <c r="BW8" s="1701">
        <v>4213770</v>
      </c>
      <c r="BX8" s="1702" t="s">
        <v>5041</v>
      </c>
      <c r="BZ8" s="1288">
        <v>64237512</v>
      </c>
      <c r="CA8" s="1075" t="s">
        <v>440</v>
      </c>
    </row>
    <row customHeight="1" ht="11.25">
      <c r="A9" s="1081" t="s">
        <v>5042</v>
      </c>
      <c r="B9" s="1082">
        <v>2007</v>
      </c>
      <c r="E9" s="1083" t="s">
        <v>5043</v>
      </c>
      <c r="F9" s="1100"/>
      <c r="G9" s="1074" t="s">
        <v>5044</v>
      </c>
      <c r="H9" s="1074" t="s">
        <v>5045</v>
      </c>
      <c r="I9" s="1083" t="s">
        <v>126</v>
      </c>
      <c r="O9" s="1083" t="s">
        <v>5046</v>
      </c>
      <c r="V9" s="377" t="s">
        <v>126</v>
      </c>
      <c r="W9" s="1091"/>
      <c r="X9" s="1082" t="s">
        <v>368</v>
      </c>
      <c r="Y9" s="1082" t="s">
        <v>4890</v>
      </c>
      <c r="Z9" s="1098">
        <v>1</v>
      </c>
      <c r="AA9" s="1101"/>
      <c r="AK9" s="1083" t="s">
        <v>5047</v>
      </c>
      <c r="AP9" s="1094" t="s">
        <v>5048</v>
      </c>
      <c r="AQ9" s="1095" t="s">
        <v>5048</v>
      </c>
      <c r="AW9" s="1127" t="s">
        <v>5049</v>
      </c>
      <c r="AX9" s="1127" t="s">
        <v>5049</v>
      </c>
      <c r="AZ9" s="1127" t="s">
        <v>5050</v>
      </c>
      <c r="BB9" s="1127" t="s">
        <v>745</v>
      </c>
      <c r="BC9" s="1127" t="s">
        <v>746</v>
      </c>
      <c r="BE9" s="1127">
        <v>2005</v>
      </c>
      <c r="BF9" s="1127" t="s">
        <v>5051</v>
      </c>
      <c r="BH9" s="1075" t="s">
        <v>5052</v>
      </c>
      <c r="BJ9" s="1075" t="s">
        <v>5053</v>
      </c>
      <c r="BL9" s="1075" t="s">
        <v>5053</v>
      </c>
      <c r="BN9" s="1075" t="s">
        <v>5054</v>
      </c>
      <c r="BQ9" s="1288">
        <v>4213777</v>
      </c>
      <c r="BR9" s="1075" t="s">
        <v>350</v>
      </c>
      <c r="BS9" s="1436"/>
      <c r="BT9" s="1288">
        <v>64236875</v>
      </c>
      <c r="BU9" s="1075" t="s">
        <v>420</v>
      </c>
      <c r="BV9" s="1077"/>
      <c r="BW9" s="1696"/>
      <c r="BX9" s="1696"/>
    </row>
    <row customHeight="1" ht="11.25">
      <c r="A10" s="1081" t="s">
        <v>5055</v>
      </c>
      <c r="B10" s="1082">
        <v>2008</v>
      </c>
      <c r="E10" s="1083" t="s">
        <v>5056</v>
      </c>
      <c r="F10" s="1100"/>
      <c r="G10" s="1083" t="s">
        <v>5057</v>
      </c>
      <c r="H10" s="1083" t="s">
        <v>5058</v>
      </c>
      <c r="I10" s="1083" t="s">
        <v>131</v>
      </c>
      <c r="J10" s="1074" t="s">
        <v>5059</v>
      </c>
      <c r="K10" s="1074" t="s">
        <v>5060</v>
      </c>
      <c r="O10" s="1083" t="s">
        <v>5061</v>
      </c>
      <c r="V10" s="378" t="s">
        <v>131</v>
      </c>
      <c r="W10" s="1104"/>
      <c r="X10" s="1104" t="s">
        <v>5062</v>
      </c>
      <c r="Y10" s="1105" t="s">
        <v>5063</v>
      </c>
      <c r="Z10" s="1098"/>
      <c r="AP10" s="1094" t="s">
        <v>5062</v>
      </c>
      <c r="AQ10" s="1095" t="s">
        <v>5062</v>
      </c>
      <c r="AW10" s="1127" t="s">
        <v>5064</v>
      </c>
      <c r="AX10" s="1127" t="s">
        <v>5064</v>
      </c>
      <c r="AZ10" s="1127" t="s">
        <v>4779</v>
      </c>
      <c r="BB10" s="1127" t="s">
        <v>748</v>
      </c>
      <c r="BC10" s="1127" t="s">
        <v>746</v>
      </c>
      <c r="BE10" s="1127">
        <v>2006</v>
      </c>
      <c r="BF10" s="1127" t="s">
        <v>5065</v>
      </c>
      <c r="BH10" s="1075" t="s">
        <v>5066</v>
      </c>
      <c r="BJ10" s="1075" t="s">
        <v>5067</v>
      </c>
      <c r="BL10" s="1075" t="s">
        <v>5067</v>
      </c>
      <c r="BN10" s="1075" t="s">
        <v>5068</v>
      </c>
      <c r="BQ10" s="1288">
        <v>4213778</v>
      </c>
      <c r="BR10" s="1075" t="s">
        <v>356</v>
      </c>
      <c r="BS10" s="1436"/>
      <c r="BT10" s="1288">
        <v>64236876</v>
      </c>
      <c r="BU10" s="1075" t="s">
        <v>400</v>
      </c>
      <c r="BV10" s="1077"/>
      <c r="BW10" s="1696"/>
      <c r="BX10" s="1696"/>
    </row>
    <row customHeight="1" ht="11.25">
      <c r="A11" s="1081" t="s">
        <v>5069</v>
      </c>
      <c r="B11" s="1082">
        <v>2009</v>
      </c>
      <c r="E11" s="1083" t="s">
        <v>5070</v>
      </c>
      <c r="F11" s="1100"/>
      <c r="G11" s="1083" t="s">
        <v>5071</v>
      </c>
      <c r="H11" s="1083" t="s">
        <v>5072</v>
      </c>
      <c r="I11" s="1083" t="s">
        <v>135</v>
      </c>
      <c r="J11" s="1084" t="s">
        <v>5073</v>
      </c>
      <c r="K11" s="1106" t="s">
        <v>747</v>
      </c>
      <c r="O11" s="1084" t="s">
        <v>5074</v>
      </c>
      <c r="V11" s="377" t="s">
        <v>135</v>
      </c>
      <c r="W11" s="282"/>
      <c r="X11" s="1091" t="s">
        <v>5048</v>
      </c>
      <c r="Y11" s="1082" t="s">
        <v>5075</v>
      </c>
      <c r="Z11" s="1098"/>
      <c r="AP11" s="1094" t="s">
        <v>368</v>
      </c>
      <c r="AQ11" s="1096" t="s">
        <v>368</v>
      </c>
      <c r="AW11" s="1127" t="s">
        <v>5076</v>
      </c>
      <c r="AX11" s="1127" t="s">
        <v>5076</v>
      </c>
      <c r="AZ11" s="1127" t="s">
        <v>5077</v>
      </c>
      <c r="BB11" s="1127" t="s">
        <v>749</v>
      </c>
      <c r="BC11" s="1127" t="s">
        <v>746</v>
      </c>
      <c r="BE11" s="1127">
        <v>2007</v>
      </c>
      <c r="BF11" s="1127" t="s">
        <v>5078</v>
      </c>
      <c r="BH11" s="1075" t="s">
        <v>5079</v>
      </c>
      <c r="BJ11" s="1075" t="s">
        <v>5052</v>
      </c>
      <c r="BL11" s="1075" t="s">
        <v>5052</v>
      </c>
      <c r="BN11" s="1075" t="s">
        <v>5080</v>
      </c>
      <c r="BQ11" s="1288">
        <v>4213780</v>
      </c>
      <c r="BR11" s="1075" t="s">
        <v>362</v>
      </c>
      <c r="BS11" s="1436"/>
      <c r="BW11" s="1696"/>
      <c r="BX11" s="1696"/>
    </row>
    <row customHeight="1" ht="11.25">
      <c r="A12" s="1081" t="s">
        <v>5081</v>
      </c>
      <c r="B12" s="1082">
        <v>2010</v>
      </c>
      <c r="E12" s="1083" t="s">
        <v>5082</v>
      </c>
      <c r="F12" s="1100"/>
      <c r="G12" s="1083" t="s">
        <v>5072</v>
      </c>
      <c r="I12" s="1083" t="s">
        <v>140</v>
      </c>
      <c r="J12" s="1084" t="s">
        <v>5083</v>
      </c>
      <c r="K12" s="1106" t="s">
        <v>5084</v>
      </c>
      <c r="O12" s="1084" t="s">
        <v>4884</v>
      </c>
      <c r="V12" s="377" t="s">
        <v>140</v>
      </c>
      <c r="W12" s="1096"/>
      <c r="X12" s="1091" t="s">
        <v>5085</v>
      </c>
      <c r="Y12" s="1082" t="s">
        <v>4890</v>
      </c>
      <c r="AP12" s="1094"/>
      <c r="AW12" s="1127" t="s">
        <v>135</v>
      </c>
      <c r="AX12" s="1127" t="s">
        <v>135</v>
      </c>
      <c r="AZ12" s="1127" t="s">
        <v>5086</v>
      </c>
      <c r="BB12" s="1127" t="s">
        <v>5087</v>
      </c>
      <c r="BC12" s="1127" t="s">
        <v>746</v>
      </c>
      <c r="BE12" s="1127">
        <v>2008</v>
      </c>
      <c r="BF12" s="1127" t="s">
        <v>5088</v>
      </c>
      <c r="BH12" s="1075" t="s">
        <v>5089</v>
      </c>
      <c r="BJ12" s="1075" t="s">
        <v>5090</v>
      </c>
      <c r="BL12" s="1075" t="s">
        <v>5090</v>
      </c>
      <c r="BN12" s="1075" t="s">
        <v>5091</v>
      </c>
      <c r="BQ12" s="1288">
        <v>4213779</v>
      </c>
      <c r="BR12" s="1075" t="s">
        <v>5048</v>
      </c>
      <c r="BS12" s="1436"/>
      <c r="BT12" s="1077"/>
      <c r="BU12" s="1077"/>
      <c r="BV12" s="1077"/>
      <c r="BW12" s="1696"/>
      <c r="BX12" s="1696"/>
    </row>
    <row customHeight="1" ht="11.25">
      <c r="A13" s="1081" t="s">
        <v>5092</v>
      </c>
      <c r="B13" s="1082">
        <v>2011</v>
      </c>
      <c r="E13" s="1083" t="s">
        <v>5093</v>
      </c>
      <c r="F13" s="1100"/>
      <c r="I13" s="1083" t="s">
        <v>145</v>
      </c>
      <c r="K13" s="1106" t="s">
        <v>5047</v>
      </c>
      <c r="V13" s="377" t="s">
        <v>145</v>
      </c>
      <c r="W13" s="1096"/>
      <c r="X13" s="1096"/>
      <c r="Y13" s="1096"/>
      <c r="AW13" s="1127" t="s">
        <v>140</v>
      </c>
      <c r="AX13" s="1127" t="s">
        <v>140</v>
      </c>
      <c r="BB13" s="1127" t="s">
        <v>755</v>
      </c>
      <c r="BC13" s="1127" t="s">
        <v>756</v>
      </c>
      <c r="BE13" s="1127">
        <v>2009</v>
      </c>
      <c r="BF13" s="1127" t="s">
        <v>5094</v>
      </c>
      <c r="BH13" s="1075" t="s">
        <v>5095</v>
      </c>
      <c r="BJ13" s="1075" t="s">
        <v>5079</v>
      </c>
      <c r="BL13" s="1075" t="s">
        <v>5079</v>
      </c>
      <c r="BN13" s="1075" t="s">
        <v>5096</v>
      </c>
      <c r="BQ13" s="1288">
        <v>4213783</v>
      </c>
      <c r="BR13" s="1075" t="s">
        <v>5062</v>
      </c>
      <c r="BS13" s="1436"/>
      <c r="BT13" s="1077"/>
      <c r="BU13" s="1077"/>
      <c r="BV13" s="1077"/>
      <c r="BW13" s="1700"/>
      <c r="BX13" s="1696"/>
    </row>
    <row customHeight="1" ht="11.25">
      <c r="A14" s="1081" t="s">
        <v>5097</v>
      </c>
      <c r="B14" s="1082">
        <v>2012</v>
      </c>
      <c r="I14" s="1083" t="s">
        <v>150</v>
      </c>
      <c r="J14" s="1074" t="s">
        <v>5098</v>
      </c>
      <c r="N14" s="1074" t="s">
        <v>5099</v>
      </c>
      <c r="V14" s="1090">
        <v>13</v>
      </c>
      <c r="W14" s="1091"/>
      <c r="X14" s="1091" t="s">
        <v>4921</v>
      </c>
      <c r="Y14" s="1082" t="s">
        <v>4890</v>
      </c>
      <c r="AW14" s="1127" t="s">
        <v>145</v>
      </c>
      <c r="AX14" s="1127" t="s">
        <v>145</v>
      </c>
      <c r="AZ14" s="1074" t="s">
        <v>5100</v>
      </c>
      <c r="BB14" s="1127" t="s">
        <v>5101</v>
      </c>
      <c r="BC14" s="1127" t="s">
        <v>756</v>
      </c>
      <c r="BE14" s="1127">
        <v>2010</v>
      </c>
      <c r="BF14" s="1127" t="s">
        <v>5102</v>
      </c>
      <c r="BH14" s="1075" t="s">
        <v>5024</v>
      </c>
      <c r="BJ14" s="1224" t="s">
        <v>5103</v>
      </c>
      <c r="BL14" s="1224" t="s">
        <v>5103</v>
      </c>
      <c r="BN14" s="1075" t="s">
        <v>4568</v>
      </c>
      <c r="BQ14" s="1288">
        <v>4213782</v>
      </c>
      <c r="BR14" s="1075" t="s">
        <v>368</v>
      </c>
      <c r="BS14" s="1436"/>
      <c r="BT14" s="1077"/>
      <c r="BU14" s="1077"/>
      <c r="BV14" s="1077"/>
      <c r="BW14" s="1700"/>
      <c r="BX14" s="1696"/>
    </row>
    <row customHeight="1" ht="19.5">
      <c r="A15" s="1081" t="s">
        <v>5104</v>
      </c>
      <c r="B15" s="1082">
        <v>2013</v>
      </c>
      <c r="E15" s="1704" t="s">
        <v>5105</v>
      </c>
      <c r="G15" s="1074" t="s">
        <v>5106</v>
      </c>
      <c r="H15" s="1074" t="s">
        <v>5107</v>
      </c>
      <c r="I15" s="1085" t="s">
        <v>155</v>
      </c>
      <c r="J15" s="1096" t="s">
        <v>784</v>
      </c>
      <c r="N15" s="1165" t="s">
        <v>5108</v>
      </c>
      <c r="X15" s="1094"/>
      <c r="AW15" s="1127" t="s">
        <v>150</v>
      </c>
      <c r="AX15" s="1127" t="s">
        <v>150</v>
      </c>
      <c r="AZ15" s="1127" t="s">
        <v>67</v>
      </c>
      <c r="BB15" s="1127" t="s">
        <v>5109</v>
      </c>
      <c r="BC15" s="1127" t="s">
        <v>756</v>
      </c>
      <c r="BE15" s="1127">
        <v>2011</v>
      </c>
      <c r="BF15" s="1127" t="s">
        <v>4553</v>
      </c>
      <c r="BH15" s="1075" t="s">
        <v>5039</v>
      </c>
      <c r="BJ15" s="1224" t="s">
        <v>5110</v>
      </c>
      <c r="BL15" s="1224" t="s">
        <v>5110</v>
      </c>
      <c r="BN15" s="1075" t="s">
        <v>5111</v>
      </c>
      <c r="BR15" s="1077"/>
      <c r="BS15" s="1438"/>
      <c r="BT15" s="1077"/>
      <c r="BU15" s="1077"/>
      <c r="BV15" s="1077"/>
      <c r="BW15" s="1700"/>
      <c r="BX15" s="1696"/>
    </row>
    <row customHeight="1" ht="21">
      <c r="A16" s="1874" t="s">
        <v>5112</v>
      </c>
      <c r="B16" s="1082">
        <v>2014</v>
      </c>
      <c r="E16" s="1705" t="s">
        <v>5113</v>
      </c>
      <c r="G16" s="1083" t="s">
        <v>5114</v>
      </c>
      <c r="H16" s="1083" t="s">
        <v>5115</v>
      </c>
      <c r="I16" s="1085" t="s">
        <v>160</v>
      </c>
      <c r="J16" s="1096" t="s">
        <v>732</v>
      </c>
      <c r="N16" s="1165" t="s">
        <v>5116</v>
      </c>
      <c r="AW16" s="1127" t="s">
        <v>155</v>
      </c>
      <c r="AX16" s="1127" t="s">
        <v>155</v>
      </c>
      <c r="AZ16" s="1127" t="s">
        <v>5050</v>
      </c>
      <c r="BB16" s="1127" t="s">
        <v>5117</v>
      </c>
      <c r="BC16" s="1127" t="s">
        <v>756</v>
      </c>
      <c r="BE16" s="1127">
        <v>2012</v>
      </c>
      <c r="BH16" s="1075" t="s">
        <v>5054</v>
      </c>
      <c r="BJ16" s="1224" t="s">
        <v>5118</v>
      </c>
      <c r="BL16" s="1224" t="s">
        <v>5118</v>
      </c>
      <c r="BN16" s="1075" t="s">
        <v>5119</v>
      </c>
      <c r="BR16" s="1077"/>
      <c r="BS16" s="1438"/>
      <c r="BT16" s="1077"/>
      <c r="BU16" s="1077"/>
      <c r="BV16" s="1077"/>
      <c r="BW16" s="1700"/>
      <c r="BX16" s="1696"/>
    </row>
    <row customHeight="1" ht="21">
      <c r="A17" s="1081" t="s">
        <v>5120</v>
      </c>
      <c r="B17" s="1082">
        <v>2015</v>
      </c>
      <c r="G17" s="1083" t="s">
        <v>5072</v>
      </c>
      <c r="H17" s="1083" t="s">
        <v>5072</v>
      </c>
      <c r="I17" s="1083" t="s">
        <v>128</v>
      </c>
      <c r="N17" s="1165" t="s">
        <v>5121</v>
      </c>
      <c r="X17" s="1094"/>
      <c r="AW17" s="1127" t="s">
        <v>160</v>
      </c>
      <c r="AX17" s="1127" t="s">
        <v>160</v>
      </c>
      <c r="AZ17" s="1127" t="s">
        <v>5122</v>
      </c>
      <c r="BB17" s="1127" t="s">
        <v>5123</v>
      </c>
      <c r="BC17" s="1127" t="s">
        <v>746</v>
      </c>
      <c r="BE17" s="1127">
        <v>2013</v>
      </c>
      <c r="BH17" s="1075" t="s">
        <v>5068</v>
      </c>
      <c r="BJ17" s="1224" t="s">
        <v>5124</v>
      </c>
      <c r="BL17" s="1224" t="s">
        <v>5124</v>
      </c>
      <c r="BN17" s="1075" t="s">
        <v>5125</v>
      </c>
      <c r="BR17" s="1074" t="s">
        <v>4932</v>
      </c>
      <c r="BS17" s="1435"/>
      <c r="BU17" s="1074" t="s">
        <v>5126</v>
      </c>
      <c r="BV17" s="1077"/>
      <c r="BW17" s="1696"/>
      <c r="BX17" s="1698" t="s">
        <v>5127</v>
      </c>
      <c r="CA17" s="1074" t="s">
        <v>5128</v>
      </c>
      <c r="CD17" s="1074" t="s">
        <v>5129</v>
      </c>
    </row>
    <row customHeight="1" ht="21">
      <c r="A18" s="1081" t="s">
        <v>5130</v>
      </c>
      <c r="B18" s="1082">
        <v>2016</v>
      </c>
      <c r="E18" s="2009" t="s">
        <v>5131</v>
      </c>
      <c r="I18" s="1083" t="s">
        <v>169</v>
      </c>
      <c r="N18" s="1165" t="s">
        <v>5132</v>
      </c>
      <c r="X18" s="1094"/>
      <c r="AW18" s="1127" t="s">
        <v>128</v>
      </c>
      <c r="AX18" s="1127" t="s">
        <v>128</v>
      </c>
      <c r="BB18" s="1127" t="s">
        <v>757</v>
      </c>
      <c r="BC18" s="1127" t="s">
        <v>746</v>
      </c>
      <c r="BE18" s="1127">
        <v>2014</v>
      </c>
      <c r="BH18" s="1075" t="s">
        <v>5080</v>
      </c>
      <c r="BJ18" s="1224" t="s">
        <v>5133</v>
      </c>
      <c r="BL18" s="1224" t="s">
        <v>5133</v>
      </c>
      <c r="BN18" s="1075" t="s">
        <v>4615</v>
      </c>
      <c r="BQ18" s="1439" t="s">
        <v>4960</v>
      </c>
      <c r="BR18" s="1166" t="s">
        <v>4961</v>
      </c>
      <c r="BS18" s="281"/>
      <c r="BT18" s="1439" t="s">
        <v>5134</v>
      </c>
      <c r="BU18" s="1166" t="s">
        <v>5135</v>
      </c>
      <c r="BV18" s="1077"/>
      <c r="BW18" s="1703" t="s">
        <v>5136</v>
      </c>
      <c r="BX18" s="1697" t="s">
        <v>5137</v>
      </c>
      <c r="BZ18" s="1439" t="s">
        <v>5138</v>
      </c>
      <c r="CA18" s="1166" t="s">
        <v>5139</v>
      </c>
      <c r="CC18" s="1439" t="s">
        <v>5140</v>
      </c>
      <c r="CD18" s="1166" t="s">
        <v>5141</v>
      </c>
    </row>
    <row customHeight="1" ht="21">
      <c r="A19" s="1874" t="s">
        <v>5142</v>
      </c>
      <c r="B19" s="1082">
        <v>2017</v>
      </c>
      <c r="E19" s="1081" t="s">
        <v>343</v>
      </c>
      <c r="I19" s="1083" t="s">
        <v>174</v>
      </c>
      <c r="N19" s="1165" t="s">
        <v>5143</v>
      </c>
      <c r="X19" s="1094"/>
      <c r="AW19" s="1127" t="s">
        <v>169</v>
      </c>
      <c r="AX19" s="1127" t="s">
        <v>169</v>
      </c>
      <c r="AZ19" s="1074" t="s">
        <v>5144</v>
      </c>
      <c r="BB19" s="1127" t="s">
        <v>5145</v>
      </c>
      <c r="BC19" s="1127" t="s">
        <v>746</v>
      </c>
      <c r="BE19" s="1127">
        <v>2015</v>
      </c>
      <c r="BH19" s="1075" t="s">
        <v>4602</v>
      </c>
      <c r="BJ19" s="1224" t="s">
        <v>5146</v>
      </c>
      <c r="BL19" s="1224" t="s">
        <v>5146</v>
      </c>
      <c r="BQ19" s="1288">
        <v>4190064</v>
      </c>
      <c r="BR19" s="1075" t="s">
        <v>5147</v>
      </c>
      <c r="BS19" s="1436"/>
      <c r="BT19" s="1288">
        <v>4189671</v>
      </c>
      <c r="BU19" s="1075" t="s">
        <v>5148</v>
      </c>
      <c r="BV19" s="1077"/>
      <c r="BW19" s="1701">
        <v>4189706</v>
      </c>
      <c r="BX19" s="1699" t="s">
        <v>5149</v>
      </c>
      <c r="BZ19" s="1288">
        <v>4189714</v>
      </c>
      <c r="CA19" s="1075" t="s">
        <v>5150</v>
      </c>
      <c r="CC19" s="1288">
        <v>4189708</v>
      </c>
      <c r="CD19" s="1075" t="s">
        <v>5151</v>
      </c>
    </row>
    <row customHeight="1" ht="21">
      <c r="A20" s="1081" t="s">
        <v>5152</v>
      </c>
      <c r="B20" s="1082">
        <v>2018</v>
      </c>
      <c r="E20" s="1081" t="s">
        <v>4921</v>
      </c>
      <c r="I20" s="1083" t="s">
        <v>142</v>
      </c>
      <c r="N20" s="1165" t="s">
        <v>5153</v>
      </c>
      <c r="AW20" s="1127" t="s">
        <v>174</v>
      </c>
      <c r="AX20" s="1127" t="s">
        <v>174</v>
      </c>
      <c r="AZ20" s="1127" t="s">
        <v>5154</v>
      </c>
      <c r="BB20" s="1127" t="s">
        <v>5155</v>
      </c>
      <c r="BC20" s="1127" t="s">
        <v>756</v>
      </c>
      <c r="BE20" s="1127">
        <v>2016</v>
      </c>
      <c r="BH20" s="1075" t="s">
        <v>5091</v>
      </c>
      <c r="BJ20" s="1075" t="s">
        <v>5024</v>
      </c>
      <c r="BL20" s="1075" t="s">
        <v>5024</v>
      </c>
      <c r="BQ20" s="1288">
        <v>4190065</v>
      </c>
      <c r="BR20" s="1075" t="s">
        <v>5156</v>
      </c>
      <c r="BS20" s="1436"/>
      <c r="BT20" s="1288">
        <v>4189672</v>
      </c>
      <c r="BU20" s="1075" t="s">
        <v>5157</v>
      </c>
      <c r="BV20" s="1077"/>
      <c r="BW20" s="1701">
        <v>4189705</v>
      </c>
      <c r="BX20" s="1699" t="s">
        <v>5158</v>
      </c>
      <c r="BZ20" s="1288">
        <v>4189713</v>
      </c>
      <c r="CA20" s="1075" t="s">
        <v>5158</v>
      </c>
      <c r="CC20" s="1288">
        <v>4189709</v>
      </c>
      <c r="CD20" s="1075" t="s">
        <v>5159</v>
      </c>
    </row>
    <row customHeight="1" ht="21">
      <c r="A21" s="1081" t="s">
        <v>5160</v>
      </c>
      <c r="B21" s="1082">
        <v>2019</v>
      </c>
      <c r="I21" s="1083" t="s">
        <v>183</v>
      </c>
      <c r="N21" s="1165" t="s">
        <v>5161</v>
      </c>
      <c r="AW21" s="1127" t="s">
        <v>142</v>
      </c>
      <c r="AX21" s="1127" t="s">
        <v>142</v>
      </c>
      <c r="AZ21" s="1127" t="s">
        <v>5162</v>
      </c>
      <c r="BB21" s="1127" t="s">
        <v>5163</v>
      </c>
      <c r="BC21" s="1127" t="s">
        <v>746</v>
      </c>
      <c r="BE21" s="1127">
        <v>2017</v>
      </c>
      <c r="BH21" s="1075" t="s">
        <v>5096</v>
      </c>
      <c r="BJ21" s="1075" t="s">
        <v>5039</v>
      </c>
      <c r="BL21" s="1075" t="s">
        <v>5039</v>
      </c>
      <c r="BQ21" s="1288">
        <v>4190066</v>
      </c>
      <c r="BR21" s="1075" t="s">
        <v>5164</v>
      </c>
      <c r="BS21" s="1436"/>
      <c r="BT21" s="1288">
        <v>4189673</v>
      </c>
      <c r="BU21" s="1075" t="s">
        <v>5165</v>
      </c>
      <c r="BV21" s="1077"/>
      <c r="BW21" s="1701">
        <v>4189707</v>
      </c>
      <c r="BX21" s="1699" t="s">
        <v>5166</v>
      </c>
      <c r="BZ21" s="1288">
        <v>4189712</v>
      </c>
      <c r="CA21" s="1075" t="s">
        <v>5167</v>
      </c>
      <c r="CC21" s="1288">
        <v>4189710</v>
      </c>
      <c r="CD21" s="1075" t="s">
        <v>5168</v>
      </c>
    </row>
    <row customHeight="1" ht="21">
      <c r="A22" s="1081" t="s">
        <v>5169</v>
      </c>
      <c r="B22" s="1082">
        <v>2020</v>
      </c>
      <c r="N22" s="1165" t="s">
        <v>5170</v>
      </c>
      <c r="AW22" s="1127" t="s">
        <v>183</v>
      </c>
      <c r="AX22" s="1127" t="s">
        <v>183</v>
      </c>
      <c r="AZ22" s="1127" t="s">
        <v>5171</v>
      </c>
      <c r="BB22" s="1127" t="s">
        <v>5172</v>
      </c>
      <c r="BC22" s="1127" t="s">
        <v>746</v>
      </c>
      <c r="BE22" s="1127">
        <v>2018</v>
      </c>
      <c r="BH22" s="1075" t="s">
        <v>4568</v>
      </c>
      <c r="BJ22" s="1075" t="s">
        <v>5054</v>
      </c>
      <c r="BL22" s="1075" t="s">
        <v>5054</v>
      </c>
      <c r="BQ22" s="1288">
        <v>4190067</v>
      </c>
      <c r="BR22" s="1075" t="s">
        <v>5173</v>
      </c>
      <c r="BS22" s="1436"/>
      <c r="BT22" s="1288">
        <v>4189674</v>
      </c>
      <c r="BU22" s="1075" t="s">
        <v>5174</v>
      </c>
      <c r="BV22" s="1077"/>
      <c r="BW22" s="1077"/>
      <c r="CC22" s="1288">
        <v>4189711</v>
      </c>
      <c r="CD22" s="1075" t="s">
        <v>469</v>
      </c>
    </row>
    <row customHeight="1" ht="21">
      <c r="A23" s="1081" t="s">
        <v>5175</v>
      </c>
      <c r="B23" s="1082">
        <v>2021</v>
      </c>
      <c r="AW23" s="1127" t="s">
        <v>188</v>
      </c>
      <c r="AX23" s="1127" t="s">
        <v>188</v>
      </c>
      <c r="AZ23" s="1127" t="s">
        <v>5176</v>
      </c>
      <c r="BB23" s="1127" t="s">
        <v>5177</v>
      </c>
      <c r="BC23" s="1127" t="s">
        <v>754</v>
      </c>
      <c r="BE23" s="1127">
        <v>2019</v>
      </c>
      <c r="BH23" s="1075" t="s">
        <v>5111</v>
      </c>
      <c r="BJ23" s="1075" t="s">
        <v>5068</v>
      </c>
      <c r="BL23" s="1075" t="s">
        <v>5068</v>
      </c>
      <c r="BQ23" s="1288">
        <v>4190068</v>
      </c>
      <c r="BR23" s="1075" t="s">
        <v>5178</v>
      </c>
      <c r="BS23" s="1436"/>
      <c r="BT23" s="1288">
        <v>4189675</v>
      </c>
      <c r="BU23" s="1075" t="s">
        <v>5179</v>
      </c>
      <c r="BV23" s="1077"/>
      <c r="BW23" s="1077"/>
      <c r="CC23" s="1288">
        <v>5110778</v>
      </c>
      <c r="CD23" s="1075" t="s">
        <v>5180</v>
      </c>
    </row>
    <row customHeight="1" ht="21">
      <c r="A24" s="1081" t="s">
        <v>5181</v>
      </c>
      <c r="B24" s="1082">
        <v>2022</v>
      </c>
      <c r="AW24" s="1127" t="s">
        <v>193</v>
      </c>
      <c r="AX24" s="1127" t="s">
        <v>193</v>
      </c>
      <c r="AZ24" s="1127" t="s">
        <v>5182</v>
      </c>
      <c r="BB24" s="1127" t="s">
        <v>5183</v>
      </c>
      <c r="BC24" s="1127" t="s">
        <v>5184</v>
      </c>
      <c r="BE24" s="1127">
        <v>2020</v>
      </c>
      <c r="BH24" s="1075" t="s">
        <v>5119</v>
      </c>
      <c r="BJ24" s="1075" t="s">
        <v>5080</v>
      </c>
      <c r="BL24" s="1075" t="s">
        <v>5080</v>
      </c>
      <c r="BQ24" s="1288">
        <v>4190069</v>
      </c>
      <c r="BR24" s="1075" t="s">
        <v>5185</v>
      </c>
      <c r="BS24" s="1436"/>
      <c r="BT24" s="1288">
        <v>4189676</v>
      </c>
      <c r="BU24" s="1075" t="s">
        <v>5186</v>
      </c>
      <c r="BV24" s="1077"/>
      <c r="BW24" s="1077"/>
      <c r="CC24" s="1288">
        <v>25575374</v>
      </c>
      <c r="CD24" s="1075" t="s">
        <v>5187</v>
      </c>
    </row>
    <row customHeight="1" ht="11.25">
      <c r="A25" s="1081" t="s">
        <v>5188</v>
      </c>
      <c r="B25" s="1082">
        <v>2023</v>
      </c>
      <c r="AW25" s="1127" t="s">
        <v>198</v>
      </c>
      <c r="AX25" s="1127" t="s">
        <v>198</v>
      </c>
      <c r="AZ25" s="1127" t="s">
        <v>4505</v>
      </c>
      <c r="BB25" s="1127" t="s">
        <v>5189</v>
      </c>
      <c r="BC25" s="1127" t="s">
        <v>5184</v>
      </c>
      <c r="BE25" s="1127">
        <v>2021</v>
      </c>
      <c r="BH25" s="1075" t="s">
        <v>5125</v>
      </c>
      <c r="BJ25" s="1075" t="s">
        <v>4602</v>
      </c>
      <c r="BL25" s="1075" t="s">
        <v>4602</v>
      </c>
      <c r="BQ25" s="1288">
        <v>4190070</v>
      </c>
      <c r="BR25" s="1075" t="s">
        <v>5190</v>
      </c>
      <c r="BS25" s="1436"/>
      <c r="BT25" s="1288">
        <v>4189677</v>
      </c>
      <c r="BU25" s="1075" t="s">
        <v>5191</v>
      </c>
      <c r="BV25" s="1077"/>
      <c r="BW25" s="1077"/>
    </row>
    <row customHeight="1" ht="11.25">
      <c r="A26" s="1081" t="s">
        <v>5192</v>
      </c>
      <c r="B26" s="1082">
        <v>2024</v>
      </c>
      <c r="J26" s="1737" t="s">
        <v>5193</v>
      </c>
      <c r="AX26" s="1127" t="s">
        <v>203</v>
      </c>
      <c r="AZ26" s="1127" t="s">
        <v>5074</v>
      </c>
      <c r="BB26" s="1127" t="s">
        <v>5194</v>
      </c>
      <c r="BC26" s="1127" t="s">
        <v>5184</v>
      </c>
      <c r="BE26" s="1127">
        <v>2022</v>
      </c>
      <c r="BH26" s="1075" t="s">
        <v>4615</v>
      </c>
      <c r="BJ26" s="1075" t="s">
        <v>5091</v>
      </c>
      <c r="BL26" s="1075" t="s">
        <v>5091</v>
      </c>
      <c r="BQ26" s="1288">
        <v>4190071</v>
      </c>
      <c r="BR26" s="1075" t="s">
        <v>5195</v>
      </c>
      <c r="BS26" s="1436"/>
      <c r="BV26" s="1077"/>
      <c r="BW26" s="1077"/>
    </row>
    <row customHeight="1" ht="11.25">
      <c r="A27" s="1081" t="s">
        <v>5196</v>
      </c>
      <c r="B27" s="1082">
        <v>2025</v>
      </c>
      <c r="J27" s="183" t="s">
        <v>103</v>
      </c>
      <c r="AX27" s="1127" t="s">
        <v>147</v>
      </c>
      <c r="BB27" s="1127" t="s">
        <v>5197</v>
      </c>
      <c r="BC27" s="1127" t="s">
        <v>5184</v>
      </c>
      <c r="BE27" s="1127">
        <v>2023</v>
      </c>
      <c r="BH27" s="1077" t="s">
        <v>22</v>
      </c>
      <c r="BJ27" s="1075" t="s">
        <v>5096</v>
      </c>
      <c r="BL27" s="1075" t="s">
        <v>5096</v>
      </c>
      <c r="BN27" s="1077" t="s">
        <v>22</v>
      </c>
      <c r="BQ27" s="1288">
        <v>4190072</v>
      </c>
      <c r="BR27" s="1075" t="s">
        <v>5198</v>
      </c>
      <c r="BS27" s="1436"/>
      <c r="BV27" s="1077"/>
      <c r="BW27" s="1077"/>
    </row>
    <row customHeight="1" ht="11.25">
      <c r="A28" s="1081" t="s">
        <v>5199</v>
      </c>
      <c r="D28" s="1108"/>
      <c r="E28" s="1109"/>
      <c r="F28" s="1109"/>
      <c r="H28" s="1110" t="s">
        <v>5200</v>
      </c>
      <c r="AX28" s="1127" t="s">
        <v>212</v>
      </c>
      <c r="AZ28" s="1074" t="s">
        <v>5201</v>
      </c>
      <c r="BB28" s="1127" t="s">
        <v>5202</v>
      </c>
      <c r="BC28" s="1127" t="s">
        <v>5203</v>
      </c>
      <c r="BE28" s="1127">
        <v>2024</v>
      </c>
      <c r="BH28" s="1077" t="s">
        <v>22</v>
      </c>
      <c r="BJ28" s="1075" t="s">
        <v>4568</v>
      </c>
      <c r="BL28" s="1075" t="s">
        <v>4568</v>
      </c>
      <c r="BN28" s="1077" t="s">
        <v>22</v>
      </c>
      <c r="BQ28" s="1288">
        <v>4190073</v>
      </c>
      <c r="BR28" s="1075" t="s">
        <v>5204</v>
      </c>
      <c r="BS28" s="1436"/>
      <c r="BV28" s="1077"/>
      <c r="BW28" s="1077"/>
    </row>
    <row customHeight="1" ht="11.25">
      <c r="A29" s="1081" t="s">
        <v>5205</v>
      </c>
      <c r="D29" s="1111" t="s">
        <v>5206</v>
      </c>
      <c r="E29" s="1112" t="str">
        <f>IF(TEMPLATE_GROUP="","",INDEX(StartDateList,MATCH(TEMPLATE_GROUP,CodeTemplateList,0),1))</f>
        <v>01.01.2024</v>
      </c>
      <c r="F29" s="1112" t="str">
        <f>IF(TEMPLATE_GROUP="","",INDEX(EndDateList,MATCH(TEMPLATE_GROUP,CodeTemplateList,0),1))</f>
        <v>31.12.2024</v>
      </c>
      <c r="H29" s="1113" t="s">
        <v>5207</v>
      </c>
      <c r="AX29" s="1127" t="s">
        <v>217</v>
      </c>
      <c r="AZ29" s="1127" t="s">
        <v>4885</v>
      </c>
      <c r="BB29" s="1127" t="s">
        <v>5074</v>
      </c>
      <c r="BC29" s="1098"/>
      <c r="BE29" s="1127">
        <v>2025</v>
      </c>
      <c r="BJ29" s="1075" t="s">
        <v>5111</v>
      </c>
      <c r="BL29" s="1075" t="s">
        <v>5111</v>
      </c>
    </row>
    <row customHeight="1" ht="11.25">
      <c r="A30" s="1081" t="s">
        <v>5208</v>
      </c>
      <c r="D30" s="1114"/>
      <c r="E30" s="1115"/>
      <c r="F30" s="1115"/>
      <c r="AX30" s="1127" t="s">
        <v>225</v>
      </c>
      <c r="AZ30" s="1127" t="s">
        <v>4910</v>
      </c>
      <c r="BE30" s="1127">
        <v>2026</v>
      </c>
      <c r="BJ30" s="1075" t="s">
        <v>5209</v>
      </c>
      <c r="BL30" s="1075" t="s">
        <v>5209</v>
      </c>
    </row>
    <row customHeight="1" ht="12.75">
      <c r="A31" s="1081" t="s">
        <v>5210</v>
      </c>
      <c r="D31" s="1108"/>
      <c r="E31" s="1109"/>
      <c r="F31" s="1109"/>
      <c r="H31" s="1116"/>
      <c r="AX31" s="1127" t="s">
        <v>229</v>
      </c>
      <c r="AZ31" s="1127" t="s">
        <v>5211</v>
      </c>
      <c r="BE31" s="1127">
        <v>2027</v>
      </c>
      <c r="BJ31" s="1075" t="s">
        <v>5212</v>
      </c>
      <c r="BL31" s="1075" t="s">
        <v>5212</v>
      </c>
    </row>
    <row customHeight="1" ht="11.25">
      <c r="A32" s="1081" t="s">
        <v>5213</v>
      </c>
      <c r="D32" s="1111" t="s">
        <v>5214</v>
      </c>
      <c r="E32" s="1112" t="str">
        <f>IF(TEMPLATE_GROUP="","",INDEX(StartDateList,MATCH(TEMPLATE_GROUP,CodeTemplateList,0),1))</f>
        <v>01.01.2024</v>
      </c>
      <c r="F32" s="1112" t="str">
        <f>IF(TEMPLATE_GROUP="","",INDEX(EndDateList,MATCH(TEMPLATE_GROUP,CodeTemplateList,0),1))</f>
        <v>31.12.2024</v>
      </c>
      <c r="H32" s="1117" t="s">
        <v>5215</v>
      </c>
      <c r="O32" s="1081" t="s">
        <v>4883</v>
      </c>
      <c r="AX32" s="1127" t="s">
        <v>234</v>
      </c>
      <c r="AZ32" s="1127" t="s">
        <v>4976</v>
      </c>
      <c r="BE32" s="1127">
        <v>2028</v>
      </c>
      <c r="BJ32" s="1075" t="s">
        <v>5119</v>
      </c>
      <c r="BL32" s="1075" t="s">
        <v>5119</v>
      </c>
    </row>
    <row customHeight="1" ht="11.25">
      <c r="A33" s="1081" t="s">
        <v>5216</v>
      </c>
      <c r="O33" s="1081" t="s">
        <v>4907</v>
      </c>
      <c r="AX33" s="1127" t="s">
        <v>239</v>
      </c>
      <c r="AZ33" s="1127" t="s">
        <v>4884</v>
      </c>
      <c r="BE33" s="1127">
        <v>2029</v>
      </c>
      <c r="BJ33" s="1075" t="s">
        <v>5125</v>
      </c>
      <c r="BL33" s="1075" t="s">
        <v>5125</v>
      </c>
    </row>
    <row customHeight="1" ht="11.25">
      <c r="A34" s="1081" t="s">
        <v>5217</v>
      </c>
      <c r="O34" s="1081" t="s">
        <v>4943</v>
      </c>
      <c r="AX34" s="1127" t="s">
        <v>5218</v>
      </c>
      <c r="BE34" s="1127">
        <v>2030</v>
      </c>
      <c r="BJ34" s="1075" t="s">
        <v>4615</v>
      </c>
      <c r="BL34" s="1075" t="s">
        <v>4615</v>
      </c>
    </row>
    <row customHeight="1" ht="11.25">
      <c r="A35" s="1081" t="s">
        <v>5219</v>
      </c>
      <c r="O35" s="1081" t="s">
        <v>4974</v>
      </c>
      <c r="AX35" s="1127" t="s">
        <v>5220</v>
      </c>
      <c r="AZ35" s="1074" t="s">
        <v>5221</v>
      </c>
      <c r="BE35" s="1127">
        <v>2031</v>
      </c>
      <c r="BL35" s="1075" t="s">
        <v>5222</v>
      </c>
    </row>
    <row customHeight="1" ht="11.25">
      <c r="A36" s="1874" t="s">
        <v>5223</v>
      </c>
      <c r="D36" s="1118" t="s">
        <v>5224</v>
      </c>
      <c r="E36" s="1119" t="s">
        <v>4327</v>
      </c>
      <c r="F36" s="1120" t="str">
        <f>INDEX(E37:E41,MATCH(TEMPLATE_SPHERE,F37:F41,0))</f>
        <v>теплоснабжения</v>
      </c>
      <c r="G36" s="1120" t="str">
        <f>INDEX(G37:G41,MATCH(TEMPLATE_SPHERE,F37:F41,0))</f>
        <v>теплоснабжение</v>
      </c>
      <c r="O36" s="1081" t="s">
        <v>4997</v>
      </c>
      <c r="AX36" s="1127" t="s">
        <v>5225</v>
      </c>
      <c r="AZ36" s="1127" t="s">
        <v>4884</v>
      </c>
      <c r="BE36" s="1127">
        <v>2032</v>
      </c>
      <c r="BL36" s="1075" t="s">
        <v>5226</v>
      </c>
    </row>
    <row customHeight="1" ht="11.25">
      <c r="A37" s="1081" t="s">
        <v>5227</v>
      </c>
      <c r="E37" s="414" t="s">
        <v>5228</v>
      </c>
      <c r="F37" s="1121" t="s">
        <v>4327</v>
      </c>
      <c r="G37" s="414" t="s">
        <v>5229</v>
      </c>
      <c r="O37" s="1081" t="s">
        <v>5016</v>
      </c>
      <c r="AX37" s="1127" t="s">
        <v>5230</v>
      </c>
      <c r="AZ37" s="1127" t="s">
        <v>4909</v>
      </c>
      <c r="BE37" s="1127">
        <v>2033</v>
      </c>
    </row>
    <row customHeight="1" ht="11.25">
      <c r="A38" s="1081" t="s">
        <v>5231</v>
      </c>
      <c r="E38" s="414" t="s">
        <v>5232</v>
      </c>
      <c r="F38" s="1122" t="s">
        <v>4374</v>
      </c>
      <c r="G38" s="414" t="s">
        <v>5233</v>
      </c>
      <c r="O38" s="1081" t="s">
        <v>5031</v>
      </c>
      <c r="AX38" s="1127" t="s">
        <v>5234</v>
      </c>
      <c r="AZ38" s="1127" t="s">
        <v>4944</v>
      </c>
      <c r="BE38" s="1127">
        <v>2034</v>
      </c>
      <c r="BH38" s="1074" t="s">
        <v>5235</v>
      </c>
      <c r="BJ38" s="1074" t="s">
        <v>5236</v>
      </c>
      <c r="BL38" s="1074" t="s">
        <v>5237</v>
      </c>
      <c r="BN38" s="1074" t="s">
        <v>5238</v>
      </c>
    </row>
    <row customHeight="1" ht="11.25">
      <c r="A39" s="1081" t="s">
        <v>5239</v>
      </c>
      <c r="E39" s="414" t="s">
        <v>5240</v>
      </c>
      <c r="F39" s="1122" t="s">
        <v>4427</v>
      </c>
      <c r="G39" s="414" t="s">
        <v>5241</v>
      </c>
      <c r="O39" s="1081" t="s">
        <v>5046</v>
      </c>
      <c r="AX39" s="1127" t="s">
        <v>152</v>
      </c>
      <c r="AZ39" s="1127" t="s">
        <v>4975</v>
      </c>
      <c r="BE39" s="1127">
        <v>2035</v>
      </c>
      <c r="BH39" s="1075" t="s">
        <v>5242</v>
      </c>
      <c r="BJ39" s="1224" t="s">
        <v>5242</v>
      </c>
      <c r="BL39" s="1224" t="s">
        <v>5242</v>
      </c>
      <c r="BN39" s="1075" t="s">
        <v>5243</v>
      </c>
    </row>
    <row customHeight="1" ht="11.25">
      <c r="A40" s="1081" t="s">
        <v>5244</v>
      </c>
      <c r="E40" s="414" t="s">
        <v>5245</v>
      </c>
      <c r="F40" s="1122" t="s">
        <v>4414</v>
      </c>
      <c r="G40" s="414" t="s">
        <v>5246</v>
      </c>
      <c r="O40" s="1081" t="s">
        <v>5061</v>
      </c>
      <c r="AX40" s="1127" t="s">
        <v>108</v>
      </c>
      <c r="BE40" s="1127">
        <v>2036</v>
      </c>
      <c r="BH40" s="1075" t="s">
        <v>5247</v>
      </c>
      <c r="BJ40" s="1224" t="s">
        <v>4691</v>
      </c>
      <c r="BL40" s="1224" t="s">
        <v>4691</v>
      </c>
      <c r="BN40" s="1075" t="s">
        <v>4725</v>
      </c>
    </row>
    <row customHeight="1" ht="11.25">
      <c r="A41" s="1081" t="s">
        <v>5248</v>
      </c>
      <c r="E41" s="414" t="s">
        <v>5249</v>
      </c>
      <c r="F41" s="1122" t="s">
        <v>5250</v>
      </c>
      <c r="G41" s="414" t="s">
        <v>5249</v>
      </c>
      <c r="O41" s="1081" t="s">
        <v>5074</v>
      </c>
      <c r="AX41" s="1127" t="s">
        <v>5251</v>
      </c>
      <c r="AZ41" s="1074" t="s">
        <v>5252</v>
      </c>
      <c r="BE41" s="1127">
        <v>2037</v>
      </c>
      <c r="BH41" s="1075" t="s">
        <v>5253</v>
      </c>
      <c r="BJ41" s="1224" t="s">
        <v>4687</v>
      </c>
      <c r="BL41" s="1224" t="s">
        <v>4687</v>
      </c>
      <c r="BN41" s="1075" t="s">
        <v>4712</v>
      </c>
    </row>
    <row customHeight="1" ht="11.25">
      <c r="A42" s="1081" t="s">
        <v>5254</v>
      </c>
      <c r="AX42" s="1127" t="s">
        <v>5255</v>
      </c>
      <c r="AZ42" s="1127" t="s">
        <v>4883</v>
      </c>
      <c r="BE42" s="1127">
        <v>2038</v>
      </c>
      <c r="BH42" s="1075" t="s">
        <v>4709</v>
      </c>
      <c r="BJ42" s="1224" t="s">
        <v>4689</v>
      </c>
      <c r="BL42" s="1224" t="s">
        <v>4689</v>
      </c>
      <c r="BN42" s="1075" t="s">
        <v>5256</v>
      </c>
    </row>
    <row customHeight="1" ht="11.25">
      <c r="A43" s="1081" t="s">
        <v>5257</v>
      </c>
      <c r="AX43" s="1127" t="s">
        <v>5258</v>
      </c>
      <c r="AZ43" s="1127" t="s">
        <v>4907</v>
      </c>
      <c r="BE43" s="1127">
        <v>2039</v>
      </c>
      <c r="BH43" s="1075" t="s">
        <v>5259</v>
      </c>
      <c r="BJ43" s="1224" t="s">
        <v>5253</v>
      </c>
      <c r="BL43" s="1224" t="s">
        <v>5253</v>
      </c>
      <c r="BN43" s="1075" t="s">
        <v>5260</v>
      </c>
    </row>
    <row customHeight="1" ht="11.25">
      <c r="A44" s="1081" t="s">
        <v>5261</v>
      </c>
      <c r="G44" s="1101">
        <f>YEAR(TODAY())</f>
        <v>2025</v>
      </c>
      <c r="I44" s="806" t="s">
        <v>5262</v>
      </c>
      <c r="J44" s="1096" t="s">
        <v>5263</v>
      </c>
      <c r="K44" s="1096" t="s">
        <v>5264</v>
      </c>
      <c r="AX44" s="1127" t="s">
        <v>5265</v>
      </c>
      <c r="AZ44" s="1127" t="s">
        <v>4943</v>
      </c>
      <c r="BE44" s="1127">
        <v>2040</v>
      </c>
      <c r="BH44" s="1075" t="s">
        <v>5266</v>
      </c>
      <c r="BJ44" s="1224" t="s">
        <v>4709</v>
      </c>
      <c r="BL44" s="1224" t="s">
        <v>4709</v>
      </c>
      <c r="BN44" s="1075" t="s">
        <v>5267</v>
      </c>
    </row>
    <row customHeight="1" ht="11.25">
      <c r="A45" s="1081" t="s">
        <v>5268</v>
      </c>
      <c r="D45" s="1118" t="s">
        <v>5269</v>
      </c>
      <c r="E45" s="1119" t="s">
        <v>5270</v>
      </c>
      <c r="F45" s="804" t="s">
        <v>5271</v>
      </c>
      <c r="G45" s="803" t="s">
        <v>5272</v>
      </c>
      <c r="H45" s="806" t="s">
        <v>5273</v>
      </c>
      <c r="I45" s="1747">
        <f>INDEX(PeriodIsEmptyList,MATCH(TEMPLATE_GROUP,CodeTemplateList,0),1)</f>
        <v>0</v>
      </c>
      <c r="J45" s="175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7" t="s">
        <v>157</v>
      </c>
      <c r="AZ45" s="1127" t="s">
        <v>4974</v>
      </c>
      <c r="BE45" s="1127">
        <v>2041</v>
      </c>
      <c r="BH45" s="1075" t="s">
        <v>5274</v>
      </c>
      <c r="BJ45" s="1224" t="s">
        <v>4703</v>
      </c>
      <c r="BL45" s="1224" t="s">
        <v>4703</v>
      </c>
      <c r="BN45" s="1075" t="s">
        <v>5275</v>
      </c>
    </row>
    <row customHeight="1" ht="11.25">
      <c r="A46" s="1081" t="s">
        <v>5276</v>
      </c>
      <c r="E46" s="414" t="s">
        <v>27</v>
      </c>
      <c r="F46" s="1121" t="s">
        <v>5277</v>
      </c>
      <c r="G46" s="1123" t="str">
        <f>_xlfn.IFERROR(IF(TITLE_DATE_FIL="","01.01."&amp;CURRENT_YEAR,"01.01."&amp;YEAR(TITLE_DATE_FIL)),"01.01."&amp;CURRENT_YEAR)</f>
        <v>01.01.2025</v>
      </c>
      <c r="H46" s="1123"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7" t="s">
        <v>5278</v>
      </c>
      <c r="AZ46" s="1127" t="s">
        <v>4997</v>
      </c>
      <c r="BE46" s="1127">
        <v>2042</v>
      </c>
      <c r="BH46" s="1075" t="s">
        <v>4712</v>
      </c>
      <c r="BJ46" s="1224" t="s">
        <v>4693</v>
      </c>
      <c r="BL46" s="1224" t="s">
        <v>4693</v>
      </c>
      <c r="BN46" s="1075" t="s">
        <v>5279</v>
      </c>
    </row>
    <row customHeight="1" ht="11.25">
      <c r="A47" s="1081" t="s">
        <v>5280</v>
      </c>
      <c r="E47" s="414" t="s">
        <v>33</v>
      </c>
      <c r="F47" s="1122" t="s">
        <v>5281</v>
      </c>
      <c r="G47" s="1123" t="str">
        <f>_xlfn.IFERROR(IF(f_year="","01.01."&amp;CURRENT_YEAR,IF(LEN(f_quart)=0,"01.01."&amp;f_year,IF(f_quart="I квартал","01.01."&amp;f_year,IF(f_quart="II квартал","01.04."&amp;f_year,(IF(f_quart="III квартал","01.07."&amp;f_year,"01.10."&amp;f_year)))))),"01.01."&amp;CURRENT_YEAR)</f>
        <v>01.01.2024</v>
      </c>
      <c r="H47" s="1123"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7" t="s">
        <v>5282</v>
      </c>
      <c r="AZ47" s="1127" t="s">
        <v>5016</v>
      </c>
      <c r="BE47" s="1127">
        <v>2043</v>
      </c>
      <c r="BH47" s="1075" t="s">
        <v>5256</v>
      </c>
      <c r="BJ47" s="1224" t="s">
        <v>4695</v>
      </c>
      <c r="BL47" s="1224" t="s">
        <v>4695</v>
      </c>
      <c r="BN47" s="1075" t="s">
        <v>5283</v>
      </c>
    </row>
    <row customHeight="1" ht="11.25">
      <c r="A48" s="1081" t="s">
        <v>5284</v>
      </c>
      <c r="E48" s="414" t="s">
        <v>5285</v>
      </c>
      <c r="F48" s="1122" t="s">
        <v>5270</v>
      </c>
      <c r="G48" s="1123" t="str">
        <f>_xlfn.IFERROR(IF(f_year="","01.01."&amp;CURRENT_YEAR,"01.01."&amp;f_year),"01.01."&amp;CURRENT_YEAR)</f>
        <v>01.01.2024</v>
      </c>
      <c r="H48" s="1123" t="str">
        <f>_xlfn.IFERROR(IF(f_year="","31.12."&amp;CURRENT_YEAR,"31.12."&amp;f_year),"31.12."&amp;CURRENT_YEAR)</f>
        <v>31.12.2024</v>
      </c>
      <c r="I48" s="1748">
        <f>IF(f_year="",TRUE,FALSE)</f>
        <v>0</v>
      </c>
      <c r="J48" s="1751" t="s">
        <v>5286</v>
      </c>
      <c r="K48" s="1752"/>
      <c r="AX48" s="1127" t="s">
        <v>5287</v>
      </c>
      <c r="AZ48" s="1127" t="s">
        <v>5031</v>
      </c>
      <c r="BE48" s="1127">
        <v>2044</v>
      </c>
      <c r="BH48" s="1075" t="s">
        <v>5260</v>
      </c>
      <c r="BJ48" s="1224" t="s">
        <v>4697</v>
      </c>
      <c r="BL48" s="1224" t="s">
        <v>4697</v>
      </c>
      <c r="BN48" s="1075" t="s">
        <v>5288</v>
      </c>
    </row>
    <row customHeight="1" ht="11.25">
      <c r="A49" s="1081" t="s">
        <v>16</v>
      </c>
      <c r="E49" s="414" t="s">
        <v>5289</v>
      </c>
      <c r="F49" s="1122" t="s">
        <v>5290</v>
      </c>
      <c r="G49" s="1123" t="str">
        <f>_xlfn.IFERROR(IF(f_year="","01.01."&amp;CURRENT_YEAR,"01.01."&amp;f_year),"01.01."&amp;CURRENT_YEAR)</f>
        <v>01.01.2024</v>
      </c>
      <c r="H49" s="1123" t="str">
        <f>_xlfn.IFERROR(IF(f_year="","31.12."&amp;CURRENT_YEAR,"31.12."&amp;f_year),"31.12."&amp;CURRENT_YEAR)</f>
        <v>31.12.2024</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7" t="s">
        <v>5291</v>
      </c>
      <c r="AZ49" s="1127" t="s">
        <v>5046</v>
      </c>
      <c r="BE49" s="1127">
        <v>2045</v>
      </c>
      <c r="BH49" s="1075" t="s">
        <v>4713</v>
      </c>
      <c r="BJ49" s="1224" t="s">
        <v>4699</v>
      </c>
      <c r="BL49" s="1224" t="s">
        <v>4699</v>
      </c>
    </row>
    <row customHeight="1" ht="11.25">
      <c r="A50" s="1081" t="s">
        <v>5292</v>
      </c>
      <c r="E50" s="414" t="s">
        <v>5293</v>
      </c>
      <c r="F50" s="1122" t="s">
        <v>4683</v>
      </c>
      <c r="G50" s="1123" t="str">
        <f>_xlfn.IFERROR(IF(f_year="","01.01."&amp;CURRENT_YEAR,"01.01."&amp;f_year),"01.01."&amp;CURRENT_YEAR)</f>
        <v>01.01.2024</v>
      </c>
      <c r="H50" s="1123" t="str">
        <f>_xlfn.IFERROR(IF(f_year="","31.12."&amp;CURRENT_YEAR,"31.12."&amp;f_year),"31.12."&amp;CURRENT_YEAR)</f>
        <v>31.12.2024</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7" t="s">
        <v>162</v>
      </c>
      <c r="AZ50" s="1127" t="s">
        <v>5061</v>
      </c>
      <c r="BE50" s="1127">
        <v>2046</v>
      </c>
      <c r="BH50" s="1075" t="s">
        <v>5267</v>
      </c>
      <c r="BJ50" s="1224" t="s">
        <v>4701</v>
      </c>
      <c r="BL50" s="1224" t="s">
        <v>4701</v>
      </c>
    </row>
    <row customHeight="1" ht="11.25">
      <c r="A51" s="1081" t="s">
        <v>5294</v>
      </c>
      <c r="E51" s="414" t="s">
        <v>5295</v>
      </c>
      <c r="F51" s="1122" t="s">
        <v>5296</v>
      </c>
      <c r="G51" s="1123" t="str">
        <f>_xlfn.IFERROR(IF(TITLE_PERIOD_START="","01.01."&amp;CURRENT_YEAR,"01.01."&amp;YEAR(TITLE_PERIOD_START)),"01.01."&amp;CURRENT_YEAR)</f>
        <v>01.01.2025</v>
      </c>
      <c r="H51" s="1123"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7" t="s">
        <v>5297</v>
      </c>
      <c r="AZ51" s="1127" t="s">
        <v>5074</v>
      </c>
      <c r="BE51" s="1127">
        <v>2047</v>
      </c>
      <c r="BH51" s="1075" t="s">
        <v>5275</v>
      </c>
      <c r="BJ51" s="1224" t="s">
        <v>5298</v>
      </c>
      <c r="BL51" s="1224" t="s">
        <v>5298</v>
      </c>
    </row>
    <row customHeight="1" ht="11.25">
      <c r="A52" s="1081" t="s">
        <v>5299</v>
      </c>
      <c r="E52" s="414" t="s">
        <v>5300</v>
      </c>
      <c r="F52" s="1122" t="s">
        <v>5301</v>
      </c>
      <c r="G52" s="1123" t="str">
        <f>_xlfn.IFERROR(IF(TITLE_PERIOD_START="","01.01."&amp;CURRENT_YEAR,"01.01."&amp;YEAR(TITLE_PERIOD_START)),"01.01."&amp;CURRENT_YEAR)</f>
        <v>01.01.2025</v>
      </c>
      <c r="H52" s="1123"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7" t="s">
        <v>5302</v>
      </c>
      <c r="AZ52" s="1127" t="s">
        <v>4884</v>
      </c>
      <c r="BE52" s="1127">
        <v>2048</v>
      </c>
      <c r="BH52" s="1075" t="s">
        <v>5279</v>
      </c>
      <c r="BJ52" s="1224" t="s">
        <v>4712</v>
      </c>
      <c r="BL52" s="1224" t="s">
        <v>4712</v>
      </c>
    </row>
    <row customHeight="1" ht="11.25">
      <c r="A53" s="1081" t="s">
        <v>5303</v>
      </c>
      <c r="E53" s="414" t="s">
        <v>5304</v>
      </c>
      <c r="F53" s="1122" t="s">
        <v>5304</v>
      </c>
      <c r="G53" s="1123" t="str">
        <f>_xlfn.IFERROR(IF(f_year="","01.01."&amp;CURRENT_YEAR,"01.01."&amp;f_year),"01.01."&amp;CURRENT_YEAR)</f>
        <v>01.01.2024</v>
      </c>
      <c r="H53" s="1123" t="str">
        <f>_xlfn.IFERROR(IF(f_year="","31.12."&amp;CURRENT_YEAR,"31.12."&amp;f_year),"31.12."&amp;CURRENT_YEAR)</f>
        <v>31.12.2024</v>
      </c>
      <c r="I53" s="1748">
        <f>IF(AND(f_year="",TITLE_DATE_FIL=""),TRUE,FALSE)</f>
        <v>0</v>
      </c>
      <c r="J53" s="1751" t="s">
        <v>5305</v>
      </c>
      <c r="K53" s="1752"/>
      <c r="AX53" s="1127" t="s">
        <v>5306</v>
      </c>
      <c r="BE53" s="1127">
        <v>2049</v>
      </c>
      <c r="BH53" s="1075" t="s">
        <v>5283</v>
      </c>
      <c r="BJ53" s="1224" t="s">
        <v>5256</v>
      </c>
      <c r="BL53" s="1224" t="s">
        <v>5256</v>
      </c>
    </row>
    <row customHeight="1" ht="11.25">
      <c r="A54" s="1081" t="s">
        <v>5307</v>
      </c>
      <c r="AX54" s="1127" t="s">
        <v>112</v>
      </c>
      <c r="AZ54" s="1074" t="s">
        <v>5308</v>
      </c>
      <c r="BE54" s="1127">
        <v>2050</v>
      </c>
      <c r="BH54" s="1075" t="s">
        <v>5288</v>
      </c>
      <c r="BJ54" s="1224" t="s">
        <v>5260</v>
      </c>
      <c r="BL54" s="1224" t="s">
        <v>5260</v>
      </c>
    </row>
    <row customHeight="1" ht="11.25">
      <c r="A55" s="1081" t="s">
        <v>5309</v>
      </c>
      <c r="AX55" s="1127" t="s">
        <v>166</v>
      </c>
      <c r="AZ55" s="1127" t="s">
        <v>4886</v>
      </c>
      <c r="BE55" s="1127">
        <v>2051</v>
      </c>
      <c r="BH55" s="1077" t="s">
        <v>22</v>
      </c>
      <c r="BJ55" s="1224" t="s">
        <v>4713</v>
      </c>
      <c r="BL55" s="1224" t="s">
        <v>4713</v>
      </c>
    </row>
    <row customHeight="1" ht="11.25">
      <c r="A56" s="1081" t="s">
        <v>5310</v>
      </c>
      <c r="D56" s="1125" t="s">
        <v>5311</v>
      </c>
      <c r="E56" s="1102" t="s">
        <v>5312</v>
      </c>
      <c r="F56" s="1081" t="s">
        <v>5313</v>
      </c>
      <c r="AX56" s="1127" t="s">
        <v>180</v>
      </c>
      <c r="AZ56" s="1127" t="s">
        <v>4911</v>
      </c>
      <c r="BE56" s="1127">
        <v>2052</v>
      </c>
      <c r="BH56" s="1077" t="s">
        <v>22</v>
      </c>
      <c r="BJ56" s="1224" t="s">
        <v>5267</v>
      </c>
      <c r="BL56" s="1224" t="s">
        <v>5267</v>
      </c>
    </row>
    <row customHeight="1" ht="11.25">
      <c r="A57" s="1081" t="s">
        <v>5314</v>
      </c>
      <c r="D57" s="1125" t="s">
        <v>5315</v>
      </c>
      <c r="E57" s="1102" t="s">
        <v>5316</v>
      </c>
      <c r="F57" s="1081" t="s">
        <v>5313</v>
      </c>
      <c r="AX57" s="1127" t="s">
        <v>120</v>
      </c>
      <c r="AZ57" s="1127" t="s">
        <v>4946</v>
      </c>
      <c r="BE57" s="1127">
        <v>2053</v>
      </c>
      <c r="BJ57" s="1224" t="s">
        <v>5275</v>
      </c>
      <c r="BL57" s="1224" t="s">
        <v>5275</v>
      </c>
    </row>
    <row customHeight="1" ht="11.25">
      <c r="A58" s="1081" t="s">
        <v>5317</v>
      </c>
      <c r="D58" s="1125" t="s">
        <v>5318</v>
      </c>
      <c r="E58" s="1102" t="s">
        <v>5319</v>
      </c>
      <c r="F58" s="1081" t="s">
        <v>5313</v>
      </c>
      <c r="AX58" s="1127" t="s">
        <v>236</v>
      </c>
      <c r="BE58" s="1127">
        <v>2054</v>
      </c>
      <c r="BJ58" s="1224" t="s">
        <v>5279</v>
      </c>
      <c r="BL58" s="1224" t="s">
        <v>5279</v>
      </c>
    </row>
    <row customHeight="1" ht="11.25">
      <c r="A59" s="1081" t="s">
        <v>5320</v>
      </c>
      <c r="D59" s="1125" t="s">
        <v>315</v>
      </c>
      <c r="E59" s="1102" t="s">
        <v>234</v>
      </c>
      <c r="F59" s="1081" t="s">
        <v>5321</v>
      </c>
      <c r="AX59" s="1127" t="s">
        <v>5322</v>
      </c>
      <c r="AZ59" s="1074" t="s">
        <v>5323</v>
      </c>
      <c r="BE59" s="1127">
        <v>2055</v>
      </c>
      <c r="BJ59" s="1224" t="s">
        <v>5283</v>
      </c>
      <c r="BL59" s="1224" t="s">
        <v>5283</v>
      </c>
    </row>
    <row customHeight="1" ht="11.25">
      <c r="A60" s="1081" t="s">
        <v>5324</v>
      </c>
      <c r="D60" s="1125" t="s">
        <v>5325</v>
      </c>
      <c r="E60" s="1102" t="s">
        <v>234</v>
      </c>
      <c r="F60" s="1081" t="s">
        <v>5321</v>
      </c>
      <c r="AX60" s="1127" t="s">
        <v>5326</v>
      </c>
      <c r="AZ60" s="1127" t="s">
        <v>4887</v>
      </c>
      <c r="BE60" s="1127">
        <v>2056</v>
      </c>
      <c r="BJ60" s="1224" t="s">
        <v>5288</v>
      </c>
      <c r="BL60" s="1224" t="s">
        <v>5288</v>
      </c>
    </row>
    <row customHeight="1" ht="11.25">
      <c r="A61" s="1081" t="s">
        <v>5327</v>
      </c>
      <c r="D61" s="1125" t="s">
        <v>5328</v>
      </c>
      <c r="E61" s="1102" t="s">
        <v>234</v>
      </c>
      <c r="F61" s="1081" t="s">
        <v>5321</v>
      </c>
      <c r="AX61" s="1127" t="s">
        <v>5329</v>
      </c>
      <c r="AZ61" s="1127" t="s">
        <v>4912</v>
      </c>
      <c r="BE61" s="1127">
        <v>2057</v>
      </c>
      <c r="BL61" s="1224" t="s">
        <v>4705</v>
      </c>
    </row>
    <row customHeight="1" ht="11.25">
      <c r="A62" s="1081" t="s">
        <v>5330</v>
      </c>
      <c r="D62" s="1125" t="s">
        <v>314</v>
      </c>
      <c r="E62" s="1102">
        <v>30</v>
      </c>
      <c r="F62" s="1081" t="s">
        <v>5321</v>
      </c>
      <c r="AZ62" s="1127" t="s">
        <v>4947</v>
      </c>
      <c r="BE62" s="1127">
        <v>2058</v>
      </c>
      <c r="BL62" s="1224" t="s">
        <v>4707</v>
      </c>
    </row>
    <row customHeight="1" ht="11.25">
      <c r="A63" s="1081" t="s">
        <v>5331</v>
      </c>
      <c r="D63" s="1125" t="s">
        <v>5332</v>
      </c>
      <c r="E63" s="1102">
        <v>30</v>
      </c>
      <c r="F63" s="1081" t="s">
        <v>5321</v>
      </c>
      <c r="AZ63" s="1127" t="s">
        <v>4977</v>
      </c>
      <c r="BE63" s="1127">
        <v>2059</v>
      </c>
    </row>
    <row customHeight="1" ht="11.25">
      <c r="A64" s="1081" t="s">
        <v>5333</v>
      </c>
      <c r="D64" s="1125" t="s">
        <v>5334</v>
      </c>
      <c r="E64" s="1102">
        <v>30</v>
      </c>
      <c r="F64" s="1081" t="s">
        <v>5321</v>
      </c>
      <c r="AZ64" s="1127" t="s">
        <v>4998</v>
      </c>
      <c r="BE64" s="1127">
        <v>2060</v>
      </c>
    </row>
    <row customHeight="1" ht="11.25">
      <c r="A65" s="1081" t="s">
        <v>5335</v>
      </c>
      <c r="D65" s="1081"/>
      <c r="BE65" s="1127">
        <v>2061</v>
      </c>
    </row>
    <row customHeight="1" ht="11.25">
      <c r="A66" s="1081" t="s">
        <v>5336</v>
      </c>
      <c r="AZ66" s="1074" t="s">
        <v>5337</v>
      </c>
      <c r="BE66" s="1127">
        <v>2062</v>
      </c>
    </row>
    <row customHeight="1" ht="11.25">
      <c r="A67" s="1081" t="s">
        <v>5338</v>
      </c>
      <c r="AZ67" s="1127" t="s">
        <v>4888</v>
      </c>
      <c r="BE67" s="1127">
        <v>2063</v>
      </c>
    </row>
    <row customHeight="1" ht="11.25">
      <c r="A68" s="1081" t="s">
        <v>5339</v>
      </c>
      <c r="AZ68" s="1127" t="s">
        <v>4913</v>
      </c>
      <c r="BE68" s="1127">
        <v>2064</v>
      </c>
      <c r="BH68" s="1074" t="s">
        <v>5340</v>
      </c>
      <c r="BJ68" s="1074" t="s">
        <v>5341</v>
      </c>
      <c r="BL68" s="1074" t="s">
        <v>5342</v>
      </c>
      <c r="BN68" s="1074" t="s">
        <v>5343</v>
      </c>
    </row>
    <row customHeight="1" ht="11.25">
      <c r="A69" s="1081" t="s">
        <v>5344</v>
      </c>
      <c r="AZ69" s="1127" t="s">
        <v>4948</v>
      </c>
      <c r="BE69" s="1127">
        <v>2065</v>
      </c>
      <c r="BH69" s="1075" t="s">
        <v>5345</v>
      </c>
      <c r="BI69" s="1124" t="s">
        <v>137</v>
      </c>
      <c r="BJ69" s="1075" t="s">
        <v>5346</v>
      </c>
      <c r="BK69" s="1124" t="s">
        <v>137</v>
      </c>
      <c r="BL69" s="1075" t="s">
        <v>5347</v>
      </c>
      <c r="BM69" s="1077" t="s">
        <v>137</v>
      </c>
      <c r="BN69" s="1075" t="s">
        <v>5348</v>
      </c>
    </row>
    <row customHeight="1" ht="11.25">
      <c r="A70" s="1081" t="s">
        <v>5349</v>
      </c>
      <c r="AZ70" s="1127" t="s">
        <v>4978</v>
      </c>
      <c r="BE70" s="1127">
        <v>2066</v>
      </c>
      <c r="BH70" s="1075" t="s">
        <v>5350</v>
      </c>
      <c r="BJ70" s="1075" t="s">
        <v>5351</v>
      </c>
      <c r="BL70" s="1075" t="s">
        <v>5352</v>
      </c>
      <c r="BN70" s="1075" t="s">
        <v>5353</v>
      </c>
    </row>
    <row customHeight="1" ht="11.25">
      <c r="A71" s="1081" t="s">
        <v>5354</v>
      </c>
      <c r="AZ71" s="1127" t="s">
        <v>4980</v>
      </c>
      <c r="BE71" s="1127">
        <v>2067</v>
      </c>
      <c r="BH71" s="1075" t="s">
        <v>5355</v>
      </c>
      <c r="BI71" s="1124" t="s">
        <v>90</v>
      </c>
      <c r="BJ71" s="1075" t="s">
        <v>5356</v>
      </c>
      <c r="BK71" s="1124" t="s">
        <v>90</v>
      </c>
      <c r="BL71" s="1075" t="s">
        <v>5357</v>
      </c>
      <c r="BM71" s="1077" t="s">
        <v>90</v>
      </c>
      <c r="BN71" s="1075" t="s">
        <v>5358</v>
      </c>
    </row>
    <row customHeight="1" ht="11.25">
      <c r="A72" s="1081" t="s">
        <v>5359</v>
      </c>
      <c r="AZ72" s="1127" t="s">
        <v>19</v>
      </c>
      <c r="BE72" s="1127">
        <v>2068</v>
      </c>
      <c r="BH72" s="1075" t="s">
        <v>5360</v>
      </c>
      <c r="BJ72" s="1075" t="s">
        <v>5360</v>
      </c>
      <c r="BL72" s="1075" t="s">
        <v>5360</v>
      </c>
      <c r="BN72" s="1075" t="s">
        <v>5361</v>
      </c>
    </row>
    <row customHeight="1" ht="11.25">
      <c r="A73" s="1081" t="s">
        <v>5362</v>
      </c>
      <c r="BE73" s="1127">
        <v>2069</v>
      </c>
      <c r="BH73" s="1075" t="s">
        <v>5363</v>
      </c>
      <c r="BI73" s="1124" t="s">
        <v>115</v>
      </c>
      <c r="BJ73" s="1075" t="s">
        <v>5364</v>
      </c>
      <c r="BK73" s="1124" t="s">
        <v>115</v>
      </c>
      <c r="BL73" s="1075" t="s">
        <v>5365</v>
      </c>
      <c r="BM73" s="1077" t="s">
        <v>115</v>
      </c>
      <c r="BN73" s="1075" t="s">
        <v>5366</v>
      </c>
    </row>
    <row customHeight="1" ht="11.25">
      <c r="A74" s="1081" t="s">
        <v>5367</v>
      </c>
      <c r="BE74" s="1127">
        <v>2070</v>
      </c>
      <c r="BH74" s="1075" t="s">
        <v>5368</v>
      </c>
      <c r="BJ74" s="1075" t="s">
        <v>5369</v>
      </c>
      <c r="BL74" s="1075" t="s">
        <v>5370</v>
      </c>
      <c r="BN74" s="1075" t="s">
        <v>5371</v>
      </c>
    </row>
    <row customHeight="1" ht="11.25">
      <c r="A75" s="1081" t="s">
        <v>5372</v>
      </c>
      <c r="AZ75" s="1074" t="s">
        <v>5373</v>
      </c>
      <c r="BH75" s="1075" t="s">
        <v>5374</v>
      </c>
      <c r="BJ75" s="1075" t="s">
        <v>5374</v>
      </c>
      <c r="BL75" s="1075" t="s">
        <v>5374</v>
      </c>
    </row>
    <row customHeight="1" ht="11.25">
      <c r="A76" s="1081" t="s">
        <v>5375</v>
      </c>
      <c r="AZ76" s="1127" t="s">
        <v>4897</v>
      </c>
      <c r="BH76" s="1075" t="s">
        <v>5376</v>
      </c>
      <c r="BJ76" s="1075" t="s">
        <v>5377</v>
      </c>
      <c r="BL76" s="1075" t="s">
        <v>5378</v>
      </c>
    </row>
    <row customHeight="1" ht="11.25">
      <c r="A77" s="1081" t="s">
        <v>5379</v>
      </c>
      <c r="AZ77" s="1127" t="s">
        <v>4923</v>
      </c>
    </row>
    <row customHeight="1" ht="11.25">
      <c r="A78" s="1081" t="s">
        <v>5380</v>
      </c>
      <c r="AZ78" s="1127" t="s">
        <v>4955</v>
      </c>
    </row>
    <row customHeight="1" ht="11.25">
      <c r="A79" s="1081" t="s">
        <v>5381</v>
      </c>
      <c r="AZ79" s="1127" t="s">
        <v>4984</v>
      </c>
      <c r="BH79" s="1074" t="s">
        <v>5382</v>
      </c>
      <c r="BJ79" s="1074" t="s">
        <v>5383</v>
      </c>
      <c r="BL79" s="1074" t="s">
        <v>5384</v>
      </c>
    </row>
    <row customHeight="1" ht="11.25">
      <c r="A80" s="1081" t="s">
        <v>5385</v>
      </c>
      <c r="AZ80" s="1127" t="s">
        <v>5003</v>
      </c>
      <c r="BH80" s="1075" t="s">
        <v>5386</v>
      </c>
      <c r="BJ80" s="1075" t="s">
        <v>5387</v>
      </c>
      <c r="BL80" s="1075" t="s">
        <v>5388</v>
      </c>
    </row>
    <row customHeight="1" ht="11.25">
      <c r="A81" s="1081" t="s">
        <v>5389</v>
      </c>
      <c r="AZ81" s="1127" t="s">
        <v>5020</v>
      </c>
      <c r="BH81" s="1075" t="s">
        <v>5390</v>
      </c>
      <c r="BJ81" s="1075" t="s">
        <v>5391</v>
      </c>
      <c r="BL81" s="1075" t="s">
        <v>5392</v>
      </c>
    </row>
    <row customHeight="1" ht="11.25">
      <c r="A82" s="1081" t="s">
        <v>5393</v>
      </c>
      <c r="AZ82" s="1127" t="s">
        <v>5033</v>
      </c>
      <c r="BH82" s="1075" t="s">
        <v>5394</v>
      </c>
      <c r="BJ82" s="1075" t="s">
        <v>5395</v>
      </c>
      <c r="BL82" s="1075" t="s">
        <v>5396</v>
      </c>
    </row>
    <row customHeight="1" ht="11.25">
      <c r="A83" s="1081" t="s">
        <v>5397</v>
      </c>
      <c r="BH83" s="1075" t="s">
        <v>5398</v>
      </c>
      <c r="BJ83" s="1075" t="s">
        <v>5399</v>
      </c>
      <c r="BL83" s="1075" t="s">
        <v>5400</v>
      </c>
    </row>
    <row customHeight="1" ht="11.25">
      <c r="A84" s="1081" t="s">
        <v>5401</v>
      </c>
      <c r="AZ84" s="1074" t="s">
        <v>5402</v>
      </c>
    </row>
    <row customHeight="1" ht="11.25">
      <c r="A85" s="1874" t="s">
        <v>5403</v>
      </c>
      <c r="AZ85" s="1127" t="s">
        <v>5404</v>
      </c>
    </row>
    <row customHeight="1" ht="11.25">
      <c r="A86" s="1081" t="s">
        <v>5405</v>
      </c>
      <c r="AZ86" s="1127" t="s">
        <v>5406</v>
      </c>
      <c r="BH86" s="1074" t="s">
        <v>5407</v>
      </c>
      <c r="BJ86" s="1074" t="s">
        <v>5408</v>
      </c>
      <c r="BL86" s="1074" t="s">
        <v>5409</v>
      </c>
    </row>
    <row customHeight="1" ht="11.25">
      <c r="A87" s="1081" t="s">
        <v>5410</v>
      </c>
      <c r="AZ87" s="1127" t="s">
        <v>5411</v>
      </c>
      <c r="BH87" s="1075" t="s">
        <v>5412</v>
      </c>
      <c r="BJ87" s="1075" t="s">
        <v>5413</v>
      </c>
      <c r="BL87" s="1075" t="s">
        <v>5414</v>
      </c>
    </row>
    <row customHeight="1" ht="11.25">
      <c r="A88" s="1081" t="s">
        <v>5415</v>
      </c>
      <c r="AZ88" s="1613"/>
      <c r="BH88" s="1075" t="s">
        <v>5416</v>
      </c>
      <c r="BJ88" s="1075" t="s">
        <v>5417</v>
      </c>
      <c r="BL88" s="1075" t="s">
        <v>5418</v>
      </c>
    </row>
    <row customHeight="1" ht="11.25">
      <c r="A89" s="1081" t="s">
        <v>5419</v>
      </c>
      <c r="AZ89" s="1074" t="s">
        <v>5420</v>
      </c>
    </row>
    <row customHeight="1" ht="11.25">
      <c r="A90" s="1081" t="s">
        <v>5421</v>
      </c>
      <c r="AZ90" s="1127" t="s">
        <v>4683</v>
      </c>
    </row>
    <row customHeight="1" ht="11.25">
      <c r="A91" s="1081" t="s">
        <v>5422</v>
      </c>
      <c r="AZ91" s="1127" t="s">
        <v>4719</v>
      </c>
      <c r="BH91" s="1074" t="s">
        <v>5423</v>
      </c>
      <c r="BJ91" s="1074" t="s">
        <v>5424</v>
      </c>
      <c r="BL91" s="1074" t="s">
        <v>5425</v>
      </c>
    </row>
    <row customHeight="1" ht="11.25">
      <c r="AZ92" s="1127" t="s">
        <v>5426</v>
      </c>
      <c r="BH92" s="1075" t="s">
        <v>5427</v>
      </c>
      <c r="BJ92" s="1075" t="s">
        <v>5428</v>
      </c>
      <c r="BL92" s="1075" t="s">
        <v>5429</v>
      </c>
    </row>
    <row customHeight="1" ht="11.25">
      <c r="AZ93" s="1127" t="s">
        <v>5430</v>
      </c>
      <c r="BH93" s="1075" t="s">
        <v>5431</v>
      </c>
      <c r="BJ93" s="1075" t="s">
        <v>5432</v>
      </c>
      <c r="BL93" s="1075" t="s">
        <v>5433</v>
      </c>
    </row>
    <row customHeight="1" ht="11.25">
      <c r="AZ94" s="1127" t="s">
        <v>5434</v>
      </c>
    </row>
    <row r="96" customHeight="1" ht="11.25">
      <c r="AZ96" s="1074" t="s">
        <v>5435</v>
      </c>
      <c r="BH96" s="1074" t="s">
        <v>5436</v>
      </c>
      <c r="BJ96" s="1074" t="s">
        <v>5437</v>
      </c>
      <c r="BL96" s="1074" t="s">
        <v>5438</v>
      </c>
      <c r="BN96" s="1074" t="s">
        <v>5439</v>
      </c>
    </row>
    <row customHeight="1" ht="11.25">
      <c r="AZ97" s="1905" t="s">
        <v>5440</v>
      </c>
      <c r="BA97" s="1906" t="s">
        <v>5441</v>
      </c>
      <c r="BH97" s="1075" t="s">
        <v>5442</v>
      </c>
      <c r="BJ97" s="1075" t="s">
        <v>5443</v>
      </c>
      <c r="BL97" s="1075" t="s">
        <v>5444</v>
      </c>
      <c r="BN97" s="1075" t="s">
        <v>5445</v>
      </c>
    </row>
    <row customHeight="1" ht="11.25">
      <c r="AZ98" s="1905" t="s">
        <v>5446</v>
      </c>
      <c r="BA98" s="1906" t="s">
        <v>5447</v>
      </c>
      <c r="BH98" s="1075" t="s">
        <v>5448</v>
      </c>
      <c r="BJ98" s="1075" t="s">
        <v>5449</v>
      </c>
      <c r="BL98" s="1075" t="s">
        <v>5450</v>
      </c>
      <c r="BN98" s="1075" t="s">
        <v>5451</v>
      </c>
    </row>
    <row customHeight="1" ht="22.5">
      <c r="AZ99" s="1905" t="s">
        <v>5452</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5453</v>
      </c>
      <c r="BJ99" s="1075" t="s">
        <v>5454</v>
      </c>
      <c r="BL99" s="1075" t="s">
        <v>5455</v>
      </c>
      <c r="BN99" s="1075" t="s">
        <v>5456</v>
      </c>
    </row>
    <row customHeight="1" ht="22.5">
      <c r="AZ100" s="1905" t="s">
        <v>5457</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5" t="s">
        <v>5074</v>
      </c>
      <c r="BL100" s="1075" t="s">
        <v>5074</v>
      </c>
      <c r="BN100" s="1075" t="s">
        <v>5458</v>
      </c>
    </row>
    <row customHeight="1" ht="22.5">
      <c r="AZ101" s="1905" t="s">
        <v>5459</v>
      </c>
      <c r="BA101" s="1906" t="s">
        <v>5460</v>
      </c>
      <c r="BN101" s="1075" t="s">
        <v>5461</v>
      </c>
    </row>
    <row customHeight="1" ht="22.5">
      <c r="AZ102" s="1905" t="s">
        <v>5462</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5" t="s">
        <v>5463</v>
      </c>
    </row>
    <row customHeight="1" ht="11.25">
      <c r="AZ103" s="1905" t="s">
        <v>5464</v>
      </c>
      <c r="BA103" s="1906" t="s">
        <v>5465</v>
      </c>
      <c r="BN103" s="1075" t="s">
        <v>5466</v>
      </c>
    </row>
    <row customHeight="1" ht="11.25">
      <c r="BN104" s="1075" t="s">
        <v>5467</v>
      </c>
    </row>
    <row customHeight="1" ht="11.25">
      <c r="AZ105" s="1698" t="s">
        <v>5468</v>
      </c>
    </row>
    <row customHeight="1" ht="11.25">
      <c r="AZ106" s="1127" t="s">
        <v>5469</v>
      </c>
    </row>
    <row customHeight="1" ht="11.25">
      <c r="AZ107" s="1127" t="s">
        <v>5470</v>
      </c>
      <c r="BH107" s="1074" t="s">
        <v>5471</v>
      </c>
      <c r="BJ107" s="1074" t="s">
        <v>5472</v>
      </c>
      <c r="BL107" s="1074" t="s">
        <v>5473</v>
      </c>
      <c r="BN107" s="1074" t="s">
        <v>5474</v>
      </c>
    </row>
    <row customHeight="1" ht="11.25">
      <c r="AZ108" s="1127" t="s">
        <v>760</v>
      </c>
      <c r="BH108" s="1075" t="s">
        <v>5475</v>
      </c>
      <c r="BJ108" s="1075" t="s">
        <v>5476</v>
      </c>
      <c r="BL108" s="1075" t="s">
        <v>5150</v>
      </c>
      <c r="BN108" s="1075" t="s">
        <v>5477</v>
      </c>
    </row>
    <row customHeight="1" ht="11.25">
      <c r="BH109" s="1075" t="s">
        <v>5478</v>
      </c>
    </row>
    <row customHeight="1" ht="11.25">
      <c r="AZ110" s="1698" t="s">
        <v>5479</v>
      </c>
      <c r="BH110" s="1075" t="s">
        <v>5478</v>
      </c>
    </row>
    <row customHeight="1" ht="11.25">
      <c r="AZ111" s="1905" t="s">
        <v>5440</v>
      </c>
      <c r="BA111" s="1906" t="s">
        <v>5441</v>
      </c>
    </row>
    <row customHeight="1" ht="11.25">
      <c r="AZ112" s="1905" t="s">
        <v>5446</v>
      </c>
      <c r="BA112" s="1906" t="s">
        <v>5447</v>
      </c>
    </row>
    <row customHeight="1" ht="22.5">
      <c r="AZ113" s="1905" t="s">
        <v>5452</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5457</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4" t="s">
        <v>5480</v>
      </c>
    </row>
    <row customHeight="1" ht="22.5">
      <c r="AZ115" s="1905" t="s">
        <v>5462</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5" t="s">
        <v>4884</v>
      </c>
    </row>
    <row customHeight="1" ht="11.25">
      <c r="AZ116" s="1905" t="s">
        <v>5464</v>
      </c>
      <c r="BA116" s="1906" t="s">
        <v>5465</v>
      </c>
      <c r="BH116" s="1075" t="s">
        <v>4909</v>
      </c>
    </row>
    <row customHeight="1" ht="11.25">
      <c r="BH117" s="1075" t="s">
        <v>4944</v>
      </c>
    </row>
    <row customHeight="1" ht="11.25">
      <c r="BH118" s="1075" t="s">
        <v>4975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A66C1-C473-C4D8-08A6-AB3E5D91E0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475</v>
      </c>
      <c r="J1" s="462" t="s">
        <v>14</v>
      </c>
    </row>
    <row customHeight="1" ht="22.5" hidden="1">
      <c r="A2" s="509"/>
      <c r="B2" s="509"/>
      <c r="C2" s="1736" t="s">
        <v>103</v>
      </c>
      <c r="D2" s="1527"/>
      <c r="E2" s="1533"/>
      <c r="F2" s="1556"/>
      <c r="H2" s="482"/>
      <c r="J2" s="462">
        <v>0</v>
      </c>
    </row>
    <row customHeight="1" ht="11.25" hidden="1">
      <c r="J3" s="462">
        <v>0</v>
      </c>
    </row>
    <row customHeight="1" ht="11.549999999999999">
      <c r="A4" s="1557"/>
      <c r="B4" s="1557"/>
      <c r="J4" s="462">
        <v>11</v>
      </c>
    </row>
    <row customHeight="1" ht="27.299999999999997">
      <c r="D5" s="22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9"/>
      <c r="F5" s="2260"/>
      <c r="I5" s="722"/>
      <c r="J5" s="462">
        <v>26</v>
      </c>
    </row>
    <row customHeight="1" ht="18">
      <c r="D6" s="2196" t="str">
        <f>IF(region_name=0,"Не определено",region_name)</f>
        <v>Приморский край</v>
      </c>
      <c r="E6" s="2196"/>
      <c r="F6" s="2196"/>
      <c r="I6" s="722"/>
      <c r="J6" s="462">
        <v>17</v>
      </c>
    </row>
    <row s="484" customFormat="1" customHeight="1" ht="11.549999999999999">
      <c r="A7" s="508"/>
      <c r="B7" s="508"/>
      <c r="D7" s="721"/>
      <c r="E7" s="721"/>
      <c r="F7" s="759"/>
      <c r="G7" s="721"/>
      <c r="J7" s="484">
        <v>11</v>
      </c>
    </row>
    <row customHeight="1" ht="11.25" hidden="1">
      <c r="A8" s="509"/>
      <c r="B8" s="509"/>
      <c r="C8" s="464"/>
      <c r="D8" s="470"/>
      <c r="E8" s="2227"/>
      <c r="F8" s="2227"/>
      <c r="J8" s="462">
        <v>0</v>
      </c>
    </row>
    <row customHeight="1" ht="11.549999999999999">
      <c r="A9" s="509"/>
      <c r="B9" s="509"/>
      <c r="C9" s="464"/>
      <c r="D9" s="2224" t="s">
        <v>476</v>
      </c>
      <c r="E9" s="2225"/>
      <c r="F9" s="2225"/>
      <c r="G9" s="2228" t="s">
        <v>477</v>
      </c>
      <c r="J9" s="462">
        <v>11</v>
      </c>
    </row>
    <row customHeight="1" ht="11.549999999999999">
      <c r="A10" s="509"/>
      <c r="B10" s="509"/>
      <c r="C10" s="464"/>
      <c r="D10" s="1481" t="s">
        <v>88</v>
      </c>
      <c r="E10" s="1483" t="s">
        <v>478</v>
      </c>
      <c r="F10" s="1483" t="s">
        <v>479</v>
      </c>
      <c r="G10" s="2229"/>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КГУП "Примтеплоэнерго"</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0"/>
      <c r="J12" s="462">
        <v>23</v>
      </c>
    </row>
    <row customHeight="1" ht="19.95">
      <c r="A13" s="509"/>
      <c r="B13" s="509"/>
      <c r="C13" s="464"/>
      <c r="D13" s="1527">
        <v>2</v>
      </c>
      <c r="E13" s="1534" t="s">
        <v>5481</v>
      </c>
      <c r="F13" s="1528" t="s">
        <v>482</v>
      </c>
      <c r="G13" s="481"/>
      <c r="H13" s="1540"/>
      <c r="J13" s="462">
        <v>19</v>
      </c>
    </row>
    <row customHeight="1" ht="19.95">
      <c r="A14" s="509"/>
      <c r="B14" s="509"/>
      <c r="C14" s="464"/>
      <c r="D14" s="1530" t="s">
        <v>4212</v>
      </c>
      <c r="E14" s="1531" t="s">
        <v>5482</v>
      </c>
      <c r="F14" s="1533"/>
      <c r="G14" s="1532" t="s">
        <v>5483</v>
      </c>
      <c r="H14" s="1540"/>
      <c r="J14" s="462">
        <v>19</v>
      </c>
    </row>
    <row customHeight="1" ht="19.95">
      <c r="A15" s="509"/>
      <c r="B15" s="509"/>
      <c r="C15" s="464"/>
      <c r="D15" s="1530" t="s">
        <v>483</v>
      </c>
      <c r="E15" s="1531" t="s">
        <v>5484</v>
      </c>
      <c r="F15" s="1533"/>
      <c r="G15" s="1532" t="s">
        <v>5485</v>
      </c>
      <c r="H15" s="1540"/>
      <c r="J15" s="462">
        <v>19</v>
      </c>
    </row>
    <row customHeight="1" ht="24">
      <c r="A16" s="509"/>
      <c r="B16" s="509"/>
      <c r="C16" s="464"/>
      <c r="D16" s="1530" t="s">
        <v>486</v>
      </c>
      <c r="E16" s="1529" t="s">
        <v>5486</v>
      </c>
      <c r="F16" s="1538"/>
      <c r="G16" s="481" t="s">
        <v>5487</v>
      </c>
      <c r="H16" s="1540"/>
      <c r="J16" s="462">
        <v>23</v>
      </c>
    </row>
    <row customHeight="1" ht="48.29999999999999">
      <c r="A17" s="509"/>
      <c r="B17" s="509"/>
      <c r="C17" s="464"/>
      <c r="D17" s="1527">
        <v>3</v>
      </c>
      <c r="E17" s="1534" t="s">
        <v>5488</v>
      </c>
      <c r="F17" s="1533"/>
      <c r="G17" s="481" t="s">
        <v>5489</v>
      </c>
      <c r="H17" s="1540"/>
      <c r="J17" s="462">
        <v>46</v>
      </c>
    </row>
    <row customHeight="1" ht="48.29999999999999">
      <c r="A18" s="1482">
        <v>1</v>
      </c>
      <c r="B18" s="509"/>
      <c r="C18" s="1484"/>
      <c r="D18" s="1527" t="s">
        <v>91</v>
      </c>
      <c r="E18" s="1534" t="s">
        <v>5490</v>
      </c>
      <c r="F18" s="1533"/>
      <c r="G18" s="481" t="s">
        <v>5489</v>
      </c>
      <c r="H18" s="1540"/>
      <c r="I18" s="859"/>
      <c r="J18" s="462">
        <v>46</v>
      </c>
    </row>
    <row customHeight="1" ht="23.25">
      <c r="A19" s="509"/>
      <c r="B19" s="509"/>
      <c r="C19" s="464"/>
      <c r="D19" s="1527" t="s">
        <v>115</v>
      </c>
      <c r="E19" s="1534" t="s">
        <v>5491</v>
      </c>
      <c r="F19" s="1528" t="s">
        <v>482</v>
      </c>
      <c r="G19" s="2491" t="s">
        <v>5492</v>
      </c>
      <c r="H19" s="482"/>
      <c r="J19" s="462">
        <v>22</v>
      </c>
    </row>
    <row s="1537" customFormat="1" customHeight="1" ht="5.25" hidden="1">
      <c r="A20" s="509"/>
      <c r="B20" s="509"/>
      <c r="C20" s="1536"/>
      <c r="D20" s="1535" t="s">
        <v>4783</v>
      </c>
      <c r="E20" s="1021"/>
      <c r="F20" s="1020"/>
      <c r="G20" s="2492"/>
      <c r="J20" s="1537">
        <v>0</v>
      </c>
    </row>
    <row customHeight="1" ht="15.75">
      <c r="A21" s="509"/>
      <c r="B21" s="509"/>
      <c r="C21" s="464"/>
      <c r="D21" s="474"/>
      <c r="E21" s="422" t="s">
        <v>515</v>
      </c>
      <c r="F21" s="476"/>
      <c r="G21" s="2493"/>
      <c r="H21" s="1540"/>
      <c r="J21" s="462">
        <v>15</v>
      </c>
    </row>
    <row s="508" customFormat="1" customHeight="1" ht="26.25">
      <c r="A22" s="509"/>
      <c r="B22" s="509"/>
      <c r="C22" s="509"/>
      <c r="D22" s="1527" t="s">
        <v>92</v>
      </c>
      <c r="E22" s="481" t="s">
        <v>5493</v>
      </c>
      <c r="F22" s="1533"/>
      <c r="G22" s="481" t="s">
        <v>5494</v>
      </c>
      <c r="H22" s="1539"/>
      <c r="J22" s="508">
        <v>25</v>
      </c>
    </row>
    <row s="508" customFormat="1" customHeight="1" ht="19.95">
      <c r="A23" s="509"/>
      <c r="B23" s="509"/>
      <c r="C23" s="509"/>
      <c r="D23" s="1527" t="s">
        <v>93</v>
      </c>
      <c r="E23" s="1534" t="s">
        <v>5495</v>
      </c>
      <c r="F23" s="1538"/>
      <c r="G23" s="481" t="s">
        <v>5496</v>
      </c>
      <c r="H23" s="1539"/>
      <c r="J23" s="508">
        <v>19</v>
      </c>
    </row>
    <row s="508" customFormat="1" customHeight="1" ht="144" hidden="1">
      <c r="A24" s="509"/>
      <c r="B24" s="509"/>
      <c r="C24" s="509"/>
      <c r="D24" s="1527" t="s">
        <v>126</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9"/>
      <c r="J24" s="508">
        <v>0</v>
      </c>
    </row>
    <row customHeight="1" ht="11.25" hidden="1">
      <c r="A25" s="508" t="s">
        <v>82</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BFC87-DC88-5FB8-9C78-698D486A8A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5497</v>
      </c>
      <c r="G1" s="1638" t="s">
        <v>47</v>
      </c>
      <c r="H1" s="1638" t="s">
        <v>49</v>
      </c>
      <c r="IU1" s="1162" t="s">
        <v>14</v>
      </c>
    </row>
    <row s="1854" customFormat="1" customHeight="1" ht="22.5" hidden="1">
      <c r="A2" s="838"/>
      <c r="B2" s="1167">
        <v>1</v>
      </c>
      <c r="C2" s="1167"/>
      <c r="D2" s="1932" t="s">
        <v>103</v>
      </c>
      <c r="E2" s="1491"/>
      <c r="F2" s="1498"/>
      <c r="G2" s="1498"/>
      <c r="H2" s="1498"/>
      <c r="I2" s="1988"/>
      <c r="J2" s="1989"/>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83</v>
      </c>
      <c r="G3" s="501" t="s">
        <v>84</v>
      </c>
      <c r="H3" s="501"/>
      <c r="I3" s="501"/>
      <c r="J3" s="234" t="s">
        <v>85</v>
      </c>
      <c r="K3" s="254" t="s">
        <v>83</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5"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5" customFormat="1" customHeight="1" ht="27.299999999999997">
      <c r="A5" s="1162"/>
      <c r="B5" s="1167"/>
      <c r="C5" s="1162"/>
      <c r="D5" s="1502"/>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0"/>
      <c r="G5" s="2120"/>
      <c r="H5" s="2120"/>
      <c r="I5" s="2120"/>
      <c r="J5" s="2120"/>
      <c r="K5" s="254"/>
      <c r="L5" s="507"/>
      <c r="M5" s="507"/>
      <c r="N5" s="507"/>
      <c r="O5" s="233"/>
      <c r="P5" s="507"/>
      <c r="Q5" s="232"/>
      <c r="R5" s="232"/>
      <c r="S5" s="232"/>
      <c r="T5" s="232"/>
      <c r="IU5" s="514">
        <v>26</v>
      </c>
    </row>
    <row s="1825"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5" customFormat="1" customHeight="1" ht="14.699999999999998">
      <c r="A7" s="1162"/>
      <c r="B7" s="1167"/>
      <c r="C7" s="1162"/>
      <c r="D7" s="1502"/>
      <c r="E7" s="2121" t="s">
        <v>476</v>
      </c>
      <c r="F7" s="2122"/>
      <c r="G7" s="2122"/>
      <c r="H7" s="2122"/>
      <c r="I7" s="2122"/>
      <c r="J7" s="2494" t="s">
        <v>477</v>
      </c>
      <c r="K7" s="507"/>
      <c r="L7" s="507"/>
      <c r="M7" s="507"/>
      <c r="N7" s="507"/>
      <c r="O7" s="233"/>
      <c r="P7" s="507"/>
      <c r="Q7" s="232"/>
      <c r="R7" s="232"/>
      <c r="S7" s="232"/>
      <c r="T7" s="232"/>
      <c r="IU7" s="514">
        <v>14</v>
      </c>
    </row>
    <row s="1825" customFormat="1" customHeight="1" ht="21">
      <c r="A8" s="1162"/>
      <c r="B8" s="1167"/>
      <c r="C8" s="1162"/>
      <c r="D8" s="1502"/>
      <c r="E8" s="1555" t="s">
        <v>88</v>
      </c>
      <c r="F8" s="1547" t="s">
        <v>5497</v>
      </c>
      <c r="G8" s="1547" t="s">
        <v>47</v>
      </c>
      <c r="H8" s="1547" t="s">
        <v>49</v>
      </c>
      <c r="I8" s="1547" t="s">
        <v>5498</v>
      </c>
      <c r="J8" s="2495"/>
      <c r="K8" s="507"/>
      <c r="L8" s="507"/>
      <c r="M8" s="507"/>
      <c r="N8" s="507"/>
      <c r="O8" s="233"/>
      <c r="P8" s="507"/>
      <c r="Q8" s="232"/>
      <c r="R8" s="232"/>
      <c r="S8" s="232"/>
      <c r="T8" s="232"/>
      <c r="IU8" s="514">
        <v>20</v>
      </c>
    </row>
    <row s="1854" customFormat="1" customHeight="1" ht="23.25">
      <c r="A9" s="1638"/>
      <c r="B9" s="1167">
        <v>1</v>
      </c>
      <c r="C9" s="1167"/>
      <c r="D9" s="808"/>
      <c r="E9" s="1491">
        <v>1</v>
      </c>
      <c r="F9" s="1554"/>
      <c r="G9" s="1498"/>
      <c r="H9" s="1498"/>
      <c r="I9" s="1545"/>
      <c r="J9" s="2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4" customFormat="1" customHeight="1" ht="15.75">
      <c r="A10" s="1638"/>
      <c r="B10" s="1167"/>
      <c r="C10" s="419"/>
      <c r="D10" s="808"/>
      <c r="E10" s="1548"/>
      <c r="F10" s="1507" t="s">
        <v>5499</v>
      </c>
      <c r="G10" s="1549"/>
      <c r="H10" s="1549"/>
      <c r="I10" s="1903"/>
      <c r="J10" s="2191"/>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5"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5"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5"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82</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04D5F-45D4-2278-9F8E-8A8489FD6B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4" customFormat="1" customHeight="1" ht="22.5" hidden="1">
      <c r="A2" s="838"/>
      <c r="B2" s="1167">
        <v>1</v>
      </c>
      <c r="C2" s="1167"/>
      <c r="D2" s="1932" t="s">
        <v>103</v>
      </c>
      <c r="E2" s="1893"/>
      <c r="F2" s="1896" t="str">
        <f>IF(ROIV_INFO_NAME="","",ROIV_INFO_NAME)</f>
        <v>КГУП "Примтеплоэнерго"</v>
      </c>
      <c r="G2" s="1921" t="s">
        <v>22</v>
      </c>
      <c r="H2" s="1920"/>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83</v>
      </c>
      <c r="G3" s="1741" t="s">
        <v>84</v>
      </c>
      <c r="H3" s="501"/>
      <c r="I3" s="501"/>
      <c r="J3" s="501"/>
      <c r="K3" s="501"/>
      <c r="L3" s="234" t="s">
        <v>85</v>
      </c>
      <c r="M3" s="254" t="s">
        <v>83</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5"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5" customFormat="1" customHeight="1" ht="27.299999999999997">
      <c r="A5" s="1162"/>
      <c r="B5" s="1167"/>
      <c r="C5" s="1162"/>
      <c r="D5" s="1502"/>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595"/>
      <c r="M5" s="254"/>
      <c r="N5" s="507"/>
      <c r="O5" s="507"/>
      <c r="P5" s="507"/>
      <c r="Q5" s="233"/>
      <c r="R5" s="507"/>
      <c r="S5" s="232"/>
      <c r="T5" s="232"/>
      <c r="U5" s="232"/>
      <c r="V5" s="232"/>
      <c r="IW5" s="514">
        <v>26</v>
      </c>
    </row>
    <row s="1825"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5" customFormat="1" customHeight="1" ht="14.699999999999998">
      <c r="A7" s="1162"/>
      <c r="B7" s="1167"/>
      <c r="C7" s="1162"/>
      <c r="D7" s="1502"/>
      <c r="E7" s="2121" t="s">
        <v>476</v>
      </c>
      <c r="F7" s="2122"/>
      <c r="G7" s="2122"/>
      <c r="H7" s="2122"/>
      <c r="I7" s="2122"/>
      <c r="J7" s="2122"/>
      <c r="K7" s="2122"/>
      <c r="L7" s="2494" t="s">
        <v>477</v>
      </c>
      <c r="M7" s="507"/>
      <c r="N7" s="507"/>
      <c r="O7" s="507"/>
      <c r="P7" s="507"/>
      <c r="Q7" s="233"/>
      <c r="R7" s="507"/>
      <c r="S7" s="232"/>
      <c r="T7" s="232"/>
      <c r="U7" s="232"/>
      <c r="V7" s="232"/>
      <c r="IW7" s="514">
        <v>14</v>
      </c>
    </row>
    <row s="1825" customFormat="1" customHeight="1" ht="67.2">
      <c r="A8" s="1162"/>
      <c r="B8" s="1167"/>
      <c r="C8" s="1162"/>
      <c r="D8" s="1502"/>
      <c r="E8" s="2498" t="s">
        <v>88</v>
      </c>
      <c r="F8" s="24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1"/>
      <c r="I8" s="2502"/>
      <c r="J8" s="24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6"/>
      <c r="M8" s="507"/>
      <c r="N8" s="507"/>
      <c r="O8" s="507"/>
      <c r="P8" s="507"/>
      <c r="Q8" s="233"/>
      <c r="R8" s="507"/>
      <c r="S8" s="232"/>
      <c r="T8" s="232"/>
      <c r="U8" s="232"/>
      <c r="V8" s="232"/>
      <c r="IW8" s="514">
        <v>64</v>
      </c>
    </row>
    <row s="1825" customFormat="1" customHeight="1" ht="29.25">
      <c r="A9" s="1162"/>
      <c r="B9" s="1167"/>
      <c r="C9" s="1162"/>
      <c r="D9" s="1502"/>
      <c r="E9" s="2499"/>
      <c r="F9" s="2499"/>
      <c r="G9" s="1544" t="s">
        <v>5500</v>
      </c>
      <c r="H9" s="1544" t="s">
        <v>5501</v>
      </c>
      <c r="I9" s="1544" t="s">
        <v>5502</v>
      </c>
      <c r="J9" s="2499"/>
      <c r="K9" s="2499"/>
      <c r="L9" s="2495"/>
      <c r="M9" s="507"/>
      <c r="N9" s="507"/>
      <c r="O9" s="507"/>
      <c r="P9" s="507"/>
      <c r="Q9" s="233"/>
      <c r="R9" s="507"/>
      <c r="S9" s="232"/>
      <c r="T9" s="232"/>
      <c r="U9" s="232"/>
      <c r="V9" s="232"/>
      <c r="IW9" s="514">
        <v>28</v>
      </c>
    </row>
    <row s="1854" customFormat="1" customHeight="1" ht="23.25">
      <c r="A10" s="2119"/>
      <c r="B10" s="1167">
        <v>1</v>
      </c>
      <c r="C10" s="1167"/>
      <c r="D10" s="807"/>
      <c r="E10" s="805">
        <v>1</v>
      </c>
      <c r="F10" s="1546" t="str">
        <f>IF(ROIV_INFO_NAME="","",ROIV_INFO_NAME)</f>
        <v>КГУП "Примтеплоэнерго"</v>
      </c>
      <c r="G10" s="1738" t="s">
        <v>22</v>
      </c>
      <c r="H10" s="1920"/>
      <c r="I10" s="1541"/>
      <c r="J10" s="825"/>
      <c r="K10" s="825"/>
      <c r="L10" s="24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4" customFormat="1" customHeight="1" ht="15.75">
      <c r="A11" s="2119"/>
      <c r="B11" s="1167"/>
      <c r="C11" s="419"/>
      <c r="D11" s="808"/>
      <c r="E11" s="428"/>
      <c r="F11" s="423" t="s">
        <v>5503</v>
      </c>
      <c r="G11" s="194"/>
      <c r="H11" s="194"/>
      <c r="I11" s="194"/>
      <c r="J11" s="194"/>
      <c r="K11" s="431"/>
      <c r="L11" s="2497"/>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5"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5"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5"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82</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92458-0D48-870B-98E8-91065EC504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4" customFormat="1" customHeight="1" ht="22.5" hidden="1">
      <c r="A2" s="838"/>
      <c r="B2" s="1373">
        <v>1</v>
      </c>
      <c r="C2" s="1373"/>
      <c r="D2" s="1932" t="s">
        <v>103</v>
      </c>
      <c r="E2" s="1908"/>
      <c r="F2" s="1910" t="str">
        <f>IF(ROIV_INFO_NAME="","",ROIV_INFO_NAME)</f>
        <v>КГУП "Примтеплоэнерго"</v>
      </c>
      <c r="G2" s="1738" t="s">
        <v>22</v>
      </c>
      <c r="H2" s="1920"/>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897"/>
      <c r="F3" s="255" t="s">
        <v>83</v>
      </c>
      <c r="G3" s="1741" t="s">
        <v>84</v>
      </c>
      <c r="H3" s="1897"/>
      <c r="I3" s="1897"/>
      <c r="J3" s="1897"/>
      <c r="K3" s="1897"/>
      <c r="L3" s="234" t="s">
        <v>85</v>
      </c>
      <c r="M3" s="255" t="s">
        <v>83</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5" customFormat="1" customHeight="1" ht="14.699999999999998">
      <c r="A4" s="1638"/>
      <c r="B4" s="1373"/>
      <c r="C4" s="1638"/>
      <c r="D4" s="1522"/>
      <c r="E4" s="1642"/>
      <c r="F4" s="1642"/>
      <c r="G4" s="1642"/>
      <c r="H4" s="1642"/>
      <c r="I4" s="1642"/>
      <c r="J4" s="1642"/>
      <c r="K4" s="1642"/>
      <c r="L4" s="1899"/>
      <c r="M4" s="255"/>
      <c r="N4" s="1631"/>
      <c r="O4" s="1631"/>
      <c r="P4" s="1631"/>
      <c r="Q4" s="1631"/>
      <c r="R4" s="1631"/>
      <c r="S4" s="232"/>
      <c r="T4" s="232"/>
      <c r="U4" s="232"/>
      <c r="V4" s="232"/>
      <c r="IW4" s="1616">
        <v>14</v>
      </c>
    </row>
    <row s="1825" customFormat="1" customHeight="1" ht="27.299999999999997">
      <c r="A5" s="1638"/>
      <c r="B5" s="1373"/>
      <c r="C5" s="1638"/>
      <c r="D5" s="1522"/>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1642"/>
      <c r="M5" s="255"/>
      <c r="N5" s="1631"/>
      <c r="O5" s="1631"/>
      <c r="P5" s="1631"/>
      <c r="Q5" s="1631"/>
      <c r="R5" s="1631"/>
      <c r="S5" s="232"/>
      <c r="T5" s="232"/>
      <c r="U5" s="232"/>
      <c r="V5" s="232"/>
      <c r="IW5" s="1616">
        <v>26</v>
      </c>
    </row>
    <row s="1825"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5" customFormat="1" customHeight="1" ht="14.699999999999998">
      <c r="A7" s="1638"/>
      <c r="B7" s="1373"/>
      <c r="C7" s="1638"/>
      <c r="D7" s="1522"/>
      <c r="E7" s="2121" t="s">
        <v>476</v>
      </c>
      <c r="F7" s="2122"/>
      <c r="G7" s="2122"/>
      <c r="H7" s="2122"/>
      <c r="I7" s="2122"/>
      <c r="J7" s="2122"/>
      <c r="K7" s="2122"/>
      <c r="L7" s="2494" t="s">
        <v>477</v>
      </c>
      <c r="M7" s="1631"/>
      <c r="N7" s="1631"/>
      <c r="O7" s="1631"/>
      <c r="P7" s="1631"/>
      <c r="Q7" s="1631"/>
      <c r="R7" s="1631"/>
      <c r="S7" s="232"/>
      <c r="T7" s="232"/>
      <c r="U7" s="232"/>
      <c r="V7" s="232"/>
      <c r="IW7" s="1616">
        <v>14</v>
      </c>
    </row>
    <row s="1825" customFormat="1" customHeight="1" ht="67.2">
      <c r="A8" s="1638"/>
      <c r="B8" s="1373"/>
      <c r="C8" s="1638"/>
      <c r="D8" s="1522"/>
      <c r="E8" s="2498" t="s">
        <v>88</v>
      </c>
      <c r="F8" s="2498" t="s">
        <v>5504</v>
      </c>
      <c r="G8" s="2500" t="s">
        <v>5505</v>
      </c>
      <c r="H8" s="2501"/>
      <c r="I8" s="2502"/>
      <c r="J8" s="2498" t="s">
        <v>5506</v>
      </c>
      <c r="K8" s="24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6"/>
      <c r="M8" s="1631"/>
      <c r="N8" s="1631"/>
      <c r="O8" s="1631"/>
      <c r="P8" s="1631"/>
      <c r="Q8" s="1631"/>
      <c r="R8" s="1631"/>
      <c r="S8" s="232"/>
      <c r="T8" s="232"/>
      <c r="U8" s="232"/>
      <c r="V8" s="232"/>
      <c r="IW8" s="1616">
        <v>64</v>
      </c>
    </row>
    <row s="1825" customFormat="1" customHeight="1" ht="29.25">
      <c r="A9" s="1638"/>
      <c r="B9" s="1373"/>
      <c r="C9" s="1638"/>
      <c r="D9" s="1522"/>
      <c r="E9" s="2499"/>
      <c r="F9" s="2499"/>
      <c r="G9" s="1898" t="s">
        <v>5500</v>
      </c>
      <c r="H9" s="1898" t="s">
        <v>5501</v>
      </c>
      <c r="I9" s="1898" t="s">
        <v>5502</v>
      </c>
      <c r="J9" s="2499"/>
      <c r="K9" s="2499"/>
      <c r="L9" s="2495"/>
      <c r="M9" s="1631"/>
      <c r="N9" s="1631"/>
      <c r="O9" s="1631"/>
      <c r="P9" s="1631"/>
      <c r="Q9" s="1631"/>
      <c r="R9" s="1631"/>
      <c r="S9" s="232"/>
      <c r="T9" s="232"/>
      <c r="U9" s="232"/>
      <c r="V9" s="232"/>
      <c r="IW9" s="1616">
        <v>28</v>
      </c>
    </row>
    <row s="1854" customFormat="1" customHeight="1" ht="1.05">
      <c r="A10" s="2119"/>
      <c r="B10" s="1373">
        <v>1</v>
      </c>
      <c r="C10" s="1373"/>
      <c r="D10" s="807"/>
      <c r="E10" s="802">
        <v>0</v>
      </c>
      <c r="F10" s="1895" t="str">
        <f>IF(ROIV_INFO_NAME="","",ROIV_INFO_NAME)</f>
        <v>КГУП "Примтеплоэнерго"</v>
      </c>
      <c r="G10" s="1739" t="s">
        <v>22</v>
      </c>
      <c r="H10" s="1907"/>
      <c r="I10" s="1907"/>
      <c r="J10" s="526"/>
      <c r="K10" s="526"/>
      <c r="L10" s="24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4" customFormat="1" customHeight="1" ht="15.75">
      <c r="A11" s="2119"/>
      <c r="B11" s="1373"/>
      <c r="C11" s="419"/>
      <c r="D11" s="808"/>
      <c r="E11" s="428"/>
      <c r="F11" s="658" t="s">
        <v>5503</v>
      </c>
      <c r="G11" s="194"/>
      <c r="H11" s="194"/>
      <c r="I11" s="194"/>
      <c r="J11" s="194"/>
      <c r="K11" s="431"/>
      <c r="L11" s="2497"/>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5"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5"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5"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82</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4DADE-44E8-5F09-C3D9-58BBA94533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6"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4" customFormat="1" customHeight="1" ht="22.5" hidden="1">
      <c r="A2" s="503"/>
      <c r="B2" s="1167">
        <v>1</v>
      </c>
      <c r="C2" s="1167"/>
      <c r="D2" s="1932" t="s">
        <v>103</v>
      </c>
      <c r="E2" s="2147">
        <v>1</v>
      </c>
      <c r="F2" s="2323" t="str">
        <f>IF(region_name="","",region_name)</f>
        <v>Приморский край</v>
      </c>
      <c r="G2" s="2503"/>
      <c r="H2" s="2504"/>
      <c r="I2" s="481"/>
      <c r="J2" s="1914">
        <v>1</v>
      </c>
      <c r="K2" s="1916"/>
      <c r="L2" s="1916"/>
      <c r="M2" s="1916"/>
      <c r="N2" s="499"/>
      <c r="O2" s="1542"/>
      <c r="P2" s="518"/>
      <c r="Q2" s="430">
        <v>0</v>
      </c>
    </row>
    <row s="1854" customFormat="1" customHeight="1" ht="22.5" hidden="1">
      <c r="A3" s="838"/>
      <c r="B3" s="1167"/>
      <c r="C3" s="1167"/>
      <c r="D3" s="808"/>
      <c r="E3" s="2147"/>
      <c r="F3" s="2323"/>
      <c r="G3" s="2503"/>
      <c r="H3" s="2505"/>
      <c r="I3" s="428"/>
      <c r="J3" s="1507"/>
      <c r="K3" s="1507" t="s">
        <v>5507</v>
      </c>
      <c r="L3" s="1550"/>
      <c r="M3" s="1924"/>
      <c r="N3" s="1917"/>
      <c r="O3" s="1542"/>
      <c r="P3" s="518"/>
      <c r="Q3" s="430">
        <v>0</v>
      </c>
    </row>
    <row s="1649" customFormat="1" customHeight="1" ht="5.25" hidden="1">
      <c r="A4" s="503"/>
      <c r="D4" s="501"/>
      <c r="F4" s="254" t="s">
        <v>83</v>
      </c>
      <c r="G4" s="501" t="s">
        <v>84</v>
      </c>
      <c r="H4" s="501"/>
      <c r="I4" s="1927"/>
      <c r="J4" s="1551"/>
      <c r="K4" s="1915"/>
      <c r="L4" s="1915"/>
      <c r="M4" s="1915"/>
      <c r="N4" s="1911"/>
      <c r="O4" s="254" t="s">
        <v>83</v>
      </c>
      <c r="P4" s="254"/>
      <c r="Q4" s="518">
        <v>0</v>
      </c>
    </row>
    <row s="1854" customFormat="1" customHeight="1" ht="22.5" hidden="1">
      <c r="A5" s="1648"/>
      <c r="B5" s="1373">
        <v>1</v>
      </c>
      <c r="C5" s="1373"/>
      <c r="D5" s="808"/>
      <c r="E5" s="1917"/>
      <c r="F5" s="1917"/>
      <c r="G5" s="1917"/>
      <c r="H5" s="1928"/>
      <c r="I5" s="1933" t="s">
        <v>103</v>
      </c>
      <c r="J5" s="1926">
        <v>1</v>
      </c>
      <c r="K5" s="1916"/>
      <c r="L5" s="1916"/>
      <c r="M5" s="1916"/>
      <c r="N5" s="499"/>
      <c r="O5" s="1542"/>
      <c r="P5" s="1643"/>
      <c r="Q5" s="631">
        <v>0</v>
      </c>
    </row>
    <row s="1825" customFormat="1" customHeight="1" ht="14.699999999999998">
      <c r="A6" s="1162"/>
      <c r="B6" s="1167"/>
      <c r="C6" s="1162"/>
      <c r="D6" s="1502"/>
      <c r="E6" s="516"/>
      <c r="F6" s="516"/>
      <c r="G6" s="516"/>
      <c r="H6" s="516"/>
      <c r="I6" s="516"/>
      <c r="J6" s="516"/>
      <c r="K6" s="516"/>
      <c r="L6" s="516"/>
      <c r="M6" s="516"/>
      <c r="N6" s="1642"/>
      <c r="O6" s="254"/>
      <c r="P6" s="507"/>
      <c r="Q6" s="514">
        <v>14</v>
      </c>
    </row>
    <row s="1825" customFormat="1" customHeight="1" ht="27.299999999999997">
      <c r="A7" s="1162"/>
      <c r="B7" s="1167"/>
      <c r="C7" s="1162"/>
      <c r="D7" s="1502"/>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259"/>
      <c r="O7" s="254"/>
      <c r="P7" s="507"/>
      <c r="Q7" s="514">
        <v>26</v>
      </c>
    </row>
    <row s="1825"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18"/>
      <c r="F9" s="1918"/>
      <c r="G9" s="1918"/>
      <c r="H9" s="1918"/>
      <c r="I9" s="2513"/>
      <c r="J9" s="2513"/>
      <c r="K9" s="2513"/>
      <c r="L9" s="1918"/>
      <c r="M9" s="1919"/>
      <c r="O9" s="1552"/>
      <c r="P9" s="1552"/>
      <c r="Q9" s="1553">
        <v>0</v>
      </c>
    </row>
    <row s="1825" customFormat="1" customHeight="1" ht="14.699999999999998">
      <c r="A10" s="1162"/>
      <c r="B10" s="1167"/>
      <c r="C10" s="1162"/>
      <c r="D10" s="1502"/>
      <c r="E10" s="2147" t="s">
        <v>476</v>
      </c>
      <c r="F10" s="2147"/>
      <c r="G10" s="2147"/>
      <c r="H10" s="2147"/>
      <c r="I10" s="2147"/>
      <c r="J10" s="2147"/>
      <c r="K10" s="2147"/>
      <c r="L10" s="2147"/>
      <c r="M10" s="2121"/>
      <c r="N10" s="2498" t="s">
        <v>477</v>
      </c>
      <c r="O10" s="507"/>
      <c r="P10" s="507"/>
      <c r="Q10" s="514">
        <v>14</v>
      </c>
    </row>
    <row s="1825" customFormat="1" customHeight="1" ht="44.25">
      <c r="A11" s="1638"/>
      <c r="B11" s="1373"/>
      <c r="C11" s="1638"/>
      <c r="D11" s="1522"/>
      <c r="E11" s="2512" t="s">
        <v>88</v>
      </c>
      <c r="F11" s="2512" t="s">
        <v>480</v>
      </c>
      <c r="G11" s="2512" t="s">
        <v>5508</v>
      </c>
      <c r="H11" s="2512"/>
      <c r="I11" s="2512" t="s">
        <v>5509</v>
      </c>
      <c r="J11" s="2512"/>
      <c r="K11" s="2512"/>
      <c r="L11" s="2512" t="s">
        <v>5510</v>
      </c>
      <c r="M11" s="2500" t="s">
        <v>5511</v>
      </c>
      <c r="N11" s="2511"/>
      <c r="O11" s="1631"/>
      <c r="P11" s="1631"/>
      <c r="Q11" s="1616">
        <v>42</v>
      </c>
    </row>
    <row s="1825" customFormat="1" customHeight="1" ht="29.25">
      <c r="A12" s="1162"/>
      <c r="B12" s="1167"/>
      <c r="C12" s="1162"/>
      <c r="D12" s="1502"/>
      <c r="E12" s="2498"/>
      <c r="F12" s="2512"/>
      <c r="G12" s="1913" t="s">
        <v>5512</v>
      </c>
      <c r="H12" s="1913" t="s">
        <v>484</v>
      </c>
      <c r="I12" s="2512"/>
      <c r="J12" s="2512"/>
      <c r="K12" s="2512"/>
      <c r="L12" s="2512"/>
      <c r="M12" s="2500"/>
      <c r="N12" s="2499"/>
      <c r="O12" s="507"/>
      <c r="P12" s="507"/>
      <c r="Q12" s="514">
        <v>28</v>
      </c>
    </row>
    <row s="1854" customFormat="1" customHeight="1" ht="23.25">
      <c r="A13" s="2119">
        <v>26379339</v>
      </c>
      <c r="B13" s="1167">
        <v>1</v>
      </c>
      <c r="C13" s="1167"/>
      <c r="D13" s="808"/>
      <c r="E13" s="2147">
        <v>1</v>
      </c>
      <c r="F13" s="2506" t="str">
        <f>IF(region_name="","",region_name)</f>
        <v>Приморский край</v>
      </c>
      <c r="G13" s="2507"/>
      <c r="H13" s="2514"/>
      <c r="I13" s="481"/>
      <c r="J13" s="1909">
        <v>1</v>
      </c>
      <c r="K13" s="1922"/>
      <c r="L13" s="1923"/>
      <c r="M13" s="1923"/>
      <c r="N13" s="2508" t="s">
        <v>5513</v>
      </c>
      <c r="O13" s="1542"/>
      <c r="P13" s="518"/>
      <c r="Q13" s="430">
        <v>22</v>
      </c>
    </row>
    <row s="1854" customFormat="1" customHeight="1" ht="23.25">
      <c r="A14" s="2119"/>
      <c r="B14" s="1167"/>
      <c r="C14" s="1167"/>
      <c r="D14" s="808"/>
      <c r="E14" s="2147"/>
      <c r="F14" s="2506"/>
      <c r="G14" s="2507"/>
      <c r="H14" s="2515"/>
      <c r="I14" s="428"/>
      <c r="J14" s="1507"/>
      <c r="K14" s="1507" t="s">
        <v>5507</v>
      </c>
      <c r="L14" s="1550"/>
      <c r="M14" s="1550"/>
      <c r="N14" s="2509"/>
      <c r="O14" s="1542"/>
      <c r="P14" s="518"/>
      <c r="Q14" s="430">
        <v>22</v>
      </c>
    </row>
    <row s="1854" customFormat="1" customHeight="1" ht="23.25">
      <c r="A15" s="2119"/>
      <c r="B15" s="1167"/>
      <c r="C15" s="419"/>
      <c r="D15" s="808"/>
      <c r="E15" s="428"/>
      <c r="F15" s="1507" t="s">
        <v>5499</v>
      </c>
      <c r="G15" s="1549"/>
      <c r="H15" s="1549"/>
      <c r="I15" s="194"/>
      <c r="J15" s="194"/>
      <c r="K15" s="194"/>
      <c r="L15" s="194"/>
      <c r="M15" s="194"/>
      <c r="N15" s="2509"/>
      <c r="O15" s="1543"/>
      <c r="P15" s="518"/>
      <c r="Q15" s="430">
        <v>22</v>
      </c>
    </row>
    <row s="1825" customFormat="1" customHeight="1" ht="22.049999999999997">
      <c r="A16" s="1162"/>
      <c r="B16" s="1167"/>
      <c r="C16" s="1162"/>
      <c r="D16" s="458"/>
      <c r="E16" s="187"/>
      <c r="F16" s="187"/>
      <c r="G16" s="187"/>
      <c r="H16" s="187"/>
      <c r="I16" s="187"/>
      <c r="J16" s="187"/>
      <c r="K16" s="187"/>
      <c r="L16" s="187"/>
      <c r="M16" s="516"/>
      <c r="N16" s="1642"/>
      <c r="O16" s="507"/>
      <c r="P16" s="507"/>
      <c r="Q16" s="514">
        <v>21</v>
      </c>
    </row>
    <row s="1825"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5"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82</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77438-7BC8-B2F8-6BF8-EAAA0F1709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5" width="9.140625" hidden="1"/>
    <col min="2" max="2" style="1829" width="9.140625" hidden="1"/>
    <col min="3" max="3" style="127"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20" t="s">
        <v>5514</v>
      </c>
      <c r="E5" s="2120"/>
      <c r="F5" s="2120"/>
      <c r="G5" s="2120"/>
      <c r="H5" s="2120"/>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29" t="s">
        <v>476</v>
      </c>
      <c r="E8" s="2229"/>
      <c r="F8" s="2229"/>
      <c r="G8" s="2229"/>
      <c r="H8" s="2229"/>
      <c r="I8" s="2229" t="s">
        <v>477</v>
      </c>
      <c r="M8" s="128">
        <v>14</v>
      </c>
    </row>
    <row customHeight="1" ht="29.25">
      <c r="D9" s="2229" t="s">
        <v>88</v>
      </c>
      <c r="E9" s="2229" t="s">
        <v>5515</v>
      </c>
      <c r="F9" s="2229"/>
      <c r="G9" s="2229"/>
      <c r="H9" s="2229"/>
      <c r="I9" s="2229"/>
      <c r="M9" s="128">
        <v>28</v>
      </c>
    </row>
    <row customHeight="1" ht="24">
      <c r="D10" s="2229"/>
      <c r="E10" s="134" t="s">
        <v>5516</v>
      </c>
      <c r="F10" s="134" t="s">
        <v>5517</v>
      </c>
      <c r="G10" s="134" t="s">
        <v>5518</v>
      </c>
      <c r="H10" s="134" t="s">
        <v>566</v>
      </c>
      <c r="I10" s="2229"/>
      <c r="M10" s="128">
        <v>23</v>
      </c>
    </row>
    <row customHeight="1" ht="12" hidden="1">
      <c r="D11" s="94" t="s">
        <v>137</v>
      </c>
      <c r="E11" s="94" t="s">
        <v>91</v>
      </c>
      <c r="F11" s="94" t="s">
        <v>115</v>
      </c>
      <c r="G11" s="94" t="s">
        <v>92</v>
      </c>
      <c r="H11" s="94" t="s">
        <v>93</v>
      </c>
      <c r="I11" s="94" t="s">
        <v>126</v>
      </c>
      <c r="M11" s="128">
        <v>0</v>
      </c>
    </row>
    <row s="1829" customFormat="1" customHeight="1" ht="26.25">
      <c r="A12" s="152" t="s">
        <v>90</v>
      </c>
      <c r="B12" s="132" t="s">
        <v>22</v>
      </c>
      <c r="C12" s="133"/>
      <c r="D12" s="135" t="s">
        <v>137</v>
      </c>
      <c r="E12" s="388"/>
      <c r="F12" s="388"/>
      <c r="G12" s="1740" t="s">
        <v>22</v>
      </c>
      <c r="H12" s="389"/>
      <c r="I12" s="2189" t="s">
        <v>5519</v>
      </c>
      <c r="K12" s="279"/>
      <c r="L12" s="280"/>
      <c r="M12" s="124">
        <v>25</v>
      </c>
    </row>
    <row customHeight="1" ht="15.75">
      <c r="A13" s="128"/>
      <c r="B13" s="128"/>
      <c r="C13" s="128"/>
      <c r="D13" s="116"/>
      <c r="E13" s="137" t="s">
        <v>644</v>
      </c>
      <c r="F13" s="136"/>
      <c r="G13" s="136"/>
      <c r="H13" s="221"/>
      <c r="I13" s="2191"/>
      <c r="M13" s="128">
        <v>15</v>
      </c>
    </row>
    <row customHeight="1" ht="3">
      <c r="A14" s="128"/>
      <c r="B14" s="128"/>
      <c r="C14" s="128"/>
      <c r="M14" s="128">
        <v>3</v>
      </c>
    </row>
    <row customHeight="1" ht="29.25">
      <c r="E15" s="2516" t="s">
        <v>5520</v>
      </c>
      <c r="F15" s="2516"/>
      <c r="G15" s="2516"/>
      <c r="H15" s="2516"/>
      <c r="M15" s="128">
        <v>28</v>
      </c>
    </row>
    <row customHeight="1" ht="14.25" hidden="1">
      <c r="A16" s="125" t="s">
        <v>82</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3DA25-30A8-86EA-C449-5DC38AB6D76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17" t="s">
        <v>5521</v>
      </c>
      <c r="E7" s="2518"/>
      <c r="F7" s="274"/>
      <c r="J7" s="76">
        <v>22</v>
      </c>
    </row>
    <row customHeight="1" ht="3">
      <c r="C8" s="99"/>
      <c r="D8" s="77"/>
      <c r="E8" s="77"/>
      <c r="J8" s="76">
        <v>3</v>
      </c>
    </row>
    <row customHeight="1" ht="16.8">
      <c r="C9" s="99"/>
      <c r="D9" s="112" t="s">
        <v>88</v>
      </c>
      <c r="E9" s="267" t="s">
        <v>5522</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5523</v>
      </c>
      <c r="J13" s="76">
        <v>12</v>
      </c>
    </row>
    <row customHeight="1" ht="3">
      <c r="J14" s="76">
        <v>3</v>
      </c>
    </row>
    <row customHeight="1" ht="23.25">
      <c r="C15" s="144"/>
      <c r="D15" s="2519" t="s">
        <v>5524</v>
      </c>
      <c r="E15" s="2519"/>
      <c r="F15" s="145"/>
      <c r="G15" s="145"/>
      <c r="H15" s="145"/>
      <c r="I15" s="145"/>
      <c r="J15" s="76">
        <v>22</v>
      </c>
    </row>
    <row customHeight="1" ht="14.25" hidden="1">
      <c r="A16" s="76" t="s">
        <v>82</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C0831-5402-7E09-B777-048544402F2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20" t="s">
        <v>5525</v>
      </c>
      <c r="E7" s="2120"/>
      <c r="F7" s="274"/>
      <c r="M7" s="76">
        <v>22</v>
      </c>
    </row>
    <row customHeight="1" ht="3">
      <c r="C8" s="99"/>
      <c r="D8" s="77"/>
      <c r="E8" s="77"/>
      <c r="M8" s="76">
        <v>3</v>
      </c>
    </row>
    <row customHeight="1" ht="16.8">
      <c r="C9" s="99"/>
      <c r="D9" s="112" t="s">
        <v>88</v>
      </c>
      <c r="E9" s="115" t="s">
        <v>463</v>
      </c>
      <c r="M9" s="76">
        <v>16</v>
      </c>
    </row>
    <row customHeight="1" ht="12.75">
      <c r="C10" s="99"/>
      <c r="D10" s="94" t="s">
        <v>137</v>
      </c>
      <c r="E10" s="94" t="s">
        <v>102</v>
      </c>
      <c r="M10" s="76">
        <v>12</v>
      </c>
    </row>
    <row customHeight="1" ht="15" hidden="1">
      <c r="C11" s="99"/>
      <c r="D11" s="120">
        <v>0</v>
      </c>
      <c r="E11" s="156"/>
      <c r="M11" s="76">
        <v>0</v>
      </c>
    </row>
    <row customHeight="1" ht="14.699999999999998">
      <c r="C12" s="99"/>
      <c r="D12" s="116"/>
      <c r="E12" s="114" t="s">
        <v>5523</v>
      </c>
      <c r="M12" s="76">
        <v>14</v>
      </c>
    </row>
    <row customHeight="1" ht="14.25" hidden="1">
      <c r="A13" s="76" t="s">
        <v>82</v>
      </c>
      <c r="B13" s="76">
        <v>0</v>
      </c>
      <c r="C13" s="98">
        <v>3</v>
      </c>
      <c r="D13" s="76">
        <v>6</v>
      </c>
      <c r="E13" s="76">
        <v>94</v>
      </c>
      <c r="F13" s="76">
        <v>8</v>
      </c>
      <c r="G13" s="76">
        <v>8</v>
      </c>
      <c r="H13" s="76">
        <v>8</v>
      </c>
      <c r="I13" s="76">
        <v>8</v>
      </c>
      <c r="J13" s="76">
        <v>8</v>
      </c>
      <c r="K13" s="76">
        <v>8</v>
      </c>
      <c r="L13" s="76">
        <v>8</v>
      </c>
      <c r="M13" s="7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5A4C-FB48-CAB8-B463-E270AC86F3F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6" t="s">
        <v>14</v>
      </c>
    </row>
    <row customHeight="1" ht="22.5">
      <c r="B2" s="2634" t="s">
        <v>5526</v>
      </c>
      <c r="C2" s="2520"/>
      <c r="D2" s="2520"/>
      <c r="E2" s="275"/>
      <c r="F2" s="96">
        <v>22</v>
      </c>
    </row>
    <row customHeight="1" ht="3">
      <c r="F3" s="96">
        <v>3</v>
      </c>
    </row>
    <row customHeight="1" ht="23.25">
      <c r="B4" s="2635" t="s">
        <v>5527</v>
      </c>
      <c r="C4" s="390" t="s">
        <v>5528</v>
      </c>
      <c r="D4" s="390" t="s">
        <v>5529</v>
      </c>
      <c r="F4" s="96">
        <v>22</v>
      </c>
    </row>
    <row customHeight="1" ht="11.25" hidden="1">
      <c r="A5" s="96" t="s">
        <v>82</v>
      </c>
      <c r="B5" s="96">
        <v>34</v>
      </c>
      <c r="C5" s="96">
        <v>85</v>
      </c>
      <c r="D5" s="96">
        <v>17</v>
      </c>
      <c r="E5" s="96">
        <v>8</v>
      </c>
      <c r="F5" s="9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EAC2-15C8-BA28-9138-33F03D9BA8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21" customFormat="1" customHeight="1" ht="17.25">
      <c r="A2" s="1821" t="s">
        <v>5530</v>
      </c>
    </row>
    <row r="4" s="271" customFormat="1" customHeight="1" ht="15">
      <c r="C4" s="1822"/>
      <c r="D4" s="120"/>
      <c r="E4" s="384"/>
    </row>
    <row r="6" s="1821" customFormat="1" customHeight="1" ht="17.25">
      <c r="A6" s="1821" t="s">
        <v>5531</v>
      </c>
    </row>
    <row r="8" s="271" customFormat="1" customHeight="1" ht="17.25">
      <c r="C8" s="1823"/>
      <c r="D8" s="120"/>
      <c r="E8" s="121"/>
    </row>
    <row r="11" s="1821" customFormat="1" customHeight="1" ht="17.25">
      <c r="A11" s="1821" t="s">
        <v>5532</v>
      </c>
    </row>
    <row r="13" s="1825" customFormat="1" customHeight="1" ht="15">
      <c r="A13" s="2237">
        <v>1</v>
      </c>
      <c r="B13" s="1167"/>
      <c r="C13" s="808" t="s">
        <v>103</v>
      </c>
      <c r="D13" s="1824"/>
      <c r="E13" s="1811">
        <f>A13</f>
        <v>1</v>
      </c>
      <c r="F13" s="811"/>
      <c r="G13" s="547" t="str">
        <f>"Территория "&amp;E13</f>
        <v>Территория 1</v>
      </c>
      <c r="H13" s="799"/>
      <c r="I13" s="799"/>
      <c r="J13" s="796"/>
      <c r="K13" s="1631"/>
      <c r="L13" s="1631"/>
      <c r="M13" s="1631"/>
      <c r="N13" s="233"/>
      <c r="O13" s="1631"/>
      <c r="P13" s="232"/>
      <c r="Q13" s="232"/>
      <c r="R13" s="232"/>
      <c r="S13" s="232"/>
    </row>
    <row s="1854" customFormat="1" customHeight="1" ht="15">
      <c r="A14" s="2237"/>
      <c r="B14" s="1167">
        <v>1</v>
      </c>
      <c r="C14" s="1167"/>
      <c r="D14" s="807"/>
      <c r="E14" s="1819"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4" customFormat="1" customHeight="1" ht="15">
      <c r="A15" s="2237"/>
      <c r="B15" s="1167"/>
      <c r="C15" s="419"/>
      <c r="D15" s="808"/>
      <c r="E15" s="428"/>
      <c r="F15" s="184"/>
      <c r="G15" s="422" t="s">
        <v>101</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1" customFormat="1" customHeight="1" ht="17.25">
      <c r="A17" s="1821" t="s">
        <v>5533</v>
      </c>
    </row>
    <row r="19" s="1854" customFormat="1" customHeight="1" ht="15">
      <c r="A19" s="1886"/>
      <c r="B19" s="1373">
        <v>1</v>
      </c>
      <c r="C19" s="1373"/>
      <c r="D19" s="807" t="s">
        <v>103</v>
      </c>
      <c r="E19" s="1882"/>
      <c r="F19" s="1887">
        <f>$F$20</f>
        <v>0</v>
      </c>
      <c r="G19" s="1891"/>
      <c r="H19" s="1891"/>
      <c r="I19" s="1889"/>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4" customFormat="1" customHeight="1" ht="15">
      <c r="A21" s="1821" t="s">
        <v>5534</v>
      </c>
      <c r="B21" s="1821"/>
      <c r="C21" s="1821"/>
      <c r="D21" s="1821"/>
      <c r="E21" s="1821"/>
      <c r="F21" s="1821"/>
      <c r="G21" s="1821"/>
      <c r="H21" s="1821"/>
      <c r="I21" s="1821"/>
      <c r="J21" s="1821"/>
      <c r="K21" s="1821"/>
      <c r="L21" s="1821"/>
      <c r="M21" s="1821"/>
      <c r="N21" s="1821"/>
      <c r="O21" s="1821"/>
      <c r="P21" s="1821"/>
      <c r="Q21" s="1821"/>
      <c r="R21" s="1821"/>
      <c r="S21" s="1821"/>
      <c r="T21" s="1821"/>
      <c r="U21" s="191"/>
      <c r="V21" s="1821"/>
      <c r="W21" s="1821"/>
    </row>
    <row s="1854" customFormat="1" customHeight="1" ht="15">
      <c r="U22" s="192"/>
    </row>
    <row s="1857" customFormat="1" customHeight="1" ht="15">
      <c r="A23" s="430"/>
      <c r="B23" s="430"/>
      <c r="C23" s="1734" t="s">
        <v>103</v>
      </c>
      <c r="D23" s="2128" t="s">
        <v>137</v>
      </c>
      <c r="E23" s="2129"/>
      <c r="F23" s="2127" t="s">
        <v>19</v>
      </c>
      <c r="G23" s="2577"/>
      <c r="H23" s="2147">
        <v>1</v>
      </c>
      <c r="I23" s="2579" t="str">
        <f>IF(U23="","",INDEX(TERRITORY_MR_LIST,MATCH(U23,TERRITORY_LIST_ID,0)))</f>
        <v/>
      </c>
      <c r="J23" s="2127" t="s">
        <v>19</v>
      </c>
      <c r="K23" s="839"/>
      <c r="L23" s="1788" t="s">
        <v>137</v>
      </c>
      <c r="M23" s="610"/>
      <c r="N23" s="611"/>
      <c r="O23" s="611"/>
      <c r="P23" s="611"/>
      <c r="Q23" s="611"/>
      <c r="R23" s="611"/>
      <c r="S23" s="611"/>
      <c r="T23" s="611"/>
      <c r="U23" s="612"/>
      <c r="V23" s="611"/>
      <c r="W23" s="611"/>
      <c r="X23" s="602"/>
      <c r="Y23" s="602" t="s">
        <v>256</v>
      </c>
      <c r="Z23" s="602">
        <v>1705000</v>
      </c>
      <c r="AA23" s="602"/>
      <c r="AB23" s="602"/>
      <c r="AC23" s="602"/>
      <c r="AD23" s="602"/>
      <c r="AE23" s="602"/>
      <c r="AF23" s="602"/>
      <c r="AG23" s="602"/>
      <c r="AH23" s="602"/>
      <c r="AI23" s="602"/>
      <c r="AJ23" s="602"/>
      <c r="AK23" s="602"/>
      <c r="AL23" s="602"/>
    </row>
    <row s="1857" customFormat="1" customHeight="1" ht="15">
      <c r="A24" s="430"/>
      <c r="B24" s="430"/>
      <c r="C24" s="183"/>
      <c r="D24" s="2128"/>
      <c r="E24" s="2130"/>
      <c r="F24" s="2127"/>
      <c r="G24" s="2578"/>
      <c r="H24" s="2147"/>
      <c r="I24" s="2580"/>
      <c r="J24" s="2127"/>
      <c r="K24" s="428"/>
      <c r="L24" s="184"/>
      <c r="M24" s="614" t="s">
        <v>285</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57" customFormat="1" customHeight="1" ht="15">
      <c r="A25" s="430"/>
      <c r="B25" s="430"/>
      <c r="C25" s="183"/>
      <c r="D25" s="2128"/>
      <c r="E25" s="2131"/>
      <c r="F25" s="2127"/>
      <c r="G25" s="428"/>
      <c r="H25" s="184"/>
      <c r="I25" s="587" t="s">
        <v>286</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4" customFormat="1" customHeight="1" ht="15">
      <c r="U26" s="192"/>
    </row>
    <row s="1854" customFormat="1" customHeight="1" ht="15">
      <c r="A27" s="1821" t="s">
        <v>5535</v>
      </c>
      <c r="B27" s="1821"/>
      <c r="C27" s="1821"/>
      <c r="D27" s="1821"/>
      <c r="E27" s="1821"/>
      <c r="F27" s="1821"/>
      <c r="G27" s="1821"/>
      <c r="H27" s="1821"/>
      <c r="I27" s="1821"/>
      <c r="J27" s="1821"/>
      <c r="K27" s="1821"/>
      <c r="L27" s="1821"/>
      <c r="M27" s="1821"/>
      <c r="N27" s="1821"/>
      <c r="O27" s="1821"/>
      <c r="P27" s="1821"/>
      <c r="Q27" s="1821"/>
      <c r="R27" s="1821"/>
      <c r="S27" s="1821"/>
      <c r="T27" s="1821"/>
      <c r="U27" s="191"/>
      <c r="V27" s="1821"/>
      <c r="W27" s="1821"/>
    </row>
    <row s="1854" customFormat="1" customHeight="1" ht="15">
      <c r="U28" s="192"/>
    </row>
    <row s="1857" customFormat="1" customHeight="1" ht="15">
      <c r="A29" s="430"/>
      <c r="B29" s="430"/>
      <c r="C29" s="183"/>
      <c r="D29" s="1827"/>
      <c r="E29" s="1827"/>
      <c r="F29" s="1827"/>
      <c r="G29" s="2581" t="s">
        <v>103</v>
      </c>
      <c r="H29" s="2123">
        <v>1</v>
      </c>
      <c r="I29" s="2582" t="str">
        <f>IF(U29="","",INDEX(TERRITORY_MR_LIST,MATCH(U29,TERRITORY_LIST_ID,0)))</f>
        <v/>
      </c>
      <c r="J29" s="2127" t="s">
        <v>19</v>
      </c>
      <c r="K29" s="839"/>
      <c r="L29" s="1788" t="s">
        <v>137</v>
      </c>
      <c r="M29" s="610"/>
      <c r="N29" s="611"/>
      <c r="O29" s="611"/>
      <c r="P29" s="611"/>
      <c r="Q29" s="611"/>
      <c r="R29" s="611"/>
      <c r="S29" s="611"/>
      <c r="T29" s="611"/>
      <c r="U29" s="612"/>
      <c r="V29" s="611"/>
      <c r="W29" s="611"/>
      <c r="X29" s="602"/>
      <c r="Y29" s="602" t="s">
        <v>256</v>
      </c>
      <c r="Z29" s="602">
        <v>1705000</v>
      </c>
      <c r="AA29" s="602"/>
      <c r="AB29" s="602"/>
      <c r="AC29" s="602"/>
      <c r="AD29" s="602"/>
      <c r="AE29" s="602"/>
      <c r="AF29" s="602"/>
      <c r="AG29" s="602"/>
      <c r="AH29" s="602"/>
      <c r="AI29" s="602"/>
      <c r="AJ29" s="602"/>
      <c r="AK29" s="602"/>
      <c r="AL29" s="602"/>
    </row>
    <row s="1857" customFormat="1" customHeight="1" ht="15">
      <c r="A30" s="430"/>
      <c r="B30" s="430"/>
      <c r="C30" s="183"/>
      <c r="D30" s="1827"/>
      <c r="E30" s="1827"/>
      <c r="F30" s="1827"/>
      <c r="G30" s="2581"/>
      <c r="H30" s="2123"/>
      <c r="I30" s="2582"/>
      <c r="J30" s="2127"/>
      <c r="K30" s="428"/>
      <c r="L30" s="184"/>
      <c r="M30" s="614" t="s">
        <v>285</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4" customFormat="1" customHeight="1" ht="15">
      <c r="U31" s="192"/>
    </row>
    <row s="1854" customFormat="1" customHeight="1" ht="15">
      <c r="A32" s="1821" t="s">
        <v>5536</v>
      </c>
      <c r="B32" s="1821"/>
      <c r="C32" s="1821"/>
      <c r="D32" s="1821"/>
      <c r="E32" s="1821"/>
      <c r="F32" s="1821"/>
      <c r="G32" s="1821"/>
      <c r="H32" s="1821"/>
      <c r="I32" s="1821"/>
      <c r="J32" s="1821"/>
      <c r="K32" s="1821"/>
      <c r="L32" s="1821"/>
      <c r="M32" s="1821"/>
      <c r="N32" s="1821"/>
      <c r="O32" s="1821"/>
      <c r="P32" s="1821"/>
      <c r="Q32" s="1821"/>
      <c r="R32" s="1821"/>
      <c r="S32" s="1821"/>
      <c r="T32" s="1821"/>
      <c r="U32" s="191"/>
      <c r="V32" s="1821"/>
      <c r="W32" s="1821"/>
    </row>
    <row s="1854" customFormat="1" customHeight="1" ht="15">
      <c r="U33" s="192"/>
    </row>
    <row s="1857" customFormat="1" customHeight="1" ht="15">
      <c r="A34" s="430"/>
      <c r="B34" s="430"/>
      <c r="C34" s="183"/>
      <c r="D34" s="1827"/>
      <c r="E34" s="1827"/>
      <c r="F34" s="1827"/>
      <c r="G34" s="1827"/>
      <c r="H34" s="1827"/>
      <c r="I34" s="1827"/>
      <c r="J34" s="1827"/>
      <c r="K34" s="1805" t="s">
        <v>103</v>
      </c>
      <c r="L34" s="1735" t="s">
        <v>137</v>
      </c>
      <c r="M34" s="818"/>
      <c r="N34" s="819"/>
      <c r="O34" s="611"/>
      <c r="P34" s="611"/>
      <c r="Q34" s="611"/>
      <c r="R34" s="611"/>
      <c r="S34" s="611"/>
      <c r="T34" s="611"/>
      <c r="U34" s="612"/>
      <c r="V34" s="611"/>
      <c r="W34" s="611"/>
      <c r="X34" s="602"/>
      <c r="Y34" s="602" t="s">
        <v>256</v>
      </c>
      <c r="Z34" s="602">
        <v>1705000</v>
      </c>
      <c r="AA34" s="602"/>
      <c r="AB34" s="602"/>
      <c r="AC34" s="602"/>
      <c r="AD34" s="602"/>
      <c r="AE34" s="602"/>
      <c r="AF34" s="602"/>
      <c r="AG34" s="602"/>
      <c r="AH34" s="602"/>
      <c r="AI34" s="602"/>
      <c r="AJ34" s="602"/>
      <c r="AK34" s="602"/>
      <c r="AL34" s="602"/>
    </row>
    <row s="1854" customFormat="1" customHeight="1" ht="15">
      <c r="U35" s="192"/>
    </row>
    <row s="1854" customFormat="1" customHeight="1" ht="15">
      <c r="U36" s="192"/>
    </row>
    <row s="1821" customFormat="1" customHeight="1" ht="11.25">
      <c r="A37" s="1821" t="s">
        <v>5537</v>
      </c>
    </row>
    <row customHeight="1" ht="11.25"/>
    <row s="462" customFormat="1" customHeight="1" ht="22.5">
      <c r="A39" s="1797"/>
      <c r="B39" s="464"/>
      <c r="C39" s="866"/>
      <c r="D39" s="447"/>
      <c r="E39" s="867"/>
      <c r="F39" s="1818"/>
      <c r="G39" s="1828"/>
      <c r="H39" s="482"/>
    </row>
    <row customHeight="1" ht="11.25"/>
    <row s="1821" customFormat="1" customHeight="1" ht="11.25">
      <c r="A41" s="1821" t="s">
        <v>5538</v>
      </c>
    </row>
    <row customHeight="1" ht="11.25"/>
    <row s="462" customFormat="1" customHeight="1" ht="22.5">
      <c r="A43" s="464"/>
      <c r="B43" s="464"/>
      <c r="C43" s="464"/>
      <c r="D43" s="447"/>
      <c r="E43" s="867"/>
      <c r="F43" s="868"/>
      <c r="G43" s="1828"/>
      <c r="H43" s="482"/>
    </row>
    <row customHeight="1" ht="11.25"/>
    <row s="1821" customFormat="1" customHeight="1" ht="11.25">
      <c r="A45" s="1821" t="s">
        <v>5539</v>
      </c>
    </row>
    <row customHeight="1" ht="11.25"/>
    <row s="462" customFormat="1" customHeight="1" ht="24">
      <c r="A47" s="2222" t="s">
        <v>489</v>
      </c>
      <c r="B47" s="509"/>
      <c r="C47" s="2233"/>
      <c r="D47" s="452" t="str">
        <f>A47</f>
        <v>5.1</v>
      </c>
      <c r="E47" s="449" t="s">
        <v>490</v>
      </c>
      <c r="F47" s="1980" t="s">
        <v>482</v>
      </c>
      <c r="G47" s="451" t="s">
        <v>491</v>
      </c>
      <c r="H47" s="482"/>
      <c r="I47" s="859"/>
    </row>
    <row s="462" customFormat="1" customHeight="1" ht="22.5">
      <c r="A48" s="2222"/>
      <c r="B48" s="509"/>
      <c r="C48" s="2233"/>
      <c r="D48" s="447" t="str">
        <f>D47&amp;".1"</f>
        <v>5.1.1</v>
      </c>
      <c r="E48" s="446" t="s">
        <v>492</v>
      </c>
      <c r="F48" s="1981" t="s">
        <v>22</v>
      </c>
      <c r="G48" s="481"/>
      <c r="H48" s="482"/>
      <c r="I48" s="859"/>
    </row>
    <row s="462" customFormat="1" customHeight="1" ht="22.5">
      <c r="A49" s="2222"/>
      <c r="B49" s="509"/>
      <c r="C49" s="2233"/>
      <c r="D49" s="447" t="str">
        <f>D47&amp;".2"</f>
        <v>5.1.2</v>
      </c>
      <c r="E49" s="446" t="s">
        <v>493</v>
      </c>
      <c r="F49" s="1738" t="s">
        <v>22</v>
      </c>
      <c r="G49" s="451" t="s">
        <v>494</v>
      </c>
      <c r="H49" s="482"/>
      <c r="I49" s="859"/>
    </row>
    <row s="462" customFormat="1" customHeight="1" ht="22.5">
      <c r="A50" s="2222"/>
      <c r="B50" s="509"/>
      <c r="C50" s="2233"/>
      <c r="D50" s="447" t="str">
        <f>D47&amp;".3"</f>
        <v>5.1.3</v>
      </c>
      <c r="E50" s="446" t="s">
        <v>495</v>
      </c>
      <c r="F50" s="1981" t="s">
        <v>22</v>
      </c>
      <c r="G50" s="481"/>
      <c r="H50" s="482"/>
      <c r="I50" s="859"/>
    </row>
    <row s="462" customFormat="1" customHeight="1" ht="22.5">
      <c r="A51" s="2222"/>
      <c r="B51" s="509"/>
      <c r="C51" s="2233"/>
      <c r="D51" s="447" t="str">
        <f>D47&amp;".4"</f>
        <v>5.1.4</v>
      </c>
      <c r="E51" s="446" t="s">
        <v>496</v>
      </c>
      <c r="F51" s="1981" t="s">
        <v>22</v>
      </c>
      <c r="G51" s="451" t="s">
        <v>497</v>
      </c>
      <c r="H51" s="482"/>
      <c r="I51" s="859"/>
    </row>
    <row r="54" s="1821" customFormat="1" customHeight="1" ht="17.25">
      <c r="A54" s="1821" t="s">
        <v>5540</v>
      </c>
    </row>
    <row r="56" s="1619" customFormat="1" customHeight="1" ht="18.75">
      <c r="A56" s="96"/>
      <c r="B56" s="1829"/>
      <c r="C56" s="1829"/>
      <c r="D56" s="1830"/>
      <c r="E56" s="1815"/>
      <c r="F56" s="875">
        <v>13</v>
      </c>
      <c r="G56" s="874"/>
      <c r="H56" s="800"/>
      <c r="I56" s="798"/>
      <c r="J56" s="527" t="s">
        <v>62</v>
      </c>
      <c r="K56" s="1831" t="s">
        <v>22</v>
      </c>
      <c r="L56" s="96"/>
      <c r="M56" s="1643"/>
      <c r="N56" s="1643"/>
      <c r="O56" s="1643"/>
      <c r="P56" s="523" t="s">
        <v>568</v>
      </c>
      <c r="Q56" s="523" t="s">
        <v>569</v>
      </c>
      <c r="R56" s="524" t="s">
        <v>570</v>
      </c>
      <c r="S56" s="1643" t="s">
        <v>571</v>
      </c>
      <c r="T56" s="1643"/>
      <c r="U56" s="1643"/>
      <c r="V56" s="1643"/>
    </row>
    <row r="58" s="1821" customFormat="1" customHeight="1" ht="11.25">
      <c r="A58" s="1821" t="s">
        <v>5541</v>
      </c>
    </row>
    <row r="60" s="1642" customFormat="1" customHeight="1" ht="14.25">
      <c r="C60" s="1694"/>
      <c r="D60" s="1873"/>
      <c r="E60" s="1783" t="s">
        <v>22</v>
      </c>
      <c r="F60" s="1872"/>
      <c r="G60" s="863"/>
      <c r="H60" s="1784"/>
      <c r="I60" s="1784"/>
      <c r="J60" s="440"/>
      <c r="K60" s="1867"/>
      <c r="L60" s="439"/>
      <c r="M60" s="1867"/>
      <c r="N60" s="440"/>
      <c r="O60" s="1867"/>
      <c r="P60" s="440"/>
      <c r="Q60" s="1867"/>
      <c r="R60" s="440"/>
      <c r="S60" s="861"/>
      <c r="T60" s="1784"/>
      <c r="U60" s="440"/>
      <c r="V60" s="440"/>
      <c r="W60" s="1871"/>
      <c r="X60" s="1784"/>
      <c r="Y60" s="440"/>
      <c r="Z60" s="440"/>
      <c r="AA60" s="1871"/>
      <c r="AB60" s="1784"/>
      <c r="AC60" s="440"/>
      <c r="AD60" s="1871"/>
      <c r="AE60" s="96"/>
      <c r="AF60" s="96"/>
      <c r="AG60" s="96"/>
      <c r="AH60" s="96"/>
      <c r="AJ60" s="1643"/>
      <c r="AK60" s="1643"/>
      <c r="AL60" s="1643"/>
      <c r="AM60" s="1643"/>
      <c r="AN60" s="1643"/>
      <c r="AO60" s="1643"/>
      <c r="AP60" s="1631" t="s">
        <v>557</v>
      </c>
      <c r="AQ60" s="1631" t="s">
        <v>557</v>
      </c>
      <c r="AR60" s="1643"/>
      <c r="AS60" s="1643"/>
    </row>
    <row r="62" s="1821" customFormat="1" customHeight="1" ht="11.25">
      <c r="A62" s="1821" t="s">
        <v>5542</v>
      </c>
    </row>
    <row r="64" s="1829" customFormat="1" customHeight="1" ht="15">
      <c r="A64" s="152" t="s">
        <v>90</v>
      </c>
      <c r="B64" s="132" t="s">
        <v>22</v>
      </c>
      <c r="C64" s="1832"/>
      <c r="D64" s="135"/>
      <c r="E64" s="388"/>
      <c r="F64" s="388"/>
      <c r="G64" s="1809"/>
      <c r="H64" s="1831"/>
      <c r="I64" s="1810"/>
      <c r="K64" s="279"/>
      <c r="L64" s="280"/>
    </row>
    <row r="66" s="1821" customFormat="1" customHeight="1" ht="11.25">
      <c r="A66" s="1821" t="s">
        <v>5543</v>
      </c>
    </row>
    <row r="68" s="1642" customFormat="1" customHeight="1" ht="14.25">
      <c r="A68" s="350"/>
      <c r="B68" s="1167"/>
      <c r="C68" s="383"/>
      <c r="D68" s="1816"/>
      <c r="E68" s="893"/>
      <c r="F68" s="1831"/>
      <c r="G68" s="96"/>
      <c r="I68" s="1631"/>
      <c r="J68" s="1631"/>
    </row>
    <row r="70" s="1821" customFormat="1" customHeight="1" ht="11.25">
      <c r="A70" s="1821" t="s">
        <v>5544</v>
      </c>
    </row>
    <row r="72" s="1642" customFormat="1" customHeight="1" ht="27">
      <c r="A72" s="1173"/>
      <c r="B72" s="1173"/>
      <c r="C72" s="1173"/>
      <c r="D72" s="1167"/>
      <c r="E72" s="1833"/>
      <c r="F72" s="2601"/>
      <c r="G72" s="2602"/>
      <c r="H72" s="2603" t="s">
        <v>62</v>
      </c>
      <c r="I72" s="2605"/>
      <c r="J72" s="2568"/>
      <c r="K72" s="2607"/>
      <c r="L72" s="2570"/>
      <c r="M72" s="2570"/>
      <c r="N72" s="2571"/>
      <c r="O72" s="2571"/>
      <c r="P72" s="2572">
        <f>DATEDIF(DATEVALUE(N72),DATEVALUE(O72),"y")&amp;"г. "&amp;DATEDIF(DATEVALUE(N72),DATEVALUE(O72),"ym")&amp;"мес. "&amp;DATEVALUE(O72)-DATE(YEAR(DATEVALUE(O72)),MONTH(DATEVALUE(O72)),1)&amp;"дн. "</f>
      </c>
      <c r="Q72" s="2567"/>
      <c r="R72" s="2567"/>
      <c r="S72" s="2567"/>
      <c r="T72" s="2568"/>
      <c r="U72" s="2567"/>
      <c r="V72" s="2567"/>
      <c r="W72" s="2567"/>
      <c r="X72" s="2568"/>
      <c r="Y72" s="2565" t="s">
        <v>62</v>
      </c>
      <c r="Z72" s="1814"/>
      <c r="AA72" s="1798">
        <v>1</v>
      </c>
      <c r="AB72" s="1249"/>
      <c r="AD72" s="1643" t="s">
        <v>5545</v>
      </c>
    </row>
    <row s="1642" customFormat="1" customHeight="1" ht="10.5">
      <c r="A73" s="1173"/>
      <c r="B73" s="1173"/>
      <c r="C73" s="1173"/>
      <c r="D73" s="1167"/>
      <c r="E73" s="954"/>
      <c r="F73" s="2601"/>
      <c r="G73" s="2602"/>
      <c r="H73" s="2604"/>
      <c r="I73" s="2606"/>
      <c r="J73" s="2569"/>
      <c r="K73" s="2607"/>
      <c r="L73" s="2570"/>
      <c r="M73" s="2570"/>
      <c r="N73" s="2571"/>
      <c r="O73" s="2571"/>
      <c r="P73" s="2572"/>
      <c r="Q73" s="2567"/>
      <c r="R73" s="2567"/>
      <c r="S73" s="2567"/>
      <c r="T73" s="2569"/>
      <c r="U73" s="2567"/>
      <c r="V73" s="2567"/>
      <c r="W73" s="2567"/>
      <c r="X73" s="2569"/>
      <c r="Y73" s="2566"/>
      <c r="Z73" s="354"/>
      <c r="AA73" s="579"/>
      <c r="AB73" s="659" t="s">
        <v>4511</v>
      </c>
    </row>
    <row r="75" s="1821" customFormat="1" customHeight="1" ht="11.25">
      <c r="A75" s="1821" t="s">
        <v>5546</v>
      </c>
    </row>
    <row r="77" s="1642" customFormat="1" customHeight="1" ht="27">
      <c r="A77" s="1173"/>
      <c r="B77" s="1173"/>
      <c r="C77" s="1173"/>
      <c r="D77" s="1167"/>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9"/>
      <c r="AD77" s="1643" t="s">
        <v>5545</v>
      </c>
    </row>
    <row r="79" s="1821" customFormat="1" customHeight="1" ht="11.25">
      <c r="A79" s="1821" t="s">
        <v>5547</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2"/>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2" customFormat="1" customHeight="1" ht="0.75">
      <c r="A82" s="1173"/>
      <c r="B82" s="1173"/>
      <c r="C82" s="1173"/>
      <c r="D82" s="1167"/>
      <c r="E82" s="1177"/>
      <c r="F82" s="2556"/>
      <c r="G82" s="2535"/>
      <c r="H82" s="2560" t="s">
        <v>552</v>
      </c>
      <c r="I82" s="2561"/>
      <c r="J82" s="2562"/>
      <c r="K82" s="2562"/>
      <c r="L82" s="2554"/>
      <c r="M82" s="2288"/>
      <c r="N82" s="2040"/>
      <c r="O82" s="2039"/>
      <c r="P82" s="2040"/>
      <c r="Q82" s="2040"/>
      <c r="R82" s="2040"/>
      <c r="S82" s="2040"/>
      <c r="T82" s="2040"/>
      <c r="U82" s="2040"/>
      <c r="V82" s="2040"/>
      <c r="W82" s="2040"/>
      <c r="X82" s="2040"/>
      <c r="Y82" s="2040"/>
      <c r="Z82" s="2040"/>
      <c r="AA82" s="2040"/>
      <c r="AB82" s="2040"/>
      <c r="AC82" s="2040"/>
      <c r="AD82" s="2040"/>
      <c r="AE82" s="2040"/>
      <c r="AF82" s="2558"/>
      <c r="AG82" s="2554"/>
      <c r="AH82" s="2554"/>
      <c r="AI82" s="2558"/>
      <c r="AJ82" s="2554"/>
      <c r="AK82" s="2554"/>
      <c r="AL82" s="1992"/>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2" customFormat="1" customHeight="1" ht="0.75">
      <c r="A83" s="1173"/>
      <c r="B83" s="1173"/>
      <c r="C83" s="1173"/>
      <c r="D83" s="1167"/>
      <c r="E83" s="1177"/>
      <c r="F83" s="2556"/>
      <c r="G83" s="2535"/>
      <c r="H83" s="2560"/>
      <c r="I83" s="2561"/>
      <c r="J83" s="2562"/>
      <c r="K83" s="2562"/>
      <c r="L83" s="2554"/>
      <c r="M83" s="2288"/>
      <c r="N83" s="2563"/>
      <c r="O83" s="2564"/>
      <c r="P83" s="2608"/>
      <c r="Q83" s="2559"/>
      <c r="R83" s="2559"/>
      <c r="S83" s="2559"/>
      <c r="T83" s="2559"/>
      <c r="U83" s="2559"/>
      <c r="V83" s="2559"/>
      <c r="W83" s="2559"/>
      <c r="X83" s="2559"/>
      <c r="Y83" s="2559"/>
      <c r="Z83" s="2041"/>
      <c r="AA83" s="2042"/>
      <c r="AB83" s="2042"/>
      <c r="AC83" s="2043"/>
      <c r="AD83" s="2043"/>
      <c r="AE83" s="2044"/>
      <c r="AF83" s="2558"/>
      <c r="AG83" s="2554"/>
      <c r="AH83" s="2554"/>
      <c r="AI83" s="2558"/>
      <c r="AJ83" s="2554"/>
      <c r="AK83" s="2554"/>
      <c r="AL83" s="1992"/>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2" customFormat="1" customHeight="1" ht="0.75">
      <c r="A84" s="1173"/>
      <c r="B84" s="1173"/>
      <c r="C84" s="1173"/>
      <c r="D84" s="1167"/>
      <c r="E84" s="1177"/>
      <c r="F84" s="2556"/>
      <c r="G84" s="2535"/>
      <c r="H84" s="2560"/>
      <c r="I84" s="2561"/>
      <c r="J84" s="2562"/>
      <c r="K84" s="2562"/>
      <c r="L84" s="2554"/>
      <c r="M84" s="2288"/>
      <c r="N84" s="2563"/>
      <c r="O84" s="2564"/>
      <c r="P84" s="2609"/>
      <c r="Q84" s="2559"/>
      <c r="R84" s="2559"/>
      <c r="S84" s="2559"/>
      <c r="T84" s="2559"/>
      <c r="U84" s="2559"/>
      <c r="V84" s="2559"/>
      <c r="W84" s="2559"/>
      <c r="X84" s="2559"/>
      <c r="Y84" s="2559"/>
      <c r="Z84" s="2045"/>
      <c r="AA84" s="2046"/>
      <c r="AB84" s="2047"/>
      <c r="AC84" s="2048"/>
      <c r="AD84" s="2047"/>
      <c r="AE84" s="2048"/>
      <c r="AF84" s="2558"/>
      <c r="AG84" s="2554"/>
      <c r="AH84" s="2554"/>
      <c r="AI84" s="2558"/>
      <c r="AJ84" s="2554"/>
      <c r="AK84" s="2554"/>
      <c r="AL84" s="1992"/>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2" customFormat="1" customHeight="1" ht="0.75">
      <c r="A85" s="1173"/>
      <c r="B85" s="1173"/>
      <c r="C85" s="1173"/>
      <c r="D85" s="1167"/>
      <c r="E85" s="1177"/>
      <c r="F85" s="2556"/>
      <c r="G85" s="2535"/>
      <c r="H85" s="2560"/>
      <c r="I85" s="2561"/>
      <c r="J85" s="2562"/>
      <c r="K85" s="2562"/>
      <c r="L85" s="2554"/>
      <c r="M85" s="2288"/>
      <c r="N85" s="2563"/>
      <c r="O85" s="2564"/>
      <c r="P85" s="2610"/>
      <c r="Q85" s="2559"/>
      <c r="R85" s="2559"/>
      <c r="S85" s="2559"/>
      <c r="T85" s="2559"/>
      <c r="U85" s="2559"/>
      <c r="V85" s="2559"/>
      <c r="W85" s="2559"/>
      <c r="X85" s="2559"/>
      <c r="Y85" s="2559"/>
      <c r="Z85" s="2041"/>
      <c r="AA85" s="2042"/>
      <c r="AB85" s="2049"/>
      <c r="AC85" s="2043"/>
      <c r="AD85" s="2043"/>
      <c r="AE85" s="2050"/>
      <c r="AF85" s="2558"/>
      <c r="AG85" s="2554"/>
      <c r="AH85" s="2554"/>
      <c r="AI85" s="2558"/>
      <c r="AJ85" s="2554"/>
      <c r="AK85" s="2554"/>
      <c r="AL85" s="1992"/>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2" customFormat="1" customHeight="1" ht="0.75">
      <c r="A86" s="1173"/>
      <c r="B86" s="1173"/>
      <c r="C86" s="1173"/>
      <c r="D86" s="1167"/>
      <c r="E86" s="1177"/>
      <c r="F86" s="2556"/>
      <c r="G86" s="2535"/>
      <c r="H86" s="2560"/>
      <c r="I86" s="2561"/>
      <c r="J86" s="2562"/>
      <c r="K86" s="2562"/>
      <c r="L86" s="2554"/>
      <c r="M86" s="2288"/>
      <c r="N86" s="2042"/>
      <c r="O86" s="2042"/>
      <c r="P86" s="2049"/>
      <c r="Q86" s="2042"/>
      <c r="R86" s="2042"/>
      <c r="S86" s="2042"/>
      <c r="T86" s="2042"/>
      <c r="U86" s="2042"/>
      <c r="V86" s="2042"/>
      <c r="W86" s="2042"/>
      <c r="X86" s="2042"/>
      <c r="Y86" s="2042"/>
      <c r="Z86" s="2042"/>
      <c r="AA86" s="2042"/>
      <c r="AB86" s="2042"/>
      <c r="AC86" s="2042"/>
      <c r="AD86" s="2042"/>
      <c r="AE86" s="2051"/>
      <c r="AF86" s="2558"/>
      <c r="AG86" s="2554"/>
      <c r="AH86" s="2554"/>
      <c r="AI86" s="2558"/>
      <c r="AJ86" s="2554"/>
      <c r="AK86" s="2554"/>
      <c r="AL86" s="1992"/>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2" customFormat="1" customHeight="1" ht="12">
      <c r="A87" s="1173"/>
      <c r="B87" s="1173"/>
      <c r="C87" s="1173"/>
      <c r="D87" s="1167"/>
      <c r="E87" s="1177"/>
      <c r="F87" s="2557"/>
      <c r="G87" s="1197"/>
      <c r="H87" s="1197"/>
      <c r="I87" s="2555" t="s">
        <v>4551</v>
      </c>
      <c r="J87" s="2555"/>
      <c r="K87" s="2555"/>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2"/>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5548</v>
      </c>
    </row>
    <row r="91" s="1642" customFormat="1" customHeight="1" ht="11.25">
      <c r="A91" s="1173"/>
      <c r="B91" s="1173"/>
      <c r="C91" s="1173"/>
      <c r="D91" s="1167"/>
      <c r="E91" s="1177"/>
      <c r="F91" s="1835"/>
      <c r="G91" s="1836"/>
      <c r="H91" s="1836"/>
      <c r="I91" s="1770"/>
      <c r="J91" s="1770"/>
      <c r="K91" s="1837"/>
      <c r="L91" s="1770"/>
      <c r="M91" s="1836"/>
      <c r="N91" s="2528"/>
      <c r="O91" s="2611">
        <v>1</v>
      </c>
      <c r="P91" s="2530" t="s">
        <v>19</v>
      </c>
      <c r="Q91" s="2533" t="s">
        <v>22</v>
      </c>
      <c r="R91" s="2533" t="s">
        <v>22</v>
      </c>
      <c r="S91" s="2533" t="s">
        <v>22</v>
      </c>
      <c r="T91" s="2533" t="s">
        <v>22</v>
      </c>
      <c r="U91" s="2533" t="s">
        <v>22</v>
      </c>
      <c r="V91" s="2533" t="s">
        <v>22</v>
      </c>
      <c r="W91" s="2533" t="s">
        <v>22</v>
      </c>
      <c r="X91" s="2533" t="s">
        <v>22</v>
      </c>
      <c r="Y91" s="2533"/>
      <c r="Z91" s="1182"/>
      <c r="AA91" s="1183"/>
      <c r="AB91" s="1183"/>
      <c r="AC91" s="1187"/>
      <c r="AD91" s="1187"/>
      <c r="AE91" s="1187"/>
      <c r="AF91" s="2094"/>
      <c r="AG91" s="1765"/>
      <c r="AH91" s="1765"/>
      <c r="AI91" s="2094"/>
      <c r="AJ91" s="1765"/>
      <c r="AK91" s="1991"/>
      <c r="AL91" s="1992"/>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2" customFormat="1" customHeight="1" ht="11.25">
      <c r="A92" s="1173"/>
      <c r="B92" s="1173"/>
      <c r="C92" s="1173"/>
      <c r="D92" s="1167"/>
      <c r="E92" s="1177"/>
      <c r="F92" s="1835"/>
      <c r="G92" s="1836"/>
      <c r="H92" s="1836"/>
      <c r="I92" s="1771"/>
      <c r="J92" s="1771"/>
      <c r="K92" s="1837"/>
      <c r="L92" s="1771"/>
      <c r="M92" s="1836"/>
      <c r="N92" s="2528"/>
      <c r="O92" s="2611"/>
      <c r="P92" s="2531"/>
      <c r="Q92" s="2533"/>
      <c r="R92" s="2533"/>
      <c r="S92" s="2534"/>
      <c r="T92" s="2533"/>
      <c r="U92" s="2533"/>
      <c r="V92" s="2533"/>
      <c r="W92" s="2533"/>
      <c r="X92" s="2533"/>
      <c r="Y92" s="2533"/>
      <c r="Z92" s="1834"/>
      <c r="AA92" s="1800">
        <v>1</v>
      </c>
      <c r="AB92" s="1186"/>
      <c r="AC92" s="1176"/>
      <c r="AD92" s="1186">
        <f>AB92</f>
        <v>0</v>
      </c>
      <c r="AE92" s="731"/>
      <c r="AF92" s="2095"/>
      <c r="AG92" s="1765"/>
      <c r="AH92" s="1765"/>
      <c r="AI92" s="2095"/>
      <c r="AJ92" s="1765"/>
      <c r="AK92" s="1991"/>
      <c r="AL92" s="1992"/>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2" customFormat="1" customHeight="1" ht="11.25">
      <c r="A93" s="1173"/>
      <c r="B93" s="1173"/>
      <c r="C93" s="1173"/>
      <c r="D93" s="1167"/>
      <c r="E93" s="1177"/>
      <c r="F93" s="1835"/>
      <c r="G93" s="1836"/>
      <c r="H93" s="1836"/>
      <c r="I93" s="1772"/>
      <c r="J93" s="1772"/>
      <c r="K93" s="1837"/>
      <c r="L93" s="1772"/>
      <c r="M93" s="1836"/>
      <c r="N93" s="2528"/>
      <c r="O93" s="2611"/>
      <c r="P93" s="2532"/>
      <c r="Q93" s="2533"/>
      <c r="R93" s="2533"/>
      <c r="S93" s="2534"/>
      <c r="T93" s="2533"/>
      <c r="U93" s="2533"/>
      <c r="V93" s="2533"/>
      <c r="W93" s="2533"/>
      <c r="X93" s="2533"/>
      <c r="Y93" s="2533"/>
      <c r="Z93" s="1182"/>
      <c r="AA93" s="1183"/>
      <c r="AB93" s="1248" t="s">
        <v>4562</v>
      </c>
      <c r="AC93" s="1187"/>
      <c r="AD93" s="1187"/>
      <c r="AE93" s="1187"/>
      <c r="AF93" s="2096"/>
      <c r="AG93" s="1765"/>
      <c r="AH93" s="1765"/>
      <c r="AI93" s="2096"/>
      <c r="AJ93" s="1765"/>
      <c r="AK93" s="1991"/>
      <c r="AL93" s="1992"/>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5549</v>
      </c>
    </row>
    <row r="97" s="1642" customFormat="1" customHeight="1" ht="11.25">
      <c r="A97" s="1173"/>
      <c r="B97" s="1173"/>
      <c r="C97" s="1173"/>
      <c r="D97" s="1167"/>
      <c r="E97" s="1177"/>
      <c r="F97" s="1836"/>
      <c r="G97" s="1836"/>
      <c r="H97" s="1836"/>
      <c r="I97" s="1836"/>
      <c r="J97" s="1836"/>
      <c r="K97" s="1836"/>
      <c r="L97" s="1836"/>
      <c r="M97" s="1836"/>
      <c r="N97" s="1836"/>
      <c r="O97" s="1836"/>
      <c r="P97" s="1836"/>
      <c r="Q97" s="1836"/>
      <c r="R97" s="1836"/>
      <c r="S97" s="1836"/>
      <c r="T97" s="1836"/>
      <c r="U97" s="1836"/>
      <c r="V97" s="1836"/>
      <c r="W97" s="1836"/>
      <c r="X97" s="1836"/>
      <c r="Y97" s="1836"/>
      <c r="Z97" s="1838"/>
      <c r="AA97" s="1820">
        <v>1</v>
      </c>
      <c r="AB97" s="1186"/>
      <c r="AC97" s="1176"/>
      <c r="AD97" s="1186">
        <f>AB97</f>
        <v>0</v>
      </c>
      <c r="AE97" s="1176"/>
      <c r="AF97" s="2093"/>
      <c r="AG97" s="1765"/>
      <c r="AH97" s="1765"/>
      <c r="AI97" s="2093"/>
      <c r="AJ97" s="1765"/>
      <c r="AK97" s="1991"/>
      <c r="AL97" s="1992"/>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5550</v>
      </c>
    </row>
    <row r="101" s="1642" customFormat="1" customHeight="1" ht="11.25">
      <c r="A101" s="1173"/>
      <c r="B101" s="1173"/>
      <c r="C101" s="1173"/>
      <c r="D101" s="1167"/>
      <c r="E101" s="1177"/>
      <c r="F101" s="1835"/>
      <c r="G101" s="1836"/>
      <c r="H101" s="2535" t="s">
        <v>137</v>
      </c>
      <c r="I101" s="2536"/>
      <c r="J101" s="2505"/>
      <c r="K101" s="2537"/>
      <c r="L101" s="2127" t="s">
        <v>19</v>
      </c>
      <c r="M101" s="2128"/>
      <c r="N101" s="1990"/>
      <c r="O101" s="1184" t="s">
        <v>552</v>
      </c>
      <c r="P101" s="1185"/>
      <c r="Q101" s="1185"/>
      <c r="R101" s="1185"/>
      <c r="S101" s="1185"/>
      <c r="T101" s="1185"/>
      <c r="U101" s="1185"/>
      <c r="V101" s="1185"/>
      <c r="W101" s="1185"/>
      <c r="X101" s="1185"/>
      <c r="Y101" s="1185"/>
      <c r="Z101" s="1185"/>
      <c r="AA101" s="1185"/>
      <c r="AB101" s="1185"/>
      <c r="AC101" s="1185"/>
      <c r="AD101" s="1185"/>
      <c r="AE101" s="1185"/>
      <c r="AF101" s="2526"/>
      <c r="AG101" s="2527"/>
      <c r="AH101" s="2527"/>
      <c r="AI101" s="2526"/>
      <c r="AJ101" s="2527"/>
      <c r="AK101" s="2527"/>
      <c r="AL101" s="1992"/>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2" customFormat="1" customHeight="1" ht="11.25">
      <c r="A102" s="1173"/>
      <c r="B102" s="1173"/>
      <c r="C102" s="1173"/>
      <c r="D102" s="1167"/>
      <c r="E102" s="1177"/>
      <c r="F102" s="1835"/>
      <c r="G102" s="1836"/>
      <c r="H102" s="2535"/>
      <c r="I102" s="2536"/>
      <c r="J102" s="2505"/>
      <c r="K102" s="2537"/>
      <c r="L102" s="2127"/>
      <c r="M102" s="2128"/>
      <c r="N102" s="2528"/>
      <c r="O102" s="2529">
        <v>1</v>
      </c>
      <c r="P102" s="2530" t="s">
        <v>19</v>
      </c>
      <c r="Q102" s="2533" t="s">
        <v>22</v>
      </c>
      <c r="R102" s="2533" t="s">
        <v>22</v>
      </c>
      <c r="S102" s="2533" t="s">
        <v>22</v>
      </c>
      <c r="T102" s="2533" t="s">
        <v>22</v>
      </c>
      <c r="U102" s="2533" t="s">
        <v>22</v>
      </c>
      <c r="V102" s="2533" t="s">
        <v>22</v>
      </c>
      <c r="W102" s="2533" t="s">
        <v>22</v>
      </c>
      <c r="X102" s="2533" t="s">
        <v>22</v>
      </c>
      <c r="Y102" s="2533"/>
      <c r="Z102" s="1182"/>
      <c r="AA102" s="1183"/>
      <c r="AB102" s="1183"/>
      <c r="AC102" s="1187"/>
      <c r="AD102" s="1187"/>
      <c r="AE102" s="1188"/>
      <c r="AF102" s="2526"/>
      <c r="AG102" s="2527"/>
      <c r="AH102" s="2527"/>
      <c r="AI102" s="2526"/>
      <c r="AJ102" s="2527"/>
      <c r="AK102" s="2527"/>
      <c r="AL102" s="1992"/>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2" customFormat="1" customHeight="1" ht="11.25">
      <c r="A103" s="1173"/>
      <c r="B103" s="1173"/>
      <c r="C103" s="1173"/>
      <c r="D103" s="1167"/>
      <c r="E103" s="1177"/>
      <c r="F103" s="1835"/>
      <c r="G103" s="1836"/>
      <c r="H103" s="2535"/>
      <c r="I103" s="2536"/>
      <c r="J103" s="2505"/>
      <c r="K103" s="2537"/>
      <c r="L103" s="2127"/>
      <c r="M103" s="2128"/>
      <c r="N103" s="2528"/>
      <c r="O103" s="2529"/>
      <c r="P103" s="2531"/>
      <c r="Q103" s="2533"/>
      <c r="R103" s="2533"/>
      <c r="S103" s="2534"/>
      <c r="T103" s="2533"/>
      <c r="U103" s="2533"/>
      <c r="V103" s="2533"/>
      <c r="W103" s="2533"/>
      <c r="X103" s="2533"/>
      <c r="Y103" s="2533"/>
      <c r="Z103" s="1834"/>
      <c r="AA103" s="1800">
        <v>1</v>
      </c>
      <c r="AB103" s="1186"/>
      <c r="AC103" s="1176"/>
      <c r="AD103" s="1186">
        <f>AB103</f>
        <v>0</v>
      </c>
      <c r="AE103" s="1176"/>
      <c r="AF103" s="2526"/>
      <c r="AG103" s="2527"/>
      <c r="AH103" s="2527"/>
      <c r="AI103" s="2526"/>
      <c r="AJ103" s="2527"/>
      <c r="AK103" s="2527"/>
      <c r="AL103" s="1992"/>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2" customFormat="1" customHeight="1" ht="11.25">
      <c r="A104" s="1173"/>
      <c r="B104" s="1173"/>
      <c r="C104" s="1173"/>
      <c r="D104" s="1167"/>
      <c r="E104" s="1177"/>
      <c r="F104" s="1835"/>
      <c r="G104" s="1836"/>
      <c r="H104" s="2535"/>
      <c r="I104" s="2536"/>
      <c r="J104" s="2505"/>
      <c r="K104" s="2537"/>
      <c r="L104" s="2127"/>
      <c r="M104" s="2128"/>
      <c r="N104" s="2528"/>
      <c r="O104" s="2529"/>
      <c r="P104" s="2532"/>
      <c r="Q104" s="2533"/>
      <c r="R104" s="2533"/>
      <c r="S104" s="2534"/>
      <c r="T104" s="2533"/>
      <c r="U104" s="2533"/>
      <c r="V104" s="2533"/>
      <c r="W104" s="2533"/>
      <c r="X104" s="2533"/>
      <c r="Y104" s="2533"/>
      <c r="Z104" s="1182"/>
      <c r="AA104" s="1183"/>
      <c r="AB104" s="1248" t="s">
        <v>4562</v>
      </c>
      <c r="AC104" s="1187"/>
      <c r="AD104" s="1187"/>
      <c r="AE104" s="1189"/>
      <c r="AF104" s="2526"/>
      <c r="AG104" s="2527"/>
      <c r="AH104" s="2527"/>
      <c r="AI104" s="2526"/>
      <c r="AJ104" s="2527"/>
      <c r="AK104" s="2527"/>
      <c r="AL104" s="1992"/>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2" customFormat="1" customHeight="1" ht="11.25">
      <c r="A105" s="1173"/>
      <c r="B105" s="1173"/>
      <c r="C105" s="1173"/>
      <c r="D105" s="1167"/>
      <c r="E105" s="1177"/>
      <c r="F105" s="1835"/>
      <c r="G105" s="1836"/>
      <c r="H105" s="2535"/>
      <c r="I105" s="2536"/>
      <c r="J105" s="2505"/>
      <c r="K105" s="2537"/>
      <c r="L105" s="2127"/>
      <c r="M105" s="2128"/>
      <c r="N105" s="1182"/>
      <c r="O105" s="1183"/>
      <c r="P105" s="1175" t="s">
        <v>4563</v>
      </c>
      <c r="Q105" s="1183"/>
      <c r="R105" s="1183"/>
      <c r="S105" s="1183"/>
      <c r="T105" s="1183"/>
      <c r="U105" s="1183"/>
      <c r="V105" s="1183"/>
      <c r="W105" s="1183"/>
      <c r="X105" s="1183"/>
      <c r="Y105" s="1183"/>
      <c r="Z105" s="1183"/>
      <c r="AA105" s="1183"/>
      <c r="AB105" s="1183"/>
      <c r="AC105" s="1183"/>
      <c r="AD105" s="1183"/>
      <c r="AE105" s="1190"/>
      <c r="AF105" s="2526"/>
      <c r="AG105" s="2527"/>
      <c r="AH105" s="2527"/>
      <c r="AI105" s="2526"/>
      <c r="AJ105" s="2527"/>
      <c r="AK105" s="2527"/>
      <c r="AL105" s="1992"/>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5551</v>
      </c>
    </row>
    <row customHeight="1" ht="17.25"/>
    <row s="932" customFormat="1" customHeight="1" ht="21">
      <c r="A109" s="1174"/>
      <c r="B109" s="947"/>
      <c r="D109" s="931"/>
      <c r="E109" s="946" t="s">
        <v>22</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39"/>
      <c r="F110" s="1215">
        <v>1</v>
      </c>
      <c r="G110" s="1216"/>
      <c r="H110" s="1217"/>
      <c r="I110" s="1986"/>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6" t="s">
        <v>4781</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1" customFormat="1" customHeight="1" ht="11.25">
      <c r="A113" s="1821" t="s">
        <v>5552</v>
      </c>
    </row>
    <row r="115" s="1854" customFormat="1" customHeight="1" ht="15">
      <c r="A115" s="630"/>
      <c r="B115" s="631"/>
      <c r="C115" s="631"/>
      <c r="D115" s="2598" t="s">
        <v>137</v>
      </c>
      <c r="E115" s="2397" t="s">
        <v>245</v>
      </c>
      <c r="F115" s="2398"/>
      <c r="G115" s="2399"/>
      <c r="H115" s="2403" t="str">
        <f>IF(A115="","",INDEX(DIFFERENTIATION_UNMERGE_VD,MATCH(A115,DIFFERENTIATION_ID_DIFF,0)))</f>
        <v/>
      </c>
      <c r="I115" s="2403"/>
      <c r="J115" s="2403"/>
      <c r="K115" s="2403"/>
      <c r="L115" s="2403"/>
      <c r="M115" s="2403"/>
      <c r="N115" s="2403"/>
      <c r="O115" s="2403"/>
      <c r="P115" s="2403"/>
      <c r="Q115" s="2403"/>
      <c r="R115" s="2403"/>
      <c r="S115" s="726"/>
      <c r="T115" s="723"/>
      <c r="U115" s="632"/>
      <c r="V115" s="632"/>
      <c r="W115" s="633"/>
      <c r="X115" s="633"/>
      <c r="Y115" s="633"/>
      <c r="Z115" s="633"/>
      <c r="AA115" s="634"/>
      <c r="AB115" s="635"/>
      <c r="AC115" s="2395"/>
      <c r="AD115" s="636"/>
      <c r="AE115" s="637" t="s">
        <v>22</v>
      </c>
      <c r="AF115" s="637"/>
      <c r="AG115" s="638" t="s">
        <v>4087</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4" customFormat="1" customHeight="1" ht="15">
      <c r="A116" s="630"/>
      <c r="B116" s="631"/>
      <c r="C116" s="631"/>
      <c r="D116" s="2599"/>
      <c r="E116" s="2397" t="s">
        <v>740</v>
      </c>
      <c r="F116" s="2398"/>
      <c r="G116" s="2399"/>
      <c r="H116" s="2403" t="str">
        <f>IF(A115="","",INDEX(DIFFERENTIATION_UNMERGE_AREA,MATCH(A115,DIFFERENTIATION_ID_DIFF,0)))</f>
        <v/>
      </c>
      <c r="I116" s="2403"/>
      <c r="J116" s="2403"/>
      <c r="K116" s="2403"/>
      <c r="L116" s="2403"/>
      <c r="M116" s="2403"/>
      <c r="N116" s="2403"/>
      <c r="O116" s="2403"/>
      <c r="P116" s="2403"/>
      <c r="Q116" s="2403"/>
      <c r="R116" s="2403"/>
      <c r="S116" s="726"/>
      <c r="T116" s="723"/>
      <c r="U116" s="632"/>
      <c r="V116" s="632"/>
      <c r="W116" s="633"/>
      <c r="X116" s="633"/>
      <c r="Y116" s="633"/>
      <c r="Z116" s="633"/>
      <c r="AA116" s="634"/>
      <c r="AB116" s="635"/>
      <c r="AC116" s="2395"/>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4" customFormat="1" customHeight="1" ht="15">
      <c r="A117" s="630"/>
      <c r="B117" s="631"/>
      <c r="C117" s="631"/>
      <c r="D117" s="2599"/>
      <c r="E117" s="2397" t="s">
        <v>741</v>
      </c>
      <c r="F117" s="2398"/>
      <c r="G117" s="2399"/>
      <c r="H117" s="2403" t="str">
        <f>IF(A115="","",INDEX(DIFFERENTIATION_UNMERGE_SYSTEM,MATCH(A115,DIFFERENTIATION_ID_DIFF,0)))</f>
        <v/>
      </c>
      <c r="I117" s="2403"/>
      <c r="J117" s="2403"/>
      <c r="K117" s="2403"/>
      <c r="L117" s="2403"/>
      <c r="M117" s="2403"/>
      <c r="N117" s="2403"/>
      <c r="O117" s="2403"/>
      <c r="P117" s="2403"/>
      <c r="Q117" s="2403"/>
      <c r="R117" s="2403"/>
      <c r="S117" s="726"/>
      <c r="T117" s="723"/>
      <c r="U117" s="632"/>
      <c r="V117" s="632"/>
      <c r="W117" s="633"/>
      <c r="X117" s="633"/>
      <c r="Y117" s="633"/>
      <c r="Z117" s="633"/>
      <c r="AA117" s="634"/>
      <c r="AB117" s="635"/>
      <c r="AC117" s="2395"/>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4" customFormat="1" customHeight="1" ht="24.75">
      <c r="A118" s="1812"/>
      <c r="B118" s="1167"/>
      <c r="C118" s="419"/>
      <c r="D118" s="2599"/>
      <c r="E118" s="2396" t="s">
        <v>4088</v>
      </c>
      <c r="F118" s="2396"/>
      <c r="G118" s="2396"/>
      <c r="H118" s="2396"/>
      <c r="I118" s="2396"/>
      <c r="J118" s="2396"/>
      <c r="K118" s="2396"/>
      <c r="L118" s="2396"/>
      <c r="M118" s="2396"/>
      <c r="N118" s="2396"/>
      <c r="O118" s="2396"/>
      <c r="P118" s="2396"/>
      <c r="Q118" s="565">
        <f>SUMIF(T119:T120,"i",Q119:Q120)</f>
        <v>0</v>
      </c>
      <c r="R118" s="1024"/>
      <c r="S118" s="1804" t="s">
        <v>4089</v>
      </c>
      <c r="T118" s="724" t="s">
        <v>4090</v>
      </c>
      <c r="U118" s="2394">
        <v>1</v>
      </c>
      <c r="V118" s="2394">
        <f>INDEX(B_FHD_FLAG_INDEX_1,1,MATCH(A115,B_FHD_FLAG_DIFFERENTIATION,0))</f>
      </c>
      <c r="W118" s="1167"/>
      <c r="X118" s="1167"/>
      <c r="Y118" s="1167"/>
      <c r="Z118" s="1167"/>
      <c r="AA118" s="1643"/>
      <c r="AB118" s="1167"/>
      <c r="AC118" s="2395"/>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4" customFormat="1" customHeight="1" ht="11.25" hidden="1">
      <c r="A119" s="1799"/>
      <c r="B119" s="1643"/>
      <c r="C119" s="1643"/>
      <c r="D119" s="2599"/>
      <c r="E119" s="642"/>
      <c r="F119" s="642">
        <v>0</v>
      </c>
      <c r="G119" s="642"/>
      <c r="H119" s="642"/>
      <c r="I119" s="642"/>
      <c r="J119" s="642"/>
      <c r="K119" s="642"/>
      <c r="L119" s="642"/>
      <c r="M119" s="642"/>
      <c r="N119" s="642"/>
      <c r="O119" s="642"/>
      <c r="P119" s="642"/>
      <c r="Q119" s="642"/>
      <c r="R119" s="642"/>
      <c r="S119" s="643"/>
      <c r="T119" s="725"/>
      <c r="U119" s="2394"/>
      <c r="V119" s="2394"/>
      <c r="W119" s="1643"/>
      <c r="X119" s="1643"/>
      <c r="Y119" s="1643"/>
      <c r="Z119" s="1643"/>
      <c r="AA119" s="1643"/>
      <c r="AB119" s="1167"/>
      <c r="AC119" s="2395"/>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4" customFormat="1" customHeight="1" ht="11.25">
      <c r="A120" s="1812"/>
      <c r="B120" s="1167"/>
      <c r="C120" s="419"/>
      <c r="D120" s="2599"/>
      <c r="E120" s="656" t="s">
        <v>22</v>
      </c>
      <c r="F120" s="1175" t="s">
        <v>22</v>
      </c>
      <c r="G120" s="1175" t="s">
        <v>4093</v>
      </c>
      <c r="H120" s="658" t="s">
        <v>22</v>
      </c>
      <c r="I120" s="658"/>
      <c r="J120" s="658"/>
      <c r="K120" s="658"/>
      <c r="L120" s="658"/>
      <c r="M120" s="658"/>
      <c r="N120" s="658"/>
      <c r="O120" s="658"/>
      <c r="P120" s="658"/>
      <c r="Q120" s="658"/>
      <c r="R120" s="659"/>
      <c r="S120" s="660"/>
      <c r="T120" s="725"/>
      <c r="U120" s="2394"/>
      <c r="V120" s="2394"/>
      <c r="W120" s="1167"/>
      <c r="X120" s="1167"/>
      <c r="Y120" s="1167"/>
      <c r="Z120" s="1167"/>
      <c r="AA120" s="1643"/>
      <c r="AB120" s="1167"/>
      <c r="AC120" s="2395"/>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4" customFormat="1" customHeight="1" ht="24.75">
      <c r="A121" s="1812"/>
      <c r="B121" s="1167"/>
      <c r="C121" s="419"/>
      <c r="D121" s="2599"/>
      <c r="E121" s="2396" t="s">
        <v>4091</v>
      </c>
      <c r="F121" s="2396"/>
      <c r="G121" s="2396"/>
      <c r="H121" s="2396"/>
      <c r="I121" s="2396"/>
      <c r="J121" s="2396"/>
      <c r="K121" s="2396"/>
      <c r="L121" s="2396"/>
      <c r="M121" s="2396"/>
      <c r="N121" s="2396"/>
      <c r="O121" s="2396"/>
      <c r="P121" s="2396"/>
      <c r="Q121" s="565">
        <f>SUMIF(T122:T123,"i",Q122:Q123)</f>
        <v>0</v>
      </c>
      <c r="R121" s="1024"/>
      <c r="S121" s="1804" t="s">
        <v>4092</v>
      </c>
      <c r="T121" s="724" t="s">
        <v>4090</v>
      </c>
      <c r="U121" s="2394">
        <v>1</v>
      </c>
      <c r="V121" s="2394">
        <f>INDEX(B_FHD_FLAG_INDEX_2,1,MATCH(A115,B_FHD_FLAG_DIFFERENTIATION,0))</f>
      </c>
      <c r="W121" s="1167"/>
      <c r="X121" s="1167"/>
      <c r="Y121" s="1167"/>
      <c r="Z121" s="1167"/>
      <c r="AA121" s="1643"/>
      <c r="AB121" s="1167"/>
      <c r="AC121" s="1802"/>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4" customFormat="1" customHeight="1" ht="11.25" hidden="1">
      <c r="A122" s="1799"/>
      <c r="B122" s="1643"/>
      <c r="C122" s="1643"/>
      <c r="D122" s="2599"/>
      <c r="E122" s="642"/>
      <c r="F122" s="642">
        <v>0</v>
      </c>
      <c r="G122" s="642"/>
      <c r="H122" s="642"/>
      <c r="I122" s="642"/>
      <c r="J122" s="642"/>
      <c r="K122" s="642"/>
      <c r="L122" s="642"/>
      <c r="M122" s="642"/>
      <c r="N122" s="642"/>
      <c r="O122" s="642"/>
      <c r="P122" s="642"/>
      <c r="Q122" s="642"/>
      <c r="R122" s="642"/>
      <c r="S122" s="643"/>
      <c r="T122" s="725"/>
      <c r="U122" s="2394"/>
      <c r="V122" s="2394"/>
      <c r="W122" s="1643"/>
      <c r="X122" s="1643"/>
      <c r="Y122" s="1643"/>
      <c r="Z122" s="1643"/>
      <c r="AA122" s="1643"/>
      <c r="AB122" s="1167"/>
      <c r="AC122" s="1802"/>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4" customFormat="1" customHeight="1" ht="11.25">
      <c r="A123" s="1812"/>
      <c r="B123" s="1167"/>
      <c r="C123" s="419"/>
      <c r="D123" s="2600"/>
      <c r="E123" s="656" t="s">
        <v>22</v>
      </c>
      <c r="F123" s="1175" t="s">
        <v>22</v>
      </c>
      <c r="G123" s="1175" t="s">
        <v>4093</v>
      </c>
      <c r="H123" s="658" t="s">
        <v>22</v>
      </c>
      <c r="I123" s="658"/>
      <c r="J123" s="658"/>
      <c r="K123" s="658"/>
      <c r="L123" s="658"/>
      <c r="M123" s="658"/>
      <c r="N123" s="658"/>
      <c r="O123" s="658"/>
      <c r="P123" s="658"/>
      <c r="Q123" s="658"/>
      <c r="R123" s="659"/>
      <c r="S123" s="660"/>
      <c r="T123" s="725"/>
      <c r="U123" s="2394"/>
      <c r="V123" s="2394"/>
      <c r="W123" s="1167"/>
      <c r="X123" s="1167"/>
      <c r="Y123" s="1167"/>
      <c r="Z123" s="1167"/>
      <c r="AA123" s="1643"/>
      <c r="AB123" s="1167"/>
      <c r="AC123" s="1802"/>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1" customFormat="1" customHeight="1" ht="11.25">
      <c r="A125" s="1821" t="s">
        <v>5553</v>
      </c>
    </row>
    <row r="127" s="1854" customFormat="1" customHeight="1" ht="15" hidden="1">
      <c r="A127" s="630"/>
      <c r="B127" s="631"/>
      <c r="C127" s="631"/>
      <c r="D127" s="2598" t="s">
        <v>137</v>
      </c>
      <c r="E127" s="2397" t="s">
        <v>245</v>
      </c>
      <c r="F127" s="2398"/>
      <c r="G127" s="2399"/>
      <c r="H127" s="2403" t="str">
        <f>IF(A127="","",INDEX(DIFFERENTIATION_UNMERGE_VD,MATCH(A127,DIFFERENTIATION_ID_DIFF,0)))</f>
        <v/>
      </c>
      <c r="I127" s="2403"/>
      <c r="J127" s="2403"/>
      <c r="K127" s="2403"/>
      <c r="L127" s="2403"/>
      <c r="M127" s="2403"/>
      <c r="N127" s="2403"/>
      <c r="O127" s="2403"/>
      <c r="P127" s="2403"/>
      <c r="Q127" s="2403"/>
      <c r="R127" s="2403"/>
      <c r="S127" s="726"/>
      <c r="T127" s="723"/>
      <c r="U127" s="632"/>
      <c r="V127" s="632"/>
      <c r="W127" s="633"/>
      <c r="X127" s="633"/>
      <c r="Y127" s="633"/>
      <c r="Z127" s="633"/>
      <c r="AA127" s="634"/>
      <c r="AB127" s="635"/>
      <c r="AC127" s="2395"/>
      <c r="AD127" s="636"/>
      <c r="AE127" s="637" t="s">
        <v>22</v>
      </c>
      <c r="AF127" s="637"/>
      <c r="AG127" s="638" t="s">
        <v>4087</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4" customFormat="1" customHeight="1" ht="15" hidden="1">
      <c r="A128" s="630"/>
      <c r="B128" s="631"/>
      <c r="C128" s="631"/>
      <c r="D128" s="2599"/>
      <c r="E128" s="2397" t="s">
        <v>740</v>
      </c>
      <c r="F128" s="2398"/>
      <c r="G128" s="2399"/>
      <c r="H128" s="2403" t="str">
        <f>IF(A127="","",INDEX(DIFFERENTIATION_UNMERGE_AREA,MATCH(A127,DIFFERENTIATION_ID_DIFF,0)))</f>
        <v/>
      </c>
      <c r="I128" s="2403"/>
      <c r="J128" s="2403"/>
      <c r="K128" s="2403"/>
      <c r="L128" s="2403"/>
      <c r="M128" s="2403"/>
      <c r="N128" s="2403"/>
      <c r="O128" s="2403"/>
      <c r="P128" s="2403"/>
      <c r="Q128" s="2403"/>
      <c r="R128" s="2403"/>
      <c r="S128" s="726"/>
      <c r="T128" s="723"/>
      <c r="U128" s="632"/>
      <c r="V128" s="632"/>
      <c r="W128" s="633"/>
      <c r="X128" s="633"/>
      <c r="Y128" s="633"/>
      <c r="Z128" s="633"/>
      <c r="AA128" s="634"/>
      <c r="AB128" s="635"/>
      <c r="AC128" s="2395"/>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4" customFormat="1" customHeight="1" ht="15" hidden="1">
      <c r="A129" s="630"/>
      <c r="B129" s="631"/>
      <c r="C129" s="631"/>
      <c r="D129" s="2599"/>
      <c r="E129" s="2397" t="s">
        <v>741</v>
      </c>
      <c r="F129" s="2398"/>
      <c r="G129" s="2399"/>
      <c r="H129" s="2403" t="str">
        <f>IF(A127="","",INDEX(DIFFERENTIATION_UNMERGE_SYSTEM,MATCH(A127,DIFFERENTIATION_ID_DIFF,0)))</f>
        <v/>
      </c>
      <c r="I129" s="2403"/>
      <c r="J129" s="2403"/>
      <c r="K129" s="2403"/>
      <c r="L129" s="2403"/>
      <c r="M129" s="2403"/>
      <c r="N129" s="2403"/>
      <c r="O129" s="2403"/>
      <c r="P129" s="2403"/>
      <c r="Q129" s="2403"/>
      <c r="R129" s="2403"/>
      <c r="S129" s="726"/>
      <c r="T129" s="723"/>
      <c r="U129" s="632"/>
      <c r="V129" s="632"/>
      <c r="W129" s="633"/>
      <c r="X129" s="633"/>
      <c r="Y129" s="633"/>
      <c r="Z129" s="633"/>
      <c r="AA129" s="634"/>
      <c r="AB129" s="635"/>
      <c r="AC129" s="2395"/>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4" customFormat="1" customHeight="1" ht="24.75" hidden="1">
      <c r="A130" s="1812"/>
      <c r="B130" s="1167"/>
      <c r="C130" s="419"/>
      <c r="D130" s="2599"/>
      <c r="E130" s="2396" t="s">
        <v>4088</v>
      </c>
      <c r="F130" s="2396"/>
      <c r="G130" s="2396"/>
      <c r="H130" s="2396"/>
      <c r="I130" s="2396"/>
      <c r="J130" s="2396"/>
      <c r="K130" s="2396"/>
      <c r="L130" s="2396"/>
      <c r="M130" s="2396"/>
      <c r="N130" s="2396"/>
      <c r="O130" s="2396"/>
      <c r="P130" s="2396"/>
      <c r="Q130" s="565">
        <f>SUMIF(T131:T132,"i",Q131:Q132)</f>
        <v>0</v>
      </c>
      <c r="R130" s="1024"/>
      <c r="S130" s="1804" t="s">
        <v>4089</v>
      </c>
      <c r="T130" s="724" t="s">
        <v>4090</v>
      </c>
      <c r="U130" s="2394">
        <v>1</v>
      </c>
      <c r="V130" s="2394">
        <f>INDEX(B_FHD_FLAG_INDEX_1,1,MATCH(A127,B_FHD_FLAG_DIFFERENTIATION,0))</f>
      </c>
      <c r="W130" s="1167"/>
      <c r="X130" s="1167"/>
      <c r="Y130" s="1167"/>
      <c r="Z130" s="1167"/>
      <c r="AA130" s="1643"/>
      <c r="AB130" s="1167"/>
      <c r="AC130" s="2395"/>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4" customFormat="1" customHeight="1" ht="11.25" hidden="1">
      <c r="A131" s="1799"/>
      <c r="B131" s="1643"/>
      <c r="C131" s="1643"/>
      <c r="D131" s="2599"/>
      <c r="E131" s="642"/>
      <c r="F131" s="642">
        <v>0</v>
      </c>
      <c r="G131" s="642"/>
      <c r="H131" s="642"/>
      <c r="I131" s="642"/>
      <c r="J131" s="642"/>
      <c r="K131" s="642"/>
      <c r="L131" s="642"/>
      <c r="M131" s="642"/>
      <c r="N131" s="642"/>
      <c r="O131" s="642"/>
      <c r="P131" s="642"/>
      <c r="Q131" s="642"/>
      <c r="R131" s="642"/>
      <c r="S131" s="643"/>
      <c r="T131" s="725"/>
      <c r="U131" s="2394"/>
      <c r="V131" s="2394"/>
      <c r="W131" s="1643"/>
      <c r="X131" s="1643"/>
      <c r="Y131" s="1643"/>
      <c r="Z131" s="1643"/>
      <c r="AA131" s="1643"/>
      <c r="AB131" s="1167"/>
      <c r="AC131" s="2395"/>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4" customFormat="1" customHeight="1" ht="11.25" hidden="1">
      <c r="A132" s="1812"/>
      <c r="B132" s="1167"/>
      <c r="C132" s="419"/>
      <c r="D132" s="2599"/>
      <c r="E132" s="656" t="s">
        <v>22</v>
      </c>
      <c r="F132" s="1175" t="s">
        <v>22</v>
      </c>
      <c r="G132" s="1175" t="s">
        <v>4093</v>
      </c>
      <c r="H132" s="658" t="s">
        <v>22</v>
      </c>
      <c r="I132" s="658"/>
      <c r="J132" s="658"/>
      <c r="K132" s="658"/>
      <c r="L132" s="658"/>
      <c r="M132" s="658"/>
      <c r="N132" s="658"/>
      <c r="O132" s="658"/>
      <c r="P132" s="658"/>
      <c r="Q132" s="658"/>
      <c r="R132" s="659"/>
      <c r="S132" s="660"/>
      <c r="T132" s="725"/>
      <c r="U132" s="2394"/>
      <c r="V132" s="2394"/>
      <c r="W132" s="1167"/>
      <c r="X132" s="1167"/>
      <c r="Y132" s="1167"/>
      <c r="Z132" s="1167"/>
      <c r="AA132" s="1643"/>
      <c r="AB132" s="1167"/>
      <c r="AC132" s="2395"/>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799"/>
      <c r="B133" s="1643"/>
      <c r="C133" s="1643"/>
      <c r="D133" s="2599"/>
      <c r="E133" s="1046"/>
      <c r="F133" s="1046"/>
      <c r="G133" s="1046"/>
      <c r="H133" s="1046"/>
      <c r="I133" s="1046"/>
      <c r="J133" s="1046"/>
      <c r="K133" s="1046"/>
      <c r="L133" s="1046"/>
      <c r="M133" s="1046"/>
      <c r="N133" s="1046"/>
      <c r="O133" s="1046"/>
      <c r="P133" s="1046"/>
      <c r="Q133" s="1047"/>
      <c r="R133" s="1048"/>
      <c r="S133" s="1049"/>
      <c r="T133" s="724" t="s">
        <v>4090</v>
      </c>
      <c r="U133" s="2394">
        <v>1</v>
      </c>
      <c r="V133" s="2394" t="s">
        <v>764</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799"/>
      <c r="B134" s="1643"/>
      <c r="C134" s="1643"/>
      <c r="D134" s="2599"/>
      <c r="E134" s="642"/>
      <c r="F134" s="642"/>
      <c r="G134" s="642"/>
      <c r="H134" s="642"/>
      <c r="I134" s="642"/>
      <c r="J134" s="642"/>
      <c r="K134" s="642"/>
      <c r="L134" s="642"/>
      <c r="M134" s="642"/>
      <c r="N134" s="642"/>
      <c r="O134" s="642"/>
      <c r="P134" s="642"/>
      <c r="Q134" s="642"/>
      <c r="R134" s="642"/>
      <c r="S134" s="643"/>
      <c r="T134" s="725"/>
      <c r="U134" s="2394"/>
      <c r="V134" s="2394"/>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799"/>
      <c r="B135" s="1643"/>
      <c r="C135" s="1643"/>
      <c r="D135" s="2600"/>
      <c r="E135" s="1050"/>
      <c r="F135" s="1051"/>
      <c r="G135" s="1051"/>
      <c r="H135" s="1052"/>
      <c r="I135" s="1052"/>
      <c r="J135" s="1052"/>
      <c r="K135" s="1052"/>
      <c r="L135" s="1052"/>
      <c r="M135" s="1052"/>
      <c r="N135" s="1052"/>
      <c r="O135" s="1052"/>
      <c r="P135" s="1052"/>
      <c r="Q135" s="1052"/>
      <c r="R135" s="953"/>
      <c r="S135" s="1053"/>
      <c r="T135" s="725"/>
      <c r="U135" s="2394"/>
      <c r="V135" s="2394"/>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0"/>
    </row>
    <row s="1821" customFormat="1" customHeight="1" ht="11.25">
      <c r="A137" s="1821" t="s">
        <v>5554</v>
      </c>
    </row>
    <row r="139" s="1854" customFormat="1" customHeight="1" ht="45">
      <c r="A139" s="1812"/>
      <c r="B139" s="1167"/>
      <c r="C139" s="419"/>
      <c r="D139" s="96"/>
      <c r="E139" s="2592"/>
      <c r="F139" s="2128" t="s">
        <v>137</v>
      </c>
      <c r="G139" s="2595" t="s">
        <v>22</v>
      </c>
      <c r="H139" s="296"/>
      <c r="I139" s="644" t="s">
        <v>137</v>
      </c>
      <c r="J139" s="1813" t="s">
        <v>5555</v>
      </c>
      <c r="K139" s="645" t="s">
        <v>722</v>
      </c>
      <c r="L139" s="2244" t="s">
        <v>722</v>
      </c>
      <c r="M139" s="2597"/>
      <c r="N139" s="645" t="s">
        <v>722</v>
      </c>
      <c r="O139" s="645" t="s">
        <v>722</v>
      </c>
      <c r="P139" s="645" t="s">
        <v>722</v>
      </c>
      <c r="Q139" s="646">
        <f>SUM(Q140:Q142)</f>
        <v>0</v>
      </c>
      <c r="R139" s="646">
        <f>IF(R136=0,0,(Q136/R136)*100)</f>
        <v>0</v>
      </c>
      <c r="S139" s="2199"/>
      <c r="T139" s="724" t="s">
        <v>4090</v>
      </c>
      <c r="U139" s="96"/>
      <c r="V139" s="96"/>
      <c r="AC139" s="96"/>
    </row>
    <row s="1854" customFormat="1" customHeight="1" ht="11.25">
      <c r="A140" s="1812"/>
      <c r="B140" s="1167"/>
      <c r="C140" s="419"/>
      <c r="D140" s="96"/>
      <c r="E140" s="2593"/>
      <c r="F140" s="2128"/>
      <c r="G140" s="2595"/>
      <c r="H140" s="2147"/>
      <c r="I140" s="2535" t="s">
        <v>4686</v>
      </c>
      <c r="J140" s="2589"/>
      <c r="K140" s="2590"/>
      <c r="L140" s="647"/>
      <c r="M140" s="648" t="s">
        <v>137</v>
      </c>
      <c r="N140" s="1801"/>
      <c r="O140" s="649"/>
      <c r="P140" s="650"/>
      <c r="Q140" s="649"/>
      <c r="R140" s="651">
        <v>0</v>
      </c>
      <c r="S140" s="2199"/>
      <c r="T140" s="724"/>
      <c r="U140" s="96"/>
      <c r="V140" s="96"/>
      <c r="AC140" s="96"/>
    </row>
    <row s="1854" customFormat="1" customHeight="1" ht="11.25">
      <c r="A141" s="1812"/>
      <c r="B141" s="1167"/>
      <c r="C141" s="419"/>
      <c r="D141" s="96"/>
      <c r="E141" s="2593"/>
      <c r="F141" s="2128"/>
      <c r="G141" s="2595"/>
      <c r="H141" s="2147"/>
      <c r="I141" s="2535"/>
      <c r="J141" s="2589"/>
      <c r="K141" s="2591"/>
      <c r="L141" s="652"/>
      <c r="M141" s="653"/>
      <c r="N141" s="654" t="s">
        <v>5556</v>
      </c>
      <c r="O141" s="654"/>
      <c r="P141" s="654"/>
      <c r="Q141" s="654"/>
      <c r="R141" s="655"/>
      <c r="S141" s="2199"/>
      <c r="T141" s="724"/>
      <c r="U141" s="96"/>
      <c r="V141" s="96"/>
      <c r="AC141" s="96"/>
    </row>
    <row s="1854" customFormat="1" customHeight="1" ht="11.25">
      <c r="A142" s="1812"/>
      <c r="B142" s="1167"/>
      <c r="C142" s="419"/>
      <c r="D142" s="96"/>
      <c r="E142" s="2594"/>
      <c r="F142" s="2128"/>
      <c r="G142" s="2596"/>
      <c r="H142" s="652" t="s">
        <v>22</v>
      </c>
      <c r="I142" s="653"/>
      <c r="J142" s="654" t="s">
        <v>5557</v>
      </c>
      <c r="K142" s="654"/>
      <c r="L142" s="654"/>
      <c r="M142" s="654"/>
      <c r="N142" s="654"/>
      <c r="O142" s="654"/>
      <c r="P142" s="654"/>
      <c r="Q142" s="654"/>
      <c r="R142" s="655"/>
      <c r="S142" s="2199"/>
      <c r="T142" s="724"/>
      <c r="U142" s="96"/>
      <c r="V142" s="96"/>
      <c r="AC142" s="96"/>
    </row>
    <row r="147" s="1854" customFormat="1" customHeight="1" ht="11.25">
      <c r="A147" s="1812"/>
      <c r="B147" s="1167"/>
      <c r="C147" s="419"/>
      <c r="D147" s="96"/>
      <c r="E147" s="1836"/>
      <c r="F147" s="1836"/>
      <c r="G147" s="1836"/>
      <c r="H147" s="2147"/>
      <c r="I147" s="2535" t="s">
        <v>4686</v>
      </c>
      <c r="J147" s="2589"/>
      <c r="K147" s="2590"/>
      <c r="L147" s="647"/>
      <c r="M147" s="648" t="s">
        <v>137</v>
      </c>
      <c r="N147" s="1801"/>
      <c r="O147" s="649"/>
      <c r="P147" s="650"/>
      <c r="Q147" s="649"/>
      <c r="R147" s="651">
        <v>0</v>
      </c>
      <c r="S147" s="96"/>
      <c r="T147" s="724"/>
      <c r="U147" s="96"/>
      <c r="V147" s="96"/>
      <c r="AC147" s="96"/>
    </row>
    <row s="1854" customFormat="1" customHeight="1" ht="11.25">
      <c r="A148" s="1812"/>
      <c r="B148" s="1167"/>
      <c r="C148" s="419"/>
      <c r="D148" s="96"/>
      <c r="E148" s="1836"/>
      <c r="F148" s="1836"/>
      <c r="G148" s="1836"/>
      <c r="H148" s="2147"/>
      <c r="I148" s="2535"/>
      <c r="J148" s="2589"/>
      <c r="K148" s="2591"/>
      <c r="L148" s="652"/>
      <c r="M148" s="653"/>
      <c r="N148" s="654" t="s">
        <v>5556</v>
      </c>
      <c r="O148" s="654"/>
      <c r="P148" s="654"/>
      <c r="Q148" s="654"/>
      <c r="R148" s="655"/>
      <c r="S148" s="96"/>
      <c r="T148" s="724"/>
      <c r="U148" s="96"/>
      <c r="V148" s="96"/>
      <c r="AC148" s="96"/>
    </row>
    <row r="150" s="1854" customFormat="1" customHeight="1" ht="11.25">
      <c r="A150" s="1812"/>
      <c r="B150" s="1167"/>
      <c r="C150" s="419"/>
      <c r="D150" s="96"/>
      <c r="E150" s="1841"/>
      <c r="F150" s="1839"/>
      <c r="G150" s="1839"/>
      <c r="H150" s="1842"/>
      <c r="I150" s="1836"/>
      <c r="J150" s="1837"/>
      <c r="K150" s="1837"/>
      <c r="L150" s="647"/>
      <c r="M150" s="648" t="s">
        <v>137</v>
      </c>
      <c r="N150" s="1801"/>
      <c r="O150" s="649"/>
      <c r="P150" s="650"/>
      <c r="Q150" s="649"/>
      <c r="R150" s="651">
        <v>0</v>
      </c>
      <c r="S150" s="96"/>
      <c r="T150" s="724"/>
      <c r="U150" s="96"/>
      <c r="V150" s="96"/>
      <c r="AC150" s="96"/>
    </row>
    <row r="152" s="1821" customFormat="1" customHeight="1" ht="17.25">
      <c r="A152" s="1821" t="s">
        <v>5558</v>
      </c>
    </row>
    <row customHeight="1" ht="17.25">
      <c r="G153" s="1843"/>
      <c r="H153" s="1843"/>
      <c r="I153" s="1843"/>
      <c r="M153" s="1839"/>
    </row>
    <row s="1857" customFormat="1" customHeight="1" ht="17.25">
      <c r="A154" s="1844"/>
      <c r="C154" s="1846"/>
      <c r="D154" s="2549"/>
      <c r="E154" s="2163"/>
      <c r="F154" s="2165"/>
      <c r="G154" s="2551"/>
      <c r="H154" s="2549"/>
      <c r="I154" s="2549">
        <v>1</v>
      </c>
      <c r="J154" s="2521"/>
      <c r="K154" s="2205" t="s">
        <v>62</v>
      </c>
      <c r="L154" s="2128"/>
      <c r="M154" s="2128" t="s">
        <v>137</v>
      </c>
      <c r="N154" s="2524" t="str">
        <f>IF(Z154="","",INDEX(TERRITORY_MR_LIST,MATCH(Z154,TERRITORY_LIST_ID,0)))</f>
        <v/>
      </c>
      <c r="O154" s="2205" t="s">
        <v>62</v>
      </c>
      <c r="P154" s="2128"/>
      <c r="Q154" s="2128" t="s">
        <v>137</v>
      </c>
      <c r="R154" s="2522" t="s">
        <v>22</v>
      </c>
      <c r="S154" s="2127" t="s">
        <v>62</v>
      </c>
      <c r="T154" s="1817"/>
      <c r="U154" s="1817" t="s">
        <v>137</v>
      </c>
      <c r="V154" s="1847" t="s">
        <v>22</v>
      </c>
      <c r="W154" s="1807"/>
      <c r="Y154" s="1274"/>
      <c r="Z154" s="1274"/>
      <c r="AA154" s="1274"/>
      <c r="AB154" s="1274"/>
      <c r="AC154" s="1274"/>
      <c r="AD154" s="1274"/>
      <c r="AE154" s="1274"/>
      <c r="AF154" s="1274"/>
      <c r="AG154" s="1274"/>
      <c r="AH154" s="1274"/>
      <c r="AI154" s="1274"/>
      <c r="AJ154" s="1274"/>
      <c r="AK154" s="1274"/>
      <c r="AL154" s="1848"/>
      <c r="AM154" s="1848"/>
      <c r="AN154" s="1274"/>
      <c r="AO154" s="1274"/>
      <c r="AP154" s="1274"/>
      <c r="AQ154" s="1274"/>
    </row>
    <row s="1857" customFormat="1" customHeight="1" ht="17.25">
      <c r="A155" s="1844"/>
      <c r="C155" s="1849"/>
      <c r="D155" s="2549"/>
      <c r="E155" s="2163"/>
      <c r="F155" s="2166"/>
      <c r="G155" s="2551"/>
      <c r="H155" s="2549"/>
      <c r="I155" s="2549"/>
      <c r="J155" s="2521"/>
      <c r="K155" s="2206"/>
      <c r="L155" s="2128"/>
      <c r="M155" s="2128"/>
      <c r="N155" s="2524"/>
      <c r="O155" s="2206"/>
      <c r="P155" s="2128"/>
      <c r="Q155" s="2128"/>
      <c r="R155" s="2522"/>
      <c r="S155" s="2127"/>
      <c r="T155" s="324"/>
      <c r="U155" s="325"/>
      <c r="V155" s="325" t="s">
        <v>590</v>
      </c>
      <c r="W155" s="326"/>
      <c r="Y155" s="1266"/>
      <c r="Z155" s="1266"/>
      <c r="AA155" s="1266"/>
      <c r="AB155" s="1266"/>
      <c r="AC155" s="1266"/>
      <c r="AD155" s="1266"/>
      <c r="AE155" s="1266"/>
      <c r="AF155" s="1266"/>
      <c r="AG155" s="1266"/>
      <c r="AH155" s="1266"/>
      <c r="AI155" s="1266"/>
      <c r="AJ155" s="1266"/>
      <c r="AK155" s="1266"/>
    </row>
    <row s="1857" customFormat="1" customHeight="1" ht="17.25">
      <c r="A156" s="1844"/>
      <c r="C156" s="1849"/>
      <c r="D156" s="2523"/>
      <c r="E156" s="2550"/>
      <c r="F156" s="2166"/>
      <c r="G156" s="2552"/>
      <c r="H156" s="2523"/>
      <c r="I156" s="2523"/>
      <c r="J156" s="2553"/>
      <c r="K156" s="2206"/>
      <c r="L156" s="2523"/>
      <c r="M156" s="2523"/>
      <c r="N156" s="2525"/>
      <c r="O156" s="2132"/>
      <c r="P156" s="324"/>
      <c r="Q156" s="325"/>
      <c r="R156" s="325" t="s">
        <v>591</v>
      </c>
      <c r="S156" s="1850"/>
      <c r="T156" s="1850"/>
      <c r="U156" s="1850"/>
      <c r="V156" s="1850"/>
      <c r="W156" s="326"/>
      <c r="Y156" s="1266"/>
      <c r="Z156" s="1266"/>
      <c r="AA156" s="1266"/>
      <c r="AB156" s="1266"/>
      <c r="AC156" s="1266"/>
      <c r="AD156" s="1266"/>
      <c r="AE156" s="1266"/>
      <c r="AF156" s="1266"/>
      <c r="AG156" s="1266"/>
      <c r="AH156" s="1266"/>
      <c r="AI156" s="1266"/>
      <c r="AJ156" s="1266"/>
      <c r="AK156" s="1266"/>
    </row>
    <row s="1857" customFormat="1" customHeight="1" ht="17.25">
      <c r="A157" s="1844"/>
      <c r="C157" s="1849"/>
      <c r="D157" s="2523"/>
      <c r="E157" s="2550"/>
      <c r="F157" s="2166"/>
      <c r="G157" s="2552"/>
      <c r="H157" s="2523"/>
      <c r="I157" s="2523"/>
      <c r="J157" s="2553"/>
      <c r="K157" s="2132"/>
      <c r="L157" s="324"/>
      <c r="M157" s="325"/>
      <c r="N157" s="325" t="s">
        <v>592</v>
      </c>
      <c r="O157" s="325"/>
      <c r="P157" s="325"/>
      <c r="Q157" s="325"/>
      <c r="R157" s="325"/>
      <c r="S157" s="1850"/>
      <c r="T157" s="1850"/>
      <c r="U157" s="1850"/>
      <c r="V157" s="1850"/>
      <c r="W157" s="326"/>
      <c r="Y157" s="1266"/>
      <c r="Z157" s="1266"/>
      <c r="AA157" s="1266"/>
      <c r="AB157" s="1266"/>
      <c r="AC157" s="1266"/>
      <c r="AD157" s="1266"/>
      <c r="AE157" s="1266"/>
      <c r="AF157" s="1266"/>
      <c r="AG157" s="1266"/>
      <c r="AH157" s="1266"/>
      <c r="AI157" s="1266"/>
      <c r="AJ157" s="1266"/>
      <c r="AK157" s="1266"/>
    </row>
    <row s="1857" customFormat="1" customHeight="1" ht="17.25">
      <c r="A158" s="1844"/>
      <c r="C158" s="1849"/>
      <c r="D158" s="2523"/>
      <c r="E158" s="2550"/>
      <c r="F158" s="2167"/>
      <c r="G158" s="2552"/>
      <c r="H158" s="324"/>
      <c r="I158" s="325"/>
      <c r="J158" s="325" t="s">
        <v>624</v>
      </c>
      <c r="K158" s="325"/>
      <c r="L158" s="325"/>
      <c r="M158" s="325"/>
      <c r="N158" s="325"/>
      <c r="O158" s="325"/>
      <c r="P158" s="325"/>
      <c r="Q158" s="325"/>
      <c r="R158" s="325"/>
      <c r="S158" s="1850"/>
      <c r="T158" s="1850"/>
      <c r="U158" s="1850"/>
      <c r="V158" s="1850"/>
      <c r="W158" s="326"/>
      <c r="Y158" s="1266"/>
      <c r="Z158" s="1266"/>
      <c r="AA158" s="1266"/>
      <c r="AB158" s="1266"/>
      <c r="AC158" s="1266"/>
      <c r="AD158" s="1266"/>
      <c r="AE158" s="1266"/>
      <c r="AF158" s="1266"/>
      <c r="AG158" s="1266"/>
      <c r="AH158" s="1266"/>
      <c r="AI158" s="1266"/>
      <c r="AJ158" s="1266"/>
      <c r="AK158" s="1266"/>
    </row>
    <row customHeight="1" ht="17.25">
      <c r="G159" s="1843"/>
      <c r="H159" s="1843"/>
      <c r="I159" s="1843"/>
      <c r="M159" s="1839"/>
    </row>
    <row s="1857" customFormat="1" customHeight="1" ht="17.25">
      <c r="A160" s="1844"/>
      <c r="C160" s="1846"/>
      <c r="D160" s="1836"/>
      <c r="E160" s="1851"/>
      <c r="F160" s="1790"/>
      <c r="G160" s="1852"/>
      <c r="H160" s="2549"/>
      <c r="I160" s="2549">
        <v>1</v>
      </c>
      <c r="J160" s="2521"/>
      <c r="K160" s="2205" t="s">
        <v>62</v>
      </c>
      <c r="L160" s="2128"/>
      <c r="M160" s="2128" t="s">
        <v>137</v>
      </c>
      <c r="N160" s="2524" t="str">
        <f>IF(Z160="","",INDEX(TERRITORY_MR_LIST,MATCH(Z160,TERRITORY_LIST_ID,0)))</f>
        <v/>
      </c>
      <c r="O160" s="2205" t="s">
        <v>62</v>
      </c>
      <c r="P160" s="2128"/>
      <c r="Q160" s="2128" t="s">
        <v>137</v>
      </c>
      <c r="R160" s="2522" t="s">
        <v>22</v>
      </c>
      <c r="S160" s="2127" t="s">
        <v>62</v>
      </c>
      <c r="T160" s="1817"/>
      <c r="U160" s="1817" t="s">
        <v>137</v>
      </c>
      <c r="V160" s="1847" t="s">
        <v>22</v>
      </c>
      <c r="W160" s="1807"/>
      <c r="Y160" s="1274"/>
      <c r="Z160" s="1274"/>
      <c r="AA160" s="1274"/>
      <c r="AB160" s="1274"/>
      <c r="AC160" s="1274"/>
      <c r="AD160" s="1274"/>
      <c r="AE160" s="1274"/>
      <c r="AF160" s="1274"/>
      <c r="AG160" s="1274"/>
      <c r="AH160" s="1274"/>
      <c r="AI160" s="1274"/>
      <c r="AJ160" s="1274"/>
      <c r="AK160" s="1274"/>
      <c r="AL160" s="1848"/>
      <c r="AM160" s="1848"/>
      <c r="AN160" s="1274"/>
      <c r="AO160" s="1274"/>
      <c r="AP160" s="1274"/>
      <c r="AQ160" s="1274"/>
    </row>
    <row s="1857" customFormat="1" customHeight="1" ht="17.25">
      <c r="A161" s="1844"/>
      <c r="C161" s="1849"/>
      <c r="D161" s="1836"/>
      <c r="E161" s="1851"/>
      <c r="F161" s="1790"/>
      <c r="G161" s="1852"/>
      <c r="H161" s="2549"/>
      <c r="I161" s="2549"/>
      <c r="J161" s="2521"/>
      <c r="K161" s="2206"/>
      <c r="L161" s="2128"/>
      <c r="M161" s="2128"/>
      <c r="N161" s="2524"/>
      <c r="O161" s="2206"/>
      <c r="P161" s="2128"/>
      <c r="Q161" s="2128"/>
      <c r="R161" s="2522"/>
      <c r="S161" s="2127"/>
      <c r="T161" s="324"/>
      <c r="U161" s="325"/>
      <c r="V161" s="325" t="s">
        <v>590</v>
      </c>
      <c r="W161" s="326"/>
      <c r="Y161" s="1266"/>
      <c r="Z161" s="1266"/>
      <c r="AA161" s="1266"/>
      <c r="AB161" s="1266"/>
      <c r="AC161" s="1266"/>
      <c r="AD161" s="1266"/>
      <c r="AE161" s="1266"/>
      <c r="AF161" s="1266"/>
      <c r="AG161" s="1266"/>
      <c r="AH161" s="1266"/>
      <c r="AI161" s="1266"/>
      <c r="AJ161" s="1266"/>
      <c r="AK161" s="1266"/>
    </row>
    <row s="1857" customFormat="1" customHeight="1" ht="17.25">
      <c r="A162" s="1844"/>
      <c r="C162" s="1849"/>
      <c r="D162" s="1836"/>
      <c r="E162" s="1851"/>
      <c r="F162" s="1790"/>
      <c r="G162" s="1852"/>
      <c r="H162" s="2523"/>
      <c r="I162" s="2523"/>
      <c r="J162" s="2553"/>
      <c r="K162" s="2206"/>
      <c r="L162" s="2523"/>
      <c r="M162" s="2523"/>
      <c r="N162" s="2525"/>
      <c r="O162" s="2132"/>
      <c r="P162" s="324"/>
      <c r="Q162" s="325"/>
      <c r="R162" s="325" t="s">
        <v>591</v>
      </c>
      <c r="S162" s="1850"/>
      <c r="T162" s="1850"/>
      <c r="U162" s="1850"/>
      <c r="V162" s="1850"/>
      <c r="W162" s="326"/>
      <c r="Y162" s="1266"/>
      <c r="Z162" s="1266"/>
      <c r="AA162" s="1266"/>
      <c r="AB162" s="1266"/>
      <c r="AC162" s="1266"/>
      <c r="AD162" s="1266"/>
      <c r="AE162" s="1266"/>
      <c r="AF162" s="1266"/>
      <c r="AG162" s="1266"/>
      <c r="AH162" s="1266"/>
      <c r="AI162" s="1266"/>
      <c r="AJ162" s="1266"/>
      <c r="AK162" s="1266"/>
    </row>
    <row s="1857" customFormat="1" customHeight="1" ht="17.25">
      <c r="A163" s="1844"/>
      <c r="C163" s="1849"/>
      <c r="D163" s="1836"/>
      <c r="E163" s="1851"/>
      <c r="F163" s="1790"/>
      <c r="G163" s="1852"/>
      <c r="H163" s="2523"/>
      <c r="I163" s="2523"/>
      <c r="J163" s="2553"/>
      <c r="K163" s="2132"/>
      <c r="L163" s="324"/>
      <c r="M163" s="325"/>
      <c r="N163" s="325" t="s">
        <v>592</v>
      </c>
      <c r="O163" s="325"/>
      <c r="P163" s="325"/>
      <c r="Q163" s="325"/>
      <c r="R163" s="325"/>
      <c r="S163" s="1850"/>
      <c r="T163" s="1850"/>
      <c r="U163" s="1850"/>
      <c r="V163" s="1850"/>
      <c r="W163" s="326"/>
      <c r="Y163" s="1266"/>
      <c r="Z163" s="1266"/>
      <c r="AA163" s="1266"/>
      <c r="AB163" s="1266"/>
      <c r="AC163" s="1266"/>
      <c r="AD163" s="1266"/>
      <c r="AE163" s="1266"/>
      <c r="AF163" s="1266"/>
      <c r="AG163" s="1266"/>
      <c r="AH163" s="1266"/>
      <c r="AI163" s="1266"/>
      <c r="AJ163" s="1266"/>
      <c r="AK163" s="1266"/>
    </row>
    <row customHeight="1" ht="17.25">
      <c r="G164" s="1843"/>
      <c r="H164" s="1843"/>
      <c r="I164" s="1843"/>
      <c r="M164" s="1839"/>
    </row>
    <row s="1857" customFormat="1" customHeight="1" ht="17.25">
      <c r="A165" s="1844"/>
      <c r="C165" s="1846"/>
      <c r="D165" s="1836"/>
      <c r="E165" s="1851"/>
      <c r="F165" s="1790"/>
      <c r="G165" s="1852"/>
      <c r="H165" s="1836"/>
      <c r="I165" s="1836"/>
      <c r="J165" s="1853"/>
      <c r="K165" s="1766"/>
      <c r="L165" s="2128"/>
      <c r="M165" s="2128" t="s">
        <v>137</v>
      </c>
      <c r="N165" s="2524" t="str">
        <f>IF(Z165="","",INDEX(TERRITORY_MR_LIST,MATCH(Z165,TERRITORY_LIST_ID,0)))</f>
        <v/>
      </c>
      <c r="O165" s="2205" t="s">
        <v>62</v>
      </c>
      <c r="P165" s="2128"/>
      <c r="Q165" s="2128" t="s">
        <v>137</v>
      </c>
      <c r="R165" s="2522" t="s">
        <v>22</v>
      </c>
      <c r="S165" s="2127" t="s">
        <v>62</v>
      </c>
      <c r="T165" s="1817"/>
      <c r="U165" s="1817" t="s">
        <v>137</v>
      </c>
      <c r="V165" s="1847" t="s">
        <v>22</v>
      </c>
      <c r="W165" s="1807"/>
      <c r="Y165" s="1274"/>
      <c r="Z165" s="1274"/>
      <c r="AA165" s="1274"/>
      <c r="AB165" s="1274"/>
      <c r="AC165" s="1274"/>
      <c r="AD165" s="1274"/>
      <c r="AE165" s="1274"/>
      <c r="AF165" s="1274"/>
      <c r="AG165" s="1274"/>
      <c r="AH165" s="1274"/>
      <c r="AI165" s="1274"/>
      <c r="AJ165" s="1274"/>
      <c r="AK165" s="1274"/>
      <c r="AL165" s="1848"/>
      <c r="AM165" s="1848"/>
      <c r="AN165" s="1274"/>
      <c r="AO165" s="1274"/>
      <c r="AP165" s="1274"/>
      <c r="AQ165" s="1274"/>
    </row>
    <row s="1857" customFormat="1" customHeight="1" ht="17.25">
      <c r="A166" s="1844"/>
      <c r="C166" s="1849"/>
      <c r="D166" s="1836"/>
      <c r="E166" s="1851"/>
      <c r="F166" s="1790"/>
      <c r="G166" s="1852"/>
      <c r="H166" s="1836"/>
      <c r="I166" s="1836"/>
      <c r="J166" s="1853"/>
      <c r="K166" s="1766"/>
      <c r="L166" s="2128"/>
      <c r="M166" s="2128"/>
      <c r="N166" s="2524"/>
      <c r="O166" s="2206"/>
      <c r="P166" s="2128"/>
      <c r="Q166" s="2128"/>
      <c r="R166" s="2522"/>
      <c r="S166" s="2127"/>
      <c r="T166" s="324"/>
      <c r="U166" s="325"/>
      <c r="V166" s="325" t="s">
        <v>590</v>
      </c>
      <c r="W166" s="326"/>
      <c r="Y166" s="1266"/>
      <c r="Z166" s="1266"/>
      <c r="AA166" s="1266"/>
      <c r="AB166" s="1266"/>
      <c r="AC166" s="1266"/>
      <c r="AD166" s="1266"/>
      <c r="AE166" s="1266"/>
      <c r="AF166" s="1266"/>
      <c r="AG166" s="1266"/>
      <c r="AH166" s="1266"/>
      <c r="AI166" s="1266"/>
      <c r="AJ166" s="1266"/>
      <c r="AK166" s="1266"/>
    </row>
    <row s="1857" customFormat="1" customHeight="1" ht="17.25">
      <c r="A167" s="1844"/>
      <c r="C167" s="1849"/>
      <c r="D167" s="1836"/>
      <c r="E167" s="1851"/>
      <c r="F167" s="1790"/>
      <c r="G167" s="1852"/>
      <c r="H167" s="1836"/>
      <c r="I167" s="1836"/>
      <c r="J167" s="1853"/>
      <c r="K167" s="1766"/>
      <c r="L167" s="2523"/>
      <c r="M167" s="2523"/>
      <c r="N167" s="2525"/>
      <c r="O167" s="2132"/>
      <c r="P167" s="324"/>
      <c r="Q167" s="325"/>
      <c r="R167" s="325" t="s">
        <v>591</v>
      </c>
      <c r="S167" s="1850"/>
      <c r="T167" s="1850"/>
      <c r="U167" s="1850"/>
      <c r="V167" s="1850"/>
      <c r="W167" s="326"/>
      <c r="Y167" s="1266"/>
      <c r="Z167" s="1266"/>
      <c r="AA167" s="1266"/>
      <c r="AB167" s="1266"/>
      <c r="AC167" s="1266"/>
      <c r="AD167" s="1266"/>
      <c r="AE167" s="1266"/>
      <c r="AF167" s="1266"/>
      <c r="AG167" s="1266"/>
      <c r="AH167" s="1266"/>
      <c r="AI167" s="1266"/>
      <c r="AJ167" s="1266"/>
      <c r="AK167" s="1266"/>
    </row>
    <row customHeight="1" ht="17.25">
      <c r="G168" s="1843"/>
      <c r="H168" s="1843"/>
      <c r="I168" s="1843"/>
      <c r="M168" s="1839"/>
    </row>
    <row s="1857" customFormat="1" customHeight="1" ht="17.25">
      <c r="A169" s="1844"/>
      <c r="C169" s="1846"/>
      <c r="D169" s="1836"/>
      <c r="E169" s="1851"/>
      <c r="F169" s="1790"/>
      <c r="G169" s="1852"/>
      <c r="H169" s="1836"/>
      <c r="I169" s="1836"/>
      <c r="J169" s="1853"/>
      <c r="K169" s="1766"/>
      <c r="L169" s="1762"/>
      <c r="M169" s="1762"/>
      <c r="N169" s="2052"/>
      <c r="O169" s="1793"/>
      <c r="P169" s="2128"/>
      <c r="Q169" s="2128" t="s">
        <v>137</v>
      </c>
      <c r="R169" s="2522" t="s">
        <v>22</v>
      </c>
      <c r="S169" s="2127" t="s">
        <v>62</v>
      </c>
      <c r="T169" s="1817"/>
      <c r="U169" s="1817" t="s">
        <v>137</v>
      </c>
      <c r="V169" s="1847" t="s">
        <v>22</v>
      </c>
      <c r="W169" s="1807"/>
      <c r="Y169" s="1274"/>
      <c r="Z169" s="1274"/>
      <c r="AA169" s="1274"/>
      <c r="AB169" s="1274"/>
      <c r="AC169" s="1274"/>
      <c r="AD169" s="1274"/>
      <c r="AE169" s="1274"/>
      <c r="AF169" s="1274"/>
      <c r="AG169" s="1274"/>
      <c r="AH169" s="1274"/>
      <c r="AI169" s="1274"/>
      <c r="AJ169" s="1274"/>
      <c r="AK169" s="1274"/>
      <c r="AL169" s="1848"/>
      <c r="AM169" s="1848"/>
      <c r="AN169" s="1274"/>
      <c r="AO169" s="1274"/>
      <c r="AP169" s="1274"/>
      <c r="AQ169" s="1274"/>
    </row>
    <row s="1857" customFormat="1" customHeight="1" ht="17.25">
      <c r="A170" s="1844"/>
      <c r="C170" s="1849"/>
      <c r="D170" s="1836"/>
      <c r="E170" s="1851"/>
      <c r="F170" s="1790"/>
      <c r="G170" s="1852"/>
      <c r="H170" s="1836"/>
      <c r="I170" s="1836"/>
      <c r="J170" s="1853"/>
      <c r="K170" s="1766"/>
      <c r="L170" s="1762"/>
      <c r="M170" s="1762"/>
      <c r="N170" s="2052"/>
      <c r="O170" s="1793"/>
      <c r="P170" s="2128"/>
      <c r="Q170" s="2128"/>
      <c r="R170" s="2522"/>
      <c r="S170" s="2127"/>
      <c r="T170" s="324"/>
      <c r="U170" s="325"/>
      <c r="V170" s="325" t="s">
        <v>590</v>
      </c>
      <c r="W170" s="326"/>
      <c r="Y170" s="1266"/>
      <c r="Z170" s="1266"/>
      <c r="AA170" s="1266"/>
      <c r="AB170" s="1266"/>
      <c r="AC170" s="1266"/>
      <c r="AD170" s="1266"/>
      <c r="AE170" s="1266"/>
      <c r="AF170" s="1266"/>
      <c r="AG170" s="1266"/>
      <c r="AH170" s="1266"/>
      <c r="AI170" s="1266"/>
      <c r="AJ170" s="1266"/>
      <c r="AK170" s="1266"/>
    </row>
    <row customHeight="1" ht="17.25">
      <c r="G171" s="1843"/>
      <c r="H171" s="1843"/>
      <c r="I171" s="1843"/>
      <c r="M171" s="1839"/>
    </row>
    <row s="1857" customFormat="1" customHeight="1" ht="17.25">
      <c r="A172" s="1844"/>
      <c r="C172" s="1846"/>
      <c r="D172" s="1836"/>
      <c r="E172" s="1851"/>
      <c r="F172" s="1790"/>
      <c r="G172" s="1852"/>
      <c r="H172" s="1762"/>
      <c r="I172" s="1762"/>
      <c r="J172" s="1763"/>
      <c r="K172" s="1852"/>
      <c r="L172" s="1762"/>
      <c r="M172" s="1762"/>
      <c r="N172" s="1852"/>
      <c r="O172" s="1852"/>
      <c r="P172" s="1762"/>
      <c r="Q172" s="1762"/>
      <c r="R172" s="1764"/>
      <c r="S172" s="1852"/>
      <c r="T172" s="1817"/>
      <c r="U172" s="1817" t="s">
        <v>137</v>
      </c>
      <c r="V172" s="1847" t="s">
        <v>22</v>
      </c>
      <c r="W172" s="1807"/>
      <c r="Y172" s="1274"/>
      <c r="Z172" s="1274"/>
      <c r="AA172" s="1274"/>
      <c r="AB172" s="1274"/>
      <c r="AC172" s="1274"/>
      <c r="AD172" s="1274"/>
      <c r="AE172" s="1274"/>
      <c r="AF172" s="1274"/>
      <c r="AG172" s="1274"/>
      <c r="AH172" s="1274"/>
      <c r="AI172" s="1274"/>
      <c r="AJ172" s="1274"/>
      <c r="AK172" s="1274"/>
      <c r="AL172" s="1848"/>
      <c r="AM172" s="1848"/>
      <c r="AN172" s="1274"/>
      <c r="AO172" s="1274"/>
      <c r="AP172" s="1274"/>
      <c r="AQ172" s="1274"/>
    </row>
    <row r="174" s="1821" customFormat="1" customHeight="1" ht="17.25">
      <c r="A174" s="1821" t="s">
        <v>5559</v>
      </c>
    </row>
    <row customHeight="1" ht="17.25">
      <c r="G175" s="1843"/>
      <c r="H175" s="1843"/>
      <c r="I175" s="1843"/>
      <c r="M175" s="1839"/>
    </row>
    <row s="1857" customFormat="1" customHeight="1" ht="17.25">
      <c r="A176" s="1844"/>
      <c r="C176" s="1846"/>
      <c r="D176" s="2549"/>
      <c r="E176" s="2163"/>
      <c r="F176" s="2165"/>
      <c r="G176" s="2551"/>
      <c r="H176" s="2549"/>
      <c r="I176" s="2549">
        <v>1</v>
      </c>
      <c r="J176" s="2521"/>
      <c r="K176" s="2205" t="s">
        <v>62</v>
      </c>
      <c r="L176" s="2128"/>
      <c r="M176" s="2128" t="s">
        <v>137</v>
      </c>
      <c r="N176" s="2524" t="str">
        <f>IF(Z176="","",INDEX(TERRITORY_MR_LIST,MATCH(Z176,TERRITORY_LIST_ID,0)))</f>
        <v/>
      </c>
      <c r="O176" s="2205" t="s">
        <v>62</v>
      </c>
      <c r="P176" s="2128"/>
      <c r="Q176" s="2128" t="s">
        <v>137</v>
      </c>
      <c r="R176" s="2522" t="s">
        <v>22</v>
      </c>
      <c r="S176" s="2426" t="s">
        <v>19</v>
      </c>
      <c r="T176" s="1808"/>
      <c r="U176" s="1808" t="s">
        <v>137</v>
      </c>
      <c r="V176" s="1441"/>
      <c r="W176" s="2521"/>
      <c r="Y176" s="1274"/>
      <c r="Z176" s="1274"/>
      <c r="AA176" s="1274"/>
      <c r="AB176" s="1274"/>
      <c r="AC176" s="1274"/>
      <c r="AD176" s="1274"/>
      <c r="AE176" s="1274"/>
      <c r="AF176" s="1274"/>
      <c r="AG176" s="1274"/>
      <c r="AH176" s="1274"/>
      <c r="AI176" s="1274"/>
      <c r="AJ176" s="1274"/>
      <c r="AK176" s="1274"/>
      <c r="AL176" s="1848"/>
      <c r="AM176" s="1848"/>
      <c r="AN176" s="1274"/>
      <c r="AO176" s="1274"/>
      <c r="AP176" s="1274"/>
      <c r="AQ176" s="1274"/>
    </row>
    <row s="1857" customFormat="1" customHeight="1" ht="17.25">
      <c r="A177" s="1844"/>
      <c r="C177" s="1849"/>
      <c r="D177" s="2549"/>
      <c r="E177" s="2163"/>
      <c r="F177" s="2166"/>
      <c r="G177" s="2551"/>
      <c r="H177" s="2549"/>
      <c r="I177" s="2549"/>
      <c r="J177" s="2521"/>
      <c r="K177" s="2206"/>
      <c r="L177" s="2128"/>
      <c r="M177" s="2128"/>
      <c r="N177" s="2524"/>
      <c r="O177" s="2206"/>
      <c r="P177" s="2128"/>
      <c r="Q177" s="2128"/>
      <c r="R177" s="2522"/>
      <c r="S177" s="2426"/>
      <c r="T177" s="1442"/>
      <c r="U177" s="1443"/>
      <c r="V177" s="1443"/>
      <c r="W177" s="2521"/>
      <c r="Y177" s="1266"/>
      <c r="Z177" s="1266"/>
      <c r="AA177" s="1266"/>
      <c r="AB177" s="1266"/>
      <c r="AC177" s="1266"/>
      <c r="AD177" s="1266"/>
      <c r="AE177" s="1266"/>
      <c r="AF177" s="1266"/>
      <c r="AG177" s="1266"/>
      <c r="AH177" s="1266"/>
      <c r="AI177" s="1266"/>
      <c r="AJ177" s="1266"/>
      <c r="AK177" s="1266"/>
    </row>
    <row s="1857" customFormat="1" customHeight="1" ht="17.25">
      <c r="A178" s="1844"/>
      <c r="C178" s="1849"/>
      <c r="D178" s="2523"/>
      <c r="E178" s="2550"/>
      <c r="F178" s="2166"/>
      <c r="G178" s="2552"/>
      <c r="H178" s="2523"/>
      <c r="I178" s="2523"/>
      <c r="J178" s="2553"/>
      <c r="K178" s="2206"/>
      <c r="L178" s="2523"/>
      <c r="M178" s="2523"/>
      <c r="N178" s="2525"/>
      <c r="O178" s="2132"/>
      <c r="P178" s="324"/>
      <c r="Q178" s="325"/>
      <c r="R178" s="325" t="s">
        <v>591</v>
      </c>
      <c r="S178" s="1850"/>
      <c r="T178" s="1850"/>
      <c r="U178" s="1850"/>
      <c r="V178" s="1850"/>
      <c r="W178" s="1440"/>
      <c r="Y178" s="1266"/>
      <c r="Z178" s="1266"/>
      <c r="AA178" s="1266"/>
      <c r="AB178" s="1266"/>
      <c r="AC178" s="1266"/>
      <c r="AD178" s="1266"/>
      <c r="AE178" s="1266"/>
      <c r="AF178" s="1266"/>
      <c r="AG178" s="1266"/>
      <c r="AH178" s="1266"/>
      <c r="AI178" s="1266"/>
      <c r="AJ178" s="1266"/>
      <c r="AK178" s="1266"/>
    </row>
    <row s="1857" customFormat="1" customHeight="1" ht="17.25">
      <c r="A179" s="1844"/>
      <c r="C179" s="1849"/>
      <c r="D179" s="2523"/>
      <c r="E179" s="2550"/>
      <c r="F179" s="2166"/>
      <c r="G179" s="2552"/>
      <c r="H179" s="2523"/>
      <c r="I179" s="2523"/>
      <c r="J179" s="2553"/>
      <c r="K179" s="2132"/>
      <c r="L179" s="324"/>
      <c r="M179" s="325"/>
      <c r="N179" s="325" t="s">
        <v>592</v>
      </c>
      <c r="O179" s="325"/>
      <c r="P179" s="325"/>
      <c r="Q179" s="325"/>
      <c r="R179" s="325"/>
      <c r="S179" s="1850"/>
      <c r="T179" s="1850"/>
      <c r="U179" s="1850"/>
      <c r="V179" s="1850"/>
      <c r="W179" s="326"/>
      <c r="Y179" s="1266"/>
      <c r="Z179" s="1266"/>
      <c r="AA179" s="1266"/>
      <c r="AB179" s="1266"/>
      <c r="AC179" s="1266"/>
      <c r="AD179" s="1266"/>
      <c r="AE179" s="1266"/>
      <c r="AF179" s="1266"/>
      <c r="AG179" s="1266"/>
      <c r="AH179" s="1266"/>
      <c r="AI179" s="1266"/>
      <c r="AJ179" s="1266"/>
      <c r="AK179" s="1266"/>
    </row>
    <row s="1857" customFormat="1" customHeight="1" ht="17.25">
      <c r="A180" s="1844"/>
      <c r="C180" s="1849"/>
      <c r="D180" s="2523"/>
      <c r="E180" s="2550"/>
      <c r="F180" s="2167"/>
      <c r="G180" s="2552"/>
      <c r="H180" s="324"/>
      <c r="I180" s="325"/>
      <c r="J180" s="325" t="s">
        <v>624</v>
      </c>
      <c r="K180" s="325"/>
      <c r="L180" s="325"/>
      <c r="M180" s="325"/>
      <c r="N180" s="325"/>
      <c r="O180" s="325"/>
      <c r="P180" s="325"/>
      <c r="Q180" s="325"/>
      <c r="R180" s="325"/>
      <c r="S180" s="1850"/>
      <c r="T180" s="1850"/>
      <c r="U180" s="1850"/>
      <c r="V180" s="1850"/>
      <c r="W180" s="326"/>
      <c r="Y180" s="1266"/>
      <c r="Z180" s="1266"/>
      <c r="AA180" s="1266"/>
      <c r="AB180" s="1266"/>
      <c r="AC180" s="1266"/>
      <c r="AD180" s="1266"/>
      <c r="AE180" s="1266"/>
      <c r="AF180" s="1266"/>
      <c r="AG180" s="1266"/>
      <c r="AH180" s="1266"/>
      <c r="AI180" s="1266"/>
      <c r="AJ180" s="1266"/>
      <c r="AK180" s="1266"/>
    </row>
    <row customHeight="1" ht="17.25">
      <c r="A181" s="1854"/>
    </row>
    <row s="1857" customFormat="1" customHeight="1" ht="17.25">
      <c r="A182" s="1844"/>
      <c r="C182" s="1846"/>
      <c r="D182" s="1836"/>
      <c r="E182" s="1851"/>
      <c r="F182" s="1790"/>
      <c r="G182" s="1852"/>
      <c r="H182" s="2549"/>
      <c r="I182" s="2549">
        <v>1</v>
      </c>
      <c r="J182" s="2521"/>
      <c r="K182" s="2205" t="s">
        <v>62</v>
      </c>
      <c r="L182" s="2128"/>
      <c r="M182" s="2128" t="s">
        <v>137</v>
      </c>
      <c r="N182" s="2524" t="str">
        <f>IF(Z182="","",INDEX(TERRITORY_MR_LIST,MATCH(Z182,TERRITORY_LIST_ID,0)))</f>
        <v/>
      </c>
      <c r="O182" s="2205" t="s">
        <v>62</v>
      </c>
      <c r="P182" s="2128"/>
      <c r="Q182" s="2128" t="s">
        <v>137</v>
      </c>
      <c r="R182" s="2522" t="s">
        <v>22</v>
      </c>
      <c r="S182" s="2426" t="s">
        <v>19</v>
      </c>
      <c r="T182" s="1808"/>
      <c r="U182" s="1808" t="s">
        <v>137</v>
      </c>
      <c r="V182" s="1441"/>
      <c r="W182" s="2521"/>
      <c r="Y182" s="1274"/>
      <c r="Z182" s="1274"/>
      <c r="AA182" s="1274"/>
      <c r="AB182" s="1274"/>
      <c r="AC182" s="1274"/>
      <c r="AD182" s="1274"/>
      <c r="AE182" s="1274"/>
      <c r="AF182" s="1274"/>
      <c r="AG182" s="1274"/>
      <c r="AH182" s="1274"/>
      <c r="AI182" s="1274"/>
      <c r="AJ182" s="1274"/>
      <c r="AK182" s="1274"/>
      <c r="AL182" s="1848"/>
      <c r="AM182" s="1848"/>
      <c r="AN182" s="1274"/>
      <c r="AO182" s="1274"/>
      <c r="AP182" s="1274"/>
      <c r="AQ182" s="1274"/>
    </row>
    <row s="1857" customFormat="1" customHeight="1" ht="17.25">
      <c r="A183" s="1844"/>
      <c r="C183" s="1849"/>
      <c r="D183" s="1836"/>
      <c r="E183" s="1851"/>
      <c r="F183" s="1790"/>
      <c r="G183" s="1852"/>
      <c r="H183" s="2549"/>
      <c r="I183" s="2549"/>
      <c r="J183" s="2521"/>
      <c r="K183" s="2206"/>
      <c r="L183" s="2128"/>
      <c r="M183" s="2128"/>
      <c r="N183" s="2524"/>
      <c r="O183" s="2206"/>
      <c r="P183" s="2128"/>
      <c r="Q183" s="2128"/>
      <c r="R183" s="2522"/>
      <c r="S183" s="2426"/>
      <c r="T183" s="1442"/>
      <c r="U183" s="1443"/>
      <c r="V183" s="1443"/>
      <c r="W183" s="2521"/>
      <c r="Y183" s="1266"/>
      <c r="Z183" s="1266"/>
      <c r="AA183" s="1266"/>
      <c r="AB183" s="1266"/>
      <c r="AC183" s="1266"/>
      <c r="AD183" s="1266"/>
      <c r="AE183" s="1266"/>
      <c r="AF183" s="1266"/>
      <c r="AG183" s="1266"/>
      <c r="AH183" s="1266"/>
      <c r="AI183" s="1266"/>
      <c r="AJ183" s="1266"/>
      <c r="AK183" s="1266"/>
    </row>
    <row s="1857" customFormat="1" customHeight="1" ht="17.25">
      <c r="A184" s="1844"/>
      <c r="C184" s="1849"/>
      <c r="D184" s="1836"/>
      <c r="E184" s="1851"/>
      <c r="F184" s="1790"/>
      <c r="G184" s="1852"/>
      <c r="H184" s="2523"/>
      <c r="I184" s="2523"/>
      <c r="J184" s="2553"/>
      <c r="K184" s="2206"/>
      <c r="L184" s="2523"/>
      <c r="M184" s="2523"/>
      <c r="N184" s="2525"/>
      <c r="O184" s="2132"/>
      <c r="P184" s="324"/>
      <c r="Q184" s="325"/>
      <c r="R184" s="325" t="s">
        <v>591</v>
      </c>
      <c r="S184" s="1850"/>
      <c r="T184" s="1850"/>
      <c r="U184" s="1850"/>
      <c r="V184" s="1850"/>
      <c r="W184" s="1440"/>
      <c r="Y184" s="1266"/>
      <c r="Z184" s="1266"/>
      <c r="AA184" s="1266"/>
      <c r="AB184" s="1266"/>
      <c r="AC184" s="1266"/>
      <c r="AD184" s="1266"/>
      <c r="AE184" s="1266"/>
      <c r="AF184" s="1266"/>
      <c r="AG184" s="1266"/>
      <c r="AH184" s="1266"/>
      <c r="AI184" s="1266"/>
      <c r="AJ184" s="1266"/>
      <c r="AK184" s="1266"/>
    </row>
    <row s="1857" customFormat="1" customHeight="1" ht="17.25">
      <c r="A185" s="1844"/>
      <c r="C185" s="1849"/>
      <c r="D185" s="1836"/>
      <c r="E185" s="1851"/>
      <c r="F185" s="1790"/>
      <c r="G185" s="1852"/>
      <c r="H185" s="2523"/>
      <c r="I185" s="2523"/>
      <c r="J185" s="2553"/>
      <c r="K185" s="2132"/>
      <c r="L185" s="324"/>
      <c r="M185" s="325"/>
      <c r="N185" s="325" t="s">
        <v>592</v>
      </c>
      <c r="O185" s="325"/>
      <c r="P185" s="325"/>
      <c r="Q185" s="325"/>
      <c r="R185" s="325"/>
      <c r="S185" s="1850"/>
      <c r="T185" s="1850"/>
      <c r="U185" s="1850"/>
      <c r="V185" s="1850"/>
      <c r="W185" s="326"/>
      <c r="Y185" s="1266"/>
      <c r="Z185" s="1266"/>
      <c r="AA185" s="1266"/>
      <c r="AB185" s="1266"/>
      <c r="AC185" s="1266"/>
      <c r="AD185" s="1266"/>
      <c r="AE185" s="1266"/>
      <c r="AF185" s="1266"/>
      <c r="AG185" s="1266"/>
      <c r="AH185" s="1266"/>
      <c r="AI185" s="1266"/>
      <c r="AJ185" s="1266"/>
      <c r="AK185" s="1266"/>
    </row>
    <row customHeight="1" ht="17.25">
      <c r="A186" s="1854"/>
    </row>
    <row s="1857" customFormat="1" customHeight="1" ht="17.25">
      <c r="A187" s="1844"/>
      <c r="C187" s="1846"/>
      <c r="D187" s="1836"/>
      <c r="E187" s="1851"/>
      <c r="F187" s="1790"/>
      <c r="G187" s="1852"/>
      <c r="H187" s="1836"/>
      <c r="I187" s="1836"/>
      <c r="J187" s="1855"/>
      <c r="K187" s="1852"/>
      <c r="L187" s="2128"/>
      <c r="M187" s="2128" t="s">
        <v>137</v>
      </c>
      <c r="N187" s="2524" t="str">
        <f>IF(Z187="","",INDEX(TERRITORY_MR_LIST,MATCH(Z187,TERRITORY_LIST_ID,0)))</f>
        <v/>
      </c>
      <c r="O187" s="2205" t="s">
        <v>62</v>
      </c>
      <c r="P187" s="2128"/>
      <c r="Q187" s="2128" t="s">
        <v>137</v>
      </c>
      <c r="R187" s="2522" t="s">
        <v>22</v>
      </c>
      <c r="S187" s="2426" t="s">
        <v>19</v>
      </c>
      <c r="T187" s="1808"/>
      <c r="U187" s="1808" t="s">
        <v>137</v>
      </c>
      <c r="V187" s="1441"/>
      <c r="W187" s="2521"/>
      <c r="Y187" s="1274"/>
      <c r="Z187" s="1274"/>
      <c r="AA187" s="1274"/>
      <c r="AB187" s="1274"/>
      <c r="AC187" s="1274"/>
      <c r="AD187" s="1274"/>
      <c r="AE187" s="1274"/>
      <c r="AF187" s="1274"/>
      <c r="AG187" s="1274"/>
      <c r="AH187" s="1274"/>
      <c r="AI187" s="1274"/>
      <c r="AJ187" s="1274"/>
      <c r="AK187" s="1274"/>
      <c r="AL187" s="1848"/>
      <c r="AM187" s="1848"/>
      <c r="AN187" s="1274"/>
      <c r="AO187" s="1274"/>
      <c r="AP187" s="1274"/>
      <c r="AQ187" s="1274"/>
    </row>
    <row s="1857" customFormat="1" customHeight="1" ht="17.25">
      <c r="A188" s="1844"/>
      <c r="C188" s="1849"/>
      <c r="D188" s="1836"/>
      <c r="E188" s="1851"/>
      <c r="F188" s="1790"/>
      <c r="G188" s="1852"/>
      <c r="H188" s="1836"/>
      <c r="I188" s="1836"/>
      <c r="J188" s="1855"/>
      <c r="K188" s="1852"/>
      <c r="L188" s="2128"/>
      <c r="M188" s="2128"/>
      <c r="N188" s="2524"/>
      <c r="O188" s="2206"/>
      <c r="P188" s="2128"/>
      <c r="Q188" s="2128"/>
      <c r="R188" s="2522"/>
      <c r="S188" s="2426"/>
      <c r="T188" s="1442"/>
      <c r="U188" s="1443"/>
      <c r="V188" s="1443"/>
      <c r="W188" s="2521"/>
      <c r="Y188" s="1266"/>
      <c r="Z188" s="1266"/>
      <c r="AA188" s="1266"/>
      <c r="AB188" s="1266"/>
      <c r="AC188" s="1266"/>
      <c r="AD188" s="1266"/>
      <c r="AE188" s="1266"/>
      <c r="AF188" s="1266"/>
      <c r="AG188" s="1266"/>
      <c r="AH188" s="1266"/>
      <c r="AI188" s="1266"/>
      <c r="AJ188" s="1266"/>
      <c r="AK188" s="1266"/>
    </row>
    <row s="1857" customFormat="1" customHeight="1" ht="17.25">
      <c r="A189" s="1844"/>
      <c r="C189" s="1849"/>
      <c r="D189" s="1836"/>
      <c r="E189" s="1851"/>
      <c r="F189" s="1790"/>
      <c r="G189" s="1852"/>
      <c r="H189" s="1836"/>
      <c r="I189" s="1836"/>
      <c r="J189" s="1855"/>
      <c r="K189" s="1852"/>
      <c r="L189" s="2523"/>
      <c r="M189" s="2523"/>
      <c r="N189" s="2525"/>
      <c r="O189" s="2132"/>
      <c r="P189" s="324"/>
      <c r="Q189" s="325"/>
      <c r="R189" s="325" t="s">
        <v>591</v>
      </c>
      <c r="S189" s="1850"/>
      <c r="T189" s="1850"/>
      <c r="U189" s="1850"/>
      <c r="V189" s="1850"/>
      <c r="W189" s="1440"/>
      <c r="Y189" s="1266"/>
      <c r="Z189" s="1266"/>
      <c r="AA189" s="1266"/>
      <c r="AB189" s="1266"/>
      <c r="AC189" s="1266"/>
      <c r="AD189" s="1266"/>
      <c r="AE189" s="1266"/>
      <c r="AF189" s="1266"/>
      <c r="AG189" s="1266"/>
      <c r="AH189" s="1266"/>
      <c r="AI189" s="1266"/>
      <c r="AJ189" s="1266"/>
      <c r="AK189" s="1266"/>
    </row>
    <row customHeight="1" ht="17.25">
      <c r="A190" s="1854"/>
    </row>
    <row s="1857" customFormat="1" customHeight="1" ht="17.25">
      <c r="A191" s="1844"/>
      <c r="C191" s="1846"/>
      <c r="D191" s="1836"/>
      <c r="E191" s="1851"/>
      <c r="F191" s="1790"/>
      <c r="G191" s="1852"/>
      <c r="H191" s="1836"/>
      <c r="I191" s="1836"/>
      <c r="J191" s="1855"/>
      <c r="K191" s="1852"/>
      <c r="L191" s="1836"/>
      <c r="M191" s="1836"/>
      <c r="N191" s="2052"/>
      <c r="O191" s="1793"/>
      <c r="P191" s="2128"/>
      <c r="Q191" s="2128" t="s">
        <v>137</v>
      </c>
      <c r="R191" s="2522" t="s">
        <v>22</v>
      </c>
      <c r="S191" s="2426" t="s">
        <v>19</v>
      </c>
      <c r="T191" s="1808"/>
      <c r="U191" s="1808" t="s">
        <v>137</v>
      </c>
      <c r="V191" s="1441"/>
      <c r="W191" s="2521"/>
      <c r="Y191" s="1274"/>
      <c r="Z191" s="1274"/>
      <c r="AA191" s="1274"/>
      <c r="AB191" s="1274"/>
      <c r="AC191" s="1274"/>
      <c r="AD191" s="1274"/>
      <c r="AE191" s="1274"/>
      <c r="AF191" s="1274"/>
      <c r="AG191" s="1274"/>
      <c r="AH191" s="1274"/>
      <c r="AI191" s="1274"/>
      <c r="AJ191" s="1274"/>
      <c r="AK191" s="1274"/>
      <c r="AL191" s="1848"/>
      <c r="AM191" s="1848"/>
      <c r="AN191" s="1274"/>
      <c r="AO191" s="1274"/>
      <c r="AP191" s="1274"/>
      <c r="AQ191" s="1274"/>
    </row>
    <row s="1857" customFormat="1" customHeight="1" ht="17.25">
      <c r="A192" s="1844"/>
      <c r="C192" s="1849"/>
      <c r="D192" s="1836"/>
      <c r="E192" s="1851"/>
      <c r="F192" s="1790"/>
      <c r="G192" s="1852"/>
      <c r="H192" s="1836"/>
      <c r="I192" s="1836"/>
      <c r="J192" s="1855"/>
      <c r="K192" s="1852"/>
      <c r="L192" s="1836"/>
      <c r="M192" s="1836"/>
      <c r="N192" s="2052"/>
      <c r="O192" s="1793"/>
      <c r="P192" s="2128"/>
      <c r="Q192" s="2128"/>
      <c r="R192" s="2522"/>
      <c r="S192" s="2426"/>
      <c r="T192" s="1442"/>
      <c r="U192" s="1443"/>
      <c r="V192" s="1443"/>
      <c r="W192" s="2521"/>
      <c r="Y192" s="1266"/>
      <c r="Z192" s="1266"/>
      <c r="AA192" s="1266"/>
      <c r="AB192" s="1266"/>
      <c r="AC192" s="1266"/>
      <c r="AD192" s="1266"/>
      <c r="AE192" s="1266"/>
      <c r="AF192" s="1266"/>
      <c r="AG192" s="1266"/>
      <c r="AH192" s="1266"/>
      <c r="AI192" s="1266"/>
      <c r="AJ192" s="1266"/>
      <c r="AK192" s="1266"/>
    </row>
    <row customHeight="1" ht="17.25">
      <c r="A193" s="1854"/>
    </row>
    <row customHeight="1" ht="16.5">
      <c r="A194" s="1844"/>
      <c r="B194" s="1845"/>
      <c r="C194" s="1849"/>
      <c r="D194" s="2573"/>
      <c r="E194" s="2199"/>
      <c r="F194" s="2199"/>
      <c r="G194" s="2147"/>
      <c r="H194" s="2574"/>
      <c r="I194" s="2587"/>
      <c r="J194" s="2172"/>
      <c r="K194" s="2157"/>
      <c r="L194" s="2157"/>
      <c r="M194" s="2157"/>
      <c r="N194" s="2585"/>
      <c r="O194" s="2157"/>
      <c r="P194" s="2157"/>
      <c r="Q194" s="2157"/>
      <c r="R194" s="2583"/>
      <c r="S194" s="2157"/>
      <c r="T194" s="1789"/>
      <c r="U194" s="1789"/>
      <c r="V194" s="1856"/>
      <c r="W194" s="1303"/>
    </row>
    <row customHeight="1" ht="16.5">
      <c r="A195" s="1844"/>
      <c r="B195" s="1845"/>
      <c r="C195" s="1849"/>
      <c r="D195" s="2573"/>
      <c r="E195" s="2199"/>
      <c r="F195" s="2199"/>
      <c r="G195" s="2147"/>
      <c r="H195" s="2575"/>
      <c r="I195" s="2588"/>
      <c r="J195" s="2173"/>
      <c r="K195" s="2158"/>
      <c r="L195" s="2158"/>
      <c r="M195" s="2158"/>
      <c r="N195" s="2586"/>
      <c r="O195" s="2158"/>
      <c r="P195" s="2158"/>
      <c r="Q195" s="2158"/>
      <c r="R195" s="2584"/>
      <c r="S195" s="2158"/>
      <c r="T195" s="1304"/>
      <c r="U195" s="1304"/>
      <c r="V195" s="1304"/>
      <c r="W195" s="1305"/>
    </row>
    <row customHeight="1" ht="17.25">
      <c r="A196" s="1844"/>
      <c r="B196" s="1845"/>
      <c r="C196" s="1849"/>
      <c r="D196" s="2573"/>
      <c r="E196" s="2199"/>
      <c r="F196" s="2199"/>
      <c r="G196" s="2147"/>
      <c r="H196" s="2575"/>
      <c r="I196" s="2588"/>
      <c r="J196" s="2576"/>
      <c r="K196" s="2158"/>
      <c r="L196" s="2158"/>
      <c r="M196" s="2158"/>
      <c r="N196" s="2584"/>
      <c r="O196" s="2158"/>
      <c r="P196" s="1792"/>
      <c r="Q196" s="1304"/>
      <c r="R196" s="1304"/>
      <c r="S196" s="1857"/>
      <c r="T196" s="1857"/>
      <c r="U196" s="1857"/>
      <c r="V196" s="1857"/>
      <c r="W196" s="1305"/>
    </row>
    <row customHeight="1" ht="17.25">
      <c r="A197" s="1844"/>
      <c r="B197" s="1845"/>
      <c r="C197" s="1849"/>
      <c r="D197" s="2573"/>
      <c r="E197" s="2199"/>
      <c r="F197" s="2199"/>
      <c r="G197" s="2147"/>
      <c r="H197" s="2575"/>
      <c r="I197" s="2588"/>
      <c r="J197" s="2576"/>
      <c r="K197" s="2158"/>
      <c r="L197" s="1304"/>
      <c r="M197" s="1304"/>
      <c r="N197" s="1304"/>
      <c r="O197" s="1304"/>
      <c r="P197" s="1304"/>
      <c r="Q197" s="1304"/>
      <c r="R197" s="1304"/>
      <c r="S197" s="1857"/>
      <c r="T197" s="1857"/>
      <c r="U197" s="1857"/>
      <c r="V197" s="1857"/>
      <c r="W197" s="1305"/>
    </row>
    <row customHeight="1" ht="17.25">
      <c r="A198" s="1844"/>
      <c r="B198" s="1845"/>
      <c r="C198" s="1849"/>
      <c r="D198" s="2573"/>
      <c r="E198" s="2199"/>
      <c r="F198" s="2199"/>
      <c r="G198" s="2147"/>
      <c r="H198" s="1306"/>
      <c r="I198" s="1307"/>
      <c r="J198" s="1307"/>
      <c r="K198" s="1307"/>
      <c r="L198" s="1307"/>
      <c r="M198" s="1307"/>
      <c r="N198" s="1307"/>
      <c r="O198" s="1307"/>
      <c r="P198" s="1307"/>
      <c r="Q198" s="1307"/>
      <c r="R198" s="1307"/>
      <c r="S198" s="1858"/>
      <c r="T198" s="1858"/>
      <c r="U198" s="1858"/>
      <c r="V198" s="1858"/>
      <c r="W198" s="1309"/>
    </row>
    <row r="200" s="1821" customFormat="1" customHeight="1" ht="17.25">
      <c r="A200" s="1821" t="s">
        <v>5560</v>
      </c>
    </row>
    <row customHeight="1" ht="17.25">
      <c r="G201" s="1843"/>
      <c r="H201" s="1843"/>
      <c r="I201" s="1843"/>
      <c r="M201" s="1839"/>
    </row>
    <row s="1854" customFormat="1" customHeight="1" ht="15">
      <c r="D202" s="2543"/>
      <c r="E202" s="2219"/>
      <c r="F202" s="2219"/>
      <c r="G202" s="2205"/>
      <c r="H202" s="1571"/>
      <c r="I202" s="2547">
        <v>1</v>
      </c>
      <c r="J202" s="2521"/>
      <c r="K202" s="1586"/>
      <c r="L202" s="2205" t="s">
        <v>62</v>
      </c>
      <c r="M202" s="2205" t="s">
        <v>62</v>
      </c>
      <c r="N202" s="1571"/>
      <c r="O202" s="2128" t="s">
        <v>137</v>
      </c>
      <c r="P202" s="2537"/>
      <c r="Q202" s="1587"/>
      <c r="R202" s="2205" t="s">
        <v>62</v>
      </c>
      <c r="S202" s="2205" t="s">
        <v>62</v>
      </c>
      <c r="T202" s="1859"/>
      <c r="U202" s="2128" t="s">
        <v>137</v>
      </c>
      <c r="V202" s="2544" t="str">
        <f>IF(AK202="","",INDEX(TERRITORY_MR_LIST,MATCH(AK202,TERRITORY_LIST_ID,0)))</f>
        <v/>
      </c>
      <c r="W202" s="1588"/>
      <c r="X202" s="2205" t="s">
        <v>62</v>
      </c>
      <c r="Y202" s="2205" t="s">
        <v>19</v>
      </c>
      <c r="Z202" s="1571"/>
      <c r="AA202" s="2128" t="s">
        <v>137</v>
      </c>
      <c r="AB202" s="2546"/>
      <c r="AC202" s="1589"/>
      <c r="AD202" s="2205" t="s">
        <v>62</v>
      </c>
      <c r="AE202" s="2205" t="s">
        <v>19</v>
      </c>
      <c r="AF202" s="1569"/>
      <c r="AG202" s="1817" t="s">
        <v>137</v>
      </c>
      <c r="AH202" s="1579"/>
      <c r="AI202" s="1807"/>
    </row>
    <row s="1854" customFormat="1" customHeight="1" ht="15">
      <c r="D203" s="2543"/>
      <c r="E203" s="2219"/>
      <c r="F203" s="2219"/>
      <c r="G203" s="2206"/>
      <c r="H203" s="1571"/>
      <c r="I203" s="2547"/>
      <c r="J203" s="2521"/>
      <c r="K203" s="1570"/>
      <c r="L203" s="2206"/>
      <c r="M203" s="2206"/>
      <c r="N203" s="1571"/>
      <c r="O203" s="2128"/>
      <c r="P203" s="2537"/>
      <c r="Q203" s="1567"/>
      <c r="R203" s="2206"/>
      <c r="S203" s="2206"/>
      <c r="T203" s="1859"/>
      <c r="U203" s="2128"/>
      <c r="V203" s="2545"/>
      <c r="W203" s="1568"/>
      <c r="X203" s="2206"/>
      <c r="Y203" s="2206"/>
      <c r="Z203" s="1571"/>
      <c r="AA203" s="2128"/>
      <c r="AB203" s="2515"/>
      <c r="AC203" s="1572"/>
      <c r="AD203" s="2132"/>
      <c r="AE203" s="2132"/>
      <c r="AF203" s="1573"/>
      <c r="AG203" s="1574"/>
      <c r="AH203" s="2538" t="s">
        <v>5561</v>
      </c>
      <c r="AI203" s="2539"/>
    </row>
    <row s="1854" customFormat="1" customHeight="1" ht="15">
      <c r="D204" s="2543"/>
      <c r="E204" s="2219"/>
      <c r="F204" s="2219"/>
      <c r="G204" s="2206"/>
      <c r="H204" s="1571"/>
      <c r="I204" s="2547"/>
      <c r="J204" s="2521"/>
      <c r="K204" s="1570"/>
      <c r="L204" s="2206"/>
      <c r="M204" s="2206"/>
      <c r="N204" s="1571"/>
      <c r="O204" s="2128"/>
      <c r="P204" s="2537"/>
      <c r="Q204" s="1567"/>
      <c r="R204" s="2206"/>
      <c r="S204" s="2206"/>
      <c r="T204" s="1859"/>
      <c r="U204" s="2128"/>
      <c r="V204" s="2545"/>
      <c r="W204" s="1568"/>
      <c r="X204" s="2206"/>
      <c r="Y204" s="2206"/>
      <c r="Z204" s="1610"/>
      <c r="AA204" s="1576"/>
      <c r="AB204" s="2540" t="s">
        <v>5562</v>
      </c>
      <c r="AC204" s="2540"/>
      <c r="AD204" s="2540"/>
      <c r="AE204" s="2540"/>
      <c r="AF204" s="2540"/>
      <c r="AG204" s="2540"/>
      <c r="AH204" s="2540"/>
      <c r="AI204" s="2541"/>
    </row>
    <row s="1854" customFormat="1" customHeight="1" ht="15">
      <c r="D205" s="2543"/>
      <c r="E205" s="2219"/>
      <c r="F205" s="2219"/>
      <c r="G205" s="2206"/>
      <c r="H205" s="1571"/>
      <c r="I205" s="2547"/>
      <c r="J205" s="2521"/>
      <c r="K205" s="1570"/>
      <c r="L205" s="2206"/>
      <c r="M205" s="2206"/>
      <c r="N205" s="1571"/>
      <c r="O205" s="2128"/>
      <c r="P205" s="2542"/>
      <c r="Q205" s="1567"/>
      <c r="R205" s="2206"/>
      <c r="S205" s="2206"/>
      <c r="T205" s="1860"/>
      <c r="U205" s="1611"/>
      <c r="V205" s="2538" t="s">
        <v>243</v>
      </c>
      <c r="W205" s="2538"/>
      <c r="X205" s="2538"/>
      <c r="Y205" s="2538"/>
      <c r="Z205" s="2538"/>
      <c r="AA205" s="2538"/>
      <c r="AB205" s="2538"/>
      <c r="AC205" s="2538"/>
      <c r="AD205" s="2538"/>
      <c r="AE205" s="2538"/>
      <c r="AF205" s="2538"/>
      <c r="AG205" s="2538"/>
      <c r="AH205" s="2538"/>
      <c r="AI205" s="2539"/>
    </row>
    <row s="1854" customFormat="1" customHeight="1" ht="11.25">
      <c r="D206" s="2543"/>
      <c r="E206" s="2219"/>
      <c r="F206" s="2219"/>
      <c r="G206" s="2206"/>
      <c r="H206" s="1575"/>
      <c r="I206" s="2547"/>
      <c r="J206" s="2548"/>
      <c r="K206" s="1570"/>
      <c r="L206" s="2206"/>
      <c r="M206" s="2206"/>
      <c r="N206" s="1575"/>
      <c r="O206" s="1576"/>
      <c r="P206" s="2538" t="s">
        <v>5563</v>
      </c>
      <c r="Q206" s="2538"/>
      <c r="R206" s="2538"/>
      <c r="S206" s="2538"/>
      <c r="T206" s="2538"/>
      <c r="U206" s="2538"/>
      <c r="V206" s="2538"/>
      <c r="W206" s="2538"/>
      <c r="X206" s="2538"/>
      <c r="Y206" s="2538"/>
      <c r="Z206" s="2538"/>
      <c r="AA206" s="2538"/>
      <c r="AB206" s="2538"/>
      <c r="AC206" s="2538"/>
      <c r="AD206" s="2538"/>
      <c r="AE206" s="2538"/>
      <c r="AF206" s="2538"/>
      <c r="AG206" s="2538"/>
      <c r="AH206" s="2538"/>
      <c r="AI206" s="2539"/>
    </row>
    <row s="1561" customFormat="1" customHeight="1" ht="11.25">
      <c r="D207" s="2543"/>
      <c r="E207" s="2219"/>
      <c r="F207" s="2219"/>
      <c r="G207" s="2132"/>
      <c r="H207" s="1577"/>
      <c r="I207" s="1578"/>
      <c r="J207" s="2538" t="s">
        <v>624</v>
      </c>
      <c r="K207" s="2538"/>
      <c r="L207" s="2538"/>
      <c r="M207" s="2538"/>
      <c r="N207" s="2538"/>
      <c r="O207" s="2538"/>
      <c r="P207" s="2538"/>
      <c r="Q207" s="2538"/>
      <c r="R207" s="2538"/>
      <c r="S207" s="2538"/>
      <c r="T207" s="2538"/>
      <c r="U207" s="2538"/>
      <c r="V207" s="2538"/>
      <c r="W207" s="2538"/>
      <c r="X207" s="2538"/>
      <c r="Y207" s="2538"/>
      <c r="Z207" s="2538"/>
      <c r="AA207" s="2538"/>
      <c r="AB207" s="2538"/>
      <c r="AC207" s="2538"/>
      <c r="AD207" s="2538"/>
      <c r="AE207" s="2538"/>
      <c r="AF207" s="2538"/>
      <c r="AG207" s="2538"/>
      <c r="AH207" s="2538"/>
      <c r="AI207" s="2539"/>
      <c r="BK207" s="1581"/>
    </row>
    <row customHeight="1" ht="17.25">
      <c r="G208" s="1843"/>
      <c r="I208" s="1843"/>
      <c r="J208" s="1843"/>
      <c r="N208" s="1839"/>
    </row>
    <row s="1854" customFormat="1" customHeight="1" ht="15">
      <c r="D209" s="2543"/>
      <c r="E209" s="2219"/>
      <c r="F209" s="2219"/>
      <c r="G209" s="2199"/>
      <c r="H209" s="1606"/>
      <c r="I209" s="2201"/>
      <c r="J209" s="2172"/>
      <c r="K209" s="1791"/>
      <c r="L209" s="2157"/>
      <c r="M209" s="2157"/>
      <c r="N209" s="1591"/>
      <c r="O209" s="2157"/>
      <c r="P209" s="2172"/>
      <c r="Q209" s="1795"/>
      <c r="R209" s="2157"/>
      <c r="S209" s="2157"/>
      <c r="T209" s="1861"/>
      <c r="U209" s="2157"/>
      <c r="V209" s="2172"/>
      <c r="W209" s="1594"/>
      <c r="X209" s="2157"/>
      <c r="Y209" s="2157"/>
      <c r="Z209" s="1591"/>
      <c r="AA209" s="2157"/>
      <c r="AB209" s="2172"/>
      <c r="AC209" s="1595"/>
      <c r="AD209" s="2157"/>
      <c r="AE209" s="2157"/>
      <c r="AF209" s="1789"/>
      <c r="AG209" s="1789"/>
      <c r="AH209" s="1596"/>
      <c r="AI209" s="1303"/>
    </row>
    <row s="1854" customFormat="1" customHeight="1" ht="15">
      <c r="D210" s="2543"/>
      <c r="E210" s="2219"/>
      <c r="F210" s="2219"/>
      <c r="G210" s="2199"/>
      <c r="H210" s="1607"/>
      <c r="I210" s="2202"/>
      <c r="J210" s="2173"/>
      <c r="K210" s="1617"/>
      <c r="L210" s="2158"/>
      <c r="M210" s="2158"/>
      <c r="N210" s="1597"/>
      <c r="O210" s="2158"/>
      <c r="P210" s="2173"/>
      <c r="Q210" s="1796"/>
      <c r="R210" s="2158"/>
      <c r="S210" s="2158"/>
      <c r="T210" s="1862"/>
      <c r="U210" s="2158"/>
      <c r="V210" s="2173"/>
      <c r="W210" s="1600"/>
      <c r="X210" s="2158"/>
      <c r="Y210" s="2158"/>
      <c r="Z210" s="1597"/>
      <c r="AA210" s="2158"/>
      <c r="AB210" s="2173"/>
      <c r="AC210" s="1601"/>
      <c r="AD210" s="2158"/>
      <c r="AE210" s="2158"/>
      <c r="AF210" s="1794"/>
      <c r="AG210" s="1794"/>
      <c r="AH210" s="2197"/>
      <c r="AI210" s="2198"/>
    </row>
    <row s="1854" customFormat="1" customHeight="1" ht="15">
      <c r="D211" s="2543"/>
      <c r="E211" s="2219"/>
      <c r="F211" s="2219"/>
      <c r="G211" s="2199"/>
      <c r="H211" s="1607"/>
      <c r="I211" s="2202"/>
      <c r="J211" s="2173"/>
      <c r="K211" s="1617"/>
      <c r="L211" s="2158"/>
      <c r="M211" s="2158"/>
      <c r="N211" s="1597"/>
      <c r="O211" s="2158"/>
      <c r="P211" s="2173"/>
      <c r="Q211" s="1796"/>
      <c r="R211" s="2158"/>
      <c r="S211" s="2158"/>
      <c r="T211" s="1862"/>
      <c r="U211" s="2158"/>
      <c r="V211" s="2173"/>
      <c r="W211" s="1600"/>
      <c r="X211" s="2158"/>
      <c r="Y211" s="2158"/>
      <c r="Z211" s="1792"/>
      <c r="AA211" s="1794"/>
      <c r="AB211" s="2197"/>
      <c r="AC211" s="2197"/>
      <c r="AD211" s="2197"/>
      <c r="AE211" s="2197"/>
      <c r="AF211" s="2197"/>
      <c r="AG211" s="2197"/>
      <c r="AH211" s="2197"/>
      <c r="AI211" s="2198"/>
    </row>
    <row s="1854" customFormat="1" customHeight="1" ht="15">
      <c r="D212" s="2543"/>
      <c r="E212" s="2219"/>
      <c r="F212" s="2219"/>
      <c r="G212" s="2199"/>
      <c r="H212" s="1607"/>
      <c r="I212" s="2202"/>
      <c r="J212" s="2173"/>
      <c r="K212" s="1617"/>
      <c r="L212" s="2158"/>
      <c r="M212" s="2158"/>
      <c r="N212" s="1597"/>
      <c r="O212" s="2158"/>
      <c r="P212" s="2173"/>
      <c r="Q212" s="1796"/>
      <c r="R212" s="2158"/>
      <c r="S212" s="2158"/>
      <c r="T212" s="1863"/>
      <c r="U212" s="1604"/>
      <c r="V212" s="2197"/>
      <c r="W212" s="2197"/>
      <c r="X212" s="2197"/>
      <c r="Y212" s="2197"/>
      <c r="Z212" s="2197"/>
      <c r="AA212" s="2197"/>
      <c r="AB212" s="2197"/>
      <c r="AC212" s="2197"/>
      <c r="AD212" s="2197"/>
      <c r="AE212" s="2197"/>
      <c r="AF212" s="2197"/>
      <c r="AG212" s="2197"/>
      <c r="AH212" s="2197"/>
      <c r="AI212" s="2198"/>
    </row>
    <row s="1854" customFormat="1" customHeight="1" ht="11.25">
      <c r="D213" s="2543"/>
      <c r="E213" s="2219"/>
      <c r="F213" s="2219"/>
      <c r="G213" s="2199"/>
      <c r="H213" s="1608"/>
      <c r="I213" s="2202"/>
      <c r="J213" s="2173"/>
      <c r="K213" s="1617"/>
      <c r="L213" s="2158"/>
      <c r="M213" s="2158"/>
      <c r="N213" s="1794"/>
      <c r="O213" s="1794"/>
      <c r="P213" s="2197"/>
      <c r="Q213" s="2197"/>
      <c r="R213" s="2197"/>
      <c r="S213" s="2197"/>
      <c r="T213" s="2197"/>
      <c r="U213" s="2197"/>
      <c r="V213" s="2197"/>
      <c r="W213" s="2197"/>
      <c r="X213" s="2197"/>
      <c r="Y213" s="2197"/>
      <c r="Z213" s="2197"/>
      <c r="AA213" s="2197"/>
      <c r="AB213" s="2197"/>
      <c r="AC213" s="2197"/>
      <c r="AD213" s="2197"/>
      <c r="AE213" s="2197"/>
      <c r="AF213" s="2197"/>
      <c r="AG213" s="2197"/>
      <c r="AH213" s="2197"/>
      <c r="AI213" s="2198"/>
    </row>
    <row s="1561" customFormat="1" customHeight="1" ht="11.25">
      <c r="D214" s="2543"/>
      <c r="E214" s="2219"/>
      <c r="F214" s="2219"/>
      <c r="G214" s="2204"/>
      <c r="H214" s="1605"/>
      <c r="I214" s="1609"/>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581"/>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915B8-01B8-FFE2-E428-02E900831D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5564</v>
      </c>
      <c r="B1" s="853"/>
      <c r="C1" s="989" t="s">
        <v>5565</v>
      </c>
      <c r="D1" s="987" t="s">
        <v>4327</v>
      </c>
      <c r="E1" s="987" t="s">
        <v>4374</v>
      </c>
      <c r="F1" s="987" t="s">
        <v>4427</v>
      </c>
      <c r="G1" s="987" t="s">
        <v>4414</v>
      </c>
      <c r="H1" s="987" t="s">
        <v>5250</v>
      </c>
    </row>
    <row customHeight="1" ht="9">
      <c r="A2" s="990" t="s">
        <v>5566</v>
      </c>
      <c r="B2" s="990"/>
      <c r="C2" s="991" t="str">
        <f>INDEX(TEMPLATE_NUMBER_FORM_LIST,MATCH(TEMPLATE_SPHERE,TEMPLATE_SPHERE_LIST,0))</f>
        <v>16</v>
      </c>
      <c r="D2" s="990" t="s">
        <v>128</v>
      </c>
      <c r="E2" s="990" t="s">
        <v>135</v>
      </c>
      <c r="F2" s="992" t="s">
        <v>135</v>
      </c>
      <c r="G2" s="990" t="s">
        <v>135</v>
      </c>
      <c r="H2" s="993"/>
    </row>
    <row customHeight="1" ht="63">
      <c r="A3" s="853"/>
      <c r="B3" s="853" t="s">
        <v>137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5567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3"/>
    </row>
    <row customHeight="1" ht="243">
      <c r="A4" s="853" t="s">
        <v>5568</v>
      </c>
      <c r="B4" s="853"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5569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3" t="s">
        <v>5570</v>
      </c>
    </row>
    <row customHeight="1" ht="117">
      <c r="A5" s="853" t="s">
        <v>5571</v>
      </c>
      <c r="B5" s="853"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5572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3" t="s">
        <v>5573</v>
      </c>
    </row>
    <row customHeight="1" ht="90">
      <c r="A6" s="853" t="s">
        <v>5574</v>
      </c>
      <c r="B6" s="853"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3"/>
    </row>
    <row customHeight="1" ht="45">
      <c r="A7" s="853" t="s">
        <v>5575</v>
      </c>
      <c r="B7" s="853" t="s">
        <v>115</v>
      </c>
      <c r="C7" s="991" t="str">
        <f>IF(TEMPLATE_SPHERE="HEAT",D7,E7)</f>
        <v>Форма 11. Информация о расходах на капитальный и текущий ремонт основных средств</v>
      </c>
      <c r="D7" s="853" t="s">
        <v>5576</v>
      </c>
      <c r="E7" s="853" t="s">
        <v>5577</v>
      </c>
      <c r="F7" s="993"/>
      <c r="G7" s="993"/>
      <c r="H7" s="993"/>
    </row>
    <row customHeight="1" ht="108">
      <c r="A8" s="853" t="s">
        <v>5578</v>
      </c>
      <c r="B8" s="853"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4825</v>
      </c>
      <c r="E8" s="853" t="s">
        <v>5579</v>
      </c>
      <c r="F8" s="993"/>
      <c r="G8" s="993"/>
      <c r="H8" s="993"/>
    </row>
    <row customHeight="1" ht="99">
      <c r="A9" s="853" t="s">
        <v>5580</v>
      </c>
      <c r="B9" s="853"/>
      <c r="C9" s="853" t="s">
        <v>5581</v>
      </c>
      <c r="D9" s="853"/>
      <c r="E9" s="853"/>
      <c r="F9" s="993"/>
      <c r="G9" s="993"/>
      <c r="H9" s="993"/>
    </row>
    <row customHeight="1" ht="126">
      <c r="A10" s="853" t="s">
        <v>5582</v>
      </c>
      <c r="B10" s="853"/>
      <c r="C10" s="853" t="s">
        <v>5583</v>
      </c>
      <c r="D10" s="853"/>
      <c r="E10" s="853"/>
      <c r="F10" s="993"/>
      <c r="G10" s="993"/>
      <c r="H10" s="993"/>
    </row>
    <row customHeight="1" ht="108">
      <c r="A11" s="853" t="s">
        <v>5584</v>
      </c>
      <c r="B11" s="853"/>
      <c r="C11" s="853" t="s">
        <v>5585</v>
      </c>
      <c r="D11" s="853"/>
      <c r="E11" s="853"/>
      <c r="F11" s="993"/>
      <c r="G11" s="993"/>
      <c r="H11" s="993"/>
    </row>
    <row customHeight="1" ht="54">
      <c r="A12" s="853" t="s">
        <v>5586</v>
      </c>
      <c r="B12" s="853"/>
      <c r="C12" s="853" t="s">
        <v>5587</v>
      </c>
      <c r="D12" s="853"/>
      <c r="E12" s="853"/>
      <c r="F12" s="993"/>
      <c r="G12" s="993"/>
      <c r="H12" s="993"/>
    </row>
    <row customHeight="1" ht="45">
      <c r="A13" s="853" t="s">
        <v>5588</v>
      </c>
      <c r="B13" s="853"/>
      <c r="C13" s="853" t="s">
        <v>5589</v>
      </c>
      <c r="D13" s="853"/>
      <c r="E13" s="853"/>
      <c r="F13" s="993"/>
      <c r="G13" s="993"/>
      <c r="H13" s="993"/>
    </row>
    <row customHeight="1" ht="117">
      <c r="A14" s="853" t="s">
        <v>5590</v>
      </c>
      <c r="B14" s="853"/>
      <c r="C14" s="853" t="s">
        <v>5591</v>
      </c>
      <c r="D14" s="853"/>
      <c r="E14" s="853"/>
      <c r="F14" s="993"/>
      <c r="G14" s="993"/>
      <c r="H14" s="993"/>
    </row>
    <row customHeight="1" ht="117">
      <c r="A15" s="853" t="s">
        <v>5592</v>
      </c>
      <c r="B15" s="853"/>
      <c r="C15" s="853" t="s">
        <v>5593</v>
      </c>
      <c r="D15" s="853"/>
      <c r="E15" s="853"/>
      <c r="F15" s="993"/>
      <c r="G15" s="993"/>
      <c r="H15" s="993"/>
    </row>
    <row customHeight="1" ht="63">
      <c r="A16" s="853" t="s">
        <v>5594</v>
      </c>
      <c r="B16" s="853"/>
      <c r="C16" s="853" t="s">
        <v>5595</v>
      </c>
      <c r="D16" s="853"/>
      <c r="E16" s="853"/>
      <c r="F16" s="993"/>
      <c r="G16" s="993"/>
      <c r="H16" s="993"/>
    </row>
    <row customHeight="1" ht="54">
      <c r="A17" s="853" t="s">
        <v>5596</v>
      </c>
      <c r="B17" s="853"/>
      <c r="C17" s="991" t="s">
        <v>5597</v>
      </c>
      <c r="D17" s="853"/>
      <c r="E17" s="853"/>
      <c r="F17" s="993"/>
      <c r="G17" s="993"/>
      <c r="H17" s="993"/>
    </row>
    <row customHeight="1" ht="27">
      <c r="A18" s="853" t="s">
        <v>5598</v>
      </c>
      <c r="B18" s="853"/>
      <c r="C18" s="991" t="s">
        <v>5599</v>
      </c>
      <c r="D18" s="853"/>
      <c r="E18" s="853"/>
      <c r="F18" s="993"/>
      <c r="G18" s="993"/>
      <c r="H18" s="993"/>
    </row>
    <row customHeight="1" ht="54">
      <c r="A19" s="853" t="s">
        <v>5600</v>
      </c>
      <c r="B19" s="853"/>
      <c r="C19" s="991" t="s">
        <v>5601</v>
      </c>
      <c r="D19" s="853"/>
      <c r="E19" s="853"/>
      <c r="F19" s="993"/>
      <c r="G19" s="993"/>
      <c r="H19" s="993"/>
    </row>
    <row customHeight="1" ht="36">
      <c r="A20" s="853" t="s">
        <v>5602</v>
      </c>
      <c r="B20" s="853"/>
      <c r="C20" s="991" t="s">
        <v>5603</v>
      </c>
      <c r="D20" s="853"/>
      <c r="E20" s="853"/>
      <c r="F20" s="993"/>
      <c r="G20" s="993"/>
      <c r="H20" s="993"/>
    </row>
    <row customHeight="1" ht="36">
      <c r="A21" s="853" t="s">
        <v>5604</v>
      </c>
      <c r="B21" s="853"/>
      <c r="C21" s="991" t="s">
        <v>5605</v>
      </c>
      <c r="D21" s="853"/>
      <c r="E21" s="853"/>
      <c r="F21" s="993"/>
      <c r="G21" s="993"/>
      <c r="H21" s="993"/>
    </row>
    <row customHeight="1" ht="27">
      <c r="A22" s="853" t="s">
        <v>5606</v>
      </c>
      <c r="B22" s="853"/>
      <c r="C22" s="991" t="s">
        <v>5607</v>
      </c>
      <c r="D22" s="853"/>
      <c r="E22" s="853"/>
      <c r="F22" s="993"/>
      <c r="G22" s="993"/>
      <c r="H22" s="993"/>
    </row>
    <row customHeight="1" ht="36">
      <c r="A23" s="853" t="s">
        <v>5608</v>
      </c>
      <c r="B23" s="853"/>
      <c r="C23" s="991" t="s">
        <v>5609</v>
      </c>
      <c r="D23" s="853"/>
      <c r="E23" s="853"/>
      <c r="F23" s="993"/>
      <c r="G23" s="993"/>
      <c r="H23" s="993"/>
    </row>
    <row customHeight="1" ht="28.5">
      <c r="A24" s="853" t="s">
        <v>5610</v>
      </c>
      <c r="B24" s="853"/>
      <c r="C24" s="991" t="s">
        <v>5611</v>
      </c>
      <c r="D24" s="853"/>
      <c r="E24" s="853"/>
      <c r="F24" s="993"/>
      <c r="G24" s="993"/>
      <c r="H24" s="993"/>
    </row>
    <row customHeight="1" ht="36">
      <c r="A25" s="853" t="s">
        <v>5612</v>
      </c>
      <c r="B25" s="853"/>
      <c r="C25" s="991" t="s">
        <v>5613</v>
      </c>
      <c r="D25" s="853"/>
      <c r="E25" s="853"/>
      <c r="F25" s="993"/>
      <c r="G25" s="993"/>
      <c r="H25" s="993"/>
    </row>
    <row customHeight="1" ht="27">
      <c r="A26" s="853" t="s">
        <v>5614</v>
      </c>
      <c r="B26" s="853"/>
      <c r="C26" s="991" t="s">
        <v>5615</v>
      </c>
      <c r="D26" s="853"/>
      <c r="E26" s="853"/>
      <c r="F26" s="993"/>
      <c r="G26" s="993"/>
      <c r="H26" s="993"/>
    </row>
    <row customHeight="1" ht="36">
      <c r="A27" s="853" t="s">
        <v>5616</v>
      </c>
      <c r="B27" s="853"/>
      <c r="C27" s="991" t="s">
        <v>5617</v>
      </c>
      <c r="D27" s="853"/>
      <c r="E27" s="853"/>
      <c r="F27" s="993"/>
      <c r="G27" s="993"/>
      <c r="H27" s="993"/>
    </row>
    <row customHeight="1" ht="28.5">
      <c r="A28" s="853" t="s">
        <v>5618</v>
      </c>
      <c r="B28" s="853"/>
      <c r="C28" s="991" t="s">
        <v>5619</v>
      </c>
      <c r="D28" s="853"/>
      <c r="E28" s="853"/>
      <c r="F28" s="993"/>
      <c r="G28" s="993"/>
      <c r="H28" s="993"/>
    </row>
    <row customHeight="1" ht="126">
      <c r="A29" s="853" t="s">
        <v>5620</v>
      </c>
      <c r="B29" s="853" t="s">
        <v>217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5621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3" t="s">
        <v>5622</v>
      </c>
    </row>
    <row customHeight="1" ht="36">
      <c r="A30" s="853" t="s">
        <v>5623</v>
      </c>
      <c r="B30" s="853"/>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5624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3" t="s">
        <v>5625</v>
      </c>
      <c r="B31" s="853"/>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5626</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3" t="s">
        <v>5627</v>
      </c>
      <c r="B32" s="853"/>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5628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3" t="s">
        <v>5629</v>
      </c>
    </row>
    <row customHeight="1" ht="9">
      <c r="A33" s="853"/>
      <c r="B33" s="853"/>
      <c r="C33" s="991"/>
      <c r="D33" s="853"/>
      <c r="E33" s="853"/>
      <c r="F33" s="993"/>
      <c r="G33" s="993"/>
      <c r="H33" s="993"/>
    </row>
    <row customHeight="1" ht="9">
      <c r="A34" s="853"/>
      <c r="B34" s="853" t="s">
        <v>142</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A6ED89-057B-B278-FD58-F72DAEE6A9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5630</v>
      </c>
      <c r="D1" s="905"/>
      <c r="E1" s="905"/>
      <c r="F1" s="905"/>
      <c r="G1" s="905"/>
      <c r="H1" s="905" t="s">
        <v>5631</v>
      </c>
      <c r="I1" s="905"/>
      <c r="J1" s="905"/>
      <c r="K1" s="905"/>
      <c r="L1" s="905"/>
      <c r="M1" s="905" t="s">
        <v>5632</v>
      </c>
      <c r="N1" s="905" t="s">
        <v>5633</v>
      </c>
      <c r="O1" s="2612" t="s">
        <v>5634</v>
      </c>
      <c r="P1" s="2612"/>
      <c r="Q1" s="2612"/>
      <c r="R1" s="2612"/>
      <c r="S1" s="2612"/>
      <c r="T1" s="2612" t="s">
        <v>5632</v>
      </c>
      <c r="U1" s="2612"/>
      <c r="V1" s="2612"/>
      <c r="W1" s="2612"/>
      <c r="X1" s="2612"/>
      <c r="Y1" s="1006"/>
      <c r="Z1" s="2612" t="s">
        <v>5635</v>
      </c>
      <c r="AA1" s="2612"/>
      <c r="AB1" s="2612"/>
      <c r="AC1" s="2612"/>
      <c r="AD1" s="2612"/>
    </row>
    <row customHeight="1" ht="18">
      <c r="A2" s="853"/>
      <c r="B2" s="853"/>
      <c r="C2" s="848" t="s">
        <v>4327</v>
      </c>
      <c r="D2" s="848" t="s">
        <v>4374</v>
      </c>
      <c r="E2" s="848" t="s">
        <v>4427</v>
      </c>
      <c r="F2" s="848" t="s">
        <v>4414</v>
      </c>
      <c r="G2" s="848" t="s">
        <v>5250</v>
      </c>
      <c r="H2" s="850"/>
      <c r="I2" s="850"/>
      <c r="J2" s="850"/>
      <c r="K2" s="850"/>
      <c r="L2" s="850"/>
      <c r="M2" s="850"/>
      <c r="N2" s="850"/>
      <c r="O2" s="848" t="s">
        <v>4327</v>
      </c>
      <c r="P2" s="848" t="s">
        <v>4374</v>
      </c>
      <c r="Q2" s="848" t="s">
        <v>4414</v>
      </c>
      <c r="R2" s="848" t="s">
        <v>4427</v>
      </c>
      <c r="S2" s="848" t="s">
        <v>5250</v>
      </c>
      <c r="T2" s="848" t="s">
        <v>4327</v>
      </c>
      <c r="U2" s="848" t="s">
        <v>4374</v>
      </c>
      <c r="V2" s="848" t="s">
        <v>4414</v>
      </c>
      <c r="W2" s="848" t="s">
        <v>4427</v>
      </c>
      <c r="X2" s="848" t="s">
        <v>5250</v>
      </c>
      <c r="Y2" s="848"/>
      <c r="Z2" s="848" t="s">
        <v>4327</v>
      </c>
      <c r="AA2" s="857" t="s">
        <v>4374</v>
      </c>
      <c r="AB2" s="848" t="s">
        <v>4414</v>
      </c>
      <c r="AC2" s="848" t="s">
        <v>4427</v>
      </c>
      <c r="AD2" s="848" t="s">
        <v>5250</v>
      </c>
    </row>
    <row customHeight="1" ht="162">
      <c r="A3" s="852" t="s">
        <v>27</v>
      </c>
      <c r="B3" s="852"/>
      <c r="C3" s="2616" t="s">
        <v>5636</v>
      </c>
      <c r="D3" s="2617"/>
      <c r="E3" s="2617"/>
      <c r="F3" s="2618"/>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7"/>
      <c r="Z3" s="853" t="s">
        <v>5637</v>
      </c>
      <c r="AA3" s="850" t="s">
        <v>5638</v>
      </c>
      <c r="AB3" s="853" t="s">
        <v>5639</v>
      </c>
      <c r="AC3" s="853" t="s">
        <v>5640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13" t="s">
        <v>33</v>
      </c>
      <c r="B11" s="906">
        <v>1</v>
      </c>
      <c r="C11" s="2619" t="s">
        <v>147</v>
      </c>
      <c r="D11" s="2619" t="s">
        <v>203</v>
      </c>
      <c r="E11" s="2619" t="s">
        <v>5282</v>
      </c>
      <c r="F11" s="2619" t="s">
        <v>205</v>
      </c>
      <c r="G11" s="2619"/>
      <c r="H11" s="905" t="s">
        <v>5641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5642</v>
      </c>
      <c r="U11" s="850" t="s">
        <v>5643</v>
      </c>
      <c r="V11" s="850"/>
      <c r="W11" s="850"/>
      <c r="X11" s="850"/>
      <c r="Y11" s="1007"/>
      <c r="Z11" s="853" t="s">
        <v>5644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613"/>
      <c r="B12" s="906">
        <v>2</v>
      </c>
      <c r="C12" s="2620"/>
      <c r="D12" s="2620"/>
      <c r="E12" s="2620"/>
      <c r="F12" s="2620"/>
      <c r="G12" s="2620"/>
      <c r="H12" s="905" t="s">
        <v>5645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5646</v>
      </c>
      <c r="U12" s="850" t="s">
        <v>5647</v>
      </c>
      <c r="V12" s="850"/>
      <c r="W12" s="850"/>
      <c r="X12" s="850"/>
      <c r="Y12" s="1007"/>
      <c r="Z12" s="853" t="s">
        <v>5648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613"/>
      <c r="B13" s="906">
        <v>3</v>
      </c>
      <c r="C13" s="2620"/>
      <c r="D13" s="2620"/>
      <c r="E13" s="2620"/>
      <c r="F13" s="2620"/>
      <c r="G13" s="2620"/>
      <c r="H13" s="2612" t="s">
        <v>5649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5650</v>
      </c>
      <c r="U13" s="851" t="s">
        <v>5651</v>
      </c>
      <c r="V13" s="851"/>
      <c r="W13" s="851"/>
      <c r="X13" s="850"/>
      <c r="Y13" s="1007"/>
      <c r="Z13" s="853" t="s">
        <v>5652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613"/>
      <c r="B14" s="906">
        <v>4</v>
      </c>
      <c r="C14" s="2620"/>
      <c r="D14" s="2620"/>
      <c r="E14" s="2620"/>
      <c r="F14" s="2620"/>
      <c r="G14" s="2620"/>
      <c r="H14" s="2612"/>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5653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7"/>
      <c r="Z14" s="853" t="s">
        <v>5654</v>
      </c>
      <c r="AA14" s="856" t="s">
        <v>5654</v>
      </c>
      <c r="AB14" s="853"/>
      <c r="AC14" s="853"/>
      <c r="AD14" s="853"/>
    </row>
    <row customHeight="1" ht="108">
      <c r="A15" s="2613"/>
      <c r="B15" s="906">
        <v>5</v>
      </c>
      <c r="C15" s="2620"/>
      <c r="D15" s="2620"/>
      <c r="E15" s="2620"/>
      <c r="F15" s="2620"/>
      <c r="G15" s="2620"/>
      <c r="H15" s="2614" t="s">
        <v>5655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5656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7"/>
      <c r="Z15" s="853" t="s">
        <v>5657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621"/>
      <c r="D16" s="2621"/>
      <c r="E16" s="2621"/>
      <c r="F16" s="2621"/>
      <c r="G16" s="2621"/>
      <c r="H16" s="2615"/>
      <c r="I16" s="969"/>
      <c r="J16" s="969"/>
      <c r="K16" s="969"/>
      <c r="L16" s="969"/>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7"/>
      <c r="Z16" s="853" t="s">
        <v>5657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5285</v>
      </c>
      <c r="B18" s="906">
        <v>1</v>
      </c>
      <c r="C18" s="850" t="s">
        <v>5641</v>
      </c>
      <c r="D18" s="974" t="s">
        <v>5641</v>
      </c>
      <c r="E18" s="850" t="s">
        <v>5641</v>
      </c>
      <c r="F18" s="850" t="s">
        <v>5641</v>
      </c>
      <c r="G18" s="850"/>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5658</v>
      </c>
      <c r="U18" s="853" t="s">
        <v>5659</v>
      </c>
      <c r="V18" s="853" t="s">
        <v>5660</v>
      </c>
      <c r="W18" s="853" t="s">
        <v>5661</v>
      </c>
      <c r="X18" s="850"/>
      <c r="Y18" s="1007"/>
      <c r="Z18" s="853" t="s">
        <v>5662</v>
      </c>
      <c r="AA18" s="856" t="s">
        <v>5663</v>
      </c>
      <c r="AB18" s="856" t="s">
        <v>5663</v>
      </c>
      <c r="AC18" s="856" t="s">
        <v>5663</v>
      </c>
      <c r="AD18" s="853"/>
    </row>
    <row customHeight="1" ht="36">
      <c r="A19" s="852"/>
      <c r="B19" s="906">
        <v>2</v>
      </c>
      <c r="C19" s="850" t="s">
        <v>5645</v>
      </c>
      <c r="D19" s="974" t="s">
        <v>5645</v>
      </c>
      <c r="E19" s="850" t="s">
        <v>5645</v>
      </c>
      <c r="F19" s="850" t="s">
        <v>5645</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4">
        <v>2</v>
      </c>
      <c r="P19" s="964">
        <v>2</v>
      </c>
      <c r="Q19" s="964">
        <v>2</v>
      </c>
      <c r="R19" s="964">
        <v>2</v>
      </c>
      <c r="S19" s="964"/>
      <c r="T19" s="971" t="s">
        <v>5664</v>
      </c>
      <c r="U19" s="853" t="s">
        <v>5665</v>
      </c>
      <c r="V19" s="853" t="s">
        <v>5666</v>
      </c>
      <c r="W19" s="853" t="s">
        <v>5667</v>
      </c>
      <c r="X19" s="850"/>
      <c r="Y19" s="1007"/>
      <c r="Z19" s="853" t="s">
        <v>5668</v>
      </c>
      <c r="AA19" s="856" t="s">
        <v>5668</v>
      </c>
      <c r="AB19" s="856" t="s">
        <v>5668</v>
      </c>
      <c r="AC19" s="856" t="s">
        <v>5668</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4" t="s">
        <v>4212</v>
      </c>
      <c r="P20" s="964" t="s">
        <v>4212</v>
      </c>
      <c r="Q20" s="964" t="s">
        <v>4212</v>
      </c>
      <c r="R20" s="964" t="s">
        <v>4212</v>
      </c>
      <c r="S20" s="964"/>
      <c r="T20" s="971" t="s">
        <v>5669</v>
      </c>
      <c r="U20" s="853" t="s">
        <v>5670</v>
      </c>
      <c r="V20" s="853" t="s">
        <v>5671</v>
      </c>
      <c r="W20" s="853" t="s">
        <v>5672</v>
      </c>
      <c r="X20" s="850"/>
      <c r="Y20" s="1007"/>
      <c r="Z20" s="853"/>
      <c r="AA20" s="856"/>
      <c r="AB20" s="853"/>
      <c r="AC20" s="853"/>
      <c r="AD20" s="853"/>
    </row>
    <row customHeight="1" ht="36">
      <c r="A21" s="852"/>
      <c r="B21" s="906">
        <v>4</v>
      </c>
      <c r="C21" s="850">
        <v>2</v>
      </c>
      <c r="D21" s="974"/>
      <c r="E21" s="850"/>
      <c r="F21" s="850"/>
      <c r="G21" s="850"/>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4" t="s">
        <v>483</v>
      </c>
      <c r="P21" s="964"/>
      <c r="Q21" s="964"/>
      <c r="R21" s="964"/>
      <c r="S21" s="964"/>
      <c r="T21" s="971" t="s">
        <v>5673</v>
      </c>
      <c r="U21" s="853"/>
      <c r="V21" s="853"/>
      <c r="W21" s="853"/>
      <c r="X21" s="850"/>
      <c r="Y21" s="1007"/>
      <c r="Z21" s="853" t="s">
        <v>5674</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483</v>
      </c>
      <c r="R22" s="964"/>
      <c r="S22" s="964"/>
      <c r="T22" s="971"/>
      <c r="U22" s="853"/>
      <c r="V22" s="853" t="s">
        <v>5675</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486</v>
      </c>
      <c r="R23" s="964"/>
      <c r="S23" s="964"/>
      <c r="T23" s="971"/>
      <c r="U23" s="853"/>
      <c r="V23" s="853" t="s">
        <v>5676</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4232</v>
      </c>
      <c r="R24" s="964"/>
      <c r="S24" s="964"/>
      <c r="T24" s="971"/>
      <c r="U24" s="853"/>
      <c r="V24" s="853" t="s">
        <v>5677</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4" t="s">
        <v>486</v>
      </c>
      <c r="P25" s="964" t="s">
        <v>483</v>
      </c>
      <c r="Q25" s="964" t="s">
        <v>4239</v>
      </c>
      <c r="R25" s="964" t="s">
        <v>483</v>
      </c>
      <c r="S25" s="964"/>
      <c r="T25" s="971" t="s">
        <v>5678</v>
      </c>
      <c r="U25" s="853" t="s">
        <v>5678</v>
      </c>
      <c r="V25" s="853" t="s">
        <v>5678</v>
      </c>
      <c r="W25" s="853" t="s">
        <v>5678</v>
      </c>
      <c r="X25" s="850"/>
      <c r="Y25" s="1007"/>
      <c r="Z25" s="853"/>
      <c r="AA25" s="856"/>
      <c r="AB25" s="853"/>
      <c r="AC25" s="853"/>
      <c r="AD25" s="853"/>
    </row>
    <row customHeight="1" ht="18">
      <c r="A26" s="852"/>
      <c r="B26" s="906">
        <v>9</v>
      </c>
      <c r="C26" s="850" t="s">
        <v>4156</v>
      </c>
      <c r="D26" s="974"/>
      <c r="E26" s="850"/>
      <c r="F26" s="850"/>
      <c r="G26" s="898"/>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4" t="s">
        <v>4228</v>
      </c>
      <c r="P26" s="964" t="s">
        <v>4222</v>
      </c>
      <c r="Q26" s="964" t="s">
        <v>5679</v>
      </c>
      <c r="R26" s="964" t="s">
        <v>4222</v>
      </c>
      <c r="S26" s="964"/>
      <c r="T26" s="971"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1" t="s">
        <v>5680</v>
      </c>
      <c r="V26" s="971" t="s">
        <v>5680</v>
      </c>
      <c r="W26" s="971" t="s">
        <v>5680</v>
      </c>
      <c r="X26" s="850"/>
      <c r="Y26" s="1007"/>
      <c r="Z26" s="853"/>
      <c r="AA26" s="856"/>
      <c r="AB26" s="853"/>
      <c r="AC26" s="853"/>
      <c r="AD26" s="853"/>
    </row>
    <row customHeight="1" ht="18">
      <c r="A27" s="852"/>
      <c r="B27" s="906">
        <v>10</v>
      </c>
      <c r="C27" s="850" t="s">
        <v>4160</v>
      </c>
      <c r="D27" s="974"/>
      <c r="E27" s="850"/>
      <c r="F27" s="850"/>
      <c r="G27" s="898"/>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4" t="s">
        <v>4230</v>
      </c>
      <c r="P27" s="964" t="s">
        <v>4224</v>
      </c>
      <c r="Q27" s="964" t="s">
        <v>5681</v>
      </c>
      <c r="R27" s="964" t="s">
        <v>4224</v>
      </c>
      <c r="S27" s="964"/>
      <c r="T27" s="971" t="s">
        <v>5682</v>
      </c>
      <c r="U27" s="971" t="s">
        <v>5682</v>
      </c>
      <c r="V27" s="971" t="s">
        <v>5682</v>
      </c>
      <c r="W27" s="971" t="s">
        <v>5682</v>
      </c>
      <c r="X27" s="850"/>
      <c r="Y27" s="1007"/>
      <c r="Z27" s="853"/>
      <c r="AA27" s="856"/>
      <c r="AB27" s="853"/>
      <c r="AC27" s="853"/>
      <c r="AD27" s="853"/>
    </row>
    <row customHeight="1" ht="27">
      <c r="A28" s="852"/>
      <c r="B28" s="906">
        <v>11</v>
      </c>
      <c r="C28" s="850">
        <v>7</v>
      </c>
      <c r="D28" s="974"/>
      <c r="E28" s="850"/>
      <c r="F28" s="850"/>
      <c r="G28" s="898"/>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4" t="s">
        <v>4232</v>
      </c>
      <c r="P28" s="964"/>
      <c r="Q28" s="964"/>
      <c r="R28" s="964"/>
      <c r="S28" s="964"/>
      <c r="T28" s="971" t="s">
        <v>5683</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4" t="s">
        <v>4239</v>
      </c>
      <c r="P29" s="964" t="s">
        <v>486</v>
      </c>
      <c r="Q29" s="964"/>
      <c r="R29" s="964" t="s">
        <v>486</v>
      </c>
      <c r="S29" s="964"/>
      <c r="T29" s="97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3" t="s">
        <v>5684</v>
      </c>
      <c r="V29" s="853"/>
      <c r="W29" s="853" t="s">
        <v>5684</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4" t="s">
        <v>4241</v>
      </c>
      <c r="P30" s="964" t="s">
        <v>4232</v>
      </c>
      <c r="Q30" s="964" t="s">
        <v>4241</v>
      </c>
      <c r="R30" s="964" t="s">
        <v>4232</v>
      </c>
      <c r="S30" s="964"/>
      <c r="T30" s="971" t="s">
        <v>5685</v>
      </c>
      <c r="U30" s="853" t="s">
        <v>5685</v>
      </c>
      <c r="V30" s="853" t="s">
        <v>5685</v>
      </c>
      <c r="W30" s="853" t="s">
        <v>5685</v>
      </c>
      <c r="X30" s="850"/>
      <c r="Y30" s="1007"/>
      <c r="Z30" s="853"/>
      <c r="AA30" s="856" t="s">
        <v>5686</v>
      </c>
      <c r="AB30" s="856" t="s">
        <v>5686</v>
      </c>
      <c r="AC30" s="856" t="s">
        <v>5686</v>
      </c>
      <c r="AD30" s="853"/>
    </row>
    <row customHeight="1" ht="18">
      <c r="A31" s="852"/>
      <c r="B31" s="906">
        <v>14</v>
      </c>
      <c r="C31" s="850" t="s">
        <v>5687</v>
      </c>
      <c r="D31" s="974"/>
      <c r="E31" s="850"/>
      <c r="F31" s="850"/>
      <c r="G31" s="898"/>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4" t="s">
        <v>5688</v>
      </c>
      <c r="P31" s="964" t="s">
        <v>4235</v>
      </c>
      <c r="Q31" s="964" t="s">
        <v>5688</v>
      </c>
      <c r="R31" s="964" t="s">
        <v>4235</v>
      </c>
      <c r="S31" s="964"/>
      <c r="T31" s="972" t="s">
        <v>5689</v>
      </c>
      <c r="U31" s="853" t="s">
        <v>5689</v>
      </c>
      <c r="V31" s="853" t="s">
        <v>5689</v>
      </c>
      <c r="W31" s="853" t="s">
        <v>5689</v>
      </c>
      <c r="X31" s="850"/>
      <c r="Y31" s="1007"/>
      <c r="Z31" s="853"/>
      <c r="AA31" s="856"/>
      <c r="AB31" s="856"/>
      <c r="AC31" s="856"/>
      <c r="AD31" s="853"/>
    </row>
    <row customHeight="1" ht="36">
      <c r="A32" s="852"/>
      <c r="B32" s="906">
        <v>15</v>
      </c>
      <c r="C32" s="850" t="s">
        <v>5690</v>
      </c>
      <c r="D32" s="974"/>
      <c r="E32" s="850"/>
      <c r="F32" s="850"/>
      <c r="G32" s="898"/>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5691</v>
      </c>
      <c r="P32" s="964" t="s">
        <v>4237</v>
      </c>
      <c r="Q32" s="964" t="s">
        <v>5691</v>
      </c>
      <c r="R32" s="964" t="s">
        <v>4237</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3" t="s">
        <v>5692</v>
      </c>
      <c r="V32" s="853" t="s">
        <v>5692</v>
      </c>
      <c r="W32" s="853" t="s">
        <v>5692</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4" t="s">
        <v>4243</v>
      </c>
      <c r="P33" s="964" t="s">
        <v>4239</v>
      </c>
      <c r="Q33" s="964" t="s">
        <v>4243</v>
      </c>
      <c r="R33" s="964" t="s">
        <v>4239</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3" t="s">
        <v>5693</v>
      </c>
      <c r="V33" s="853" t="s">
        <v>5693</v>
      </c>
      <c r="W33" s="853" t="s">
        <v>5694</v>
      </c>
      <c r="X33" s="850"/>
      <c r="Y33" s="1007"/>
      <c r="Z33" s="853"/>
      <c r="AA33" s="856" t="s">
        <v>5695</v>
      </c>
      <c r="AB33" s="856" t="s">
        <v>5695</v>
      </c>
      <c r="AC33" s="856" t="s">
        <v>5695</v>
      </c>
      <c r="AD33" s="853"/>
    </row>
    <row customHeight="1" ht="27">
      <c r="A34" s="852"/>
      <c r="B34" s="906">
        <v>17</v>
      </c>
      <c r="C34" s="850" t="s">
        <v>5696</v>
      </c>
      <c r="D34" s="974"/>
      <c r="E34" s="850"/>
      <c r="F34" s="850"/>
      <c r="G34" s="898"/>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4" t="s">
        <v>5697</v>
      </c>
      <c r="P34" s="964" t="s">
        <v>5679</v>
      </c>
      <c r="Q34" s="964" t="s">
        <v>5697</v>
      </c>
      <c r="R34" s="964" t="s">
        <v>5679</v>
      </c>
      <c r="S34" s="964"/>
      <c r="T34" s="973" t="s">
        <v>5698</v>
      </c>
      <c r="U34" s="853" t="s">
        <v>5698</v>
      </c>
      <c r="V34" s="853" t="s">
        <v>5698</v>
      </c>
      <c r="W34" s="853" t="s">
        <v>5699</v>
      </c>
      <c r="X34" s="850"/>
      <c r="Y34" s="1007"/>
      <c r="Z34" s="853"/>
      <c r="AA34" s="856"/>
      <c r="AB34" s="853"/>
      <c r="AC34" s="853"/>
      <c r="AD34" s="853"/>
    </row>
    <row customHeight="1" ht="45">
      <c r="A35" s="852"/>
      <c r="B35" s="906">
        <v>18</v>
      </c>
      <c r="C35" s="850" t="s">
        <v>5700</v>
      </c>
      <c r="D35" s="974"/>
      <c r="E35" s="850"/>
      <c r="F35" s="850"/>
      <c r="G35" s="898"/>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5701</v>
      </c>
      <c r="P35" s="964" t="s">
        <v>5681</v>
      </c>
      <c r="Q35" s="964" t="s">
        <v>5701</v>
      </c>
      <c r="R35" s="964" t="s">
        <v>5681</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3" t="s">
        <v>5702</v>
      </c>
      <c r="V35" s="853" t="s">
        <v>5702</v>
      </c>
      <c r="W35" s="853" t="s">
        <v>5702</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4" t="s">
        <v>4245</v>
      </c>
      <c r="P36" s="964" t="s">
        <v>4241</v>
      </c>
      <c r="Q36" s="964" t="s">
        <v>4245</v>
      </c>
      <c r="R36" s="964" t="s">
        <v>4241</v>
      </c>
      <c r="S36" s="964"/>
      <c r="T36" s="971" t="s">
        <v>5703</v>
      </c>
      <c r="U36" s="853" t="s">
        <v>5703</v>
      </c>
      <c r="V36" s="853" t="s">
        <v>5703</v>
      </c>
      <c r="W36" s="853" t="s">
        <v>5703</v>
      </c>
      <c r="X36" s="850"/>
      <c r="Y36" s="1007"/>
      <c r="Z36" s="853"/>
      <c r="AA36" s="856"/>
      <c r="AB36" s="853"/>
      <c r="AC36" s="853"/>
      <c r="AD36" s="853"/>
    </row>
    <row customHeight="1" ht="18">
      <c r="A37" s="852"/>
      <c r="B37" s="906">
        <v>20</v>
      </c>
      <c r="C37" s="850" t="s">
        <v>5704</v>
      </c>
      <c r="D37" s="974"/>
      <c r="E37" s="850"/>
      <c r="F37" s="850"/>
      <c r="G37" s="898"/>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2.8.1</v>
      </c>
      <c r="M37" s="851" t="str">
        <f>IF(J37=0,"",J37)</f>
        <v>Расходы на амортизацию основных средств</v>
      </c>
      <c r="N37" s="851" t="str">
        <f>IF(K37=0,"",K37)</f>
        <v/>
      </c>
      <c r="O37" s="964" t="s">
        <v>5705</v>
      </c>
      <c r="P37" s="964" t="s">
        <v>5688</v>
      </c>
      <c r="Q37" s="964" t="s">
        <v>5705</v>
      </c>
      <c r="R37" s="964" t="s">
        <v>5688</v>
      </c>
      <c r="S37" s="964"/>
      <c r="T37" s="971" t="s">
        <v>5706</v>
      </c>
      <c r="U37" s="853" t="s">
        <v>5706</v>
      </c>
      <c r="V37" s="853" t="s">
        <v>5706</v>
      </c>
      <c r="W37" s="853" t="s">
        <v>5706</v>
      </c>
      <c r="X37" s="850"/>
      <c r="Y37" s="1007"/>
      <c r="Z37" s="853"/>
      <c r="AA37" s="856"/>
      <c r="AB37" s="853"/>
      <c r="AC37" s="853"/>
      <c r="AD37" s="853"/>
    </row>
    <row customHeight="1" ht="18">
      <c r="A38" s="852"/>
      <c r="B38" s="906">
        <v>21</v>
      </c>
      <c r="C38" s="850" t="s">
        <v>5707</v>
      </c>
      <c r="D38" s="974"/>
      <c r="E38" s="850"/>
      <c r="F38" s="850"/>
      <c r="G38" s="898"/>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4" t="s">
        <v>5708</v>
      </c>
      <c r="P38" s="964" t="s">
        <v>5691</v>
      </c>
      <c r="Q38" s="964" t="s">
        <v>5708</v>
      </c>
      <c r="R38" s="964" t="s">
        <v>5691</v>
      </c>
      <c r="S38" s="964"/>
      <c r="T38" s="971" t="s">
        <v>5709</v>
      </c>
      <c r="U38" s="853" t="s">
        <v>5709</v>
      </c>
      <c r="V38" s="853" t="s">
        <v>5709</v>
      </c>
      <c r="W38" s="853" t="s">
        <v>5709</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4" t="s">
        <v>4249</v>
      </c>
      <c r="P39" s="964" t="s">
        <v>4243</v>
      </c>
      <c r="Q39" s="964" t="s">
        <v>4249</v>
      </c>
      <c r="R39" s="964" t="s">
        <v>4243</v>
      </c>
      <c r="S39" s="964"/>
      <c r="T39" s="971" t="s">
        <v>5710</v>
      </c>
      <c r="U39" s="853" t="s">
        <v>5711</v>
      </c>
      <c r="V39" s="853" t="s">
        <v>5712</v>
      </c>
      <c r="W39" s="853" t="s">
        <v>5713</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4" t="s">
        <v>4301</v>
      </c>
      <c r="P40" s="964" t="s">
        <v>4245</v>
      </c>
      <c r="Q40" s="964" t="s">
        <v>4301</v>
      </c>
      <c r="R40" s="964" t="s">
        <v>4245</v>
      </c>
      <c r="S40" s="964"/>
      <c r="T40" s="850" t="s">
        <v>5714</v>
      </c>
      <c r="U40" s="850" t="s">
        <v>5714</v>
      </c>
      <c r="V40" s="850" t="s">
        <v>5714</v>
      </c>
      <c r="W40" s="850" t="s">
        <v>5714</v>
      </c>
      <c r="X40" s="850"/>
      <c r="Y40" s="1007"/>
      <c r="Z40" s="853" t="s">
        <v>5715</v>
      </c>
      <c r="AA40" s="856" t="s">
        <v>5715</v>
      </c>
      <c r="AB40" s="856" t="s">
        <v>5715</v>
      </c>
      <c r="AC40" s="856" t="s">
        <v>5715</v>
      </c>
      <c r="AD40" s="853"/>
    </row>
    <row customHeight="1" ht="27">
      <c r="A41" s="852"/>
      <c r="B41" s="906">
        <v>24</v>
      </c>
      <c r="C41" s="850" t="s">
        <v>5716</v>
      </c>
      <c r="D41" s="974"/>
      <c r="E41" s="850"/>
      <c r="F41" s="850"/>
      <c r="G41" s="850"/>
      <c r="H41" s="898"/>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5717</v>
      </c>
      <c r="P41" s="964" t="s">
        <v>5705</v>
      </c>
      <c r="Q41" s="964" t="s">
        <v>5717</v>
      </c>
      <c r="R41" s="964" t="s">
        <v>5705</v>
      </c>
      <c r="S41" s="964"/>
      <c r="T41" s="850" t="s">
        <v>5718</v>
      </c>
      <c r="U41" s="850" t="s">
        <v>5718</v>
      </c>
      <c r="V41" s="850" t="s">
        <v>5718</v>
      </c>
      <c r="W41" s="850" t="s">
        <v>5718</v>
      </c>
      <c r="X41" s="850"/>
      <c r="Y41" s="1007"/>
      <c r="Z41" s="853" t="s">
        <v>5719</v>
      </c>
      <c r="AA41" s="853" t="s">
        <v>5719</v>
      </c>
      <c r="AB41" s="853" t="s">
        <v>5719</v>
      </c>
      <c r="AC41" s="853" t="s">
        <v>5719</v>
      </c>
      <c r="AD41" s="853"/>
    </row>
    <row customHeight="1" ht="27">
      <c r="A42" s="852"/>
      <c r="B42" s="906">
        <v>25</v>
      </c>
      <c r="C42" s="850" t="s">
        <v>5720</v>
      </c>
      <c r="D42" s="974"/>
      <c r="E42" s="850"/>
      <c r="F42" s="850"/>
      <c r="G42" s="850"/>
      <c r="H42" s="898"/>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5721</v>
      </c>
      <c r="P42" s="964" t="s">
        <v>5708</v>
      </c>
      <c r="Q42" s="964" t="s">
        <v>5721</v>
      </c>
      <c r="R42" s="964" t="s">
        <v>5708</v>
      </c>
      <c r="S42" s="964"/>
      <c r="T42" s="850" t="s">
        <v>5722</v>
      </c>
      <c r="U42" s="850" t="s">
        <v>5722</v>
      </c>
      <c r="V42" s="850" t="s">
        <v>5722</v>
      </c>
      <c r="W42" s="850" t="s">
        <v>5722</v>
      </c>
      <c r="X42" s="850"/>
      <c r="Y42" s="1007"/>
      <c r="Z42" s="853" t="s">
        <v>5723</v>
      </c>
      <c r="AA42" s="853" t="s">
        <v>5723</v>
      </c>
      <c r="AB42" s="853" t="s">
        <v>5723</v>
      </c>
      <c r="AC42" s="853" t="s">
        <v>5723</v>
      </c>
      <c r="AD42" s="853"/>
    </row>
    <row customHeight="1" ht="18">
      <c r="A43" s="852"/>
      <c r="B43" s="906">
        <v>26</v>
      </c>
      <c r="C43" s="850">
        <v>14</v>
      </c>
      <c r="D43" s="974"/>
      <c r="E43" s="850"/>
      <c r="F43" s="850"/>
      <c r="G43" s="850"/>
      <c r="H43" s="898"/>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4" t="s">
        <v>5724</v>
      </c>
      <c r="P43" s="964" t="s">
        <v>4249</v>
      </c>
      <c r="Q43" s="964" t="s">
        <v>5724</v>
      </c>
      <c r="R43" s="964" t="s">
        <v>4249</v>
      </c>
      <c r="S43" s="964"/>
      <c r="T43" s="850" t="s">
        <v>5725</v>
      </c>
      <c r="U43" s="850" t="s">
        <v>5725</v>
      </c>
      <c r="V43" s="850" t="s">
        <v>5725</v>
      </c>
      <c r="W43" s="850" t="s">
        <v>5725</v>
      </c>
      <c r="X43" s="850"/>
      <c r="Y43" s="1007"/>
      <c r="Z43" s="853" t="s">
        <v>5726</v>
      </c>
      <c r="AA43" s="853" t="s">
        <v>5726</v>
      </c>
      <c r="AB43" s="853" t="s">
        <v>5726</v>
      </c>
      <c r="AC43" s="853" t="s">
        <v>5726</v>
      </c>
      <c r="AD43" s="853"/>
    </row>
    <row customHeight="1" ht="27">
      <c r="A44" s="852"/>
      <c r="B44" s="906">
        <v>27</v>
      </c>
      <c r="C44" s="850" t="s">
        <v>5727</v>
      </c>
      <c r="D44" s="974"/>
      <c r="E44" s="850"/>
      <c r="F44" s="850"/>
      <c r="G44" s="850"/>
      <c r="H44" s="898"/>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5728</v>
      </c>
      <c r="P44" s="964" t="s">
        <v>4252</v>
      </c>
      <c r="Q44" s="964" t="s">
        <v>5728</v>
      </c>
      <c r="R44" s="964" t="s">
        <v>4252</v>
      </c>
      <c r="S44" s="964"/>
      <c r="T44" s="850" t="s">
        <v>5718</v>
      </c>
      <c r="U44" s="850" t="s">
        <v>5718</v>
      </c>
      <c r="V44" s="850" t="s">
        <v>5718</v>
      </c>
      <c r="W44" s="850" t="s">
        <v>5718</v>
      </c>
      <c r="X44" s="850"/>
      <c r="Y44" s="1007"/>
      <c r="Z44" s="853" t="s">
        <v>5729</v>
      </c>
      <c r="AA44" s="853" t="s">
        <v>5729</v>
      </c>
      <c r="AB44" s="853" t="s">
        <v>5729</v>
      </c>
      <c r="AC44" s="853" t="s">
        <v>5729</v>
      </c>
      <c r="AD44" s="853"/>
    </row>
    <row customHeight="1" ht="27">
      <c r="A45" s="852"/>
      <c r="B45" s="906">
        <v>28</v>
      </c>
      <c r="C45" s="850" t="s">
        <v>5730</v>
      </c>
      <c r="D45" s="974"/>
      <c r="E45" s="850"/>
      <c r="F45" s="850"/>
      <c r="G45" s="850"/>
      <c r="H45" s="898"/>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5731</v>
      </c>
      <c r="P45" s="964" t="s">
        <v>4255</v>
      </c>
      <c r="Q45" s="964" t="s">
        <v>5731</v>
      </c>
      <c r="R45" s="964" t="s">
        <v>4255</v>
      </c>
      <c r="S45" s="964"/>
      <c r="T45" s="850" t="s">
        <v>5722</v>
      </c>
      <c r="U45" s="850" t="s">
        <v>5722</v>
      </c>
      <c r="V45" s="850" t="s">
        <v>5722</v>
      </c>
      <c r="W45" s="850" t="s">
        <v>5722</v>
      </c>
      <c r="X45" s="850"/>
      <c r="Y45" s="1007"/>
      <c r="Z45" s="853" t="s">
        <v>5732</v>
      </c>
      <c r="AA45" s="853" t="s">
        <v>5732</v>
      </c>
      <c r="AB45" s="853" t="s">
        <v>5732</v>
      </c>
      <c r="AC45" s="853" t="s">
        <v>5732</v>
      </c>
      <c r="AD45" s="853"/>
    </row>
    <row customHeight="1" ht="54">
      <c r="A46" s="852"/>
      <c r="B46" s="906">
        <v>29</v>
      </c>
      <c r="C46" s="850">
        <v>15</v>
      </c>
      <c r="D46" s="974"/>
      <c r="E46" s="850"/>
      <c r="F46" s="850"/>
      <c r="G46" s="850"/>
      <c r="H46" s="898"/>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5733</v>
      </c>
      <c r="P46" s="964" t="s">
        <v>4301</v>
      </c>
      <c r="Q46" s="964" t="s">
        <v>5733</v>
      </c>
      <c r="R46" s="964" t="s">
        <v>4301</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0" t="s">
        <v>5734</v>
      </c>
      <c r="V46" s="850" t="s">
        <v>5734</v>
      </c>
      <c r="W46" s="850" t="s">
        <v>5734</v>
      </c>
      <c r="X46" s="850"/>
      <c r="Y46" s="1007"/>
      <c r="Z46" s="853" t="s">
        <v>5735</v>
      </c>
      <c r="AA46" s="853" t="s">
        <v>5736</v>
      </c>
      <c r="AB46" s="853" t="s">
        <v>5736</v>
      </c>
      <c r="AC46" s="853" t="s">
        <v>5736</v>
      </c>
      <c r="AD46" s="853"/>
    </row>
    <row customHeight="1" ht="54">
      <c r="A47" s="852"/>
      <c r="B47" s="906">
        <v>30</v>
      </c>
      <c r="C47" s="850" t="s">
        <v>1987</v>
      </c>
      <c r="D47" s="974"/>
      <c r="E47" s="850"/>
      <c r="F47" s="850"/>
      <c r="G47" s="850"/>
      <c r="H47" s="898"/>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5737</v>
      </c>
      <c r="P47" s="964" t="s">
        <v>5717</v>
      </c>
      <c r="Q47" s="964" t="s">
        <v>5737</v>
      </c>
      <c r="R47" s="964" t="s">
        <v>5717</v>
      </c>
      <c r="S47" s="964"/>
      <c r="T47" s="850" t="s">
        <v>5738</v>
      </c>
      <c r="U47" s="850" t="s">
        <v>5738</v>
      </c>
      <c r="V47" s="850" t="s">
        <v>5738</v>
      </c>
      <c r="W47" s="850" t="s">
        <v>5738</v>
      </c>
      <c r="X47" s="850"/>
      <c r="Y47" s="1007"/>
      <c r="Z47" s="853"/>
      <c r="AA47" s="856"/>
      <c r="AB47" s="856"/>
      <c r="AC47" s="856"/>
      <c r="AD47" s="853"/>
    </row>
    <row customHeight="1" ht="54">
      <c r="A48" s="852"/>
      <c r="B48" s="906">
        <v>31</v>
      </c>
      <c r="C48" s="850">
        <v>16</v>
      </c>
      <c r="D48" s="974"/>
      <c r="E48" s="850"/>
      <c r="F48" s="850"/>
      <c r="G48" s="850"/>
      <c r="H48" s="898"/>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1" t="str">
        <f>IF(I48=0,"",I48)</f>
        <v/>
      </c>
      <c r="M48" s="851" t="str">
        <f>IF(J48=0,"",J48)</f>
        <v/>
      </c>
      <c r="N48" s="851" t="str">
        <f>IF(K48=0,"",K48)</f>
        <v/>
      </c>
      <c r="O48" s="964"/>
      <c r="P48" s="964" t="s">
        <v>5724</v>
      </c>
      <c r="Q48" s="964" t="s">
        <v>5739</v>
      </c>
      <c r="R48" s="964" t="s">
        <v>5724</v>
      </c>
      <c r="S48" s="964"/>
      <c r="T48" s="850"/>
      <c r="U48" s="850" t="s">
        <v>5740</v>
      </c>
      <c r="V48" s="850" t="s">
        <v>5741</v>
      </c>
      <c r="W48" s="850" t="s">
        <v>5741</v>
      </c>
      <c r="X48" s="850"/>
      <c r="Y48" s="1007"/>
      <c r="Z48" s="853"/>
      <c r="AA48" s="856" t="s">
        <v>5736</v>
      </c>
      <c r="AB48" s="856" t="s">
        <v>5736</v>
      </c>
      <c r="AC48" s="856" t="s">
        <v>5736</v>
      </c>
      <c r="AD48" s="853"/>
    </row>
    <row customHeight="1" ht="54">
      <c r="A49" s="852"/>
      <c r="B49" s="906">
        <v>32</v>
      </c>
      <c r="C49" s="850" t="s">
        <v>3211</v>
      </c>
      <c r="D49" s="974"/>
      <c r="E49" s="850"/>
      <c r="F49" s="850"/>
      <c r="G49" s="850"/>
      <c r="H49" s="898"/>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1" t="str">
        <f>IF(I49=0,"",I49)</f>
        <v/>
      </c>
      <c r="M49" s="851" t="str">
        <f>IF(J49=0,"",J49)</f>
        <v/>
      </c>
      <c r="N49" s="851" t="str">
        <f>IF(K49=0,"",K49)</f>
        <v/>
      </c>
      <c r="O49" s="964"/>
      <c r="P49" s="964" t="s">
        <v>5728</v>
      </c>
      <c r="Q49" s="964" t="s">
        <v>5742</v>
      </c>
      <c r="R49" s="964" t="s">
        <v>5728</v>
      </c>
      <c r="S49" s="964"/>
      <c r="T49" s="850"/>
      <c r="U49" s="850" t="s">
        <v>5738</v>
      </c>
      <c r="V49" s="850" t="s">
        <v>5738</v>
      </c>
      <c r="W49" s="850" t="s">
        <v>5738</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5739</v>
      </c>
      <c r="P50" s="964" t="s">
        <v>5733</v>
      </c>
      <c r="Q50" s="964" t="s">
        <v>5743</v>
      </c>
      <c r="R50" s="964" t="s">
        <v>5733</v>
      </c>
      <c r="S50" s="964"/>
      <c r="T50" s="850" t="s">
        <v>5744</v>
      </c>
      <c r="U50" s="850" t="s">
        <v>5745</v>
      </c>
      <c r="V50" s="850" t="s">
        <v>5746</v>
      </c>
      <c r="W50" s="850" t="s">
        <v>5747</v>
      </c>
      <c r="X50" s="850"/>
      <c r="Y50" s="1007"/>
      <c r="Z50" s="853" t="s">
        <v>5748</v>
      </c>
      <c r="AA50" s="856" t="s">
        <v>5749</v>
      </c>
      <c r="AB50" s="856" t="s">
        <v>5749</v>
      </c>
      <c r="AC50" s="856" t="s">
        <v>5749</v>
      </c>
      <c r="AD50" s="853"/>
    </row>
    <row customHeight="1" ht="27">
      <c r="A51" s="852"/>
      <c r="B51" s="906">
        <v>34</v>
      </c>
      <c r="C51" s="850" t="s">
        <v>5750</v>
      </c>
      <c r="D51" s="974"/>
      <c r="E51" s="850"/>
      <c r="F51" s="850"/>
      <c r="G51" s="850"/>
      <c r="H51" s="898"/>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4" t="s">
        <v>90</v>
      </c>
      <c r="P51" s="964"/>
      <c r="Q51" s="964"/>
      <c r="R51" s="964"/>
      <c r="S51" s="964"/>
      <c r="T51" s="850" t="s">
        <v>5751</v>
      </c>
      <c r="U51" s="850"/>
      <c r="V51" s="850"/>
      <c r="W51" s="850"/>
      <c r="X51" s="850"/>
      <c r="Y51" s="1007"/>
      <c r="Z51" s="853"/>
      <c r="AA51" s="856"/>
      <c r="AB51" s="856"/>
      <c r="AC51" s="856"/>
      <c r="AD51" s="853"/>
    </row>
    <row customHeight="1" ht="36">
      <c r="A52" s="852"/>
      <c r="B52" s="906">
        <v>35</v>
      </c>
      <c r="C52" s="850" t="s">
        <v>5649</v>
      </c>
      <c r="D52" s="974" t="s">
        <v>5649</v>
      </c>
      <c r="E52" s="850" t="s">
        <v>5649</v>
      </c>
      <c r="F52" s="850" t="s">
        <v>5649</v>
      </c>
      <c r="G52" s="850"/>
      <c r="H52" s="898"/>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50" t="s">
        <v>5752</v>
      </c>
      <c r="U52" s="850" t="s">
        <v>5753</v>
      </c>
      <c r="V52" s="850" t="s">
        <v>5754</v>
      </c>
      <c r="W52" s="850" t="s">
        <v>5755</v>
      </c>
      <c r="X52" s="850"/>
      <c r="Y52" s="1007"/>
      <c r="Z52" s="853" t="s">
        <v>4259</v>
      </c>
      <c r="AA52" s="856" t="s">
        <v>4259</v>
      </c>
      <c r="AB52" s="856" t="s">
        <v>4259</v>
      </c>
      <c r="AC52" s="856" t="s">
        <v>4259</v>
      </c>
      <c r="AD52" s="853"/>
    </row>
    <row customHeight="1" ht="36">
      <c r="A53" s="852"/>
      <c r="B53" s="906">
        <v>36</v>
      </c>
      <c r="C53" s="850">
        <v>1</v>
      </c>
      <c r="D53" s="974"/>
      <c r="E53" s="850"/>
      <c r="F53" s="850"/>
      <c r="G53" s="850"/>
      <c r="H53" s="898"/>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4263</v>
      </c>
      <c r="P53" s="964" t="s">
        <v>500</v>
      </c>
      <c r="Q53" s="964" t="s">
        <v>500</v>
      </c>
      <c r="R53" s="964" t="s">
        <v>500</v>
      </c>
      <c r="S53" s="964"/>
      <c r="T53" s="850" t="s">
        <v>5756</v>
      </c>
      <c r="U53" s="850" t="s">
        <v>5756</v>
      </c>
      <c r="V53" s="850" t="s">
        <v>5756</v>
      </c>
      <c r="W53" s="850" t="s">
        <v>5756</v>
      </c>
      <c r="X53" s="850"/>
      <c r="Y53" s="1007"/>
      <c r="Z53" s="853"/>
      <c r="AA53" s="856"/>
      <c r="AB53" s="853"/>
      <c r="AC53" s="853"/>
      <c r="AD53" s="853"/>
    </row>
    <row customHeight="1" ht="18">
      <c r="A54" s="852"/>
      <c r="B54" s="906">
        <v>37</v>
      </c>
      <c r="C54" s="850" t="s">
        <v>5655</v>
      </c>
      <c r="D54" s="974" t="s">
        <v>5655</v>
      </c>
      <c r="E54" s="850" t="s">
        <v>5655</v>
      </c>
      <c r="F54" s="850" t="s">
        <v>5655</v>
      </c>
      <c r="G54" s="850"/>
      <c r="H54" s="898"/>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4" t="s">
        <v>115</v>
      </c>
      <c r="P54" s="964" t="s">
        <v>91</v>
      </c>
      <c r="Q54" s="964" t="s">
        <v>91</v>
      </c>
      <c r="R54" s="964" t="s">
        <v>91</v>
      </c>
      <c r="S54" s="964"/>
      <c r="T54" s="850" t="s">
        <v>4261</v>
      </c>
      <c r="U54" s="850" t="s">
        <v>4261</v>
      </c>
      <c r="V54" s="850" t="s">
        <v>4261</v>
      </c>
      <c r="W54" s="850" t="s">
        <v>4261</v>
      </c>
      <c r="X54" s="850"/>
      <c r="Y54" s="1007"/>
      <c r="Z54" s="853" t="s">
        <v>4262</v>
      </c>
      <c r="AA54" s="853" t="s">
        <v>4262</v>
      </c>
      <c r="AB54" s="853" t="s">
        <v>4262</v>
      </c>
      <c r="AC54" s="853" t="s">
        <v>4262</v>
      </c>
      <c r="AD54" s="853"/>
    </row>
    <row customHeight="1" ht="36">
      <c r="A55" s="852"/>
      <c r="B55" s="906">
        <v>38</v>
      </c>
      <c r="C55" s="850">
        <v>1</v>
      </c>
      <c r="D55" s="974"/>
      <c r="E55" s="850"/>
      <c r="F55" s="850"/>
      <c r="G55" s="850"/>
      <c r="H55" s="898"/>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4" t="s">
        <v>489</v>
      </c>
      <c r="P55" s="964" t="s">
        <v>4263</v>
      </c>
      <c r="Q55" s="964" t="s">
        <v>4263</v>
      </c>
      <c r="R55" s="964" t="s">
        <v>4263</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0" t="s">
        <v>5757</v>
      </c>
      <c r="V55" s="850" t="s">
        <v>5757</v>
      </c>
      <c r="W55" s="850" t="s">
        <v>5757</v>
      </c>
      <c r="X55" s="850"/>
      <c r="Y55" s="1007"/>
      <c r="Z55" s="853" t="s">
        <v>5758</v>
      </c>
      <c r="AA55" s="853" t="s">
        <v>5758</v>
      </c>
      <c r="AB55" s="853" t="s">
        <v>5758</v>
      </c>
      <c r="AC55" s="853" t="s">
        <v>5758</v>
      </c>
      <c r="AD55" s="853"/>
    </row>
    <row customHeight="1" ht="27">
      <c r="A56" s="852"/>
      <c r="B56" s="906">
        <v>39</v>
      </c>
      <c r="C56" s="850" t="s">
        <v>4686</v>
      </c>
      <c r="D56" s="974"/>
      <c r="E56" s="850"/>
      <c r="F56" s="850"/>
      <c r="G56" s="850"/>
      <c r="H56" s="898"/>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4" t="s">
        <v>4809</v>
      </c>
      <c r="P56" s="964" t="s">
        <v>4266</v>
      </c>
      <c r="Q56" s="964" t="s">
        <v>4266</v>
      </c>
      <c r="R56" s="964" t="s">
        <v>4266</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0" t="s">
        <v>5759</v>
      </c>
      <c r="V56" s="850" t="s">
        <v>5759</v>
      </c>
      <c r="W56" s="850" t="s">
        <v>5759</v>
      </c>
      <c r="X56" s="850"/>
      <c r="Y56" s="1007"/>
      <c r="Z56" s="853" t="s">
        <v>4268</v>
      </c>
      <c r="AA56" s="853" t="s">
        <v>4268</v>
      </c>
      <c r="AB56" s="853" t="s">
        <v>4268</v>
      </c>
      <c r="AC56" s="853" t="s">
        <v>4268</v>
      </c>
      <c r="AD56" s="853"/>
    </row>
    <row customHeight="1" ht="27">
      <c r="A57" s="852"/>
      <c r="B57" s="906">
        <v>40</v>
      </c>
      <c r="C57" s="850" t="s">
        <v>4688</v>
      </c>
      <c r="D57" s="974"/>
      <c r="E57" s="850"/>
      <c r="F57" s="850"/>
      <c r="G57" s="850"/>
      <c r="H57" s="898"/>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4" t="s">
        <v>5760</v>
      </c>
      <c r="P57" s="964" t="s">
        <v>4269</v>
      </c>
      <c r="Q57" s="964" t="s">
        <v>4269</v>
      </c>
      <c r="R57" s="964" t="s">
        <v>4269</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0" t="s">
        <v>5761</v>
      </c>
      <c r="V57" s="850" t="s">
        <v>5761</v>
      </c>
      <c r="W57" s="850" t="s">
        <v>5761</v>
      </c>
      <c r="X57" s="850"/>
      <c r="Y57" s="1007"/>
      <c r="Z57" s="853" t="s">
        <v>4271</v>
      </c>
      <c r="AA57" s="853" t="s">
        <v>4271</v>
      </c>
      <c r="AB57" s="853" t="s">
        <v>4271</v>
      </c>
      <c r="AC57" s="853" t="s">
        <v>4271</v>
      </c>
      <c r="AD57" s="853"/>
    </row>
    <row customHeight="1" ht="18">
      <c r="A58" s="852"/>
      <c r="B58" s="906">
        <v>41</v>
      </c>
      <c r="C58" s="850">
        <v>2</v>
      </c>
      <c r="D58" s="974"/>
      <c r="E58" s="850"/>
      <c r="F58" s="850"/>
      <c r="G58" s="850"/>
      <c r="H58" s="898"/>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4" t="s">
        <v>4402</v>
      </c>
      <c r="P58" s="964" t="s">
        <v>4307</v>
      </c>
      <c r="Q58" s="964" t="s">
        <v>4307</v>
      </c>
      <c r="R58" s="964" t="s">
        <v>4307</v>
      </c>
      <c r="S58" s="964"/>
      <c r="T58" s="85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0" t="s">
        <v>5762</v>
      </c>
      <c r="V58" s="850" t="s">
        <v>5762</v>
      </c>
      <c r="W58" s="850" t="s">
        <v>5762</v>
      </c>
      <c r="X58" s="850"/>
      <c r="Y58" s="1007"/>
      <c r="Z58" s="853"/>
      <c r="AA58" s="856"/>
      <c r="AB58" s="853"/>
      <c r="AC58" s="853"/>
      <c r="AD58" s="853"/>
    </row>
    <row customHeight="1" ht="36">
      <c r="A59" s="852"/>
      <c r="B59" s="906">
        <v>42</v>
      </c>
      <c r="C59" s="850">
        <v>3</v>
      </c>
      <c r="D59" s="974" t="s">
        <v>5750</v>
      </c>
      <c r="E59" s="850" t="s">
        <v>5750</v>
      </c>
      <c r="F59" s="850" t="s">
        <v>5750</v>
      </c>
      <c r="G59" s="850"/>
      <c r="H59" s="898"/>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1" t="str">
        <f>IF(I59=0,"",I59)</f>
        <v/>
      </c>
      <c r="M59" s="851" t="str">
        <f>IF(J59=0,"",J59)</f>
        <v/>
      </c>
      <c r="N59" s="851" t="str">
        <f>IF(K59=0,"",K59)</f>
        <v/>
      </c>
      <c r="O59" s="964"/>
      <c r="P59" s="964" t="s">
        <v>115</v>
      </c>
      <c r="Q59" s="964" t="s">
        <v>115</v>
      </c>
      <c r="R59" s="964" t="s">
        <v>115</v>
      </c>
      <c r="S59" s="964"/>
      <c r="T59" s="850"/>
      <c r="U59" s="850" t="s">
        <v>5763</v>
      </c>
      <c r="V59" s="850" t="s">
        <v>5764</v>
      </c>
      <c r="W59" s="850" t="s">
        <v>5765</v>
      </c>
      <c r="X59" s="850"/>
      <c r="Y59" s="1007"/>
      <c r="Z59" s="853"/>
      <c r="AA59" s="856"/>
      <c r="AB59" s="853"/>
      <c r="AC59" s="853"/>
      <c r="AD59" s="853"/>
    </row>
    <row customHeight="1" ht="81">
      <c r="A60" s="852"/>
      <c r="B60" s="906">
        <v>43</v>
      </c>
      <c r="C60" s="850" t="s">
        <v>5766</v>
      </c>
      <c r="D60" s="974" t="s">
        <v>5766</v>
      </c>
      <c r="E60" s="850" t="s">
        <v>5766</v>
      </c>
      <c r="F60" s="850" t="s">
        <v>5766</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50" t="s">
        <v>4133</v>
      </c>
      <c r="U60" s="850" t="s">
        <v>4133</v>
      </c>
      <c r="V60" s="850" t="s">
        <v>4133</v>
      </c>
      <c r="W60" s="850" t="s">
        <v>4133</v>
      </c>
      <c r="X60" s="850"/>
      <c r="Y60" s="1007"/>
      <c r="Z60" s="853" t="s">
        <v>5767</v>
      </c>
      <c r="AA60" s="856" t="s">
        <v>5768</v>
      </c>
      <c r="AB60" s="853" t="s">
        <v>5769</v>
      </c>
      <c r="AC60" s="853" t="s">
        <v>5768</v>
      </c>
      <c r="AD60" s="853"/>
    </row>
    <row customHeight="1" ht="9">
      <c r="A61" s="852"/>
      <c r="B61" s="906">
        <v>44</v>
      </c>
      <c r="C61" s="850"/>
      <c r="D61" s="974" t="s">
        <v>5770</v>
      </c>
      <c r="E61" s="850"/>
      <c r="F61" s="850"/>
      <c r="G61" s="850"/>
      <c r="H61" s="898"/>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1" t="str">
        <f>IF(I61=0,"",I61)</f>
        <v/>
      </c>
      <c r="M61" s="851" t="str">
        <f>IF(J61=0,"",J61)</f>
        <v/>
      </c>
      <c r="N61" s="851" t="str">
        <f>IF(K61=0,"",K61)</f>
        <v/>
      </c>
      <c r="O61" s="964"/>
      <c r="P61" s="964" t="s">
        <v>93</v>
      </c>
      <c r="Q61" s="964"/>
      <c r="R61" s="964"/>
      <c r="S61" s="964"/>
      <c r="T61" s="850"/>
      <c r="U61" s="850" t="s">
        <v>5771</v>
      </c>
      <c r="V61" s="850"/>
      <c r="W61" s="850"/>
      <c r="X61" s="850"/>
      <c r="Y61" s="1007"/>
      <c r="Z61" s="853"/>
      <c r="AA61" s="856"/>
      <c r="AB61" s="853"/>
      <c r="AC61" s="853"/>
      <c r="AD61" s="853"/>
    </row>
    <row customHeight="1" ht="9">
      <c r="A62" s="852"/>
      <c r="B62" s="906">
        <v>45</v>
      </c>
      <c r="C62" s="850"/>
      <c r="D62" s="974" t="s">
        <v>5772</v>
      </c>
      <c r="E62" s="850"/>
      <c r="F62" s="850"/>
      <c r="G62" s="850"/>
      <c r="H62" s="898"/>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1" t="str">
        <f>IF(I62=0,"",I62)</f>
        <v/>
      </c>
      <c r="M62" s="851" t="str">
        <f>IF(J62=0,"",J62)</f>
        <v/>
      </c>
      <c r="N62" s="851" t="str">
        <f>IF(K62=0,"",K62)</f>
        <v/>
      </c>
      <c r="O62" s="964"/>
      <c r="P62" s="964" t="s">
        <v>126</v>
      </c>
      <c r="Q62" s="964"/>
      <c r="R62" s="964"/>
      <c r="S62" s="964"/>
      <c r="T62" s="850"/>
      <c r="U62" s="850" t="s">
        <v>5773</v>
      </c>
      <c r="V62" s="850"/>
      <c r="W62" s="850"/>
      <c r="X62" s="850"/>
      <c r="Y62" s="1007"/>
      <c r="Z62" s="853"/>
      <c r="AA62" s="856"/>
      <c r="AB62" s="853"/>
      <c r="AC62" s="853"/>
      <c r="AD62" s="853"/>
    </row>
    <row customHeight="1" ht="18">
      <c r="A63" s="852"/>
      <c r="B63" s="906">
        <v>46</v>
      </c>
      <c r="C63" s="850"/>
      <c r="D63" s="974" t="s">
        <v>5774</v>
      </c>
      <c r="E63" s="850"/>
      <c r="F63" s="850"/>
      <c r="G63" s="850"/>
      <c r="H63" s="898"/>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1" t="str">
        <f>IF(I63=0,"",I63)</f>
        <v/>
      </c>
      <c r="M63" s="851" t="str">
        <f>IF(J63=0,"",J63)</f>
        <v/>
      </c>
      <c r="N63" s="851" t="str">
        <f>IF(K63=0,"",K63)</f>
        <v/>
      </c>
      <c r="O63" s="964"/>
      <c r="P63" s="964" t="s">
        <v>131</v>
      </c>
      <c r="Q63" s="964"/>
      <c r="R63" s="964"/>
      <c r="S63" s="964"/>
      <c r="T63" s="850"/>
      <c r="U63" s="850" t="s">
        <v>5775</v>
      </c>
      <c r="V63" s="850"/>
      <c r="W63" s="850"/>
      <c r="X63" s="850"/>
      <c r="Y63" s="1007"/>
      <c r="Z63" s="853"/>
      <c r="AA63" s="856"/>
      <c r="AB63" s="853"/>
      <c r="AC63" s="853"/>
      <c r="AD63" s="853"/>
    </row>
    <row customHeight="1" ht="18">
      <c r="A64" s="852"/>
      <c r="B64" s="906">
        <v>47</v>
      </c>
      <c r="C64" s="850"/>
      <c r="D64" s="974" t="s">
        <v>5776</v>
      </c>
      <c r="E64" s="850"/>
      <c r="F64" s="850"/>
      <c r="G64" s="850"/>
      <c r="H64" s="898"/>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1" t="str">
        <f>IF(I64=0,"",I64)</f>
        <v/>
      </c>
      <c r="M64" s="851" t="str">
        <f>IF(J64=0,"",J64)</f>
        <v/>
      </c>
      <c r="N64" s="851" t="str">
        <f>IF(K64=0,"",K64)</f>
        <v/>
      </c>
      <c r="O64" s="964"/>
      <c r="P64" s="964" t="s">
        <v>135</v>
      </c>
      <c r="Q64" s="964"/>
      <c r="R64" s="964"/>
      <c r="S64" s="964"/>
      <c r="T64" s="850"/>
      <c r="U64" s="850" t="s">
        <v>5777</v>
      </c>
      <c r="V64" s="850"/>
      <c r="W64" s="850"/>
      <c r="X64" s="850"/>
      <c r="Y64" s="1007"/>
      <c r="Z64" s="853"/>
      <c r="AA64" s="856" t="s">
        <v>5778</v>
      </c>
      <c r="AB64" s="853"/>
      <c r="AC64" s="853"/>
      <c r="AD64" s="853"/>
    </row>
    <row customHeight="1" ht="18">
      <c r="A65" s="852"/>
      <c r="B65" s="906">
        <v>48</v>
      </c>
      <c r="C65" s="850"/>
      <c r="D65" s="974"/>
      <c r="E65" s="850"/>
      <c r="F65" s="850"/>
      <c r="G65" s="850"/>
      <c r="H65" s="898"/>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1" t="str">
        <f>IF(I65=0,"",I65)</f>
        <v/>
      </c>
      <c r="M65" s="851" t="str">
        <f>IF(J65=0,"",J65)</f>
        <v/>
      </c>
      <c r="N65" s="851" t="str">
        <f>IF(K65=0,"",K65)</f>
        <v/>
      </c>
      <c r="O65" s="964"/>
      <c r="P65" s="964" t="s">
        <v>5696</v>
      </c>
      <c r="Q65" s="964"/>
      <c r="R65" s="964"/>
      <c r="S65" s="964"/>
      <c r="T65" s="850"/>
      <c r="U65" s="850" t="s">
        <v>5779</v>
      </c>
      <c r="V65" s="850"/>
      <c r="W65" s="850"/>
      <c r="X65" s="850"/>
      <c r="Y65" s="1007"/>
      <c r="Z65" s="853"/>
      <c r="AA65" s="856"/>
      <c r="AB65" s="853"/>
      <c r="AC65" s="853"/>
      <c r="AD65" s="853"/>
    </row>
    <row customHeight="1" ht="18">
      <c r="A66" s="852"/>
      <c r="B66" s="906">
        <v>49</v>
      </c>
      <c r="C66" s="850"/>
      <c r="D66" s="974"/>
      <c r="E66" s="850"/>
      <c r="F66" s="850"/>
      <c r="G66" s="850"/>
      <c r="H66" s="898"/>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1" t="str">
        <f>IF(I66=0,"",I66)</f>
        <v/>
      </c>
      <c r="M66" s="851" t="str">
        <f>IF(J66=0,"",J66)</f>
        <v/>
      </c>
      <c r="N66" s="851" t="str">
        <f>IF(K66=0,"",K66)</f>
        <v/>
      </c>
      <c r="O66" s="964"/>
      <c r="P66" s="964" t="s">
        <v>5700</v>
      </c>
      <c r="Q66" s="964"/>
      <c r="R66" s="964"/>
      <c r="S66" s="964"/>
      <c r="T66" s="850"/>
      <c r="U66" s="850" t="s">
        <v>5780</v>
      </c>
      <c r="V66" s="850"/>
      <c r="W66" s="850"/>
      <c r="X66" s="850"/>
      <c r="Y66" s="1007"/>
      <c r="Z66" s="853"/>
      <c r="AA66" s="856"/>
      <c r="AB66" s="853"/>
      <c r="AC66" s="853"/>
      <c r="AD66" s="853"/>
    </row>
    <row customHeight="1" ht="27">
      <c r="A67" s="852"/>
      <c r="B67" s="906">
        <v>50</v>
      </c>
      <c r="C67" s="850"/>
      <c r="D67" s="974"/>
      <c r="E67" s="850"/>
      <c r="F67" s="850"/>
      <c r="G67" s="850"/>
      <c r="H67" s="898"/>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1" t="str">
        <f>IF(I67=0,"",I67)</f>
        <v/>
      </c>
      <c r="M67" s="851" t="str">
        <f>IF(J67=0,"",J67)</f>
        <v/>
      </c>
      <c r="N67" s="851" t="str">
        <f>IF(K67=0,"",K67)</f>
        <v/>
      </c>
      <c r="O67" s="964"/>
      <c r="P67" s="964" t="s">
        <v>5781</v>
      </c>
      <c r="Q67" s="964"/>
      <c r="R67" s="964"/>
      <c r="S67" s="964"/>
      <c r="T67" s="850"/>
      <c r="U67" s="850" t="s">
        <v>5782</v>
      </c>
      <c r="V67" s="850"/>
      <c r="W67" s="850"/>
      <c r="X67" s="850"/>
      <c r="Y67" s="1007"/>
      <c r="Z67" s="853"/>
      <c r="AA67" s="856"/>
      <c r="AB67" s="853"/>
      <c r="AC67" s="853"/>
      <c r="AD67" s="853"/>
    </row>
    <row customHeight="1" ht="27">
      <c r="A68" s="852"/>
      <c r="B68" s="906">
        <v>51</v>
      </c>
      <c r="C68" s="850"/>
      <c r="D68" s="974"/>
      <c r="E68" s="850"/>
      <c r="F68" s="850"/>
      <c r="G68" s="850"/>
      <c r="H68" s="898"/>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1" t="str">
        <f>IF(I68=0,"",I68)</f>
        <v/>
      </c>
      <c r="M68" s="851" t="str">
        <f>IF(J68=0,"",J68)</f>
        <v/>
      </c>
      <c r="N68" s="851" t="str">
        <f>IF(K68=0,"",K68)</f>
        <v/>
      </c>
      <c r="O68" s="964"/>
      <c r="P68" s="964" t="s">
        <v>5783</v>
      </c>
      <c r="Q68" s="964"/>
      <c r="R68" s="964"/>
      <c r="S68" s="964"/>
      <c r="T68" s="850"/>
      <c r="U68" s="850" t="s">
        <v>5784</v>
      </c>
      <c r="V68" s="850"/>
      <c r="W68" s="850"/>
      <c r="X68" s="850"/>
      <c r="Y68" s="1007"/>
      <c r="Z68" s="853"/>
      <c r="AA68" s="856"/>
      <c r="AB68" s="853"/>
      <c r="AC68" s="853"/>
      <c r="AD68" s="853"/>
    </row>
    <row customHeight="1" ht="9">
      <c r="A69" s="852"/>
      <c r="B69" s="906">
        <v>52</v>
      </c>
      <c r="C69" s="850"/>
      <c r="D69" s="974" t="s">
        <v>5785</v>
      </c>
      <c r="E69" s="850"/>
      <c r="F69" s="850"/>
      <c r="G69" s="850"/>
      <c r="H69" s="898"/>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1" t="str">
        <f>IF(I69=0,"",I69)</f>
        <v/>
      </c>
      <c r="M69" s="851" t="str">
        <f>IF(J69=0,"",J69)</f>
        <v/>
      </c>
      <c r="N69" s="851" t="str">
        <f>IF(K69=0,"",K69)</f>
        <v/>
      </c>
      <c r="O69" s="964"/>
      <c r="P69" s="964" t="s">
        <v>140</v>
      </c>
      <c r="Q69" s="964"/>
      <c r="R69" s="964"/>
      <c r="S69" s="964"/>
      <c r="T69" s="850"/>
      <c r="U69" s="850" t="s">
        <v>5786</v>
      </c>
      <c r="V69" s="850"/>
      <c r="W69" s="850"/>
      <c r="X69" s="850"/>
      <c r="Y69" s="1007"/>
      <c r="Z69" s="853"/>
      <c r="AA69" s="856"/>
      <c r="AB69" s="853"/>
      <c r="AC69" s="853"/>
      <c r="AD69" s="853"/>
    </row>
    <row customHeight="1" ht="27">
      <c r="A70" s="852"/>
      <c r="B70" s="906">
        <v>53</v>
      </c>
      <c r="C70" s="850"/>
      <c r="D70" s="974"/>
      <c r="E70" s="850" t="s">
        <v>5770</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93</v>
      </c>
      <c r="R70" s="964"/>
      <c r="S70" s="964"/>
      <c r="T70" s="850"/>
      <c r="U70" s="850"/>
      <c r="V70" s="850" t="s">
        <v>5787</v>
      </c>
      <c r="W70" s="850"/>
      <c r="X70" s="850"/>
      <c r="Y70" s="1007"/>
      <c r="Z70" s="853"/>
      <c r="AA70" s="856"/>
      <c r="AB70" s="853"/>
      <c r="AC70" s="853"/>
      <c r="AD70" s="853"/>
    </row>
    <row customHeight="1" ht="36">
      <c r="A71" s="852"/>
      <c r="B71" s="906">
        <v>54</v>
      </c>
      <c r="C71" s="850"/>
      <c r="D71" s="974"/>
      <c r="E71" s="850" t="s">
        <v>5772</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126</v>
      </c>
      <c r="R71" s="964"/>
      <c r="S71" s="964"/>
      <c r="T71" s="850"/>
      <c r="U71" s="850"/>
      <c r="V71" s="850" t="s">
        <v>5788</v>
      </c>
      <c r="W71" s="850"/>
      <c r="X71" s="850"/>
      <c r="Y71" s="1007"/>
      <c r="Z71" s="853"/>
      <c r="AA71" s="856"/>
      <c r="AB71" s="853"/>
      <c r="AC71" s="853"/>
      <c r="AD71" s="853"/>
    </row>
    <row customHeight="1" ht="27">
      <c r="A72" s="852"/>
      <c r="B72" s="906">
        <v>55</v>
      </c>
      <c r="C72" s="850"/>
      <c r="D72" s="974"/>
      <c r="E72" s="850" t="s">
        <v>5774</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131</v>
      </c>
      <c r="R72" s="964"/>
      <c r="S72" s="964"/>
      <c r="T72" s="850"/>
      <c r="U72" s="850"/>
      <c r="V72" s="850" t="s">
        <v>5789</v>
      </c>
      <c r="W72" s="850"/>
      <c r="X72" s="850"/>
      <c r="Y72" s="1007"/>
      <c r="Z72" s="853"/>
      <c r="AA72" s="856"/>
      <c r="AB72" s="853"/>
      <c r="AC72" s="853"/>
      <c r="AD72" s="853"/>
    </row>
    <row customHeight="1" ht="36">
      <c r="A73" s="852"/>
      <c r="B73" s="906">
        <v>56</v>
      </c>
      <c r="C73" s="850"/>
      <c r="D73" s="974"/>
      <c r="E73" s="850" t="s">
        <v>5776</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135</v>
      </c>
      <c r="R73" s="964"/>
      <c r="S73" s="964"/>
      <c r="T73" s="850"/>
      <c r="U73" s="850"/>
      <c r="V73" s="850" t="s">
        <v>5790</v>
      </c>
      <c r="W73" s="850"/>
      <c r="X73" s="850"/>
      <c r="Y73" s="1007"/>
      <c r="Z73" s="853"/>
      <c r="AA73" s="856"/>
      <c r="AB73" s="853"/>
      <c r="AC73" s="853"/>
      <c r="AD73" s="853"/>
    </row>
    <row customHeight="1" ht="18">
      <c r="A74" s="852"/>
      <c r="B74" s="906">
        <v>57</v>
      </c>
      <c r="C74" s="850"/>
      <c r="D74" s="974"/>
      <c r="E74" s="850" t="s">
        <v>5785</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140</v>
      </c>
      <c r="R74" s="964"/>
      <c r="S74" s="964"/>
      <c r="T74" s="850"/>
      <c r="U74" s="850"/>
      <c r="V74" s="850" t="s">
        <v>5791</v>
      </c>
      <c r="W74" s="850"/>
      <c r="X74" s="850"/>
      <c r="Y74" s="1007"/>
      <c r="Z74" s="853"/>
      <c r="AA74" s="856"/>
      <c r="AB74" s="853"/>
      <c r="AC74" s="853"/>
      <c r="AD74" s="853"/>
    </row>
    <row customHeight="1" ht="18">
      <c r="A75" s="852"/>
      <c r="B75" s="906">
        <v>58</v>
      </c>
      <c r="C75" s="850"/>
      <c r="D75" s="974"/>
      <c r="E75" s="850"/>
      <c r="F75" s="850" t="s">
        <v>5770</v>
      </c>
      <c r="G75" s="850"/>
      <c r="H75" s="898"/>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1" t="str">
        <f>IF(I75=0,"",I75)</f>
        <v/>
      </c>
      <c r="M75" s="851" t="str">
        <f>IF(J75=0,"",J75)</f>
        <v/>
      </c>
      <c r="N75" s="851" t="str">
        <f>IF(K75=0,"",K75)</f>
        <v/>
      </c>
      <c r="O75" s="964"/>
      <c r="P75" s="964"/>
      <c r="Q75" s="964"/>
      <c r="R75" s="964" t="s">
        <v>93</v>
      </c>
      <c r="S75" s="964"/>
      <c r="T75" s="850"/>
      <c r="U75" s="850"/>
      <c r="V75" s="850"/>
      <c r="W75" s="850" t="s">
        <v>5792</v>
      </c>
      <c r="X75" s="850"/>
      <c r="Y75" s="1007"/>
      <c r="Z75" s="853"/>
      <c r="AA75" s="856"/>
      <c r="AB75" s="853"/>
      <c r="AC75" s="853"/>
      <c r="AD75" s="853"/>
    </row>
    <row customHeight="1" ht="36">
      <c r="A76" s="852"/>
      <c r="B76" s="906">
        <v>59</v>
      </c>
      <c r="C76" s="850"/>
      <c r="D76" s="974"/>
      <c r="E76" s="850"/>
      <c r="F76" s="850" t="s">
        <v>5772</v>
      </c>
      <c r="G76" s="850"/>
      <c r="H76" s="898"/>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1" t="str">
        <f>IF(I76=0,"",I76)</f>
        <v/>
      </c>
      <c r="M76" s="851" t="str">
        <f>IF(J76=0,"",J76)</f>
        <v/>
      </c>
      <c r="N76" s="851" t="str">
        <f>IF(K76=0,"",K76)</f>
        <v/>
      </c>
      <c r="O76" s="964"/>
      <c r="P76" s="964"/>
      <c r="Q76" s="964"/>
      <c r="R76" s="964" t="s">
        <v>126</v>
      </c>
      <c r="S76" s="964"/>
      <c r="T76" s="850"/>
      <c r="U76" s="850"/>
      <c r="V76" s="850"/>
      <c r="W76" s="850" t="s">
        <v>5793</v>
      </c>
      <c r="X76" s="850"/>
      <c r="Y76" s="1007"/>
      <c r="Z76" s="853"/>
      <c r="AA76" s="856"/>
      <c r="AB76" s="853"/>
      <c r="AC76" s="853"/>
      <c r="AD76" s="853"/>
    </row>
    <row customHeight="1" ht="18">
      <c r="A77" s="852"/>
      <c r="B77" s="906">
        <v>60</v>
      </c>
      <c r="C77" s="850"/>
      <c r="D77" s="974"/>
      <c r="E77" s="850"/>
      <c r="F77" s="850" t="s">
        <v>5774</v>
      </c>
      <c r="G77" s="850"/>
      <c r="H77" s="898"/>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1" t="str">
        <f>IF(I77=0,"",I77)</f>
        <v/>
      </c>
      <c r="M77" s="851" t="str">
        <f>IF(J77=0,"",J77)</f>
        <v/>
      </c>
      <c r="N77" s="851" t="str">
        <f>IF(K77=0,"",K77)</f>
        <v/>
      </c>
      <c r="O77" s="964"/>
      <c r="P77" s="964"/>
      <c r="Q77" s="964"/>
      <c r="R77" s="964" t="s">
        <v>131</v>
      </c>
      <c r="S77" s="964"/>
      <c r="T77" s="850"/>
      <c r="U77" s="850"/>
      <c r="V77" s="850"/>
      <c r="W77" s="850" t="s">
        <v>5794</v>
      </c>
      <c r="X77" s="850"/>
      <c r="Y77" s="1007"/>
      <c r="Z77" s="853"/>
      <c r="AA77" s="856"/>
      <c r="AB77" s="853"/>
      <c r="AC77" s="853"/>
      <c r="AD77" s="853"/>
    </row>
    <row customHeight="1" ht="72">
      <c r="A78" s="852"/>
      <c r="B78" s="906">
        <v>61</v>
      </c>
      <c r="C78" s="850" t="s">
        <v>5770</v>
      </c>
      <c r="D78" s="974"/>
      <c r="E78" s="850"/>
      <c r="F78" s="850"/>
      <c r="G78" s="850"/>
      <c r="H78" s="898"/>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50" t="s">
        <v>4138</v>
      </c>
      <c r="U78" s="850"/>
      <c r="V78" s="850"/>
      <c r="W78" s="850"/>
      <c r="X78" s="850"/>
      <c r="Y78" s="1007"/>
      <c r="Z78" s="853" t="s">
        <v>5795</v>
      </c>
      <c r="AA78" s="856"/>
      <c r="AB78" s="853"/>
      <c r="AC78" s="853"/>
      <c r="AD78" s="853"/>
    </row>
    <row customHeight="1" ht="36">
      <c r="A79" s="852"/>
      <c r="B79" s="906">
        <v>62</v>
      </c>
      <c r="C79" s="850" t="s">
        <v>5772</v>
      </c>
      <c r="D79" s="974"/>
      <c r="E79" s="850"/>
      <c r="F79" s="850"/>
      <c r="G79" s="850"/>
      <c r="H79" s="898"/>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126</v>
      </c>
      <c r="P79" s="964"/>
      <c r="Q79" s="964"/>
      <c r="R79" s="964"/>
      <c r="S79" s="964"/>
      <c r="T79" s="850" t="s">
        <v>5796</v>
      </c>
      <c r="U79" s="850"/>
      <c r="V79" s="850"/>
      <c r="W79" s="850"/>
      <c r="X79" s="850"/>
      <c r="Y79" s="1007"/>
      <c r="Z79" s="853" t="s">
        <v>5797</v>
      </c>
      <c r="AA79" s="856"/>
      <c r="AB79" s="853"/>
      <c r="AC79" s="853"/>
      <c r="AD79" s="853"/>
    </row>
    <row customHeight="1" ht="45">
      <c r="A80" s="852"/>
      <c r="B80" s="906">
        <v>63</v>
      </c>
      <c r="C80" s="850" t="s">
        <v>5774</v>
      </c>
      <c r="D80" s="974"/>
      <c r="E80" s="850"/>
      <c r="F80" s="850"/>
      <c r="G80" s="850"/>
      <c r="H80" s="898"/>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131</v>
      </c>
      <c r="P80" s="964"/>
      <c r="Q80" s="964"/>
      <c r="R80" s="964"/>
      <c r="S80" s="964"/>
      <c r="T80" s="850" t="s">
        <v>5798</v>
      </c>
      <c r="U80" s="850"/>
      <c r="V80" s="850"/>
      <c r="W80" s="850"/>
      <c r="X80" s="850"/>
      <c r="Y80" s="1007"/>
      <c r="Z80" s="853" t="s">
        <v>5799</v>
      </c>
      <c r="AA80" s="856"/>
      <c r="AB80" s="853"/>
      <c r="AC80" s="853"/>
      <c r="AD80" s="853"/>
    </row>
    <row customHeight="1" ht="36">
      <c r="A81" s="852"/>
      <c r="B81" s="906">
        <v>64</v>
      </c>
      <c r="C81" s="850" t="s">
        <v>5776</v>
      </c>
      <c r="D81" s="974"/>
      <c r="E81" s="850"/>
      <c r="F81" s="850"/>
      <c r="G81" s="850"/>
      <c r="H81" s="898"/>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4" t="s">
        <v>5687</v>
      </c>
      <c r="P81" s="964"/>
      <c r="Q81" s="964"/>
      <c r="R81" s="964"/>
      <c r="S81" s="964"/>
      <c r="T81" s="850" t="s">
        <v>5800</v>
      </c>
      <c r="U81" s="850"/>
      <c r="V81" s="850"/>
      <c r="W81" s="850"/>
      <c r="X81" s="850"/>
      <c r="Y81" s="1007"/>
      <c r="Z81" s="853" t="s">
        <v>5801</v>
      </c>
      <c r="AA81" s="856"/>
      <c r="AB81" s="853"/>
      <c r="AC81" s="853"/>
      <c r="AD81" s="853"/>
    </row>
    <row customHeight="1" ht="90">
      <c r="A82" s="852"/>
      <c r="B82" s="906">
        <v>65</v>
      </c>
      <c r="C82" s="850" t="s">
        <v>5785</v>
      </c>
      <c r="D82" s="974"/>
      <c r="E82" s="850"/>
      <c r="F82" s="850"/>
      <c r="G82" s="850"/>
      <c r="H82" s="898"/>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135</v>
      </c>
      <c r="P82" s="964"/>
      <c r="Q82" s="964"/>
      <c r="R82" s="964"/>
      <c r="S82" s="964"/>
      <c r="T82" s="850" t="s">
        <v>5802</v>
      </c>
      <c r="U82" s="850"/>
      <c r="V82" s="850"/>
      <c r="W82" s="850"/>
      <c r="X82" s="850"/>
      <c r="Y82" s="1007"/>
      <c r="Z82" s="853" t="s">
        <v>5803</v>
      </c>
      <c r="AA82" s="856"/>
      <c r="AB82" s="853"/>
      <c r="AC82" s="853"/>
      <c r="AD82" s="853"/>
    </row>
    <row customHeight="1" ht="9">
      <c r="A83" s="852"/>
      <c r="B83" s="906">
        <v>66</v>
      </c>
      <c r="C83" s="850"/>
      <c r="D83" s="974"/>
      <c r="E83" s="850"/>
      <c r="F83" s="850"/>
      <c r="G83" s="850"/>
      <c r="H83" s="898"/>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1" t="str">
        <f>IF(I83=0,"",I83)</f>
        <v>10.1</v>
      </c>
      <c r="M83" s="851" t="str">
        <f>IF(J83=0,"",J83)</f>
        <v>По приборам учёта </v>
      </c>
      <c r="N83" s="851" t="str">
        <f>IF(K83=0,"",K83)</f>
        <v/>
      </c>
      <c r="O83" s="964" t="s">
        <v>5696</v>
      </c>
      <c r="P83" s="964"/>
      <c r="Q83" s="964"/>
      <c r="R83" s="964"/>
      <c r="S83" s="964"/>
      <c r="T83" s="850" t="s">
        <v>5804</v>
      </c>
      <c r="U83" s="850"/>
      <c r="V83" s="850"/>
      <c r="W83" s="850"/>
      <c r="X83" s="850"/>
      <c r="Y83" s="1007"/>
      <c r="Z83" s="853"/>
      <c r="AA83" s="856"/>
      <c r="AB83" s="853"/>
      <c r="AC83" s="853"/>
      <c r="AD83" s="853"/>
    </row>
    <row customHeight="1" ht="54">
      <c r="A84" s="852"/>
      <c r="B84" s="906">
        <v>67</v>
      </c>
      <c r="C84" s="850"/>
      <c r="D84" s="974"/>
      <c r="E84" s="850"/>
      <c r="F84" s="850"/>
      <c r="G84" s="850"/>
      <c r="H84" s="898"/>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4" t="s">
        <v>5805</v>
      </c>
      <c r="P84" s="964"/>
      <c r="Q84" s="964"/>
      <c r="R84" s="964"/>
      <c r="S84" s="964"/>
      <c r="T84" s="850" t="s">
        <v>5806</v>
      </c>
      <c r="U84" s="850"/>
      <c r="V84" s="850"/>
      <c r="W84" s="850"/>
      <c r="X84" s="850"/>
      <c r="Y84" s="1007"/>
      <c r="Z84" s="853"/>
      <c r="AA84" s="856"/>
      <c r="AB84" s="853"/>
      <c r="AC84" s="853"/>
      <c r="AD84" s="853"/>
    </row>
    <row customHeight="1" ht="9">
      <c r="A85" s="852"/>
      <c r="B85" s="906">
        <v>68</v>
      </c>
      <c r="C85" s="850"/>
      <c r="D85" s="974"/>
      <c r="E85" s="850"/>
      <c r="F85" s="850"/>
      <c r="G85" s="850"/>
      <c r="H85" s="898"/>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1" t="str">
        <f>IF(I85=0,"",I85)</f>
        <v>10.2</v>
      </c>
      <c r="M85" s="851" t="str">
        <f>IF(J85=0,"",J85)</f>
        <v>Расчётным путём</v>
      </c>
      <c r="N85" s="851" t="str">
        <f>IF(K85=0,"",K85)</f>
        <v/>
      </c>
      <c r="O85" s="964" t="s">
        <v>5700</v>
      </c>
      <c r="P85" s="964"/>
      <c r="Q85" s="964"/>
      <c r="R85" s="964"/>
      <c r="S85" s="964"/>
      <c r="T85" s="850" t="s">
        <v>5807</v>
      </c>
      <c r="U85" s="850"/>
      <c r="V85" s="850"/>
      <c r="W85" s="850"/>
      <c r="X85" s="850"/>
      <c r="Y85" s="1007"/>
      <c r="Z85" s="853"/>
      <c r="AA85" s="856"/>
      <c r="AB85" s="853"/>
      <c r="AC85" s="853"/>
      <c r="AD85" s="853"/>
    </row>
    <row customHeight="1" ht="27">
      <c r="A86" s="852"/>
      <c r="B86" s="906">
        <v>69</v>
      </c>
      <c r="C86" s="850"/>
      <c r="D86" s="974"/>
      <c r="E86" s="850"/>
      <c r="F86" s="850"/>
      <c r="G86" s="850"/>
      <c r="H86" s="898"/>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4" t="s">
        <v>5808</v>
      </c>
      <c r="P86" s="964"/>
      <c r="Q86" s="964"/>
      <c r="R86" s="964"/>
      <c r="S86" s="964"/>
      <c r="T86" s="850" t="s">
        <v>5809</v>
      </c>
      <c r="U86" s="850"/>
      <c r="V86" s="850"/>
      <c r="W86" s="850"/>
      <c r="X86" s="850"/>
      <c r="Y86" s="1007"/>
      <c r="Z86" s="853"/>
      <c r="AA86" s="856"/>
      <c r="AB86" s="853"/>
      <c r="AC86" s="853"/>
      <c r="AD86" s="853"/>
    </row>
    <row customHeight="1" ht="36">
      <c r="A87" s="852"/>
      <c r="B87" s="906">
        <v>70</v>
      </c>
      <c r="C87" s="850" t="s">
        <v>5810</v>
      </c>
      <c r="D87" s="974"/>
      <c r="E87" s="850"/>
      <c r="F87" s="850"/>
      <c r="G87" s="850"/>
      <c r="H87" s="898"/>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4" t="s">
        <v>140</v>
      </c>
      <c r="P87" s="964"/>
      <c r="Q87" s="964"/>
      <c r="R87" s="964"/>
      <c r="S87" s="964"/>
      <c r="T87" s="850" t="s">
        <v>5811</v>
      </c>
      <c r="U87" s="850"/>
      <c r="V87" s="850"/>
      <c r="W87" s="850"/>
      <c r="X87" s="850"/>
      <c r="Y87" s="1007"/>
      <c r="Z87" s="853"/>
      <c r="AA87" s="856"/>
      <c r="AB87" s="853"/>
      <c r="AC87" s="853"/>
      <c r="AD87" s="853"/>
    </row>
    <row customHeight="1" ht="18">
      <c r="A88" s="852"/>
      <c r="B88" s="906">
        <v>71</v>
      </c>
      <c r="C88" s="850" t="s">
        <v>5812</v>
      </c>
      <c r="D88" s="974"/>
      <c r="E88" s="850"/>
      <c r="F88" s="850"/>
      <c r="G88" s="850"/>
      <c r="H88" s="898"/>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4" t="s">
        <v>145</v>
      </c>
      <c r="P88" s="964"/>
      <c r="Q88" s="964"/>
      <c r="R88" s="964"/>
      <c r="S88" s="964"/>
      <c r="T88" s="850" t="s">
        <v>4170</v>
      </c>
      <c r="U88" s="850"/>
      <c r="V88" s="850"/>
      <c r="W88" s="850"/>
      <c r="X88" s="850"/>
      <c r="Y88" s="1007"/>
      <c r="Z88" s="853"/>
      <c r="AA88" s="856"/>
      <c r="AB88" s="853"/>
      <c r="AC88" s="853"/>
      <c r="AD88" s="853"/>
    </row>
    <row customHeight="1" ht="18">
      <c r="A89" s="852"/>
      <c r="B89" s="906">
        <v>72</v>
      </c>
      <c r="C89" s="850" t="s">
        <v>5813</v>
      </c>
      <c r="D89" s="974" t="s">
        <v>5810</v>
      </c>
      <c r="E89" s="850" t="s">
        <v>5810</v>
      </c>
      <c r="F89" s="850" t="s">
        <v>5776</v>
      </c>
      <c r="G89" s="850"/>
      <c r="H89" s="898"/>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4" t="s">
        <v>150</v>
      </c>
      <c r="P89" s="964" t="s">
        <v>145</v>
      </c>
      <c r="Q89" s="964" t="s">
        <v>145</v>
      </c>
      <c r="R89" s="964" t="s">
        <v>135</v>
      </c>
      <c r="S89" s="964"/>
      <c r="T89" s="850" t="s">
        <v>4178</v>
      </c>
      <c r="U89" s="850" t="s">
        <v>4178</v>
      </c>
      <c r="V89" s="850" t="s">
        <v>4178</v>
      </c>
      <c r="W89" s="850" t="s">
        <v>4178</v>
      </c>
      <c r="X89" s="850"/>
      <c r="Y89" s="1007"/>
      <c r="Z89" s="853"/>
      <c r="AA89" s="856"/>
      <c r="AB89" s="853"/>
      <c r="AC89" s="853"/>
      <c r="AD89" s="853"/>
    </row>
    <row customHeight="1" ht="27">
      <c r="A90" s="852"/>
      <c r="B90" s="906">
        <v>73</v>
      </c>
      <c r="C90" s="850" t="s">
        <v>5814</v>
      </c>
      <c r="D90" s="974"/>
      <c r="E90" s="850"/>
      <c r="F90" s="850"/>
      <c r="G90" s="850"/>
      <c r="H90" s="898"/>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4" t="s">
        <v>155</v>
      </c>
      <c r="P90" s="964"/>
      <c r="Q90" s="964"/>
      <c r="R90" s="964"/>
      <c r="S90" s="964"/>
      <c r="T90" s="850" t="s">
        <v>4180</v>
      </c>
      <c r="U90" s="850"/>
      <c r="V90" s="850"/>
      <c r="W90" s="850"/>
      <c r="X90" s="850"/>
      <c r="Y90" s="1007"/>
      <c r="Z90" s="853"/>
      <c r="AA90" s="856"/>
      <c r="AB90" s="853"/>
      <c r="AC90" s="853"/>
      <c r="AD90" s="853"/>
    </row>
    <row customHeight="1" ht="18">
      <c r="A91" s="852"/>
      <c r="B91" s="906">
        <v>74</v>
      </c>
      <c r="C91" s="850"/>
      <c r="D91" s="974" t="s">
        <v>5812</v>
      </c>
      <c r="E91" s="850" t="s">
        <v>5812</v>
      </c>
      <c r="F91" s="850"/>
      <c r="G91" s="850"/>
      <c r="H91" s="898"/>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1" t="str">
        <f>IF(I91=0,"",I91)</f>
        <v/>
      </c>
      <c r="M91" s="851" t="str">
        <f>IF(J91=0,"",J91)</f>
        <v/>
      </c>
      <c r="N91" s="851" t="str">
        <f>IF(K91=0,"",K91)</f>
        <v/>
      </c>
      <c r="O91" s="964"/>
      <c r="P91" s="964" t="s">
        <v>150</v>
      </c>
      <c r="Q91" s="964" t="s">
        <v>150</v>
      </c>
      <c r="R91" s="964"/>
      <c r="S91" s="964"/>
      <c r="T91" s="850"/>
      <c r="U91" s="850" t="s">
        <v>5815</v>
      </c>
      <c r="V91" s="850" t="s">
        <v>5815</v>
      </c>
      <c r="W91" s="850"/>
      <c r="X91" s="850"/>
      <c r="Y91" s="1007"/>
      <c r="Z91" s="853"/>
      <c r="AA91" s="856"/>
      <c r="AB91" s="853"/>
      <c r="AC91" s="853"/>
      <c r="AD91" s="853"/>
    </row>
    <row customHeight="1" ht="27">
      <c r="A92" s="852"/>
      <c r="B92" s="906">
        <v>75</v>
      </c>
      <c r="C92" s="850"/>
      <c r="D92" s="974" t="s">
        <v>5813</v>
      </c>
      <c r="E92" s="850"/>
      <c r="F92" s="850"/>
      <c r="G92" s="850"/>
      <c r="H92" s="898"/>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1" t="str">
        <f>IF(I92=0,"",I92)</f>
        <v/>
      </c>
      <c r="M92" s="851" t="str">
        <f>IF(J92=0,"",J92)</f>
        <v/>
      </c>
      <c r="N92" s="851" t="str">
        <f>IF(K92=0,"",K92)</f>
        <v/>
      </c>
      <c r="O92" s="964"/>
      <c r="P92" s="964" t="s">
        <v>155</v>
      </c>
      <c r="Q92" s="964"/>
      <c r="R92" s="964"/>
      <c r="S92" s="964"/>
      <c r="T92" s="850"/>
      <c r="U92" s="850" t="s">
        <v>5816</v>
      </c>
      <c r="V92" s="850"/>
      <c r="W92" s="850"/>
      <c r="X92" s="850"/>
      <c r="Y92" s="1007"/>
      <c r="Z92" s="853"/>
      <c r="AA92" s="856" t="s">
        <v>5817</v>
      </c>
      <c r="AB92" s="853"/>
      <c r="AC92" s="853"/>
      <c r="AD92" s="853"/>
    </row>
    <row customHeight="1" ht="27">
      <c r="A93" s="852"/>
      <c r="B93" s="906">
        <v>76</v>
      </c>
      <c r="C93" s="850"/>
      <c r="D93" s="974"/>
      <c r="E93" s="850"/>
      <c r="F93" s="850"/>
      <c r="G93" s="850"/>
      <c r="H93" s="898"/>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1" t="str">
        <f>IF(I93=0,"",I93)</f>
        <v/>
      </c>
      <c r="M93" s="851" t="str">
        <f>IF(J93=0,"",J93)</f>
        <v/>
      </c>
      <c r="N93" s="851" t="str">
        <f>IF(K93=0,"",K93)</f>
        <v/>
      </c>
      <c r="O93" s="964"/>
      <c r="P93" s="964" t="s">
        <v>5727</v>
      </c>
      <c r="Q93" s="964"/>
      <c r="R93" s="964"/>
      <c r="S93" s="964"/>
      <c r="T93" s="850"/>
      <c r="U93" s="850" t="s">
        <v>5818</v>
      </c>
      <c r="V93" s="850"/>
      <c r="W93" s="850"/>
      <c r="X93" s="850"/>
      <c r="Y93" s="1007"/>
      <c r="Z93" s="853"/>
      <c r="AA93" s="856" t="s">
        <v>5819</v>
      </c>
      <c r="AB93" s="853"/>
      <c r="AC93" s="853"/>
      <c r="AD93" s="853"/>
    </row>
    <row customHeight="1" ht="45">
      <c r="A94" s="852"/>
      <c r="B94" s="906">
        <v>77</v>
      </c>
      <c r="C94" s="850"/>
      <c r="D94" s="974" t="s">
        <v>5814</v>
      </c>
      <c r="E94" s="850"/>
      <c r="F94" s="850"/>
      <c r="G94" s="850"/>
      <c r="H94" s="898"/>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1" t="str">
        <f>IF(I94=0,"",I94)</f>
        <v/>
      </c>
      <c r="M94" s="851" t="str">
        <f>IF(J94=0,"",J94)</f>
        <v/>
      </c>
      <c r="N94" s="851" t="str">
        <f>IF(K94=0,"",K94)</f>
        <v/>
      </c>
      <c r="O94" s="964"/>
      <c r="P94" s="964" t="s">
        <v>160</v>
      </c>
      <c r="Q94" s="964"/>
      <c r="R94" s="964"/>
      <c r="S94" s="964"/>
      <c r="T94" s="850"/>
      <c r="U94" s="850" t="s">
        <v>5820</v>
      </c>
      <c r="V94" s="850"/>
      <c r="W94" s="850"/>
      <c r="X94" s="850"/>
      <c r="Y94" s="1007"/>
      <c r="Z94" s="853"/>
      <c r="AA94" s="856" t="s">
        <v>5821</v>
      </c>
      <c r="AB94" s="853"/>
      <c r="AC94" s="853"/>
      <c r="AD94" s="853"/>
    </row>
    <row customHeight="1" ht="99">
      <c r="A95" s="852"/>
      <c r="B95" s="906">
        <v>78</v>
      </c>
      <c r="C95" s="850" t="s">
        <v>5822</v>
      </c>
      <c r="D95" s="974"/>
      <c r="E95" s="850"/>
      <c r="F95" s="850"/>
      <c r="G95" s="850"/>
      <c r="H95" s="898"/>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4" t="s">
        <v>160</v>
      </c>
      <c r="P95" s="964"/>
      <c r="Q95" s="964"/>
      <c r="R95" s="964"/>
      <c r="S95" s="964"/>
      <c r="T95" s="850" t="s">
        <v>5823</v>
      </c>
      <c r="U95" s="850"/>
      <c r="V95" s="850"/>
      <c r="W95" s="850"/>
      <c r="X95" s="850"/>
      <c r="Y95" s="1007"/>
      <c r="Z95" s="853"/>
      <c r="AA95" s="856"/>
      <c r="AB95" s="853"/>
      <c r="AC95" s="853"/>
      <c r="AD95" s="853"/>
    </row>
    <row customHeight="1" ht="99">
      <c r="A96" s="852"/>
      <c r="B96" s="906">
        <v>79</v>
      </c>
      <c r="C96" s="850" t="s">
        <v>4818</v>
      </c>
      <c r="D96" s="974"/>
      <c r="E96" s="850"/>
      <c r="F96" s="850"/>
      <c r="G96" s="850"/>
      <c r="H96" s="898"/>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128</v>
      </c>
      <c r="P96" s="964"/>
      <c r="Q96" s="964"/>
      <c r="R96" s="964"/>
      <c r="S96" s="964"/>
      <c r="T96" s="850" t="s">
        <v>5824</v>
      </c>
      <c r="U96" s="850"/>
      <c r="V96" s="850"/>
      <c r="W96" s="850"/>
      <c r="X96" s="850"/>
      <c r="Y96" s="1007"/>
      <c r="Z96" s="853" t="s">
        <v>5825</v>
      </c>
      <c r="AA96" s="856"/>
      <c r="AB96" s="853"/>
      <c r="AC96" s="853"/>
      <c r="AD96" s="853"/>
    </row>
    <row customHeight="1" ht="63">
      <c r="A97" s="852"/>
      <c r="B97" s="906">
        <v>80</v>
      </c>
      <c r="C97" s="850" t="s">
        <v>5826</v>
      </c>
      <c r="D97" s="974"/>
      <c r="E97" s="850"/>
      <c r="F97" s="850"/>
      <c r="G97" s="850"/>
      <c r="H97" s="898"/>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169</v>
      </c>
      <c r="P97" s="964"/>
      <c r="Q97" s="964"/>
      <c r="R97" s="964"/>
      <c r="S97" s="964"/>
      <c r="T97" s="850" t="s">
        <v>5827</v>
      </c>
      <c r="U97" s="850"/>
      <c r="V97" s="850"/>
      <c r="W97" s="850"/>
      <c r="X97" s="850"/>
      <c r="Y97" s="1007"/>
      <c r="Z97" s="853" t="s">
        <v>5828</v>
      </c>
      <c r="AA97" s="856"/>
      <c r="AB97" s="853"/>
      <c r="AC97" s="853"/>
      <c r="AD97" s="853"/>
    </row>
    <row customHeight="1" ht="63">
      <c r="A98" s="852"/>
      <c r="B98" s="906">
        <v>81</v>
      </c>
      <c r="C98" s="850" t="s">
        <v>5829</v>
      </c>
      <c r="D98" s="974"/>
      <c r="E98" s="850"/>
      <c r="F98" s="850"/>
      <c r="G98" s="850"/>
      <c r="H98" s="898"/>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174</v>
      </c>
      <c r="P98" s="964"/>
      <c r="Q98" s="964"/>
      <c r="R98" s="964"/>
      <c r="S98" s="964"/>
      <c r="T98" s="850" t="s">
        <v>5830</v>
      </c>
      <c r="U98" s="850"/>
      <c r="V98" s="850"/>
      <c r="W98" s="850"/>
      <c r="X98" s="850"/>
      <c r="Y98" s="1007"/>
      <c r="Z98" s="853" t="s">
        <v>5828</v>
      </c>
      <c r="AA98" s="856"/>
      <c r="AB98" s="853"/>
      <c r="AC98" s="853"/>
      <c r="AD98" s="853"/>
    </row>
    <row customHeight="1" ht="90">
      <c r="A99" s="852"/>
      <c r="B99" s="906">
        <v>82</v>
      </c>
      <c r="C99" s="850" t="s">
        <v>5831</v>
      </c>
      <c r="D99" s="974"/>
      <c r="E99" s="850"/>
      <c r="F99" s="850"/>
      <c r="G99" s="850"/>
      <c r="H99" s="898"/>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4" t="s">
        <v>142</v>
      </c>
      <c r="P99" s="964"/>
      <c r="Q99" s="964"/>
      <c r="R99" s="964"/>
      <c r="S99" s="964"/>
      <c r="T99" s="850" t="s">
        <v>5832</v>
      </c>
      <c r="U99" s="850"/>
      <c r="V99" s="850"/>
      <c r="W99" s="850"/>
      <c r="X99" s="850"/>
      <c r="Y99" s="1007"/>
      <c r="Z99" s="853" t="s">
        <v>4135</v>
      </c>
      <c r="AA99" s="856"/>
      <c r="AB99" s="853"/>
      <c r="AC99" s="853"/>
      <c r="AD99" s="853"/>
    </row>
    <row customHeight="1" ht="27">
      <c r="A100" s="852"/>
      <c r="B100" s="906">
        <v>83</v>
      </c>
      <c r="C100" s="850"/>
      <c r="D100" s="974"/>
      <c r="E100" s="850"/>
      <c r="F100" s="850"/>
      <c r="G100" s="850"/>
      <c r="H100" s="898"/>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4" t="s">
        <v>5833</v>
      </c>
      <c r="P100" s="964"/>
      <c r="Q100" s="964"/>
      <c r="R100" s="964"/>
      <c r="S100" s="964"/>
      <c r="T100" s="850" t="s">
        <v>5834</v>
      </c>
      <c r="U100" s="850"/>
      <c r="V100" s="850"/>
      <c r="W100" s="850"/>
      <c r="X100" s="850"/>
      <c r="Y100" s="1007"/>
      <c r="Z100" s="853" t="s">
        <v>4135</v>
      </c>
      <c r="AA100" s="856"/>
      <c r="AB100" s="853"/>
      <c r="AC100" s="853"/>
      <c r="AD100" s="853"/>
    </row>
    <row customHeight="1" ht="27">
      <c r="A101" s="852"/>
      <c r="B101" s="906">
        <v>84</v>
      </c>
      <c r="C101" s="850"/>
      <c r="D101" s="974"/>
      <c r="E101" s="850"/>
      <c r="F101" s="850"/>
      <c r="G101" s="850"/>
      <c r="H101" s="898"/>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4" t="s">
        <v>5835</v>
      </c>
      <c r="P101" s="964"/>
      <c r="Q101" s="964"/>
      <c r="R101" s="964"/>
      <c r="S101" s="964"/>
      <c r="T101" s="850" t="s">
        <v>5836</v>
      </c>
      <c r="U101" s="850"/>
      <c r="V101" s="850"/>
      <c r="W101" s="850"/>
      <c r="X101" s="850"/>
      <c r="Y101" s="1007"/>
      <c r="Z101" s="853" t="s">
        <v>4135</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5289</v>
      </c>
      <c r="B148" s="852"/>
      <c r="C148" s="850" t="s">
        <v>5837</v>
      </c>
      <c r="D148" s="850" t="s">
        <v>212</v>
      </c>
      <c r="E148" s="850" t="s">
        <v>5291</v>
      </c>
      <c r="F148" s="850" t="s">
        <v>5838</v>
      </c>
      <c r="G148" s="850"/>
      <c r="H148" s="850"/>
      <c r="I148" s="970"/>
      <c r="J148" s="970"/>
      <c r="K148" s="970"/>
      <c r="L148" s="970"/>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5839</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5840</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5293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5295</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5300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0ADE8-7FC6-6298-F964-97FA3F5A46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2" width="12.28125" hidden="1" customWidth="1"/>
    <col min="9" max="9" style="2417" width="3.00390625" customWidth="1"/>
    <col min="10" max="11" style="351" width="3.00390625" customWidth="1"/>
    <col min="12" max="12" style="2427"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23" t="s">
        <v>5841</v>
      </c>
      <c r="M5" s="2623"/>
      <c r="N5" s="2623"/>
      <c r="O5" s="2623"/>
      <c r="P5" s="2623"/>
      <c r="Q5" s="2623"/>
      <c r="R5" s="2623"/>
      <c r="S5" s="2623"/>
      <c r="T5" s="2623"/>
      <c r="U5" s="2623"/>
      <c r="V5" s="1250"/>
      <c r="AD5" s="1162">
        <v>64</v>
      </c>
    </row>
    <row customHeight="1" ht="14.699999999999998">
      <c r="J6" s="383"/>
      <c r="K6" s="383"/>
      <c r="L6" s="2624" t="str">
        <f>IF(org=0,"Не определено",org)</f>
        <v>КГУП "Примтеплоэнерго"</v>
      </c>
      <c r="M6" s="2624"/>
      <c r="N6" s="2624"/>
      <c r="O6" s="2624"/>
      <c r="P6" s="2624"/>
      <c r="Q6" s="2624"/>
      <c r="R6" s="2624"/>
      <c r="S6" s="2624"/>
      <c r="T6" s="2624"/>
      <c r="U6" s="2624"/>
      <c r="V6" s="1250"/>
      <c r="AD6" s="1162">
        <v>14</v>
      </c>
    </row>
    <row customHeight="1" ht="14.699999999999998">
      <c r="J7" s="383"/>
      <c r="K7" s="383"/>
      <c r="L7" s="1282"/>
      <c r="M7" s="370"/>
      <c r="N7" s="370"/>
      <c r="O7" s="329"/>
      <c r="P7" s="329"/>
      <c r="Q7" s="329"/>
      <c r="R7" s="329"/>
      <c r="S7" s="329"/>
      <c r="T7" s="329"/>
      <c r="U7" s="329"/>
      <c r="V7" s="329"/>
      <c r="W7" s="516"/>
      <c r="AD7" s="1162">
        <v>14</v>
      </c>
    </row>
    <row s="1857" customFormat="1" customHeight="1" ht="48.29999999999999">
      <c r="A8" s="1375"/>
      <c r="B8" s="1375"/>
      <c r="C8" s="1375"/>
      <c r="D8" s="1375"/>
      <c r="E8" s="1375"/>
      <c r="F8" s="1375"/>
      <c r="G8" s="1375"/>
      <c r="H8" s="1375"/>
      <c r="L8" s="1283"/>
      <c r="M8" s="302" t="s">
        <v>41</v>
      </c>
      <c r="N8" s="311"/>
      <c r="O8" s="2271" t="str">
        <f>IF(TITLE_NAME_OR_PR_CHANGE="",IF(TITLE_NAME_OR_PR="","",TITLE_NAME_OR_PR),TITLE_NAME_OR_PR_CHANGE)</f>
        <v/>
      </c>
      <c r="P8" s="2271"/>
      <c r="Q8" s="2271"/>
      <c r="R8" s="2271"/>
      <c r="S8" s="2271"/>
      <c r="T8" s="2271"/>
      <c r="U8" s="2271"/>
      <c r="V8" s="333"/>
      <c r="W8" s="333"/>
      <c r="X8" s="287"/>
      <c r="Y8" s="375"/>
      <c r="Z8" s="375"/>
      <c r="AA8" s="375"/>
      <c r="AB8" s="375"/>
      <c r="AC8" s="375"/>
      <c r="AD8" s="425">
        <v>46</v>
      </c>
    </row>
    <row s="1857" customFormat="1" customHeight="1" ht="24">
      <c r="A9" s="1375"/>
      <c r="B9" s="1375"/>
      <c r="C9" s="1375"/>
      <c r="D9" s="1375"/>
      <c r="E9" s="1375"/>
      <c r="F9" s="1375"/>
      <c r="G9" s="1375"/>
      <c r="H9" s="1375"/>
      <c r="L9" s="1283"/>
      <c r="M9" s="302" t="s">
        <v>599</v>
      </c>
      <c r="N9" s="311"/>
      <c r="O9" s="2271" t="str">
        <f>IF(TITLE_DATE_CHANGE_PERIOD="",IF(TITLE_DATE_PR="","",TITLE_DATE_PR),TITLE_DATE_CHANGE_PERIOD)</f>
        <v/>
      </c>
      <c r="P9" s="2271"/>
      <c r="Q9" s="2271"/>
      <c r="R9" s="2271"/>
      <c r="S9" s="2271"/>
      <c r="T9" s="2271"/>
      <c r="U9" s="2271"/>
      <c r="V9" s="333"/>
      <c r="W9" s="333"/>
      <c r="X9" s="287"/>
      <c r="Y9" s="375"/>
      <c r="Z9" s="375"/>
      <c r="AA9" s="375"/>
      <c r="AB9" s="375"/>
      <c r="AC9" s="375"/>
      <c r="AD9" s="425">
        <v>23</v>
      </c>
    </row>
    <row s="1857" customFormat="1" customHeight="1" ht="24">
      <c r="A10" s="1375"/>
      <c r="B10" s="1375"/>
      <c r="C10" s="1375"/>
      <c r="D10" s="1375"/>
      <c r="E10" s="1375"/>
      <c r="F10" s="1375"/>
      <c r="G10" s="1375"/>
      <c r="H10" s="1375"/>
      <c r="L10" s="1257"/>
      <c r="M10" s="302" t="s">
        <v>600</v>
      </c>
      <c r="N10" s="311"/>
      <c r="O10" s="2271" t="str">
        <f>IF(TITLE_NUMBER_PR_CHANGE="",IF(TITLE_NUMBER_PR="","",TITLE_NUMBER_PR),TITLE_NUMBER_PR_CHANGE)</f>
        <v/>
      </c>
      <c r="P10" s="2271"/>
      <c r="Q10" s="2271"/>
      <c r="R10" s="2271"/>
      <c r="S10" s="2271"/>
      <c r="T10" s="2271"/>
      <c r="U10" s="2271"/>
      <c r="V10" s="333"/>
      <c r="W10" s="333"/>
      <c r="X10" s="287"/>
      <c r="Y10" s="375"/>
      <c r="Z10" s="375"/>
      <c r="AA10" s="375"/>
      <c r="AB10" s="375"/>
      <c r="AC10" s="375"/>
      <c r="AD10" s="425">
        <v>23</v>
      </c>
    </row>
    <row s="1857" customFormat="1" customHeight="1" ht="24">
      <c r="A11" s="1375"/>
      <c r="B11" s="1375"/>
      <c r="C11" s="1375"/>
      <c r="D11" s="1375"/>
      <c r="E11" s="1375"/>
      <c r="F11" s="1375"/>
      <c r="G11" s="1375"/>
      <c r="H11" s="1375"/>
      <c r="L11" s="1257"/>
      <c r="M11" s="302" t="s">
        <v>42</v>
      </c>
      <c r="N11" s="311"/>
      <c r="O11" s="2271" t="str">
        <f>IF(TITLE_IST_PUB_CHANGE="",IF(TITLE_IST_PUB="","",TITLE_IST_PUB),TITLE_IST_PUB_CHANGE)</f>
        <v/>
      </c>
      <c r="P11" s="2271"/>
      <c r="Q11" s="2271"/>
      <c r="R11" s="2271"/>
      <c r="S11" s="2271"/>
      <c r="T11" s="2271"/>
      <c r="U11" s="2271"/>
      <c r="V11" s="333"/>
      <c r="W11" s="333"/>
      <c r="X11" s="287"/>
      <c r="Y11" s="375"/>
      <c r="Z11" s="375"/>
      <c r="AA11" s="375"/>
      <c r="AB11" s="375"/>
      <c r="AC11" s="375"/>
      <c r="AD11" s="425">
        <v>23</v>
      </c>
    </row>
    <row s="1857" customFormat="1" customHeight="1" ht="11.25" hidden="1">
      <c r="A12" s="1375"/>
      <c r="B12" s="1375"/>
      <c r="C12" s="1375"/>
      <c r="D12" s="1375"/>
      <c r="E12" s="1375"/>
      <c r="F12" s="1375"/>
      <c r="G12" s="1375"/>
      <c r="H12" s="1375"/>
      <c r="L12" s="2625"/>
      <c r="M12" s="2625"/>
      <c r="N12" s="1294"/>
      <c r="O12" s="333"/>
      <c r="P12" s="333"/>
      <c r="Q12" s="333"/>
      <c r="R12" s="333"/>
      <c r="S12" s="333"/>
      <c r="T12" s="333"/>
      <c r="U12" s="333"/>
      <c r="V12" s="285" t="s">
        <v>603</v>
      </c>
      <c r="Y12" s="375"/>
      <c r="Z12" s="375"/>
      <c r="AA12" s="375"/>
      <c r="AB12" s="375"/>
      <c r="AC12" s="375"/>
      <c r="AD12" s="425">
        <v>0</v>
      </c>
    </row>
    <row customHeight="1" ht="14.699999999999998">
      <c r="J13" s="383"/>
      <c r="K13" s="383"/>
      <c r="L13" s="1282"/>
      <c r="M13" s="370"/>
      <c r="N13" s="1251"/>
      <c r="O13" s="2272"/>
      <c r="P13" s="2272"/>
      <c r="Q13" s="2272"/>
      <c r="R13" s="2272"/>
      <c r="S13" s="2272"/>
      <c r="T13" s="2272"/>
      <c r="U13" s="2272"/>
      <c r="V13" s="2272"/>
      <c r="AD13" s="1162">
        <v>14</v>
      </c>
    </row>
    <row customHeight="1" ht="14.699999999999998">
      <c r="J14" s="383"/>
      <c r="K14" s="383"/>
      <c r="L14" s="2147" t="s">
        <v>476</v>
      </c>
      <c r="M14" s="2147"/>
      <c r="N14" s="2147"/>
      <c r="O14" s="2147"/>
      <c r="P14" s="2147"/>
      <c r="Q14" s="2147"/>
      <c r="R14" s="2147"/>
      <c r="S14" s="2147"/>
      <c r="T14" s="2147"/>
      <c r="U14" s="2147"/>
      <c r="V14" s="2147"/>
      <c r="W14" s="2147"/>
      <c r="X14" s="2147" t="s">
        <v>477</v>
      </c>
      <c r="AD14" s="1162">
        <v>14</v>
      </c>
    </row>
    <row customHeight="1" ht="14.699999999999998">
      <c r="J15" s="383"/>
      <c r="K15" s="383"/>
      <c r="L15" s="2293" t="s">
        <v>88</v>
      </c>
      <c r="M15" s="2229" t="s">
        <v>604</v>
      </c>
      <c r="N15" s="308"/>
      <c r="O15" s="2294" t="s">
        <v>5842</v>
      </c>
      <c r="P15" s="2295"/>
      <c r="Q15" s="2295"/>
      <c r="R15" s="2295"/>
      <c r="S15" s="2295"/>
      <c r="T15" s="2295"/>
      <c r="U15" s="2296"/>
      <c r="V15" s="2297" t="s">
        <v>606</v>
      </c>
      <c r="W15" s="2300" t="s">
        <v>4815</v>
      </c>
      <c r="X15" s="2147"/>
      <c r="AD15" s="1162">
        <v>14</v>
      </c>
    </row>
    <row customHeight="1" ht="35.699999999999996">
      <c r="J16" s="383"/>
      <c r="K16" s="383"/>
      <c r="L16" s="2293"/>
      <c r="M16" s="2229"/>
      <c r="N16" s="1038"/>
      <c r="O16" s="2280" t="s">
        <v>609</v>
      </c>
      <c r="P16" s="2280" t="s">
        <v>610</v>
      </c>
      <c r="Q16" s="2282" t="s">
        <v>611</v>
      </c>
      <c r="R16" s="2283"/>
      <c r="S16" s="2282" t="s">
        <v>625</v>
      </c>
      <c r="T16" s="2289"/>
      <c r="U16" s="2283"/>
      <c r="V16" s="2298"/>
      <c r="W16" s="2301"/>
      <c r="X16" s="2147"/>
      <c r="AD16" s="1162">
        <v>34</v>
      </c>
    </row>
    <row customHeight="1" ht="35.699999999999996">
      <c r="A17" s="1377" t="s">
        <v>318</v>
      </c>
      <c r="B17" s="1377" t="s">
        <v>319</v>
      </c>
      <c r="C17" s="1377" t="s">
        <v>320</v>
      </c>
      <c r="D17" s="1377" t="s">
        <v>321</v>
      </c>
      <c r="E17" s="1377"/>
      <c r="J17" s="383"/>
      <c r="K17" s="383"/>
      <c r="L17" s="2293"/>
      <c r="M17" s="2229"/>
      <c r="N17" s="309"/>
      <c r="O17" s="2281"/>
      <c r="P17" s="2281"/>
      <c r="Q17" s="1229" t="s">
        <v>620</v>
      </c>
      <c r="R17" s="1229" t="s">
        <v>621</v>
      </c>
      <c r="S17" s="1299" t="s">
        <v>622</v>
      </c>
      <c r="T17" s="2290" t="s">
        <v>623</v>
      </c>
      <c r="U17" s="2291"/>
      <c r="V17" s="2299"/>
      <c r="W17" s="2302"/>
      <c r="X17" s="2147"/>
      <c r="AD17" s="1162">
        <v>34</v>
      </c>
    </row>
    <row s="1648" customFormat="1" customHeight="1" ht="11.549999999999999">
      <c r="A18" s="1377"/>
      <c r="B18" s="1377"/>
      <c r="C18" s="1377"/>
      <c r="D18" s="1377"/>
      <c r="E18" s="1377"/>
      <c r="F18" s="1369"/>
      <c r="G18" s="1369"/>
      <c r="H18" s="1369"/>
      <c r="I18" s="1253"/>
      <c r="J18" s="1254"/>
      <c r="K18" s="1261">
        <v>1</v>
      </c>
      <c r="L18" s="1284" t="s">
        <v>137</v>
      </c>
      <c r="M18" s="1262" t="s">
        <v>102</v>
      </c>
      <c r="N18" s="1252" t="str">
        <f>OFFSET(N18,0,-1)</f>
        <v>2</v>
      </c>
      <c r="O18" s="1296">
        <f>OFFSET(O18,0,-1)+1</f>
        <v>3</v>
      </c>
      <c r="P18" s="1296"/>
      <c r="Q18" s="1296">
        <f>OFFSET(Q18,0,-1)+1</f>
        <v>1</v>
      </c>
      <c r="R18" s="1296">
        <f>OFFSET(R18,0,-1)+1</f>
        <v>2</v>
      </c>
      <c r="S18" s="1296">
        <f>OFFSET(S18,0,-1)+1</f>
        <v>3</v>
      </c>
      <c r="T18" s="2292">
        <f>OFFSET(T18,0,-1)+1</f>
        <v>4</v>
      </c>
      <c r="U18" s="2292"/>
      <c r="V18" s="1296">
        <f>OFFSET(V18,0,-2)+1</f>
        <v>5</v>
      </c>
      <c r="W18" s="1252">
        <f>OFFSET(W18,0,-1)</f>
        <v>5</v>
      </c>
      <c r="X18" s="1296">
        <f>OFFSET(X18,0,-1)+1</f>
        <v>6</v>
      </c>
      <c r="Y18" s="518"/>
      <c r="Z18" s="518"/>
      <c r="AA18" s="518"/>
      <c r="AB18" s="518"/>
      <c r="AC18" s="518"/>
      <c r="AD18" s="503">
        <v>11</v>
      </c>
    </row>
    <row customHeight="1" ht="21">
      <c r="A19" s="1370" t="s">
        <v>346</v>
      </c>
      <c r="B19" s="1370" t="s">
        <v>347</v>
      </c>
      <c r="C19" s="1370" t="s">
        <v>348</v>
      </c>
      <c r="D19" s="1370" t="s">
        <v>349</v>
      </c>
      <c r="E19" s="1370"/>
      <c r="F19" s="1372"/>
      <c r="G19" s="1372"/>
      <c r="H19" s="1372"/>
      <c r="I19" s="368"/>
      <c r="J19" s="367"/>
      <c r="K19" s="362"/>
      <c r="L19" s="1300">
        <f>INDEX(PT_DIFFERENTIATION_NUM_NTAR,MATCH(A19,PT_DIFFERENTIATION_NTAR_ID,0))</f>
        <v>0</v>
      </c>
      <c r="M19" s="305" t="s">
        <v>307</v>
      </c>
      <c r="N19" s="307"/>
      <c r="O19" s="2626" t="str">
        <f>INDEX(PT_DIFFERENTIATION_NTAR,MATCH(A19,PT_DIFFERENTIATION_NTAR_ID,0))</f>
        <v/>
      </c>
      <c r="P19" s="2626"/>
      <c r="Q19" s="2626"/>
      <c r="R19" s="2626"/>
      <c r="S19" s="2626"/>
      <c r="T19" s="2626"/>
      <c r="U19" s="2626"/>
      <c r="V19" s="2626"/>
      <c r="W19" s="2626"/>
      <c r="X19" s="1265" t="s">
        <v>572</v>
      </c>
      <c r="Z19" s="507"/>
      <c r="AA19" s="507" t="str">
        <f>IF(M19="","",M19)</f>
        <v>Наименование тарифа</v>
      </c>
      <c r="AB19" s="507"/>
      <c r="AC19" s="507"/>
      <c r="AD19" s="1162">
        <v>20</v>
      </c>
    </row>
    <row customHeight="1" ht="21">
      <c r="A20" s="1370" t="s">
        <v>346</v>
      </c>
      <c r="B20" s="1370" t="s">
        <v>347</v>
      </c>
      <c r="C20" s="1370" t="s">
        <v>348</v>
      </c>
      <c r="D20" s="1370" t="s">
        <v>349</v>
      </c>
      <c r="E20" s="1370"/>
      <c r="F20" s="1372"/>
      <c r="G20" s="1372"/>
      <c r="H20" s="1372"/>
      <c r="I20" s="1297"/>
      <c r="J20" s="359"/>
      <c r="K20" s="360"/>
      <c r="L20" s="1300" t="str">
        <f>INDEX(PT_DIFFERENTIATION_NUM_TER,MATCH(B19,PT_DIFFERENTIATION_TER_ID,0))</f>
        <v>.</v>
      </c>
      <c r="M20" s="315" t="s">
        <v>573</v>
      </c>
      <c r="N20" s="307"/>
      <c r="O20" s="2626" t="str">
        <f>INDEX(PT_DIFFERENTIATION_TER,MATCH(B19,PT_DIFFERENTIATION_TER_ID,0))</f>
        <v/>
      </c>
      <c r="P20" s="2626"/>
      <c r="Q20" s="2626"/>
      <c r="R20" s="2626"/>
      <c r="S20" s="2626"/>
      <c r="T20" s="2626"/>
      <c r="U20" s="2626"/>
      <c r="V20" s="2626"/>
      <c r="W20" s="2626"/>
      <c r="X20" s="1265" t="s">
        <v>574</v>
      </c>
      <c r="Z20" s="507"/>
      <c r="AA20" s="507" t="str">
        <f>IF(M20="","",M20)</f>
        <v>Территория действия тарифа</v>
      </c>
      <c r="AB20" s="507"/>
      <c r="AC20" s="507"/>
      <c r="AD20" s="1162">
        <v>20</v>
      </c>
    </row>
    <row customHeight="1" ht="24">
      <c r="A21" s="1370" t="s">
        <v>346</v>
      </c>
      <c r="B21" s="1370" t="s">
        <v>347</v>
      </c>
      <c r="C21" s="1370" t="s">
        <v>348</v>
      </c>
      <c r="D21" s="1370" t="s">
        <v>349</v>
      </c>
      <c r="E21" s="1370"/>
      <c r="F21" s="1372"/>
      <c r="G21" s="1372"/>
      <c r="H21" s="1372"/>
      <c r="I21" s="361"/>
      <c r="J21" s="359"/>
      <c r="K21" s="360"/>
      <c r="L21" s="1300" t="str">
        <f>INDEX(PT_DIFFERENTIATION_NUM_CS,MATCH(C19,PT_DIFFERENTIATION_CS_ID,0))</f>
        <v>..</v>
      </c>
      <c r="M21" s="316" t="s">
        <v>575</v>
      </c>
      <c r="N21" s="307"/>
      <c r="O21" s="2626" t="str">
        <f>INDEX(PT_DIFFERENTIATION_CS,MATCH(C19,PT_DIFFERENTIATION_CS_ID,0))</f>
        <v/>
      </c>
      <c r="P21" s="2626"/>
      <c r="Q21" s="2626"/>
      <c r="R21" s="2626"/>
      <c r="S21" s="2626"/>
      <c r="T21" s="2626"/>
      <c r="U21" s="2626"/>
      <c r="V21" s="2626"/>
      <c r="W21" s="2626"/>
      <c r="X21" s="1265" t="s">
        <v>576</v>
      </c>
      <c r="Z21" s="507"/>
      <c r="AA21" s="507" t="str">
        <f>IF(M21="","",M21)</f>
        <v>Наименование системы теплоснабжения </v>
      </c>
      <c r="AB21" s="507"/>
      <c r="AC21" s="507"/>
      <c r="AD21" s="1162">
        <v>23</v>
      </c>
    </row>
    <row customHeight="1" ht="21">
      <c r="A22" s="1370" t="s">
        <v>346</v>
      </c>
      <c r="B22" s="1370" t="s">
        <v>347</v>
      </c>
      <c r="C22" s="1370" t="s">
        <v>348</v>
      </c>
      <c r="D22" s="1370" t="s">
        <v>349</v>
      </c>
      <c r="E22" s="1370"/>
      <c r="F22" s="1372"/>
      <c r="G22" s="1372"/>
      <c r="H22" s="1372"/>
      <c r="I22" s="361"/>
      <c r="J22" s="359"/>
      <c r="K22" s="360"/>
      <c r="L22" s="1300" t="str">
        <f>INDEX(PT_DIFFERENTIATION_NUM_IST_TE,MATCH(D19,PT_DIFFERENTIATION_IST_TE_ID,0))</f>
        <v>...</v>
      </c>
      <c r="M22" s="317" t="s">
        <v>577</v>
      </c>
      <c r="N22" s="307"/>
      <c r="O22" s="2626" t="str">
        <f>INDEX(PT_DIFFERENTIATION_IST_TE,MATCH(D19,PT_DIFFERENTIATION_IST_TE_ID,0))</f>
        <v/>
      </c>
      <c r="P22" s="2626"/>
      <c r="Q22" s="2626"/>
      <c r="R22" s="2626"/>
      <c r="S22" s="2626"/>
      <c r="T22" s="2626"/>
      <c r="U22" s="2626"/>
      <c r="V22" s="2626"/>
      <c r="W22" s="2626"/>
      <c r="X22" s="1265" t="s">
        <v>578</v>
      </c>
      <c r="Z22" s="507"/>
      <c r="AA22" s="507" t="str">
        <f>IF(M22="","",M22)</f>
        <v>Источник тепловой энергии  </v>
      </c>
      <c r="AB22" s="507"/>
      <c r="AC22" s="507"/>
      <c r="AD22" s="1162">
        <v>20</v>
      </c>
    </row>
    <row customHeight="1" ht="96.75">
      <c r="A23" s="1370" t="s">
        <v>346</v>
      </c>
      <c r="B23" s="1370" t="s">
        <v>347</v>
      </c>
      <c r="C23" s="1370" t="s">
        <v>348</v>
      </c>
      <c r="D23" s="1370" t="s">
        <v>349</v>
      </c>
      <c r="E23" s="1370"/>
      <c r="F23" s="2627" t="str">
        <f>L22&amp;".1"</f>
        <v>....1</v>
      </c>
      <c r="I23" s="2277">
        <v>1</v>
      </c>
      <c r="J23" s="1298"/>
      <c r="K23" s="363"/>
      <c r="L23" s="1300" t="str">
        <f>$F$23</f>
        <v>....1</v>
      </c>
      <c r="M23" s="292" t="s">
        <v>580</v>
      </c>
      <c r="N23" s="307"/>
      <c r="O23" s="2325"/>
      <c r="P23" s="2325"/>
      <c r="Q23" s="2325"/>
      <c r="R23" s="2325"/>
      <c r="S23" s="2325"/>
      <c r="T23" s="2325"/>
      <c r="U23" s="2325"/>
      <c r="V23" s="2325"/>
      <c r="W23" s="2325"/>
      <c r="X23" s="1265" t="s">
        <v>581</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346</v>
      </c>
      <c r="B24" s="1370" t="s">
        <v>347</v>
      </c>
      <c r="C24" s="1370" t="s">
        <v>348</v>
      </c>
      <c r="D24" s="1370" t="s">
        <v>349</v>
      </c>
      <c r="E24" s="1370"/>
      <c r="F24" s="2627"/>
      <c r="G24" s="2237" t="str">
        <f>F23&amp;".1"</f>
        <v>....1.1</v>
      </c>
      <c r="I24" s="2277"/>
      <c r="J24" s="2277">
        <v>1</v>
      </c>
      <c r="K24" s="364"/>
      <c r="L24" s="1300" t="str">
        <f>$G$24</f>
        <v>....1.1</v>
      </c>
      <c r="M24" s="293" t="s">
        <v>583</v>
      </c>
      <c r="N24" s="307"/>
      <c r="O24" s="2265"/>
      <c r="P24" s="2266"/>
      <c r="Q24" s="2266"/>
      <c r="R24" s="2266"/>
      <c r="S24" s="2266"/>
      <c r="T24" s="2266"/>
      <c r="U24" s="2266"/>
      <c r="V24" s="2266"/>
      <c r="W24" s="2267"/>
      <c r="X24" s="1265" t="s">
        <v>584</v>
      </c>
      <c r="Z24" s="507"/>
      <c r="AA24" s="507" t="str">
        <f>IF(M24="","",M24)</f>
        <v>Группа потребителей</v>
      </c>
      <c r="AB24" s="507"/>
      <c r="AC24" s="507"/>
      <c r="AD24" s="1162">
        <v>82</v>
      </c>
    </row>
    <row customHeight="1" ht="11.549999999999999">
      <c r="A25" s="1370" t="s">
        <v>346</v>
      </c>
      <c r="B25" s="1370" t="s">
        <v>347</v>
      </c>
      <c r="C25" s="1370" t="s">
        <v>348</v>
      </c>
      <c r="D25" s="1370" t="s">
        <v>349</v>
      </c>
      <c r="E25" s="1370"/>
      <c r="F25" s="2627"/>
      <c r="G25" s="2237"/>
      <c r="H25" s="2237" t="str">
        <f>G24&amp;".1"</f>
        <v>....1.1.1</v>
      </c>
      <c r="I25" s="2277"/>
      <c r="J25" s="2277"/>
      <c r="K25" s="364">
        <v>1</v>
      </c>
      <c r="L25" s="1300" t="str">
        <f>$H$25</f>
        <v>....1.1.1</v>
      </c>
      <c r="M25" s="1354"/>
      <c r="N25" s="307"/>
      <c r="O25" s="758"/>
      <c r="P25" s="332"/>
      <c r="Q25" s="758"/>
      <c r="R25" s="1264"/>
      <c r="S25" s="2622"/>
      <c r="T25" s="2127" t="s">
        <v>62</v>
      </c>
      <c r="U25" s="2622"/>
      <c r="V25" s="2127" t="s">
        <v>19</v>
      </c>
      <c r="W25" s="332"/>
      <c r="X25" s="2273" t="s">
        <v>586</v>
      </c>
      <c r="Y25" s="518">
        <f>STRCHECKDATE(O26:W26)</f>
      </c>
      <c r="Z25" s="507"/>
      <c r="AA25" s="507" t="str">
        <f>IF(M25="","",M25)</f>
        <v/>
      </c>
      <c r="AB25" s="507"/>
      <c r="AC25" s="507"/>
      <c r="AD25" s="1162">
        <v>11</v>
      </c>
    </row>
    <row customHeight="1" ht="11.549999999999999">
      <c r="A26" s="1370" t="s">
        <v>346</v>
      </c>
      <c r="B26" s="1370" t="s">
        <v>347</v>
      </c>
      <c r="C26" s="1370" t="s">
        <v>348</v>
      </c>
      <c r="D26" s="1370" t="s">
        <v>349</v>
      </c>
      <c r="E26" s="1370"/>
      <c r="F26" s="2627"/>
      <c r="G26" s="2237"/>
      <c r="H26" s="2237"/>
      <c r="I26" s="2277"/>
      <c r="J26" s="2277"/>
      <c r="K26" s="364"/>
      <c r="L26" s="1301"/>
      <c r="M26" s="307"/>
      <c r="N26" s="307"/>
      <c r="O26" s="332"/>
      <c r="P26" s="332"/>
      <c r="Q26" s="332"/>
      <c r="R26" s="335" t="str">
        <f>S25&amp;"-"&amp;U25</f>
        <v>-</v>
      </c>
      <c r="S26" s="2286"/>
      <c r="T26" s="2127"/>
      <c r="U26" s="2286"/>
      <c r="V26" s="2127"/>
      <c r="W26" s="332"/>
      <c r="X26" s="2274"/>
      <c r="Z26" s="507"/>
      <c r="AA26" s="507" t="str">
        <f>IF(M26="","",M26)</f>
        <v/>
      </c>
      <c r="AB26" s="507"/>
      <c r="AC26" s="507"/>
      <c r="AD26" s="1162">
        <v>11</v>
      </c>
    </row>
    <row customHeight="1" ht="15.75">
      <c r="A27" s="1370" t="s">
        <v>346</v>
      </c>
      <c r="B27" s="1370" t="s">
        <v>347</v>
      </c>
      <c r="C27" s="1370" t="s">
        <v>348</v>
      </c>
      <c r="D27" s="1370" t="s">
        <v>349</v>
      </c>
      <c r="E27" s="1370"/>
      <c r="F27" s="2627"/>
      <c r="G27" s="2237"/>
      <c r="I27" s="2277"/>
      <c r="J27" s="2277"/>
      <c r="K27" s="363"/>
      <c r="L27" s="1285"/>
      <c r="M27" s="295" t="s">
        <v>587</v>
      </c>
      <c r="N27" s="374"/>
      <c r="O27" s="374"/>
      <c r="P27" s="374"/>
      <c r="Q27" s="374"/>
      <c r="R27" s="374"/>
      <c r="S27" s="374"/>
      <c r="T27" s="374"/>
      <c r="U27" s="374"/>
      <c r="V27" s="374"/>
      <c r="W27" s="331"/>
      <c r="X27" s="2275"/>
      <c r="Z27" s="507"/>
      <c r="AA27" s="507" t="str">
        <f>IF(M27="","",M27)</f>
        <v>Добавить вид теплоносителя (параметры теплоносителя)</v>
      </c>
      <c r="AB27" s="507"/>
      <c r="AC27" s="507"/>
      <c r="AD27" s="1162">
        <v>15</v>
      </c>
    </row>
    <row customHeight="1" ht="15.75">
      <c r="A28" s="1370" t="s">
        <v>346</v>
      </c>
      <c r="B28" s="1370" t="s">
        <v>347</v>
      </c>
      <c r="C28" s="1370" t="s">
        <v>348</v>
      </c>
      <c r="D28" s="1370" t="s">
        <v>349</v>
      </c>
      <c r="E28" s="1370"/>
      <c r="F28" s="2627"/>
      <c r="I28" s="2277"/>
      <c r="J28" s="1298"/>
      <c r="K28" s="363"/>
      <c r="L28" s="1285"/>
      <c r="M28" s="294" t="s">
        <v>588</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346</v>
      </c>
      <c r="B29" s="1370" t="s">
        <v>347</v>
      </c>
      <c r="C29" s="1370" t="s">
        <v>348</v>
      </c>
      <c r="D29" s="1370" t="s">
        <v>349</v>
      </c>
      <c r="E29" s="1370"/>
      <c r="F29" s="1372"/>
      <c r="G29" s="1372"/>
      <c r="H29" s="544"/>
      <c r="I29" s="367"/>
      <c r="J29" s="382"/>
      <c r="K29" s="362"/>
      <c r="L29" s="1285"/>
      <c r="M29" s="372" t="s">
        <v>589</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346</v>
      </c>
      <c r="B30" s="1370" t="s">
        <v>347</v>
      </c>
      <c r="C30" s="1370" t="s">
        <v>348</v>
      </c>
      <c r="D30" s="1370"/>
      <c r="E30" s="1370" t="s">
        <v>1976</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346</v>
      </c>
      <c r="B31" s="1370" t="s">
        <v>347</v>
      </c>
      <c r="C31" s="1370"/>
      <c r="D31" s="1370"/>
      <c r="E31" s="1370" t="s">
        <v>5843</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5844</v>
      </c>
      <c r="B32" s="1370"/>
      <c r="C32" s="1370"/>
      <c r="D32" s="1370"/>
      <c r="E32" s="1370" t="s">
        <v>244</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4" customFormat="1" customHeight="1" ht="11.549999999999999">
      <c r="A33" s="1370"/>
      <c r="B33" s="1370"/>
      <c r="C33" s="1370"/>
      <c r="D33" s="1370"/>
      <c r="E33" s="1370" t="s">
        <v>624</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4323</v>
      </c>
      <c r="M35" s="2305" t="s">
        <v>5845</v>
      </c>
      <c r="N35" s="2305"/>
      <c r="O35" s="2305"/>
      <c r="P35" s="2305"/>
      <c r="Q35" s="2305"/>
      <c r="R35" s="2305"/>
      <c r="S35" s="2305"/>
      <c r="T35" s="2305"/>
      <c r="U35" s="2305"/>
      <c r="V35" s="2305"/>
      <c r="W35" s="2305"/>
      <c r="X35" s="2305"/>
      <c r="AD35" s="1162">
        <v>27</v>
      </c>
    </row>
    <row customHeight="1" ht="109.19999999999999">
      <c r="H36" s="544"/>
      <c r="I36" s="1310"/>
      <c r="M36" s="2305" t="s">
        <v>5846</v>
      </c>
      <c r="N36" s="2305"/>
      <c r="O36" s="2305"/>
      <c r="P36" s="2305"/>
      <c r="Q36" s="2305"/>
      <c r="R36" s="2305"/>
      <c r="S36" s="2305"/>
      <c r="T36" s="2305"/>
      <c r="U36" s="2305"/>
      <c r="V36" s="2305"/>
      <c r="W36" s="2305"/>
      <c r="X36" s="2305"/>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82</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95DFE-4644-DCD8-4D28-ABEA5930C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489EA-A8FA-D75F-F744-6728B0F83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610C8-8B6E-DD3B-389E-1FB2A85EF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E5ED8-8588-EC88-720F-7C5F05CC3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2EDF8-B62B-EE03-5B78-A1700D8F5B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E81C-25A8-D428-AAF8-20AC96FC4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04A8-4008-44A8-4DC4-89924E35D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96088-D1F8-87D5-0278-26644C0F88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E478-1B8C-C595-7668-4DA5CE834F48}"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36" t="s">
        <v>5847</v>
      </c>
      <c r="B1" s="2637" t="s">
        <v>5848</v>
      </c>
      <c r="C1" s="2638" t="s">
        <v>5849</v>
      </c>
      <c r="D1" s="2639"/>
      <c r="E1" s="843" t="s">
        <v>5850</v>
      </c>
    </row>
    <row customHeight="1" ht="11.25">
      <c r="A2" s="2640"/>
      <c r="B2" s="772" t="s">
        <v>27</v>
      </c>
      <c r="C2" s="760"/>
      <c r="D2" s="771"/>
      <c r="E2" s="843"/>
    </row>
    <row customHeight="1" ht="11.25">
      <c r="A3" s="2641"/>
      <c r="B3" s="2642" t="s">
        <v>33</v>
      </c>
      <c r="C3" s="760"/>
      <c r="D3" s="771"/>
      <c r="E3" s="843"/>
    </row>
    <row customHeight="1" ht="11.25">
      <c r="A4" s="2643"/>
      <c r="B4" s="773" t="s">
        <v>5289</v>
      </c>
      <c r="C4" s="760"/>
      <c r="D4" s="771"/>
      <c r="E4" s="843"/>
    </row>
    <row customHeight="1" ht="11.25">
      <c r="A5" s="2644"/>
      <c r="B5" s="773" t="s">
        <v>5285</v>
      </c>
      <c r="C5" s="2645" t="s">
        <v>5620</v>
      </c>
      <c r="D5" s="2646" t="s">
        <v>5851</v>
      </c>
      <c r="E5" s="843"/>
    </row>
    <row s="1854" customFormat="1" customHeight="1" ht="11.25">
      <c r="A6" s="2647"/>
      <c r="B6" s="773" t="s">
        <v>5293</v>
      </c>
      <c r="C6" s="760"/>
      <c r="D6" s="771"/>
      <c r="E6" s="843"/>
    </row>
    <row customHeight="1" ht="11.25">
      <c r="A7" s="2648"/>
      <c r="B7" s="773" t="s">
        <v>5300</v>
      </c>
      <c r="C7" s="760"/>
      <c r="D7" s="771"/>
      <c r="E7" s="843"/>
    </row>
    <row customHeight="1" ht="11.25">
      <c r="A8" s="763"/>
      <c r="B8" s="773" t="s">
        <v>5295</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69668-398C-8C46-27C8-8FB30D48E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73219-BB28-32A2-BCC8-E83A09337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4D686-B42E-A33E-35BF-50108DE28EC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5" t="s">
        <v>5852</v>
      </c>
      <c r="B1" s="75" t="s">
        <v>5853</v>
      </c>
      <c r="C1" s="75" t="s">
        <v>5854</v>
      </c>
      <c r="D1" s="75" t="s">
        <v>5855</v>
      </c>
      <c r="E1" s="75" t="s">
        <v>5856</v>
      </c>
      <c r="F1" s="75" t="s">
        <v>5857</v>
      </c>
      <c r="G1" s="75" t="s">
        <v>5858</v>
      </c>
      <c r="H1" s="75" t="s">
        <v>5859</v>
      </c>
      <c r="I1" s="75" t="s">
        <v>5860</v>
      </c>
    </row>
    <row customHeight="1" ht="11.25">
      <c r="A2" s="1854" t="s">
        <v>5861</v>
      </c>
      <c r="B2" s="1854" t="s">
        <v>16</v>
      </c>
      <c r="C2" s="1854" t="s">
        <v>22</v>
      </c>
      <c r="D2" s="1854" t="s">
        <v>5862</v>
      </c>
      <c r="E2" s="1854" t="s">
        <v>5863</v>
      </c>
      <c r="F2" s="1854" t="s">
        <v>5864</v>
      </c>
      <c r="G2" s="1854" t="s">
        <v>22</v>
      </c>
      <c r="H2" s="1854" t="s">
        <v>22</v>
      </c>
      <c r="I2" s="1854" t="s">
        <v>4327</v>
      </c>
    </row>
    <row customHeight="1" ht="11.25">
      <c r="A3" s="1854" t="s">
        <v>5861</v>
      </c>
      <c r="B3" s="1854" t="s">
        <v>16</v>
      </c>
      <c r="C3" s="1854" t="s">
        <v>5865</v>
      </c>
      <c r="D3" s="1854" t="s">
        <v>5866</v>
      </c>
      <c r="E3" s="1854" t="s">
        <v>5867</v>
      </c>
      <c r="F3" s="1854" t="s">
        <v>5868</v>
      </c>
      <c r="G3" s="1854" t="s">
        <v>22</v>
      </c>
      <c r="H3" s="1854" t="s">
        <v>22</v>
      </c>
      <c r="I3" s="1854" t="s">
        <v>4327</v>
      </c>
    </row>
    <row customHeight="1" ht="11.25">
      <c r="A4" s="1854" t="s">
        <v>5861</v>
      </c>
      <c r="B4" s="1854" t="s">
        <v>16</v>
      </c>
      <c r="C4" s="1854" t="s">
        <v>5869</v>
      </c>
      <c r="D4" s="1854" t="s">
        <v>5870</v>
      </c>
      <c r="E4" s="1854" t="s">
        <v>5871</v>
      </c>
      <c r="F4" s="1854" t="s">
        <v>5872</v>
      </c>
      <c r="G4" s="1854" t="s">
        <v>22</v>
      </c>
      <c r="H4" s="1854" t="s">
        <v>22</v>
      </c>
      <c r="I4" s="1854" t="s">
        <v>4327</v>
      </c>
    </row>
    <row customHeight="1" ht="11.25">
      <c r="A5" s="1854" t="s">
        <v>5861</v>
      </c>
      <c r="B5" s="1854" t="s">
        <v>16</v>
      </c>
      <c r="C5" s="1854" t="s">
        <v>5873</v>
      </c>
      <c r="D5" s="1854" t="s">
        <v>5874</v>
      </c>
      <c r="E5" s="1854" t="s">
        <v>5875</v>
      </c>
      <c r="F5" s="1854" t="s">
        <v>5876</v>
      </c>
      <c r="G5" s="1854" t="s">
        <v>22</v>
      </c>
      <c r="H5" s="1854" t="s">
        <v>22</v>
      </c>
      <c r="I5" s="1854" t="s">
        <v>4327</v>
      </c>
    </row>
    <row customHeight="1" ht="11.25">
      <c r="A6" s="1854" t="s">
        <v>5861</v>
      </c>
      <c r="B6" s="1854" t="s">
        <v>16</v>
      </c>
      <c r="C6" s="1854" t="s">
        <v>5877</v>
      </c>
      <c r="D6" s="1854" t="s">
        <v>5878</v>
      </c>
      <c r="E6" s="1854" t="s">
        <v>5879</v>
      </c>
      <c r="F6" s="1854" t="s">
        <v>5880</v>
      </c>
      <c r="G6" s="1854" t="s">
        <v>22</v>
      </c>
      <c r="H6" s="1854" t="s">
        <v>22</v>
      </c>
      <c r="I6" s="1854" t="s">
        <v>4327</v>
      </c>
    </row>
    <row customHeight="1" ht="11.25">
      <c r="A7" s="1854" t="s">
        <v>5861</v>
      </c>
      <c r="B7" s="1854" t="s">
        <v>16</v>
      </c>
      <c r="C7" s="1854" t="s">
        <v>5881</v>
      </c>
      <c r="D7" s="1854" t="s">
        <v>5878</v>
      </c>
      <c r="E7" s="1854" t="s">
        <v>5879</v>
      </c>
      <c r="F7" s="1854" t="s">
        <v>5882</v>
      </c>
      <c r="G7" s="1854" t="s">
        <v>5883</v>
      </c>
      <c r="H7" s="1854" t="s">
        <v>22</v>
      </c>
      <c r="I7" s="1854" t="s">
        <v>4327</v>
      </c>
    </row>
    <row customHeight="1" ht="11.25">
      <c r="A8" s="1854" t="s">
        <v>5861</v>
      </c>
      <c r="B8" s="1854" t="s">
        <v>16</v>
      </c>
      <c r="C8" s="1854" t="s">
        <v>5884</v>
      </c>
      <c r="D8" s="1854" t="s">
        <v>5885</v>
      </c>
      <c r="E8" s="1854" t="s">
        <v>5879</v>
      </c>
      <c r="F8" s="1854" t="s">
        <v>5886</v>
      </c>
      <c r="G8" s="1854" t="s">
        <v>22</v>
      </c>
      <c r="H8" s="1854" t="s">
        <v>22</v>
      </c>
      <c r="I8" s="1854" t="s">
        <v>4327</v>
      </c>
    </row>
    <row customHeight="1" ht="11.25">
      <c r="A9" s="1854" t="s">
        <v>5861</v>
      </c>
      <c r="B9" s="1854" t="s">
        <v>16</v>
      </c>
      <c r="C9" s="1854" t="s">
        <v>5887</v>
      </c>
      <c r="D9" s="1854" t="s">
        <v>5888</v>
      </c>
      <c r="E9" s="1854" t="s">
        <v>5879</v>
      </c>
      <c r="F9" s="1854" t="s">
        <v>5889</v>
      </c>
      <c r="G9" s="1854" t="s">
        <v>22</v>
      </c>
      <c r="H9" s="1854" t="s">
        <v>22</v>
      </c>
      <c r="I9" s="1854" t="s">
        <v>4327</v>
      </c>
    </row>
    <row customHeight="1" ht="11.25">
      <c r="A10" s="1854" t="s">
        <v>5861</v>
      </c>
      <c r="B10" s="1854" t="s">
        <v>16</v>
      </c>
      <c r="C10" s="1854" t="s">
        <v>5890</v>
      </c>
      <c r="D10" s="1854" t="s">
        <v>5891</v>
      </c>
      <c r="E10" s="1854" t="s">
        <v>5892</v>
      </c>
      <c r="F10" s="1854" t="s">
        <v>5893</v>
      </c>
      <c r="G10" s="1854" t="s">
        <v>22</v>
      </c>
      <c r="H10" s="1854" t="s">
        <v>22</v>
      </c>
      <c r="I10" s="1854" t="s">
        <v>4327</v>
      </c>
    </row>
    <row customHeight="1" ht="11.25">
      <c r="A11" s="1854" t="s">
        <v>5861</v>
      </c>
      <c r="B11" s="1854" t="s">
        <v>16</v>
      </c>
      <c r="C11" s="1854" t="s">
        <v>5894</v>
      </c>
      <c r="D11" s="1854" t="s">
        <v>5895</v>
      </c>
      <c r="E11" s="1854" t="s">
        <v>5896</v>
      </c>
      <c r="F11" s="1854" t="s">
        <v>5897</v>
      </c>
      <c r="G11" s="1854" t="s">
        <v>22</v>
      </c>
      <c r="H11" s="1854" t="s">
        <v>22</v>
      </c>
      <c r="I11" s="1854" t="s">
        <v>4327</v>
      </c>
    </row>
    <row customHeight="1" ht="11.25">
      <c r="A12" s="1854" t="s">
        <v>5861</v>
      </c>
      <c r="B12" s="1854" t="s">
        <v>16</v>
      </c>
      <c r="C12" s="1854" t="s">
        <v>5898</v>
      </c>
      <c r="D12" s="1854" t="s">
        <v>5899</v>
      </c>
      <c r="E12" s="1854" t="s">
        <v>5900</v>
      </c>
      <c r="F12" s="1854" t="s">
        <v>5901</v>
      </c>
      <c r="G12" s="1854" t="s">
        <v>22</v>
      </c>
      <c r="H12" s="1854" t="s">
        <v>22</v>
      </c>
      <c r="I12" s="1854" t="s">
        <v>4327</v>
      </c>
    </row>
    <row customHeight="1" ht="11.25">
      <c r="A13" s="1854" t="s">
        <v>5861</v>
      </c>
      <c r="B13" s="1854" t="s">
        <v>16</v>
      </c>
      <c r="C13" s="1854" t="s">
        <v>5902</v>
      </c>
      <c r="D13" s="1854" t="s">
        <v>5903</v>
      </c>
      <c r="E13" s="1854" t="s">
        <v>5904</v>
      </c>
      <c r="F13" s="1854" t="s">
        <v>5905</v>
      </c>
      <c r="G13" s="1854" t="s">
        <v>22</v>
      </c>
      <c r="H13" s="1854" t="s">
        <v>22</v>
      </c>
      <c r="I13" s="1854" t="s">
        <v>4327</v>
      </c>
    </row>
    <row customHeight="1" ht="11.25">
      <c r="A14" s="1854" t="s">
        <v>5861</v>
      </c>
      <c r="B14" s="1854" t="s">
        <v>16</v>
      </c>
      <c r="C14" s="1854" t="s">
        <v>5906</v>
      </c>
      <c r="D14" s="1854" t="s">
        <v>5907</v>
      </c>
      <c r="E14" s="1854" t="s">
        <v>5908</v>
      </c>
      <c r="F14" s="1854" t="s">
        <v>5909</v>
      </c>
      <c r="G14" s="1854" t="s">
        <v>5910</v>
      </c>
      <c r="H14" s="1854" t="s">
        <v>22</v>
      </c>
      <c r="I14" s="1854" t="s">
        <v>4327</v>
      </c>
    </row>
    <row customHeight="1" ht="11.25">
      <c r="A15" s="1854" t="s">
        <v>5861</v>
      </c>
      <c r="B15" s="1854" t="s">
        <v>16</v>
      </c>
      <c r="C15" s="1854" t="s">
        <v>5911</v>
      </c>
      <c r="D15" s="1854" t="s">
        <v>5912</v>
      </c>
      <c r="E15" s="1854" t="s">
        <v>5913</v>
      </c>
      <c r="F15" s="1854" t="s">
        <v>5872</v>
      </c>
      <c r="G15" s="1854" t="s">
        <v>22</v>
      </c>
      <c r="H15" s="1854" t="s">
        <v>22</v>
      </c>
      <c r="I15" s="1854" t="s">
        <v>4327</v>
      </c>
    </row>
    <row customHeight="1" ht="11.25">
      <c r="A16" s="1854" t="s">
        <v>5861</v>
      </c>
      <c r="B16" s="1854" t="s">
        <v>16</v>
      </c>
      <c r="C16" s="1854" t="s">
        <v>5914</v>
      </c>
      <c r="D16" s="1854" t="s">
        <v>5915</v>
      </c>
      <c r="E16" s="1854" t="s">
        <v>5916</v>
      </c>
      <c r="F16" s="1854" t="s">
        <v>5917</v>
      </c>
      <c r="G16" s="1854" t="s">
        <v>22</v>
      </c>
      <c r="H16" s="1854" t="s">
        <v>22</v>
      </c>
      <c r="I16" s="1854" t="s">
        <v>4327</v>
      </c>
    </row>
    <row customHeight="1" ht="11.25">
      <c r="A17" s="1854" t="s">
        <v>5861</v>
      </c>
      <c r="B17" s="1854" t="s">
        <v>16</v>
      </c>
      <c r="C17" s="1854" t="s">
        <v>5918</v>
      </c>
      <c r="D17" s="1854" t="s">
        <v>5919</v>
      </c>
      <c r="E17" s="1854" t="s">
        <v>5920</v>
      </c>
      <c r="F17" s="1854" t="s">
        <v>5921</v>
      </c>
      <c r="G17" s="1854" t="s">
        <v>5922</v>
      </c>
      <c r="H17" s="1854" t="s">
        <v>22</v>
      </c>
      <c r="I17" s="1854" t="s">
        <v>4327</v>
      </c>
    </row>
    <row customHeight="1" ht="11.25">
      <c r="A18" s="1854" t="s">
        <v>5861</v>
      </c>
      <c r="B18" s="1854" t="s">
        <v>16</v>
      </c>
      <c r="C18" s="1854" t="s">
        <v>5923</v>
      </c>
      <c r="D18" s="1854" t="s">
        <v>5924</v>
      </c>
      <c r="E18" s="1854" t="s">
        <v>5925</v>
      </c>
      <c r="F18" s="1854" t="s">
        <v>5926</v>
      </c>
      <c r="G18" s="1854" t="s">
        <v>5927</v>
      </c>
      <c r="H18" s="1854" t="s">
        <v>22</v>
      </c>
      <c r="I18" s="1854" t="s">
        <v>4327</v>
      </c>
    </row>
    <row customHeight="1" ht="11.25">
      <c r="A19" s="1854" t="s">
        <v>5861</v>
      </c>
      <c r="B19" s="1854" t="s">
        <v>16</v>
      </c>
      <c r="C19" s="1854" t="s">
        <v>5928</v>
      </c>
      <c r="D19" s="1854" t="s">
        <v>5929</v>
      </c>
      <c r="E19" s="1854" t="s">
        <v>5930</v>
      </c>
      <c r="F19" s="1854" t="s">
        <v>5893</v>
      </c>
      <c r="G19" s="1854" t="s">
        <v>22</v>
      </c>
      <c r="H19" s="1854" t="s">
        <v>22</v>
      </c>
      <c r="I19" s="1854" t="s">
        <v>4327</v>
      </c>
    </row>
    <row customHeight="1" ht="11.25">
      <c r="A20" s="1854" t="s">
        <v>5861</v>
      </c>
      <c r="B20" s="1854" t="s">
        <v>16</v>
      </c>
      <c r="C20" s="1854" t="s">
        <v>5931</v>
      </c>
      <c r="D20" s="1854" t="s">
        <v>5932</v>
      </c>
      <c r="E20" s="1854" t="s">
        <v>5933</v>
      </c>
      <c r="F20" s="1854" t="s">
        <v>5934</v>
      </c>
      <c r="G20" s="1854" t="s">
        <v>22</v>
      </c>
      <c r="H20" s="1854" t="s">
        <v>22</v>
      </c>
      <c r="I20" s="1854" t="s">
        <v>4327</v>
      </c>
    </row>
    <row customHeight="1" ht="11.25">
      <c r="A21" s="1854" t="s">
        <v>5861</v>
      </c>
      <c r="B21" s="1854" t="s">
        <v>16</v>
      </c>
      <c r="C21" s="1854" t="s">
        <v>5935</v>
      </c>
      <c r="D21" s="1854" t="s">
        <v>5936</v>
      </c>
      <c r="E21" s="1854" t="s">
        <v>5937</v>
      </c>
      <c r="F21" s="1854" t="s">
        <v>5905</v>
      </c>
      <c r="G21" s="1854" t="s">
        <v>5938</v>
      </c>
      <c r="H21" s="1854" t="s">
        <v>22</v>
      </c>
      <c r="I21" s="1854" t="s">
        <v>4327</v>
      </c>
    </row>
    <row customHeight="1" ht="11.25">
      <c r="A22" s="1854" t="s">
        <v>5861</v>
      </c>
      <c r="B22" s="1854" t="s">
        <v>16</v>
      </c>
      <c r="C22" s="1854" t="s">
        <v>5939</v>
      </c>
      <c r="D22" s="1854" t="s">
        <v>5940</v>
      </c>
      <c r="E22" s="1854" t="s">
        <v>5941</v>
      </c>
      <c r="F22" s="1854" t="s">
        <v>5942</v>
      </c>
      <c r="G22" s="1854" t="s">
        <v>22</v>
      </c>
      <c r="H22" s="1854" t="s">
        <v>22</v>
      </c>
      <c r="I22" s="1854" t="s">
        <v>4327</v>
      </c>
    </row>
    <row customHeight="1" ht="11.25">
      <c r="A23" s="1854" t="s">
        <v>5861</v>
      </c>
      <c r="B23" s="1854" t="s">
        <v>16</v>
      </c>
      <c r="C23" s="1854" t="s">
        <v>5943</v>
      </c>
      <c r="D23" s="1854" t="s">
        <v>5944</v>
      </c>
      <c r="E23" s="1854" t="s">
        <v>5945</v>
      </c>
      <c r="F23" s="1854" t="s">
        <v>5864</v>
      </c>
      <c r="G23" s="1854" t="s">
        <v>5946</v>
      </c>
      <c r="H23" s="1854" t="s">
        <v>22</v>
      </c>
      <c r="I23" s="1854" t="s">
        <v>4327</v>
      </c>
    </row>
    <row customHeight="1" ht="11.25">
      <c r="A24" s="1854" t="s">
        <v>5861</v>
      </c>
      <c r="B24" s="1854" t="s">
        <v>16</v>
      </c>
      <c r="C24" s="1854" t="s">
        <v>5947</v>
      </c>
      <c r="D24" s="1854" t="s">
        <v>5948</v>
      </c>
      <c r="E24" s="1854" t="s">
        <v>5949</v>
      </c>
      <c r="F24" s="1854" t="s">
        <v>5950</v>
      </c>
      <c r="G24" s="1854" t="s">
        <v>22</v>
      </c>
      <c r="H24" s="1854" t="s">
        <v>22</v>
      </c>
      <c r="I24" s="1854" t="s">
        <v>4327</v>
      </c>
    </row>
    <row customHeight="1" ht="11.25">
      <c r="A25" s="1854" t="s">
        <v>5861</v>
      </c>
      <c r="B25" s="1854" t="s">
        <v>16</v>
      </c>
      <c r="C25" s="1854" t="s">
        <v>5951</v>
      </c>
      <c r="D25" s="1854" t="s">
        <v>5952</v>
      </c>
      <c r="E25" s="1854" t="s">
        <v>5953</v>
      </c>
      <c r="F25" s="1854" t="s">
        <v>5905</v>
      </c>
      <c r="G25" s="1854" t="s">
        <v>22</v>
      </c>
      <c r="H25" s="1854" t="s">
        <v>22</v>
      </c>
      <c r="I25" s="1854" t="s">
        <v>4327</v>
      </c>
    </row>
    <row customHeight="1" ht="11.25">
      <c r="A26" s="1854" t="s">
        <v>5861</v>
      </c>
      <c r="B26" s="1854" t="s">
        <v>16</v>
      </c>
      <c r="C26" s="1854" t="s">
        <v>5954</v>
      </c>
      <c r="D26" s="1854" t="s">
        <v>5955</v>
      </c>
      <c r="E26" s="1854" t="s">
        <v>5956</v>
      </c>
      <c r="F26" s="1854" t="s">
        <v>5864</v>
      </c>
      <c r="G26" s="1854" t="s">
        <v>22</v>
      </c>
      <c r="H26" s="1854" t="s">
        <v>22</v>
      </c>
      <c r="I26" s="1854" t="s">
        <v>4327</v>
      </c>
    </row>
    <row customHeight="1" ht="11.25">
      <c r="A27" s="1854" t="s">
        <v>5861</v>
      </c>
      <c r="B27" s="1854" t="s">
        <v>16</v>
      </c>
      <c r="C27" s="1854" t="s">
        <v>5957</v>
      </c>
      <c r="D27" s="1854" t="s">
        <v>5958</v>
      </c>
      <c r="E27" s="1854" t="s">
        <v>5959</v>
      </c>
      <c r="F27" s="1854" t="s">
        <v>5960</v>
      </c>
      <c r="G27" s="1854" t="s">
        <v>22</v>
      </c>
      <c r="H27" s="1854" t="s">
        <v>22</v>
      </c>
      <c r="I27" s="1854" t="s">
        <v>4327</v>
      </c>
    </row>
    <row customHeight="1" ht="11.25">
      <c r="A28" s="1854" t="s">
        <v>5861</v>
      </c>
      <c r="B28" s="1854" t="s">
        <v>16</v>
      </c>
      <c r="C28" s="1854" t="s">
        <v>5961</v>
      </c>
      <c r="D28" s="1854" t="s">
        <v>5962</v>
      </c>
      <c r="E28" s="1854" t="s">
        <v>5963</v>
      </c>
      <c r="F28" s="1854" t="s">
        <v>5964</v>
      </c>
      <c r="G28" s="1854" t="s">
        <v>22</v>
      </c>
      <c r="H28" s="1854" t="s">
        <v>22</v>
      </c>
      <c r="I28" s="1854" t="s">
        <v>4327</v>
      </c>
    </row>
    <row customHeight="1" ht="11.25">
      <c r="A29" s="1854" t="s">
        <v>5861</v>
      </c>
      <c r="B29" s="1854" t="s">
        <v>16</v>
      </c>
      <c r="C29" s="1854" t="s">
        <v>5965</v>
      </c>
      <c r="D29" s="1854" t="s">
        <v>5966</v>
      </c>
      <c r="E29" s="1854" t="s">
        <v>5963</v>
      </c>
      <c r="F29" s="1854" t="s">
        <v>5967</v>
      </c>
      <c r="G29" s="1854" t="s">
        <v>22</v>
      </c>
      <c r="H29" s="1854" t="s">
        <v>22</v>
      </c>
      <c r="I29" s="1854" t="s">
        <v>4327</v>
      </c>
    </row>
    <row customHeight="1" ht="11.25">
      <c r="A30" s="1854" t="s">
        <v>5861</v>
      </c>
      <c r="B30" s="1854" t="s">
        <v>16</v>
      </c>
      <c r="C30" s="1854" t="s">
        <v>5968</v>
      </c>
      <c r="D30" s="1854" t="s">
        <v>5969</v>
      </c>
      <c r="E30" s="1854" t="s">
        <v>5970</v>
      </c>
      <c r="F30" s="1854" t="s">
        <v>5971</v>
      </c>
      <c r="G30" s="1854" t="s">
        <v>22</v>
      </c>
      <c r="H30" s="1854" t="s">
        <v>22</v>
      </c>
      <c r="I30" s="1854" t="s">
        <v>4327</v>
      </c>
    </row>
    <row customHeight="1" ht="11.25">
      <c r="A31" s="1854" t="s">
        <v>5861</v>
      </c>
      <c r="B31" s="1854" t="s">
        <v>16</v>
      </c>
      <c r="C31" s="1854" t="s">
        <v>5972</v>
      </c>
      <c r="D31" s="1854" t="s">
        <v>5973</v>
      </c>
      <c r="E31" s="1854" t="s">
        <v>5974</v>
      </c>
      <c r="F31" s="1854" t="s">
        <v>5934</v>
      </c>
      <c r="G31" s="1854" t="s">
        <v>5975</v>
      </c>
      <c r="H31" s="1854" t="s">
        <v>22</v>
      </c>
      <c r="I31" s="1854" t="s">
        <v>4327</v>
      </c>
    </row>
    <row customHeight="1" ht="11.25">
      <c r="A32" s="1854" t="s">
        <v>5861</v>
      </c>
      <c r="B32" s="1854" t="s">
        <v>16</v>
      </c>
      <c r="C32" s="1854" t="s">
        <v>5976</v>
      </c>
      <c r="D32" s="1854" t="s">
        <v>5977</v>
      </c>
      <c r="E32" s="1854" t="s">
        <v>5978</v>
      </c>
      <c r="F32" s="1854" t="s">
        <v>5917</v>
      </c>
      <c r="G32" s="1854" t="s">
        <v>22</v>
      </c>
      <c r="H32" s="1854" t="s">
        <v>22</v>
      </c>
      <c r="I32" s="1854" t="s">
        <v>4327</v>
      </c>
    </row>
    <row customHeight="1" ht="11.25">
      <c r="A33" s="1854" t="s">
        <v>5861</v>
      </c>
      <c r="B33" s="1854" t="s">
        <v>16</v>
      </c>
      <c r="C33" s="1854" t="s">
        <v>5979</v>
      </c>
      <c r="D33" s="1854" t="s">
        <v>5980</v>
      </c>
      <c r="E33" s="1854" t="s">
        <v>5981</v>
      </c>
      <c r="F33" s="1854" t="s">
        <v>5905</v>
      </c>
      <c r="G33" s="1854" t="s">
        <v>22</v>
      </c>
      <c r="H33" s="1854" t="s">
        <v>22</v>
      </c>
      <c r="I33" s="1854" t="s">
        <v>4327</v>
      </c>
    </row>
    <row customHeight="1" ht="11.25">
      <c r="A34" s="1854" t="s">
        <v>5861</v>
      </c>
      <c r="B34" s="1854" t="s">
        <v>16</v>
      </c>
      <c r="C34" s="1854" t="s">
        <v>5982</v>
      </c>
      <c r="D34" s="1854" t="s">
        <v>5983</v>
      </c>
      <c r="E34" s="1854" t="s">
        <v>5984</v>
      </c>
      <c r="F34" s="1854" t="s">
        <v>764</v>
      </c>
      <c r="G34" s="1854" t="s">
        <v>5985</v>
      </c>
      <c r="H34" s="1854" t="s">
        <v>22</v>
      </c>
      <c r="I34" s="1854" t="s">
        <v>4327</v>
      </c>
    </row>
    <row customHeight="1" ht="11.25">
      <c r="A35" s="1854" t="s">
        <v>5861</v>
      </c>
      <c r="B35" s="1854" t="s">
        <v>16</v>
      </c>
      <c r="C35" s="1854" t="s">
        <v>5986</v>
      </c>
      <c r="D35" s="1854" t="s">
        <v>5987</v>
      </c>
      <c r="E35" s="1854" t="s">
        <v>5988</v>
      </c>
      <c r="F35" s="1854" t="s">
        <v>5905</v>
      </c>
      <c r="G35" s="1854" t="s">
        <v>22</v>
      </c>
      <c r="H35" s="1854" t="s">
        <v>22</v>
      </c>
      <c r="I35" s="1854" t="s">
        <v>4327</v>
      </c>
    </row>
    <row customHeight="1" ht="11.25">
      <c r="A36" s="1854" t="s">
        <v>5861</v>
      </c>
      <c r="B36" s="1854" t="s">
        <v>16</v>
      </c>
      <c r="C36" s="1854" t="s">
        <v>5989</v>
      </c>
      <c r="D36" s="1854" t="s">
        <v>5990</v>
      </c>
      <c r="E36" s="1854" t="s">
        <v>5991</v>
      </c>
      <c r="F36" s="1854" t="s">
        <v>5992</v>
      </c>
      <c r="G36" s="1854" t="s">
        <v>5993</v>
      </c>
      <c r="H36" s="1854" t="s">
        <v>22</v>
      </c>
      <c r="I36" s="1854" t="s">
        <v>4327</v>
      </c>
    </row>
    <row customHeight="1" ht="11.25">
      <c r="A37" s="1854" t="s">
        <v>5861</v>
      </c>
      <c r="B37" s="1854" t="s">
        <v>16</v>
      </c>
      <c r="C37" s="1854" t="s">
        <v>5994</v>
      </c>
      <c r="D37" s="1854" t="s">
        <v>5995</v>
      </c>
      <c r="E37" s="1854" t="s">
        <v>5996</v>
      </c>
      <c r="F37" s="1854" t="s">
        <v>5971</v>
      </c>
      <c r="G37" s="1854" t="s">
        <v>22</v>
      </c>
      <c r="H37" s="1854" t="s">
        <v>22</v>
      </c>
      <c r="I37" s="1854" t="s">
        <v>4327</v>
      </c>
    </row>
    <row customHeight="1" ht="11.25">
      <c r="A38" s="1854" t="s">
        <v>5861</v>
      </c>
      <c r="B38" s="1854" t="s">
        <v>16</v>
      </c>
      <c r="C38" s="1854" t="s">
        <v>5997</v>
      </c>
      <c r="D38" s="1854" t="s">
        <v>5998</v>
      </c>
      <c r="E38" s="1854" t="s">
        <v>5999</v>
      </c>
      <c r="F38" s="1854" t="s">
        <v>6000</v>
      </c>
      <c r="G38" s="1854" t="s">
        <v>22</v>
      </c>
      <c r="H38" s="1854" t="s">
        <v>22</v>
      </c>
      <c r="I38" s="1854" t="s">
        <v>4327</v>
      </c>
    </row>
    <row customHeight="1" ht="11.25">
      <c r="A39" s="1854" t="s">
        <v>5861</v>
      </c>
      <c r="B39" s="1854" t="s">
        <v>16</v>
      </c>
      <c r="C39" s="1854" t="s">
        <v>6001</v>
      </c>
      <c r="D39" s="1854" t="s">
        <v>6002</v>
      </c>
      <c r="E39" s="1854" t="s">
        <v>6003</v>
      </c>
      <c r="F39" s="1854" t="s">
        <v>5971</v>
      </c>
      <c r="G39" s="1854" t="s">
        <v>22</v>
      </c>
      <c r="H39" s="1854" t="s">
        <v>22</v>
      </c>
      <c r="I39" s="1854" t="s">
        <v>4327</v>
      </c>
    </row>
    <row customHeight="1" ht="11.25">
      <c r="A40" s="1854" t="s">
        <v>5861</v>
      </c>
      <c r="B40" s="1854" t="s">
        <v>16</v>
      </c>
      <c r="C40" s="1854" t="s">
        <v>6004</v>
      </c>
      <c r="D40" s="1854" t="s">
        <v>6005</v>
      </c>
      <c r="E40" s="1854" t="s">
        <v>6006</v>
      </c>
      <c r="F40" s="1854" t="s">
        <v>5905</v>
      </c>
      <c r="G40" s="1854" t="s">
        <v>22</v>
      </c>
      <c r="H40" s="1854" t="s">
        <v>22</v>
      </c>
      <c r="I40" s="1854" t="s">
        <v>4327</v>
      </c>
    </row>
    <row customHeight="1" ht="11.25">
      <c r="A41" s="1854" t="s">
        <v>5861</v>
      </c>
      <c r="B41" s="1854" t="s">
        <v>16</v>
      </c>
      <c r="C41" s="1854" t="s">
        <v>6007</v>
      </c>
      <c r="D41" s="1854" t="s">
        <v>6008</v>
      </c>
      <c r="E41" s="1854" t="s">
        <v>6009</v>
      </c>
      <c r="F41" s="1854" t="s">
        <v>50</v>
      </c>
      <c r="G41" s="1854" t="s">
        <v>22</v>
      </c>
      <c r="H41" s="1854" t="s">
        <v>22</v>
      </c>
      <c r="I41" s="1854" t="s">
        <v>4327</v>
      </c>
    </row>
    <row customHeight="1" ht="11.25">
      <c r="A42" s="1854" t="s">
        <v>5861</v>
      </c>
      <c r="B42" s="1854" t="s">
        <v>16</v>
      </c>
      <c r="C42" s="1854" t="s">
        <v>13</v>
      </c>
      <c r="D42" s="1854" t="s">
        <v>45</v>
      </c>
      <c r="E42" s="1854" t="s">
        <v>48</v>
      </c>
      <c r="F42" s="1854" t="s">
        <v>50</v>
      </c>
      <c r="G42" s="1854" t="s">
        <v>22</v>
      </c>
      <c r="H42" s="1854" t="s">
        <v>22</v>
      </c>
      <c r="I42" s="1854" t="s">
        <v>4327</v>
      </c>
    </row>
    <row customHeight="1" ht="11.25">
      <c r="A43" s="1854" t="s">
        <v>5861</v>
      </c>
      <c r="B43" s="1854" t="s">
        <v>16</v>
      </c>
      <c r="C43" s="1854" t="s">
        <v>6010</v>
      </c>
      <c r="D43" s="1854" t="s">
        <v>6011</v>
      </c>
      <c r="E43" s="1854" t="s">
        <v>6012</v>
      </c>
      <c r="F43" s="1854" t="s">
        <v>5872</v>
      </c>
      <c r="G43" s="1854" t="s">
        <v>6013</v>
      </c>
      <c r="H43" s="1854" t="s">
        <v>22</v>
      </c>
      <c r="I43" s="1854" t="s">
        <v>4327</v>
      </c>
    </row>
    <row customHeight="1" ht="11.25">
      <c r="A44" s="1854" t="s">
        <v>5861</v>
      </c>
      <c r="B44" s="1854" t="s">
        <v>16</v>
      </c>
      <c r="C44" s="1854" t="s">
        <v>6014</v>
      </c>
      <c r="D44" s="1854" t="s">
        <v>6015</v>
      </c>
      <c r="E44" s="1854" t="s">
        <v>6016</v>
      </c>
      <c r="F44" s="1854" t="s">
        <v>6017</v>
      </c>
      <c r="G44" s="1854" t="s">
        <v>22</v>
      </c>
      <c r="H44" s="1854" t="s">
        <v>22</v>
      </c>
      <c r="I44" s="1854" t="s">
        <v>4327</v>
      </c>
    </row>
    <row customHeight="1" ht="11.25">
      <c r="A45" s="1854" t="s">
        <v>5861</v>
      </c>
      <c r="B45" s="1854" t="s">
        <v>16</v>
      </c>
      <c r="C45" s="1854" t="s">
        <v>6018</v>
      </c>
      <c r="D45" s="1854" t="s">
        <v>6019</v>
      </c>
      <c r="E45" s="1854" t="s">
        <v>6020</v>
      </c>
      <c r="F45" s="1854" t="s">
        <v>5893</v>
      </c>
      <c r="G45" s="1854" t="s">
        <v>22</v>
      </c>
      <c r="H45" s="1854" t="s">
        <v>22</v>
      </c>
      <c r="I45" s="1854" t="s">
        <v>4327</v>
      </c>
    </row>
    <row customHeight="1" ht="11.25">
      <c r="A46" s="1854" t="s">
        <v>5861</v>
      </c>
      <c r="B46" s="1854" t="s">
        <v>16</v>
      </c>
      <c r="C46" s="1854" t="s">
        <v>6021</v>
      </c>
      <c r="D46" s="1854" t="s">
        <v>6022</v>
      </c>
      <c r="E46" s="1854" t="s">
        <v>6023</v>
      </c>
      <c r="F46" s="1854" t="s">
        <v>6024</v>
      </c>
      <c r="G46" s="1854" t="s">
        <v>22</v>
      </c>
      <c r="H46" s="1854" t="s">
        <v>22</v>
      </c>
      <c r="I46" s="1854" t="s">
        <v>4327</v>
      </c>
    </row>
    <row customHeight="1" ht="11.25">
      <c r="A47" s="1854" t="s">
        <v>5861</v>
      </c>
      <c r="B47" s="1854" t="s">
        <v>16</v>
      </c>
      <c r="C47" s="1854" t="s">
        <v>6025</v>
      </c>
      <c r="D47" s="1854" t="s">
        <v>6026</v>
      </c>
      <c r="E47" s="1854" t="s">
        <v>6027</v>
      </c>
      <c r="F47" s="1854" t="s">
        <v>5901</v>
      </c>
      <c r="G47" s="1854" t="s">
        <v>22</v>
      </c>
      <c r="H47" s="1854" t="s">
        <v>22</v>
      </c>
      <c r="I47" s="1854" t="s">
        <v>4327</v>
      </c>
    </row>
    <row customHeight="1" ht="11.25">
      <c r="A48" s="1854" t="s">
        <v>5861</v>
      </c>
      <c r="B48" s="1854" t="s">
        <v>16</v>
      </c>
      <c r="C48" s="1854" t="s">
        <v>6028</v>
      </c>
      <c r="D48" s="1854" t="s">
        <v>6029</v>
      </c>
      <c r="E48" s="1854" t="s">
        <v>6030</v>
      </c>
      <c r="F48" s="1854" t="s">
        <v>5901</v>
      </c>
      <c r="G48" s="1854" t="s">
        <v>22</v>
      </c>
      <c r="H48" s="1854" t="s">
        <v>22</v>
      </c>
      <c r="I48" s="1854" t="s">
        <v>4327</v>
      </c>
    </row>
    <row customHeight="1" ht="11.25">
      <c r="A49" s="1854" t="s">
        <v>5861</v>
      </c>
      <c r="B49" s="1854" t="s">
        <v>16</v>
      </c>
      <c r="C49" s="1854" t="s">
        <v>6031</v>
      </c>
      <c r="D49" s="1854" t="s">
        <v>6032</v>
      </c>
      <c r="E49" s="1854" t="s">
        <v>6033</v>
      </c>
      <c r="F49" s="1854" t="s">
        <v>6034</v>
      </c>
      <c r="G49" s="1854" t="s">
        <v>22</v>
      </c>
      <c r="H49" s="1854" t="s">
        <v>22</v>
      </c>
      <c r="I49" s="1854" t="s">
        <v>4327</v>
      </c>
    </row>
    <row customHeight="1" ht="11.25">
      <c r="A50" s="1854" t="s">
        <v>5861</v>
      </c>
      <c r="B50" s="1854" t="s">
        <v>16</v>
      </c>
      <c r="C50" s="1854" t="s">
        <v>6035</v>
      </c>
      <c r="D50" s="1854" t="s">
        <v>6036</v>
      </c>
      <c r="E50" s="1854" t="s">
        <v>6037</v>
      </c>
      <c r="F50" s="1854" t="s">
        <v>5905</v>
      </c>
      <c r="G50" s="1854" t="s">
        <v>22</v>
      </c>
      <c r="H50" s="1854" t="s">
        <v>22</v>
      </c>
      <c r="I50" s="1854" t="s">
        <v>4327</v>
      </c>
    </row>
    <row customHeight="1" ht="11.25">
      <c r="A51" s="1854" t="s">
        <v>5861</v>
      </c>
      <c r="B51" s="1854" t="s">
        <v>16</v>
      </c>
      <c r="C51" s="1854" t="s">
        <v>6038</v>
      </c>
      <c r="D51" s="1854" t="s">
        <v>6039</v>
      </c>
      <c r="E51" s="1854" t="s">
        <v>6040</v>
      </c>
      <c r="F51" s="1854" t="s">
        <v>6024</v>
      </c>
      <c r="G51" s="1854" t="s">
        <v>22</v>
      </c>
      <c r="H51" s="1854" t="s">
        <v>22</v>
      </c>
      <c r="I51" s="1854" t="s">
        <v>4327</v>
      </c>
    </row>
    <row customHeight="1" ht="11.25">
      <c r="A52" s="1854" t="s">
        <v>5861</v>
      </c>
      <c r="B52" s="1854" t="s">
        <v>16</v>
      </c>
      <c r="C52" s="1854" t="s">
        <v>6041</v>
      </c>
      <c r="D52" s="1854" t="s">
        <v>6042</v>
      </c>
      <c r="E52" s="1854" t="s">
        <v>6043</v>
      </c>
      <c r="F52" s="1854" t="s">
        <v>6044</v>
      </c>
      <c r="G52" s="1854" t="s">
        <v>22</v>
      </c>
      <c r="H52" s="1854" t="s">
        <v>22</v>
      </c>
      <c r="I52" s="1854" t="s">
        <v>4327</v>
      </c>
    </row>
    <row customHeight="1" ht="11.25">
      <c r="A53" s="1854" t="s">
        <v>5861</v>
      </c>
      <c r="B53" s="1854" t="s">
        <v>16</v>
      </c>
      <c r="C53" s="1854" t="s">
        <v>6045</v>
      </c>
      <c r="D53" s="1854" t="s">
        <v>6046</v>
      </c>
      <c r="E53" s="1854" t="s">
        <v>6047</v>
      </c>
      <c r="F53" s="1854" t="s">
        <v>50</v>
      </c>
      <c r="G53" s="1854" t="s">
        <v>22</v>
      </c>
      <c r="H53" s="1854" t="s">
        <v>22</v>
      </c>
      <c r="I53" s="1854" t="s">
        <v>4327</v>
      </c>
    </row>
    <row customHeight="1" ht="11.25">
      <c r="A54" s="1854" t="s">
        <v>5861</v>
      </c>
      <c r="B54" s="1854" t="s">
        <v>16</v>
      </c>
      <c r="C54" s="1854" t="s">
        <v>6048</v>
      </c>
      <c r="D54" s="1854" t="s">
        <v>6049</v>
      </c>
      <c r="E54" s="1854" t="s">
        <v>6050</v>
      </c>
      <c r="F54" s="1854" t="s">
        <v>6051</v>
      </c>
      <c r="G54" s="1854" t="s">
        <v>22</v>
      </c>
      <c r="H54" s="1854" t="s">
        <v>22</v>
      </c>
      <c r="I54" s="1854" t="s">
        <v>4327</v>
      </c>
    </row>
    <row customHeight="1" ht="11.25">
      <c r="A55" s="1854" t="s">
        <v>5861</v>
      </c>
      <c r="B55" s="1854" t="s">
        <v>16</v>
      </c>
      <c r="C55" s="1854" t="s">
        <v>6052</v>
      </c>
      <c r="D55" s="1854" t="s">
        <v>6053</v>
      </c>
      <c r="E55" s="1854" t="s">
        <v>6054</v>
      </c>
      <c r="F55" s="1854" t="s">
        <v>5917</v>
      </c>
      <c r="G55" s="1854" t="s">
        <v>22</v>
      </c>
      <c r="H55" s="1854" t="s">
        <v>22</v>
      </c>
      <c r="I55" s="1854" t="s">
        <v>4327</v>
      </c>
    </row>
    <row customHeight="1" ht="11.25">
      <c r="A56" s="1854" t="s">
        <v>5861</v>
      </c>
      <c r="B56" s="1854" t="s">
        <v>16</v>
      </c>
      <c r="C56" s="1854" t="s">
        <v>6055</v>
      </c>
      <c r="D56" s="1854" t="s">
        <v>6056</v>
      </c>
      <c r="E56" s="1854" t="s">
        <v>6057</v>
      </c>
      <c r="F56" s="1854" t="s">
        <v>6058</v>
      </c>
      <c r="G56" s="1854" t="s">
        <v>22</v>
      </c>
      <c r="H56" s="1854" t="s">
        <v>22</v>
      </c>
      <c r="I56" s="1854" t="s">
        <v>4327</v>
      </c>
    </row>
    <row customHeight="1" ht="11.25">
      <c r="A57" s="1854" t="s">
        <v>5861</v>
      </c>
      <c r="B57" s="1854" t="s">
        <v>16</v>
      </c>
      <c r="C57" s="1854" t="s">
        <v>6059</v>
      </c>
      <c r="D57" s="1854" t="s">
        <v>6060</v>
      </c>
      <c r="E57" s="1854" t="s">
        <v>5879</v>
      </c>
      <c r="F57" s="1854" t="s">
        <v>6061</v>
      </c>
      <c r="G57" s="1854" t="s">
        <v>22</v>
      </c>
      <c r="H57" s="1854" t="s">
        <v>22</v>
      </c>
      <c r="I57" s="1854" t="s">
        <v>4327</v>
      </c>
    </row>
    <row customHeight="1" ht="11.25">
      <c r="A58" s="1854" t="s">
        <v>5861</v>
      </c>
      <c r="B58" s="1854" t="s">
        <v>16</v>
      </c>
      <c r="C58" s="1854" t="s">
        <v>6062</v>
      </c>
      <c r="D58" s="1854" t="s">
        <v>6063</v>
      </c>
      <c r="E58" s="1854" t="s">
        <v>6064</v>
      </c>
      <c r="F58" s="1854" t="s">
        <v>6065</v>
      </c>
      <c r="G58" s="1854" t="s">
        <v>22</v>
      </c>
      <c r="H58" s="1854" t="s">
        <v>22</v>
      </c>
      <c r="I58" s="1854" t="s">
        <v>4327</v>
      </c>
    </row>
    <row customHeight="1" ht="11.25">
      <c r="A59" s="1854" t="s">
        <v>5861</v>
      </c>
      <c r="B59" s="1854" t="s">
        <v>16</v>
      </c>
      <c r="C59" s="1854" t="s">
        <v>6066</v>
      </c>
      <c r="D59" s="1854" t="s">
        <v>6067</v>
      </c>
      <c r="E59" s="1854" t="s">
        <v>6068</v>
      </c>
      <c r="F59" s="1854" t="s">
        <v>6065</v>
      </c>
      <c r="G59" s="1854" t="s">
        <v>22</v>
      </c>
      <c r="H59" s="1854" t="s">
        <v>22</v>
      </c>
      <c r="I59" s="1854" t="s">
        <v>4327</v>
      </c>
    </row>
    <row customHeight="1" ht="11.25">
      <c r="A60" s="1854" t="s">
        <v>5861</v>
      </c>
      <c r="B60" s="1854" t="s">
        <v>16</v>
      </c>
      <c r="C60" s="1854" t="s">
        <v>6069</v>
      </c>
      <c r="D60" s="1854" t="s">
        <v>6070</v>
      </c>
      <c r="E60" s="1854" t="s">
        <v>5963</v>
      </c>
      <c r="F60" s="1854" t="s">
        <v>6071</v>
      </c>
      <c r="G60" s="1854" t="s">
        <v>22</v>
      </c>
      <c r="H60" s="1854" t="s">
        <v>22</v>
      </c>
      <c r="I60" s="1854" t="s">
        <v>4327</v>
      </c>
    </row>
    <row customHeight="1" ht="11.25">
      <c r="A61" s="1854" t="s">
        <v>5861</v>
      </c>
      <c r="B61" s="1854" t="s">
        <v>16</v>
      </c>
      <c r="C61" s="1854" t="s">
        <v>6072</v>
      </c>
      <c r="D61" s="1854" t="s">
        <v>6073</v>
      </c>
      <c r="E61" s="1854" t="s">
        <v>6074</v>
      </c>
      <c r="F61" s="1854" t="s">
        <v>5901</v>
      </c>
      <c r="G61" s="1854" t="s">
        <v>22</v>
      </c>
      <c r="H61" s="1854" t="s">
        <v>22</v>
      </c>
      <c r="I61" s="1854" t="s">
        <v>4327</v>
      </c>
    </row>
    <row customHeight="1" ht="11.25">
      <c r="A62" s="1854" t="s">
        <v>5861</v>
      </c>
      <c r="B62" s="1854" t="s">
        <v>16</v>
      </c>
      <c r="C62" s="1854" t="s">
        <v>6075</v>
      </c>
      <c r="D62" s="1854" t="s">
        <v>6076</v>
      </c>
      <c r="E62" s="1854" t="s">
        <v>6077</v>
      </c>
      <c r="F62" s="1854" t="s">
        <v>5882</v>
      </c>
      <c r="G62" s="1854" t="s">
        <v>22</v>
      </c>
      <c r="H62" s="1854" t="s">
        <v>22</v>
      </c>
      <c r="I62" s="1854" t="s">
        <v>4327</v>
      </c>
    </row>
    <row customHeight="1" ht="11.25">
      <c r="A63" s="1854" t="s">
        <v>5861</v>
      </c>
      <c r="B63" s="1854" t="s">
        <v>16</v>
      </c>
      <c r="C63" s="1854" t="s">
        <v>6078</v>
      </c>
      <c r="D63" s="1854" t="s">
        <v>6079</v>
      </c>
      <c r="E63" s="1854" t="s">
        <v>6080</v>
      </c>
      <c r="F63" s="1854" t="s">
        <v>5917</v>
      </c>
      <c r="G63" s="1854" t="s">
        <v>22</v>
      </c>
      <c r="H63" s="1854" t="s">
        <v>22</v>
      </c>
      <c r="I63" s="1854" t="s">
        <v>4327</v>
      </c>
    </row>
    <row customHeight="1" ht="11.25">
      <c r="A64" s="1854" t="s">
        <v>5861</v>
      </c>
      <c r="B64" s="1854" t="s">
        <v>16</v>
      </c>
      <c r="C64" s="1854" t="s">
        <v>6081</v>
      </c>
      <c r="D64" s="1854" t="s">
        <v>6082</v>
      </c>
      <c r="E64" s="1854" t="s">
        <v>6083</v>
      </c>
      <c r="F64" s="1854" t="s">
        <v>5868</v>
      </c>
      <c r="G64" s="1854" t="s">
        <v>22</v>
      </c>
      <c r="H64" s="1854" t="s">
        <v>22</v>
      </c>
      <c r="I64" s="1854" t="s">
        <v>4327</v>
      </c>
    </row>
    <row customHeight="1" ht="11.25">
      <c r="A65" s="1854" t="s">
        <v>5861</v>
      </c>
      <c r="B65" s="1854" t="s">
        <v>16</v>
      </c>
      <c r="C65" s="1854" t="s">
        <v>6084</v>
      </c>
      <c r="D65" s="1854" t="s">
        <v>6085</v>
      </c>
      <c r="E65" s="1854" t="s">
        <v>6086</v>
      </c>
      <c r="F65" s="1854" t="s">
        <v>50</v>
      </c>
      <c r="G65" s="1854" t="s">
        <v>22</v>
      </c>
      <c r="H65" s="1854" t="s">
        <v>22</v>
      </c>
      <c r="I65" s="1854" t="s">
        <v>4327</v>
      </c>
    </row>
    <row customHeight="1" ht="11.25">
      <c r="A66" s="1854" t="s">
        <v>5861</v>
      </c>
      <c r="B66" s="1854" t="s">
        <v>16</v>
      </c>
      <c r="C66" s="1854" t="s">
        <v>6087</v>
      </c>
      <c r="D66" s="1854" t="s">
        <v>6088</v>
      </c>
      <c r="E66" s="1854" t="s">
        <v>6089</v>
      </c>
      <c r="F66" s="1854" t="s">
        <v>6090</v>
      </c>
      <c r="G66" s="1854" t="s">
        <v>6091</v>
      </c>
      <c r="H66" s="1854" t="s">
        <v>22</v>
      </c>
      <c r="I66" s="1854" t="s">
        <v>4327</v>
      </c>
    </row>
    <row customHeight="1" ht="11.25">
      <c r="A67" s="1854" t="s">
        <v>5861</v>
      </c>
      <c r="B67" s="1854" t="s">
        <v>16</v>
      </c>
      <c r="C67" s="1854" t="s">
        <v>6092</v>
      </c>
      <c r="D67" s="1854" t="s">
        <v>6093</v>
      </c>
      <c r="E67" s="1854" t="s">
        <v>6094</v>
      </c>
      <c r="F67" s="1854" t="s">
        <v>5868</v>
      </c>
      <c r="G67" s="1854" t="s">
        <v>6095</v>
      </c>
      <c r="H67" s="1854" t="s">
        <v>22</v>
      </c>
      <c r="I67" s="1854" t="s">
        <v>4327</v>
      </c>
    </row>
    <row customHeight="1" ht="11.25">
      <c r="A68" s="1854" t="s">
        <v>5861</v>
      </c>
      <c r="B68" s="1854" t="s">
        <v>16</v>
      </c>
      <c r="C68" s="1854" t="s">
        <v>6096</v>
      </c>
      <c r="D68" s="1854" t="s">
        <v>6097</v>
      </c>
      <c r="E68" s="1854" t="s">
        <v>6098</v>
      </c>
      <c r="F68" s="1854" t="s">
        <v>5868</v>
      </c>
      <c r="G68" s="1854" t="s">
        <v>6099</v>
      </c>
      <c r="H68" s="1854" t="s">
        <v>22</v>
      </c>
      <c r="I68" s="1854" t="s">
        <v>4327</v>
      </c>
    </row>
    <row customHeight="1" ht="11.25">
      <c r="A69" s="1854" t="s">
        <v>5861</v>
      </c>
      <c r="B69" s="1854" t="s">
        <v>16</v>
      </c>
      <c r="C69" s="1854" t="s">
        <v>6100</v>
      </c>
      <c r="D69" s="1854" t="s">
        <v>6101</v>
      </c>
      <c r="E69" s="1854" t="s">
        <v>6102</v>
      </c>
      <c r="F69" s="1854" t="s">
        <v>6103</v>
      </c>
      <c r="G69" s="1854" t="s">
        <v>22</v>
      </c>
      <c r="H69" s="1854" t="s">
        <v>22</v>
      </c>
      <c r="I69" s="1854" t="s">
        <v>4327</v>
      </c>
    </row>
    <row customHeight="1" ht="11.25">
      <c r="A70" s="1854" t="s">
        <v>5861</v>
      </c>
      <c r="B70" s="1854" t="s">
        <v>16</v>
      </c>
      <c r="C70" s="1854" t="s">
        <v>6104</v>
      </c>
      <c r="D70" s="1854" t="s">
        <v>6105</v>
      </c>
      <c r="E70" s="1854" t="s">
        <v>6106</v>
      </c>
      <c r="F70" s="1854" t="s">
        <v>6090</v>
      </c>
      <c r="G70" s="1854" t="s">
        <v>22</v>
      </c>
      <c r="H70" s="1854" t="s">
        <v>22</v>
      </c>
      <c r="I70" s="1854" t="s">
        <v>4327</v>
      </c>
    </row>
    <row customHeight="1" ht="11.25">
      <c r="A71" s="1854" t="s">
        <v>5861</v>
      </c>
      <c r="B71" s="1854" t="s">
        <v>16</v>
      </c>
      <c r="C71" s="1854" t="s">
        <v>6107</v>
      </c>
      <c r="D71" s="1854" t="s">
        <v>6108</v>
      </c>
      <c r="E71" s="1854" t="s">
        <v>6109</v>
      </c>
      <c r="F71" s="1854" t="s">
        <v>5917</v>
      </c>
      <c r="G71" s="1854" t="s">
        <v>22</v>
      </c>
      <c r="H71" s="1854" t="s">
        <v>22</v>
      </c>
      <c r="I71" s="1854" t="s">
        <v>4327</v>
      </c>
    </row>
    <row customHeight="1" ht="11.25">
      <c r="A72" s="1854" t="s">
        <v>5861</v>
      </c>
      <c r="B72" s="1854" t="s">
        <v>16</v>
      </c>
      <c r="C72" s="1854" t="s">
        <v>6110</v>
      </c>
      <c r="D72" s="1854" t="s">
        <v>6111</v>
      </c>
      <c r="E72" s="1854" t="s">
        <v>6112</v>
      </c>
      <c r="F72" s="1854" t="s">
        <v>6090</v>
      </c>
      <c r="G72" s="1854" t="s">
        <v>22</v>
      </c>
      <c r="H72" s="1854" t="s">
        <v>22</v>
      </c>
      <c r="I72" s="1854" t="s">
        <v>4327</v>
      </c>
    </row>
    <row customHeight="1" ht="11.25">
      <c r="A73" s="1854" t="s">
        <v>5861</v>
      </c>
      <c r="B73" s="1854" t="s">
        <v>16</v>
      </c>
      <c r="C73" s="1854" t="s">
        <v>6113</v>
      </c>
      <c r="D73" s="1854" t="s">
        <v>6114</v>
      </c>
      <c r="E73" s="1854" t="s">
        <v>6115</v>
      </c>
      <c r="F73" s="1854" t="s">
        <v>6000</v>
      </c>
      <c r="G73" s="1854" t="s">
        <v>6116</v>
      </c>
      <c r="H73" s="1854" t="s">
        <v>22</v>
      </c>
      <c r="I73" s="1854" t="s">
        <v>4327</v>
      </c>
    </row>
    <row customHeight="1" ht="11.25">
      <c r="A74" s="1854" t="s">
        <v>5861</v>
      </c>
      <c r="B74" s="1854" t="s">
        <v>16</v>
      </c>
      <c r="C74" s="1854" t="s">
        <v>6117</v>
      </c>
      <c r="D74" s="1854" t="s">
        <v>6118</v>
      </c>
      <c r="E74" s="1854" t="s">
        <v>6119</v>
      </c>
      <c r="F74" s="1854" t="s">
        <v>6120</v>
      </c>
      <c r="G74" s="1854" t="s">
        <v>6121</v>
      </c>
      <c r="H74" s="1854" t="s">
        <v>22</v>
      </c>
      <c r="I74" s="1854" t="s">
        <v>4327</v>
      </c>
    </row>
    <row customHeight="1" ht="11.25">
      <c r="A75" s="1854" t="s">
        <v>5861</v>
      </c>
      <c r="B75" s="1854" t="s">
        <v>16</v>
      </c>
      <c r="C75" s="1854" t="s">
        <v>6122</v>
      </c>
      <c r="D75" s="1854" t="s">
        <v>6123</v>
      </c>
      <c r="E75" s="1854" t="s">
        <v>6124</v>
      </c>
      <c r="F75" s="1854" t="s">
        <v>6090</v>
      </c>
      <c r="G75" s="1854" t="s">
        <v>22</v>
      </c>
      <c r="H75" s="1854" t="s">
        <v>22</v>
      </c>
      <c r="I75" s="1854" t="s">
        <v>4327</v>
      </c>
    </row>
    <row customHeight="1" ht="11.25">
      <c r="A76" s="1854" t="s">
        <v>5861</v>
      </c>
      <c r="B76" s="1854" t="s">
        <v>16</v>
      </c>
      <c r="C76" s="1854" t="s">
        <v>6125</v>
      </c>
      <c r="D76" s="1854" t="s">
        <v>6126</v>
      </c>
      <c r="E76" s="1854" t="s">
        <v>6127</v>
      </c>
      <c r="F76" s="1854" t="s">
        <v>6090</v>
      </c>
      <c r="G76" s="1854" t="s">
        <v>22</v>
      </c>
      <c r="H76" s="1854" t="s">
        <v>22</v>
      </c>
      <c r="I76" s="1854" t="s">
        <v>4327</v>
      </c>
    </row>
    <row customHeight="1" ht="11.25">
      <c r="A77" s="1854" t="s">
        <v>5861</v>
      </c>
      <c r="B77" s="1854" t="s">
        <v>16</v>
      </c>
      <c r="C77" s="1854" t="s">
        <v>6128</v>
      </c>
      <c r="D77" s="1854" t="s">
        <v>6129</v>
      </c>
      <c r="E77" s="1854" t="s">
        <v>6130</v>
      </c>
      <c r="F77" s="1854" t="s">
        <v>6131</v>
      </c>
      <c r="G77" s="1854" t="s">
        <v>22</v>
      </c>
      <c r="H77" s="1854" t="s">
        <v>22</v>
      </c>
      <c r="I77" s="1854" t="s">
        <v>4327</v>
      </c>
    </row>
    <row customHeight="1" ht="11.25">
      <c r="A78" s="1854" t="s">
        <v>5861</v>
      </c>
      <c r="B78" s="1854" t="s">
        <v>16</v>
      </c>
      <c r="C78" s="1854" t="s">
        <v>6132</v>
      </c>
      <c r="D78" s="1854" t="s">
        <v>6133</v>
      </c>
      <c r="E78" s="1854" t="s">
        <v>6134</v>
      </c>
      <c r="F78" s="1854" t="s">
        <v>5864</v>
      </c>
      <c r="G78" s="1854" t="s">
        <v>22</v>
      </c>
      <c r="H78" s="1854" t="s">
        <v>22</v>
      </c>
      <c r="I78" s="1854" t="s">
        <v>4327</v>
      </c>
    </row>
    <row customHeight="1" ht="11.25">
      <c r="A79" s="1854" t="s">
        <v>5861</v>
      </c>
      <c r="B79" s="1854" t="s">
        <v>16</v>
      </c>
      <c r="C79" s="1854" t="s">
        <v>6135</v>
      </c>
      <c r="D79" s="1854" t="s">
        <v>6136</v>
      </c>
      <c r="E79" s="1854" t="s">
        <v>6137</v>
      </c>
      <c r="F79" s="1854" t="s">
        <v>5905</v>
      </c>
      <c r="G79" s="1854" t="s">
        <v>22</v>
      </c>
      <c r="H79" s="1854" t="s">
        <v>22</v>
      </c>
      <c r="I79" s="1854" t="s">
        <v>4327</v>
      </c>
    </row>
    <row customHeight="1" ht="11.25">
      <c r="A80" s="1854" t="s">
        <v>5861</v>
      </c>
      <c r="B80" s="1854" t="s">
        <v>16</v>
      </c>
      <c r="C80" s="1854" t="s">
        <v>6138</v>
      </c>
      <c r="D80" s="1854" t="s">
        <v>6139</v>
      </c>
      <c r="E80" s="1854" t="s">
        <v>6140</v>
      </c>
      <c r="F80" s="1854" t="s">
        <v>5868</v>
      </c>
      <c r="G80" s="1854" t="s">
        <v>22</v>
      </c>
      <c r="H80" s="1854" t="s">
        <v>22</v>
      </c>
      <c r="I80" s="1854" t="s">
        <v>4327</v>
      </c>
    </row>
    <row customHeight="1" ht="11.25">
      <c r="A81" s="1854" t="s">
        <v>5861</v>
      </c>
      <c r="B81" s="1854" t="s">
        <v>16</v>
      </c>
      <c r="C81" s="1854" t="s">
        <v>6141</v>
      </c>
      <c r="D81" s="1854" t="s">
        <v>6142</v>
      </c>
      <c r="E81" s="1854" t="s">
        <v>6143</v>
      </c>
      <c r="F81" s="1854" t="s">
        <v>6144</v>
      </c>
      <c r="G81" s="1854" t="s">
        <v>6145</v>
      </c>
      <c r="H81" s="1854" t="s">
        <v>22</v>
      </c>
      <c r="I81" s="1854" t="s">
        <v>4327</v>
      </c>
    </row>
    <row customHeight="1" ht="11.25">
      <c r="A82" s="1854" t="s">
        <v>5861</v>
      </c>
      <c r="B82" s="1854" t="s">
        <v>16</v>
      </c>
      <c r="C82" s="1854" t="s">
        <v>6146</v>
      </c>
      <c r="D82" s="1854" t="s">
        <v>6147</v>
      </c>
      <c r="E82" s="1854" t="s">
        <v>6148</v>
      </c>
      <c r="F82" s="1854" t="s">
        <v>5893</v>
      </c>
      <c r="G82" s="1854" t="s">
        <v>6149</v>
      </c>
      <c r="H82" s="1854" t="s">
        <v>22</v>
      </c>
      <c r="I82" s="1854" t="s">
        <v>4327</v>
      </c>
    </row>
    <row customHeight="1" ht="11.25">
      <c r="A83" s="1854" t="s">
        <v>5861</v>
      </c>
      <c r="B83" s="1854" t="s">
        <v>16</v>
      </c>
      <c r="C83" s="1854" t="s">
        <v>6150</v>
      </c>
      <c r="D83" s="1854" t="s">
        <v>6151</v>
      </c>
      <c r="E83" s="1854" t="s">
        <v>6152</v>
      </c>
      <c r="F83" s="1854" t="s">
        <v>6131</v>
      </c>
      <c r="G83" s="1854" t="s">
        <v>22</v>
      </c>
      <c r="H83" s="1854" t="s">
        <v>22</v>
      </c>
      <c r="I83" s="1854" t="s">
        <v>4327</v>
      </c>
    </row>
    <row customHeight="1" ht="11.25">
      <c r="A84" s="1854" t="s">
        <v>5861</v>
      </c>
      <c r="B84" s="1854" t="s">
        <v>16</v>
      </c>
      <c r="C84" s="1854" t="s">
        <v>6153</v>
      </c>
      <c r="D84" s="1854" t="s">
        <v>6154</v>
      </c>
      <c r="E84" s="1854" t="s">
        <v>6155</v>
      </c>
      <c r="F84" s="1854" t="s">
        <v>6065</v>
      </c>
      <c r="G84" s="1854" t="s">
        <v>6156</v>
      </c>
      <c r="H84" s="1854" t="s">
        <v>22</v>
      </c>
      <c r="I84" s="1854" t="s">
        <v>4327</v>
      </c>
    </row>
    <row customHeight="1" ht="11.25">
      <c r="A85" s="1854" t="s">
        <v>5861</v>
      </c>
      <c r="B85" s="1854" t="s">
        <v>16</v>
      </c>
      <c r="C85" s="1854" t="s">
        <v>6157</v>
      </c>
      <c r="D85" s="1854" t="s">
        <v>6158</v>
      </c>
      <c r="E85" s="1854" t="s">
        <v>6159</v>
      </c>
      <c r="F85" s="1854" t="s">
        <v>5926</v>
      </c>
      <c r="G85" s="1854" t="s">
        <v>22</v>
      </c>
      <c r="H85" s="1854" t="s">
        <v>22</v>
      </c>
      <c r="I85" s="1854" t="s">
        <v>4327</v>
      </c>
    </row>
    <row customHeight="1" ht="11.25">
      <c r="A86" s="1854" t="s">
        <v>5861</v>
      </c>
      <c r="B86" s="1854" t="s">
        <v>16</v>
      </c>
      <c r="C86" s="1854" t="s">
        <v>6160</v>
      </c>
      <c r="D86" s="1854" t="s">
        <v>6161</v>
      </c>
      <c r="E86" s="1854" t="s">
        <v>6162</v>
      </c>
      <c r="F86" s="1854" t="s">
        <v>5905</v>
      </c>
      <c r="G86" s="1854" t="s">
        <v>22</v>
      </c>
      <c r="H86" s="1854" t="s">
        <v>22</v>
      </c>
      <c r="I86" s="1854" t="s">
        <v>4327</v>
      </c>
    </row>
    <row customHeight="1" ht="11.25">
      <c r="A87" s="1854" t="s">
        <v>5861</v>
      </c>
      <c r="B87" s="1854" t="s">
        <v>16</v>
      </c>
      <c r="C87" s="1854" t="s">
        <v>6163</v>
      </c>
      <c r="D87" s="1854" t="s">
        <v>6164</v>
      </c>
      <c r="E87" s="1854" t="s">
        <v>6165</v>
      </c>
      <c r="F87" s="1854" t="s">
        <v>6044</v>
      </c>
      <c r="G87" s="1854" t="s">
        <v>22</v>
      </c>
      <c r="H87" s="1854" t="s">
        <v>22</v>
      </c>
      <c r="I87" s="1854" t="s">
        <v>4327</v>
      </c>
    </row>
    <row customHeight="1" ht="11.25">
      <c r="A88" s="1854" t="s">
        <v>5861</v>
      </c>
      <c r="B88" s="1854" t="s">
        <v>16</v>
      </c>
      <c r="C88" s="1854" t="s">
        <v>6166</v>
      </c>
      <c r="D88" s="1854" t="s">
        <v>6167</v>
      </c>
      <c r="E88" s="1854" t="s">
        <v>6168</v>
      </c>
      <c r="F88" s="1854" t="s">
        <v>5868</v>
      </c>
      <c r="G88" s="1854" t="s">
        <v>22</v>
      </c>
      <c r="H88" s="1854" t="s">
        <v>22</v>
      </c>
      <c r="I88" s="1854" t="s">
        <v>4327</v>
      </c>
    </row>
    <row customHeight="1" ht="11.25">
      <c r="A89" s="1854" t="s">
        <v>5861</v>
      </c>
      <c r="B89" s="1854" t="s">
        <v>16</v>
      </c>
      <c r="C89" s="1854" t="s">
        <v>6169</v>
      </c>
      <c r="D89" s="1854" t="s">
        <v>6170</v>
      </c>
      <c r="E89" s="1854" t="s">
        <v>6171</v>
      </c>
      <c r="F89" s="1854" t="s">
        <v>5868</v>
      </c>
      <c r="G89" s="1854" t="s">
        <v>22</v>
      </c>
      <c r="H89" s="1854" t="s">
        <v>22</v>
      </c>
      <c r="I89" s="1854" t="s">
        <v>4327</v>
      </c>
    </row>
    <row customHeight="1" ht="11.25">
      <c r="A90" s="1854" t="s">
        <v>5861</v>
      </c>
      <c r="B90" s="1854" t="s">
        <v>16</v>
      </c>
      <c r="C90" s="1854" t="s">
        <v>6172</v>
      </c>
      <c r="D90" s="1854" t="s">
        <v>6173</v>
      </c>
      <c r="E90" s="1854" t="s">
        <v>6174</v>
      </c>
      <c r="F90" s="1854" t="s">
        <v>6044</v>
      </c>
      <c r="G90" s="1854" t="s">
        <v>5927</v>
      </c>
      <c r="H90" s="1854" t="s">
        <v>22</v>
      </c>
      <c r="I90" s="1854" t="s">
        <v>4327</v>
      </c>
    </row>
    <row customHeight="1" ht="11.25">
      <c r="A91" s="1854" t="s">
        <v>5861</v>
      </c>
      <c r="B91" s="1854" t="s">
        <v>16</v>
      </c>
      <c r="C91" s="1854" t="s">
        <v>6175</v>
      </c>
      <c r="D91" s="1854" t="s">
        <v>6176</v>
      </c>
      <c r="E91" s="1854" t="s">
        <v>6177</v>
      </c>
      <c r="F91" s="1854" t="s">
        <v>6178</v>
      </c>
      <c r="G91" s="1854" t="s">
        <v>22</v>
      </c>
      <c r="H91" s="1854" t="s">
        <v>22</v>
      </c>
      <c r="I91" s="1854" t="s">
        <v>4327</v>
      </c>
    </row>
    <row customHeight="1" ht="11.25">
      <c r="A92" s="1854" t="s">
        <v>5861</v>
      </c>
      <c r="B92" s="1854" t="s">
        <v>16</v>
      </c>
      <c r="C92" s="1854" t="s">
        <v>6179</v>
      </c>
      <c r="D92" s="1854" t="s">
        <v>6180</v>
      </c>
      <c r="E92" s="1854" t="s">
        <v>6181</v>
      </c>
      <c r="F92" s="1854" t="s">
        <v>5934</v>
      </c>
      <c r="G92" s="1854" t="s">
        <v>22</v>
      </c>
      <c r="H92" s="1854" t="s">
        <v>22</v>
      </c>
      <c r="I92" s="1854" t="s">
        <v>4327</v>
      </c>
    </row>
    <row customHeight="1" ht="11.25">
      <c r="A93" s="1854" t="s">
        <v>5861</v>
      </c>
      <c r="B93" s="1854" t="s">
        <v>16</v>
      </c>
      <c r="C93" s="1854" t="s">
        <v>6182</v>
      </c>
      <c r="D93" s="1854" t="s">
        <v>6183</v>
      </c>
      <c r="E93" s="1854" t="s">
        <v>6184</v>
      </c>
      <c r="F93" s="1854" t="s">
        <v>6185</v>
      </c>
      <c r="G93" s="1854" t="s">
        <v>22</v>
      </c>
      <c r="H93" s="1854" t="s">
        <v>22</v>
      </c>
      <c r="I93" s="1854" t="s">
        <v>4327</v>
      </c>
    </row>
    <row customHeight="1" ht="11.25">
      <c r="A94" s="1854" t="s">
        <v>5861</v>
      </c>
      <c r="B94" s="1854" t="s">
        <v>16</v>
      </c>
      <c r="C94" s="1854" t="s">
        <v>6186</v>
      </c>
      <c r="D94" s="1854" t="s">
        <v>6187</v>
      </c>
      <c r="E94" s="1854" t="s">
        <v>6188</v>
      </c>
      <c r="F94" s="1854" t="s">
        <v>5917</v>
      </c>
      <c r="G94" s="1854" t="s">
        <v>22</v>
      </c>
      <c r="H94" s="1854" t="s">
        <v>22</v>
      </c>
      <c r="I94" s="1854" t="s">
        <v>4327</v>
      </c>
    </row>
    <row customHeight="1" ht="11.25">
      <c r="A95" s="1854" t="s">
        <v>5861</v>
      </c>
      <c r="B95" s="1854" t="s">
        <v>16</v>
      </c>
      <c r="C95" s="1854" t="s">
        <v>6189</v>
      </c>
      <c r="D95" s="1854" t="s">
        <v>6190</v>
      </c>
      <c r="E95" s="1854" t="s">
        <v>6191</v>
      </c>
      <c r="F95" s="1854" t="s">
        <v>5868</v>
      </c>
      <c r="G95" s="1854" t="s">
        <v>22</v>
      </c>
      <c r="H95" s="1854" t="s">
        <v>22</v>
      </c>
      <c r="I95" s="1854" t="s">
        <v>4327</v>
      </c>
    </row>
    <row customHeight="1" ht="11.25">
      <c r="A96" s="1854" t="s">
        <v>5861</v>
      </c>
      <c r="B96" s="1854" t="s">
        <v>16</v>
      </c>
      <c r="C96" s="1854" t="s">
        <v>6192</v>
      </c>
      <c r="D96" s="1854" t="s">
        <v>6193</v>
      </c>
      <c r="E96" s="1854" t="s">
        <v>6194</v>
      </c>
      <c r="F96" s="1854" t="s">
        <v>5934</v>
      </c>
      <c r="G96" s="1854" t="s">
        <v>6195</v>
      </c>
      <c r="H96" s="1854" t="s">
        <v>22</v>
      </c>
      <c r="I96" s="1854" t="s">
        <v>4327</v>
      </c>
    </row>
    <row customHeight="1" ht="11.25">
      <c r="A97" s="1854" t="s">
        <v>5861</v>
      </c>
      <c r="B97" s="1854" t="s">
        <v>16</v>
      </c>
      <c r="C97" s="1854" t="s">
        <v>6196</v>
      </c>
      <c r="D97" s="1854" t="s">
        <v>6197</v>
      </c>
      <c r="E97" s="1854" t="s">
        <v>6198</v>
      </c>
      <c r="F97" s="1854" t="s">
        <v>6199</v>
      </c>
      <c r="G97" s="1854" t="s">
        <v>22</v>
      </c>
      <c r="H97" s="1854" t="s">
        <v>22</v>
      </c>
      <c r="I97" s="1854" t="s">
        <v>4327</v>
      </c>
    </row>
    <row customHeight="1" ht="11.25">
      <c r="A98" s="1854" t="s">
        <v>5861</v>
      </c>
      <c r="B98" s="1854" t="s">
        <v>16</v>
      </c>
      <c r="C98" s="1854" t="s">
        <v>6200</v>
      </c>
      <c r="D98" s="1854" t="s">
        <v>6201</v>
      </c>
      <c r="E98" s="1854" t="s">
        <v>6202</v>
      </c>
      <c r="F98" s="1854" t="s">
        <v>5864</v>
      </c>
      <c r="G98" s="1854" t="s">
        <v>22</v>
      </c>
      <c r="H98" s="1854" t="s">
        <v>22</v>
      </c>
      <c r="I98" s="1854" t="s">
        <v>4327</v>
      </c>
    </row>
    <row customHeight="1" ht="11.25">
      <c r="A99" s="1854" t="s">
        <v>5861</v>
      </c>
      <c r="B99" s="1854" t="s">
        <v>16</v>
      </c>
      <c r="C99" s="1854" t="s">
        <v>6203</v>
      </c>
      <c r="D99" s="1854" t="s">
        <v>6204</v>
      </c>
      <c r="E99" s="1854" t="s">
        <v>6205</v>
      </c>
      <c r="F99" s="1854" t="s">
        <v>5876</v>
      </c>
      <c r="G99" s="1854" t="s">
        <v>22</v>
      </c>
      <c r="H99" s="1854" t="s">
        <v>22</v>
      </c>
      <c r="I99" s="1854" t="s">
        <v>4327</v>
      </c>
    </row>
    <row customHeight="1" ht="11.25">
      <c r="A100" s="1854" t="s">
        <v>5861</v>
      </c>
      <c r="B100" s="1854" t="s">
        <v>16</v>
      </c>
      <c r="C100" s="1854" t="s">
        <v>6206</v>
      </c>
      <c r="D100" s="1854" t="s">
        <v>6207</v>
      </c>
      <c r="E100" s="1854" t="s">
        <v>6208</v>
      </c>
      <c r="F100" s="1854" t="s">
        <v>5868</v>
      </c>
      <c r="G100" s="1854" t="s">
        <v>22</v>
      </c>
      <c r="H100" s="1854" t="s">
        <v>22</v>
      </c>
      <c r="I100" s="1854" t="s">
        <v>4327</v>
      </c>
    </row>
    <row customHeight="1" ht="11.25">
      <c r="A101" s="1854" t="s">
        <v>5861</v>
      </c>
      <c r="B101" s="1854" t="s">
        <v>16</v>
      </c>
      <c r="C101" s="1854" t="s">
        <v>6209</v>
      </c>
      <c r="D101" s="1854" t="s">
        <v>6210</v>
      </c>
      <c r="E101" s="1854" t="s">
        <v>6211</v>
      </c>
      <c r="F101" s="1854" t="s">
        <v>6212</v>
      </c>
      <c r="G101" s="1854" t="s">
        <v>6213</v>
      </c>
      <c r="H101" s="1854" t="s">
        <v>22</v>
      </c>
      <c r="I101" s="1854" t="s">
        <v>4327</v>
      </c>
    </row>
    <row customHeight="1" ht="11.25">
      <c r="A102" s="1854" t="s">
        <v>5861</v>
      </c>
      <c r="B102" s="1854" t="s">
        <v>16</v>
      </c>
      <c r="C102" s="1854" t="s">
        <v>6214</v>
      </c>
      <c r="D102" s="1854" t="s">
        <v>6215</v>
      </c>
      <c r="E102" s="1854" t="s">
        <v>6216</v>
      </c>
      <c r="F102" s="1854" t="s">
        <v>6185</v>
      </c>
      <c r="G102" s="1854" t="s">
        <v>6217</v>
      </c>
      <c r="H102" s="1854" t="s">
        <v>22</v>
      </c>
      <c r="I102" s="1854" t="s">
        <v>4327</v>
      </c>
    </row>
    <row customHeight="1" ht="11.25">
      <c r="A103" s="1854" t="s">
        <v>5861</v>
      </c>
      <c r="B103" s="1854" t="s">
        <v>16</v>
      </c>
      <c r="C103" s="1854" t="s">
        <v>6218</v>
      </c>
      <c r="D103" s="1854" t="s">
        <v>6219</v>
      </c>
      <c r="E103" s="1854" t="s">
        <v>6220</v>
      </c>
      <c r="F103" s="1854" t="s">
        <v>5917</v>
      </c>
      <c r="G103" s="1854" t="s">
        <v>6221</v>
      </c>
      <c r="H103" s="1854" t="s">
        <v>22</v>
      </c>
      <c r="I103" s="1854" t="s">
        <v>4327</v>
      </c>
    </row>
    <row customHeight="1" ht="11.25">
      <c r="A104" s="1854" t="s">
        <v>5861</v>
      </c>
      <c r="B104" s="1854" t="s">
        <v>16</v>
      </c>
      <c r="C104" s="1854" t="s">
        <v>6222</v>
      </c>
      <c r="D104" s="1854" t="s">
        <v>6223</v>
      </c>
      <c r="E104" s="1854" t="s">
        <v>6224</v>
      </c>
      <c r="F104" s="1854" t="s">
        <v>6225</v>
      </c>
      <c r="G104" s="1854" t="s">
        <v>22</v>
      </c>
      <c r="H104" s="1854" t="s">
        <v>22</v>
      </c>
      <c r="I104" s="1854" t="s">
        <v>4327</v>
      </c>
    </row>
    <row customHeight="1" ht="11.25">
      <c r="A105" s="1854" t="s">
        <v>5861</v>
      </c>
      <c r="B105" s="1854" t="s">
        <v>16</v>
      </c>
      <c r="C105" s="1854" t="s">
        <v>6226</v>
      </c>
      <c r="D105" s="1854" t="s">
        <v>6227</v>
      </c>
      <c r="E105" s="1854" t="s">
        <v>6228</v>
      </c>
      <c r="F105" s="1854" t="s">
        <v>5864</v>
      </c>
      <c r="G105" s="1854" t="s">
        <v>22</v>
      </c>
      <c r="H105" s="1854" t="s">
        <v>22</v>
      </c>
      <c r="I105" s="1854" t="s">
        <v>4327</v>
      </c>
    </row>
    <row customHeight="1" ht="11.25">
      <c r="A106" s="1854" t="s">
        <v>5861</v>
      </c>
      <c r="B106" s="1854" t="s">
        <v>16</v>
      </c>
      <c r="C106" s="1854" t="s">
        <v>6229</v>
      </c>
      <c r="D106" s="1854" t="s">
        <v>6230</v>
      </c>
      <c r="E106" s="1854" t="s">
        <v>5963</v>
      </c>
      <c r="F106" s="1854" t="s">
        <v>6231</v>
      </c>
      <c r="G106" s="1854" t="s">
        <v>22</v>
      </c>
      <c r="H106" s="1854" t="s">
        <v>22</v>
      </c>
      <c r="I106" s="1854" t="s">
        <v>4327</v>
      </c>
    </row>
    <row customHeight="1" ht="11.25">
      <c r="A107" s="1854" t="s">
        <v>5861</v>
      </c>
      <c r="B107" s="1854" t="s">
        <v>16</v>
      </c>
      <c r="C107" s="1854" t="s">
        <v>6232</v>
      </c>
      <c r="D107" s="1854" t="s">
        <v>6233</v>
      </c>
      <c r="E107" s="1854" t="s">
        <v>6234</v>
      </c>
      <c r="F107" s="1854" t="s">
        <v>6065</v>
      </c>
      <c r="G107" s="1854" t="s">
        <v>22</v>
      </c>
      <c r="H107" s="1854" t="s">
        <v>22</v>
      </c>
      <c r="I107" s="1854" t="s">
        <v>4327</v>
      </c>
    </row>
    <row customHeight="1" ht="11.25">
      <c r="A108" s="1854" t="s">
        <v>5861</v>
      </c>
      <c r="B108" s="1854" t="s">
        <v>16</v>
      </c>
      <c r="C108" s="1854" t="s">
        <v>6235</v>
      </c>
      <c r="D108" s="1854" t="s">
        <v>6236</v>
      </c>
      <c r="E108" s="1854" t="s">
        <v>6237</v>
      </c>
      <c r="F108" s="1854" t="s">
        <v>6238</v>
      </c>
      <c r="G108" s="1854" t="s">
        <v>6239</v>
      </c>
      <c r="H108" s="1854" t="s">
        <v>22</v>
      </c>
      <c r="I108" s="1854" t="s">
        <v>4327</v>
      </c>
    </row>
    <row customHeight="1" ht="11.25">
      <c r="A109" s="1854" t="s">
        <v>5861</v>
      </c>
      <c r="B109" s="1854" t="s">
        <v>16</v>
      </c>
      <c r="C109" s="1854" t="s">
        <v>6240</v>
      </c>
      <c r="D109" s="1854" t="s">
        <v>6241</v>
      </c>
      <c r="E109" s="1854" t="s">
        <v>6242</v>
      </c>
      <c r="F109" s="1854" t="s">
        <v>6065</v>
      </c>
      <c r="G109" s="1854" t="s">
        <v>22</v>
      </c>
      <c r="H109" s="1854" t="s">
        <v>22</v>
      </c>
      <c r="I109" s="1854" t="s">
        <v>4327</v>
      </c>
    </row>
    <row customHeight="1" ht="11.25">
      <c r="A110" s="1854" t="s">
        <v>5861</v>
      </c>
      <c r="B110" s="1854" t="s">
        <v>16</v>
      </c>
      <c r="C110" s="1854" t="s">
        <v>6243</v>
      </c>
      <c r="D110" s="1854" t="s">
        <v>6244</v>
      </c>
      <c r="E110" s="1854" t="s">
        <v>6245</v>
      </c>
      <c r="F110" s="1854" t="s">
        <v>50</v>
      </c>
      <c r="G110" s="1854" t="s">
        <v>22</v>
      </c>
      <c r="H110" s="1854" t="s">
        <v>22</v>
      </c>
      <c r="I110" s="1854" t="s">
        <v>4327</v>
      </c>
    </row>
    <row customHeight="1" ht="11.25">
      <c r="A111" s="1854" t="s">
        <v>5861</v>
      </c>
      <c r="B111" s="1854" t="s">
        <v>16</v>
      </c>
      <c r="C111" s="1854" t="s">
        <v>6246</v>
      </c>
      <c r="D111" s="1854" t="s">
        <v>6247</v>
      </c>
      <c r="E111" s="1854" t="s">
        <v>6248</v>
      </c>
      <c r="F111" s="1854" t="s">
        <v>6000</v>
      </c>
      <c r="G111" s="1854" t="s">
        <v>22</v>
      </c>
      <c r="H111" s="1854" t="s">
        <v>22</v>
      </c>
      <c r="I111" s="1854" t="s">
        <v>4327</v>
      </c>
    </row>
    <row customHeight="1" ht="11.25">
      <c r="A112" s="1854" t="s">
        <v>5861</v>
      </c>
      <c r="B112" s="1854" t="s">
        <v>16</v>
      </c>
      <c r="C112" s="1854" t="s">
        <v>6249</v>
      </c>
      <c r="D112" s="1854" t="s">
        <v>6250</v>
      </c>
      <c r="E112" s="1854" t="s">
        <v>6251</v>
      </c>
      <c r="F112" s="1854" t="s">
        <v>5872</v>
      </c>
      <c r="G112" s="1854" t="s">
        <v>22</v>
      </c>
      <c r="H112" s="1854" t="s">
        <v>22</v>
      </c>
      <c r="I112" s="1854" t="s">
        <v>4327</v>
      </c>
    </row>
    <row customHeight="1" ht="11.25">
      <c r="A113" s="1854" t="s">
        <v>5861</v>
      </c>
      <c r="B113" s="1854" t="s">
        <v>16</v>
      </c>
      <c r="C113" s="1854" t="s">
        <v>6252</v>
      </c>
      <c r="D113" s="1854" t="s">
        <v>6253</v>
      </c>
      <c r="E113" s="1854" t="s">
        <v>6254</v>
      </c>
      <c r="F113" s="1854" t="s">
        <v>6255</v>
      </c>
      <c r="G113" s="1854" t="s">
        <v>22</v>
      </c>
      <c r="H113" s="1854" t="s">
        <v>22</v>
      </c>
      <c r="I113" s="1854" t="s">
        <v>4327</v>
      </c>
    </row>
    <row customHeight="1" ht="11.25">
      <c r="A114" s="1854" t="s">
        <v>5861</v>
      </c>
      <c r="B114" s="1854" t="s">
        <v>16</v>
      </c>
      <c r="C114" s="1854" t="s">
        <v>6256</v>
      </c>
      <c r="D114" s="1854" t="s">
        <v>6257</v>
      </c>
      <c r="E114" s="1854" t="s">
        <v>6258</v>
      </c>
      <c r="F114" s="1854" t="s">
        <v>5926</v>
      </c>
      <c r="G114" s="1854" t="s">
        <v>22</v>
      </c>
      <c r="H114" s="1854" t="s">
        <v>22</v>
      </c>
      <c r="I114" s="1854" t="s">
        <v>4327</v>
      </c>
    </row>
    <row customHeight="1" ht="11.25">
      <c r="A115" s="1854" t="s">
        <v>5861</v>
      </c>
      <c r="B115" s="1854" t="s">
        <v>16</v>
      </c>
      <c r="C115" s="1854" t="s">
        <v>6259</v>
      </c>
      <c r="D115" s="1854" t="s">
        <v>6260</v>
      </c>
      <c r="E115" s="1854" t="s">
        <v>6261</v>
      </c>
      <c r="F115" s="1854" t="s">
        <v>5905</v>
      </c>
      <c r="G115" s="1854" t="s">
        <v>22</v>
      </c>
      <c r="H115" s="1854" t="s">
        <v>22</v>
      </c>
      <c r="I115" s="1854" t="s">
        <v>4327</v>
      </c>
    </row>
    <row customHeight="1" ht="11.25">
      <c r="A116" s="1854" t="s">
        <v>5861</v>
      </c>
      <c r="B116" s="1854" t="s">
        <v>16</v>
      </c>
      <c r="C116" s="1854" t="s">
        <v>6262</v>
      </c>
      <c r="D116" s="1854" t="s">
        <v>6263</v>
      </c>
      <c r="E116" s="1854" t="s">
        <v>6264</v>
      </c>
      <c r="F116" s="1854" t="s">
        <v>50</v>
      </c>
      <c r="G116" s="1854" t="s">
        <v>22</v>
      </c>
      <c r="H116" s="1854" t="s">
        <v>22</v>
      </c>
      <c r="I116" s="1854" t="s">
        <v>4327</v>
      </c>
    </row>
    <row customHeight="1" ht="11.25">
      <c r="A117" s="1854" t="s">
        <v>5861</v>
      </c>
      <c r="B117" s="1854" t="s">
        <v>16</v>
      </c>
      <c r="C117" s="1854" t="s">
        <v>6265</v>
      </c>
      <c r="D117" s="1854" t="s">
        <v>6266</v>
      </c>
      <c r="E117" s="1854" t="s">
        <v>6267</v>
      </c>
      <c r="F117" s="1854" t="s">
        <v>5905</v>
      </c>
      <c r="G117" s="1854" t="s">
        <v>22</v>
      </c>
      <c r="H117" s="1854" t="s">
        <v>22</v>
      </c>
      <c r="I117" s="1854" t="s">
        <v>4327</v>
      </c>
    </row>
    <row customHeight="1" ht="11.25">
      <c r="A118" s="1854" t="s">
        <v>5861</v>
      </c>
      <c r="B118" s="1854" t="s">
        <v>16</v>
      </c>
      <c r="C118" s="1854" t="s">
        <v>6268</v>
      </c>
      <c r="D118" s="1854" t="s">
        <v>6269</v>
      </c>
      <c r="E118" s="1854" t="s">
        <v>6270</v>
      </c>
      <c r="F118" s="1854" t="s">
        <v>5905</v>
      </c>
      <c r="G118" s="1854" t="s">
        <v>22</v>
      </c>
      <c r="H118" s="1854" t="s">
        <v>22</v>
      </c>
      <c r="I118" s="1854" t="s">
        <v>4327</v>
      </c>
    </row>
    <row customHeight="1" ht="11.25">
      <c r="A119" s="1854" t="s">
        <v>5861</v>
      </c>
      <c r="B119" s="1854" t="s">
        <v>16</v>
      </c>
      <c r="C119" s="1854" t="s">
        <v>6271</v>
      </c>
      <c r="D119" s="1854" t="s">
        <v>6272</v>
      </c>
      <c r="E119" s="1854" t="s">
        <v>6273</v>
      </c>
      <c r="F119" s="1854" t="s">
        <v>6065</v>
      </c>
      <c r="G119" s="1854" t="s">
        <v>22</v>
      </c>
      <c r="H119" s="1854" t="s">
        <v>22</v>
      </c>
      <c r="I119" s="1854" t="s">
        <v>4327</v>
      </c>
    </row>
    <row customHeight="1" ht="11.25">
      <c r="A120" s="1854" t="s">
        <v>5861</v>
      </c>
      <c r="B120" s="1854" t="s">
        <v>16</v>
      </c>
      <c r="C120" s="1854" t="s">
        <v>6274</v>
      </c>
      <c r="D120" s="1854" t="s">
        <v>6275</v>
      </c>
      <c r="E120" s="1854" t="s">
        <v>6276</v>
      </c>
      <c r="F120" s="1854" t="s">
        <v>6277</v>
      </c>
      <c r="G120" s="1854" t="s">
        <v>22</v>
      </c>
      <c r="H120" s="1854" t="s">
        <v>22</v>
      </c>
      <c r="I120" s="1854" t="s">
        <v>4327</v>
      </c>
    </row>
    <row customHeight="1" ht="11.25">
      <c r="A121" s="1854" t="s">
        <v>5861</v>
      </c>
      <c r="B121" s="1854" t="s">
        <v>16</v>
      </c>
      <c r="C121" s="1854" t="s">
        <v>6278</v>
      </c>
      <c r="D121" s="1854" t="s">
        <v>6279</v>
      </c>
      <c r="E121" s="1854" t="s">
        <v>6280</v>
      </c>
      <c r="F121" s="1854" t="s">
        <v>6281</v>
      </c>
      <c r="G121" s="1854" t="s">
        <v>22</v>
      </c>
      <c r="H121" s="1854" t="s">
        <v>22</v>
      </c>
      <c r="I121" s="1854" t="s">
        <v>4327</v>
      </c>
    </row>
    <row customHeight="1" ht="11.25">
      <c r="A122" s="1854" t="s">
        <v>5861</v>
      </c>
      <c r="B122" s="1854" t="s">
        <v>16</v>
      </c>
      <c r="C122" s="1854" t="s">
        <v>6282</v>
      </c>
      <c r="D122" s="1854" t="s">
        <v>6283</v>
      </c>
      <c r="E122" s="1854" t="s">
        <v>6284</v>
      </c>
      <c r="F122" s="1854" t="s">
        <v>5893</v>
      </c>
      <c r="G122" s="1854" t="s">
        <v>22</v>
      </c>
      <c r="H122" s="1854" t="s">
        <v>22</v>
      </c>
      <c r="I122" s="1854" t="s">
        <v>4327</v>
      </c>
    </row>
    <row customHeight="1" ht="11.25">
      <c r="A123" s="1854" t="s">
        <v>5861</v>
      </c>
      <c r="B123" s="1854" t="s">
        <v>16</v>
      </c>
      <c r="C123" s="1854" t="s">
        <v>6285</v>
      </c>
      <c r="D123" s="1854" t="s">
        <v>6286</v>
      </c>
      <c r="E123" s="1854" t="s">
        <v>6287</v>
      </c>
      <c r="F123" s="1854" t="s">
        <v>5897</v>
      </c>
      <c r="G123" s="1854" t="s">
        <v>22</v>
      </c>
      <c r="H123" s="1854" t="s">
        <v>22</v>
      </c>
      <c r="I123" s="1854" t="s">
        <v>4327</v>
      </c>
    </row>
    <row customHeight="1" ht="11.25">
      <c r="A124" s="1854" t="s">
        <v>5861</v>
      </c>
      <c r="B124" s="1854" t="s">
        <v>16</v>
      </c>
      <c r="C124" s="1854" t="s">
        <v>22</v>
      </c>
      <c r="D124" s="1854" t="s">
        <v>5862</v>
      </c>
      <c r="E124" s="1854" t="s">
        <v>5863</v>
      </c>
      <c r="F124" s="1854" t="s">
        <v>5864</v>
      </c>
      <c r="G124" s="1854" t="s">
        <v>22</v>
      </c>
      <c r="H124" s="1854" t="s">
        <v>22</v>
      </c>
      <c r="I124" s="1854" t="s">
        <v>4414</v>
      </c>
    </row>
    <row customHeight="1" ht="11.25">
      <c r="A125" s="1854" t="s">
        <v>5861</v>
      </c>
      <c r="B125" s="1854" t="s">
        <v>16</v>
      </c>
      <c r="C125" s="1854" t="s">
        <v>5873</v>
      </c>
      <c r="D125" s="1854" t="s">
        <v>5874</v>
      </c>
      <c r="E125" s="1854" t="s">
        <v>5875</v>
      </c>
      <c r="F125" s="1854" t="s">
        <v>5876</v>
      </c>
      <c r="G125" s="1854" t="s">
        <v>22</v>
      </c>
      <c r="H125" s="1854" t="s">
        <v>22</v>
      </c>
      <c r="I125" s="1854" t="s">
        <v>4414</v>
      </c>
    </row>
    <row customHeight="1" ht="11.25">
      <c r="A126" s="1854" t="s">
        <v>5861</v>
      </c>
      <c r="B126" s="1854" t="s">
        <v>16</v>
      </c>
      <c r="C126" s="1854" t="s">
        <v>5877</v>
      </c>
      <c r="D126" s="1854" t="s">
        <v>5878</v>
      </c>
      <c r="E126" s="1854" t="s">
        <v>5879</v>
      </c>
      <c r="F126" s="1854" t="s">
        <v>5880</v>
      </c>
      <c r="G126" s="1854" t="s">
        <v>22</v>
      </c>
      <c r="H126" s="1854" t="s">
        <v>22</v>
      </c>
      <c r="I126" s="1854" t="s">
        <v>4414</v>
      </c>
    </row>
    <row customHeight="1" ht="11.25">
      <c r="A127" s="1854" t="s">
        <v>5861</v>
      </c>
      <c r="B127" s="1854" t="s">
        <v>16</v>
      </c>
      <c r="C127" s="1854" t="s">
        <v>5884</v>
      </c>
      <c r="D127" s="1854" t="s">
        <v>5885</v>
      </c>
      <c r="E127" s="1854" t="s">
        <v>5879</v>
      </c>
      <c r="F127" s="1854" t="s">
        <v>5886</v>
      </c>
      <c r="G127" s="1854" t="s">
        <v>22</v>
      </c>
      <c r="H127" s="1854" t="s">
        <v>22</v>
      </c>
      <c r="I127" s="1854" t="s">
        <v>4414</v>
      </c>
    </row>
    <row customHeight="1" ht="11.25">
      <c r="A128" s="1854" t="s">
        <v>5861</v>
      </c>
      <c r="B128" s="1854" t="s">
        <v>16</v>
      </c>
      <c r="C128" s="1854" t="s">
        <v>5887</v>
      </c>
      <c r="D128" s="1854" t="s">
        <v>5888</v>
      </c>
      <c r="E128" s="1854" t="s">
        <v>5879</v>
      </c>
      <c r="F128" s="1854" t="s">
        <v>5889</v>
      </c>
      <c r="G128" s="1854" t="s">
        <v>22</v>
      </c>
      <c r="H128" s="1854" t="s">
        <v>22</v>
      </c>
      <c r="I128" s="1854" t="s">
        <v>4414</v>
      </c>
    </row>
    <row customHeight="1" ht="11.25">
      <c r="A129" s="1854" t="s">
        <v>5861</v>
      </c>
      <c r="B129" s="1854" t="s">
        <v>16</v>
      </c>
      <c r="C129" s="1854" t="s">
        <v>5894</v>
      </c>
      <c r="D129" s="1854" t="s">
        <v>5895</v>
      </c>
      <c r="E129" s="1854" t="s">
        <v>5896</v>
      </c>
      <c r="F129" s="1854" t="s">
        <v>5897</v>
      </c>
      <c r="G129" s="1854" t="s">
        <v>22</v>
      </c>
      <c r="H129" s="1854" t="s">
        <v>22</v>
      </c>
      <c r="I129" s="1854" t="s">
        <v>4414</v>
      </c>
    </row>
    <row customHeight="1" ht="11.25">
      <c r="A130" s="1854" t="s">
        <v>5861</v>
      </c>
      <c r="B130" s="1854" t="s">
        <v>16</v>
      </c>
      <c r="C130" s="1854" t="s">
        <v>5906</v>
      </c>
      <c r="D130" s="1854" t="s">
        <v>5907</v>
      </c>
      <c r="E130" s="1854" t="s">
        <v>5908</v>
      </c>
      <c r="F130" s="1854" t="s">
        <v>5909</v>
      </c>
      <c r="G130" s="1854" t="s">
        <v>5910</v>
      </c>
      <c r="H130" s="1854" t="s">
        <v>22</v>
      </c>
      <c r="I130" s="1854" t="s">
        <v>4414</v>
      </c>
    </row>
    <row customHeight="1" ht="11.25">
      <c r="A131" s="1854" t="s">
        <v>5861</v>
      </c>
      <c r="B131" s="1854" t="s">
        <v>16</v>
      </c>
      <c r="C131" s="1854" t="s">
        <v>5923</v>
      </c>
      <c r="D131" s="1854" t="s">
        <v>5924</v>
      </c>
      <c r="E131" s="1854" t="s">
        <v>5925</v>
      </c>
      <c r="F131" s="1854" t="s">
        <v>5926</v>
      </c>
      <c r="G131" s="1854" t="s">
        <v>5927</v>
      </c>
      <c r="H131" s="1854" t="s">
        <v>22</v>
      </c>
      <c r="I131" s="1854" t="s">
        <v>4414</v>
      </c>
    </row>
    <row customHeight="1" ht="11.25">
      <c r="A132" s="1854" t="s">
        <v>5861</v>
      </c>
      <c r="B132" s="1854" t="s">
        <v>16</v>
      </c>
      <c r="C132" s="1854" t="s">
        <v>5928</v>
      </c>
      <c r="D132" s="1854" t="s">
        <v>5929</v>
      </c>
      <c r="E132" s="1854" t="s">
        <v>5930</v>
      </c>
      <c r="F132" s="1854" t="s">
        <v>5893</v>
      </c>
      <c r="G132" s="1854" t="s">
        <v>22</v>
      </c>
      <c r="H132" s="1854" t="s">
        <v>22</v>
      </c>
      <c r="I132" s="1854" t="s">
        <v>4414</v>
      </c>
    </row>
    <row customHeight="1" ht="11.25">
      <c r="A133" s="1854" t="s">
        <v>5861</v>
      </c>
      <c r="B133" s="1854" t="s">
        <v>16</v>
      </c>
      <c r="C133" s="1854" t="s">
        <v>5935</v>
      </c>
      <c r="D133" s="1854" t="s">
        <v>5936</v>
      </c>
      <c r="E133" s="1854" t="s">
        <v>5937</v>
      </c>
      <c r="F133" s="1854" t="s">
        <v>5905</v>
      </c>
      <c r="G133" s="1854" t="s">
        <v>5938</v>
      </c>
      <c r="H133" s="1854" t="s">
        <v>22</v>
      </c>
      <c r="I133" s="1854" t="s">
        <v>4414</v>
      </c>
    </row>
    <row customHeight="1" ht="11.25">
      <c r="A134" s="1854" t="s">
        <v>5861</v>
      </c>
      <c r="B134" s="1854" t="s">
        <v>16</v>
      </c>
      <c r="C134" s="1854" t="s">
        <v>5947</v>
      </c>
      <c r="D134" s="1854" t="s">
        <v>5948</v>
      </c>
      <c r="E134" s="1854" t="s">
        <v>5949</v>
      </c>
      <c r="F134" s="1854" t="s">
        <v>5950</v>
      </c>
      <c r="G134" s="1854" t="s">
        <v>22</v>
      </c>
      <c r="H134" s="1854" t="s">
        <v>22</v>
      </c>
      <c r="I134" s="1854" t="s">
        <v>4414</v>
      </c>
    </row>
    <row customHeight="1" ht="11.25">
      <c r="A135" s="1854" t="s">
        <v>5861</v>
      </c>
      <c r="B135" s="1854" t="s">
        <v>16</v>
      </c>
      <c r="C135" s="1854" t="s">
        <v>5965</v>
      </c>
      <c r="D135" s="1854" t="s">
        <v>5966</v>
      </c>
      <c r="E135" s="1854" t="s">
        <v>5963</v>
      </c>
      <c r="F135" s="1854" t="s">
        <v>5967</v>
      </c>
      <c r="G135" s="1854" t="s">
        <v>22</v>
      </c>
      <c r="H135" s="1854" t="s">
        <v>22</v>
      </c>
      <c r="I135" s="1854" t="s">
        <v>4414</v>
      </c>
    </row>
    <row customHeight="1" ht="11.25">
      <c r="A136" s="1854" t="s">
        <v>5861</v>
      </c>
      <c r="B136" s="1854" t="s">
        <v>16</v>
      </c>
      <c r="C136" s="1854" t="s">
        <v>6288</v>
      </c>
      <c r="D136" s="1854" t="s">
        <v>45</v>
      </c>
      <c r="E136" s="1854" t="s">
        <v>48</v>
      </c>
      <c r="F136" s="1854" t="s">
        <v>6289</v>
      </c>
      <c r="G136" s="1854" t="s">
        <v>22</v>
      </c>
      <c r="H136" s="1854" t="s">
        <v>22</v>
      </c>
      <c r="I136" s="1854" t="s">
        <v>4414</v>
      </c>
    </row>
    <row customHeight="1" ht="11.25">
      <c r="A137" s="1854" t="s">
        <v>5861</v>
      </c>
      <c r="B137" s="1854" t="s">
        <v>16</v>
      </c>
      <c r="C137" s="1854" t="s">
        <v>6290</v>
      </c>
      <c r="D137" s="1854" t="s">
        <v>45</v>
      </c>
      <c r="E137" s="1854" t="s">
        <v>48</v>
      </c>
      <c r="F137" s="1854" t="s">
        <v>6291</v>
      </c>
      <c r="G137" s="1854" t="s">
        <v>22</v>
      </c>
      <c r="H137" s="1854" t="s">
        <v>22</v>
      </c>
      <c r="I137" s="1854" t="s">
        <v>4414</v>
      </c>
    </row>
    <row customHeight="1" ht="11.25">
      <c r="A138" s="1854" t="s">
        <v>5861</v>
      </c>
      <c r="B138" s="1854" t="s">
        <v>16</v>
      </c>
      <c r="C138" s="1854" t="s">
        <v>6292</v>
      </c>
      <c r="D138" s="1854" t="s">
        <v>45</v>
      </c>
      <c r="E138" s="1854" t="s">
        <v>48</v>
      </c>
      <c r="F138" s="1854" t="s">
        <v>6293</v>
      </c>
      <c r="G138" s="1854" t="s">
        <v>22</v>
      </c>
      <c r="H138" s="1854" t="s">
        <v>22</v>
      </c>
      <c r="I138" s="1854" t="s">
        <v>4414</v>
      </c>
    </row>
    <row customHeight="1" ht="11.25">
      <c r="A139" s="1854" t="s">
        <v>5861</v>
      </c>
      <c r="B139" s="1854" t="s">
        <v>16</v>
      </c>
      <c r="C139" s="1854" t="s">
        <v>6294</v>
      </c>
      <c r="D139" s="1854" t="s">
        <v>45</v>
      </c>
      <c r="E139" s="1854" t="s">
        <v>48</v>
      </c>
      <c r="F139" s="1854" t="s">
        <v>6295</v>
      </c>
      <c r="G139" s="1854" t="s">
        <v>22</v>
      </c>
      <c r="H139" s="1854" t="s">
        <v>22</v>
      </c>
      <c r="I139" s="1854" t="s">
        <v>4414</v>
      </c>
    </row>
    <row customHeight="1" ht="11.25">
      <c r="A140" s="1854" t="s">
        <v>5861</v>
      </c>
      <c r="B140" s="1854" t="s">
        <v>16</v>
      </c>
      <c r="C140" s="1854" t="s">
        <v>6296</v>
      </c>
      <c r="D140" s="1854" t="s">
        <v>45</v>
      </c>
      <c r="E140" s="1854" t="s">
        <v>48</v>
      </c>
      <c r="F140" s="1854" t="s">
        <v>6297</v>
      </c>
      <c r="G140" s="1854" t="s">
        <v>22</v>
      </c>
      <c r="H140" s="1854" t="s">
        <v>22</v>
      </c>
      <c r="I140" s="1854" t="s">
        <v>4414</v>
      </c>
    </row>
    <row customHeight="1" ht="11.25">
      <c r="A141" s="1854" t="s">
        <v>5861</v>
      </c>
      <c r="B141" s="1854" t="s">
        <v>16</v>
      </c>
      <c r="C141" s="1854" t="s">
        <v>6298</v>
      </c>
      <c r="D141" s="1854" t="s">
        <v>45</v>
      </c>
      <c r="E141" s="1854" t="s">
        <v>48</v>
      </c>
      <c r="F141" s="1854" t="s">
        <v>6299</v>
      </c>
      <c r="G141" s="1854" t="s">
        <v>22</v>
      </c>
      <c r="H141" s="1854" t="s">
        <v>22</v>
      </c>
      <c r="I141" s="1854" t="s">
        <v>4414</v>
      </c>
    </row>
    <row customHeight="1" ht="11.25">
      <c r="A142" s="1854" t="s">
        <v>5861</v>
      </c>
      <c r="B142" s="1854" t="s">
        <v>16</v>
      </c>
      <c r="C142" s="1854" t="s">
        <v>6300</v>
      </c>
      <c r="D142" s="1854" t="s">
        <v>45</v>
      </c>
      <c r="E142" s="1854" t="s">
        <v>48</v>
      </c>
      <c r="F142" s="1854" t="s">
        <v>6301</v>
      </c>
      <c r="G142" s="1854" t="s">
        <v>22</v>
      </c>
      <c r="H142" s="1854" t="s">
        <v>22</v>
      </c>
      <c r="I142" s="1854" t="s">
        <v>4414</v>
      </c>
    </row>
    <row customHeight="1" ht="11.25">
      <c r="A143" s="1854" t="s">
        <v>5861</v>
      </c>
      <c r="B143" s="1854" t="s">
        <v>16</v>
      </c>
      <c r="C143" s="1854" t="s">
        <v>6302</v>
      </c>
      <c r="D143" s="1854" t="s">
        <v>45</v>
      </c>
      <c r="E143" s="1854" t="s">
        <v>48</v>
      </c>
      <c r="F143" s="1854" t="s">
        <v>6303</v>
      </c>
      <c r="G143" s="1854" t="s">
        <v>22</v>
      </c>
      <c r="H143" s="1854" t="s">
        <v>22</v>
      </c>
      <c r="I143" s="1854" t="s">
        <v>4414</v>
      </c>
    </row>
    <row customHeight="1" ht="11.25">
      <c r="A144" s="1854" t="s">
        <v>5861</v>
      </c>
      <c r="B144" s="1854" t="s">
        <v>16</v>
      </c>
      <c r="C144" s="1854" t="s">
        <v>13</v>
      </c>
      <c r="D144" s="1854" t="s">
        <v>45</v>
      </c>
      <c r="E144" s="1854" t="s">
        <v>48</v>
      </c>
      <c r="F144" s="1854" t="s">
        <v>50</v>
      </c>
      <c r="G144" s="1854" t="s">
        <v>22</v>
      </c>
      <c r="H144" s="1854" t="s">
        <v>22</v>
      </c>
      <c r="I144" s="1854" t="s">
        <v>4414</v>
      </c>
    </row>
    <row customHeight="1" ht="11.25">
      <c r="A145" s="1854" t="s">
        <v>5861</v>
      </c>
      <c r="B145" s="1854" t="s">
        <v>16</v>
      </c>
      <c r="C145" s="1854" t="s">
        <v>6304</v>
      </c>
      <c r="D145" s="1854" t="s">
        <v>6305</v>
      </c>
      <c r="E145" s="1854" t="s">
        <v>48</v>
      </c>
      <c r="F145" s="1854" t="s">
        <v>6306</v>
      </c>
      <c r="G145" s="1854" t="s">
        <v>22</v>
      </c>
      <c r="H145" s="1854" t="s">
        <v>22</v>
      </c>
      <c r="I145" s="1854" t="s">
        <v>4414</v>
      </c>
    </row>
    <row customHeight="1" ht="11.25">
      <c r="A146" s="1854" t="s">
        <v>5861</v>
      </c>
      <c r="B146" s="1854" t="s">
        <v>16</v>
      </c>
      <c r="C146" s="1854" t="s">
        <v>6018</v>
      </c>
      <c r="D146" s="1854" t="s">
        <v>6019</v>
      </c>
      <c r="E146" s="1854" t="s">
        <v>6020</v>
      </c>
      <c r="F146" s="1854" t="s">
        <v>5893</v>
      </c>
      <c r="G146" s="1854" t="s">
        <v>22</v>
      </c>
      <c r="H146" s="1854" t="s">
        <v>22</v>
      </c>
      <c r="I146" s="1854" t="s">
        <v>4414</v>
      </c>
    </row>
    <row customHeight="1" ht="11.25">
      <c r="A147" s="1854" t="s">
        <v>5861</v>
      </c>
      <c r="B147" s="1854" t="s">
        <v>16</v>
      </c>
      <c r="C147" s="1854" t="s">
        <v>6025</v>
      </c>
      <c r="D147" s="1854" t="s">
        <v>6026</v>
      </c>
      <c r="E147" s="1854" t="s">
        <v>6027</v>
      </c>
      <c r="F147" s="1854" t="s">
        <v>5901</v>
      </c>
      <c r="G147" s="1854" t="s">
        <v>22</v>
      </c>
      <c r="H147" s="1854" t="s">
        <v>22</v>
      </c>
      <c r="I147" s="1854" t="s">
        <v>4414</v>
      </c>
    </row>
    <row customHeight="1" ht="11.25">
      <c r="A148" s="1854" t="s">
        <v>5861</v>
      </c>
      <c r="B148" s="1854" t="s">
        <v>16</v>
      </c>
      <c r="C148" s="1854" t="s">
        <v>6045</v>
      </c>
      <c r="D148" s="1854" t="s">
        <v>6046</v>
      </c>
      <c r="E148" s="1854" t="s">
        <v>6047</v>
      </c>
      <c r="F148" s="1854" t="s">
        <v>50</v>
      </c>
      <c r="G148" s="1854" t="s">
        <v>22</v>
      </c>
      <c r="H148" s="1854" t="s">
        <v>22</v>
      </c>
      <c r="I148" s="1854" t="s">
        <v>4414</v>
      </c>
    </row>
    <row customHeight="1" ht="11.25">
      <c r="A149" s="1854" t="s">
        <v>5861</v>
      </c>
      <c r="B149" s="1854" t="s">
        <v>16</v>
      </c>
      <c r="C149" s="1854" t="s">
        <v>6069</v>
      </c>
      <c r="D149" s="1854" t="s">
        <v>6070</v>
      </c>
      <c r="E149" s="1854" t="s">
        <v>5963</v>
      </c>
      <c r="F149" s="1854" t="s">
        <v>6071</v>
      </c>
      <c r="G149" s="1854" t="s">
        <v>22</v>
      </c>
      <c r="H149" s="1854" t="s">
        <v>22</v>
      </c>
      <c r="I149" s="1854" t="s">
        <v>4414</v>
      </c>
    </row>
    <row customHeight="1" ht="11.25">
      <c r="A150" s="1854" t="s">
        <v>5861</v>
      </c>
      <c r="B150" s="1854" t="s">
        <v>16</v>
      </c>
      <c r="C150" s="1854" t="s">
        <v>6117</v>
      </c>
      <c r="D150" s="1854" t="s">
        <v>6118</v>
      </c>
      <c r="E150" s="1854" t="s">
        <v>6119</v>
      </c>
      <c r="F150" s="1854" t="s">
        <v>6120</v>
      </c>
      <c r="G150" s="1854" t="s">
        <v>6121</v>
      </c>
      <c r="H150" s="1854" t="s">
        <v>22</v>
      </c>
      <c r="I150" s="1854" t="s">
        <v>4414</v>
      </c>
    </row>
    <row customHeight="1" ht="11.25">
      <c r="A151" s="1854" t="s">
        <v>5861</v>
      </c>
      <c r="B151" s="1854" t="s">
        <v>16</v>
      </c>
      <c r="C151" s="1854" t="s">
        <v>6128</v>
      </c>
      <c r="D151" s="1854" t="s">
        <v>6129</v>
      </c>
      <c r="E151" s="1854" t="s">
        <v>6130</v>
      </c>
      <c r="F151" s="1854" t="s">
        <v>6131</v>
      </c>
      <c r="G151" s="1854" t="s">
        <v>22</v>
      </c>
      <c r="H151" s="1854" t="s">
        <v>22</v>
      </c>
      <c r="I151" s="1854" t="s">
        <v>4414</v>
      </c>
    </row>
    <row customHeight="1" ht="11.25">
      <c r="A152" s="1854" t="s">
        <v>5861</v>
      </c>
      <c r="B152" s="1854" t="s">
        <v>16</v>
      </c>
      <c r="C152" s="1854" t="s">
        <v>6175</v>
      </c>
      <c r="D152" s="1854" t="s">
        <v>6176</v>
      </c>
      <c r="E152" s="1854" t="s">
        <v>6177</v>
      </c>
      <c r="F152" s="1854" t="s">
        <v>6178</v>
      </c>
      <c r="G152" s="1854" t="s">
        <v>22</v>
      </c>
      <c r="H152" s="1854" t="s">
        <v>22</v>
      </c>
      <c r="I152" s="1854" t="s">
        <v>4414</v>
      </c>
    </row>
    <row customHeight="1" ht="11.25">
      <c r="A153" s="1854" t="s">
        <v>5861</v>
      </c>
      <c r="B153" s="1854" t="s">
        <v>16</v>
      </c>
      <c r="C153" s="1854" t="s">
        <v>6226</v>
      </c>
      <c r="D153" s="1854" t="s">
        <v>6227</v>
      </c>
      <c r="E153" s="1854" t="s">
        <v>6228</v>
      </c>
      <c r="F153" s="1854" t="s">
        <v>5864</v>
      </c>
      <c r="G153" s="1854" t="s">
        <v>22</v>
      </c>
      <c r="H153" s="1854" t="s">
        <v>22</v>
      </c>
      <c r="I153" s="1854" t="s">
        <v>4414</v>
      </c>
    </row>
    <row customHeight="1" ht="11.25">
      <c r="A154" s="1854" t="s">
        <v>5861</v>
      </c>
      <c r="B154" s="1854" t="s">
        <v>16</v>
      </c>
      <c r="C154" s="1854" t="s">
        <v>6232</v>
      </c>
      <c r="D154" s="1854" t="s">
        <v>6233</v>
      </c>
      <c r="E154" s="1854" t="s">
        <v>6234</v>
      </c>
      <c r="F154" s="1854" t="s">
        <v>6065</v>
      </c>
      <c r="G154" s="1854" t="s">
        <v>22</v>
      </c>
      <c r="H154" s="1854" t="s">
        <v>22</v>
      </c>
      <c r="I154" s="1854" t="s">
        <v>4414</v>
      </c>
    </row>
    <row customHeight="1" ht="11.25">
      <c r="A155" s="1854" t="s">
        <v>5861</v>
      </c>
      <c r="B155" s="1854" t="s">
        <v>16</v>
      </c>
      <c r="C155" s="1854" t="s">
        <v>6235</v>
      </c>
      <c r="D155" s="1854" t="s">
        <v>6236</v>
      </c>
      <c r="E155" s="1854" t="s">
        <v>6237</v>
      </c>
      <c r="F155" s="1854" t="s">
        <v>6238</v>
      </c>
      <c r="G155" s="1854" t="s">
        <v>6239</v>
      </c>
      <c r="H155" s="1854" t="s">
        <v>22</v>
      </c>
      <c r="I155" s="1854" t="s">
        <v>4414</v>
      </c>
    </row>
    <row customHeight="1" ht="11.25">
      <c r="A156" s="1854" t="s">
        <v>5861</v>
      </c>
      <c r="B156" s="1854" t="s">
        <v>16</v>
      </c>
      <c r="C156" s="1854" t="s">
        <v>6271</v>
      </c>
      <c r="D156" s="1854" t="s">
        <v>6272</v>
      </c>
      <c r="E156" s="1854" t="s">
        <v>6273</v>
      </c>
      <c r="F156" s="1854" t="s">
        <v>6065</v>
      </c>
      <c r="G156" s="1854" t="s">
        <v>22</v>
      </c>
      <c r="H156" s="1854" t="s">
        <v>22</v>
      </c>
      <c r="I156" s="1854" t="s">
        <v>4414</v>
      </c>
    </row>
    <row customHeight="1" ht="11.25">
      <c r="A157" s="1854" t="s">
        <v>5861</v>
      </c>
      <c r="B157" s="1854" t="s">
        <v>16</v>
      </c>
      <c r="C157" s="1854" t="s">
        <v>6282</v>
      </c>
      <c r="D157" s="1854" t="s">
        <v>6283</v>
      </c>
      <c r="E157" s="1854" t="s">
        <v>6284</v>
      </c>
      <c r="F157" s="1854" t="s">
        <v>5893</v>
      </c>
      <c r="G157" s="1854" t="s">
        <v>22</v>
      </c>
      <c r="H157" s="1854" t="s">
        <v>22</v>
      </c>
      <c r="I157" s="1854" t="s">
        <v>4414</v>
      </c>
    </row>
    <row customHeight="1" ht="11.25">
      <c r="A158" s="1854" t="s">
        <v>5861</v>
      </c>
      <c r="B158" s="1854" t="s">
        <v>16</v>
      </c>
      <c r="C158" s="1854" t="s">
        <v>22</v>
      </c>
      <c r="D158" s="1854" t="s">
        <v>5862</v>
      </c>
      <c r="E158" s="1854" t="s">
        <v>5863</v>
      </c>
      <c r="F158" s="1854" t="s">
        <v>5864</v>
      </c>
      <c r="G158" s="1854" t="s">
        <v>22</v>
      </c>
      <c r="H158" s="1854" t="s">
        <v>22</v>
      </c>
      <c r="I158" s="1854" t="s">
        <v>4374</v>
      </c>
    </row>
    <row customHeight="1" ht="11.25">
      <c r="A159" s="1854" t="s">
        <v>5861</v>
      </c>
      <c r="B159" s="1854" t="s">
        <v>16</v>
      </c>
      <c r="C159" s="1854" t="s">
        <v>5865</v>
      </c>
      <c r="D159" s="1854" t="s">
        <v>5866</v>
      </c>
      <c r="E159" s="1854" t="s">
        <v>5867</v>
      </c>
      <c r="F159" s="1854" t="s">
        <v>5868</v>
      </c>
      <c r="G159" s="1854" t="s">
        <v>22</v>
      </c>
      <c r="H159" s="1854" t="s">
        <v>22</v>
      </c>
      <c r="I159" s="1854" t="s">
        <v>4374</v>
      </c>
    </row>
    <row customHeight="1" ht="11.25">
      <c r="A160" s="1854" t="s">
        <v>5861</v>
      </c>
      <c r="B160" s="1854" t="s">
        <v>16</v>
      </c>
      <c r="C160" s="1854" t="s">
        <v>5873</v>
      </c>
      <c r="D160" s="1854" t="s">
        <v>5874</v>
      </c>
      <c r="E160" s="1854" t="s">
        <v>5875</v>
      </c>
      <c r="F160" s="1854" t="s">
        <v>5876</v>
      </c>
      <c r="G160" s="1854" t="s">
        <v>22</v>
      </c>
      <c r="H160" s="1854" t="s">
        <v>22</v>
      </c>
      <c r="I160" s="1854" t="s">
        <v>4374</v>
      </c>
    </row>
    <row customHeight="1" ht="11.25">
      <c r="A161" s="1854" t="s">
        <v>5861</v>
      </c>
      <c r="B161" s="1854" t="s">
        <v>16</v>
      </c>
      <c r="C161" s="1854" t="s">
        <v>5877</v>
      </c>
      <c r="D161" s="1854" t="s">
        <v>5878</v>
      </c>
      <c r="E161" s="1854" t="s">
        <v>5879</v>
      </c>
      <c r="F161" s="1854" t="s">
        <v>5880</v>
      </c>
      <c r="G161" s="1854" t="s">
        <v>22</v>
      </c>
      <c r="H161" s="1854" t="s">
        <v>22</v>
      </c>
      <c r="I161" s="1854" t="s">
        <v>4374</v>
      </c>
    </row>
    <row customHeight="1" ht="11.25">
      <c r="A162" s="1854" t="s">
        <v>5861</v>
      </c>
      <c r="B162" s="1854" t="s">
        <v>16</v>
      </c>
      <c r="C162" s="1854" t="s">
        <v>5881</v>
      </c>
      <c r="D162" s="1854" t="s">
        <v>5878</v>
      </c>
      <c r="E162" s="1854" t="s">
        <v>5879</v>
      </c>
      <c r="F162" s="1854" t="s">
        <v>5882</v>
      </c>
      <c r="G162" s="1854" t="s">
        <v>5883</v>
      </c>
      <c r="H162" s="1854" t="s">
        <v>22</v>
      </c>
      <c r="I162" s="1854" t="s">
        <v>4374</v>
      </c>
    </row>
    <row customHeight="1" ht="11.25">
      <c r="A163" s="1854" t="s">
        <v>5861</v>
      </c>
      <c r="B163" s="1854" t="s">
        <v>16</v>
      </c>
      <c r="C163" s="1854" t="s">
        <v>5887</v>
      </c>
      <c r="D163" s="1854" t="s">
        <v>5888</v>
      </c>
      <c r="E163" s="1854" t="s">
        <v>5879</v>
      </c>
      <c r="F163" s="1854" t="s">
        <v>5889</v>
      </c>
      <c r="G163" s="1854" t="s">
        <v>22</v>
      </c>
      <c r="H163" s="1854" t="s">
        <v>22</v>
      </c>
      <c r="I163" s="1854" t="s">
        <v>4374</v>
      </c>
    </row>
    <row customHeight="1" ht="11.25">
      <c r="A164" s="1854" t="s">
        <v>5861</v>
      </c>
      <c r="B164" s="1854" t="s">
        <v>16</v>
      </c>
      <c r="C164" s="1854" t="s">
        <v>5890</v>
      </c>
      <c r="D164" s="1854" t="s">
        <v>5891</v>
      </c>
      <c r="E164" s="1854" t="s">
        <v>5892</v>
      </c>
      <c r="F164" s="1854" t="s">
        <v>5893</v>
      </c>
      <c r="G164" s="1854" t="s">
        <v>22</v>
      </c>
      <c r="H164" s="1854" t="s">
        <v>22</v>
      </c>
      <c r="I164" s="1854" t="s">
        <v>4374</v>
      </c>
    </row>
    <row customHeight="1" ht="11.25">
      <c r="A165" s="1854" t="s">
        <v>5861</v>
      </c>
      <c r="B165" s="1854" t="s">
        <v>16</v>
      </c>
      <c r="C165" s="1854" t="s">
        <v>5902</v>
      </c>
      <c r="D165" s="1854" t="s">
        <v>5903</v>
      </c>
      <c r="E165" s="1854" t="s">
        <v>5904</v>
      </c>
      <c r="F165" s="1854" t="s">
        <v>5905</v>
      </c>
      <c r="G165" s="1854" t="s">
        <v>22</v>
      </c>
      <c r="H165" s="1854" t="s">
        <v>22</v>
      </c>
      <c r="I165" s="1854" t="s">
        <v>4374</v>
      </c>
    </row>
    <row customHeight="1" ht="11.25">
      <c r="A166" s="1854" t="s">
        <v>5861</v>
      </c>
      <c r="B166" s="1854" t="s">
        <v>16</v>
      </c>
      <c r="C166" s="1854" t="s">
        <v>6307</v>
      </c>
      <c r="D166" s="1854" t="s">
        <v>6308</v>
      </c>
      <c r="E166" s="1854" t="s">
        <v>6309</v>
      </c>
      <c r="F166" s="1854" t="s">
        <v>6103</v>
      </c>
      <c r="G166" s="1854" t="s">
        <v>6310</v>
      </c>
      <c r="H166" s="1854" t="s">
        <v>22</v>
      </c>
      <c r="I166" s="1854" t="s">
        <v>4374</v>
      </c>
    </row>
    <row customHeight="1" ht="11.25">
      <c r="A167" s="1854" t="s">
        <v>5861</v>
      </c>
      <c r="B167" s="1854" t="s">
        <v>16</v>
      </c>
      <c r="C167" s="1854" t="s">
        <v>5911</v>
      </c>
      <c r="D167" s="1854" t="s">
        <v>5912</v>
      </c>
      <c r="E167" s="1854" t="s">
        <v>5913</v>
      </c>
      <c r="F167" s="1854" t="s">
        <v>5872</v>
      </c>
      <c r="G167" s="1854" t="s">
        <v>22</v>
      </c>
      <c r="H167" s="1854" t="s">
        <v>22</v>
      </c>
      <c r="I167" s="1854" t="s">
        <v>4374</v>
      </c>
    </row>
    <row customHeight="1" ht="11.25">
      <c r="A168" s="1854" t="s">
        <v>5861</v>
      </c>
      <c r="B168" s="1854" t="s">
        <v>16</v>
      </c>
      <c r="C168" s="1854" t="s">
        <v>6311</v>
      </c>
      <c r="D168" s="1854" t="s">
        <v>6312</v>
      </c>
      <c r="E168" s="1854" t="s">
        <v>6313</v>
      </c>
      <c r="F168" s="1854" t="s">
        <v>5893</v>
      </c>
      <c r="G168" s="1854" t="s">
        <v>6314</v>
      </c>
      <c r="H168" s="1854" t="s">
        <v>22</v>
      </c>
      <c r="I168" s="1854" t="s">
        <v>4374</v>
      </c>
    </row>
    <row customHeight="1" ht="11.25">
      <c r="A169" s="1854" t="s">
        <v>5861</v>
      </c>
      <c r="B169" s="1854" t="s">
        <v>16</v>
      </c>
      <c r="C169" s="1854" t="s">
        <v>5923</v>
      </c>
      <c r="D169" s="1854" t="s">
        <v>5924</v>
      </c>
      <c r="E169" s="1854" t="s">
        <v>5925</v>
      </c>
      <c r="F169" s="1854" t="s">
        <v>5926</v>
      </c>
      <c r="G169" s="1854" t="s">
        <v>5927</v>
      </c>
      <c r="H169" s="1854" t="s">
        <v>22</v>
      </c>
      <c r="I169" s="1854" t="s">
        <v>4374</v>
      </c>
    </row>
    <row customHeight="1" ht="11.25">
      <c r="A170" s="1854" t="s">
        <v>5861</v>
      </c>
      <c r="B170" s="1854" t="s">
        <v>16</v>
      </c>
      <c r="C170" s="1854" t="s">
        <v>6315</v>
      </c>
      <c r="D170" s="1854" t="s">
        <v>6316</v>
      </c>
      <c r="E170" s="1854" t="s">
        <v>6317</v>
      </c>
      <c r="F170" s="1854" t="s">
        <v>5872</v>
      </c>
      <c r="G170" s="1854" t="s">
        <v>22</v>
      </c>
      <c r="H170" s="1854" t="s">
        <v>22</v>
      </c>
      <c r="I170" s="1854" t="s">
        <v>4374</v>
      </c>
    </row>
    <row customHeight="1" ht="11.25">
      <c r="A171" s="1854" t="s">
        <v>5861</v>
      </c>
      <c r="B171" s="1854" t="s">
        <v>16</v>
      </c>
      <c r="C171" s="1854" t="s">
        <v>5931</v>
      </c>
      <c r="D171" s="1854" t="s">
        <v>5932</v>
      </c>
      <c r="E171" s="1854" t="s">
        <v>5933</v>
      </c>
      <c r="F171" s="1854" t="s">
        <v>5934</v>
      </c>
      <c r="G171" s="1854" t="s">
        <v>22</v>
      </c>
      <c r="H171" s="1854" t="s">
        <v>22</v>
      </c>
      <c r="I171" s="1854" t="s">
        <v>4374</v>
      </c>
    </row>
    <row customHeight="1" ht="11.25">
      <c r="A172" s="1854" t="s">
        <v>5861</v>
      </c>
      <c r="B172" s="1854" t="s">
        <v>16</v>
      </c>
      <c r="C172" s="1854" t="s">
        <v>6318</v>
      </c>
      <c r="D172" s="1854" t="s">
        <v>6319</v>
      </c>
      <c r="E172" s="1854" t="s">
        <v>6320</v>
      </c>
      <c r="F172" s="1854" t="s">
        <v>6281</v>
      </c>
      <c r="G172" s="1854" t="s">
        <v>6321</v>
      </c>
      <c r="H172" s="1854" t="s">
        <v>22</v>
      </c>
      <c r="I172" s="1854" t="s">
        <v>4374</v>
      </c>
    </row>
    <row customHeight="1" ht="11.25">
      <c r="A173" s="1854" t="s">
        <v>5861</v>
      </c>
      <c r="B173" s="1854" t="s">
        <v>16</v>
      </c>
      <c r="C173" s="1854" t="s">
        <v>5943</v>
      </c>
      <c r="D173" s="1854" t="s">
        <v>5944</v>
      </c>
      <c r="E173" s="1854" t="s">
        <v>5945</v>
      </c>
      <c r="F173" s="1854" t="s">
        <v>5864</v>
      </c>
      <c r="G173" s="1854" t="s">
        <v>5946</v>
      </c>
      <c r="H173" s="1854" t="s">
        <v>22</v>
      </c>
      <c r="I173" s="1854" t="s">
        <v>4374</v>
      </c>
    </row>
    <row customHeight="1" ht="11.25">
      <c r="A174" s="1854" t="s">
        <v>5861</v>
      </c>
      <c r="B174" s="1854" t="s">
        <v>16</v>
      </c>
      <c r="C174" s="1854" t="s">
        <v>6322</v>
      </c>
      <c r="D174" s="1854" t="s">
        <v>6323</v>
      </c>
      <c r="E174" s="1854" t="s">
        <v>6324</v>
      </c>
      <c r="F174" s="1854" t="s">
        <v>6325</v>
      </c>
      <c r="G174" s="1854" t="s">
        <v>22</v>
      </c>
      <c r="H174" s="1854" t="s">
        <v>22</v>
      </c>
      <c r="I174" s="1854" t="s">
        <v>4374</v>
      </c>
    </row>
    <row customHeight="1" ht="11.25">
      <c r="A175" s="1854" t="s">
        <v>5861</v>
      </c>
      <c r="B175" s="1854" t="s">
        <v>16</v>
      </c>
      <c r="C175" s="1854" t="s">
        <v>5965</v>
      </c>
      <c r="D175" s="1854" t="s">
        <v>5966</v>
      </c>
      <c r="E175" s="1854" t="s">
        <v>5963</v>
      </c>
      <c r="F175" s="1854" t="s">
        <v>5967</v>
      </c>
      <c r="G175" s="1854" t="s">
        <v>22</v>
      </c>
      <c r="H175" s="1854" t="s">
        <v>22</v>
      </c>
      <c r="I175" s="1854" t="s">
        <v>4374</v>
      </c>
    </row>
    <row customHeight="1" ht="11.25">
      <c r="A176" s="1854" t="s">
        <v>5861</v>
      </c>
      <c r="B176" s="1854" t="s">
        <v>16</v>
      </c>
      <c r="C176" s="1854" t="s">
        <v>6326</v>
      </c>
      <c r="D176" s="1854" t="s">
        <v>6327</v>
      </c>
      <c r="E176" s="1854" t="s">
        <v>6328</v>
      </c>
      <c r="F176" s="1854" t="s">
        <v>6000</v>
      </c>
      <c r="G176" s="1854" t="s">
        <v>22</v>
      </c>
      <c r="H176" s="1854" t="s">
        <v>6329</v>
      </c>
      <c r="I176" s="1854" t="s">
        <v>4374</v>
      </c>
    </row>
    <row customHeight="1" ht="11.25">
      <c r="A177" s="1854" t="s">
        <v>5861</v>
      </c>
      <c r="B177" s="1854" t="s">
        <v>16</v>
      </c>
      <c r="C177" s="1854" t="s">
        <v>5976</v>
      </c>
      <c r="D177" s="1854" t="s">
        <v>5977</v>
      </c>
      <c r="E177" s="1854" t="s">
        <v>5978</v>
      </c>
      <c r="F177" s="1854" t="s">
        <v>5917</v>
      </c>
      <c r="G177" s="1854" t="s">
        <v>22</v>
      </c>
      <c r="H177" s="1854" t="s">
        <v>22</v>
      </c>
      <c r="I177" s="1854" t="s">
        <v>4374</v>
      </c>
    </row>
    <row customHeight="1" ht="11.25">
      <c r="A178" s="1854" t="s">
        <v>5861</v>
      </c>
      <c r="B178" s="1854" t="s">
        <v>16</v>
      </c>
      <c r="C178" s="1854" t="s">
        <v>6330</v>
      </c>
      <c r="D178" s="1854" t="s">
        <v>6331</v>
      </c>
      <c r="E178" s="1854" t="s">
        <v>6332</v>
      </c>
      <c r="F178" s="1854" t="s">
        <v>764</v>
      </c>
      <c r="G178" s="1854" t="s">
        <v>22</v>
      </c>
      <c r="H178" s="1854" t="s">
        <v>22</v>
      </c>
      <c r="I178" s="1854" t="s">
        <v>4374</v>
      </c>
    </row>
    <row customHeight="1" ht="11.25">
      <c r="A179" s="1854" t="s">
        <v>5861</v>
      </c>
      <c r="B179" s="1854" t="s">
        <v>16</v>
      </c>
      <c r="C179" s="1854" t="s">
        <v>6333</v>
      </c>
      <c r="D179" s="1854" t="s">
        <v>6334</v>
      </c>
      <c r="E179" s="1854" t="s">
        <v>6335</v>
      </c>
      <c r="F179" s="1854" t="s">
        <v>764</v>
      </c>
      <c r="G179" s="1854" t="s">
        <v>22</v>
      </c>
      <c r="H179" s="1854" t="s">
        <v>22</v>
      </c>
      <c r="I179" s="1854" t="s">
        <v>4374</v>
      </c>
    </row>
    <row customHeight="1" ht="11.25">
      <c r="A180" s="1854" t="s">
        <v>5861</v>
      </c>
      <c r="B180" s="1854" t="s">
        <v>16</v>
      </c>
      <c r="C180" s="1854" t="s">
        <v>6336</v>
      </c>
      <c r="D180" s="1854" t="s">
        <v>6337</v>
      </c>
      <c r="E180" s="1854" t="s">
        <v>6338</v>
      </c>
      <c r="F180" s="1854" t="s">
        <v>764</v>
      </c>
      <c r="G180" s="1854" t="s">
        <v>22</v>
      </c>
      <c r="H180" s="1854" t="s">
        <v>22</v>
      </c>
      <c r="I180" s="1854" t="s">
        <v>4374</v>
      </c>
    </row>
    <row customHeight="1" ht="11.25">
      <c r="A181" s="1854" t="s">
        <v>5861</v>
      </c>
      <c r="B181" s="1854" t="s">
        <v>16</v>
      </c>
      <c r="C181" s="1854" t="s">
        <v>6001</v>
      </c>
      <c r="D181" s="1854" t="s">
        <v>6002</v>
      </c>
      <c r="E181" s="1854" t="s">
        <v>6003</v>
      </c>
      <c r="F181" s="1854" t="s">
        <v>5971</v>
      </c>
      <c r="G181" s="1854" t="s">
        <v>22</v>
      </c>
      <c r="H181" s="1854" t="s">
        <v>22</v>
      </c>
      <c r="I181" s="1854" t="s">
        <v>4374</v>
      </c>
    </row>
    <row customHeight="1" ht="11.25">
      <c r="A182" s="1854" t="s">
        <v>5861</v>
      </c>
      <c r="B182" s="1854" t="s">
        <v>16</v>
      </c>
      <c r="C182" s="1854" t="s">
        <v>6339</v>
      </c>
      <c r="D182" s="1854" t="s">
        <v>45</v>
      </c>
      <c r="E182" s="1854" t="s">
        <v>48</v>
      </c>
      <c r="F182" s="1854" t="s">
        <v>6340</v>
      </c>
      <c r="G182" s="1854" t="s">
        <v>22</v>
      </c>
      <c r="H182" s="1854" t="s">
        <v>22</v>
      </c>
      <c r="I182" s="1854" t="s">
        <v>4374</v>
      </c>
    </row>
    <row customHeight="1" ht="11.25">
      <c r="A183" s="1854" t="s">
        <v>5861</v>
      </c>
      <c r="B183" s="1854" t="s">
        <v>16</v>
      </c>
      <c r="C183" s="1854" t="s">
        <v>6288</v>
      </c>
      <c r="D183" s="1854" t="s">
        <v>45</v>
      </c>
      <c r="E183" s="1854" t="s">
        <v>48</v>
      </c>
      <c r="F183" s="1854" t="s">
        <v>6289</v>
      </c>
      <c r="G183" s="1854" t="s">
        <v>22</v>
      </c>
      <c r="H183" s="1854" t="s">
        <v>22</v>
      </c>
      <c r="I183" s="1854" t="s">
        <v>4374</v>
      </c>
    </row>
    <row customHeight="1" ht="11.25">
      <c r="A184" s="1854" t="s">
        <v>5861</v>
      </c>
      <c r="B184" s="1854" t="s">
        <v>16</v>
      </c>
      <c r="C184" s="1854" t="s">
        <v>6290</v>
      </c>
      <c r="D184" s="1854" t="s">
        <v>45</v>
      </c>
      <c r="E184" s="1854" t="s">
        <v>48</v>
      </c>
      <c r="F184" s="1854" t="s">
        <v>6291</v>
      </c>
      <c r="G184" s="1854" t="s">
        <v>22</v>
      </c>
      <c r="H184" s="1854" t="s">
        <v>22</v>
      </c>
      <c r="I184" s="1854" t="s">
        <v>4374</v>
      </c>
    </row>
    <row customHeight="1" ht="11.25">
      <c r="A185" s="1854" t="s">
        <v>5861</v>
      </c>
      <c r="B185" s="1854" t="s">
        <v>16</v>
      </c>
      <c r="C185" s="1854" t="s">
        <v>6292</v>
      </c>
      <c r="D185" s="1854" t="s">
        <v>45</v>
      </c>
      <c r="E185" s="1854" t="s">
        <v>48</v>
      </c>
      <c r="F185" s="1854" t="s">
        <v>6293</v>
      </c>
      <c r="G185" s="1854" t="s">
        <v>22</v>
      </c>
      <c r="H185" s="1854" t="s">
        <v>22</v>
      </c>
      <c r="I185" s="1854" t="s">
        <v>4374</v>
      </c>
    </row>
    <row customHeight="1" ht="11.25">
      <c r="A186" s="1854" t="s">
        <v>5861</v>
      </c>
      <c r="B186" s="1854" t="s">
        <v>16</v>
      </c>
      <c r="C186" s="1854" t="s">
        <v>6341</v>
      </c>
      <c r="D186" s="1854" t="s">
        <v>45</v>
      </c>
      <c r="E186" s="1854" t="s">
        <v>48</v>
      </c>
      <c r="F186" s="1854" t="s">
        <v>6342</v>
      </c>
      <c r="G186" s="1854" t="s">
        <v>22</v>
      </c>
      <c r="H186" s="1854" t="s">
        <v>22</v>
      </c>
      <c r="I186" s="1854" t="s">
        <v>4374</v>
      </c>
    </row>
    <row customHeight="1" ht="11.25">
      <c r="A187" s="1854" t="s">
        <v>5861</v>
      </c>
      <c r="B187" s="1854" t="s">
        <v>16</v>
      </c>
      <c r="C187" s="1854" t="s">
        <v>6294</v>
      </c>
      <c r="D187" s="1854" t="s">
        <v>45</v>
      </c>
      <c r="E187" s="1854" t="s">
        <v>48</v>
      </c>
      <c r="F187" s="1854" t="s">
        <v>6295</v>
      </c>
      <c r="G187" s="1854" t="s">
        <v>22</v>
      </c>
      <c r="H187" s="1854" t="s">
        <v>22</v>
      </c>
      <c r="I187" s="1854" t="s">
        <v>4374</v>
      </c>
    </row>
    <row customHeight="1" ht="11.25">
      <c r="A188" s="1854" t="s">
        <v>5861</v>
      </c>
      <c r="B188" s="1854" t="s">
        <v>16</v>
      </c>
      <c r="C188" s="1854" t="s">
        <v>6296</v>
      </c>
      <c r="D188" s="1854" t="s">
        <v>45</v>
      </c>
      <c r="E188" s="1854" t="s">
        <v>48</v>
      </c>
      <c r="F188" s="1854" t="s">
        <v>6297</v>
      </c>
      <c r="G188" s="1854" t="s">
        <v>22</v>
      </c>
      <c r="H188" s="1854" t="s">
        <v>22</v>
      </c>
      <c r="I188" s="1854" t="s">
        <v>4374</v>
      </c>
    </row>
    <row customHeight="1" ht="11.25">
      <c r="A189" s="1854" t="s">
        <v>5861</v>
      </c>
      <c r="B189" s="1854" t="s">
        <v>16</v>
      </c>
      <c r="C189" s="1854" t="s">
        <v>6298</v>
      </c>
      <c r="D189" s="1854" t="s">
        <v>45</v>
      </c>
      <c r="E189" s="1854" t="s">
        <v>48</v>
      </c>
      <c r="F189" s="1854" t="s">
        <v>6299</v>
      </c>
      <c r="G189" s="1854" t="s">
        <v>22</v>
      </c>
      <c r="H189" s="1854" t="s">
        <v>22</v>
      </c>
      <c r="I189" s="1854" t="s">
        <v>4374</v>
      </c>
    </row>
    <row customHeight="1" ht="11.25">
      <c r="A190" s="1854" t="s">
        <v>5861</v>
      </c>
      <c r="B190" s="1854" t="s">
        <v>16</v>
      </c>
      <c r="C190" s="1854" t="s">
        <v>6300</v>
      </c>
      <c r="D190" s="1854" t="s">
        <v>45</v>
      </c>
      <c r="E190" s="1854" t="s">
        <v>48</v>
      </c>
      <c r="F190" s="1854" t="s">
        <v>6301</v>
      </c>
      <c r="G190" s="1854" t="s">
        <v>22</v>
      </c>
      <c r="H190" s="1854" t="s">
        <v>22</v>
      </c>
      <c r="I190" s="1854" t="s">
        <v>4374</v>
      </c>
    </row>
    <row customHeight="1" ht="11.25">
      <c r="A191" s="1854" t="s">
        <v>5861</v>
      </c>
      <c r="B191" s="1854" t="s">
        <v>16</v>
      </c>
      <c r="C191" s="1854" t="s">
        <v>6302</v>
      </c>
      <c r="D191" s="1854" t="s">
        <v>45</v>
      </c>
      <c r="E191" s="1854" t="s">
        <v>48</v>
      </c>
      <c r="F191" s="1854" t="s">
        <v>6303</v>
      </c>
      <c r="G191" s="1854" t="s">
        <v>22</v>
      </c>
      <c r="H191" s="1854" t="s">
        <v>22</v>
      </c>
      <c r="I191" s="1854" t="s">
        <v>4374</v>
      </c>
    </row>
    <row customHeight="1" ht="11.25">
      <c r="A192" s="1854" t="s">
        <v>5861</v>
      </c>
      <c r="B192" s="1854" t="s">
        <v>16</v>
      </c>
      <c r="C192" s="1854" t="s">
        <v>13</v>
      </c>
      <c r="D192" s="1854" t="s">
        <v>45</v>
      </c>
      <c r="E192" s="1854" t="s">
        <v>48</v>
      </c>
      <c r="F192" s="1854" t="s">
        <v>50</v>
      </c>
      <c r="G192" s="1854" t="s">
        <v>22</v>
      </c>
      <c r="H192" s="1854" t="s">
        <v>22</v>
      </c>
      <c r="I192" s="1854" t="s">
        <v>4374</v>
      </c>
    </row>
    <row customHeight="1" ht="11.25">
      <c r="A193" s="1854" t="s">
        <v>5861</v>
      </c>
      <c r="B193" s="1854" t="s">
        <v>16</v>
      </c>
      <c r="C193" s="1854" t="s">
        <v>6343</v>
      </c>
      <c r="D193" s="1854" t="s">
        <v>6344</v>
      </c>
      <c r="E193" s="1854" t="s">
        <v>6345</v>
      </c>
      <c r="F193" s="1854" t="s">
        <v>5893</v>
      </c>
      <c r="G193" s="1854" t="s">
        <v>22</v>
      </c>
      <c r="H193" s="1854" t="s">
        <v>22</v>
      </c>
      <c r="I193" s="1854" t="s">
        <v>4374</v>
      </c>
    </row>
    <row customHeight="1" ht="11.25">
      <c r="A194" s="1854" t="s">
        <v>5861</v>
      </c>
      <c r="B194" s="1854" t="s">
        <v>16</v>
      </c>
      <c r="C194" s="1854" t="s">
        <v>6346</v>
      </c>
      <c r="D194" s="1854" t="s">
        <v>6344</v>
      </c>
      <c r="E194" s="1854" t="s">
        <v>6345</v>
      </c>
      <c r="F194" s="1854" t="s">
        <v>6347</v>
      </c>
      <c r="G194" s="1854" t="s">
        <v>22</v>
      </c>
      <c r="H194" s="1854" t="s">
        <v>22</v>
      </c>
      <c r="I194" s="1854" t="s">
        <v>4374</v>
      </c>
    </row>
    <row customHeight="1" ht="11.25">
      <c r="A195" s="1854" t="s">
        <v>5861</v>
      </c>
      <c r="B195" s="1854" t="s">
        <v>16</v>
      </c>
      <c r="C195" s="1854" t="s">
        <v>6348</v>
      </c>
      <c r="D195" s="1854" t="s">
        <v>6305</v>
      </c>
      <c r="E195" s="1854" t="s">
        <v>48</v>
      </c>
      <c r="F195" s="1854" t="s">
        <v>6349</v>
      </c>
      <c r="G195" s="1854" t="s">
        <v>22</v>
      </c>
      <c r="H195" s="1854" t="s">
        <v>22</v>
      </c>
      <c r="I195" s="1854" t="s">
        <v>4374</v>
      </c>
    </row>
    <row customHeight="1" ht="11.25">
      <c r="A196" s="1854" t="s">
        <v>5861</v>
      </c>
      <c r="B196" s="1854" t="s">
        <v>16</v>
      </c>
      <c r="C196" s="1854" t="s">
        <v>6304</v>
      </c>
      <c r="D196" s="1854" t="s">
        <v>6305</v>
      </c>
      <c r="E196" s="1854" t="s">
        <v>48</v>
      </c>
      <c r="F196" s="1854" t="s">
        <v>6306</v>
      </c>
      <c r="G196" s="1854" t="s">
        <v>22</v>
      </c>
      <c r="H196" s="1854" t="s">
        <v>22</v>
      </c>
      <c r="I196" s="1854" t="s">
        <v>4374</v>
      </c>
    </row>
    <row customHeight="1" ht="11.25">
      <c r="A197" s="1854" t="s">
        <v>5861</v>
      </c>
      <c r="B197" s="1854" t="s">
        <v>16</v>
      </c>
      <c r="C197" s="1854" t="s">
        <v>6350</v>
      </c>
      <c r="D197" s="1854" t="s">
        <v>6351</v>
      </c>
      <c r="E197" s="1854" t="s">
        <v>6352</v>
      </c>
      <c r="F197" s="1854" t="s">
        <v>5905</v>
      </c>
      <c r="G197" s="1854" t="s">
        <v>22</v>
      </c>
      <c r="H197" s="1854" t="s">
        <v>22</v>
      </c>
      <c r="I197" s="1854" t="s">
        <v>4374</v>
      </c>
    </row>
    <row customHeight="1" ht="11.25">
      <c r="A198" s="1854" t="s">
        <v>5861</v>
      </c>
      <c r="B198" s="1854" t="s">
        <v>16</v>
      </c>
      <c r="C198" s="1854" t="s">
        <v>6353</v>
      </c>
      <c r="D198" s="1854" t="s">
        <v>6354</v>
      </c>
      <c r="E198" s="1854" t="s">
        <v>6355</v>
      </c>
      <c r="F198" s="1854" t="s">
        <v>6090</v>
      </c>
      <c r="G198" s="1854" t="s">
        <v>22</v>
      </c>
      <c r="H198" s="1854" t="s">
        <v>22</v>
      </c>
      <c r="I198" s="1854" t="s">
        <v>4374</v>
      </c>
    </row>
    <row customHeight="1" ht="11.25">
      <c r="A199" s="1854" t="s">
        <v>5861</v>
      </c>
      <c r="B199" s="1854" t="s">
        <v>16</v>
      </c>
      <c r="C199" s="1854" t="s">
        <v>6356</v>
      </c>
      <c r="D199" s="1854" t="s">
        <v>6357</v>
      </c>
      <c r="E199" s="1854" t="s">
        <v>6358</v>
      </c>
      <c r="F199" s="1854" t="s">
        <v>6199</v>
      </c>
      <c r="G199" s="1854" t="s">
        <v>22</v>
      </c>
      <c r="H199" s="1854" t="s">
        <v>22</v>
      </c>
      <c r="I199" s="1854" t="s">
        <v>4374</v>
      </c>
    </row>
    <row customHeight="1" ht="11.25">
      <c r="A200" s="1854" t="s">
        <v>5861</v>
      </c>
      <c r="B200" s="1854" t="s">
        <v>16</v>
      </c>
      <c r="C200" s="1854" t="s">
        <v>6359</v>
      </c>
      <c r="D200" s="1854" t="s">
        <v>6360</v>
      </c>
      <c r="E200" s="1854" t="s">
        <v>6361</v>
      </c>
      <c r="F200" s="1854" t="s">
        <v>5926</v>
      </c>
      <c r="G200" s="1854" t="s">
        <v>22</v>
      </c>
      <c r="H200" s="1854" t="s">
        <v>22</v>
      </c>
      <c r="I200" s="1854" t="s">
        <v>4374</v>
      </c>
    </row>
    <row customHeight="1" ht="11.25">
      <c r="A201" s="1854" t="s">
        <v>5861</v>
      </c>
      <c r="B201" s="1854" t="s">
        <v>16</v>
      </c>
      <c r="C201" s="1854" t="s">
        <v>6362</v>
      </c>
      <c r="D201" s="1854" t="s">
        <v>6363</v>
      </c>
      <c r="E201" s="1854" t="s">
        <v>6364</v>
      </c>
      <c r="F201" s="1854" t="s">
        <v>6017</v>
      </c>
      <c r="G201" s="1854" t="s">
        <v>22</v>
      </c>
      <c r="H201" s="1854" t="s">
        <v>22</v>
      </c>
      <c r="I201" s="1854" t="s">
        <v>4374</v>
      </c>
    </row>
    <row customHeight="1" ht="11.25">
      <c r="A202" s="1854" t="s">
        <v>5861</v>
      </c>
      <c r="B202" s="1854" t="s">
        <v>16</v>
      </c>
      <c r="C202" s="1854" t="s">
        <v>6365</v>
      </c>
      <c r="D202" s="1854" t="s">
        <v>6366</v>
      </c>
      <c r="E202" s="1854" t="s">
        <v>6367</v>
      </c>
      <c r="F202" s="1854" t="s">
        <v>6368</v>
      </c>
      <c r="G202" s="1854" t="s">
        <v>22</v>
      </c>
      <c r="H202" s="1854" t="s">
        <v>22</v>
      </c>
      <c r="I202" s="1854" t="s">
        <v>4374</v>
      </c>
    </row>
    <row customHeight="1" ht="11.25">
      <c r="A203" s="1854" t="s">
        <v>5861</v>
      </c>
      <c r="B203" s="1854" t="s">
        <v>16</v>
      </c>
      <c r="C203" s="1854" t="s">
        <v>6369</v>
      </c>
      <c r="D203" s="1854" t="s">
        <v>6370</v>
      </c>
      <c r="E203" s="1854" t="s">
        <v>6371</v>
      </c>
      <c r="F203" s="1854" t="s">
        <v>5926</v>
      </c>
      <c r="G203" s="1854" t="s">
        <v>22</v>
      </c>
      <c r="H203" s="1854" t="s">
        <v>22</v>
      </c>
      <c r="I203" s="1854" t="s">
        <v>4374</v>
      </c>
    </row>
    <row customHeight="1" ht="11.25">
      <c r="A204" s="1854" t="s">
        <v>5861</v>
      </c>
      <c r="B204" s="1854" t="s">
        <v>16</v>
      </c>
      <c r="C204" s="1854" t="s">
        <v>6014</v>
      </c>
      <c r="D204" s="1854" t="s">
        <v>6015</v>
      </c>
      <c r="E204" s="1854" t="s">
        <v>6016</v>
      </c>
      <c r="F204" s="1854" t="s">
        <v>6017</v>
      </c>
      <c r="G204" s="1854" t="s">
        <v>22</v>
      </c>
      <c r="H204" s="1854" t="s">
        <v>22</v>
      </c>
      <c r="I204" s="1854" t="s">
        <v>4374</v>
      </c>
    </row>
    <row customHeight="1" ht="11.25">
      <c r="A205" s="1854" t="s">
        <v>5861</v>
      </c>
      <c r="B205" s="1854" t="s">
        <v>16</v>
      </c>
      <c r="C205" s="1854" t="s">
        <v>6372</v>
      </c>
      <c r="D205" s="1854" t="s">
        <v>6373</v>
      </c>
      <c r="E205" s="1854" t="s">
        <v>6374</v>
      </c>
      <c r="F205" s="1854" t="s">
        <v>6034</v>
      </c>
      <c r="G205" s="1854" t="s">
        <v>6375</v>
      </c>
      <c r="H205" s="1854" t="s">
        <v>22</v>
      </c>
      <c r="I205" s="1854" t="s">
        <v>4374</v>
      </c>
    </row>
    <row customHeight="1" ht="11.25">
      <c r="A206" s="1854" t="s">
        <v>5861</v>
      </c>
      <c r="B206" s="1854" t="s">
        <v>16</v>
      </c>
      <c r="C206" s="1854" t="s">
        <v>6376</v>
      </c>
      <c r="D206" s="1854" t="s">
        <v>6377</v>
      </c>
      <c r="E206" s="1854" t="s">
        <v>6378</v>
      </c>
      <c r="F206" s="1854" t="s">
        <v>6379</v>
      </c>
      <c r="G206" s="1854" t="s">
        <v>22</v>
      </c>
      <c r="H206" s="1854" t="s">
        <v>22</v>
      </c>
      <c r="I206" s="1854" t="s">
        <v>4374</v>
      </c>
    </row>
    <row customHeight="1" ht="11.25">
      <c r="A207" s="1854" t="s">
        <v>5861</v>
      </c>
      <c r="B207" s="1854" t="s">
        <v>16</v>
      </c>
      <c r="C207" s="1854" t="s">
        <v>6380</v>
      </c>
      <c r="D207" s="1854" t="s">
        <v>6381</v>
      </c>
      <c r="E207" s="1854" t="s">
        <v>6382</v>
      </c>
      <c r="F207" s="1854" t="s">
        <v>5905</v>
      </c>
      <c r="G207" s="1854" t="s">
        <v>6383</v>
      </c>
      <c r="H207" s="1854" t="s">
        <v>22</v>
      </c>
      <c r="I207" s="1854" t="s">
        <v>4374</v>
      </c>
    </row>
    <row customHeight="1" ht="11.25">
      <c r="A208" s="1854" t="s">
        <v>5861</v>
      </c>
      <c r="B208" s="1854" t="s">
        <v>16</v>
      </c>
      <c r="C208" s="1854" t="s">
        <v>6384</v>
      </c>
      <c r="D208" s="1854" t="s">
        <v>6385</v>
      </c>
      <c r="E208" s="1854" t="s">
        <v>6386</v>
      </c>
      <c r="F208" s="1854" t="s">
        <v>5905</v>
      </c>
      <c r="G208" s="1854" t="s">
        <v>6387</v>
      </c>
      <c r="H208" s="1854" t="s">
        <v>22</v>
      </c>
      <c r="I208" s="1854" t="s">
        <v>4374</v>
      </c>
    </row>
    <row customHeight="1" ht="11.25">
      <c r="A209" s="1854" t="s">
        <v>5861</v>
      </c>
      <c r="B209" s="1854" t="s">
        <v>16</v>
      </c>
      <c r="C209" s="1854" t="s">
        <v>6021</v>
      </c>
      <c r="D209" s="1854" t="s">
        <v>6022</v>
      </c>
      <c r="E209" s="1854" t="s">
        <v>6023</v>
      </c>
      <c r="F209" s="1854" t="s">
        <v>6024</v>
      </c>
      <c r="G209" s="1854" t="s">
        <v>22</v>
      </c>
      <c r="H209" s="1854" t="s">
        <v>22</v>
      </c>
      <c r="I209" s="1854" t="s">
        <v>4374</v>
      </c>
    </row>
    <row customHeight="1" ht="11.25">
      <c r="A210" s="1854" t="s">
        <v>5861</v>
      </c>
      <c r="B210" s="1854" t="s">
        <v>16</v>
      </c>
      <c r="C210" s="1854" t="s">
        <v>6025</v>
      </c>
      <c r="D210" s="1854" t="s">
        <v>6026</v>
      </c>
      <c r="E210" s="1854" t="s">
        <v>6027</v>
      </c>
      <c r="F210" s="1854" t="s">
        <v>5901</v>
      </c>
      <c r="G210" s="1854" t="s">
        <v>22</v>
      </c>
      <c r="H210" s="1854" t="s">
        <v>22</v>
      </c>
      <c r="I210" s="1854" t="s">
        <v>4374</v>
      </c>
    </row>
    <row customHeight="1" ht="11.25">
      <c r="A211" s="1854" t="s">
        <v>5861</v>
      </c>
      <c r="B211" s="1854" t="s">
        <v>16</v>
      </c>
      <c r="C211" s="1854" t="s">
        <v>6028</v>
      </c>
      <c r="D211" s="1854" t="s">
        <v>6029</v>
      </c>
      <c r="E211" s="1854" t="s">
        <v>6030</v>
      </c>
      <c r="F211" s="1854" t="s">
        <v>5901</v>
      </c>
      <c r="G211" s="1854" t="s">
        <v>22</v>
      </c>
      <c r="H211" s="1854" t="s">
        <v>22</v>
      </c>
      <c r="I211" s="1854" t="s">
        <v>4374</v>
      </c>
    </row>
    <row customHeight="1" ht="11.25">
      <c r="A212" s="1854" t="s">
        <v>5861</v>
      </c>
      <c r="B212" s="1854" t="s">
        <v>16</v>
      </c>
      <c r="C212" s="1854" t="s">
        <v>6031</v>
      </c>
      <c r="D212" s="1854" t="s">
        <v>6032</v>
      </c>
      <c r="E212" s="1854" t="s">
        <v>6033</v>
      </c>
      <c r="F212" s="1854" t="s">
        <v>6034</v>
      </c>
      <c r="G212" s="1854" t="s">
        <v>22</v>
      </c>
      <c r="H212" s="1854" t="s">
        <v>22</v>
      </c>
      <c r="I212" s="1854" t="s">
        <v>4374</v>
      </c>
    </row>
    <row customHeight="1" ht="11.25">
      <c r="A213" s="1854" t="s">
        <v>5861</v>
      </c>
      <c r="B213" s="1854" t="s">
        <v>16</v>
      </c>
      <c r="C213" s="1854" t="s">
        <v>6388</v>
      </c>
      <c r="D213" s="1854" t="s">
        <v>6389</v>
      </c>
      <c r="E213" s="1854" t="s">
        <v>6390</v>
      </c>
      <c r="F213" s="1854" t="s">
        <v>5971</v>
      </c>
      <c r="G213" s="1854" t="s">
        <v>22</v>
      </c>
      <c r="H213" s="1854" t="s">
        <v>22</v>
      </c>
      <c r="I213" s="1854" t="s">
        <v>4374</v>
      </c>
    </row>
    <row customHeight="1" ht="11.25">
      <c r="A214" s="1854" t="s">
        <v>5861</v>
      </c>
      <c r="B214" s="1854" t="s">
        <v>16</v>
      </c>
      <c r="C214" s="1854" t="s">
        <v>6391</v>
      </c>
      <c r="D214" s="1854" t="s">
        <v>6392</v>
      </c>
      <c r="E214" s="1854" t="s">
        <v>6393</v>
      </c>
      <c r="F214" s="1854" t="s">
        <v>5934</v>
      </c>
      <c r="G214" s="1854" t="s">
        <v>6394</v>
      </c>
      <c r="H214" s="1854" t="s">
        <v>22</v>
      </c>
      <c r="I214" s="1854" t="s">
        <v>4374</v>
      </c>
    </row>
    <row customHeight="1" ht="11.25">
      <c r="A215" s="1854" t="s">
        <v>5861</v>
      </c>
      <c r="B215" s="1854" t="s">
        <v>16</v>
      </c>
      <c r="C215" s="1854" t="s">
        <v>6395</v>
      </c>
      <c r="D215" s="1854" t="s">
        <v>6396</v>
      </c>
      <c r="E215" s="1854" t="s">
        <v>6397</v>
      </c>
      <c r="F215" s="1854" t="s">
        <v>5992</v>
      </c>
      <c r="G215" s="1854" t="s">
        <v>6398</v>
      </c>
      <c r="H215" s="1854" t="s">
        <v>22</v>
      </c>
      <c r="I215" s="1854" t="s">
        <v>4374</v>
      </c>
    </row>
    <row customHeight="1" ht="11.25">
      <c r="A216" s="1854" t="s">
        <v>5861</v>
      </c>
      <c r="B216" s="1854" t="s">
        <v>16</v>
      </c>
      <c r="C216" s="1854" t="s">
        <v>6035</v>
      </c>
      <c r="D216" s="1854" t="s">
        <v>6036</v>
      </c>
      <c r="E216" s="1854" t="s">
        <v>6037</v>
      </c>
      <c r="F216" s="1854" t="s">
        <v>5905</v>
      </c>
      <c r="G216" s="1854" t="s">
        <v>22</v>
      </c>
      <c r="H216" s="1854" t="s">
        <v>22</v>
      </c>
      <c r="I216" s="1854" t="s">
        <v>4374</v>
      </c>
    </row>
    <row customHeight="1" ht="11.25">
      <c r="A217" s="1854" t="s">
        <v>5861</v>
      </c>
      <c r="B217" s="1854" t="s">
        <v>16</v>
      </c>
      <c r="C217" s="1854" t="s">
        <v>6399</v>
      </c>
      <c r="D217" s="1854" t="s">
        <v>6400</v>
      </c>
      <c r="E217" s="1854" t="s">
        <v>6401</v>
      </c>
      <c r="F217" s="1854" t="s">
        <v>6368</v>
      </c>
      <c r="G217" s="1854" t="s">
        <v>22</v>
      </c>
      <c r="H217" s="1854" t="s">
        <v>22</v>
      </c>
      <c r="I217" s="1854" t="s">
        <v>4374</v>
      </c>
    </row>
    <row customHeight="1" ht="11.25">
      <c r="A218" s="1854" t="s">
        <v>5861</v>
      </c>
      <c r="B218" s="1854" t="s">
        <v>16</v>
      </c>
      <c r="C218" s="1854" t="s">
        <v>6038</v>
      </c>
      <c r="D218" s="1854" t="s">
        <v>6039</v>
      </c>
      <c r="E218" s="1854" t="s">
        <v>6040</v>
      </c>
      <c r="F218" s="1854" t="s">
        <v>6024</v>
      </c>
      <c r="G218" s="1854" t="s">
        <v>22</v>
      </c>
      <c r="H218" s="1854" t="s">
        <v>22</v>
      </c>
      <c r="I218" s="1854" t="s">
        <v>4374</v>
      </c>
    </row>
    <row customHeight="1" ht="11.25">
      <c r="A219" s="1854" t="s">
        <v>5861</v>
      </c>
      <c r="B219" s="1854" t="s">
        <v>16</v>
      </c>
      <c r="C219" s="1854" t="s">
        <v>6402</v>
      </c>
      <c r="D219" s="1854" t="s">
        <v>6403</v>
      </c>
      <c r="E219" s="1854" t="s">
        <v>6404</v>
      </c>
      <c r="F219" s="1854" t="s">
        <v>5934</v>
      </c>
      <c r="G219" s="1854" t="s">
        <v>22</v>
      </c>
      <c r="H219" s="1854" t="s">
        <v>22</v>
      </c>
      <c r="I219" s="1854" t="s">
        <v>4374</v>
      </c>
    </row>
    <row customHeight="1" ht="11.25">
      <c r="A220" s="1854" t="s">
        <v>5861</v>
      </c>
      <c r="B220" s="1854" t="s">
        <v>16</v>
      </c>
      <c r="C220" s="1854" t="s">
        <v>6405</v>
      </c>
      <c r="D220" s="1854" t="s">
        <v>6406</v>
      </c>
      <c r="E220" s="1854" t="s">
        <v>6407</v>
      </c>
      <c r="F220" s="1854" t="s">
        <v>6281</v>
      </c>
      <c r="G220" s="1854" t="s">
        <v>22</v>
      </c>
      <c r="H220" s="1854" t="s">
        <v>22</v>
      </c>
      <c r="I220" s="1854" t="s">
        <v>4374</v>
      </c>
    </row>
    <row customHeight="1" ht="11.25">
      <c r="A221" s="1854" t="s">
        <v>5861</v>
      </c>
      <c r="B221" s="1854" t="s">
        <v>16</v>
      </c>
      <c r="C221" s="1854" t="s">
        <v>6408</v>
      </c>
      <c r="D221" s="1854" t="s">
        <v>6409</v>
      </c>
      <c r="E221" s="1854" t="s">
        <v>6410</v>
      </c>
      <c r="F221" s="1854" t="s">
        <v>5868</v>
      </c>
      <c r="G221" s="1854" t="s">
        <v>22</v>
      </c>
      <c r="H221" s="1854" t="s">
        <v>22</v>
      </c>
      <c r="I221" s="1854" t="s">
        <v>4374</v>
      </c>
    </row>
    <row customHeight="1" ht="11.25">
      <c r="A222" s="1854" t="s">
        <v>5861</v>
      </c>
      <c r="B222" s="1854" t="s">
        <v>16</v>
      </c>
      <c r="C222" s="1854" t="s">
        <v>6041</v>
      </c>
      <c r="D222" s="1854" t="s">
        <v>6042</v>
      </c>
      <c r="E222" s="1854" t="s">
        <v>6043</v>
      </c>
      <c r="F222" s="1854" t="s">
        <v>6044</v>
      </c>
      <c r="G222" s="1854" t="s">
        <v>22</v>
      </c>
      <c r="H222" s="1854" t="s">
        <v>22</v>
      </c>
      <c r="I222" s="1854" t="s">
        <v>4374</v>
      </c>
    </row>
    <row customHeight="1" ht="11.25">
      <c r="A223" s="1854" t="s">
        <v>5861</v>
      </c>
      <c r="B223" s="1854" t="s">
        <v>16</v>
      </c>
      <c r="C223" s="1854" t="s">
        <v>6411</v>
      </c>
      <c r="D223" s="1854" t="s">
        <v>6412</v>
      </c>
      <c r="E223" s="1854" t="s">
        <v>6413</v>
      </c>
      <c r="F223" s="1854" t="s">
        <v>6281</v>
      </c>
      <c r="G223" s="1854" t="s">
        <v>22</v>
      </c>
      <c r="H223" s="1854" t="s">
        <v>22</v>
      </c>
      <c r="I223" s="1854" t="s">
        <v>4374</v>
      </c>
    </row>
    <row customHeight="1" ht="11.25">
      <c r="A224" s="1854" t="s">
        <v>5861</v>
      </c>
      <c r="B224" s="1854" t="s">
        <v>16</v>
      </c>
      <c r="C224" s="1854" t="s">
        <v>6045</v>
      </c>
      <c r="D224" s="1854" t="s">
        <v>6046</v>
      </c>
      <c r="E224" s="1854" t="s">
        <v>6047</v>
      </c>
      <c r="F224" s="1854" t="s">
        <v>50</v>
      </c>
      <c r="G224" s="1854" t="s">
        <v>22</v>
      </c>
      <c r="H224" s="1854" t="s">
        <v>22</v>
      </c>
      <c r="I224" s="1854" t="s">
        <v>4374</v>
      </c>
    </row>
    <row customHeight="1" ht="11.25">
      <c r="A225" s="1854" t="s">
        <v>5861</v>
      </c>
      <c r="B225" s="1854" t="s">
        <v>16</v>
      </c>
      <c r="C225" s="1854" t="s">
        <v>6055</v>
      </c>
      <c r="D225" s="1854" t="s">
        <v>6056</v>
      </c>
      <c r="E225" s="1854" t="s">
        <v>6057</v>
      </c>
      <c r="F225" s="1854" t="s">
        <v>6058</v>
      </c>
      <c r="G225" s="1854" t="s">
        <v>22</v>
      </c>
      <c r="H225" s="1854" t="s">
        <v>22</v>
      </c>
      <c r="I225" s="1854" t="s">
        <v>4374</v>
      </c>
    </row>
    <row customHeight="1" ht="11.25">
      <c r="A226" s="1854" t="s">
        <v>5861</v>
      </c>
      <c r="B226" s="1854" t="s">
        <v>16</v>
      </c>
      <c r="C226" s="1854" t="s">
        <v>6414</v>
      </c>
      <c r="D226" s="1854" t="s">
        <v>6415</v>
      </c>
      <c r="E226" s="1854" t="s">
        <v>5879</v>
      </c>
      <c r="F226" s="1854" t="s">
        <v>6416</v>
      </c>
      <c r="G226" s="1854" t="s">
        <v>22</v>
      </c>
      <c r="H226" s="1854" t="s">
        <v>22</v>
      </c>
      <c r="I226" s="1854" t="s">
        <v>4374</v>
      </c>
    </row>
    <row customHeight="1" ht="11.25">
      <c r="A227" s="1854" t="s">
        <v>5861</v>
      </c>
      <c r="B227" s="1854" t="s">
        <v>16</v>
      </c>
      <c r="C227" s="1854" t="s">
        <v>6417</v>
      </c>
      <c r="D227" s="1854" t="s">
        <v>6418</v>
      </c>
      <c r="E227" s="1854" t="s">
        <v>6419</v>
      </c>
      <c r="F227" s="1854" t="s">
        <v>5868</v>
      </c>
      <c r="G227" s="1854" t="s">
        <v>22</v>
      </c>
      <c r="H227" s="1854" t="s">
        <v>22</v>
      </c>
      <c r="I227" s="1854" t="s">
        <v>4374</v>
      </c>
    </row>
    <row customHeight="1" ht="11.25">
      <c r="A228" s="1854" t="s">
        <v>5861</v>
      </c>
      <c r="B228" s="1854" t="s">
        <v>16</v>
      </c>
      <c r="C228" s="1854" t="s">
        <v>6072</v>
      </c>
      <c r="D228" s="1854" t="s">
        <v>6073</v>
      </c>
      <c r="E228" s="1854" t="s">
        <v>6074</v>
      </c>
      <c r="F228" s="1854" t="s">
        <v>5901</v>
      </c>
      <c r="G228" s="1854" t="s">
        <v>22</v>
      </c>
      <c r="H228" s="1854" t="s">
        <v>22</v>
      </c>
      <c r="I228" s="1854" t="s">
        <v>4374</v>
      </c>
    </row>
    <row customHeight="1" ht="11.25">
      <c r="A229" s="1854" t="s">
        <v>5861</v>
      </c>
      <c r="B229" s="1854" t="s">
        <v>16</v>
      </c>
      <c r="C229" s="1854" t="s">
        <v>6420</v>
      </c>
      <c r="D229" s="1854" t="s">
        <v>6421</v>
      </c>
      <c r="E229" s="1854" t="s">
        <v>6422</v>
      </c>
      <c r="F229" s="1854" t="s">
        <v>5905</v>
      </c>
      <c r="G229" s="1854" t="s">
        <v>6423</v>
      </c>
      <c r="H229" s="1854" t="s">
        <v>22</v>
      </c>
      <c r="I229" s="1854" t="s">
        <v>4374</v>
      </c>
    </row>
    <row customHeight="1" ht="11.25">
      <c r="A230" s="1854" t="s">
        <v>5861</v>
      </c>
      <c r="B230" s="1854" t="s">
        <v>16</v>
      </c>
      <c r="C230" s="1854" t="s">
        <v>6424</v>
      </c>
      <c r="D230" s="1854" t="s">
        <v>6425</v>
      </c>
      <c r="E230" s="1854" t="s">
        <v>6426</v>
      </c>
      <c r="F230" s="1854" t="s">
        <v>5917</v>
      </c>
      <c r="G230" s="1854" t="s">
        <v>6427</v>
      </c>
      <c r="H230" s="1854" t="s">
        <v>22</v>
      </c>
      <c r="I230" s="1854" t="s">
        <v>4374</v>
      </c>
    </row>
    <row customHeight="1" ht="11.25">
      <c r="A231" s="1854" t="s">
        <v>5861</v>
      </c>
      <c r="B231" s="1854" t="s">
        <v>16</v>
      </c>
      <c r="C231" s="1854" t="s">
        <v>6428</v>
      </c>
      <c r="D231" s="1854" t="s">
        <v>6429</v>
      </c>
      <c r="E231" s="1854" t="s">
        <v>6430</v>
      </c>
      <c r="F231" s="1854" t="s">
        <v>6178</v>
      </c>
      <c r="G231" s="1854" t="s">
        <v>6431</v>
      </c>
      <c r="H231" s="1854" t="s">
        <v>22</v>
      </c>
      <c r="I231" s="1854" t="s">
        <v>4374</v>
      </c>
    </row>
    <row customHeight="1" ht="11.25">
      <c r="A232" s="1854" t="s">
        <v>5861</v>
      </c>
      <c r="B232" s="1854" t="s">
        <v>16</v>
      </c>
      <c r="C232" s="1854" t="s">
        <v>6432</v>
      </c>
      <c r="D232" s="1854" t="s">
        <v>6433</v>
      </c>
      <c r="E232" s="1854" t="s">
        <v>6434</v>
      </c>
      <c r="F232" s="1854" t="s">
        <v>6435</v>
      </c>
      <c r="G232" s="1854" t="s">
        <v>22</v>
      </c>
      <c r="H232" s="1854" t="s">
        <v>22</v>
      </c>
      <c r="I232" s="1854" t="s">
        <v>4374</v>
      </c>
    </row>
    <row customHeight="1" ht="11.25">
      <c r="A233" s="1854" t="s">
        <v>5861</v>
      </c>
      <c r="B233" s="1854" t="s">
        <v>16</v>
      </c>
      <c r="C233" s="1854" t="s">
        <v>6436</v>
      </c>
      <c r="D233" s="1854" t="s">
        <v>6437</v>
      </c>
      <c r="E233" s="1854" t="s">
        <v>6438</v>
      </c>
      <c r="F233" s="1854" t="s">
        <v>5872</v>
      </c>
      <c r="G233" s="1854" t="s">
        <v>6439</v>
      </c>
      <c r="H233" s="1854" t="s">
        <v>22</v>
      </c>
      <c r="I233" s="1854" t="s">
        <v>4374</v>
      </c>
    </row>
    <row customHeight="1" ht="11.25">
      <c r="A234" s="1854" t="s">
        <v>5861</v>
      </c>
      <c r="B234" s="1854" t="s">
        <v>16</v>
      </c>
      <c r="C234" s="1854" t="s">
        <v>6440</v>
      </c>
      <c r="D234" s="1854" t="s">
        <v>6441</v>
      </c>
      <c r="E234" s="1854" t="s">
        <v>6442</v>
      </c>
      <c r="F234" s="1854" t="s">
        <v>5893</v>
      </c>
      <c r="G234" s="1854" t="s">
        <v>22</v>
      </c>
      <c r="H234" s="1854" t="s">
        <v>22</v>
      </c>
      <c r="I234" s="1854" t="s">
        <v>4374</v>
      </c>
    </row>
    <row customHeight="1" ht="11.25">
      <c r="A235" s="1854" t="s">
        <v>5861</v>
      </c>
      <c r="B235" s="1854" t="s">
        <v>16</v>
      </c>
      <c r="C235" s="1854" t="s">
        <v>6443</v>
      </c>
      <c r="D235" s="1854" t="s">
        <v>6444</v>
      </c>
      <c r="E235" s="1854" t="s">
        <v>6445</v>
      </c>
      <c r="F235" s="1854" t="s">
        <v>6446</v>
      </c>
      <c r="G235" s="1854" t="s">
        <v>22</v>
      </c>
      <c r="H235" s="1854" t="s">
        <v>22</v>
      </c>
      <c r="I235" s="1854" t="s">
        <v>4374</v>
      </c>
    </row>
    <row customHeight="1" ht="11.25">
      <c r="A236" s="1854" t="s">
        <v>5861</v>
      </c>
      <c r="B236" s="1854" t="s">
        <v>16</v>
      </c>
      <c r="C236" s="1854" t="s">
        <v>6447</v>
      </c>
      <c r="D236" s="1854" t="s">
        <v>6448</v>
      </c>
      <c r="E236" s="1854" t="s">
        <v>6449</v>
      </c>
      <c r="F236" s="1854" t="s">
        <v>6255</v>
      </c>
      <c r="G236" s="1854" t="s">
        <v>22</v>
      </c>
      <c r="H236" s="1854" t="s">
        <v>22</v>
      </c>
      <c r="I236" s="1854" t="s">
        <v>4374</v>
      </c>
    </row>
    <row customHeight="1" ht="11.25">
      <c r="A237" s="1854" t="s">
        <v>5861</v>
      </c>
      <c r="B237" s="1854" t="s">
        <v>16</v>
      </c>
      <c r="C237" s="1854" t="s">
        <v>6450</v>
      </c>
      <c r="D237" s="1854" t="s">
        <v>6451</v>
      </c>
      <c r="E237" s="1854" t="s">
        <v>6452</v>
      </c>
      <c r="F237" s="1854" t="s">
        <v>6281</v>
      </c>
      <c r="G237" s="1854" t="s">
        <v>6453</v>
      </c>
      <c r="H237" s="1854" t="s">
        <v>22</v>
      </c>
      <c r="I237" s="1854" t="s">
        <v>4374</v>
      </c>
    </row>
    <row customHeight="1" ht="11.25">
      <c r="A238" s="1854" t="s">
        <v>5861</v>
      </c>
      <c r="B238" s="1854" t="s">
        <v>16</v>
      </c>
      <c r="C238" s="1854" t="s">
        <v>6087</v>
      </c>
      <c r="D238" s="1854" t="s">
        <v>6088</v>
      </c>
      <c r="E238" s="1854" t="s">
        <v>6089</v>
      </c>
      <c r="F238" s="1854" t="s">
        <v>6090</v>
      </c>
      <c r="G238" s="1854" t="s">
        <v>6091</v>
      </c>
      <c r="H238" s="1854" t="s">
        <v>22</v>
      </c>
      <c r="I238" s="1854" t="s">
        <v>4374</v>
      </c>
    </row>
    <row customHeight="1" ht="11.25">
      <c r="A239" s="1854" t="s">
        <v>5861</v>
      </c>
      <c r="B239" s="1854" t="s">
        <v>16</v>
      </c>
      <c r="C239" s="1854" t="s">
        <v>6454</v>
      </c>
      <c r="D239" s="1854" t="s">
        <v>6455</v>
      </c>
      <c r="E239" s="1854" t="s">
        <v>6456</v>
      </c>
      <c r="F239" s="1854" t="s">
        <v>5905</v>
      </c>
      <c r="G239" s="1854" t="s">
        <v>22</v>
      </c>
      <c r="H239" s="1854" t="s">
        <v>22</v>
      </c>
      <c r="I239" s="1854" t="s">
        <v>4374</v>
      </c>
    </row>
    <row customHeight="1" ht="11.25">
      <c r="A240" s="1854" t="s">
        <v>5861</v>
      </c>
      <c r="B240" s="1854" t="s">
        <v>16</v>
      </c>
      <c r="C240" s="1854" t="s">
        <v>6457</v>
      </c>
      <c r="D240" s="1854" t="s">
        <v>6458</v>
      </c>
      <c r="E240" s="1854" t="s">
        <v>6459</v>
      </c>
      <c r="F240" s="1854" t="s">
        <v>6090</v>
      </c>
      <c r="G240" s="1854" t="s">
        <v>22</v>
      </c>
      <c r="H240" s="1854" t="s">
        <v>22</v>
      </c>
      <c r="I240" s="1854" t="s">
        <v>4374</v>
      </c>
    </row>
    <row customHeight="1" ht="11.25">
      <c r="A241" s="1854" t="s">
        <v>5861</v>
      </c>
      <c r="B241" s="1854" t="s">
        <v>16</v>
      </c>
      <c r="C241" s="1854" t="s">
        <v>6460</v>
      </c>
      <c r="D241" s="1854" t="s">
        <v>6461</v>
      </c>
      <c r="E241" s="1854" t="s">
        <v>6462</v>
      </c>
      <c r="F241" s="1854" t="s">
        <v>5864</v>
      </c>
      <c r="G241" s="1854" t="s">
        <v>22</v>
      </c>
      <c r="H241" s="1854" t="s">
        <v>22</v>
      </c>
      <c r="I241" s="1854" t="s">
        <v>4374</v>
      </c>
    </row>
    <row customHeight="1" ht="11.25">
      <c r="A242" s="1854" t="s">
        <v>5861</v>
      </c>
      <c r="B242" s="1854" t="s">
        <v>16</v>
      </c>
      <c r="C242" s="1854" t="s">
        <v>6100</v>
      </c>
      <c r="D242" s="1854" t="s">
        <v>6101</v>
      </c>
      <c r="E242" s="1854" t="s">
        <v>6102</v>
      </c>
      <c r="F242" s="1854" t="s">
        <v>6103</v>
      </c>
      <c r="G242" s="1854" t="s">
        <v>22</v>
      </c>
      <c r="H242" s="1854" t="s">
        <v>22</v>
      </c>
      <c r="I242" s="1854" t="s">
        <v>4374</v>
      </c>
    </row>
    <row customHeight="1" ht="11.25">
      <c r="A243" s="1854" t="s">
        <v>5861</v>
      </c>
      <c r="B243" s="1854" t="s">
        <v>16</v>
      </c>
      <c r="C243" s="1854" t="s">
        <v>6463</v>
      </c>
      <c r="D243" s="1854" t="s">
        <v>6464</v>
      </c>
      <c r="E243" s="1854" t="s">
        <v>6465</v>
      </c>
      <c r="F243" s="1854" t="s">
        <v>5868</v>
      </c>
      <c r="G243" s="1854" t="s">
        <v>22</v>
      </c>
      <c r="H243" s="1854" t="s">
        <v>22</v>
      </c>
      <c r="I243" s="1854" t="s">
        <v>4374</v>
      </c>
    </row>
    <row customHeight="1" ht="11.25">
      <c r="A244" s="1854" t="s">
        <v>5861</v>
      </c>
      <c r="B244" s="1854" t="s">
        <v>16</v>
      </c>
      <c r="C244" s="1854" t="s">
        <v>6104</v>
      </c>
      <c r="D244" s="1854" t="s">
        <v>6105</v>
      </c>
      <c r="E244" s="1854" t="s">
        <v>6106</v>
      </c>
      <c r="F244" s="1854" t="s">
        <v>6090</v>
      </c>
      <c r="G244" s="1854" t="s">
        <v>22</v>
      </c>
      <c r="H244" s="1854" t="s">
        <v>22</v>
      </c>
      <c r="I244" s="1854" t="s">
        <v>4374</v>
      </c>
    </row>
    <row customHeight="1" ht="11.25">
      <c r="A245" s="1854" t="s">
        <v>5861</v>
      </c>
      <c r="B245" s="1854" t="s">
        <v>16</v>
      </c>
      <c r="C245" s="1854" t="s">
        <v>6110</v>
      </c>
      <c r="D245" s="1854" t="s">
        <v>6111</v>
      </c>
      <c r="E245" s="1854" t="s">
        <v>6112</v>
      </c>
      <c r="F245" s="1854" t="s">
        <v>6090</v>
      </c>
      <c r="G245" s="1854" t="s">
        <v>22</v>
      </c>
      <c r="H245" s="1854" t="s">
        <v>22</v>
      </c>
      <c r="I245" s="1854" t="s">
        <v>4374</v>
      </c>
    </row>
    <row customHeight="1" ht="11.25">
      <c r="A246" s="1854" t="s">
        <v>5861</v>
      </c>
      <c r="B246" s="1854" t="s">
        <v>16</v>
      </c>
      <c r="C246" s="1854" t="s">
        <v>6466</v>
      </c>
      <c r="D246" s="1854" t="s">
        <v>6467</v>
      </c>
      <c r="E246" s="1854" t="s">
        <v>6468</v>
      </c>
      <c r="F246" s="1854" t="s">
        <v>6090</v>
      </c>
      <c r="G246" s="1854" t="s">
        <v>22</v>
      </c>
      <c r="H246" s="1854" t="s">
        <v>22</v>
      </c>
      <c r="I246" s="1854" t="s">
        <v>4374</v>
      </c>
    </row>
    <row customHeight="1" ht="11.25">
      <c r="A247" s="1854" t="s">
        <v>5861</v>
      </c>
      <c r="B247" s="1854" t="s">
        <v>16</v>
      </c>
      <c r="C247" s="1854" t="s">
        <v>6469</v>
      </c>
      <c r="D247" s="1854" t="s">
        <v>6470</v>
      </c>
      <c r="E247" s="1854" t="s">
        <v>6471</v>
      </c>
      <c r="F247" s="1854" t="s">
        <v>6044</v>
      </c>
      <c r="G247" s="1854" t="s">
        <v>6472</v>
      </c>
      <c r="H247" s="1854" t="s">
        <v>22</v>
      </c>
      <c r="I247" s="1854" t="s">
        <v>4374</v>
      </c>
    </row>
    <row customHeight="1" ht="11.25">
      <c r="A248" s="1854" t="s">
        <v>5861</v>
      </c>
      <c r="B248" s="1854" t="s">
        <v>16</v>
      </c>
      <c r="C248" s="1854" t="s">
        <v>6473</v>
      </c>
      <c r="D248" s="1854" t="s">
        <v>6474</v>
      </c>
      <c r="E248" s="1854" t="s">
        <v>6475</v>
      </c>
      <c r="F248" s="1854" t="s">
        <v>5868</v>
      </c>
      <c r="G248" s="1854" t="s">
        <v>6476</v>
      </c>
      <c r="H248" s="1854" t="s">
        <v>22</v>
      </c>
      <c r="I248" s="1854" t="s">
        <v>4374</v>
      </c>
    </row>
    <row customHeight="1" ht="11.25">
      <c r="A249" s="1854" t="s">
        <v>5861</v>
      </c>
      <c r="B249" s="1854" t="s">
        <v>16</v>
      </c>
      <c r="C249" s="1854" t="s">
        <v>6477</v>
      </c>
      <c r="D249" s="1854" t="s">
        <v>6478</v>
      </c>
      <c r="E249" s="1854" t="s">
        <v>6479</v>
      </c>
      <c r="F249" s="1854" t="s">
        <v>6000</v>
      </c>
      <c r="G249" s="1854" t="s">
        <v>22</v>
      </c>
      <c r="H249" s="1854" t="s">
        <v>22</v>
      </c>
      <c r="I249" s="1854" t="s">
        <v>4374</v>
      </c>
    </row>
    <row customHeight="1" ht="11.25">
      <c r="A250" s="1854" t="s">
        <v>5861</v>
      </c>
      <c r="B250" s="1854" t="s">
        <v>16</v>
      </c>
      <c r="C250" s="1854" t="s">
        <v>6480</v>
      </c>
      <c r="D250" s="1854" t="s">
        <v>6481</v>
      </c>
      <c r="E250" s="1854" t="s">
        <v>6482</v>
      </c>
      <c r="F250" s="1854" t="s">
        <v>6281</v>
      </c>
      <c r="G250" s="1854" t="s">
        <v>6483</v>
      </c>
      <c r="H250" s="1854" t="s">
        <v>22</v>
      </c>
      <c r="I250" s="1854" t="s">
        <v>4374</v>
      </c>
    </row>
    <row customHeight="1" ht="11.25">
      <c r="A251" s="1854" t="s">
        <v>5861</v>
      </c>
      <c r="B251" s="1854" t="s">
        <v>16</v>
      </c>
      <c r="C251" s="1854" t="s">
        <v>6484</v>
      </c>
      <c r="D251" s="1854" t="s">
        <v>6485</v>
      </c>
      <c r="E251" s="1854" t="s">
        <v>6486</v>
      </c>
      <c r="F251" s="1854" t="s">
        <v>5926</v>
      </c>
      <c r="G251" s="1854" t="s">
        <v>6487</v>
      </c>
      <c r="H251" s="1854" t="s">
        <v>22</v>
      </c>
      <c r="I251" s="1854" t="s">
        <v>4374</v>
      </c>
    </row>
    <row customHeight="1" ht="11.25">
      <c r="A252" s="1854" t="s">
        <v>5861</v>
      </c>
      <c r="B252" s="1854" t="s">
        <v>16</v>
      </c>
      <c r="C252" s="1854" t="s">
        <v>6488</v>
      </c>
      <c r="D252" s="1854" t="s">
        <v>6489</v>
      </c>
      <c r="E252" s="1854" t="s">
        <v>6490</v>
      </c>
      <c r="F252" s="1854" t="s">
        <v>6178</v>
      </c>
      <c r="G252" s="1854" t="s">
        <v>6491</v>
      </c>
      <c r="H252" s="1854" t="s">
        <v>22</v>
      </c>
      <c r="I252" s="1854" t="s">
        <v>4374</v>
      </c>
    </row>
    <row customHeight="1" ht="11.25">
      <c r="A253" s="1854" t="s">
        <v>5861</v>
      </c>
      <c r="B253" s="1854" t="s">
        <v>16</v>
      </c>
      <c r="C253" s="1854" t="s">
        <v>6122</v>
      </c>
      <c r="D253" s="1854" t="s">
        <v>6123</v>
      </c>
      <c r="E253" s="1854" t="s">
        <v>6124</v>
      </c>
      <c r="F253" s="1854" t="s">
        <v>6090</v>
      </c>
      <c r="G253" s="1854" t="s">
        <v>22</v>
      </c>
      <c r="H253" s="1854" t="s">
        <v>22</v>
      </c>
      <c r="I253" s="1854" t="s">
        <v>4374</v>
      </c>
    </row>
    <row customHeight="1" ht="11.25">
      <c r="A254" s="1854" t="s">
        <v>5861</v>
      </c>
      <c r="B254" s="1854" t="s">
        <v>16</v>
      </c>
      <c r="C254" s="1854" t="s">
        <v>6492</v>
      </c>
      <c r="D254" s="1854" t="s">
        <v>6493</v>
      </c>
      <c r="E254" s="1854" t="s">
        <v>6494</v>
      </c>
      <c r="F254" s="1854" t="s">
        <v>6044</v>
      </c>
      <c r="G254" s="1854" t="s">
        <v>22</v>
      </c>
      <c r="H254" s="1854" t="s">
        <v>22</v>
      </c>
      <c r="I254" s="1854" t="s">
        <v>4374</v>
      </c>
    </row>
    <row customHeight="1" ht="11.25">
      <c r="A255" s="1854" t="s">
        <v>5861</v>
      </c>
      <c r="B255" s="1854" t="s">
        <v>16</v>
      </c>
      <c r="C255" s="1854" t="s">
        <v>6135</v>
      </c>
      <c r="D255" s="1854" t="s">
        <v>6136</v>
      </c>
      <c r="E255" s="1854" t="s">
        <v>6137</v>
      </c>
      <c r="F255" s="1854" t="s">
        <v>5905</v>
      </c>
      <c r="G255" s="1854" t="s">
        <v>22</v>
      </c>
      <c r="H255" s="1854" t="s">
        <v>22</v>
      </c>
      <c r="I255" s="1854" t="s">
        <v>4374</v>
      </c>
    </row>
    <row customHeight="1" ht="11.25">
      <c r="A256" s="1854" t="s">
        <v>5861</v>
      </c>
      <c r="B256" s="1854" t="s">
        <v>16</v>
      </c>
      <c r="C256" s="1854" t="s">
        <v>6138</v>
      </c>
      <c r="D256" s="1854" t="s">
        <v>6139</v>
      </c>
      <c r="E256" s="1854" t="s">
        <v>6140</v>
      </c>
      <c r="F256" s="1854" t="s">
        <v>5868</v>
      </c>
      <c r="G256" s="1854" t="s">
        <v>22</v>
      </c>
      <c r="H256" s="1854" t="s">
        <v>22</v>
      </c>
      <c r="I256" s="1854" t="s">
        <v>4374</v>
      </c>
    </row>
    <row customHeight="1" ht="11.25">
      <c r="A257" s="1854" t="s">
        <v>5861</v>
      </c>
      <c r="B257" s="1854" t="s">
        <v>16</v>
      </c>
      <c r="C257" s="1854" t="s">
        <v>6153</v>
      </c>
      <c r="D257" s="1854" t="s">
        <v>6154</v>
      </c>
      <c r="E257" s="1854" t="s">
        <v>6155</v>
      </c>
      <c r="F257" s="1854" t="s">
        <v>6065</v>
      </c>
      <c r="G257" s="1854" t="s">
        <v>6156</v>
      </c>
      <c r="H257" s="1854" t="s">
        <v>22</v>
      </c>
      <c r="I257" s="1854" t="s">
        <v>4374</v>
      </c>
    </row>
    <row customHeight="1" ht="11.25">
      <c r="A258" s="1854" t="s">
        <v>5861</v>
      </c>
      <c r="B258" s="1854" t="s">
        <v>16</v>
      </c>
      <c r="C258" s="1854" t="s">
        <v>6495</v>
      </c>
      <c r="D258" s="1854" t="s">
        <v>6496</v>
      </c>
      <c r="E258" s="1854" t="s">
        <v>6497</v>
      </c>
      <c r="F258" s="1854" t="s">
        <v>6051</v>
      </c>
      <c r="G258" s="1854" t="s">
        <v>22</v>
      </c>
      <c r="H258" s="1854" t="s">
        <v>22</v>
      </c>
      <c r="I258" s="1854" t="s">
        <v>4374</v>
      </c>
    </row>
    <row customHeight="1" ht="11.25">
      <c r="A259" s="1854" t="s">
        <v>5861</v>
      </c>
      <c r="B259" s="1854" t="s">
        <v>16</v>
      </c>
      <c r="C259" s="1854" t="s">
        <v>6498</v>
      </c>
      <c r="D259" s="1854" t="s">
        <v>6499</v>
      </c>
      <c r="E259" s="1854" t="s">
        <v>6500</v>
      </c>
      <c r="F259" s="1854" t="s">
        <v>6000</v>
      </c>
      <c r="G259" s="1854" t="s">
        <v>22</v>
      </c>
      <c r="H259" s="1854" t="s">
        <v>22</v>
      </c>
      <c r="I259" s="1854" t="s">
        <v>4374</v>
      </c>
    </row>
    <row customHeight="1" ht="11.25">
      <c r="A260" s="1854" t="s">
        <v>5861</v>
      </c>
      <c r="B260" s="1854" t="s">
        <v>16</v>
      </c>
      <c r="C260" s="1854" t="s">
        <v>6169</v>
      </c>
      <c r="D260" s="1854" t="s">
        <v>6170</v>
      </c>
      <c r="E260" s="1854" t="s">
        <v>6171</v>
      </c>
      <c r="F260" s="1854" t="s">
        <v>5868</v>
      </c>
      <c r="G260" s="1854" t="s">
        <v>22</v>
      </c>
      <c r="H260" s="1854" t="s">
        <v>22</v>
      </c>
      <c r="I260" s="1854" t="s">
        <v>4374</v>
      </c>
    </row>
    <row customHeight="1" ht="11.25">
      <c r="A261" s="1854" t="s">
        <v>5861</v>
      </c>
      <c r="B261" s="1854" t="s">
        <v>16</v>
      </c>
      <c r="C261" s="1854" t="s">
        <v>6501</v>
      </c>
      <c r="D261" s="1854" t="s">
        <v>6502</v>
      </c>
      <c r="E261" s="1854" t="s">
        <v>6503</v>
      </c>
      <c r="F261" s="1854" t="s">
        <v>6504</v>
      </c>
      <c r="G261" s="1854" t="s">
        <v>22</v>
      </c>
      <c r="H261" s="1854" t="s">
        <v>22</v>
      </c>
      <c r="I261" s="1854" t="s">
        <v>4374</v>
      </c>
    </row>
    <row customHeight="1" ht="11.25">
      <c r="A262" s="1854" t="s">
        <v>5861</v>
      </c>
      <c r="B262" s="1854" t="s">
        <v>16</v>
      </c>
      <c r="C262" s="1854" t="s">
        <v>6505</v>
      </c>
      <c r="D262" s="1854" t="s">
        <v>6506</v>
      </c>
      <c r="E262" s="1854" t="s">
        <v>6507</v>
      </c>
      <c r="F262" s="1854" t="s">
        <v>6065</v>
      </c>
      <c r="G262" s="1854" t="s">
        <v>22</v>
      </c>
      <c r="H262" s="1854" t="s">
        <v>22</v>
      </c>
      <c r="I262" s="1854" t="s">
        <v>4374</v>
      </c>
    </row>
    <row customHeight="1" ht="11.25">
      <c r="A263" s="1854" t="s">
        <v>5861</v>
      </c>
      <c r="B263" s="1854" t="s">
        <v>16</v>
      </c>
      <c r="C263" s="1854" t="s">
        <v>6508</v>
      </c>
      <c r="D263" s="1854" t="s">
        <v>6509</v>
      </c>
      <c r="E263" s="1854" t="s">
        <v>6510</v>
      </c>
      <c r="F263" s="1854" t="s">
        <v>5893</v>
      </c>
      <c r="G263" s="1854" t="s">
        <v>22</v>
      </c>
      <c r="H263" s="1854" t="s">
        <v>22</v>
      </c>
      <c r="I263" s="1854" t="s">
        <v>4374</v>
      </c>
    </row>
    <row customHeight="1" ht="11.25">
      <c r="A264" s="1854" t="s">
        <v>5861</v>
      </c>
      <c r="B264" s="1854" t="s">
        <v>16</v>
      </c>
      <c r="C264" s="1854" t="s">
        <v>6172</v>
      </c>
      <c r="D264" s="1854" t="s">
        <v>6173</v>
      </c>
      <c r="E264" s="1854" t="s">
        <v>6174</v>
      </c>
      <c r="F264" s="1854" t="s">
        <v>6044</v>
      </c>
      <c r="G264" s="1854" t="s">
        <v>5927</v>
      </c>
      <c r="H264" s="1854" t="s">
        <v>22</v>
      </c>
      <c r="I264" s="1854" t="s">
        <v>4374</v>
      </c>
    </row>
    <row customHeight="1" ht="11.25">
      <c r="A265" s="1854" t="s">
        <v>5861</v>
      </c>
      <c r="B265" s="1854" t="s">
        <v>16</v>
      </c>
      <c r="C265" s="1854" t="s">
        <v>6511</v>
      </c>
      <c r="D265" s="1854" t="s">
        <v>6512</v>
      </c>
      <c r="E265" s="1854" t="s">
        <v>6513</v>
      </c>
      <c r="F265" s="1854" t="s">
        <v>6044</v>
      </c>
      <c r="G265" s="1854" t="s">
        <v>22</v>
      </c>
      <c r="H265" s="1854" t="s">
        <v>22</v>
      </c>
      <c r="I265" s="1854" t="s">
        <v>4374</v>
      </c>
    </row>
    <row customHeight="1" ht="11.25">
      <c r="A266" s="1854" t="s">
        <v>5861</v>
      </c>
      <c r="B266" s="1854" t="s">
        <v>16</v>
      </c>
      <c r="C266" s="1854" t="s">
        <v>6182</v>
      </c>
      <c r="D266" s="1854" t="s">
        <v>6183</v>
      </c>
      <c r="E266" s="1854" t="s">
        <v>6184</v>
      </c>
      <c r="F266" s="1854" t="s">
        <v>6185</v>
      </c>
      <c r="G266" s="1854" t="s">
        <v>22</v>
      </c>
      <c r="H266" s="1854" t="s">
        <v>22</v>
      </c>
      <c r="I266" s="1854" t="s">
        <v>4374</v>
      </c>
    </row>
    <row customHeight="1" ht="11.25">
      <c r="A267" s="1854" t="s">
        <v>5861</v>
      </c>
      <c r="B267" s="1854" t="s">
        <v>16</v>
      </c>
      <c r="C267" s="1854" t="s">
        <v>6514</v>
      </c>
      <c r="D267" s="1854" t="s">
        <v>6515</v>
      </c>
      <c r="E267" s="1854" t="s">
        <v>6516</v>
      </c>
      <c r="F267" s="1854" t="s">
        <v>5926</v>
      </c>
      <c r="G267" s="1854" t="s">
        <v>22</v>
      </c>
      <c r="H267" s="1854" t="s">
        <v>22</v>
      </c>
      <c r="I267" s="1854" t="s">
        <v>4374</v>
      </c>
    </row>
    <row customHeight="1" ht="11.25">
      <c r="A268" s="1854" t="s">
        <v>5861</v>
      </c>
      <c r="B268" s="1854" t="s">
        <v>16</v>
      </c>
      <c r="C268" s="1854" t="s">
        <v>6196</v>
      </c>
      <c r="D268" s="1854" t="s">
        <v>6197</v>
      </c>
      <c r="E268" s="1854" t="s">
        <v>6198</v>
      </c>
      <c r="F268" s="1854" t="s">
        <v>6199</v>
      </c>
      <c r="G268" s="1854" t="s">
        <v>22</v>
      </c>
      <c r="H268" s="1854" t="s">
        <v>22</v>
      </c>
      <c r="I268" s="1854" t="s">
        <v>4374</v>
      </c>
    </row>
    <row customHeight="1" ht="11.25">
      <c r="A269" s="1854" t="s">
        <v>5861</v>
      </c>
      <c r="B269" s="1854" t="s">
        <v>16</v>
      </c>
      <c r="C269" s="1854" t="s">
        <v>6517</v>
      </c>
      <c r="D269" s="1854" t="s">
        <v>6518</v>
      </c>
      <c r="E269" s="1854" t="s">
        <v>6519</v>
      </c>
      <c r="F269" s="1854" t="s">
        <v>5893</v>
      </c>
      <c r="G269" s="1854" t="s">
        <v>22</v>
      </c>
      <c r="H269" s="1854" t="s">
        <v>22</v>
      </c>
      <c r="I269" s="1854" t="s">
        <v>4374</v>
      </c>
    </row>
    <row customHeight="1" ht="11.25">
      <c r="A270" s="1854" t="s">
        <v>5861</v>
      </c>
      <c r="B270" s="1854" t="s">
        <v>16</v>
      </c>
      <c r="C270" s="1854" t="s">
        <v>6520</v>
      </c>
      <c r="D270" s="1854" t="s">
        <v>6521</v>
      </c>
      <c r="E270" s="1854" t="s">
        <v>6522</v>
      </c>
      <c r="F270" s="1854" t="s">
        <v>6090</v>
      </c>
      <c r="G270" s="1854" t="s">
        <v>22</v>
      </c>
      <c r="H270" s="1854" t="s">
        <v>22</v>
      </c>
      <c r="I270" s="1854" t="s">
        <v>4374</v>
      </c>
    </row>
    <row customHeight="1" ht="11.25">
      <c r="A271" s="1854" t="s">
        <v>5861</v>
      </c>
      <c r="B271" s="1854" t="s">
        <v>16</v>
      </c>
      <c r="C271" s="1854" t="s">
        <v>6523</v>
      </c>
      <c r="D271" s="1854" t="s">
        <v>6524</v>
      </c>
      <c r="E271" s="1854" t="s">
        <v>6525</v>
      </c>
      <c r="F271" s="1854" t="s">
        <v>5868</v>
      </c>
      <c r="G271" s="1854" t="s">
        <v>22</v>
      </c>
      <c r="H271" s="1854" t="s">
        <v>22</v>
      </c>
      <c r="I271" s="1854" t="s">
        <v>4374</v>
      </c>
    </row>
    <row customHeight="1" ht="11.25">
      <c r="A272" s="1854" t="s">
        <v>5861</v>
      </c>
      <c r="B272" s="1854" t="s">
        <v>16</v>
      </c>
      <c r="C272" s="1854" t="s">
        <v>6526</v>
      </c>
      <c r="D272" s="1854" t="s">
        <v>6527</v>
      </c>
      <c r="E272" s="1854" t="s">
        <v>6528</v>
      </c>
      <c r="F272" s="1854" t="s">
        <v>6185</v>
      </c>
      <c r="G272" s="1854" t="s">
        <v>22</v>
      </c>
      <c r="H272" s="1854" t="s">
        <v>22</v>
      </c>
      <c r="I272" s="1854" t="s">
        <v>4374</v>
      </c>
    </row>
    <row customHeight="1" ht="11.25">
      <c r="A273" s="1854" t="s">
        <v>5861</v>
      </c>
      <c r="B273" s="1854" t="s">
        <v>16</v>
      </c>
      <c r="C273" s="1854" t="s">
        <v>6529</v>
      </c>
      <c r="D273" s="1854" t="s">
        <v>6530</v>
      </c>
      <c r="E273" s="1854" t="s">
        <v>6531</v>
      </c>
      <c r="F273" s="1854" t="s">
        <v>5971</v>
      </c>
      <c r="G273" s="1854" t="s">
        <v>22</v>
      </c>
      <c r="H273" s="1854" t="s">
        <v>22</v>
      </c>
      <c r="I273" s="1854" t="s">
        <v>4374</v>
      </c>
    </row>
    <row customHeight="1" ht="11.25">
      <c r="A274" s="1854" t="s">
        <v>5861</v>
      </c>
      <c r="B274" s="1854" t="s">
        <v>16</v>
      </c>
      <c r="C274" s="1854" t="s">
        <v>6532</v>
      </c>
      <c r="D274" s="1854" t="s">
        <v>6533</v>
      </c>
      <c r="E274" s="1854" t="s">
        <v>6534</v>
      </c>
      <c r="F274" s="1854" t="s">
        <v>5864</v>
      </c>
      <c r="G274" s="1854" t="s">
        <v>22</v>
      </c>
      <c r="H274" s="1854" t="s">
        <v>22</v>
      </c>
      <c r="I274" s="1854" t="s">
        <v>4374</v>
      </c>
    </row>
    <row customHeight="1" ht="11.25">
      <c r="A275" s="1854" t="s">
        <v>5861</v>
      </c>
      <c r="B275" s="1854" t="s">
        <v>16</v>
      </c>
      <c r="C275" s="1854" t="s">
        <v>6535</v>
      </c>
      <c r="D275" s="1854" t="s">
        <v>6536</v>
      </c>
      <c r="E275" s="1854" t="s">
        <v>6537</v>
      </c>
      <c r="F275" s="1854" t="s">
        <v>5926</v>
      </c>
      <c r="G275" s="1854" t="s">
        <v>22</v>
      </c>
      <c r="H275" s="1854" t="s">
        <v>22</v>
      </c>
      <c r="I275" s="1854" t="s">
        <v>4374</v>
      </c>
    </row>
    <row customHeight="1" ht="11.25">
      <c r="A276" s="1854" t="s">
        <v>5861</v>
      </c>
      <c r="B276" s="1854" t="s">
        <v>16</v>
      </c>
      <c r="C276" s="1854" t="s">
        <v>6538</v>
      </c>
      <c r="D276" s="1854" t="s">
        <v>6539</v>
      </c>
      <c r="E276" s="1854" t="s">
        <v>6540</v>
      </c>
      <c r="F276" s="1854" t="s">
        <v>5917</v>
      </c>
      <c r="G276" s="1854" t="s">
        <v>6541</v>
      </c>
      <c r="H276" s="1854" t="s">
        <v>22</v>
      </c>
      <c r="I276" s="1854" t="s">
        <v>4374</v>
      </c>
    </row>
    <row customHeight="1" ht="11.25">
      <c r="A277" s="1854" t="s">
        <v>5861</v>
      </c>
      <c r="B277" s="1854" t="s">
        <v>16</v>
      </c>
      <c r="C277" s="1854" t="s">
        <v>6542</v>
      </c>
      <c r="D277" s="1854" t="s">
        <v>6543</v>
      </c>
      <c r="E277" s="1854" t="s">
        <v>5863</v>
      </c>
      <c r="F277" s="1854" t="s">
        <v>5864</v>
      </c>
      <c r="G277" s="1854" t="s">
        <v>22</v>
      </c>
      <c r="H277" s="1854" t="s">
        <v>22</v>
      </c>
      <c r="I277" s="1854" t="s">
        <v>4374</v>
      </c>
    </row>
    <row customHeight="1" ht="11.25">
      <c r="A278" s="1854" t="s">
        <v>5861</v>
      </c>
      <c r="B278" s="1854" t="s">
        <v>16</v>
      </c>
      <c r="C278" s="1854" t="s">
        <v>6544</v>
      </c>
      <c r="D278" s="1854" t="s">
        <v>6545</v>
      </c>
      <c r="E278" s="1854" t="s">
        <v>6546</v>
      </c>
      <c r="F278" s="1854" t="s">
        <v>5868</v>
      </c>
      <c r="G278" s="1854" t="s">
        <v>22</v>
      </c>
      <c r="H278" s="1854" t="s">
        <v>22</v>
      </c>
      <c r="I278" s="1854" t="s">
        <v>4374</v>
      </c>
    </row>
    <row customHeight="1" ht="11.25">
      <c r="A279" s="1854" t="s">
        <v>5861</v>
      </c>
      <c r="B279" s="1854" t="s">
        <v>16</v>
      </c>
      <c r="C279" s="1854" t="s">
        <v>6547</v>
      </c>
      <c r="D279" s="1854" t="s">
        <v>6548</v>
      </c>
      <c r="E279" s="1854" t="s">
        <v>6549</v>
      </c>
      <c r="F279" s="1854" t="s">
        <v>5868</v>
      </c>
      <c r="G279" s="1854" t="s">
        <v>22</v>
      </c>
      <c r="H279" s="1854" t="s">
        <v>22</v>
      </c>
      <c r="I279" s="1854" t="s">
        <v>4374</v>
      </c>
    </row>
    <row customHeight="1" ht="11.25">
      <c r="A280" s="1854" t="s">
        <v>5861</v>
      </c>
      <c r="B280" s="1854" t="s">
        <v>16</v>
      </c>
      <c r="C280" s="1854" t="s">
        <v>6203</v>
      </c>
      <c r="D280" s="1854" t="s">
        <v>6204</v>
      </c>
      <c r="E280" s="1854" t="s">
        <v>6205</v>
      </c>
      <c r="F280" s="1854" t="s">
        <v>5876</v>
      </c>
      <c r="G280" s="1854" t="s">
        <v>22</v>
      </c>
      <c r="H280" s="1854" t="s">
        <v>22</v>
      </c>
      <c r="I280" s="1854" t="s">
        <v>4374</v>
      </c>
    </row>
    <row customHeight="1" ht="11.25">
      <c r="A281" s="1854" t="s">
        <v>5861</v>
      </c>
      <c r="B281" s="1854" t="s">
        <v>16</v>
      </c>
      <c r="C281" s="1854" t="s">
        <v>6214</v>
      </c>
      <c r="D281" s="1854" t="s">
        <v>6215</v>
      </c>
      <c r="E281" s="1854" t="s">
        <v>6216</v>
      </c>
      <c r="F281" s="1854" t="s">
        <v>6185</v>
      </c>
      <c r="G281" s="1854" t="s">
        <v>6217</v>
      </c>
      <c r="H281" s="1854" t="s">
        <v>22</v>
      </c>
      <c r="I281" s="1854" t="s">
        <v>4374</v>
      </c>
    </row>
    <row customHeight="1" ht="11.25">
      <c r="A282" s="1854" t="s">
        <v>5861</v>
      </c>
      <c r="B282" s="1854" t="s">
        <v>16</v>
      </c>
      <c r="C282" s="1854" t="s">
        <v>6218</v>
      </c>
      <c r="D282" s="1854" t="s">
        <v>6219</v>
      </c>
      <c r="E282" s="1854" t="s">
        <v>6220</v>
      </c>
      <c r="F282" s="1854" t="s">
        <v>5917</v>
      </c>
      <c r="G282" s="1854" t="s">
        <v>6221</v>
      </c>
      <c r="H282" s="1854" t="s">
        <v>22</v>
      </c>
      <c r="I282" s="1854" t="s">
        <v>4374</v>
      </c>
    </row>
    <row customHeight="1" ht="11.25">
      <c r="A283" s="1854" t="s">
        <v>5861</v>
      </c>
      <c r="B283" s="1854" t="s">
        <v>16</v>
      </c>
      <c r="C283" s="1854" t="s">
        <v>6550</v>
      </c>
      <c r="D283" s="1854" t="s">
        <v>6551</v>
      </c>
      <c r="E283" s="1854" t="s">
        <v>6552</v>
      </c>
      <c r="F283" s="1854" t="s">
        <v>5971</v>
      </c>
      <c r="G283" s="1854" t="s">
        <v>22</v>
      </c>
      <c r="H283" s="1854" t="s">
        <v>22</v>
      </c>
      <c r="I283" s="1854" t="s">
        <v>4374</v>
      </c>
    </row>
    <row customHeight="1" ht="11.25">
      <c r="A284" s="1854" t="s">
        <v>5861</v>
      </c>
      <c r="B284" s="1854" t="s">
        <v>16</v>
      </c>
      <c r="C284" s="1854" t="s">
        <v>6553</v>
      </c>
      <c r="D284" s="1854" t="s">
        <v>6554</v>
      </c>
      <c r="E284" s="1854" t="s">
        <v>6555</v>
      </c>
      <c r="F284" s="1854" t="s">
        <v>6090</v>
      </c>
      <c r="G284" s="1854" t="s">
        <v>22</v>
      </c>
      <c r="H284" s="1854" t="s">
        <v>22</v>
      </c>
      <c r="I284" s="1854" t="s">
        <v>4374</v>
      </c>
    </row>
    <row customHeight="1" ht="11.25">
      <c r="A285" s="1854" t="s">
        <v>5861</v>
      </c>
      <c r="B285" s="1854" t="s">
        <v>16</v>
      </c>
      <c r="C285" s="1854" t="s">
        <v>6556</v>
      </c>
      <c r="D285" s="1854" t="s">
        <v>6557</v>
      </c>
      <c r="E285" s="1854" t="s">
        <v>6558</v>
      </c>
      <c r="F285" s="1854" t="s">
        <v>6559</v>
      </c>
      <c r="G285" s="1854" t="s">
        <v>22</v>
      </c>
      <c r="H285" s="1854" t="s">
        <v>22</v>
      </c>
      <c r="I285" s="1854" t="s">
        <v>4374</v>
      </c>
    </row>
    <row customHeight="1" ht="11.25">
      <c r="A286" s="1854" t="s">
        <v>5861</v>
      </c>
      <c r="B286" s="1854" t="s">
        <v>16</v>
      </c>
      <c r="C286" s="1854" t="s">
        <v>6560</v>
      </c>
      <c r="D286" s="1854" t="s">
        <v>6561</v>
      </c>
      <c r="E286" s="1854" t="s">
        <v>6562</v>
      </c>
      <c r="F286" s="1854" t="s">
        <v>6000</v>
      </c>
      <c r="G286" s="1854" t="s">
        <v>22</v>
      </c>
      <c r="H286" s="1854" t="s">
        <v>22</v>
      </c>
      <c r="I286" s="1854" t="s">
        <v>4374</v>
      </c>
    </row>
    <row customHeight="1" ht="11.25">
      <c r="A287" s="1854" t="s">
        <v>5861</v>
      </c>
      <c r="B287" s="1854" t="s">
        <v>16</v>
      </c>
      <c r="C287" s="1854" t="s">
        <v>6232</v>
      </c>
      <c r="D287" s="1854" t="s">
        <v>6233</v>
      </c>
      <c r="E287" s="1854" t="s">
        <v>6234</v>
      </c>
      <c r="F287" s="1854" t="s">
        <v>6065</v>
      </c>
      <c r="G287" s="1854" t="s">
        <v>22</v>
      </c>
      <c r="H287" s="1854" t="s">
        <v>22</v>
      </c>
      <c r="I287" s="1854" t="s">
        <v>4374</v>
      </c>
    </row>
    <row customHeight="1" ht="11.25">
      <c r="A288" s="1854" t="s">
        <v>5861</v>
      </c>
      <c r="B288" s="1854" t="s">
        <v>16</v>
      </c>
      <c r="C288" s="1854" t="s">
        <v>6235</v>
      </c>
      <c r="D288" s="1854" t="s">
        <v>6236</v>
      </c>
      <c r="E288" s="1854" t="s">
        <v>6237</v>
      </c>
      <c r="F288" s="1854" t="s">
        <v>6238</v>
      </c>
      <c r="G288" s="1854" t="s">
        <v>6239</v>
      </c>
      <c r="H288" s="1854" t="s">
        <v>22</v>
      </c>
      <c r="I288" s="1854" t="s">
        <v>4374</v>
      </c>
    </row>
    <row customHeight="1" ht="11.25">
      <c r="A289" s="1854" t="s">
        <v>5861</v>
      </c>
      <c r="B289" s="1854" t="s">
        <v>16</v>
      </c>
      <c r="C289" s="1854" t="s">
        <v>6240</v>
      </c>
      <c r="D289" s="1854" t="s">
        <v>6241</v>
      </c>
      <c r="E289" s="1854" t="s">
        <v>6242</v>
      </c>
      <c r="F289" s="1854" t="s">
        <v>6065</v>
      </c>
      <c r="G289" s="1854" t="s">
        <v>22</v>
      </c>
      <c r="H289" s="1854" t="s">
        <v>22</v>
      </c>
      <c r="I289" s="1854" t="s">
        <v>4374</v>
      </c>
    </row>
    <row customHeight="1" ht="11.25">
      <c r="A290" s="1854" t="s">
        <v>5861</v>
      </c>
      <c r="B290" s="1854" t="s">
        <v>16</v>
      </c>
      <c r="C290" s="1854" t="s">
        <v>6246</v>
      </c>
      <c r="D290" s="1854" t="s">
        <v>6247</v>
      </c>
      <c r="E290" s="1854" t="s">
        <v>6248</v>
      </c>
      <c r="F290" s="1854" t="s">
        <v>6000</v>
      </c>
      <c r="G290" s="1854" t="s">
        <v>22</v>
      </c>
      <c r="H290" s="1854" t="s">
        <v>22</v>
      </c>
      <c r="I290" s="1854" t="s">
        <v>4374</v>
      </c>
    </row>
    <row customHeight="1" ht="11.25">
      <c r="A291" s="1854" t="s">
        <v>5861</v>
      </c>
      <c r="B291" s="1854" t="s">
        <v>16</v>
      </c>
      <c r="C291" s="1854" t="s">
        <v>6563</v>
      </c>
      <c r="D291" s="1854" t="s">
        <v>6564</v>
      </c>
      <c r="E291" s="1854" t="s">
        <v>6565</v>
      </c>
      <c r="F291" s="1854" t="s">
        <v>6379</v>
      </c>
      <c r="G291" s="1854" t="s">
        <v>22</v>
      </c>
      <c r="H291" s="1854" t="s">
        <v>22</v>
      </c>
      <c r="I291" s="1854" t="s">
        <v>4374</v>
      </c>
    </row>
    <row customHeight="1" ht="11.25">
      <c r="A292" s="1854" t="s">
        <v>5861</v>
      </c>
      <c r="B292" s="1854" t="s">
        <v>16</v>
      </c>
      <c r="C292" s="1854" t="s">
        <v>6566</v>
      </c>
      <c r="D292" s="1854" t="s">
        <v>6567</v>
      </c>
      <c r="E292" s="1854" t="s">
        <v>6568</v>
      </c>
      <c r="F292" s="1854" t="s">
        <v>6379</v>
      </c>
      <c r="G292" s="1854" t="s">
        <v>22</v>
      </c>
      <c r="H292" s="1854" t="s">
        <v>22</v>
      </c>
      <c r="I292" s="1854" t="s">
        <v>4374</v>
      </c>
    </row>
    <row customHeight="1" ht="11.25">
      <c r="A293" s="1854" t="s">
        <v>5861</v>
      </c>
      <c r="B293" s="1854" t="s">
        <v>16</v>
      </c>
      <c r="C293" s="1854" t="s">
        <v>6569</v>
      </c>
      <c r="D293" s="1854" t="s">
        <v>6570</v>
      </c>
      <c r="E293" s="1854" t="s">
        <v>6571</v>
      </c>
      <c r="F293" s="1854" t="s">
        <v>5893</v>
      </c>
      <c r="G293" s="1854" t="s">
        <v>22</v>
      </c>
      <c r="H293" s="1854" t="s">
        <v>22</v>
      </c>
      <c r="I293" s="1854" t="s">
        <v>4374</v>
      </c>
    </row>
    <row customHeight="1" ht="11.25">
      <c r="A294" s="1854" t="s">
        <v>5861</v>
      </c>
      <c r="B294" s="1854" t="s">
        <v>16</v>
      </c>
      <c r="C294" s="1854" t="s">
        <v>6572</v>
      </c>
      <c r="D294" s="1854" t="s">
        <v>6573</v>
      </c>
      <c r="E294" s="1854" t="s">
        <v>6574</v>
      </c>
      <c r="F294" s="1854" t="s">
        <v>6255</v>
      </c>
      <c r="G294" s="1854" t="s">
        <v>22</v>
      </c>
      <c r="H294" s="1854" t="s">
        <v>22</v>
      </c>
      <c r="I294" s="1854" t="s">
        <v>4374</v>
      </c>
    </row>
    <row customHeight="1" ht="11.25">
      <c r="A295" s="1854" t="s">
        <v>5861</v>
      </c>
      <c r="B295" s="1854" t="s">
        <v>16</v>
      </c>
      <c r="C295" s="1854" t="s">
        <v>6575</v>
      </c>
      <c r="D295" s="1854" t="s">
        <v>6576</v>
      </c>
      <c r="E295" s="1854" t="s">
        <v>6577</v>
      </c>
      <c r="F295" s="1854" t="s">
        <v>6051</v>
      </c>
      <c r="G295" s="1854" t="s">
        <v>22</v>
      </c>
      <c r="H295" s="1854" t="s">
        <v>22</v>
      </c>
      <c r="I295" s="1854" t="s">
        <v>4374</v>
      </c>
    </row>
    <row customHeight="1" ht="11.25">
      <c r="A296" s="1854" t="s">
        <v>5861</v>
      </c>
      <c r="B296" s="1854" t="s">
        <v>16</v>
      </c>
      <c r="C296" s="1854" t="s">
        <v>6252</v>
      </c>
      <c r="D296" s="1854" t="s">
        <v>6253</v>
      </c>
      <c r="E296" s="1854" t="s">
        <v>6254</v>
      </c>
      <c r="F296" s="1854" t="s">
        <v>6255</v>
      </c>
      <c r="G296" s="1854" t="s">
        <v>22</v>
      </c>
      <c r="H296" s="1854" t="s">
        <v>22</v>
      </c>
      <c r="I296" s="1854" t="s">
        <v>4374</v>
      </c>
    </row>
    <row customHeight="1" ht="11.25">
      <c r="A297" s="1854" t="s">
        <v>5861</v>
      </c>
      <c r="B297" s="1854" t="s">
        <v>16</v>
      </c>
      <c r="C297" s="1854" t="s">
        <v>6578</v>
      </c>
      <c r="D297" s="1854" t="s">
        <v>6579</v>
      </c>
      <c r="E297" s="1854" t="s">
        <v>6580</v>
      </c>
      <c r="F297" s="1854" t="s">
        <v>6000</v>
      </c>
      <c r="G297" s="1854" t="s">
        <v>22</v>
      </c>
      <c r="H297" s="1854" t="s">
        <v>22</v>
      </c>
      <c r="I297" s="1854" t="s">
        <v>4374</v>
      </c>
    </row>
    <row customHeight="1" ht="11.25">
      <c r="A298" s="1854" t="s">
        <v>5861</v>
      </c>
      <c r="B298" s="1854" t="s">
        <v>16</v>
      </c>
      <c r="C298" s="1854" t="s">
        <v>6581</v>
      </c>
      <c r="D298" s="1854" t="s">
        <v>6582</v>
      </c>
      <c r="E298" s="1854" t="s">
        <v>6583</v>
      </c>
      <c r="F298" s="1854" t="s">
        <v>6435</v>
      </c>
      <c r="G298" s="1854" t="s">
        <v>6584</v>
      </c>
      <c r="H298" s="1854" t="s">
        <v>22</v>
      </c>
      <c r="I298" s="1854" t="s">
        <v>4374</v>
      </c>
    </row>
    <row customHeight="1" ht="11.25">
      <c r="A299" s="1854" t="s">
        <v>5861</v>
      </c>
      <c r="B299" s="1854" t="s">
        <v>16</v>
      </c>
      <c r="C299" s="1854" t="s">
        <v>6585</v>
      </c>
      <c r="D299" s="1854" t="s">
        <v>6586</v>
      </c>
      <c r="E299" s="1854" t="s">
        <v>6587</v>
      </c>
      <c r="F299" s="1854" t="s">
        <v>5971</v>
      </c>
      <c r="G299" s="1854" t="s">
        <v>22</v>
      </c>
      <c r="H299" s="1854" t="s">
        <v>22</v>
      </c>
      <c r="I299" s="1854" t="s">
        <v>4374</v>
      </c>
    </row>
    <row customHeight="1" ht="11.25">
      <c r="A300" s="1854" t="s">
        <v>5861</v>
      </c>
      <c r="B300" s="1854" t="s">
        <v>16</v>
      </c>
      <c r="C300" s="1854" t="s">
        <v>6588</v>
      </c>
      <c r="D300" s="1854" t="s">
        <v>6589</v>
      </c>
      <c r="E300" s="1854" t="s">
        <v>6590</v>
      </c>
      <c r="F300" s="1854" t="s">
        <v>5992</v>
      </c>
      <c r="G300" s="1854" t="s">
        <v>22</v>
      </c>
      <c r="H300" s="1854" t="s">
        <v>22</v>
      </c>
      <c r="I300" s="1854" t="s">
        <v>4374</v>
      </c>
    </row>
    <row customHeight="1" ht="11.25">
      <c r="A301" s="1854" t="s">
        <v>5861</v>
      </c>
      <c r="B301" s="1854" t="s">
        <v>16</v>
      </c>
      <c r="C301" s="1854" t="s">
        <v>6591</v>
      </c>
      <c r="D301" s="1854" t="s">
        <v>6592</v>
      </c>
      <c r="E301" s="1854" t="s">
        <v>6593</v>
      </c>
      <c r="F301" s="1854" t="s">
        <v>5868</v>
      </c>
      <c r="G301" s="1854" t="s">
        <v>22</v>
      </c>
      <c r="H301" s="1854" t="s">
        <v>22</v>
      </c>
      <c r="I301" s="1854" t="s">
        <v>4374</v>
      </c>
    </row>
    <row customHeight="1" ht="11.25">
      <c r="A302" s="1854" t="s">
        <v>5861</v>
      </c>
      <c r="B302" s="1854" t="s">
        <v>16</v>
      </c>
      <c r="C302" s="1854" t="s">
        <v>6594</v>
      </c>
      <c r="D302" s="1854" t="s">
        <v>6595</v>
      </c>
      <c r="E302" s="1854" t="s">
        <v>6596</v>
      </c>
      <c r="F302" s="1854" t="s">
        <v>6024</v>
      </c>
      <c r="G302" s="1854" t="s">
        <v>22</v>
      </c>
      <c r="H302" s="1854" t="s">
        <v>22</v>
      </c>
      <c r="I302" s="1854" t="s">
        <v>4374</v>
      </c>
    </row>
    <row customHeight="1" ht="11.25">
      <c r="A303" s="1854" t="s">
        <v>5861</v>
      </c>
      <c r="B303" s="1854" t="s">
        <v>16</v>
      </c>
      <c r="C303" s="1854" t="s">
        <v>6597</v>
      </c>
      <c r="D303" s="1854" t="s">
        <v>6598</v>
      </c>
      <c r="E303" s="1854" t="s">
        <v>6599</v>
      </c>
      <c r="F303" s="1854" t="s">
        <v>6379</v>
      </c>
      <c r="G303" s="1854" t="s">
        <v>6600</v>
      </c>
      <c r="H303" s="1854" t="s">
        <v>22</v>
      </c>
      <c r="I303" s="1854" t="s">
        <v>4374</v>
      </c>
    </row>
    <row customHeight="1" ht="11.25">
      <c r="A304" s="1854" t="s">
        <v>5861</v>
      </c>
      <c r="B304" s="1854" t="s">
        <v>16</v>
      </c>
      <c r="C304" s="1854" t="s">
        <v>6601</v>
      </c>
      <c r="D304" s="1854" t="s">
        <v>6602</v>
      </c>
      <c r="E304" s="1854" t="s">
        <v>6603</v>
      </c>
      <c r="F304" s="1854" t="s">
        <v>5926</v>
      </c>
      <c r="G304" s="1854" t="s">
        <v>22</v>
      </c>
      <c r="H304" s="1854" t="s">
        <v>22</v>
      </c>
      <c r="I304" s="1854" t="s">
        <v>4374</v>
      </c>
    </row>
    <row customHeight="1" ht="11.25">
      <c r="A305" s="1854" t="s">
        <v>5861</v>
      </c>
      <c r="B305" s="1854" t="s">
        <v>16</v>
      </c>
      <c r="C305" s="1854" t="s">
        <v>6282</v>
      </c>
      <c r="D305" s="1854" t="s">
        <v>6283</v>
      </c>
      <c r="E305" s="1854" t="s">
        <v>6284</v>
      </c>
      <c r="F305" s="1854" t="s">
        <v>5893</v>
      </c>
      <c r="G305" s="1854" t="s">
        <v>22</v>
      </c>
      <c r="H305" s="1854" t="s">
        <v>22</v>
      </c>
      <c r="I305" s="1854" t="s">
        <v>4374</v>
      </c>
    </row>
    <row customHeight="1" ht="11.25">
      <c r="A306" s="1854" t="s">
        <v>5861</v>
      </c>
      <c r="B306" s="1854" t="s">
        <v>16</v>
      </c>
      <c r="C306" s="1854" t="s">
        <v>22</v>
      </c>
      <c r="D306" s="1854" t="s">
        <v>5862</v>
      </c>
      <c r="E306" s="1854" t="s">
        <v>5863</v>
      </c>
      <c r="F306" s="1854" t="s">
        <v>5864</v>
      </c>
      <c r="G306" s="1854" t="s">
        <v>22</v>
      </c>
      <c r="H306" s="1854" t="s">
        <v>22</v>
      </c>
      <c r="I306" s="1854" t="s">
        <v>4427</v>
      </c>
    </row>
    <row customHeight="1" ht="11.25">
      <c r="A307" s="1854" t="s">
        <v>5861</v>
      </c>
      <c r="B307" s="1854" t="s">
        <v>16</v>
      </c>
      <c r="C307" s="1854" t="s">
        <v>5865</v>
      </c>
      <c r="D307" s="1854" t="s">
        <v>5866</v>
      </c>
      <c r="E307" s="1854" t="s">
        <v>5867</v>
      </c>
      <c r="F307" s="1854" t="s">
        <v>5868</v>
      </c>
      <c r="G307" s="1854" t="s">
        <v>22</v>
      </c>
      <c r="H307" s="1854" t="s">
        <v>22</v>
      </c>
      <c r="I307" s="1854" t="s">
        <v>4427</v>
      </c>
    </row>
    <row customHeight="1" ht="11.25">
      <c r="A308" s="1854" t="s">
        <v>5861</v>
      </c>
      <c r="B308" s="1854" t="s">
        <v>16</v>
      </c>
      <c r="C308" s="1854" t="s">
        <v>5873</v>
      </c>
      <c r="D308" s="1854" t="s">
        <v>5874</v>
      </c>
      <c r="E308" s="1854" t="s">
        <v>5875</v>
      </c>
      <c r="F308" s="1854" t="s">
        <v>5876</v>
      </c>
      <c r="G308" s="1854" t="s">
        <v>22</v>
      </c>
      <c r="H308" s="1854" t="s">
        <v>22</v>
      </c>
      <c r="I308" s="1854" t="s">
        <v>4427</v>
      </c>
    </row>
    <row customHeight="1" ht="11.25">
      <c r="A309" s="1854" t="s">
        <v>5861</v>
      </c>
      <c r="B309" s="1854" t="s">
        <v>16</v>
      </c>
      <c r="C309" s="1854" t="s">
        <v>5881</v>
      </c>
      <c r="D309" s="1854" t="s">
        <v>5878</v>
      </c>
      <c r="E309" s="1854" t="s">
        <v>5879</v>
      </c>
      <c r="F309" s="1854" t="s">
        <v>5882</v>
      </c>
      <c r="G309" s="1854" t="s">
        <v>5883</v>
      </c>
      <c r="H309" s="1854" t="s">
        <v>22</v>
      </c>
      <c r="I309" s="1854" t="s">
        <v>4427</v>
      </c>
    </row>
    <row customHeight="1" ht="11.25">
      <c r="A310" s="1854" t="s">
        <v>5861</v>
      </c>
      <c r="B310" s="1854" t="s">
        <v>16</v>
      </c>
      <c r="C310" s="1854" t="s">
        <v>5890</v>
      </c>
      <c r="D310" s="1854" t="s">
        <v>5891</v>
      </c>
      <c r="E310" s="1854" t="s">
        <v>5892</v>
      </c>
      <c r="F310" s="1854" t="s">
        <v>5893</v>
      </c>
      <c r="G310" s="1854" t="s">
        <v>22</v>
      </c>
      <c r="H310" s="1854" t="s">
        <v>22</v>
      </c>
      <c r="I310" s="1854" t="s">
        <v>4427</v>
      </c>
    </row>
    <row customHeight="1" ht="11.25">
      <c r="A311" s="1854" t="s">
        <v>5861</v>
      </c>
      <c r="B311" s="1854" t="s">
        <v>16</v>
      </c>
      <c r="C311" s="1854" t="s">
        <v>5902</v>
      </c>
      <c r="D311" s="1854" t="s">
        <v>5903</v>
      </c>
      <c r="E311" s="1854" t="s">
        <v>5904</v>
      </c>
      <c r="F311" s="1854" t="s">
        <v>5905</v>
      </c>
      <c r="G311" s="1854" t="s">
        <v>22</v>
      </c>
      <c r="H311" s="1854" t="s">
        <v>22</v>
      </c>
      <c r="I311" s="1854" t="s">
        <v>4427</v>
      </c>
    </row>
    <row customHeight="1" ht="11.25">
      <c r="A312" s="1854" t="s">
        <v>5861</v>
      </c>
      <c r="B312" s="1854" t="s">
        <v>16</v>
      </c>
      <c r="C312" s="1854" t="s">
        <v>6307</v>
      </c>
      <c r="D312" s="1854" t="s">
        <v>6308</v>
      </c>
      <c r="E312" s="1854" t="s">
        <v>6309</v>
      </c>
      <c r="F312" s="1854" t="s">
        <v>6103</v>
      </c>
      <c r="G312" s="1854" t="s">
        <v>6310</v>
      </c>
      <c r="H312" s="1854" t="s">
        <v>22</v>
      </c>
      <c r="I312" s="1854" t="s">
        <v>4427</v>
      </c>
    </row>
    <row customHeight="1" ht="11.25">
      <c r="A313" s="1854" t="s">
        <v>5861</v>
      </c>
      <c r="B313" s="1854" t="s">
        <v>16</v>
      </c>
      <c r="C313" s="1854" t="s">
        <v>6604</v>
      </c>
      <c r="D313" s="1854" t="s">
        <v>6605</v>
      </c>
      <c r="E313" s="1854" t="s">
        <v>6606</v>
      </c>
      <c r="F313" s="1854" t="s">
        <v>5864</v>
      </c>
      <c r="G313" s="1854" t="s">
        <v>22</v>
      </c>
      <c r="H313" s="1854" t="s">
        <v>22</v>
      </c>
      <c r="I313" s="1854" t="s">
        <v>4427</v>
      </c>
    </row>
    <row customHeight="1" ht="11.25">
      <c r="A314" s="1854" t="s">
        <v>5861</v>
      </c>
      <c r="B314" s="1854" t="s">
        <v>16</v>
      </c>
      <c r="C314" s="1854" t="s">
        <v>5911</v>
      </c>
      <c r="D314" s="1854" t="s">
        <v>5912</v>
      </c>
      <c r="E314" s="1854" t="s">
        <v>5913</v>
      </c>
      <c r="F314" s="1854" t="s">
        <v>5872</v>
      </c>
      <c r="G314" s="1854" t="s">
        <v>22</v>
      </c>
      <c r="H314" s="1854" t="s">
        <v>22</v>
      </c>
      <c r="I314" s="1854" t="s">
        <v>4427</v>
      </c>
    </row>
    <row customHeight="1" ht="11.25">
      <c r="A315" s="1854" t="s">
        <v>5861</v>
      </c>
      <c r="B315" s="1854" t="s">
        <v>16</v>
      </c>
      <c r="C315" s="1854" t="s">
        <v>5914</v>
      </c>
      <c r="D315" s="1854" t="s">
        <v>5915</v>
      </c>
      <c r="E315" s="1854" t="s">
        <v>5916</v>
      </c>
      <c r="F315" s="1854" t="s">
        <v>5917</v>
      </c>
      <c r="G315" s="1854" t="s">
        <v>22</v>
      </c>
      <c r="H315" s="1854" t="s">
        <v>22</v>
      </c>
      <c r="I315" s="1854" t="s">
        <v>4427</v>
      </c>
    </row>
    <row customHeight="1" ht="11.25">
      <c r="A316" s="1854" t="s">
        <v>5861</v>
      </c>
      <c r="B316" s="1854" t="s">
        <v>16</v>
      </c>
      <c r="C316" s="1854" t="s">
        <v>6607</v>
      </c>
      <c r="D316" s="1854" t="s">
        <v>6608</v>
      </c>
      <c r="E316" s="1854" t="s">
        <v>6609</v>
      </c>
      <c r="F316" s="1854" t="s">
        <v>5868</v>
      </c>
      <c r="G316" s="1854" t="s">
        <v>6610</v>
      </c>
      <c r="H316" s="1854" t="s">
        <v>22</v>
      </c>
      <c r="I316" s="1854" t="s">
        <v>4427</v>
      </c>
    </row>
    <row customHeight="1" ht="11.25">
      <c r="A317" s="1854" t="s">
        <v>5861</v>
      </c>
      <c r="B317" s="1854" t="s">
        <v>16</v>
      </c>
      <c r="C317" s="1854" t="s">
        <v>6311</v>
      </c>
      <c r="D317" s="1854" t="s">
        <v>6312</v>
      </c>
      <c r="E317" s="1854" t="s">
        <v>6313</v>
      </c>
      <c r="F317" s="1854" t="s">
        <v>5893</v>
      </c>
      <c r="G317" s="1854" t="s">
        <v>6314</v>
      </c>
      <c r="H317" s="1854" t="s">
        <v>22</v>
      </c>
      <c r="I317" s="1854" t="s">
        <v>4427</v>
      </c>
    </row>
    <row customHeight="1" ht="11.25">
      <c r="A318" s="1854" t="s">
        <v>5861</v>
      </c>
      <c r="B318" s="1854" t="s">
        <v>16</v>
      </c>
      <c r="C318" s="1854" t="s">
        <v>6315</v>
      </c>
      <c r="D318" s="1854" t="s">
        <v>6316</v>
      </c>
      <c r="E318" s="1854" t="s">
        <v>6317</v>
      </c>
      <c r="F318" s="1854" t="s">
        <v>5872</v>
      </c>
      <c r="G318" s="1854" t="s">
        <v>22</v>
      </c>
      <c r="H318" s="1854" t="s">
        <v>22</v>
      </c>
      <c r="I318" s="1854" t="s">
        <v>4427</v>
      </c>
    </row>
    <row customHeight="1" ht="11.25">
      <c r="A319" s="1854" t="s">
        <v>5861</v>
      </c>
      <c r="B319" s="1854" t="s">
        <v>16</v>
      </c>
      <c r="C319" s="1854" t="s">
        <v>5931</v>
      </c>
      <c r="D319" s="1854" t="s">
        <v>5932</v>
      </c>
      <c r="E319" s="1854" t="s">
        <v>5933</v>
      </c>
      <c r="F319" s="1854" t="s">
        <v>5934</v>
      </c>
      <c r="G319" s="1854" t="s">
        <v>22</v>
      </c>
      <c r="H319" s="1854" t="s">
        <v>22</v>
      </c>
      <c r="I319" s="1854" t="s">
        <v>4427</v>
      </c>
    </row>
    <row customHeight="1" ht="11.25">
      <c r="A320" s="1854" t="s">
        <v>5861</v>
      </c>
      <c r="B320" s="1854" t="s">
        <v>16</v>
      </c>
      <c r="C320" s="1854" t="s">
        <v>6318</v>
      </c>
      <c r="D320" s="1854" t="s">
        <v>6319</v>
      </c>
      <c r="E320" s="1854" t="s">
        <v>6320</v>
      </c>
      <c r="F320" s="1854" t="s">
        <v>6281</v>
      </c>
      <c r="G320" s="1854" t="s">
        <v>6321</v>
      </c>
      <c r="H320" s="1854" t="s">
        <v>22</v>
      </c>
      <c r="I320" s="1854" t="s">
        <v>4427</v>
      </c>
    </row>
    <row customHeight="1" ht="11.25">
      <c r="A321" s="1854" t="s">
        <v>5861</v>
      </c>
      <c r="B321" s="1854" t="s">
        <v>16</v>
      </c>
      <c r="C321" s="1854" t="s">
        <v>5943</v>
      </c>
      <c r="D321" s="1854" t="s">
        <v>5944</v>
      </c>
      <c r="E321" s="1854" t="s">
        <v>5945</v>
      </c>
      <c r="F321" s="1854" t="s">
        <v>5864</v>
      </c>
      <c r="G321" s="1854" t="s">
        <v>5946</v>
      </c>
      <c r="H321" s="1854" t="s">
        <v>22</v>
      </c>
      <c r="I321" s="1854" t="s">
        <v>4427</v>
      </c>
    </row>
    <row customHeight="1" ht="11.25">
      <c r="A322" s="1854" t="s">
        <v>5861</v>
      </c>
      <c r="B322" s="1854" t="s">
        <v>16</v>
      </c>
      <c r="C322" s="1854" t="s">
        <v>6322</v>
      </c>
      <c r="D322" s="1854" t="s">
        <v>6323</v>
      </c>
      <c r="E322" s="1854" t="s">
        <v>6324</v>
      </c>
      <c r="F322" s="1854" t="s">
        <v>6325</v>
      </c>
      <c r="G322" s="1854" t="s">
        <v>22</v>
      </c>
      <c r="H322" s="1854" t="s">
        <v>22</v>
      </c>
      <c r="I322" s="1854" t="s">
        <v>4427</v>
      </c>
    </row>
    <row customHeight="1" ht="11.25">
      <c r="A323" s="1854" t="s">
        <v>5861</v>
      </c>
      <c r="B323" s="1854" t="s">
        <v>16</v>
      </c>
      <c r="C323" s="1854" t="s">
        <v>5965</v>
      </c>
      <c r="D323" s="1854" t="s">
        <v>5966</v>
      </c>
      <c r="E323" s="1854" t="s">
        <v>5963</v>
      </c>
      <c r="F323" s="1854" t="s">
        <v>5967</v>
      </c>
      <c r="G323" s="1854" t="s">
        <v>22</v>
      </c>
      <c r="H323" s="1854" t="s">
        <v>22</v>
      </c>
      <c r="I323" s="1854" t="s">
        <v>4427</v>
      </c>
    </row>
    <row customHeight="1" ht="11.25">
      <c r="A324" s="1854" t="s">
        <v>5861</v>
      </c>
      <c r="B324" s="1854" t="s">
        <v>16</v>
      </c>
      <c r="C324" s="1854" t="s">
        <v>6326</v>
      </c>
      <c r="D324" s="1854" t="s">
        <v>6327</v>
      </c>
      <c r="E324" s="1854" t="s">
        <v>6328</v>
      </c>
      <c r="F324" s="1854" t="s">
        <v>6000</v>
      </c>
      <c r="G324" s="1854" t="s">
        <v>22</v>
      </c>
      <c r="H324" s="1854" t="s">
        <v>6329</v>
      </c>
      <c r="I324" s="1854" t="s">
        <v>4427</v>
      </c>
    </row>
    <row customHeight="1" ht="11.25">
      <c r="A325" s="1854" t="s">
        <v>5861</v>
      </c>
      <c r="B325" s="1854" t="s">
        <v>16</v>
      </c>
      <c r="C325" s="1854" t="s">
        <v>6333</v>
      </c>
      <c r="D325" s="1854" t="s">
        <v>6334</v>
      </c>
      <c r="E325" s="1854" t="s">
        <v>6335</v>
      </c>
      <c r="F325" s="1854" t="s">
        <v>764</v>
      </c>
      <c r="G325" s="1854" t="s">
        <v>22</v>
      </c>
      <c r="H325" s="1854" t="s">
        <v>22</v>
      </c>
      <c r="I325" s="1854" t="s">
        <v>4427</v>
      </c>
    </row>
    <row customHeight="1" ht="11.25">
      <c r="A326" s="1854" t="s">
        <v>5861</v>
      </c>
      <c r="B326" s="1854" t="s">
        <v>16</v>
      </c>
      <c r="C326" s="1854" t="s">
        <v>6339</v>
      </c>
      <c r="D326" s="1854" t="s">
        <v>45</v>
      </c>
      <c r="E326" s="1854" t="s">
        <v>48</v>
      </c>
      <c r="F326" s="1854" t="s">
        <v>6340</v>
      </c>
      <c r="G326" s="1854" t="s">
        <v>22</v>
      </c>
      <c r="H326" s="1854" t="s">
        <v>22</v>
      </c>
      <c r="I326" s="1854" t="s">
        <v>4427</v>
      </c>
    </row>
    <row customHeight="1" ht="11.25">
      <c r="A327" s="1854" t="s">
        <v>5861</v>
      </c>
      <c r="B327" s="1854" t="s">
        <v>16</v>
      </c>
      <c r="C327" s="1854" t="s">
        <v>6288</v>
      </c>
      <c r="D327" s="1854" t="s">
        <v>45</v>
      </c>
      <c r="E327" s="1854" t="s">
        <v>48</v>
      </c>
      <c r="F327" s="1854" t="s">
        <v>6289</v>
      </c>
      <c r="G327" s="1854" t="s">
        <v>22</v>
      </c>
      <c r="H327" s="1854" t="s">
        <v>22</v>
      </c>
      <c r="I327" s="1854" t="s">
        <v>4427</v>
      </c>
    </row>
    <row customHeight="1" ht="11.25">
      <c r="A328" s="1854" t="s">
        <v>5861</v>
      </c>
      <c r="B328" s="1854" t="s">
        <v>16</v>
      </c>
      <c r="C328" s="1854" t="s">
        <v>6290</v>
      </c>
      <c r="D328" s="1854" t="s">
        <v>45</v>
      </c>
      <c r="E328" s="1854" t="s">
        <v>48</v>
      </c>
      <c r="F328" s="1854" t="s">
        <v>6291</v>
      </c>
      <c r="G328" s="1854" t="s">
        <v>22</v>
      </c>
      <c r="H328" s="1854" t="s">
        <v>22</v>
      </c>
      <c r="I328" s="1854" t="s">
        <v>4427</v>
      </c>
    </row>
    <row customHeight="1" ht="11.25">
      <c r="A329" s="1854" t="s">
        <v>5861</v>
      </c>
      <c r="B329" s="1854" t="s">
        <v>16</v>
      </c>
      <c r="C329" s="1854" t="s">
        <v>6292</v>
      </c>
      <c r="D329" s="1854" t="s">
        <v>45</v>
      </c>
      <c r="E329" s="1854" t="s">
        <v>48</v>
      </c>
      <c r="F329" s="1854" t="s">
        <v>6293</v>
      </c>
      <c r="G329" s="1854" t="s">
        <v>22</v>
      </c>
      <c r="H329" s="1854" t="s">
        <v>22</v>
      </c>
      <c r="I329" s="1854" t="s">
        <v>4427</v>
      </c>
    </row>
    <row customHeight="1" ht="11.25">
      <c r="A330" s="1854" t="s">
        <v>5861</v>
      </c>
      <c r="B330" s="1854" t="s">
        <v>16</v>
      </c>
      <c r="C330" s="1854" t="s">
        <v>6341</v>
      </c>
      <c r="D330" s="1854" t="s">
        <v>45</v>
      </c>
      <c r="E330" s="1854" t="s">
        <v>48</v>
      </c>
      <c r="F330" s="1854" t="s">
        <v>6342</v>
      </c>
      <c r="G330" s="1854" t="s">
        <v>22</v>
      </c>
      <c r="H330" s="1854" t="s">
        <v>22</v>
      </c>
      <c r="I330" s="1854" t="s">
        <v>4427</v>
      </c>
    </row>
    <row customHeight="1" ht="11.25">
      <c r="A331" s="1854" t="s">
        <v>5861</v>
      </c>
      <c r="B331" s="1854" t="s">
        <v>16</v>
      </c>
      <c r="C331" s="1854" t="s">
        <v>6294</v>
      </c>
      <c r="D331" s="1854" t="s">
        <v>45</v>
      </c>
      <c r="E331" s="1854" t="s">
        <v>48</v>
      </c>
      <c r="F331" s="1854" t="s">
        <v>6295</v>
      </c>
      <c r="G331" s="1854" t="s">
        <v>22</v>
      </c>
      <c r="H331" s="1854" t="s">
        <v>22</v>
      </c>
      <c r="I331" s="1854" t="s">
        <v>4427</v>
      </c>
    </row>
    <row customHeight="1" ht="11.25">
      <c r="A332" s="1854" t="s">
        <v>5861</v>
      </c>
      <c r="B332" s="1854" t="s">
        <v>16</v>
      </c>
      <c r="C332" s="1854" t="s">
        <v>6296</v>
      </c>
      <c r="D332" s="1854" t="s">
        <v>45</v>
      </c>
      <c r="E332" s="1854" t="s">
        <v>48</v>
      </c>
      <c r="F332" s="1854" t="s">
        <v>6297</v>
      </c>
      <c r="G332" s="1854" t="s">
        <v>22</v>
      </c>
      <c r="H332" s="1854" t="s">
        <v>22</v>
      </c>
      <c r="I332" s="1854" t="s">
        <v>4427</v>
      </c>
    </row>
    <row customHeight="1" ht="11.25">
      <c r="A333" s="1854" t="s">
        <v>5861</v>
      </c>
      <c r="B333" s="1854" t="s">
        <v>16</v>
      </c>
      <c r="C333" s="1854" t="s">
        <v>6298</v>
      </c>
      <c r="D333" s="1854" t="s">
        <v>45</v>
      </c>
      <c r="E333" s="1854" t="s">
        <v>48</v>
      </c>
      <c r="F333" s="1854" t="s">
        <v>6299</v>
      </c>
      <c r="G333" s="1854" t="s">
        <v>22</v>
      </c>
      <c r="H333" s="1854" t="s">
        <v>22</v>
      </c>
      <c r="I333" s="1854" t="s">
        <v>4427</v>
      </c>
    </row>
    <row customHeight="1" ht="11.25">
      <c r="A334" s="1854" t="s">
        <v>5861</v>
      </c>
      <c r="B334" s="1854" t="s">
        <v>16</v>
      </c>
      <c r="C334" s="1854" t="s">
        <v>6300</v>
      </c>
      <c r="D334" s="1854" t="s">
        <v>45</v>
      </c>
      <c r="E334" s="1854" t="s">
        <v>48</v>
      </c>
      <c r="F334" s="1854" t="s">
        <v>6301</v>
      </c>
      <c r="G334" s="1854" t="s">
        <v>22</v>
      </c>
      <c r="H334" s="1854" t="s">
        <v>22</v>
      </c>
      <c r="I334" s="1854" t="s">
        <v>4427</v>
      </c>
    </row>
    <row customHeight="1" ht="11.25">
      <c r="A335" s="1854" t="s">
        <v>5861</v>
      </c>
      <c r="B335" s="1854" t="s">
        <v>16</v>
      </c>
      <c r="C335" s="1854" t="s">
        <v>6302</v>
      </c>
      <c r="D335" s="1854" t="s">
        <v>45</v>
      </c>
      <c r="E335" s="1854" t="s">
        <v>48</v>
      </c>
      <c r="F335" s="1854" t="s">
        <v>6303</v>
      </c>
      <c r="G335" s="1854" t="s">
        <v>22</v>
      </c>
      <c r="H335" s="1854" t="s">
        <v>22</v>
      </c>
      <c r="I335" s="1854" t="s">
        <v>4427</v>
      </c>
    </row>
    <row customHeight="1" ht="11.25">
      <c r="A336" s="1854" t="s">
        <v>5861</v>
      </c>
      <c r="B336" s="1854" t="s">
        <v>16</v>
      </c>
      <c r="C336" s="1854" t="s">
        <v>13</v>
      </c>
      <c r="D336" s="1854" t="s">
        <v>45</v>
      </c>
      <c r="E336" s="1854" t="s">
        <v>48</v>
      </c>
      <c r="F336" s="1854" t="s">
        <v>50</v>
      </c>
      <c r="G336" s="1854" t="s">
        <v>22</v>
      </c>
      <c r="H336" s="1854" t="s">
        <v>22</v>
      </c>
      <c r="I336" s="1854" t="s">
        <v>4427</v>
      </c>
    </row>
    <row customHeight="1" ht="11.25">
      <c r="A337" s="1854" t="s">
        <v>5861</v>
      </c>
      <c r="B337" s="1854" t="s">
        <v>16</v>
      </c>
      <c r="C337" s="1854" t="s">
        <v>6343</v>
      </c>
      <c r="D337" s="1854" t="s">
        <v>6344</v>
      </c>
      <c r="E337" s="1854" t="s">
        <v>6345</v>
      </c>
      <c r="F337" s="1854" t="s">
        <v>5893</v>
      </c>
      <c r="G337" s="1854" t="s">
        <v>22</v>
      </c>
      <c r="H337" s="1854" t="s">
        <v>22</v>
      </c>
      <c r="I337" s="1854" t="s">
        <v>4427</v>
      </c>
    </row>
    <row customHeight="1" ht="11.25">
      <c r="A338" s="1854" t="s">
        <v>5861</v>
      </c>
      <c r="B338" s="1854" t="s">
        <v>16</v>
      </c>
      <c r="C338" s="1854" t="s">
        <v>6346</v>
      </c>
      <c r="D338" s="1854" t="s">
        <v>6344</v>
      </c>
      <c r="E338" s="1854" t="s">
        <v>6345</v>
      </c>
      <c r="F338" s="1854" t="s">
        <v>6347</v>
      </c>
      <c r="G338" s="1854" t="s">
        <v>22</v>
      </c>
      <c r="H338" s="1854" t="s">
        <v>22</v>
      </c>
      <c r="I338" s="1854" t="s">
        <v>4427</v>
      </c>
    </row>
    <row customHeight="1" ht="11.25">
      <c r="A339" s="1854" t="s">
        <v>5861</v>
      </c>
      <c r="B339" s="1854" t="s">
        <v>16</v>
      </c>
      <c r="C339" s="1854" t="s">
        <v>6348</v>
      </c>
      <c r="D339" s="1854" t="s">
        <v>6305</v>
      </c>
      <c r="E339" s="1854" t="s">
        <v>48</v>
      </c>
      <c r="F339" s="1854" t="s">
        <v>6349</v>
      </c>
      <c r="G339" s="1854" t="s">
        <v>22</v>
      </c>
      <c r="H339" s="1854" t="s">
        <v>22</v>
      </c>
      <c r="I339" s="1854" t="s">
        <v>4427</v>
      </c>
    </row>
    <row customHeight="1" ht="11.25">
      <c r="A340" s="1854" t="s">
        <v>5861</v>
      </c>
      <c r="B340" s="1854" t="s">
        <v>16</v>
      </c>
      <c r="C340" s="1854" t="s">
        <v>6304</v>
      </c>
      <c r="D340" s="1854" t="s">
        <v>6305</v>
      </c>
      <c r="E340" s="1854" t="s">
        <v>48</v>
      </c>
      <c r="F340" s="1854" t="s">
        <v>6306</v>
      </c>
      <c r="G340" s="1854" t="s">
        <v>22</v>
      </c>
      <c r="H340" s="1854" t="s">
        <v>22</v>
      </c>
      <c r="I340" s="1854" t="s">
        <v>4427</v>
      </c>
    </row>
    <row customHeight="1" ht="11.25">
      <c r="A341" s="1854" t="s">
        <v>5861</v>
      </c>
      <c r="B341" s="1854" t="s">
        <v>16</v>
      </c>
      <c r="C341" s="1854" t="s">
        <v>6611</v>
      </c>
      <c r="D341" s="1854" t="s">
        <v>6612</v>
      </c>
      <c r="E341" s="1854" t="s">
        <v>6613</v>
      </c>
      <c r="F341" s="1854" t="s">
        <v>6120</v>
      </c>
      <c r="G341" s="1854" t="s">
        <v>6614</v>
      </c>
      <c r="H341" s="1854" t="s">
        <v>22</v>
      </c>
      <c r="I341" s="1854" t="s">
        <v>4427</v>
      </c>
    </row>
    <row customHeight="1" ht="11.25">
      <c r="A342" s="1854" t="s">
        <v>5861</v>
      </c>
      <c r="B342" s="1854" t="s">
        <v>16</v>
      </c>
      <c r="C342" s="1854" t="s">
        <v>6353</v>
      </c>
      <c r="D342" s="1854" t="s">
        <v>6354</v>
      </c>
      <c r="E342" s="1854" t="s">
        <v>6355</v>
      </c>
      <c r="F342" s="1854" t="s">
        <v>6090</v>
      </c>
      <c r="G342" s="1854" t="s">
        <v>22</v>
      </c>
      <c r="H342" s="1854" t="s">
        <v>22</v>
      </c>
      <c r="I342" s="1854" t="s">
        <v>4427</v>
      </c>
    </row>
    <row customHeight="1" ht="11.25">
      <c r="A343" s="1854" t="s">
        <v>5861</v>
      </c>
      <c r="B343" s="1854" t="s">
        <v>16</v>
      </c>
      <c r="C343" s="1854" t="s">
        <v>6356</v>
      </c>
      <c r="D343" s="1854" t="s">
        <v>6357</v>
      </c>
      <c r="E343" s="1854" t="s">
        <v>6358</v>
      </c>
      <c r="F343" s="1854" t="s">
        <v>6199</v>
      </c>
      <c r="G343" s="1854" t="s">
        <v>22</v>
      </c>
      <c r="H343" s="1854" t="s">
        <v>22</v>
      </c>
      <c r="I343" s="1854" t="s">
        <v>4427</v>
      </c>
    </row>
    <row customHeight="1" ht="11.25">
      <c r="A344" s="1854" t="s">
        <v>5861</v>
      </c>
      <c r="B344" s="1854" t="s">
        <v>16</v>
      </c>
      <c r="C344" s="1854" t="s">
        <v>6359</v>
      </c>
      <c r="D344" s="1854" t="s">
        <v>6360</v>
      </c>
      <c r="E344" s="1854" t="s">
        <v>6361</v>
      </c>
      <c r="F344" s="1854" t="s">
        <v>5926</v>
      </c>
      <c r="G344" s="1854" t="s">
        <v>22</v>
      </c>
      <c r="H344" s="1854" t="s">
        <v>22</v>
      </c>
      <c r="I344" s="1854" t="s">
        <v>4427</v>
      </c>
    </row>
    <row customHeight="1" ht="11.25">
      <c r="A345" s="1854" t="s">
        <v>5861</v>
      </c>
      <c r="B345" s="1854" t="s">
        <v>16</v>
      </c>
      <c r="C345" s="1854" t="s">
        <v>6362</v>
      </c>
      <c r="D345" s="1854" t="s">
        <v>6363</v>
      </c>
      <c r="E345" s="1854" t="s">
        <v>6364</v>
      </c>
      <c r="F345" s="1854" t="s">
        <v>6017</v>
      </c>
      <c r="G345" s="1854" t="s">
        <v>22</v>
      </c>
      <c r="H345" s="1854" t="s">
        <v>22</v>
      </c>
      <c r="I345" s="1854" t="s">
        <v>4427</v>
      </c>
    </row>
    <row customHeight="1" ht="11.25">
      <c r="A346" s="1854" t="s">
        <v>5861</v>
      </c>
      <c r="B346" s="1854" t="s">
        <v>16</v>
      </c>
      <c r="C346" s="1854" t="s">
        <v>6369</v>
      </c>
      <c r="D346" s="1854" t="s">
        <v>6370</v>
      </c>
      <c r="E346" s="1854" t="s">
        <v>6371</v>
      </c>
      <c r="F346" s="1854" t="s">
        <v>5926</v>
      </c>
      <c r="G346" s="1854" t="s">
        <v>22</v>
      </c>
      <c r="H346" s="1854" t="s">
        <v>22</v>
      </c>
      <c r="I346" s="1854" t="s">
        <v>4427</v>
      </c>
    </row>
    <row customHeight="1" ht="11.25">
      <c r="A347" s="1854" t="s">
        <v>5861</v>
      </c>
      <c r="B347" s="1854" t="s">
        <v>16</v>
      </c>
      <c r="C347" s="1854" t="s">
        <v>6014</v>
      </c>
      <c r="D347" s="1854" t="s">
        <v>6015</v>
      </c>
      <c r="E347" s="1854" t="s">
        <v>6016</v>
      </c>
      <c r="F347" s="1854" t="s">
        <v>6017</v>
      </c>
      <c r="G347" s="1854" t="s">
        <v>22</v>
      </c>
      <c r="H347" s="1854" t="s">
        <v>22</v>
      </c>
      <c r="I347" s="1854" t="s">
        <v>4427</v>
      </c>
    </row>
    <row customHeight="1" ht="11.25">
      <c r="A348" s="1854" t="s">
        <v>5861</v>
      </c>
      <c r="B348" s="1854" t="s">
        <v>16</v>
      </c>
      <c r="C348" s="1854" t="s">
        <v>6372</v>
      </c>
      <c r="D348" s="1854" t="s">
        <v>6373</v>
      </c>
      <c r="E348" s="1854" t="s">
        <v>6374</v>
      </c>
      <c r="F348" s="1854" t="s">
        <v>6034</v>
      </c>
      <c r="G348" s="1854" t="s">
        <v>6375</v>
      </c>
      <c r="H348" s="1854" t="s">
        <v>22</v>
      </c>
      <c r="I348" s="1854" t="s">
        <v>4427</v>
      </c>
    </row>
    <row customHeight="1" ht="11.25">
      <c r="A349" s="1854" t="s">
        <v>5861</v>
      </c>
      <c r="B349" s="1854" t="s">
        <v>16</v>
      </c>
      <c r="C349" s="1854" t="s">
        <v>6376</v>
      </c>
      <c r="D349" s="1854" t="s">
        <v>6377</v>
      </c>
      <c r="E349" s="1854" t="s">
        <v>6378</v>
      </c>
      <c r="F349" s="1854" t="s">
        <v>6379</v>
      </c>
      <c r="G349" s="1854" t="s">
        <v>22</v>
      </c>
      <c r="H349" s="1854" t="s">
        <v>22</v>
      </c>
      <c r="I349" s="1854" t="s">
        <v>4427</v>
      </c>
    </row>
    <row customHeight="1" ht="11.25">
      <c r="A350" s="1854" t="s">
        <v>5861</v>
      </c>
      <c r="B350" s="1854" t="s">
        <v>16</v>
      </c>
      <c r="C350" s="1854" t="s">
        <v>6380</v>
      </c>
      <c r="D350" s="1854" t="s">
        <v>6381</v>
      </c>
      <c r="E350" s="1854" t="s">
        <v>6382</v>
      </c>
      <c r="F350" s="1854" t="s">
        <v>5905</v>
      </c>
      <c r="G350" s="1854" t="s">
        <v>6383</v>
      </c>
      <c r="H350" s="1854" t="s">
        <v>22</v>
      </c>
      <c r="I350" s="1854" t="s">
        <v>4427</v>
      </c>
    </row>
    <row customHeight="1" ht="11.25">
      <c r="A351" s="1854" t="s">
        <v>5861</v>
      </c>
      <c r="B351" s="1854" t="s">
        <v>16</v>
      </c>
      <c r="C351" s="1854" t="s">
        <v>6384</v>
      </c>
      <c r="D351" s="1854" t="s">
        <v>6385</v>
      </c>
      <c r="E351" s="1854" t="s">
        <v>6386</v>
      </c>
      <c r="F351" s="1854" t="s">
        <v>5905</v>
      </c>
      <c r="G351" s="1854" t="s">
        <v>6387</v>
      </c>
      <c r="H351" s="1854" t="s">
        <v>22</v>
      </c>
      <c r="I351" s="1854" t="s">
        <v>4427</v>
      </c>
    </row>
    <row customHeight="1" ht="11.25">
      <c r="A352" s="1854" t="s">
        <v>5861</v>
      </c>
      <c r="B352" s="1854" t="s">
        <v>16</v>
      </c>
      <c r="C352" s="1854" t="s">
        <v>6021</v>
      </c>
      <c r="D352" s="1854" t="s">
        <v>6022</v>
      </c>
      <c r="E352" s="1854" t="s">
        <v>6023</v>
      </c>
      <c r="F352" s="1854" t="s">
        <v>6024</v>
      </c>
      <c r="G352" s="1854" t="s">
        <v>22</v>
      </c>
      <c r="H352" s="1854" t="s">
        <v>22</v>
      </c>
      <c r="I352" s="1854" t="s">
        <v>4427</v>
      </c>
    </row>
    <row customHeight="1" ht="11.25">
      <c r="A353" s="1854" t="s">
        <v>5861</v>
      </c>
      <c r="B353" s="1854" t="s">
        <v>16</v>
      </c>
      <c r="C353" s="1854" t="s">
        <v>6615</v>
      </c>
      <c r="D353" s="1854" t="s">
        <v>6616</v>
      </c>
      <c r="E353" s="1854" t="s">
        <v>6617</v>
      </c>
      <c r="F353" s="1854" t="s">
        <v>6034</v>
      </c>
      <c r="G353" s="1854" t="s">
        <v>22</v>
      </c>
      <c r="H353" s="1854" t="s">
        <v>22</v>
      </c>
      <c r="I353" s="1854" t="s">
        <v>4427</v>
      </c>
    </row>
    <row customHeight="1" ht="11.25">
      <c r="A354" s="1854" t="s">
        <v>5861</v>
      </c>
      <c r="B354" s="1854" t="s">
        <v>16</v>
      </c>
      <c r="C354" s="1854" t="s">
        <v>6025</v>
      </c>
      <c r="D354" s="1854" t="s">
        <v>6026</v>
      </c>
      <c r="E354" s="1854" t="s">
        <v>6027</v>
      </c>
      <c r="F354" s="1854" t="s">
        <v>5901</v>
      </c>
      <c r="G354" s="1854" t="s">
        <v>22</v>
      </c>
      <c r="H354" s="1854" t="s">
        <v>22</v>
      </c>
      <c r="I354" s="1854" t="s">
        <v>4427</v>
      </c>
    </row>
    <row customHeight="1" ht="11.25">
      <c r="A355" s="1854" t="s">
        <v>5861</v>
      </c>
      <c r="B355" s="1854" t="s">
        <v>16</v>
      </c>
      <c r="C355" s="1854" t="s">
        <v>6028</v>
      </c>
      <c r="D355" s="1854" t="s">
        <v>6029</v>
      </c>
      <c r="E355" s="1854" t="s">
        <v>6030</v>
      </c>
      <c r="F355" s="1854" t="s">
        <v>5901</v>
      </c>
      <c r="G355" s="1854" t="s">
        <v>22</v>
      </c>
      <c r="H355" s="1854" t="s">
        <v>22</v>
      </c>
      <c r="I355" s="1854" t="s">
        <v>4427</v>
      </c>
    </row>
    <row customHeight="1" ht="11.25">
      <c r="A356" s="1854" t="s">
        <v>5861</v>
      </c>
      <c r="B356" s="1854" t="s">
        <v>16</v>
      </c>
      <c r="C356" s="1854" t="s">
        <v>6031</v>
      </c>
      <c r="D356" s="1854" t="s">
        <v>6032</v>
      </c>
      <c r="E356" s="1854" t="s">
        <v>6033</v>
      </c>
      <c r="F356" s="1854" t="s">
        <v>6034</v>
      </c>
      <c r="G356" s="1854" t="s">
        <v>22</v>
      </c>
      <c r="H356" s="1854" t="s">
        <v>22</v>
      </c>
      <c r="I356" s="1854" t="s">
        <v>4427</v>
      </c>
    </row>
    <row customHeight="1" ht="11.25">
      <c r="A357" s="1854" t="s">
        <v>5861</v>
      </c>
      <c r="B357" s="1854" t="s">
        <v>16</v>
      </c>
      <c r="C357" s="1854" t="s">
        <v>6388</v>
      </c>
      <c r="D357" s="1854" t="s">
        <v>6389</v>
      </c>
      <c r="E357" s="1854" t="s">
        <v>6390</v>
      </c>
      <c r="F357" s="1854" t="s">
        <v>5971</v>
      </c>
      <c r="G357" s="1854" t="s">
        <v>22</v>
      </c>
      <c r="H357" s="1854" t="s">
        <v>22</v>
      </c>
      <c r="I357" s="1854" t="s">
        <v>4427</v>
      </c>
    </row>
    <row customHeight="1" ht="11.25">
      <c r="A358" s="1854" t="s">
        <v>5861</v>
      </c>
      <c r="B358" s="1854" t="s">
        <v>16</v>
      </c>
      <c r="C358" s="1854" t="s">
        <v>6391</v>
      </c>
      <c r="D358" s="1854" t="s">
        <v>6392</v>
      </c>
      <c r="E358" s="1854" t="s">
        <v>6393</v>
      </c>
      <c r="F358" s="1854" t="s">
        <v>5934</v>
      </c>
      <c r="G358" s="1854" t="s">
        <v>6394</v>
      </c>
      <c r="H358" s="1854" t="s">
        <v>22</v>
      </c>
      <c r="I358" s="1854" t="s">
        <v>4427</v>
      </c>
    </row>
    <row customHeight="1" ht="11.25">
      <c r="A359" s="1854" t="s">
        <v>5861</v>
      </c>
      <c r="B359" s="1854" t="s">
        <v>16</v>
      </c>
      <c r="C359" s="1854" t="s">
        <v>6395</v>
      </c>
      <c r="D359" s="1854" t="s">
        <v>6396</v>
      </c>
      <c r="E359" s="1854" t="s">
        <v>6397</v>
      </c>
      <c r="F359" s="1854" t="s">
        <v>5992</v>
      </c>
      <c r="G359" s="1854" t="s">
        <v>6398</v>
      </c>
      <c r="H359" s="1854" t="s">
        <v>22</v>
      </c>
      <c r="I359" s="1854" t="s">
        <v>4427</v>
      </c>
    </row>
    <row customHeight="1" ht="11.25">
      <c r="A360" s="1854" t="s">
        <v>5861</v>
      </c>
      <c r="B360" s="1854" t="s">
        <v>16</v>
      </c>
      <c r="C360" s="1854" t="s">
        <v>6035</v>
      </c>
      <c r="D360" s="1854" t="s">
        <v>6036</v>
      </c>
      <c r="E360" s="1854" t="s">
        <v>6037</v>
      </c>
      <c r="F360" s="1854" t="s">
        <v>5905</v>
      </c>
      <c r="G360" s="1854" t="s">
        <v>22</v>
      </c>
      <c r="H360" s="1854" t="s">
        <v>22</v>
      </c>
      <c r="I360" s="1854" t="s">
        <v>4427</v>
      </c>
    </row>
    <row customHeight="1" ht="11.25">
      <c r="A361" s="1854" t="s">
        <v>5861</v>
      </c>
      <c r="B361" s="1854" t="s">
        <v>16</v>
      </c>
      <c r="C361" s="1854" t="s">
        <v>6399</v>
      </c>
      <c r="D361" s="1854" t="s">
        <v>6400</v>
      </c>
      <c r="E361" s="1854" t="s">
        <v>6401</v>
      </c>
      <c r="F361" s="1854" t="s">
        <v>6368</v>
      </c>
      <c r="G361" s="1854" t="s">
        <v>22</v>
      </c>
      <c r="H361" s="1854" t="s">
        <v>22</v>
      </c>
      <c r="I361" s="1854" t="s">
        <v>4427</v>
      </c>
    </row>
    <row customHeight="1" ht="11.25">
      <c r="A362" s="1854" t="s">
        <v>5861</v>
      </c>
      <c r="B362" s="1854" t="s">
        <v>16</v>
      </c>
      <c r="C362" s="1854" t="s">
        <v>6038</v>
      </c>
      <c r="D362" s="1854" t="s">
        <v>6039</v>
      </c>
      <c r="E362" s="1854" t="s">
        <v>6040</v>
      </c>
      <c r="F362" s="1854" t="s">
        <v>6024</v>
      </c>
      <c r="G362" s="1854" t="s">
        <v>22</v>
      </c>
      <c r="H362" s="1854" t="s">
        <v>22</v>
      </c>
      <c r="I362" s="1854" t="s">
        <v>4427</v>
      </c>
    </row>
    <row customHeight="1" ht="11.25">
      <c r="A363" s="1854" t="s">
        <v>5861</v>
      </c>
      <c r="B363" s="1854" t="s">
        <v>16</v>
      </c>
      <c r="C363" s="1854" t="s">
        <v>6402</v>
      </c>
      <c r="D363" s="1854" t="s">
        <v>6403</v>
      </c>
      <c r="E363" s="1854" t="s">
        <v>6404</v>
      </c>
      <c r="F363" s="1854" t="s">
        <v>5934</v>
      </c>
      <c r="G363" s="1854" t="s">
        <v>22</v>
      </c>
      <c r="H363" s="1854" t="s">
        <v>22</v>
      </c>
      <c r="I363" s="1854" t="s">
        <v>4427</v>
      </c>
    </row>
    <row customHeight="1" ht="11.25">
      <c r="A364" s="1854" t="s">
        <v>5861</v>
      </c>
      <c r="B364" s="1854" t="s">
        <v>16</v>
      </c>
      <c r="C364" s="1854" t="s">
        <v>6405</v>
      </c>
      <c r="D364" s="1854" t="s">
        <v>6406</v>
      </c>
      <c r="E364" s="1854" t="s">
        <v>6407</v>
      </c>
      <c r="F364" s="1854" t="s">
        <v>6281</v>
      </c>
      <c r="G364" s="1854" t="s">
        <v>22</v>
      </c>
      <c r="H364" s="1854" t="s">
        <v>22</v>
      </c>
      <c r="I364" s="1854" t="s">
        <v>4427</v>
      </c>
    </row>
    <row customHeight="1" ht="11.25">
      <c r="A365" s="1854" t="s">
        <v>5861</v>
      </c>
      <c r="B365" s="1854" t="s">
        <v>16</v>
      </c>
      <c r="C365" s="1854" t="s">
        <v>6408</v>
      </c>
      <c r="D365" s="1854" t="s">
        <v>6409</v>
      </c>
      <c r="E365" s="1854" t="s">
        <v>6410</v>
      </c>
      <c r="F365" s="1854" t="s">
        <v>5868</v>
      </c>
      <c r="G365" s="1854" t="s">
        <v>22</v>
      </c>
      <c r="H365" s="1854" t="s">
        <v>22</v>
      </c>
      <c r="I365" s="1854" t="s">
        <v>4427</v>
      </c>
    </row>
    <row customHeight="1" ht="11.25">
      <c r="A366" s="1854" t="s">
        <v>5861</v>
      </c>
      <c r="B366" s="1854" t="s">
        <v>16</v>
      </c>
      <c r="C366" s="1854" t="s">
        <v>6041</v>
      </c>
      <c r="D366" s="1854" t="s">
        <v>6042</v>
      </c>
      <c r="E366" s="1854" t="s">
        <v>6043</v>
      </c>
      <c r="F366" s="1854" t="s">
        <v>6044</v>
      </c>
      <c r="G366" s="1854" t="s">
        <v>22</v>
      </c>
      <c r="H366" s="1854" t="s">
        <v>22</v>
      </c>
      <c r="I366" s="1854" t="s">
        <v>4427</v>
      </c>
    </row>
    <row customHeight="1" ht="11.25">
      <c r="A367" s="1854" t="s">
        <v>5861</v>
      </c>
      <c r="B367" s="1854" t="s">
        <v>16</v>
      </c>
      <c r="C367" s="1854" t="s">
        <v>6411</v>
      </c>
      <c r="D367" s="1854" t="s">
        <v>6412</v>
      </c>
      <c r="E367" s="1854" t="s">
        <v>6413</v>
      </c>
      <c r="F367" s="1854" t="s">
        <v>6281</v>
      </c>
      <c r="G367" s="1854" t="s">
        <v>22</v>
      </c>
      <c r="H367" s="1854" t="s">
        <v>22</v>
      </c>
      <c r="I367" s="1854" t="s">
        <v>4427</v>
      </c>
    </row>
    <row customHeight="1" ht="11.25">
      <c r="A368" s="1854" t="s">
        <v>5861</v>
      </c>
      <c r="B368" s="1854" t="s">
        <v>16</v>
      </c>
      <c r="C368" s="1854" t="s">
        <v>6045</v>
      </c>
      <c r="D368" s="1854" t="s">
        <v>6046</v>
      </c>
      <c r="E368" s="1854" t="s">
        <v>6047</v>
      </c>
      <c r="F368" s="1854" t="s">
        <v>50</v>
      </c>
      <c r="G368" s="1854" t="s">
        <v>22</v>
      </c>
      <c r="H368" s="1854" t="s">
        <v>22</v>
      </c>
      <c r="I368" s="1854" t="s">
        <v>4427</v>
      </c>
    </row>
    <row customHeight="1" ht="11.25">
      <c r="A369" s="1854" t="s">
        <v>5861</v>
      </c>
      <c r="B369" s="1854" t="s">
        <v>16</v>
      </c>
      <c r="C369" s="1854" t="s">
        <v>6055</v>
      </c>
      <c r="D369" s="1854" t="s">
        <v>6056</v>
      </c>
      <c r="E369" s="1854" t="s">
        <v>6057</v>
      </c>
      <c r="F369" s="1854" t="s">
        <v>6058</v>
      </c>
      <c r="G369" s="1854" t="s">
        <v>22</v>
      </c>
      <c r="H369" s="1854" t="s">
        <v>22</v>
      </c>
      <c r="I369" s="1854" t="s">
        <v>4427</v>
      </c>
    </row>
    <row customHeight="1" ht="11.25">
      <c r="A370" s="1854" t="s">
        <v>5861</v>
      </c>
      <c r="B370" s="1854" t="s">
        <v>16</v>
      </c>
      <c r="C370" s="1854" t="s">
        <v>6618</v>
      </c>
      <c r="D370" s="1854" t="s">
        <v>6619</v>
      </c>
      <c r="E370" s="1854" t="s">
        <v>6620</v>
      </c>
      <c r="F370" s="1854" t="s">
        <v>5926</v>
      </c>
      <c r="G370" s="1854" t="s">
        <v>22</v>
      </c>
      <c r="H370" s="1854" t="s">
        <v>22</v>
      </c>
      <c r="I370" s="1854" t="s">
        <v>4427</v>
      </c>
    </row>
    <row customHeight="1" ht="11.25">
      <c r="A371" s="1854" t="s">
        <v>5861</v>
      </c>
      <c r="B371" s="1854" t="s">
        <v>16</v>
      </c>
      <c r="C371" s="1854" t="s">
        <v>6072</v>
      </c>
      <c r="D371" s="1854" t="s">
        <v>6073</v>
      </c>
      <c r="E371" s="1854" t="s">
        <v>6074</v>
      </c>
      <c r="F371" s="1854" t="s">
        <v>5901</v>
      </c>
      <c r="G371" s="1854" t="s">
        <v>22</v>
      </c>
      <c r="H371" s="1854" t="s">
        <v>22</v>
      </c>
      <c r="I371" s="1854" t="s">
        <v>4427</v>
      </c>
    </row>
    <row customHeight="1" ht="11.25">
      <c r="A372" s="1854" t="s">
        <v>5861</v>
      </c>
      <c r="B372" s="1854" t="s">
        <v>16</v>
      </c>
      <c r="C372" s="1854" t="s">
        <v>6420</v>
      </c>
      <c r="D372" s="1854" t="s">
        <v>6421</v>
      </c>
      <c r="E372" s="1854" t="s">
        <v>6422</v>
      </c>
      <c r="F372" s="1854" t="s">
        <v>5905</v>
      </c>
      <c r="G372" s="1854" t="s">
        <v>6423</v>
      </c>
      <c r="H372" s="1854" t="s">
        <v>22</v>
      </c>
      <c r="I372" s="1854" t="s">
        <v>4427</v>
      </c>
    </row>
    <row customHeight="1" ht="11.25">
      <c r="A373" s="1854" t="s">
        <v>5861</v>
      </c>
      <c r="B373" s="1854" t="s">
        <v>16</v>
      </c>
      <c r="C373" s="1854" t="s">
        <v>6424</v>
      </c>
      <c r="D373" s="1854" t="s">
        <v>6425</v>
      </c>
      <c r="E373" s="1854" t="s">
        <v>6426</v>
      </c>
      <c r="F373" s="1854" t="s">
        <v>5917</v>
      </c>
      <c r="G373" s="1854" t="s">
        <v>6427</v>
      </c>
      <c r="H373" s="1854" t="s">
        <v>22</v>
      </c>
      <c r="I373" s="1854" t="s">
        <v>4427</v>
      </c>
    </row>
    <row customHeight="1" ht="11.25">
      <c r="A374" s="1854" t="s">
        <v>5861</v>
      </c>
      <c r="B374" s="1854" t="s">
        <v>16</v>
      </c>
      <c r="C374" s="1854" t="s">
        <v>6428</v>
      </c>
      <c r="D374" s="1854" t="s">
        <v>6429</v>
      </c>
      <c r="E374" s="1854" t="s">
        <v>6430</v>
      </c>
      <c r="F374" s="1854" t="s">
        <v>6178</v>
      </c>
      <c r="G374" s="1854" t="s">
        <v>6431</v>
      </c>
      <c r="H374" s="1854" t="s">
        <v>22</v>
      </c>
      <c r="I374" s="1854" t="s">
        <v>4427</v>
      </c>
    </row>
    <row customHeight="1" ht="11.25">
      <c r="A375" s="1854" t="s">
        <v>5861</v>
      </c>
      <c r="B375" s="1854" t="s">
        <v>16</v>
      </c>
      <c r="C375" s="1854" t="s">
        <v>6432</v>
      </c>
      <c r="D375" s="1854" t="s">
        <v>6433</v>
      </c>
      <c r="E375" s="1854" t="s">
        <v>6434</v>
      </c>
      <c r="F375" s="1854" t="s">
        <v>6435</v>
      </c>
      <c r="G375" s="1854" t="s">
        <v>22</v>
      </c>
      <c r="H375" s="1854" t="s">
        <v>22</v>
      </c>
      <c r="I375" s="1854" t="s">
        <v>4427</v>
      </c>
    </row>
    <row customHeight="1" ht="11.25">
      <c r="A376" s="1854" t="s">
        <v>5861</v>
      </c>
      <c r="B376" s="1854" t="s">
        <v>16</v>
      </c>
      <c r="C376" s="1854" t="s">
        <v>6440</v>
      </c>
      <c r="D376" s="1854" t="s">
        <v>6441</v>
      </c>
      <c r="E376" s="1854" t="s">
        <v>6442</v>
      </c>
      <c r="F376" s="1854" t="s">
        <v>5893</v>
      </c>
      <c r="G376" s="1854" t="s">
        <v>22</v>
      </c>
      <c r="H376" s="1854" t="s">
        <v>22</v>
      </c>
      <c r="I376" s="1854" t="s">
        <v>4427</v>
      </c>
    </row>
    <row customHeight="1" ht="11.25">
      <c r="A377" s="1854" t="s">
        <v>5861</v>
      </c>
      <c r="B377" s="1854" t="s">
        <v>16</v>
      </c>
      <c r="C377" s="1854" t="s">
        <v>6443</v>
      </c>
      <c r="D377" s="1854" t="s">
        <v>6444</v>
      </c>
      <c r="E377" s="1854" t="s">
        <v>6445</v>
      </c>
      <c r="F377" s="1854" t="s">
        <v>6446</v>
      </c>
      <c r="G377" s="1854" t="s">
        <v>22</v>
      </c>
      <c r="H377" s="1854" t="s">
        <v>22</v>
      </c>
      <c r="I377" s="1854" t="s">
        <v>4427</v>
      </c>
    </row>
    <row customHeight="1" ht="11.25">
      <c r="A378" s="1854" t="s">
        <v>5861</v>
      </c>
      <c r="B378" s="1854" t="s">
        <v>16</v>
      </c>
      <c r="C378" s="1854" t="s">
        <v>6447</v>
      </c>
      <c r="D378" s="1854" t="s">
        <v>6448</v>
      </c>
      <c r="E378" s="1854" t="s">
        <v>6449</v>
      </c>
      <c r="F378" s="1854" t="s">
        <v>6255</v>
      </c>
      <c r="G378" s="1854" t="s">
        <v>22</v>
      </c>
      <c r="H378" s="1854" t="s">
        <v>22</v>
      </c>
      <c r="I378" s="1854" t="s">
        <v>4427</v>
      </c>
    </row>
    <row customHeight="1" ht="11.25">
      <c r="A379" s="1854" t="s">
        <v>5861</v>
      </c>
      <c r="B379" s="1854" t="s">
        <v>16</v>
      </c>
      <c r="C379" s="1854" t="s">
        <v>6621</v>
      </c>
      <c r="D379" s="1854" t="s">
        <v>6622</v>
      </c>
      <c r="E379" s="1854" t="s">
        <v>6623</v>
      </c>
      <c r="F379" s="1854" t="s">
        <v>5872</v>
      </c>
      <c r="G379" s="1854" t="s">
        <v>6439</v>
      </c>
      <c r="H379" s="1854" t="s">
        <v>22</v>
      </c>
      <c r="I379" s="1854" t="s">
        <v>4427</v>
      </c>
    </row>
    <row customHeight="1" ht="11.25">
      <c r="A380" s="1854" t="s">
        <v>5861</v>
      </c>
      <c r="B380" s="1854" t="s">
        <v>16</v>
      </c>
      <c r="C380" s="1854" t="s">
        <v>6624</v>
      </c>
      <c r="D380" s="1854" t="s">
        <v>6622</v>
      </c>
      <c r="E380" s="1854" t="s">
        <v>6625</v>
      </c>
      <c r="F380" s="1854" t="s">
        <v>6281</v>
      </c>
      <c r="G380" s="1854" t="s">
        <v>6453</v>
      </c>
      <c r="H380" s="1854" t="s">
        <v>22</v>
      </c>
      <c r="I380" s="1854" t="s">
        <v>4427</v>
      </c>
    </row>
    <row customHeight="1" ht="11.25">
      <c r="A381" s="1854" t="s">
        <v>5861</v>
      </c>
      <c r="B381" s="1854" t="s">
        <v>16</v>
      </c>
      <c r="C381" s="1854" t="s">
        <v>6087</v>
      </c>
      <c r="D381" s="1854" t="s">
        <v>6088</v>
      </c>
      <c r="E381" s="1854" t="s">
        <v>6089</v>
      </c>
      <c r="F381" s="1854" t="s">
        <v>6090</v>
      </c>
      <c r="G381" s="1854" t="s">
        <v>6091</v>
      </c>
      <c r="H381" s="1854" t="s">
        <v>22</v>
      </c>
      <c r="I381" s="1854" t="s">
        <v>4427</v>
      </c>
    </row>
    <row customHeight="1" ht="11.25">
      <c r="A382" s="1854" t="s">
        <v>5861</v>
      </c>
      <c r="B382" s="1854" t="s">
        <v>16</v>
      </c>
      <c r="C382" s="1854" t="s">
        <v>6454</v>
      </c>
      <c r="D382" s="1854" t="s">
        <v>6455</v>
      </c>
      <c r="E382" s="1854" t="s">
        <v>6456</v>
      </c>
      <c r="F382" s="1854" t="s">
        <v>5905</v>
      </c>
      <c r="G382" s="1854" t="s">
        <v>22</v>
      </c>
      <c r="H382" s="1854" t="s">
        <v>22</v>
      </c>
      <c r="I382" s="1854" t="s">
        <v>4427</v>
      </c>
    </row>
    <row customHeight="1" ht="11.25">
      <c r="A383" s="1854" t="s">
        <v>5861</v>
      </c>
      <c r="B383" s="1854" t="s">
        <v>16</v>
      </c>
      <c r="C383" s="1854" t="s">
        <v>6626</v>
      </c>
      <c r="D383" s="1854" t="s">
        <v>6627</v>
      </c>
      <c r="E383" s="1854" t="s">
        <v>6628</v>
      </c>
      <c r="F383" s="1854" t="s">
        <v>5868</v>
      </c>
      <c r="G383" s="1854" t="s">
        <v>22</v>
      </c>
      <c r="H383" s="1854" t="s">
        <v>22</v>
      </c>
      <c r="I383" s="1854" t="s">
        <v>4427</v>
      </c>
    </row>
    <row customHeight="1" ht="11.25">
      <c r="A384" s="1854" t="s">
        <v>5861</v>
      </c>
      <c r="B384" s="1854" t="s">
        <v>16</v>
      </c>
      <c r="C384" s="1854" t="s">
        <v>6460</v>
      </c>
      <c r="D384" s="1854" t="s">
        <v>6461</v>
      </c>
      <c r="E384" s="1854" t="s">
        <v>6462</v>
      </c>
      <c r="F384" s="1854" t="s">
        <v>5864</v>
      </c>
      <c r="G384" s="1854" t="s">
        <v>22</v>
      </c>
      <c r="H384" s="1854" t="s">
        <v>22</v>
      </c>
      <c r="I384" s="1854" t="s">
        <v>4427</v>
      </c>
    </row>
    <row customHeight="1" ht="11.25">
      <c r="A385" s="1854" t="s">
        <v>5861</v>
      </c>
      <c r="B385" s="1854" t="s">
        <v>16</v>
      </c>
      <c r="C385" s="1854" t="s">
        <v>6463</v>
      </c>
      <c r="D385" s="1854" t="s">
        <v>6464</v>
      </c>
      <c r="E385" s="1854" t="s">
        <v>6465</v>
      </c>
      <c r="F385" s="1854" t="s">
        <v>5868</v>
      </c>
      <c r="G385" s="1854" t="s">
        <v>22</v>
      </c>
      <c r="H385" s="1854" t="s">
        <v>22</v>
      </c>
      <c r="I385" s="1854" t="s">
        <v>4427</v>
      </c>
    </row>
    <row customHeight="1" ht="11.25">
      <c r="A386" s="1854" t="s">
        <v>5861</v>
      </c>
      <c r="B386" s="1854" t="s">
        <v>16</v>
      </c>
      <c r="C386" s="1854" t="s">
        <v>6104</v>
      </c>
      <c r="D386" s="1854" t="s">
        <v>6105</v>
      </c>
      <c r="E386" s="1854" t="s">
        <v>6106</v>
      </c>
      <c r="F386" s="1854" t="s">
        <v>6090</v>
      </c>
      <c r="G386" s="1854" t="s">
        <v>22</v>
      </c>
      <c r="H386" s="1854" t="s">
        <v>22</v>
      </c>
      <c r="I386" s="1854" t="s">
        <v>4427</v>
      </c>
    </row>
    <row customHeight="1" ht="11.25">
      <c r="A387" s="1854" t="s">
        <v>5861</v>
      </c>
      <c r="B387" s="1854" t="s">
        <v>16</v>
      </c>
      <c r="C387" s="1854" t="s">
        <v>6110</v>
      </c>
      <c r="D387" s="1854" t="s">
        <v>6111</v>
      </c>
      <c r="E387" s="1854" t="s">
        <v>6112</v>
      </c>
      <c r="F387" s="1854" t="s">
        <v>6090</v>
      </c>
      <c r="G387" s="1854" t="s">
        <v>22</v>
      </c>
      <c r="H387" s="1854" t="s">
        <v>22</v>
      </c>
      <c r="I387" s="1854" t="s">
        <v>4427</v>
      </c>
    </row>
    <row customHeight="1" ht="11.25">
      <c r="A388" s="1854" t="s">
        <v>5861</v>
      </c>
      <c r="B388" s="1854" t="s">
        <v>16</v>
      </c>
      <c r="C388" s="1854" t="s">
        <v>6466</v>
      </c>
      <c r="D388" s="1854" t="s">
        <v>6467</v>
      </c>
      <c r="E388" s="1854" t="s">
        <v>6468</v>
      </c>
      <c r="F388" s="1854" t="s">
        <v>6090</v>
      </c>
      <c r="G388" s="1854" t="s">
        <v>22</v>
      </c>
      <c r="H388" s="1854" t="s">
        <v>22</v>
      </c>
      <c r="I388" s="1854" t="s">
        <v>4427</v>
      </c>
    </row>
    <row customHeight="1" ht="11.25">
      <c r="A389" s="1854" t="s">
        <v>5861</v>
      </c>
      <c r="B389" s="1854" t="s">
        <v>16</v>
      </c>
      <c r="C389" s="1854" t="s">
        <v>6469</v>
      </c>
      <c r="D389" s="1854" t="s">
        <v>6470</v>
      </c>
      <c r="E389" s="1854" t="s">
        <v>6471</v>
      </c>
      <c r="F389" s="1854" t="s">
        <v>6044</v>
      </c>
      <c r="G389" s="1854" t="s">
        <v>6472</v>
      </c>
      <c r="H389" s="1854" t="s">
        <v>22</v>
      </c>
      <c r="I389" s="1854" t="s">
        <v>4427</v>
      </c>
    </row>
    <row customHeight="1" ht="11.25">
      <c r="A390" s="1854" t="s">
        <v>5861</v>
      </c>
      <c r="B390" s="1854" t="s">
        <v>16</v>
      </c>
      <c r="C390" s="1854" t="s">
        <v>6473</v>
      </c>
      <c r="D390" s="1854" t="s">
        <v>6474</v>
      </c>
      <c r="E390" s="1854" t="s">
        <v>6475</v>
      </c>
      <c r="F390" s="1854" t="s">
        <v>5868</v>
      </c>
      <c r="G390" s="1854" t="s">
        <v>6476</v>
      </c>
      <c r="H390" s="1854" t="s">
        <v>22</v>
      </c>
      <c r="I390" s="1854" t="s">
        <v>4427</v>
      </c>
    </row>
    <row customHeight="1" ht="11.25">
      <c r="A391" s="1854" t="s">
        <v>5861</v>
      </c>
      <c r="B391" s="1854" t="s">
        <v>16</v>
      </c>
      <c r="C391" s="1854" t="s">
        <v>6477</v>
      </c>
      <c r="D391" s="1854" t="s">
        <v>6478</v>
      </c>
      <c r="E391" s="1854" t="s">
        <v>6479</v>
      </c>
      <c r="F391" s="1854" t="s">
        <v>6000</v>
      </c>
      <c r="G391" s="1854" t="s">
        <v>22</v>
      </c>
      <c r="H391" s="1854" t="s">
        <v>22</v>
      </c>
      <c r="I391" s="1854" t="s">
        <v>4427</v>
      </c>
    </row>
    <row customHeight="1" ht="11.25">
      <c r="A392" s="1854" t="s">
        <v>5861</v>
      </c>
      <c r="B392" s="1854" t="s">
        <v>16</v>
      </c>
      <c r="C392" s="1854" t="s">
        <v>6480</v>
      </c>
      <c r="D392" s="1854" t="s">
        <v>6481</v>
      </c>
      <c r="E392" s="1854" t="s">
        <v>6482</v>
      </c>
      <c r="F392" s="1854" t="s">
        <v>6281</v>
      </c>
      <c r="G392" s="1854" t="s">
        <v>6483</v>
      </c>
      <c r="H392" s="1854" t="s">
        <v>22</v>
      </c>
      <c r="I392" s="1854" t="s">
        <v>4427</v>
      </c>
    </row>
    <row customHeight="1" ht="11.25">
      <c r="A393" s="1854" t="s">
        <v>5861</v>
      </c>
      <c r="B393" s="1854" t="s">
        <v>16</v>
      </c>
      <c r="C393" s="1854" t="s">
        <v>6484</v>
      </c>
      <c r="D393" s="1854" t="s">
        <v>6485</v>
      </c>
      <c r="E393" s="1854" t="s">
        <v>6486</v>
      </c>
      <c r="F393" s="1854" t="s">
        <v>5926</v>
      </c>
      <c r="G393" s="1854" t="s">
        <v>6487</v>
      </c>
      <c r="H393" s="1854" t="s">
        <v>22</v>
      </c>
      <c r="I393" s="1854" t="s">
        <v>4427</v>
      </c>
    </row>
    <row customHeight="1" ht="11.25">
      <c r="A394" s="1854" t="s">
        <v>5861</v>
      </c>
      <c r="B394" s="1854" t="s">
        <v>16</v>
      </c>
      <c r="C394" s="1854" t="s">
        <v>6629</v>
      </c>
      <c r="D394" s="1854" t="s">
        <v>6630</v>
      </c>
      <c r="E394" s="1854" t="s">
        <v>6631</v>
      </c>
      <c r="F394" s="1854" t="s">
        <v>5864</v>
      </c>
      <c r="G394" s="1854" t="s">
        <v>22</v>
      </c>
      <c r="H394" s="1854" t="s">
        <v>22</v>
      </c>
      <c r="I394" s="1854" t="s">
        <v>4427</v>
      </c>
    </row>
    <row customHeight="1" ht="11.25">
      <c r="A395" s="1854" t="s">
        <v>5861</v>
      </c>
      <c r="B395" s="1854" t="s">
        <v>16</v>
      </c>
      <c r="C395" s="1854" t="s">
        <v>6122</v>
      </c>
      <c r="D395" s="1854" t="s">
        <v>6123</v>
      </c>
      <c r="E395" s="1854" t="s">
        <v>6124</v>
      </c>
      <c r="F395" s="1854" t="s">
        <v>6090</v>
      </c>
      <c r="G395" s="1854" t="s">
        <v>22</v>
      </c>
      <c r="H395" s="1854" t="s">
        <v>22</v>
      </c>
      <c r="I395" s="1854" t="s">
        <v>4427</v>
      </c>
    </row>
    <row customHeight="1" ht="11.25">
      <c r="A396" s="1854" t="s">
        <v>5861</v>
      </c>
      <c r="B396" s="1854" t="s">
        <v>16</v>
      </c>
      <c r="C396" s="1854" t="s">
        <v>6492</v>
      </c>
      <c r="D396" s="1854" t="s">
        <v>6493</v>
      </c>
      <c r="E396" s="1854" t="s">
        <v>6494</v>
      </c>
      <c r="F396" s="1854" t="s">
        <v>6044</v>
      </c>
      <c r="G396" s="1854" t="s">
        <v>22</v>
      </c>
      <c r="H396" s="1854" t="s">
        <v>22</v>
      </c>
      <c r="I396" s="1854" t="s">
        <v>4427</v>
      </c>
    </row>
    <row customHeight="1" ht="11.25">
      <c r="A397" s="1854" t="s">
        <v>5861</v>
      </c>
      <c r="B397" s="1854" t="s">
        <v>16</v>
      </c>
      <c r="C397" s="1854" t="s">
        <v>6135</v>
      </c>
      <c r="D397" s="1854" t="s">
        <v>6136</v>
      </c>
      <c r="E397" s="1854" t="s">
        <v>6137</v>
      </c>
      <c r="F397" s="1854" t="s">
        <v>5905</v>
      </c>
      <c r="G397" s="1854" t="s">
        <v>22</v>
      </c>
      <c r="H397" s="1854" t="s">
        <v>22</v>
      </c>
      <c r="I397" s="1854" t="s">
        <v>4427</v>
      </c>
    </row>
    <row customHeight="1" ht="11.25">
      <c r="A398" s="1854" t="s">
        <v>5861</v>
      </c>
      <c r="B398" s="1854" t="s">
        <v>16</v>
      </c>
      <c r="C398" s="1854" t="s">
        <v>6153</v>
      </c>
      <c r="D398" s="1854" t="s">
        <v>6154</v>
      </c>
      <c r="E398" s="1854" t="s">
        <v>6155</v>
      </c>
      <c r="F398" s="1854" t="s">
        <v>6065</v>
      </c>
      <c r="G398" s="1854" t="s">
        <v>6156</v>
      </c>
      <c r="H398" s="1854" t="s">
        <v>22</v>
      </c>
      <c r="I398" s="1854" t="s">
        <v>4427</v>
      </c>
    </row>
    <row customHeight="1" ht="11.25">
      <c r="A399" s="1854" t="s">
        <v>5861</v>
      </c>
      <c r="B399" s="1854" t="s">
        <v>16</v>
      </c>
      <c r="C399" s="1854" t="s">
        <v>6495</v>
      </c>
      <c r="D399" s="1854" t="s">
        <v>6496</v>
      </c>
      <c r="E399" s="1854" t="s">
        <v>6497</v>
      </c>
      <c r="F399" s="1854" t="s">
        <v>6051</v>
      </c>
      <c r="G399" s="1854" t="s">
        <v>22</v>
      </c>
      <c r="H399" s="1854" t="s">
        <v>22</v>
      </c>
      <c r="I399" s="1854" t="s">
        <v>4427</v>
      </c>
    </row>
    <row customHeight="1" ht="11.25">
      <c r="A400" s="1854" t="s">
        <v>5861</v>
      </c>
      <c r="B400" s="1854" t="s">
        <v>16</v>
      </c>
      <c r="C400" s="1854" t="s">
        <v>6498</v>
      </c>
      <c r="D400" s="1854" t="s">
        <v>6499</v>
      </c>
      <c r="E400" s="1854" t="s">
        <v>6500</v>
      </c>
      <c r="F400" s="1854" t="s">
        <v>6000</v>
      </c>
      <c r="G400" s="1854" t="s">
        <v>22</v>
      </c>
      <c r="H400" s="1854" t="s">
        <v>22</v>
      </c>
      <c r="I400" s="1854" t="s">
        <v>4427</v>
      </c>
    </row>
    <row customHeight="1" ht="11.25">
      <c r="A401" s="1854" t="s">
        <v>5861</v>
      </c>
      <c r="B401" s="1854" t="s">
        <v>16</v>
      </c>
      <c r="C401" s="1854" t="s">
        <v>6501</v>
      </c>
      <c r="D401" s="1854" t="s">
        <v>6502</v>
      </c>
      <c r="E401" s="1854" t="s">
        <v>6503</v>
      </c>
      <c r="F401" s="1854" t="s">
        <v>6504</v>
      </c>
      <c r="G401" s="1854" t="s">
        <v>22</v>
      </c>
      <c r="H401" s="1854" t="s">
        <v>22</v>
      </c>
      <c r="I401" s="1854" t="s">
        <v>4427</v>
      </c>
    </row>
    <row customHeight="1" ht="11.25">
      <c r="A402" s="1854" t="s">
        <v>5861</v>
      </c>
      <c r="B402" s="1854" t="s">
        <v>16</v>
      </c>
      <c r="C402" s="1854" t="s">
        <v>6505</v>
      </c>
      <c r="D402" s="1854" t="s">
        <v>6506</v>
      </c>
      <c r="E402" s="1854" t="s">
        <v>6507</v>
      </c>
      <c r="F402" s="1854" t="s">
        <v>6065</v>
      </c>
      <c r="G402" s="1854" t="s">
        <v>22</v>
      </c>
      <c r="H402" s="1854" t="s">
        <v>22</v>
      </c>
      <c r="I402" s="1854" t="s">
        <v>4427</v>
      </c>
    </row>
    <row customHeight="1" ht="11.25">
      <c r="A403" s="1854" t="s">
        <v>5861</v>
      </c>
      <c r="B403" s="1854" t="s">
        <v>16</v>
      </c>
      <c r="C403" s="1854" t="s">
        <v>6508</v>
      </c>
      <c r="D403" s="1854" t="s">
        <v>6509</v>
      </c>
      <c r="E403" s="1854" t="s">
        <v>6510</v>
      </c>
      <c r="F403" s="1854" t="s">
        <v>5893</v>
      </c>
      <c r="G403" s="1854" t="s">
        <v>22</v>
      </c>
      <c r="H403" s="1854" t="s">
        <v>22</v>
      </c>
      <c r="I403" s="1854" t="s">
        <v>4427</v>
      </c>
    </row>
    <row customHeight="1" ht="11.25">
      <c r="A404" s="1854" t="s">
        <v>5861</v>
      </c>
      <c r="B404" s="1854" t="s">
        <v>16</v>
      </c>
      <c r="C404" s="1854" t="s">
        <v>6172</v>
      </c>
      <c r="D404" s="1854" t="s">
        <v>6173</v>
      </c>
      <c r="E404" s="1854" t="s">
        <v>6174</v>
      </c>
      <c r="F404" s="1854" t="s">
        <v>6044</v>
      </c>
      <c r="G404" s="1854" t="s">
        <v>5927</v>
      </c>
      <c r="H404" s="1854" t="s">
        <v>22</v>
      </c>
      <c r="I404" s="1854" t="s">
        <v>4427</v>
      </c>
    </row>
    <row customHeight="1" ht="11.25">
      <c r="A405" s="1854" t="s">
        <v>5861</v>
      </c>
      <c r="B405" s="1854" t="s">
        <v>16</v>
      </c>
      <c r="C405" s="1854" t="s">
        <v>6632</v>
      </c>
      <c r="D405" s="1854" t="s">
        <v>6633</v>
      </c>
      <c r="E405" s="1854" t="s">
        <v>6634</v>
      </c>
      <c r="F405" s="1854" t="s">
        <v>6178</v>
      </c>
      <c r="G405" s="1854" t="s">
        <v>6635</v>
      </c>
      <c r="H405" s="1854" t="s">
        <v>22</v>
      </c>
      <c r="I405" s="1854" t="s">
        <v>4427</v>
      </c>
    </row>
    <row customHeight="1" ht="11.25">
      <c r="A406" s="1854" t="s">
        <v>5861</v>
      </c>
      <c r="B406" s="1854" t="s">
        <v>16</v>
      </c>
      <c r="C406" s="1854" t="s">
        <v>6511</v>
      </c>
      <c r="D406" s="1854" t="s">
        <v>6512</v>
      </c>
      <c r="E406" s="1854" t="s">
        <v>6513</v>
      </c>
      <c r="F406" s="1854" t="s">
        <v>6044</v>
      </c>
      <c r="G406" s="1854" t="s">
        <v>22</v>
      </c>
      <c r="H406" s="1854" t="s">
        <v>22</v>
      </c>
      <c r="I406" s="1854" t="s">
        <v>4427</v>
      </c>
    </row>
    <row customHeight="1" ht="11.25">
      <c r="A407" s="1854" t="s">
        <v>5861</v>
      </c>
      <c r="B407" s="1854" t="s">
        <v>16</v>
      </c>
      <c r="C407" s="1854" t="s">
        <v>6196</v>
      </c>
      <c r="D407" s="1854" t="s">
        <v>6197</v>
      </c>
      <c r="E407" s="1854" t="s">
        <v>6198</v>
      </c>
      <c r="F407" s="1854" t="s">
        <v>6199</v>
      </c>
      <c r="G407" s="1854" t="s">
        <v>22</v>
      </c>
      <c r="H407" s="1854" t="s">
        <v>22</v>
      </c>
      <c r="I407" s="1854" t="s">
        <v>4427</v>
      </c>
    </row>
    <row customHeight="1" ht="11.25">
      <c r="A408" s="1854" t="s">
        <v>5861</v>
      </c>
      <c r="B408" s="1854" t="s">
        <v>16</v>
      </c>
      <c r="C408" s="1854" t="s">
        <v>6517</v>
      </c>
      <c r="D408" s="1854" t="s">
        <v>6518</v>
      </c>
      <c r="E408" s="1854" t="s">
        <v>6519</v>
      </c>
      <c r="F408" s="1854" t="s">
        <v>5893</v>
      </c>
      <c r="G408" s="1854" t="s">
        <v>22</v>
      </c>
      <c r="H408" s="1854" t="s">
        <v>22</v>
      </c>
      <c r="I408" s="1854" t="s">
        <v>4427</v>
      </c>
    </row>
    <row customHeight="1" ht="11.25">
      <c r="A409" s="1854" t="s">
        <v>5861</v>
      </c>
      <c r="B409" s="1854" t="s">
        <v>16</v>
      </c>
      <c r="C409" s="1854" t="s">
        <v>6520</v>
      </c>
      <c r="D409" s="1854" t="s">
        <v>6521</v>
      </c>
      <c r="E409" s="1854" t="s">
        <v>6522</v>
      </c>
      <c r="F409" s="1854" t="s">
        <v>6090</v>
      </c>
      <c r="G409" s="1854" t="s">
        <v>22</v>
      </c>
      <c r="H409" s="1854" t="s">
        <v>22</v>
      </c>
      <c r="I409" s="1854" t="s">
        <v>4427</v>
      </c>
    </row>
    <row customHeight="1" ht="11.25">
      <c r="A410" s="1854" t="s">
        <v>5861</v>
      </c>
      <c r="B410" s="1854" t="s">
        <v>16</v>
      </c>
      <c r="C410" s="1854" t="s">
        <v>6529</v>
      </c>
      <c r="D410" s="1854" t="s">
        <v>6530</v>
      </c>
      <c r="E410" s="1854" t="s">
        <v>6531</v>
      </c>
      <c r="F410" s="1854" t="s">
        <v>5971</v>
      </c>
      <c r="G410" s="1854" t="s">
        <v>22</v>
      </c>
      <c r="H410" s="1854" t="s">
        <v>22</v>
      </c>
      <c r="I410" s="1854" t="s">
        <v>4427</v>
      </c>
    </row>
    <row customHeight="1" ht="11.25">
      <c r="A411" s="1854" t="s">
        <v>5861</v>
      </c>
      <c r="B411" s="1854" t="s">
        <v>16</v>
      </c>
      <c r="C411" s="1854" t="s">
        <v>6532</v>
      </c>
      <c r="D411" s="1854" t="s">
        <v>6533</v>
      </c>
      <c r="E411" s="1854" t="s">
        <v>6534</v>
      </c>
      <c r="F411" s="1854" t="s">
        <v>5864</v>
      </c>
      <c r="G411" s="1854" t="s">
        <v>22</v>
      </c>
      <c r="H411" s="1854" t="s">
        <v>22</v>
      </c>
      <c r="I411" s="1854" t="s">
        <v>4427</v>
      </c>
    </row>
    <row customHeight="1" ht="11.25">
      <c r="A412" s="1854" t="s">
        <v>5861</v>
      </c>
      <c r="B412" s="1854" t="s">
        <v>16</v>
      </c>
      <c r="C412" s="1854" t="s">
        <v>6538</v>
      </c>
      <c r="D412" s="1854" t="s">
        <v>6539</v>
      </c>
      <c r="E412" s="1854" t="s">
        <v>6540</v>
      </c>
      <c r="F412" s="1854" t="s">
        <v>5917</v>
      </c>
      <c r="G412" s="1854" t="s">
        <v>6541</v>
      </c>
      <c r="H412" s="1854" t="s">
        <v>22</v>
      </c>
      <c r="I412" s="1854" t="s">
        <v>4427</v>
      </c>
    </row>
    <row customHeight="1" ht="11.25">
      <c r="A413" s="1854" t="s">
        <v>5861</v>
      </c>
      <c r="B413" s="1854" t="s">
        <v>16</v>
      </c>
      <c r="C413" s="1854" t="s">
        <v>6542</v>
      </c>
      <c r="D413" s="1854" t="s">
        <v>6543</v>
      </c>
      <c r="E413" s="1854" t="s">
        <v>5863</v>
      </c>
      <c r="F413" s="1854" t="s">
        <v>5864</v>
      </c>
      <c r="G413" s="1854" t="s">
        <v>22</v>
      </c>
      <c r="H413" s="1854" t="s">
        <v>22</v>
      </c>
      <c r="I413" s="1854" t="s">
        <v>4427</v>
      </c>
    </row>
    <row customHeight="1" ht="11.25">
      <c r="A414" s="1854" t="s">
        <v>5861</v>
      </c>
      <c r="B414" s="1854" t="s">
        <v>16</v>
      </c>
      <c r="C414" s="1854" t="s">
        <v>6544</v>
      </c>
      <c r="D414" s="1854" t="s">
        <v>6545</v>
      </c>
      <c r="E414" s="1854" t="s">
        <v>6546</v>
      </c>
      <c r="F414" s="1854" t="s">
        <v>5868</v>
      </c>
      <c r="G414" s="1854" t="s">
        <v>22</v>
      </c>
      <c r="H414" s="1854" t="s">
        <v>22</v>
      </c>
      <c r="I414" s="1854" t="s">
        <v>4427</v>
      </c>
    </row>
    <row customHeight="1" ht="11.25">
      <c r="A415" s="1854" t="s">
        <v>5861</v>
      </c>
      <c r="B415" s="1854" t="s">
        <v>16</v>
      </c>
      <c r="C415" s="1854" t="s">
        <v>6547</v>
      </c>
      <c r="D415" s="1854" t="s">
        <v>6548</v>
      </c>
      <c r="E415" s="1854" t="s">
        <v>6549</v>
      </c>
      <c r="F415" s="1854" t="s">
        <v>5868</v>
      </c>
      <c r="G415" s="1854" t="s">
        <v>22</v>
      </c>
      <c r="H415" s="1854" t="s">
        <v>22</v>
      </c>
      <c r="I415" s="1854" t="s">
        <v>4427</v>
      </c>
    </row>
    <row customHeight="1" ht="11.25">
      <c r="A416" s="1854" t="s">
        <v>5861</v>
      </c>
      <c r="B416" s="1854" t="s">
        <v>16</v>
      </c>
      <c r="C416" s="1854" t="s">
        <v>6203</v>
      </c>
      <c r="D416" s="1854" t="s">
        <v>6204</v>
      </c>
      <c r="E416" s="1854" t="s">
        <v>6205</v>
      </c>
      <c r="F416" s="1854" t="s">
        <v>5876</v>
      </c>
      <c r="G416" s="1854" t="s">
        <v>22</v>
      </c>
      <c r="H416" s="1854" t="s">
        <v>22</v>
      </c>
      <c r="I416" s="1854" t="s">
        <v>4427</v>
      </c>
    </row>
    <row customHeight="1" ht="11.25">
      <c r="A417" s="1854" t="s">
        <v>5861</v>
      </c>
      <c r="B417" s="1854" t="s">
        <v>16</v>
      </c>
      <c r="C417" s="1854" t="s">
        <v>6214</v>
      </c>
      <c r="D417" s="1854" t="s">
        <v>6215</v>
      </c>
      <c r="E417" s="1854" t="s">
        <v>6216</v>
      </c>
      <c r="F417" s="1854" t="s">
        <v>6185</v>
      </c>
      <c r="G417" s="1854" t="s">
        <v>6217</v>
      </c>
      <c r="H417" s="1854" t="s">
        <v>22</v>
      </c>
      <c r="I417" s="1854" t="s">
        <v>4427</v>
      </c>
    </row>
    <row customHeight="1" ht="11.25">
      <c r="A418" s="1854" t="s">
        <v>5861</v>
      </c>
      <c r="B418" s="1854" t="s">
        <v>16</v>
      </c>
      <c r="C418" s="1854" t="s">
        <v>6218</v>
      </c>
      <c r="D418" s="1854" t="s">
        <v>6219</v>
      </c>
      <c r="E418" s="1854" t="s">
        <v>6220</v>
      </c>
      <c r="F418" s="1854" t="s">
        <v>5917</v>
      </c>
      <c r="G418" s="1854" t="s">
        <v>6221</v>
      </c>
      <c r="H418" s="1854" t="s">
        <v>22</v>
      </c>
      <c r="I418" s="1854" t="s">
        <v>4427</v>
      </c>
    </row>
    <row customHeight="1" ht="11.25">
      <c r="A419" s="1854" t="s">
        <v>5861</v>
      </c>
      <c r="B419" s="1854" t="s">
        <v>16</v>
      </c>
      <c r="C419" s="1854" t="s">
        <v>6556</v>
      </c>
      <c r="D419" s="1854" t="s">
        <v>6557</v>
      </c>
      <c r="E419" s="1854" t="s">
        <v>6558</v>
      </c>
      <c r="F419" s="1854" t="s">
        <v>6559</v>
      </c>
      <c r="G419" s="1854" t="s">
        <v>22</v>
      </c>
      <c r="H419" s="1854" t="s">
        <v>22</v>
      </c>
      <c r="I419" s="1854" t="s">
        <v>4427</v>
      </c>
    </row>
    <row customHeight="1" ht="11.25">
      <c r="A420" s="1854" t="s">
        <v>5861</v>
      </c>
      <c r="B420" s="1854" t="s">
        <v>16</v>
      </c>
      <c r="C420" s="1854" t="s">
        <v>6560</v>
      </c>
      <c r="D420" s="1854" t="s">
        <v>6561</v>
      </c>
      <c r="E420" s="1854" t="s">
        <v>6562</v>
      </c>
      <c r="F420" s="1854" t="s">
        <v>6000</v>
      </c>
      <c r="G420" s="1854" t="s">
        <v>22</v>
      </c>
      <c r="H420" s="1854" t="s">
        <v>22</v>
      </c>
      <c r="I420" s="1854" t="s">
        <v>4427</v>
      </c>
    </row>
    <row customHeight="1" ht="11.25">
      <c r="A421" s="1854" t="s">
        <v>5861</v>
      </c>
      <c r="B421" s="1854" t="s">
        <v>16</v>
      </c>
      <c r="C421" s="1854" t="s">
        <v>6232</v>
      </c>
      <c r="D421" s="1854" t="s">
        <v>6233</v>
      </c>
      <c r="E421" s="1854" t="s">
        <v>6234</v>
      </c>
      <c r="F421" s="1854" t="s">
        <v>6065</v>
      </c>
      <c r="G421" s="1854" t="s">
        <v>22</v>
      </c>
      <c r="H421" s="1854" t="s">
        <v>22</v>
      </c>
      <c r="I421" s="1854" t="s">
        <v>4427</v>
      </c>
    </row>
    <row customHeight="1" ht="11.25">
      <c r="A422" s="1854" t="s">
        <v>5861</v>
      </c>
      <c r="B422" s="1854" t="s">
        <v>16</v>
      </c>
      <c r="C422" s="1854" t="s">
        <v>6235</v>
      </c>
      <c r="D422" s="1854" t="s">
        <v>6236</v>
      </c>
      <c r="E422" s="1854" t="s">
        <v>6237</v>
      </c>
      <c r="F422" s="1854" t="s">
        <v>6238</v>
      </c>
      <c r="G422" s="1854" t="s">
        <v>6239</v>
      </c>
      <c r="H422" s="1854" t="s">
        <v>22</v>
      </c>
      <c r="I422" s="1854" t="s">
        <v>4427</v>
      </c>
    </row>
    <row customHeight="1" ht="11.25">
      <c r="A423" s="1854" t="s">
        <v>5861</v>
      </c>
      <c r="B423" s="1854" t="s">
        <v>16</v>
      </c>
      <c r="C423" s="1854" t="s">
        <v>6240</v>
      </c>
      <c r="D423" s="1854" t="s">
        <v>6241</v>
      </c>
      <c r="E423" s="1854" t="s">
        <v>6242</v>
      </c>
      <c r="F423" s="1854" t="s">
        <v>6065</v>
      </c>
      <c r="G423" s="1854" t="s">
        <v>22</v>
      </c>
      <c r="H423" s="1854" t="s">
        <v>22</v>
      </c>
      <c r="I423" s="1854" t="s">
        <v>4427</v>
      </c>
    </row>
    <row customHeight="1" ht="11.25">
      <c r="A424" s="1854" t="s">
        <v>5861</v>
      </c>
      <c r="B424" s="1854" t="s">
        <v>16</v>
      </c>
      <c r="C424" s="1854" t="s">
        <v>6246</v>
      </c>
      <c r="D424" s="1854" t="s">
        <v>6247</v>
      </c>
      <c r="E424" s="1854" t="s">
        <v>6248</v>
      </c>
      <c r="F424" s="1854" t="s">
        <v>6000</v>
      </c>
      <c r="G424" s="1854" t="s">
        <v>22</v>
      </c>
      <c r="H424" s="1854" t="s">
        <v>22</v>
      </c>
      <c r="I424" s="1854" t="s">
        <v>4427</v>
      </c>
    </row>
    <row customHeight="1" ht="11.25">
      <c r="A425" s="1854" t="s">
        <v>5861</v>
      </c>
      <c r="B425" s="1854" t="s">
        <v>16</v>
      </c>
      <c r="C425" s="1854" t="s">
        <v>6563</v>
      </c>
      <c r="D425" s="1854" t="s">
        <v>6564</v>
      </c>
      <c r="E425" s="1854" t="s">
        <v>6565</v>
      </c>
      <c r="F425" s="1854" t="s">
        <v>6379</v>
      </c>
      <c r="G425" s="1854" t="s">
        <v>22</v>
      </c>
      <c r="H425" s="1854" t="s">
        <v>22</v>
      </c>
      <c r="I425" s="1854" t="s">
        <v>4427</v>
      </c>
    </row>
    <row customHeight="1" ht="11.25">
      <c r="A426" s="1854" t="s">
        <v>5861</v>
      </c>
      <c r="B426" s="1854" t="s">
        <v>16</v>
      </c>
      <c r="C426" s="1854" t="s">
        <v>6566</v>
      </c>
      <c r="D426" s="1854" t="s">
        <v>6567</v>
      </c>
      <c r="E426" s="1854" t="s">
        <v>6568</v>
      </c>
      <c r="F426" s="1854" t="s">
        <v>6379</v>
      </c>
      <c r="G426" s="1854" t="s">
        <v>22</v>
      </c>
      <c r="H426" s="1854" t="s">
        <v>22</v>
      </c>
      <c r="I426" s="1854" t="s">
        <v>4427</v>
      </c>
    </row>
    <row customHeight="1" ht="11.25">
      <c r="A427" s="1854" t="s">
        <v>5861</v>
      </c>
      <c r="B427" s="1854" t="s">
        <v>16</v>
      </c>
      <c r="C427" s="1854" t="s">
        <v>6569</v>
      </c>
      <c r="D427" s="1854" t="s">
        <v>6570</v>
      </c>
      <c r="E427" s="1854" t="s">
        <v>6571</v>
      </c>
      <c r="F427" s="1854" t="s">
        <v>5893</v>
      </c>
      <c r="G427" s="1854" t="s">
        <v>22</v>
      </c>
      <c r="H427" s="1854" t="s">
        <v>22</v>
      </c>
      <c r="I427" s="1854" t="s">
        <v>4427</v>
      </c>
    </row>
    <row customHeight="1" ht="11.25">
      <c r="A428" s="1854" t="s">
        <v>5861</v>
      </c>
      <c r="B428" s="1854" t="s">
        <v>16</v>
      </c>
      <c r="C428" s="1854" t="s">
        <v>6249</v>
      </c>
      <c r="D428" s="1854" t="s">
        <v>6250</v>
      </c>
      <c r="E428" s="1854" t="s">
        <v>6251</v>
      </c>
      <c r="F428" s="1854" t="s">
        <v>5872</v>
      </c>
      <c r="G428" s="1854" t="s">
        <v>22</v>
      </c>
      <c r="H428" s="1854" t="s">
        <v>22</v>
      </c>
      <c r="I428" s="1854" t="s">
        <v>4427</v>
      </c>
    </row>
    <row customHeight="1" ht="11.25">
      <c r="A429" s="1854" t="s">
        <v>5861</v>
      </c>
      <c r="B429" s="1854" t="s">
        <v>16</v>
      </c>
      <c r="C429" s="1854" t="s">
        <v>6252</v>
      </c>
      <c r="D429" s="1854" t="s">
        <v>6253</v>
      </c>
      <c r="E429" s="1854" t="s">
        <v>6254</v>
      </c>
      <c r="F429" s="1854" t="s">
        <v>6255</v>
      </c>
      <c r="G429" s="1854" t="s">
        <v>22</v>
      </c>
      <c r="H429" s="1854" t="s">
        <v>22</v>
      </c>
      <c r="I429" s="1854" t="s">
        <v>4427</v>
      </c>
    </row>
    <row customHeight="1" ht="11.25">
      <c r="A430" s="1854" t="s">
        <v>5861</v>
      </c>
      <c r="B430" s="1854" t="s">
        <v>16</v>
      </c>
      <c r="C430" s="1854" t="s">
        <v>6581</v>
      </c>
      <c r="D430" s="1854" t="s">
        <v>6582</v>
      </c>
      <c r="E430" s="1854" t="s">
        <v>6583</v>
      </c>
      <c r="F430" s="1854" t="s">
        <v>6435</v>
      </c>
      <c r="G430" s="1854" t="s">
        <v>6584</v>
      </c>
      <c r="H430" s="1854" t="s">
        <v>22</v>
      </c>
      <c r="I430" s="1854" t="s">
        <v>4427</v>
      </c>
    </row>
    <row customHeight="1" ht="11.25">
      <c r="A431" s="1854" t="s">
        <v>5861</v>
      </c>
      <c r="B431" s="1854" t="s">
        <v>16</v>
      </c>
      <c r="C431" s="1854" t="s">
        <v>6585</v>
      </c>
      <c r="D431" s="1854" t="s">
        <v>6586</v>
      </c>
      <c r="E431" s="1854" t="s">
        <v>6587</v>
      </c>
      <c r="F431" s="1854" t="s">
        <v>5971</v>
      </c>
      <c r="G431" s="1854" t="s">
        <v>22</v>
      </c>
      <c r="H431" s="1854" t="s">
        <v>22</v>
      </c>
      <c r="I431" s="1854" t="s">
        <v>4427</v>
      </c>
    </row>
    <row customHeight="1" ht="11.25">
      <c r="A432" s="1854" t="s">
        <v>5861</v>
      </c>
      <c r="B432" s="1854" t="s">
        <v>16</v>
      </c>
      <c r="C432" s="1854" t="s">
        <v>6588</v>
      </c>
      <c r="D432" s="1854" t="s">
        <v>6589</v>
      </c>
      <c r="E432" s="1854" t="s">
        <v>6590</v>
      </c>
      <c r="F432" s="1854" t="s">
        <v>5992</v>
      </c>
      <c r="G432" s="1854" t="s">
        <v>22</v>
      </c>
      <c r="H432" s="1854" t="s">
        <v>22</v>
      </c>
      <c r="I432" s="1854" t="s">
        <v>4427</v>
      </c>
    </row>
    <row customHeight="1" ht="11.25">
      <c r="A433" s="1854" t="s">
        <v>5861</v>
      </c>
      <c r="B433" s="1854" t="s">
        <v>16</v>
      </c>
      <c r="C433" s="1854" t="s">
        <v>6597</v>
      </c>
      <c r="D433" s="1854" t="s">
        <v>6598</v>
      </c>
      <c r="E433" s="1854" t="s">
        <v>6599</v>
      </c>
      <c r="F433" s="1854" t="s">
        <v>6379</v>
      </c>
      <c r="G433" s="1854" t="s">
        <v>6600</v>
      </c>
      <c r="H433" s="1854" t="s">
        <v>22</v>
      </c>
      <c r="I433" s="1854" t="s">
        <v>4427</v>
      </c>
    </row>
    <row customHeight="1" ht="11.25">
      <c r="A434" s="1854" t="s">
        <v>5861</v>
      </c>
      <c r="B434" s="1854" t="s">
        <v>16</v>
      </c>
      <c r="C434" s="1854" t="s">
        <v>6601</v>
      </c>
      <c r="D434" s="1854" t="s">
        <v>6602</v>
      </c>
      <c r="E434" s="1854" t="s">
        <v>6603</v>
      </c>
      <c r="F434" s="1854" t="s">
        <v>5926</v>
      </c>
      <c r="G434" s="1854" t="s">
        <v>22</v>
      </c>
      <c r="H434" s="1854" t="s">
        <v>22</v>
      </c>
      <c r="I434" s="1854" t="s">
        <v>4427</v>
      </c>
    </row>
    <row customHeight="1" ht="11.25">
      <c r="A435" s="1854" t="s">
        <v>5861</v>
      </c>
      <c r="B435" s="1854" t="s">
        <v>16</v>
      </c>
      <c r="C435" s="1854" t="s">
        <v>6282</v>
      </c>
      <c r="D435" s="1854" t="s">
        <v>6283</v>
      </c>
      <c r="E435" s="1854" t="s">
        <v>6284</v>
      </c>
      <c r="F435" s="1854" t="s">
        <v>5893</v>
      </c>
      <c r="G435" s="1854" t="s">
        <v>22</v>
      </c>
      <c r="H435" s="1854" t="s">
        <v>22</v>
      </c>
      <c r="I435" s="1854" t="s">
        <v>4427</v>
      </c>
    </row>
    <row customHeight="1" ht="11.25">
      <c r="A436" s="1854" t="s">
        <v>5861</v>
      </c>
      <c r="B436" s="1854" t="s">
        <v>16</v>
      </c>
      <c r="C436" s="1854" t="s">
        <v>22</v>
      </c>
      <c r="D436" s="1854" t="s">
        <v>5862</v>
      </c>
      <c r="E436" s="1854" t="s">
        <v>5863</v>
      </c>
      <c r="F436" s="1854" t="s">
        <v>5864</v>
      </c>
      <c r="G436" s="1854" t="s">
        <v>22</v>
      </c>
      <c r="H436" s="1854" t="s">
        <v>22</v>
      </c>
      <c r="I436" s="1854" t="s">
        <v>5250</v>
      </c>
    </row>
    <row customHeight="1" ht="11.25">
      <c r="A437" s="1854" t="s">
        <v>5861</v>
      </c>
      <c r="B437" s="1854" t="s">
        <v>16</v>
      </c>
      <c r="C437" s="1854" t="s">
        <v>6636</v>
      </c>
      <c r="D437" s="1854" t="s">
        <v>6637</v>
      </c>
      <c r="E437" s="1854" t="s">
        <v>6638</v>
      </c>
      <c r="F437" s="1854" t="s">
        <v>764</v>
      </c>
      <c r="G437" s="1854" t="s">
        <v>6639</v>
      </c>
      <c r="H437" s="1854" t="s">
        <v>22</v>
      </c>
      <c r="I437" s="1854" t="s">
        <v>5250</v>
      </c>
    </row>
    <row customHeight="1" ht="11.25">
      <c r="A438" s="1854" t="s">
        <v>5861</v>
      </c>
      <c r="B438" s="1854" t="s">
        <v>16</v>
      </c>
      <c r="C438" s="1854" t="s">
        <v>6007</v>
      </c>
      <c r="D438" s="1854" t="s">
        <v>6008</v>
      </c>
      <c r="E438" s="1854" t="s">
        <v>6009</v>
      </c>
      <c r="F438" s="1854" t="s">
        <v>50</v>
      </c>
      <c r="G438" s="1854" t="s">
        <v>22</v>
      </c>
      <c r="H438" s="1854" t="s">
        <v>22</v>
      </c>
      <c r="I438" s="1854" t="s">
        <v>5250</v>
      </c>
    </row>
    <row customHeight="1" ht="11.25">
      <c r="A439" s="1854" t="s">
        <v>5861</v>
      </c>
      <c r="B439" s="1854" t="s">
        <v>16</v>
      </c>
      <c r="C439" s="1854" t="s">
        <v>6353</v>
      </c>
      <c r="D439" s="1854" t="s">
        <v>6354</v>
      </c>
      <c r="E439" s="1854" t="s">
        <v>6355</v>
      </c>
      <c r="F439" s="1854" t="s">
        <v>6090</v>
      </c>
      <c r="G439" s="1854" t="s">
        <v>22</v>
      </c>
      <c r="H439" s="1854" t="s">
        <v>22</v>
      </c>
      <c r="I439" s="1854" t="s">
        <v>5250</v>
      </c>
    </row>
    <row customHeight="1" ht="11.25">
      <c r="A440" s="1854" t="s">
        <v>5861</v>
      </c>
      <c r="B440" s="1854" t="s">
        <v>16</v>
      </c>
      <c r="C440" s="1854" t="s">
        <v>6640</v>
      </c>
      <c r="D440" s="1854" t="s">
        <v>6641</v>
      </c>
      <c r="E440" s="1854" t="s">
        <v>6642</v>
      </c>
      <c r="F440" s="1854" t="s">
        <v>6103</v>
      </c>
      <c r="G440" s="1854" t="s">
        <v>6643</v>
      </c>
      <c r="H440" s="1854" t="s">
        <v>22</v>
      </c>
      <c r="I440" s="1854" t="s">
        <v>5250</v>
      </c>
    </row>
    <row customHeight="1" ht="11.25">
      <c r="A441" s="1854" t="s">
        <v>5861</v>
      </c>
      <c r="B441" s="1854" t="s">
        <v>16</v>
      </c>
      <c r="C441" s="1854" t="s">
        <v>6018</v>
      </c>
      <c r="D441" s="1854" t="s">
        <v>6019</v>
      </c>
      <c r="E441" s="1854" t="s">
        <v>6020</v>
      </c>
      <c r="F441" s="1854" t="s">
        <v>5893</v>
      </c>
      <c r="G441" s="1854" t="s">
        <v>22</v>
      </c>
      <c r="H441" s="1854" t="s">
        <v>22</v>
      </c>
      <c r="I441" s="1854" t="s">
        <v>5250</v>
      </c>
    </row>
    <row customHeight="1" ht="11.25">
      <c r="A442" s="1854" t="s">
        <v>5861</v>
      </c>
      <c r="B442" s="1854" t="s">
        <v>16</v>
      </c>
      <c r="C442" s="1854" t="s">
        <v>6644</v>
      </c>
      <c r="D442" s="1854" t="s">
        <v>6645</v>
      </c>
      <c r="E442" s="1854" t="s">
        <v>6646</v>
      </c>
      <c r="F442" s="1854" t="s">
        <v>5992</v>
      </c>
      <c r="G442" s="1854" t="s">
        <v>22</v>
      </c>
      <c r="H442" s="1854" t="s">
        <v>22</v>
      </c>
      <c r="I442" s="1854" t="s">
        <v>5250</v>
      </c>
    </row>
    <row customHeight="1" ht="11.25">
      <c r="A443" s="1854" t="s">
        <v>5861</v>
      </c>
      <c r="B443" s="1854" t="s">
        <v>16</v>
      </c>
      <c r="C443" s="1854" t="s">
        <v>6025</v>
      </c>
      <c r="D443" s="1854" t="s">
        <v>6026</v>
      </c>
      <c r="E443" s="1854" t="s">
        <v>6027</v>
      </c>
      <c r="F443" s="1854" t="s">
        <v>5901</v>
      </c>
      <c r="G443" s="1854" t="s">
        <v>22</v>
      </c>
      <c r="H443" s="1854" t="s">
        <v>22</v>
      </c>
      <c r="I443" s="1854" t="s">
        <v>5250</v>
      </c>
    </row>
    <row customHeight="1" ht="11.25">
      <c r="A444" s="1854" t="s">
        <v>5861</v>
      </c>
      <c r="B444" s="1854" t="s">
        <v>16</v>
      </c>
      <c r="C444" s="1854" t="s">
        <v>6028</v>
      </c>
      <c r="D444" s="1854" t="s">
        <v>6029</v>
      </c>
      <c r="E444" s="1854" t="s">
        <v>6030</v>
      </c>
      <c r="F444" s="1854" t="s">
        <v>5901</v>
      </c>
      <c r="G444" s="1854" t="s">
        <v>22</v>
      </c>
      <c r="H444" s="1854" t="s">
        <v>22</v>
      </c>
      <c r="I444" s="1854" t="s">
        <v>5250</v>
      </c>
    </row>
    <row customHeight="1" ht="11.25">
      <c r="A445" s="1854" t="s">
        <v>5861</v>
      </c>
      <c r="B445" s="1854" t="s">
        <v>16</v>
      </c>
      <c r="C445" s="1854" t="s">
        <v>6647</v>
      </c>
      <c r="D445" s="1854" t="s">
        <v>6648</v>
      </c>
      <c r="E445" s="1854" t="s">
        <v>6649</v>
      </c>
      <c r="F445" s="1854" t="s">
        <v>6034</v>
      </c>
      <c r="G445" s="1854" t="s">
        <v>6650</v>
      </c>
      <c r="H445" s="1854" t="s">
        <v>22</v>
      </c>
      <c r="I445" s="1854" t="s">
        <v>5250</v>
      </c>
    </row>
    <row customHeight="1" ht="11.25">
      <c r="A446" s="1854" t="s">
        <v>5861</v>
      </c>
      <c r="B446" s="1854" t="s">
        <v>16</v>
      </c>
      <c r="C446" s="1854" t="s">
        <v>6651</v>
      </c>
      <c r="D446" s="1854" t="s">
        <v>6652</v>
      </c>
      <c r="E446" s="1854" t="s">
        <v>6653</v>
      </c>
      <c r="F446" s="1854" t="s">
        <v>6017</v>
      </c>
      <c r="G446" s="1854" t="s">
        <v>22</v>
      </c>
      <c r="H446" s="1854" t="s">
        <v>22</v>
      </c>
      <c r="I446" s="1854" t="s">
        <v>5250</v>
      </c>
    </row>
    <row customHeight="1" ht="11.25">
      <c r="A447" s="1854" t="s">
        <v>5861</v>
      </c>
      <c r="B447" s="1854" t="s">
        <v>16</v>
      </c>
      <c r="C447" s="1854" t="s">
        <v>6654</v>
      </c>
      <c r="D447" s="1854" t="s">
        <v>6655</v>
      </c>
      <c r="E447" s="1854" t="s">
        <v>6656</v>
      </c>
      <c r="F447" s="1854" t="s">
        <v>5905</v>
      </c>
      <c r="G447" s="1854" t="s">
        <v>22</v>
      </c>
      <c r="H447" s="1854" t="s">
        <v>22</v>
      </c>
      <c r="I447" s="1854" t="s">
        <v>5250</v>
      </c>
    </row>
    <row customHeight="1" ht="11.25">
      <c r="A448" s="1854" t="s">
        <v>5861</v>
      </c>
      <c r="B448" s="1854" t="s">
        <v>16</v>
      </c>
      <c r="C448" s="1854" t="s">
        <v>6657</v>
      </c>
      <c r="D448" s="1854" t="s">
        <v>6658</v>
      </c>
      <c r="E448" s="1854" t="s">
        <v>6659</v>
      </c>
      <c r="F448" s="1854" t="s">
        <v>5864</v>
      </c>
      <c r="G448" s="1854" t="s">
        <v>6660</v>
      </c>
      <c r="H448" s="1854" t="s">
        <v>22</v>
      </c>
      <c r="I448" s="1854" t="s">
        <v>5250</v>
      </c>
    </row>
    <row customHeight="1" ht="11.25">
      <c r="A449" s="1854" t="s">
        <v>5861</v>
      </c>
      <c r="B449" s="1854" t="s">
        <v>16</v>
      </c>
      <c r="C449" s="1854" t="s">
        <v>6661</v>
      </c>
      <c r="D449" s="1854" t="s">
        <v>6662</v>
      </c>
      <c r="E449" s="1854" t="s">
        <v>6663</v>
      </c>
      <c r="F449" s="1854" t="s">
        <v>6058</v>
      </c>
      <c r="G449" s="1854" t="s">
        <v>6664</v>
      </c>
      <c r="H449" s="1854" t="s">
        <v>22</v>
      </c>
      <c r="I449" s="1854" t="s">
        <v>5250</v>
      </c>
    </row>
    <row customHeight="1" ht="11.25">
      <c r="A450" s="1854" t="s">
        <v>5861</v>
      </c>
      <c r="B450" s="1854" t="s">
        <v>16</v>
      </c>
      <c r="C450" s="1854" t="s">
        <v>6665</v>
      </c>
      <c r="D450" s="1854" t="s">
        <v>6666</v>
      </c>
      <c r="E450" s="1854" t="s">
        <v>6667</v>
      </c>
      <c r="F450" s="1854" t="s">
        <v>6103</v>
      </c>
      <c r="G450" s="1854" t="s">
        <v>6668</v>
      </c>
      <c r="H450" s="1854" t="s">
        <v>22</v>
      </c>
      <c r="I450" s="1854" t="s">
        <v>5250</v>
      </c>
    </row>
    <row customHeight="1" ht="11.25">
      <c r="A451" s="1854" t="s">
        <v>5861</v>
      </c>
      <c r="B451" s="1854" t="s">
        <v>16</v>
      </c>
      <c r="C451" s="1854" t="s">
        <v>6669</v>
      </c>
      <c r="D451" s="1854" t="s">
        <v>6670</v>
      </c>
      <c r="E451" s="1854" t="s">
        <v>6671</v>
      </c>
      <c r="F451" s="1854" t="s">
        <v>6131</v>
      </c>
      <c r="G451" s="1854" t="s">
        <v>6672</v>
      </c>
      <c r="H451" s="1854" t="s">
        <v>22</v>
      </c>
      <c r="I451" s="1854" t="s">
        <v>5250</v>
      </c>
    </row>
    <row customHeight="1" ht="11.25">
      <c r="A452" s="1854" t="s">
        <v>5861</v>
      </c>
      <c r="B452" s="1854" t="s">
        <v>16</v>
      </c>
      <c r="C452" s="1854" t="s">
        <v>6673</v>
      </c>
      <c r="D452" s="1854" t="s">
        <v>6674</v>
      </c>
      <c r="E452" s="1854" t="s">
        <v>6675</v>
      </c>
      <c r="F452" s="1854" t="s">
        <v>6199</v>
      </c>
      <c r="G452" s="1854" t="s">
        <v>6676</v>
      </c>
      <c r="H452" s="1854" t="s">
        <v>22</v>
      </c>
      <c r="I452" s="1854" t="s">
        <v>5250</v>
      </c>
    </row>
    <row customHeight="1" ht="11.25">
      <c r="A453" s="1854" t="s">
        <v>5861</v>
      </c>
      <c r="B453" s="1854" t="s">
        <v>16</v>
      </c>
      <c r="C453" s="1854" t="s">
        <v>6677</v>
      </c>
      <c r="D453" s="1854" t="s">
        <v>6678</v>
      </c>
      <c r="E453" s="1854" t="s">
        <v>6679</v>
      </c>
      <c r="F453" s="1854" t="s">
        <v>6368</v>
      </c>
      <c r="G453" s="1854" t="s">
        <v>6680</v>
      </c>
      <c r="H453" s="1854" t="s">
        <v>22</v>
      </c>
      <c r="I453" s="1854" t="s">
        <v>5250</v>
      </c>
    </row>
    <row customHeight="1" ht="11.25">
      <c r="A454" s="1854" t="s">
        <v>5861</v>
      </c>
      <c r="B454" s="1854" t="s">
        <v>16</v>
      </c>
      <c r="C454" s="1854" t="s">
        <v>6466</v>
      </c>
      <c r="D454" s="1854" t="s">
        <v>6467</v>
      </c>
      <c r="E454" s="1854" t="s">
        <v>6468</v>
      </c>
      <c r="F454" s="1854" t="s">
        <v>6090</v>
      </c>
      <c r="G454" s="1854" t="s">
        <v>22</v>
      </c>
      <c r="H454" s="1854" t="s">
        <v>22</v>
      </c>
      <c r="I454" s="1854" t="s">
        <v>5250</v>
      </c>
    </row>
    <row customHeight="1" ht="11.25">
      <c r="A455" s="1854" t="s">
        <v>5861</v>
      </c>
      <c r="B455" s="1854" t="s">
        <v>16</v>
      </c>
      <c r="C455" s="1854" t="s">
        <v>6681</v>
      </c>
      <c r="D455" s="1854" t="s">
        <v>6682</v>
      </c>
      <c r="E455" s="1854" t="s">
        <v>6683</v>
      </c>
      <c r="F455" s="1854" t="s">
        <v>6281</v>
      </c>
      <c r="G455" s="1854" t="s">
        <v>6684</v>
      </c>
      <c r="H455" s="1854" t="s">
        <v>22</v>
      </c>
      <c r="I455" s="1854" t="s">
        <v>5250</v>
      </c>
    </row>
    <row customHeight="1" ht="11.25">
      <c r="A456" s="1854" t="s">
        <v>5861</v>
      </c>
      <c r="B456" s="1854" t="s">
        <v>16</v>
      </c>
      <c r="C456" s="1854" t="s">
        <v>6685</v>
      </c>
      <c r="D456" s="1854" t="s">
        <v>6686</v>
      </c>
      <c r="E456" s="1854" t="s">
        <v>6687</v>
      </c>
      <c r="F456" s="1854" t="s">
        <v>5926</v>
      </c>
      <c r="G456" s="1854" t="s">
        <v>22</v>
      </c>
      <c r="H456" s="1854" t="s">
        <v>22</v>
      </c>
      <c r="I456" s="1854" t="s">
        <v>5250</v>
      </c>
    </row>
    <row customHeight="1" ht="11.25">
      <c r="A457" s="1854" t="s">
        <v>5861</v>
      </c>
      <c r="B457" s="1854" t="s">
        <v>16</v>
      </c>
      <c r="C457" s="1854" t="s">
        <v>6688</v>
      </c>
      <c r="D457" s="1854" t="s">
        <v>6689</v>
      </c>
      <c r="E457" s="1854" t="s">
        <v>6690</v>
      </c>
      <c r="F457" s="1854" t="s">
        <v>5868</v>
      </c>
      <c r="G457" s="1854" t="s">
        <v>6691</v>
      </c>
      <c r="H457" s="1854" t="s">
        <v>22</v>
      </c>
      <c r="I457" s="1854" t="s">
        <v>5250</v>
      </c>
    </row>
    <row customHeight="1" ht="11.25">
      <c r="A458" s="1854" t="s">
        <v>5861</v>
      </c>
      <c r="B458" s="1854" t="s">
        <v>16</v>
      </c>
      <c r="C458" s="1854" t="s">
        <v>6692</v>
      </c>
      <c r="D458" s="1854" t="s">
        <v>6693</v>
      </c>
      <c r="E458" s="1854" t="s">
        <v>6694</v>
      </c>
      <c r="F458" s="1854" t="s">
        <v>6178</v>
      </c>
      <c r="G458" s="1854" t="s">
        <v>22</v>
      </c>
      <c r="H458" s="1854" t="s">
        <v>22</v>
      </c>
      <c r="I458" s="1854" t="s">
        <v>5250</v>
      </c>
    </row>
    <row customHeight="1" ht="11.25">
      <c r="A459" s="1854" t="s">
        <v>5861</v>
      </c>
      <c r="B459" s="1854" t="s">
        <v>16</v>
      </c>
      <c r="C459" s="1854" t="s">
        <v>6695</v>
      </c>
      <c r="D459" s="1854" t="s">
        <v>6696</v>
      </c>
      <c r="E459" s="1854" t="s">
        <v>6697</v>
      </c>
      <c r="F459" s="1854" t="s">
        <v>6017</v>
      </c>
      <c r="G459" s="1854" t="s">
        <v>6698</v>
      </c>
      <c r="H459" s="1854" t="s">
        <v>22</v>
      </c>
      <c r="I459" s="1854" t="s">
        <v>5250</v>
      </c>
    </row>
    <row customHeight="1" ht="11.25">
      <c r="A460" s="1854" t="s">
        <v>5861</v>
      </c>
      <c r="B460" s="1854" t="s">
        <v>16</v>
      </c>
      <c r="C460" s="1854" t="s">
        <v>6699</v>
      </c>
      <c r="D460" s="1854" t="s">
        <v>6700</v>
      </c>
      <c r="E460" s="1854" t="s">
        <v>6701</v>
      </c>
      <c r="F460" s="1854" t="s">
        <v>6120</v>
      </c>
      <c r="G460" s="1854" t="s">
        <v>22</v>
      </c>
      <c r="H460" s="1854" t="s">
        <v>22</v>
      </c>
      <c r="I460" s="1854" t="s">
        <v>5250</v>
      </c>
    </row>
    <row customHeight="1" ht="11.25">
      <c r="A461" s="1854" t="s">
        <v>5861</v>
      </c>
      <c r="B461" s="1854" t="s">
        <v>16</v>
      </c>
      <c r="C461" s="1854" t="s">
        <v>6702</v>
      </c>
      <c r="D461" s="1854" t="s">
        <v>6703</v>
      </c>
      <c r="E461" s="1854" t="s">
        <v>6704</v>
      </c>
      <c r="F461" s="1854" t="s">
        <v>5868</v>
      </c>
      <c r="G461" s="1854" t="s">
        <v>6705</v>
      </c>
      <c r="H461" s="1854" t="s">
        <v>22</v>
      </c>
      <c r="I461" s="1854" t="s">
        <v>5250</v>
      </c>
    </row>
    <row customHeight="1" ht="11.25">
      <c r="A462" s="1854" t="s">
        <v>5861</v>
      </c>
      <c r="B462" s="1854" t="s">
        <v>16</v>
      </c>
      <c r="C462" s="1854" t="s">
        <v>6706</v>
      </c>
      <c r="D462" s="1854" t="s">
        <v>6707</v>
      </c>
      <c r="E462" s="1854" t="s">
        <v>6708</v>
      </c>
      <c r="F462" s="1854" t="s">
        <v>5864</v>
      </c>
      <c r="G462" s="1854" t="s">
        <v>6709</v>
      </c>
      <c r="H462" s="1854" t="s">
        <v>22</v>
      </c>
      <c r="I462" s="1854" t="s">
        <v>5250</v>
      </c>
    </row>
    <row customHeight="1" ht="11.25">
      <c r="A463" s="1854" t="s">
        <v>5861</v>
      </c>
      <c r="B463" s="1854" t="s">
        <v>16</v>
      </c>
      <c r="C463" s="1854" t="s">
        <v>6710</v>
      </c>
      <c r="D463" s="1854" t="s">
        <v>6711</v>
      </c>
      <c r="E463" s="1854" t="s">
        <v>6712</v>
      </c>
      <c r="F463" s="1854" t="s">
        <v>5971</v>
      </c>
      <c r="G463" s="1854" t="s">
        <v>22</v>
      </c>
      <c r="H463" s="1854" t="s">
        <v>22</v>
      </c>
      <c r="I463" s="1854" t="s">
        <v>5250</v>
      </c>
    </row>
    <row customHeight="1" ht="11.25">
      <c r="A464" s="1854" t="s">
        <v>5861</v>
      </c>
      <c r="B464" s="1854" t="s">
        <v>16</v>
      </c>
      <c r="C464" s="1854" t="s">
        <v>6713</v>
      </c>
      <c r="D464" s="1854" t="s">
        <v>6714</v>
      </c>
      <c r="E464" s="1854" t="s">
        <v>6715</v>
      </c>
      <c r="F464" s="1854" t="s">
        <v>5926</v>
      </c>
      <c r="G464" s="1854" t="s">
        <v>22</v>
      </c>
      <c r="H464" s="1854" t="s">
        <v>22</v>
      </c>
      <c r="I464" s="1854" t="s">
        <v>5250</v>
      </c>
    </row>
    <row customHeight="1" ht="11.25">
      <c r="A465" s="1854" t="s">
        <v>5861</v>
      </c>
      <c r="B465" s="1854" t="s">
        <v>16</v>
      </c>
      <c r="C465" s="1854" t="s">
        <v>6716</v>
      </c>
      <c r="D465" s="1854" t="s">
        <v>6717</v>
      </c>
      <c r="E465" s="1854" t="s">
        <v>6718</v>
      </c>
      <c r="F465" s="1854" t="s">
        <v>5893</v>
      </c>
      <c r="G465" s="1854" t="s">
        <v>6719</v>
      </c>
      <c r="H465" s="1854" t="s">
        <v>22</v>
      </c>
      <c r="I465" s="1854" t="s">
        <v>5250</v>
      </c>
    </row>
    <row customHeight="1" ht="11.25">
      <c r="A466" s="1854" t="s">
        <v>5861</v>
      </c>
      <c r="B466" s="1854" t="s">
        <v>16</v>
      </c>
      <c r="C466" s="1854" t="s">
        <v>6511</v>
      </c>
      <c r="D466" s="1854" t="s">
        <v>6512</v>
      </c>
      <c r="E466" s="1854" t="s">
        <v>6513</v>
      </c>
      <c r="F466" s="1854" t="s">
        <v>6044</v>
      </c>
      <c r="G466" s="1854" t="s">
        <v>22</v>
      </c>
      <c r="H466" s="1854" t="s">
        <v>22</v>
      </c>
      <c r="I466" s="1854" t="s">
        <v>5250</v>
      </c>
    </row>
    <row customHeight="1" ht="11.25">
      <c r="A467" s="1854" t="s">
        <v>5861</v>
      </c>
      <c r="B467" s="1854" t="s">
        <v>16</v>
      </c>
      <c r="C467" s="1854" t="s">
        <v>6720</v>
      </c>
      <c r="D467" s="1854" t="s">
        <v>6721</v>
      </c>
      <c r="E467" s="1854" t="s">
        <v>6722</v>
      </c>
      <c r="F467" s="1854" t="s">
        <v>5864</v>
      </c>
      <c r="G467" s="1854" t="s">
        <v>6723</v>
      </c>
      <c r="H467" s="1854" t="s">
        <v>22</v>
      </c>
      <c r="I467" s="1854" t="s">
        <v>5250</v>
      </c>
    </row>
    <row customHeight="1" ht="11.25">
      <c r="A468" s="1854" t="s">
        <v>5861</v>
      </c>
      <c r="B468" s="1854" t="s">
        <v>16</v>
      </c>
      <c r="C468" s="1854" t="s">
        <v>6724</v>
      </c>
      <c r="D468" s="1854" t="s">
        <v>6725</v>
      </c>
      <c r="E468" s="1854" t="s">
        <v>6726</v>
      </c>
      <c r="F468" s="1854" t="s">
        <v>6065</v>
      </c>
      <c r="G468" s="1854" t="s">
        <v>6727</v>
      </c>
      <c r="H468" s="1854" t="s">
        <v>22</v>
      </c>
      <c r="I468" s="1854" t="s">
        <v>5250</v>
      </c>
    </row>
    <row customHeight="1" ht="11.25">
      <c r="A469" s="1854" t="s">
        <v>5861</v>
      </c>
      <c r="B469" s="1854" t="s">
        <v>16</v>
      </c>
      <c r="C469" s="1854" t="s">
        <v>6728</v>
      </c>
      <c r="D469" s="1854" t="s">
        <v>6729</v>
      </c>
      <c r="E469" s="1854" t="s">
        <v>6730</v>
      </c>
      <c r="F469" s="1854" t="s">
        <v>6103</v>
      </c>
      <c r="G469" s="1854" t="s">
        <v>6731</v>
      </c>
      <c r="H469" s="1854" t="s">
        <v>22</v>
      </c>
      <c r="I469" s="1854" t="s">
        <v>5250</v>
      </c>
    </row>
    <row customHeight="1" ht="11.25">
      <c r="A470" s="1854" t="s">
        <v>5861</v>
      </c>
      <c r="B470" s="1854" t="s">
        <v>16</v>
      </c>
      <c r="C470" s="1854" t="s">
        <v>6732</v>
      </c>
      <c r="D470" s="1854" t="s">
        <v>6733</v>
      </c>
      <c r="E470" s="1854" t="s">
        <v>6734</v>
      </c>
      <c r="F470" s="1854" t="s">
        <v>6131</v>
      </c>
      <c r="G470" s="1854" t="s">
        <v>6735</v>
      </c>
      <c r="H470" s="1854" t="s">
        <v>22</v>
      </c>
      <c r="I470" s="1854" t="s">
        <v>5250</v>
      </c>
    </row>
    <row customHeight="1" ht="11.25">
      <c r="A471" s="1854" t="s">
        <v>5861</v>
      </c>
      <c r="B471" s="1854" t="s">
        <v>16</v>
      </c>
      <c r="C471" s="1854" t="s">
        <v>6736</v>
      </c>
      <c r="D471" s="1854" t="s">
        <v>6737</v>
      </c>
      <c r="E471" s="1854" t="s">
        <v>6738</v>
      </c>
      <c r="F471" s="1854" t="s">
        <v>6000</v>
      </c>
      <c r="G471" s="1854" t="s">
        <v>6739</v>
      </c>
      <c r="H471" s="1854" t="s">
        <v>22</v>
      </c>
      <c r="I471" s="1854" t="s">
        <v>5250</v>
      </c>
    </row>
    <row customHeight="1" ht="11.25">
      <c r="A472" s="1854" t="s">
        <v>5861</v>
      </c>
      <c r="B472" s="1854" t="s">
        <v>16</v>
      </c>
      <c r="C472" s="1854" t="s">
        <v>6740</v>
      </c>
      <c r="D472" s="1854" t="s">
        <v>6741</v>
      </c>
      <c r="E472" s="1854" t="s">
        <v>6742</v>
      </c>
      <c r="F472" s="1854" t="s">
        <v>6058</v>
      </c>
      <c r="G472" s="1854" t="s">
        <v>6743</v>
      </c>
      <c r="H472" s="1854" t="s">
        <v>22</v>
      </c>
      <c r="I472" s="1854" t="s">
        <v>5250</v>
      </c>
    </row>
    <row customHeight="1" ht="11.25">
      <c r="A473" s="1854" t="s">
        <v>5861</v>
      </c>
      <c r="B473" s="1854" t="s">
        <v>16</v>
      </c>
      <c r="C473" s="1854" t="s">
        <v>6744</v>
      </c>
      <c r="D473" s="1854" t="s">
        <v>6745</v>
      </c>
      <c r="E473" s="1854" t="s">
        <v>6746</v>
      </c>
      <c r="F473" s="1854" t="s">
        <v>5917</v>
      </c>
      <c r="G473" s="1854" t="s">
        <v>6747</v>
      </c>
      <c r="H473" s="1854" t="s">
        <v>22</v>
      </c>
      <c r="I473" s="1854" t="s">
        <v>5250</v>
      </c>
    </row>
    <row customHeight="1" ht="11.25">
      <c r="A474" s="1854" t="s">
        <v>5861</v>
      </c>
      <c r="B474" s="1854" t="s">
        <v>16</v>
      </c>
      <c r="C474" s="1854" t="s">
        <v>6748</v>
      </c>
      <c r="D474" s="1854" t="s">
        <v>6749</v>
      </c>
      <c r="E474" s="1854" t="s">
        <v>6750</v>
      </c>
      <c r="F474" s="1854" t="s">
        <v>6131</v>
      </c>
      <c r="G474" s="1854" t="s">
        <v>22</v>
      </c>
      <c r="H474" s="1854" t="s">
        <v>22</v>
      </c>
      <c r="I474" s="1854" t="s">
        <v>5250</v>
      </c>
    </row>
    <row customHeight="1" ht="11.25">
      <c r="A475" s="1854" t="s">
        <v>5861</v>
      </c>
      <c r="B475" s="1854" t="s">
        <v>16</v>
      </c>
      <c r="C475" s="1854" t="s">
        <v>6751</v>
      </c>
      <c r="D475" s="1854" t="s">
        <v>6752</v>
      </c>
      <c r="E475" s="1854" t="s">
        <v>6753</v>
      </c>
      <c r="F475" s="1854" t="s">
        <v>6058</v>
      </c>
      <c r="G475" s="1854" t="s">
        <v>6754</v>
      </c>
      <c r="H475" s="1854" t="s">
        <v>22</v>
      </c>
      <c r="I475" s="1854" t="s">
        <v>5250</v>
      </c>
    </row>
    <row customHeight="1" ht="11.25">
      <c r="A476" s="1854" t="s">
        <v>5861</v>
      </c>
      <c r="B476" s="1854" t="s">
        <v>16</v>
      </c>
      <c r="C476" s="1854" t="s">
        <v>6755</v>
      </c>
      <c r="D476" s="1854" t="s">
        <v>6756</v>
      </c>
      <c r="E476" s="1854" t="s">
        <v>6757</v>
      </c>
      <c r="F476" s="1854" t="s">
        <v>5905</v>
      </c>
      <c r="G476" s="1854" t="s">
        <v>6758</v>
      </c>
      <c r="H476" s="1854" t="s">
        <v>22</v>
      </c>
      <c r="I476" s="1854" t="s">
        <v>5250</v>
      </c>
    </row>
    <row customHeight="1" ht="11.25">
      <c r="A477" s="1854" t="s">
        <v>5861</v>
      </c>
      <c r="B477" s="1854" t="s">
        <v>16</v>
      </c>
      <c r="C477" s="1854" t="s">
        <v>6759</v>
      </c>
      <c r="D477" s="1854" t="s">
        <v>6760</v>
      </c>
      <c r="E477" s="1854" t="s">
        <v>6761</v>
      </c>
      <c r="F477" s="1854" t="s">
        <v>5868</v>
      </c>
      <c r="G477" s="1854" t="s">
        <v>6762</v>
      </c>
      <c r="H477" s="1854" t="s">
        <v>22</v>
      </c>
      <c r="I477" s="1854" t="s">
        <v>5250</v>
      </c>
    </row>
    <row customHeight="1" ht="11.25">
      <c r="A478" s="1854" t="s">
        <v>5861</v>
      </c>
      <c r="B478" s="1854" t="s">
        <v>16</v>
      </c>
      <c r="C478" s="1854" t="s">
        <v>6763</v>
      </c>
      <c r="D478" s="1854" t="s">
        <v>6764</v>
      </c>
      <c r="E478" s="1854" t="s">
        <v>6765</v>
      </c>
      <c r="F478" s="1854" t="s">
        <v>5868</v>
      </c>
      <c r="G478" s="1854" t="s">
        <v>6766</v>
      </c>
      <c r="H478" s="1854" t="s">
        <v>22</v>
      </c>
      <c r="I478" s="1854" t="s">
        <v>5250</v>
      </c>
    </row>
    <row customHeight="1" ht="11.25">
      <c r="A479" s="1854" t="s">
        <v>5861</v>
      </c>
      <c r="B479" s="1854" t="s">
        <v>16</v>
      </c>
      <c r="C479" s="1854" t="s">
        <v>6767</v>
      </c>
      <c r="D479" s="1854" t="s">
        <v>6768</v>
      </c>
      <c r="E479" s="1854" t="s">
        <v>6769</v>
      </c>
      <c r="F479" s="1854" t="s">
        <v>5992</v>
      </c>
      <c r="G479" s="1854" t="s">
        <v>6770</v>
      </c>
      <c r="H479" s="1854" t="s">
        <v>22</v>
      </c>
      <c r="I479" s="1854" t="s">
        <v>5250</v>
      </c>
    </row>
    <row customHeight="1" ht="11.25">
      <c r="A480" s="1854" t="s">
        <v>5861</v>
      </c>
      <c r="B480" s="1854" t="s">
        <v>16</v>
      </c>
      <c r="C480" s="1854" t="s">
        <v>6771</v>
      </c>
      <c r="D480" s="1854" t="s">
        <v>6772</v>
      </c>
      <c r="E480" s="1854" t="s">
        <v>6773</v>
      </c>
      <c r="F480" s="1854" t="s">
        <v>6559</v>
      </c>
      <c r="G480" s="1854" t="s">
        <v>6774</v>
      </c>
      <c r="H480" s="1854" t="s">
        <v>22</v>
      </c>
      <c r="I480" s="1854" t="s">
        <v>5250</v>
      </c>
    </row>
    <row customHeight="1" ht="11.25">
      <c r="A481" s="1854" t="s">
        <v>5861</v>
      </c>
      <c r="B481" s="1854" t="s">
        <v>16</v>
      </c>
      <c r="C481" s="1854" t="s">
        <v>6775</v>
      </c>
      <c r="D481" s="1854" t="s">
        <v>6776</v>
      </c>
      <c r="E481" s="1854" t="s">
        <v>6777</v>
      </c>
      <c r="F481" s="1854" t="s">
        <v>5926</v>
      </c>
      <c r="G481" s="1854" t="s">
        <v>22</v>
      </c>
      <c r="H481" s="1854" t="s">
        <v>22</v>
      </c>
      <c r="I481" s="1854" t="s">
        <v>5250</v>
      </c>
    </row>
    <row customHeight="1" ht="11.25">
      <c r="A482" s="1854" t="s">
        <v>5861</v>
      </c>
      <c r="B482" s="1854" t="s">
        <v>16</v>
      </c>
      <c r="C482" s="1854" t="s">
        <v>6778</v>
      </c>
      <c r="D482" s="1854" t="s">
        <v>6779</v>
      </c>
      <c r="E482" s="1854" t="s">
        <v>6780</v>
      </c>
      <c r="F482" s="1854" t="s">
        <v>6034</v>
      </c>
      <c r="G482" s="1854" t="s">
        <v>22</v>
      </c>
      <c r="H482" s="1854" t="s">
        <v>22</v>
      </c>
      <c r="I482" s="1854" t="s">
        <v>5250</v>
      </c>
    </row>
    <row customHeight="1" ht="11.25">
      <c r="A483" s="1854" t="s">
        <v>5861</v>
      </c>
      <c r="B483" s="1854" t="s">
        <v>16</v>
      </c>
      <c r="C483" s="1854" t="s">
        <v>6781</v>
      </c>
      <c r="D483" s="1854" t="s">
        <v>6782</v>
      </c>
      <c r="E483" s="1854" t="s">
        <v>6783</v>
      </c>
      <c r="F483" s="1854" t="s">
        <v>5868</v>
      </c>
      <c r="G483" s="1854" t="s">
        <v>22</v>
      </c>
      <c r="H483" s="1854" t="s">
        <v>22</v>
      </c>
      <c r="I483" s="1854" t="s">
        <v>5250</v>
      </c>
    </row>
    <row customHeight="1" ht="11.25">
      <c r="A484" s="1854" t="s">
        <v>5861</v>
      </c>
      <c r="B484" s="1854" t="s">
        <v>16</v>
      </c>
      <c r="C484" s="1854" t="s">
        <v>6784</v>
      </c>
      <c r="D484" s="1854" t="s">
        <v>6785</v>
      </c>
      <c r="E484" s="1854" t="s">
        <v>6786</v>
      </c>
      <c r="F484" s="1854" t="s">
        <v>6255</v>
      </c>
      <c r="G484" s="1854" t="s">
        <v>22</v>
      </c>
      <c r="H484" s="1854" t="s">
        <v>22</v>
      </c>
      <c r="I484" s="1854" t="s">
        <v>5250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F7D4A-69C8-E884-612A-0702DB70F83A}"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4" width="9.140625"/>
  </cols>
  <sheetData>
    <row customHeight="1" ht="11.25">
      <c r="A1" s="380" t="s">
        <v>6787</v>
      </c>
      <c r="B1" s="71" t="s">
        <v>6788</v>
      </c>
      <c r="C1" s="71" t="s">
        <v>6789</v>
      </c>
      <c r="D1" s="71" t="s">
        <v>6790</v>
      </c>
      <c r="E1" s="68" t="s">
        <v>6791</v>
      </c>
      <c r="F1" s="68" t="s">
        <v>6792</v>
      </c>
      <c r="G1" s="68" t="s">
        <v>6793</v>
      </c>
    </row>
    <row customHeight="1" ht="11.25">
      <c r="A2" s="380" t="s">
        <v>16</v>
      </c>
      <c r="B2" s="0" t="s">
        <v>138</v>
      </c>
      <c r="C2" s="0" t="s">
        <v>139</v>
      </c>
      <c r="D2" s="0" t="s">
        <v>138</v>
      </c>
      <c r="E2" s="0" t="s">
        <v>139</v>
      </c>
      <c r="F2" s="0" t="s">
        <v>6794</v>
      </c>
      <c r="G2" s="0" t="s">
        <v>137</v>
      </c>
    </row>
    <row customHeight="1" ht="11.25">
      <c r="A3" s="380" t="s">
        <v>16</v>
      </c>
      <c r="B3" s="0" t="s">
        <v>241</v>
      </c>
      <c r="C3" s="0" t="s">
        <v>242</v>
      </c>
      <c r="D3" s="0" t="s">
        <v>241</v>
      </c>
      <c r="E3" s="0" t="s">
        <v>242</v>
      </c>
      <c r="F3" s="0" t="s">
        <v>6795</v>
      </c>
      <c r="G3" s="0" t="s">
        <v>102</v>
      </c>
    </row>
    <row customHeight="1" ht="11.25">
      <c r="A4" s="380" t="s">
        <v>16</v>
      </c>
      <c r="B4" s="0" t="s">
        <v>99</v>
      </c>
      <c r="C4" s="0" t="s">
        <v>100</v>
      </c>
      <c r="D4" s="0" t="s">
        <v>99</v>
      </c>
      <c r="E4" s="0" t="s">
        <v>100</v>
      </c>
      <c r="F4" s="0" t="s">
        <v>6795</v>
      </c>
      <c r="G4" s="0" t="s">
        <v>90</v>
      </c>
    </row>
    <row customHeight="1" ht="11.25">
      <c r="A5" s="380" t="s">
        <v>16</v>
      </c>
      <c r="B5" s="0" t="s">
        <v>227</v>
      </c>
      <c r="C5" s="0" t="s">
        <v>228</v>
      </c>
      <c r="D5" s="0" t="s">
        <v>227</v>
      </c>
      <c r="E5" s="0" t="s">
        <v>228</v>
      </c>
      <c r="F5" s="0" t="s">
        <v>6795</v>
      </c>
      <c r="G5" s="0" t="s">
        <v>91</v>
      </c>
    </row>
    <row customHeight="1" ht="11.25">
      <c r="A6" s="380" t="s">
        <v>16</v>
      </c>
      <c r="B6" s="0" t="s">
        <v>124</v>
      </c>
      <c r="C6" s="0" t="s">
        <v>125</v>
      </c>
      <c r="D6" s="0" t="s">
        <v>124</v>
      </c>
      <c r="E6" s="0" t="s">
        <v>125</v>
      </c>
      <c r="F6" s="0" t="s">
        <v>6795</v>
      </c>
      <c r="G6" s="0" t="s">
        <v>115</v>
      </c>
    </row>
    <row customHeight="1" ht="11.25">
      <c r="A7" s="380" t="s">
        <v>16</v>
      </c>
      <c r="B7" s="0" t="s">
        <v>105</v>
      </c>
      <c r="C7" s="0" t="s">
        <v>106</v>
      </c>
      <c r="D7" s="0" t="s">
        <v>105</v>
      </c>
      <c r="E7" s="0" t="s">
        <v>106</v>
      </c>
      <c r="F7" s="0" t="s">
        <v>6795</v>
      </c>
      <c r="G7" s="0" t="s">
        <v>92</v>
      </c>
    </row>
    <row customHeight="1" ht="11.25">
      <c r="A8" s="380" t="s">
        <v>16</v>
      </c>
      <c r="B8" s="0" t="s">
        <v>117</v>
      </c>
      <c r="C8" s="0" t="s">
        <v>118</v>
      </c>
      <c r="D8" s="0" t="s">
        <v>117</v>
      </c>
      <c r="E8" s="0" t="s">
        <v>118</v>
      </c>
      <c r="F8" s="0" t="s">
        <v>6795</v>
      </c>
      <c r="G8" s="0" t="s">
        <v>93</v>
      </c>
    </row>
    <row customHeight="1" ht="11.25">
      <c r="A9" s="380" t="s">
        <v>16</v>
      </c>
      <c r="B9" s="0" t="s">
        <v>133</v>
      </c>
      <c r="C9" s="0" t="s">
        <v>134</v>
      </c>
      <c r="D9" s="0" t="s">
        <v>6796</v>
      </c>
      <c r="E9" s="0" t="s">
        <v>6797</v>
      </c>
      <c r="F9" s="0" t="s">
        <v>6798</v>
      </c>
      <c r="G9" s="0" t="s">
        <v>126</v>
      </c>
    </row>
    <row customHeight="1" ht="11.25">
      <c r="A10" s="380" t="s">
        <v>16</v>
      </c>
      <c r="B10" s="0" t="s">
        <v>133</v>
      </c>
      <c r="C10" s="0" t="s">
        <v>134</v>
      </c>
      <c r="D10" s="0" t="s">
        <v>133</v>
      </c>
      <c r="E10" s="0" t="s">
        <v>134</v>
      </c>
      <c r="F10" s="0" t="s">
        <v>6799</v>
      </c>
      <c r="G10" s="0" t="s">
        <v>131</v>
      </c>
    </row>
    <row customHeight="1" ht="11.25">
      <c r="A11" s="380" t="s">
        <v>16</v>
      </c>
      <c r="B11" s="0" t="s">
        <v>133</v>
      </c>
      <c r="C11" s="0" t="s">
        <v>134</v>
      </c>
      <c r="D11" s="0" t="s">
        <v>6800</v>
      </c>
      <c r="E11" s="0" t="s">
        <v>6801</v>
      </c>
      <c r="F11" s="0" t="s">
        <v>6798</v>
      </c>
      <c r="G11" s="0" t="s">
        <v>135</v>
      </c>
    </row>
    <row customHeight="1" ht="11.25">
      <c r="A12" s="380" t="s">
        <v>16</v>
      </c>
      <c r="B12" s="0" t="s">
        <v>133</v>
      </c>
      <c r="C12" s="0" t="s">
        <v>134</v>
      </c>
      <c r="D12" s="0" t="s">
        <v>6802</v>
      </c>
      <c r="E12" s="0" t="s">
        <v>6803</v>
      </c>
      <c r="F12" s="0" t="s">
        <v>6804</v>
      </c>
      <c r="G12" s="0" t="s">
        <v>140</v>
      </c>
    </row>
    <row customHeight="1" ht="11.25">
      <c r="A13" s="380" t="s">
        <v>16</v>
      </c>
      <c r="B13" s="0" t="s">
        <v>133</v>
      </c>
      <c r="C13" s="0" t="s">
        <v>134</v>
      </c>
      <c r="D13" s="0" t="s">
        <v>6805</v>
      </c>
      <c r="E13" s="0" t="s">
        <v>6806</v>
      </c>
      <c r="F13" s="0" t="s">
        <v>6798</v>
      </c>
      <c r="G13" s="0" t="s">
        <v>145</v>
      </c>
    </row>
    <row customHeight="1" ht="11.25">
      <c r="A14" s="380" t="s">
        <v>16</v>
      </c>
      <c r="B14" s="0" t="s">
        <v>133</v>
      </c>
      <c r="C14" s="0" t="s">
        <v>134</v>
      </c>
      <c r="D14" s="0" t="s">
        <v>6807</v>
      </c>
      <c r="E14" s="0" t="s">
        <v>6808</v>
      </c>
      <c r="F14" s="0" t="s">
        <v>6798</v>
      </c>
      <c r="G14" s="0" t="s">
        <v>150</v>
      </c>
    </row>
    <row customHeight="1" ht="11.25">
      <c r="A15" s="380" t="s">
        <v>16</v>
      </c>
      <c r="B15" s="0" t="s">
        <v>133</v>
      </c>
      <c r="C15" s="0" t="s">
        <v>134</v>
      </c>
      <c r="D15" s="0" t="s">
        <v>6809</v>
      </c>
      <c r="E15" s="0" t="s">
        <v>6810</v>
      </c>
      <c r="F15" s="0" t="s">
        <v>6798</v>
      </c>
      <c r="G15" s="0" t="s">
        <v>155</v>
      </c>
    </row>
    <row customHeight="1" ht="11.25">
      <c r="A16" s="380" t="s">
        <v>16</v>
      </c>
      <c r="B16" s="0" t="s">
        <v>133</v>
      </c>
      <c r="C16" s="0" t="s">
        <v>134</v>
      </c>
      <c r="D16" s="0" t="s">
        <v>6811</v>
      </c>
      <c r="E16" s="0" t="s">
        <v>6812</v>
      </c>
      <c r="F16" s="0" t="s">
        <v>6798</v>
      </c>
      <c r="G16" s="0" t="s">
        <v>160</v>
      </c>
    </row>
    <row customHeight="1" ht="11.25">
      <c r="A17" s="380" t="s">
        <v>16</v>
      </c>
      <c r="B17" s="0" t="s">
        <v>129</v>
      </c>
      <c r="C17" s="0" t="s">
        <v>130</v>
      </c>
      <c r="D17" s="0" t="s">
        <v>129</v>
      </c>
      <c r="E17" s="0" t="s">
        <v>130</v>
      </c>
      <c r="F17" s="0" t="s">
        <v>6794</v>
      </c>
      <c r="G17" s="0" t="s">
        <v>128</v>
      </c>
    </row>
    <row customHeight="1" ht="11.25">
      <c r="A18" s="380" t="s">
        <v>16</v>
      </c>
      <c r="B18" s="0" t="s">
        <v>143</v>
      </c>
      <c r="C18" s="0" t="s">
        <v>144</v>
      </c>
      <c r="D18" s="0" t="s">
        <v>6813</v>
      </c>
      <c r="E18" s="0" t="s">
        <v>6814</v>
      </c>
      <c r="F18" s="0" t="s">
        <v>6798</v>
      </c>
      <c r="G18" s="0" t="s">
        <v>169</v>
      </c>
    </row>
    <row customHeight="1" ht="11.25">
      <c r="A19" s="380" t="s">
        <v>16</v>
      </c>
      <c r="B19" s="0" t="s">
        <v>143</v>
      </c>
      <c r="C19" s="0" t="s">
        <v>144</v>
      </c>
      <c r="D19" s="0" t="s">
        <v>6815</v>
      </c>
      <c r="E19" s="0" t="s">
        <v>6816</v>
      </c>
      <c r="F19" s="0" t="s">
        <v>6817</v>
      </c>
      <c r="G19" s="0" t="s">
        <v>174</v>
      </c>
    </row>
    <row customHeight="1" ht="11.25">
      <c r="A20" s="380" t="s">
        <v>16</v>
      </c>
      <c r="B20" s="0" t="s">
        <v>143</v>
      </c>
      <c r="C20" s="0" t="s">
        <v>144</v>
      </c>
      <c r="D20" s="0" t="s">
        <v>143</v>
      </c>
      <c r="E20" s="0" t="s">
        <v>144</v>
      </c>
      <c r="F20" s="0" t="s">
        <v>6799</v>
      </c>
      <c r="G20" s="0" t="s">
        <v>142</v>
      </c>
    </row>
    <row customHeight="1" ht="11.25">
      <c r="A21" s="380" t="s">
        <v>16</v>
      </c>
      <c r="B21" s="0" t="s">
        <v>143</v>
      </c>
      <c r="C21" s="0" t="s">
        <v>144</v>
      </c>
      <c r="D21" s="0" t="s">
        <v>4573</v>
      </c>
      <c r="E21" s="0" t="s">
        <v>4574</v>
      </c>
      <c r="F21" s="0" t="s">
        <v>6817</v>
      </c>
      <c r="G21" s="0" t="s">
        <v>183</v>
      </c>
    </row>
    <row customHeight="1" ht="11.25">
      <c r="A22" s="380" t="s">
        <v>16</v>
      </c>
      <c r="B22" s="0" t="s">
        <v>143</v>
      </c>
      <c r="C22" s="0" t="s">
        <v>144</v>
      </c>
      <c r="D22" s="0" t="s">
        <v>6818</v>
      </c>
      <c r="E22" s="0" t="s">
        <v>6819</v>
      </c>
      <c r="F22" s="0" t="s">
        <v>6798</v>
      </c>
      <c r="G22" s="0" t="s">
        <v>188</v>
      </c>
    </row>
    <row customHeight="1" ht="11.25">
      <c r="A23" s="380" t="s">
        <v>16</v>
      </c>
      <c r="B23" s="0" t="s">
        <v>143</v>
      </c>
      <c r="C23" s="0" t="s">
        <v>144</v>
      </c>
      <c r="D23" s="0" t="s">
        <v>6820</v>
      </c>
      <c r="E23" s="0" t="s">
        <v>6821</v>
      </c>
      <c r="F23" s="0" t="s">
        <v>6804</v>
      </c>
      <c r="G23" s="0" t="s">
        <v>193</v>
      </c>
    </row>
    <row customHeight="1" ht="11.25">
      <c r="A24" s="380" t="s">
        <v>16</v>
      </c>
      <c r="B24" s="0" t="s">
        <v>143</v>
      </c>
      <c r="C24" s="0" t="s">
        <v>144</v>
      </c>
      <c r="D24" s="0" t="s">
        <v>6822</v>
      </c>
      <c r="E24" s="0" t="s">
        <v>6823</v>
      </c>
      <c r="F24" s="0" t="s">
        <v>6798</v>
      </c>
      <c r="G24" s="0" t="s">
        <v>198</v>
      </c>
    </row>
    <row customHeight="1" ht="11.25">
      <c r="A25" s="380" t="s">
        <v>16</v>
      </c>
      <c r="B25" s="0" t="s">
        <v>143</v>
      </c>
      <c r="C25" s="0" t="s">
        <v>144</v>
      </c>
      <c r="D25" s="0" t="s">
        <v>6824</v>
      </c>
      <c r="E25" s="0" t="s">
        <v>6825</v>
      </c>
      <c r="F25" s="0" t="s">
        <v>6798</v>
      </c>
      <c r="G25" s="0" t="s">
        <v>203</v>
      </c>
    </row>
    <row customHeight="1" ht="11.25">
      <c r="A26" s="380" t="s">
        <v>16</v>
      </c>
      <c r="B26" s="0" t="s">
        <v>148</v>
      </c>
      <c r="C26" s="0" t="s">
        <v>149</v>
      </c>
      <c r="D26" s="0" t="s">
        <v>148</v>
      </c>
      <c r="E26" s="0" t="s">
        <v>149</v>
      </c>
      <c r="F26" s="0" t="s">
        <v>6794</v>
      </c>
      <c r="G26" s="0" t="s">
        <v>147</v>
      </c>
    </row>
    <row customHeight="1" ht="11.25">
      <c r="A27" s="380" t="s">
        <v>16</v>
      </c>
      <c r="B27" s="0" t="s">
        <v>6826</v>
      </c>
      <c r="C27" s="0" t="s">
        <v>6827</v>
      </c>
      <c r="D27" s="0" t="s">
        <v>6828</v>
      </c>
      <c r="E27" s="0" t="s">
        <v>6829</v>
      </c>
      <c r="F27" s="0" t="s">
        <v>6817</v>
      </c>
      <c r="G27" s="0" t="s">
        <v>212</v>
      </c>
    </row>
    <row customHeight="1" ht="11.25">
      <c r="A28" s="380" t="s">
        <v>16</v>
      </c>
      <c r="B28" s="0" t="s">
        <v>6826</v>
      </c>
      <c r="C28" s="0" t="s">
        <v>6827</v>
      </c>
      <c r="D28" s="0" t="s">
        <v>6830</v>
      </c>
      <c r="E28" s="0" t="s">
        <v>6831</v>
      </c>
      <c r="F28" s="0" t="s">
        <v>6798</v>
      </c>
      <c r="G28" s="0" t="s">
        <v>217</v>
      </c>
    </row>
    <row customHeight="1" ht="11.25">
      <c r="A29" s="380" t="s">
        <v>16</v>
      </c>
      <c r="B29" s="0" t="s">
        <v>6826</v>
      </c>
      <c r="C29" s="0" t="s">
        <v>6827</v>
      </c>
      <c r="D29" s="0" t="s">
        <v>6832</v>
      </c>
      <c r="E29" s="0" t="s">
        <v>6833</v>
      </c>
      <c r="F29" s="0" t="s">
        <v>6798</v>
      </c>
      <c r="G29" s="0" t="s">
        <v>225</v>
      </c>
    </row>
    <row customHeight="1" ht="11.25">
      <c r="A30" s="380" t="s">
        <v>16</v>
      </c>
      <c r="B30" s="0" t="s">
        <v>6826</v>
      </c>
      <c r="C30" s="0" t="s">
        <v>6827</v>
      </c>
      <c r="D30" s="0" t="s">
        <v>6834</v>
      </c>
      <c r="E30" s="0" t="s">
        <v>6835</v>
      </c>
      <c r="F30" s="0" t="s">
        <v>6798</v>
      </c>
      <c r="G30" s="0" t="s">
        <v>229</v>
      </c>
    </row>
    <row customHeight="1" ht="11.25">
      <c r="A31" s="380" t="s">
        <v>16</v>
      </c>
      <c r="B31" s="0" t="s">
        <v>6826</v>
      </c>
      <c r="C31" s="0" t="s">
        <v>6827</v>
      </c>
      <c r="D31" s="0" t="s">
        <v>6836</v>
      </c>
      <c r="E31" s="0" t="s">
        <v>6837</v>
      </c>
      <c r="F31" s="0" t="s">
        <v>6798</v>
      </c>
      <c r="G31" s="0" t="s">
        <v>234</v>
      </c>
    </row>
    <row customHeight="1" ht="11.25">
      <c r="A32" s="380" t="s">
        <v>16</v>
      </c>
      <c r="B32" s="0" t="s">
        <v>6826</v>
      </c>
      <c r="C32" s="0" t="s">
        <v>6827</v>
      </c>
      <c r="D32" s="0" t="s">
        <v>6826</v>
      </c>
      <c r="E32" s="0" t="s">
        <v>6827</v>
      </c>
      <c r="F32" s="0" t="s">
        <v>6799</v>
      </c>
      <c r="G32" s="0" t="s">
        <v>239</v>
      </c>
    </row>
    <row customHeight="1" ht="11.25">
      <c r="A33" s="380" t="s">
        <v>16</v>
      </c>
      <c r="B33" s="0" t="s">
        <v>6826</v>
      </c>
      <c r="C33" s="0" t="s">
        <v>6827</v>
      </c>
      <c r="D33" s="0" t="s">
        <v>6838</v>
      </c>
      <c r="E33" s="0" t="s">
        <v>6839</v>
      </c>
      <c r="F33" s="0" t="s">
        <v>6798</v>
      </c>
      <c r="G33" s="0" t="s">
        <v>5218</v>
      </c>
    </row>
    <row customHeight="1" ht="11.25">
      <c r="A34" s="380" t="s">
        <v>16</v>
      </c>
      <c r="B34" s="0" t="s">
        <v>6826</v>
      </c>
      <c r="C34" s="0" t="s">
        <v>6827</v>
      </c>
      <c r="D34" s="0" t="s">
        <v>6840</v>
      </c>
      <c r="E34" s="0" t="s">
        <v>6841</v>
      </c>
      <c r="F34" s="0" t="s">
        <v>6798</v>
      </c>
      <c r="G34" s="0" t="s">
        <v>5220</v>
      </c>
    </row>
    <row customHeight="1" ht="11.25">
      <c r="A35" s="380" t="s">
        <v>16</v>
      </c>
      <c r="B35" s="0" t="s">
        <v>6826</v>
      </c>
      <c r="C35" s="0" t="s">
        <v>6827</v>
      </c>
      <c r="D35" s="0" t="s">
        <v>6842</v>
      </c>
      <c r="E35" s="0" t="s">
        <v>6843</v>
      </c>
      <c r="F35" s="0" t="s">
        <v>6798</v>
      </c>
      <c r="G35" s="0" t="s">
        <v>5225</v>
      </c>
    </row>
    <row customHeight="1" ht="11.25">
      <c r="A36" s="380" t="s">
        <v>16</v>
      </c>
      <c r="B36" s="0" t="s">
        <v>6826</v>
      </c>
      <c r="C36" s="0" t="s">
        <v>6827</v>
      </c>
      <c r="D36" s="0" t="s">
        <v>6844</v>
      </c>
      <c r="E36" s="0" t="s">
        <v>6845</v>
      </c>
      <c r="F36" s="0" t="s">
        <v>6798</v>
      </c>
      <c r="G36" s="0" t="s">
        <v>5230</v>
      </c>
    </row>
    <row customHeight="1" ht="11.25">
      <c r="A37" s="380" t="s">
        <v>16</v>
      </c>
      <c r="B37" s="0" t="s">
        <v>6826</v>
      </c>
      <c r="C37" s="0" t="s">
        <v>6827</v>
      </c>
      <c r="D37" s="0" t="s">
        <v>6846</v>
      </c>
      <c r="E37" s="0" t="s">
        <v>6847</v>
      </c>
      <c r="F37" s="0" t="s">
        <v>6798</v>
      </c>
      <c r="G37" s="0" t="s">
        <v>5234</v>
      </c>
    </row>
    <row customHeight="1" ht="11.25">
      <c r="A38" s="380" t="s">
        <v>16</v>
      </c>
      <c r="B38" s="0" t="s">
        <v>153</v>
      </c>
      <c r="C38" s="0" t="s">
        <v>154</v>
      </c>
      <c r="D38" s="0" t="s">
        <v>153</v>
      </c>
      <c r="E38" s="0" t="s">
        <v>154</v>
      </c>
      <c r="F38" s="0" t="s">
        <v>6794</v>
      </c>
      <c r="G38" s="0" t="s">
        <v>152</v>
      </c>
    </row>
    <row customHeight="1" ht="11.25">
      <c r="A39" s="380" t="s">
        <v>16</v>
      </c>
      <c r="B39" s="0" t="s">
        <v>109</v>
      </c>
      <c r="C39" s="0" t="s">
        <v>110</v>
      </c>
      <c r="D39" s="0" t="s">
        <v>109</v>
      </c>
      <c r="E39" s="0" t="s">
        <v>110</v>
      </c>
      <c r="F39" s="0" t="s">
        <v>6795</v>
      </c>
      <c r="G39" s="0" t="s">
        <v>108</v>
      </c>
    </row>
    <row customHeight="1" ht="11.25">
      <c r="A40" s="380" t="s">
        <v>16</v>
      </c>
      <c r="B40" s="0" t="s">
        <v>6848</v>
      </c>
      <c r="C40" s="0" t="s">
        <v>6849</v>
      </c>
      <c r="D40" s="0" t="s">
        <v>6848</v>
      </c>
      <c r="E40" s="0" t="s">
        <v>6849</v>
      </c>
      <c r="F40" s="0" t="s">
        <v>6794</v>
      </c>
      <c r="G40" s="0" t="s">
        <v>5251</v>
      </c>
    </row>
    <row customHeight="1" ht="11.25">
      <c r="A41" s="380" t="s">
        <v>16</v>
      </c>
      <c r="B41" s="0" t="s">
        <v>158</v>
      </c>
      <c r="C41" s="0" t="s">
        <v>159</v>
      </c>
      <c r="D41" s="0" t="s">
        <v>6850</v>
      </c>
      <c r="E41" s="0" t="s">
        <v>6851</v>
      </c>
      <c r="F41" s="0" t="s">
        <v>6798</v>
      </c>
      <c r="G41" s="0" t="s">
        <v>5255</v>
      </c>
    </row>
    <row customHeight="1" ht="11.25">
      <c r="A42" s="380" t="s">
        <v>16</v>
      </c>
      <c r="B42" s="0" t="s">
        <v>158</v>
      </c>
      <c r="C42" s="0" t="s">
        <v>159</v>
      </c>
      <c r="D42" s="0" t="s">
        <v>6852</v>
      </c>
      <c r="E42" s="0" t="s">
        <v>6853</v>
      </c>
      <c r="F42" s="0" t="s">
        <v>6798</v>
      </c>
      <c r="G42" s="0" t="s">
        <v>5258</v>
      </c>
    </row>
    <row customHeight="1" ht="11.25">
      <c r="A43" s="380" t="s">
        <v>16</v>
      </c>
      <c r="B43" s="0" t="s">
        <v>158</v>
      </c>
      <c r="C43" s="0" t="s">
        <v>159</v>
      </c>
      <c r="D43" s="0" t="s">
        <v>6854</v>
      </c>
      <c r="E43" s="0" t="s">
        <v>6855</v>
      </c>
      <c r="F43" s="0" t="s">
        <v>6798</v>
      </c>
      <c r="G43" s="0" t="s">
        <v>5265</v>
      </c>
    </row>
    <row customHeight="1" ht="11.25">
      <c r="A44" s="380" t="s">
        <v>16</v>
      </c>
      <c r="B44" s="0" t="s">
        <v>158</v>
      </c>
      <c r="C44" s="0" t="s">
        <v>159</v>
      </c>
      <c r="D44" s="0" t="s">
        <v>158</v>
      </c>
      <c r="E44" s="0" t="s">
        <v>159</v>
      </c>
      <c r="F44" s="0" t="s">
        <v>6799</v>
      </c>
      <c r="G44" s="0" t="s">
        <v>157</v>
      </c>
    </row>
    <row customHeight="1" ht="11.25">
      <c r="A45" s="380" t="s">
        <v>16</v>
      </c>
      <c r="B45" s="0" t="s">
        <v>158</v>
      </c>
      <c r="C45" s="0" t="s">
        <v>159</v>
      </c>
      <c r="D45" s="0" t="s">
        <v>6856</v>
      </c>
      <c r="E45" s="0" t="s">
        <v>6857</v>
      </c>
      <c r="F45" s="0" t="s">
        <v>6798</v>
      </c>
      <c r="G45" s="0" t="s">
        <v>5278</v>
      </c>
    </row>
    <row customHeight="1" ht="11.25">
      <c r="A46" s="380" t="s">
        <v>16</v>
      </c>
      <c r="B46" s="0" t="s">
        <v>158</v>
      </c>
      <c r="C46" s="0" t="s">
        <v>159</v>
      </c>
      <c r="D46" s="0" t="s">
        <v>6858</v>
      </c>
      <c r="E46" s="0" t="s">
        <v>6859</v>
      </c>
      <c r="F46" s="0" t="s">
        <v>6817</v>
      </c>
      <c r="G46" s="0" t="s">
        <v>5282</v>
      </c>
    </row>
    <row customHeight="1" ht="11.25">
      <c r="A47" s="380" t="s">
        <v>16</v>
      </c>
      <c r="B47" s="0" t="s">
        <v>158</v>
      </c>
      <c r="C47" s="0" t="s">
        <v>159</v>
      </c>
      <c r="D47" s="0" t="s">
        <v>6860</v>
      </c>
      <c r="E47" s="0" t="s">
        <v>6861</v>
      </c>
      <c r="F47" s="0" t="s">
        <v>6798</v>
      </c>
      <c r="G47" s="0" t="s">
        <v>5287</v>
      </c>
    </row>
    <row customHeight="1" ht="11.25">
      <c r="A48" s="380" t="s">
        <v>16</v>
      </c>
      <c r="B48" s="0" t="s">
        <v>158</v>
      </c>
      <c r="C48" s="0" t="s">
        <v>159</v>
      </c>
      <c r="D48" s="0" t="s">
        <v>6862</v>
      </c>
      <c r="E48" s="0" t="s">
        <v>6863</v>
      </c>
      <c r="F48" s="0" t="s">
        <v>6798</v>
      </c>
      <c r="G48" s="0" t="s">
        <v>5291</v>
      </c>
    </row>
    <row customHeight="1" ht="11.25">
      <c r="A49" s="380" t="s">
        <v>16</v>
      </c>
      <c r="B49" s="0" t="s">
        <v>163</v>
      </c>
      <c r="C49" s="0" t="s">
        <v>164</v>
      </c>
      <c r="D49" s="0" t="s">
        <v>163</v>
      </c>
      <c r="E49" s="0" t="s">
        <v>164</v>
      </c>
      <c r="F49" s="0" t="s">
        <v>6799</v>
      </c>
      <c r="G49" s="0" t="s">
        <v>162</v>
      </c>
    </row>
    <row customHeight="1" ht="11.25">
      <c r="A50" s="380" t="s">
        <v>16</v>
      </c>
      <c r="B50" s="0" t="s">
        <v>163</v>
      </c>
      <c r="C50" s="0" t="s">
        <v>164</v>
      </c>
      <c r="D50" s="0" t="s">
        <v>4617</v>
      </c>
      <c r="E50" s="0" t="s">
        <v>4618</v>
      </c>
      <c r="F50" s="0" t="s">
        <v>6798</v>
      </c>
      <c r="G50" s="0" t="s">
        <v>5297</v>
      </c>
    </row>
    <row customHeight="1" ht="11.25">
      <c r="A51" s="380" t="s">
        <v>16</v>
      </c>
      <c r="B51" s="0" t="s">
        <v>163</v>
      </c>
      <c r="C51" s="0" t="s">
        <v>164</v>
      </c>
      <c r="D51" s="0" t="s">
        <v>6864</v>
      </c>
      <c r="E51" s="0" t="s">
        <v>6865</v>
      </c>
      <c r="F51" s="0" t="s">
        <v>6798</v>
      </c>
      <c r="G51" s="0" t="s">
        <v>5302</v>
      </c>
    </row>
    <row customHeight="1" ht="11.25">
      <c r="A52" s="380" t="s">
        <v>16</v>
      </c>
      <c r="B52" s="0" t="s">
        <v>163</v>
      </c>
      <c r="C52" s="0" t="s">
        <v>164</v>
      </c>
      <c r="D52" s="0" t="s">
        <v>6866</v>
      </c>
      <c r="E52" s="0" t="s">
        <v>6867</v>
      </c>
      <c r="F52" s="0" t="s">
        <v>6798</v>
      </c>
      <c r="G52" s="0" t="s">
        <v>5306</v>
      </c>
    </row>
    <row customHeight="1" ht="11.25">
      <c r="A53" s="380" t="s">
        <v>16</v>
      </c>
      <c r="B53" s="0" t="s">
        <v>113</v>
      </c>
      <c r="C53" s="0" t="s">
        <v>114</v>
      </c>
      <c r="D53" s="0" t="s">
        <v>113</v>
      </c>
      <c r="E53" s="0" t="s">
        <v>114</v>
      </c>
      <c r="F53" s="0" t="s">
        <v>6795</v>
      </c>
      <c r="G53" s="0" t="s">
        <v>112</v>
      </c>
    </row>
    <row customHeight="1" ht="11.25">
      <c r="A54" s="380" t="s">
        <v>16</v>
      </c>
      <c r="B54" s="0" t="s">
        <v>167</v>
      </c>
      <c r="C54" s="0" t="s">
        <v>168</v>
      </c>
      <c r="D54" s="0" t="s">
        <v>167</v>
      </c>
      <c r="E54" s="0" t="s">
        <v>168</v>
      </c>
      <c r="F54" s="0" t="s">
        <v>6794</v>
      </c>
      <c r="G54" s="0" t="s">
        <v>166</v>
      </c>
    </row>
    <row customHeight="1" ht="11.25">
      <c r="A55" s="380" t="s">
        <v>16</v>
      </c>
      <c r="B55" s="0" t="s">
        <v>181</v>
      </c>
      <c r="C55" s="0" t="s">
        <v>182</v>
      </c>
      <c r="D55" s="0" t="s">
        <v>181</v>
      </c>
      <c r="E55" s="0" t="s">
        <v>182</v>
      </c>
      <c r="F55" s="0" t="s">
        <v>6794</v>
      </c>
      <c r="G55" s="0" t="s">
        <v>180</v>
      </c>
    </row>
    <row customHeight="1" ht="11.25">
      <c r="A56" s="380" t="s">
        <v>16</v>
      </c>
      <c r="B56" s="0" t="s">
        <v>121</v>
      </c>
      <c r="C56" s="0" t="s">
        <v>122</v>
      </c>
      <c r="D56" s="0" t="s">
        <v>121</v>
      </c>
      <c r="E56" s="0" t="s">
        <v>122</v>
      </c>
      <c r="F56" s="0" t="s">
        <v>6795</v>
      </c>
      <c r="G56" s="0" t="s">
        <v>120</v>
      </c>
    </row>
    <row customHeight="1" ht="11.25">
      <c r="A57" s="380" t="s">
        <v>16</v>
      </c>
      <c r="B57" s="0" t="s">
        <v>237</v>
      </c>
      <c r="C57" s="0" t="s">
        <v>238</v>
      </c>
      <c r="D57" s="0" t="s">
        <v>237</v>
      </c>
      <c r="E57" s="0" t="s">
        <v>238</v>
      </c>
      <c r="F57" s="0" t="s">
        <v>6794</v>
      </c>
      <c r="G57" s="0" t="s">
        <v>236</v>
      </c>
    </row>
    <row customHeight="1" ht="11.25">
      <c r="A58" s="380" t="s">
        <v>16</v>
      </c>
      <c r="B58" s="0" t="s">
        <v>6868</v>
      </c>
      <c r="C58" s="0" t="s">
        <v>6869</v>
      </c>
      <c r="D58" s="0" t="s">
        <v>6870</v>
      </c>
      <c r="E58" s="0" t="s">
        <v>6871</v>
      </c>
      <c r="F58" s="0" t="s">
        <v>6798</v>
      </c>
      <c r="G58" s="0" t="s">
        <v>5322</v>
      </c>
    </row>
    <row customHeight="1" ht="11.25">
      <c r="A59" s="380" t="s">
        <v>16</v>
      </c>
      <c r="B59" s="0" t="s">
        <v>6868</v>
      </c>
      <c r="C59" s="0" t="s">
        <v>6869</v>
      </c>
      <c r="D59" s="0" t="s">
        <v>6872</v>
      </c>
      <c r="E59" s="0" t="s">
        <v>6873</v>
      </c>
      <c r="F59" s="0" t="s">
        <v>6798</v>
      </c>
      <c r="G59" s="0" t="s">
        <v>5326</v>
      </c>
    </row>
    <row customHeight="1" ht="11.25">
      <c r="A60" s="380" t="s">
        <v>16</v>
      </c>
      <c r="B60" s="0" t="s">
        <v>6868</v>
      </c>
      <c r="C60" s="0" t="s">
        <v>6869</v>
      </c>
      <c r="D60" s="0" t="s">
        <v>6874</v>
      </c>
      <c r="E60" s="0" t="s">
        <v>6875</v>
      </c>
      <c r="F60" s="0" t="s">
        <v>6798</v>
      </c>
      <c r="G60" s="0" t="s">
        <v>5329</v>
      </c>
    </row>
    <row customHeight="1" ht="11.25">
      <c r="A61" s="380" t="s">
        <v>16</v>
      </c>
      <c r="B61" s="0" t="s">
        <v>6868</v>
      </c>
      <c r="C61" s="0" t="s">
        <v>6869</v>
      </c>
      <c r="D61" s="0" t="s">
        <v>6876</v>
      </c>
      <c r="E61" s="0" t="s">
        <v>6877</v>
      </c>
      <c r="F61" s="0" t="s">
        <v>6804</v>
      </c>
      <c r="G61" s="0" t="s">
        <v>6878</v>
      </c>
    </row>
    <row customHeight="1" ht="11.25">
      <c r="A62" s="380" t="s">
        <v>16</v>
      </c>
      <c r="B62" s="0" t="s">
        <v>6868</v>
      </c>
      <c r="C62" s="0" t="s">
        <v>6869</v>
      </c>
      <c r="D62" s="0" t="s">
        <v>6879</v>
      </c>
      <c r="E62" s="0" t="s">
        <v>6880</v>
      </c>
      <c r="F62" s="0" t="s">
        <v>6798</v>
      </c>
      <c r="G62" s="0" t="s">
        <v>6881</v>
      </c>
    </row>
    <row customHeight="1" ht="11.25">
      <c r="A63" s="380" t="s">
        <v>16</v>
      </c>
      <c r="B63" s="0" t="s">
        <v>6868</v>
      </c>
      <c r="C63" s="0" t="s">
        <v>6869</v>
      </c>
      <c r="D63" s="0" t="s">
        <v>6882</v>
      </c>
      <c r="E63" s="0" t="s">
        <v>6883</v>
      </c>
      <c r="F63" s="0" t="s">
        <v>6798</v>
      </c>
      <c r="G63" s="0" t="s">
        <v>6884</v>
      </c>
    </row>
    <row customHeight="1" ht="11.25">
      <c r="A64" s="380" t="s">
        <v>16</v>
      </c>
      <c r="B64" s="0" t="s">
        <v>6868</v>
      </c>
      <c r="C64" s="0" t="s">
        <v>6869</v>
      </c>
      <c r="D64" s="0" t="s">
        <v>6868</v>
      </c>
      <c r="E64" s="0" t="s">
        <v>6869</v>
      </c>
      <c r="F64" s="0" t="s">
        <v>6799</v>
      </c>
      <c r="G64" s="0" t="s">
        <v>6885</v>
      </c>
    </row>
    <row customHeight="1" ht="11.25">
      <c r="A65" s="380" t="s">
        <v>16</v>
      </c>
      <c r="B65" s="0" t="s">
        <v>6868</v>
      </c>
      <c r="C65" s="0" t="s">
        <v>6869</v>
      </c>
      <c r="D65" s="0" t="s">
        <v>6886</v>
      </c>
      <c r="E65" s="0" t="s">
        <v>6887</v>
      </c>
      <c r="F65" s="0" t="s">
        <v>6798</v>
      </c>
      <c r="G65" s="0" t="s">
        <v>6888</v>
      </c>
    </row>
    <row customHeight="1" ht="11.25">
      <c r="A66" s="380" t="s">
        <v>16</v>
      </c>
      <c r="B66" s="0" t="s">
        <v>172</v>
      </c>
      <c r="C66" s="0" t="s">
        <v>173</v>
      </c>
      <c r="D66" s="0" t="s">
        <v>172</v>
      </c>
      <c r="E66" s="0" t="s">
        <v>173</v>
      </c>
      <c r="F66" s="0" t="s">
        <v>6794</v>
      </c>
      <c r="G66" s="0" t="s">
        <v>171</v>
      </c>
    </row>
    <row customHeight="1" ht="11.25">
      <c r="A67" s="380" t="s">
        <v>16</v>
      </c>
      <c r="B67" s="0" t="s">
        <v>206</v>
      </c>
      <c r="C67" s="0" t="s">
        <v>207</v>
      </c>
      <c r="D67" s="0" t="s">
        <v>206</v>
      </c>
      <c r="E67" s="0" t="s">
        <v>207</v>
      </c>
      <c r="F67" s="0" t="s">
        <v>6794</v>
      </c>
      <c r="G67" s="0" t="s">
        <v>205</v>
      </c>
    </row>
    <row customHeight="1" ht="11.25">
      <c r="A68" s="380" t="s">
        <v>16</v>
      </c>
      <c r="B68" s="0" t="s">
        <v>215</v>
      </c>
      <c r="C68" s="0" t="s">
        <v>216</v>
      </c>
      <c r="D68" s="0" t="s">
        <v>6889</v>
      </c>
      <c r="E68" s="0" t="s">
        <v>6890</v>
      </c>
      <c r="F68" s="0" t="s">
        <v>6798</v>
      </c>
      <c r="G68" s="0" t="s">
        <v>6891</v>
      </c>
    </row>
    <row customHeight="1" ht="11.25">
      <c r="A69" s="380" t="s">
        <v>16</v>
      </c>
      <c r="B69" s="0" t="s">
        <v>215</v>
      </c>
      <c r="C69" s="0" t="s">
        <v>216</v>
      </c>
      <c r="D69" s="0" t="s">
        <v>6892</v>
      </c>
      <c r="E69" s="0" t="s">
        <v>6893</v>
      </c>
      <c r="F69" s="0" t="s">
        <v>6798</v>
      </c>
      <c r="G69" s="0" t="s">
        <v>5838</v>
      </c>
    </row>
    <row customHeight="1" ht="11.25">
      <c r="A70" s="380" t="s">
        <v>16</v>
      </c>
      <c r="B70" s="0" t="s">
        <v>215</v>
      </c>
      <c r="C70" s="0" t="s">
        <v>216</v>
      </c>
      <c r="D70" s="0" t="s">
        <v>6894</v>
      </c>
      <c r="E70" s="0" t="s">
        <v>6895</v>
      </c>
      <c r="F70" s="0" t="s">
        <v>6798</v>
      </c>
      <c r="G70" s="0" t="s">
        <v>6896</v>
      </c>
    </row>
    <row customHeight="1" ht="11.25">
      <c r="A71" s="380" t="s">
        <v>16</v>
      </c>
      <c r="B71" s="0" t="s">
        <v>215</v>
      </c>
      <c r="C71" s="0" t="s">
        <v>216</v>
      </c>
      <c r="D71" s="0" t="s">
        <v>6897</v>
      </c>
      <c r="E71" s="0" t="s">
        <v>6898</v>
      </c>
      <c r="F71" s="0" t="s">
        <v>6798</v>
      </c>
      <c r="G71" s="0" t="s">
        <v>6899</v>
      </c>
    </row>
    <row customHeight="1" ht="11.25">
      <c r="A72" s="380" t="s">
        <v>16</v>
      </c>
      <c r="B72" s="0" t="s">
        <v>215</v>
      </c>
      <c r="C72" s="0" t="s">
        <v>216</v>
      </c>
      <c r="D72" s="0" t="s">
        <v>6900</v>
      </c>
      <c r="E72" s="0" t="s">
        <v>6901</v>
      </c>
      <c r="F72" s="0" t="s">
        <v>6798</v>
      </c>
      <c r="G72" s="0" t="s">
        <v>6902</v>
      </c>
    </row>
    <row customHeight="1" ht="11.25">
      <c r="A73" s="380" t="s">
        <v>16</v>
      </c>
      <c r="B73" s="0" t="s">
        <v>215</v>
      </c>
      <c r="C73" s="0" t="s">
        <v>216</v>
      </c>
      <c r="D73" s="0" t="s">
        <v>215</v>
      </c>
      <c r="E73" s="0" t="s">
        <v>216</v>
      </c>
      <c r="F73" s="0" t="s">
        <v>6799</v>
      </c>
      <c r="G73" s="0" t="s">
        <v>214</v>
      </c>
    </row>
    <row customHeight="1" ht="11.25">
      <c r="A74" s="380" t="s">
        <v>16</v>
      </c>
      <c r="B74" s="0" t="s">
        <v>215</v>
      </c>
      <c r="C74" s="0" t="s">
        <v>216</v>
      </c>
      <c r="D74" s="0" t="s">
        <v>6903</v>
      </c>
      <c r="E74" s="0" t="s">
        <v>6904</v>
      </c>
      <c r="F74" s="0" t="s">
        <v>6798</v>
      </c>
      <c r="G74" s="0" t="s">
        <v>6905</v>
      </c>
    </row>
    <row customHeight="1" ht="11.25">
      <c r="A75" s="380" t="s">
        <v>16</v>
      </c>
      <c r="B75" s="0" t="s">
        <v>215</v>
      </c>
      <c r="C75" s="0" t="s">
        <v>216</v>
      </c>
      <c r="D75" s="0" t="s">
        <v>6906</v>
      </c>
      <c r="E75" s="0" t="s">
        <v>6907</v>
      </c>
      <c r="F75" s="0" t="s">
        <v>6798</v>
      </c>
      <c r="G75" s="0" t="s">
        <v>6908</v>
      </c>
    </row>
    <row customHeight="1" ht="11.25">
      <c r="A76" s="380" t="s">
        <v>16</v>
      </c>
      <c r="B76" s="0" t="s">
        <v>215</v>
      </c>
      <c r="C76" s="0" t="s">
        <v>216</v>
      </c>
      <c r="D76" s="0" t="s">
        <v>6909</v>
      </c>
      <c r="E76" s="0" t="s">
        <v>6910</v>
      </c>
      <c r="F76" s="0" t="s">
        <v>6798</v>
      </c>
      <c r="G76" s="0" t="s">
        <v>6911</v>
      </c>
    </row>
    <row customHeight="1" ht="11.25">
      <c r="A77" s="380" t="s">
        <v>16</v>
      </c>
      <c r="B77" s="0" t="s">
        <v>6912</v>
      </c>
      <c r="C77" s="0" t="s">
        <v>6913</v>
      </c>
      <c r="D77" s="0" t="s">
        <v>6912</v>
      </c>
      <c r="E77" s="0" t="s">
        <v>6913</v>
      </c>
      <c r="F77" s="0" t="s">
        <v>6794</v>
      </c>
      <c r="G77" s="0" t="s">
        <v>6914</v>
      </c>
    </row>
    <row customHeight="1" ht="11.25">
      <c r="A78" s="380" t="s">
        <v>16</v>
      </c>
      <c r="B78" s="0" t="s">
        <v>6915</v>
      </c>
      <c r="C78" s="0" t="s">
        <v>6916</v>
      </c>
      <c r="D78" s="0" t="s">
        <v>6915</v>
      </c>
      <c r="E78" s="0" t="s">
        <v>6916</v>
      </c>
      <c r="F78" s="0" t="s">
        <v>6795</v>
      </c>
      <c r="G78" s="0" t="s">
        <v>6917</v>
      </c>
    </row>
    <row customHeight="1" ht="11.25">
      <c r="A79" s="380" t="s">
        <v>16</v>
      </c>
      <c r="B79" s="0" t="s">
        <v>210</v>
      </c>
      <c r="C79" s="0" t="s">
        <v>211</v>
      </c>
      <c r="D79" s="0" t="s">
        <v>210</v>
      </c>
      <c r="E79" s="0" t="s">
        <v>211</v>
      </c>
      <c r="F79" s="0" t="s">
        <v>6794</v>
      </c>
      <c r="G79" s="0" t="s">
        <v>209</v>
      </c>
    </row>
    <row customHeight="1" ht="11.25">
      <c r="A80" s="380" t="s">
        <v>16</v>
      </c>
      <c r="B80" s="0" t="s">
        <v>201</v>
      </c>
      <c r="C80" s="0" t="s">
        <v>202</v>
      </c>
      <c r="D80" s="0" t="s">
        <v>201</v>
      </c>
      <c r="E80" s="0" t="s">
        <v>202</v>
      </c>
      <c r="F80" s="0" t="s">
        <v>6794</v>
      </c>
      <c r="G80" s="0" t="s">
        <v>200</v>
      </c>
    </row>
    <row customHeight="1" ht="11.25">
      <c r="A81" s="380" t="s">
        <v>16</v>
      </c>
      <c r="B81" s="0" t="s">
        <v>196</v>
      </c>
      <c r="C81" s="0" t="s">
        <v>197</v>
      </c>
      <c r="D81" s="0" t="s">
        <v>196</v>
      </c>
      <c r="E81" s="0" t="s">
        <v>197</v>
      </c>
      <c r="F81" s="0" t="s">
        <v>6794</v>
      </c>
      <c r="G81" s="0" t="s">
        <v>195</v>
      </c>
    </row>
    <row customHeight="1" ht="11.25">
      <c r="A82" s="380" t="s">
        <v>16</v>
      </c>
      <c r="B82" s="0" t="s">
        <v>177</v>
      </c>
      <c r="C82" s="0" t="s">
        <v>178</v>
      </c>
      <c r="D82" s="0" t="s">
        <v>177</v>
      </c>
      <c r="E82" s="0" t="s">
        <v>178</v>
      </c>
      <c r="F82" s="0" t="s">
        <v>6794</v>
      </c>
      <c r="G82" s="0" t="s">
        <v>176</v>
      </c>
    </row>
    <row customHeight="1" ht="11.25">
      <c r="A83" s="380" t="s">
        <v>16</v>
      </c>
      <c r="B83" s="0" t="s">
        <v>289</v>
      </c>
      <c r="C83" s="0" t="s">
        <v>6918</v>
      </c>
      <c r="D83" s="0" t="s">
        <v>6919</v>
      </c>
      <c r="E83" s="0" t="s">
        <v>6920</v>
      </c>
      <c r="F83" s="0" t="s">
        <v>6798</v>
      </c>
      <c r="G83" s="0" t="s">
        <v>6921</v>
      </c>
    </row>
    <row customHeight="1" ht="11.25">
      <c r="A84" s="380" t="s">
        <v>16</v>
      </c>
      <c r="B84" s="0" t="s">
        <v>289</v>
      </c>
      <c r="C84" s="0" t="s">
        <v>6918</v>
      </c>
      <c r="D84" s="0" t="s">
        <v>6922</v>
      </c>
      <c r="E84" s="0" t="s">
        <v>6923</v>
      </c>
      <c r="F84" s="0" t="s">
        <v>6804</v>
      </c>
      <c r="G84" s="0" t="s">
        <v>6924</v>
      </c>
    </row>
    <row customHeight="1" ht="11.25">
      <c r="A85" s="380" t="s">
        <v>16</v>
      </c>
      <c r="B85" s="0" t="s">
        <v>289</v>
      </c>
      <c r="C85" s="0" t="s">
        <v>6918</v>
      </c>
      <c r="D85" s="0" t="s">
        <v>6925</v>
      </c>
      <c r="E85" s="0" t="s">
        <v>6926</v>
      </c>
      <c r="F85" s="0" t="s">
        <v>6798</v>
      </c>
      <c r="G85" s="0" t="s">
        <v>6927</v>
      </c>
    </row>
    <row customHeight="1" ht="11.25">
      <c r="A86" s="380" t="s">
        <v>16</v>
      </c>
      <c r="B86" s="0" t="s">
        <v>289</v>
      </c>
      <c r="C86" s="0" t="s">
        <v>6918</v>
      </c>
      <c r="D86" s="0" t="s">
        <v>6928</v>
      </c>
      <c r="E86" s="0" t="s">
        <v>6929</v>
      </c>
      <c r="F86" s="0" t="s">
        <v>6817</v>
      </c>
      <c r="G86" s="0" t="s">
        <v>6930</v>
      </c>
    </row>
    <row customHeight="1" ht="11.25">
      <c r="A87" s="380" t="s">
        <v>16</v>
      </c>
      <c r="B87" s="0" t="s">
        <v>289</v>
      </c>
      <c r="C87" s="0" t="s">
        <v>6918</v>
      </c>
      <c r="D87" s="0" t="s">
        <v>6931</v>
      </c>
      <c r="E87" s="0" t="s">
        <v>6932</v>
      </c>
      <c r="F87" s="0" t="s">
        <v>6798</v>
      </c>
      <c r="G87" s="0" t="s">
        <v>6933</v>
      </c>
    </row>
    <row customHeight="1" ht="11.25">
      <c r="A88" s="380" t="s">
        <v>16</v>
      </c>
      <c r="B88" s="0" t="s">
        <v>289</v>
      </c>
      <c r="C88" s="0" t="s">
        <v>6918</v>
      </c>
      <c r="D88" s="0" t="s">
        <v>289</v>
      </c>
      <c r="E88" s="0" t="s">
        <v>6918</v>
      </c>
      <c r="F88" s="0" t="s">
        <v>6799</v>
      </c>
      <c r="G88" s="0" t="s">
        <v>6934</v>
      </c>
    </row>
    <row customHeight="1" ht="11.25">
      <c r="A89" s="380" t="s">
        <v>16</v>
      </c>
      <c r="B89" s="0" t="s">
        <v>289</v>
      </c>
      <c r="C89" s="0" t="s">
        <v>6918</v>
      </c>
      <c r="D89" s="0" t="s">
        <v>6935</v>
      </c>
      <c r="E89" s="0" t="s">
        <v>6936</v>
      </c>
      <c r="F89" s="0" t="s">
        <v>6798</v>
      </c>
      <c r="G89" s="0" t="s">
        <v>6937</v>
      </c>
    </row>
    <row customHeight="1" ht="11.25">
      <c r="A90" s="380" t="s">
        <v>16</v>
      </c>
      <c r="B90" s="0" t="s">
        <v>186</v>
      </c>
      <c r="C90" s="0" t="s">
        <v>187</v>
      </c>
      <c r="D90" s="0" t="s">
        <v>186</v>
      </c>
      <c r="E90" s="0" t="s">
        <v>187</v>
      </c>
      <c r="F90" s="0" t="s">
        <v>6794</v>
      </c>
      <c r="G90" s="0" t="s">
        <v>185</v>
      </c>
    </row>
    <row customHeight="1" ht="11.25">
      <c r="A91" s="380" t="s">
        <v>16</v>
      </c>
      <c r="B91" s="0" t="s">
        <v>191</v>
      </c>
      <c r="C91" s="0" t="s">
        <v>192</v>
      </c>
      <c r="D91" s="0" t="s">
        <v>191</v>
      </c>
      <c r="E91" s="0" t="s">
        <v>192</v>
      </c>
      <c r="F91" s="0" t="s">
        <v>6794</v>
      </c>
      <c r="G91" s="0" t="s">
        <v>190</v>
      </c>
    </row>
    <row customHeight="1" ht="11.25">
      <c r="A92" s="380" t="s">
        <v>16</v>
      </c>
      <c r="B92" s="0" t="s">
        <v>6938</v>
      </c>
      <c r="C92" s="0" t="s">
        <v>6939</v>
      </c>
      <c r="D92" s="0" t="s">
        <v>6940</v>
      </c>
      <c r="E92" s="0" t="s">
        <v>6941</v>
      </c>
      <c r="F92" s="0" t="s">
        <v>6798</v>
      </c>
      <c r="G92" s="0" t="s">
        <v>6942</v>
      </c>
    </row>
    <row customHeight="1" ht="11.25">
      <c r="A93" s="380" t="s">
        <v>16</v>
      </c>
      <c r="B93" s="0" t="s">
        <v>6938</v>
      </c>
      <c r="C93" s="0" t="s">
        <v>6939</v>
      </c>
      <c r="D93" s="0" t="s">
        <v>6943</v>
      </c>
      <c r="E93" s="0" t="s">
        <v>6944</v>
      </c>
      <c r="F93" s="0" t="s">
        <v>6798</v>
      </c>
      <c r="G93" s="0" t="s">
        <v>6945</v>
      </c>
    </row>
    <row customHeight="1" ht="11.25">
      <c r="A94" s="380" t="s">
        <v>16</v>
      </c>
      <c r="B94" s="0" t="s">
        <v>6938</v>
      </c>
      <c r="C94" s="0" t="s">
        <v>6939</v>
      </c>
      <c r="D94" s="0" t="s">
        <v>6946</v>
      </c>
      <c r="E94" s="0" t="s">
        <v>6947</v>
      </c>
      <c r="F94" s="0" t="s">
        <v>6798</v>
      </c>
      <c r="G94" s="0" t="s">
        <v>6948</v>
      </c>
    </row>
    <row customHeight="1" ht="11.25">
      <c r="A95" s="380" t="s">
        <v>16</v>
      </c>
      <c r="B95" s="0" t="s">
        <v>6938</v>
      </c>
      <c r="C95" s="0" t="s">
        <v>6939</v>
      </c>
      <c r="D95" s="0" t="s">
        <v>6949</v>
      </c>
      <c r="E95" s="0" t="s">
        <v>6950</v>
      </c>
      <c r="F95" s="0" t="s">
        <v>6817</v>
      </c>
      <c r="G95" s="0" t="s">
        <v>6951</v>
      </c>
    </row>
    <row customHeight="1" ht="11.25">
      <c r="A96" s="380" t="s">
        <v>16</v>
      </c>
      <c r="B96" s="0" t="s">
        <v>6938</v>
      </c>
      <c r="C96" s="0" t="s">
        <v>6939</v>
      </c>
      <c r="D96" s="0" t="s">
        <v>6952</v>
      </c>
      <c r="E96" s="0" t="s">
        <v>6953</v>
      </c>
      <c r="F96" s="0" t="s">
        <v>6798</v>
      </c>
      <c r="G96" s="0" t="s">
        <v>6954</v>
      </c>
    </row>
    <row customHeight="1" ht="11.25">
      <c r="A97" s="380" t="s">
        <v>16</v>
      </c>
      <c r="B97" s="0" t="s">
        <v>6938</v>
      </c>
      <c r="C97" s="0" t="s">
        <v>6939</v>
      </c>
      <c r="D97" s="0" t="s">
        <v>6938</v>
      </c>
      <c r="E97" s="0" t="s">
        <v>6939</v>
      </c>
      <c r="F97" s="0" t="s">
        <v>6799</v>
      </c>
      <c r="G97" s="0" t="s">
        <v>6955</v>
      </c>
    </row>
    <row customHeight="1" ht="11.25">
      <c r="A98" s="380" t="s">
        <v>16</v>
      </c>
      <c r="B98" s="0" t="s">
        <v>6938</v>
      </c>
      <c r="C98" s="0" t="s">
        <v>6939</v>
      </c>
      <c r="D98" s="0" t="s">
        <v>6956</v>
      </c>
      <c r="E98" s="0" t="s">
        <v>6957</v>
      </c>
      <c r="F98" s="0" t="s">
        <v>6817</v>
      </c>
      <c r="G98" s="0" t="s">
        <v>6958</v>
      </c>
    </row>
    <row customHeight="1" ht="11.25">
      <c r="A99" s="380" t="s">
        <v>16</v>
      </c>
      <c r="B99" s="0" t="s">
        <v>6938</v>
      </c>
      <c r="C99" s="0" t="s">
        <v>6939</v>
      </c>
      <c r="D99" s="0" t="s">
        <v>6959</v>
      </c>
      <c r="E99" s="0" t="s">
        <v>6960</v>
      </c>
      <c r="F99" s="0" t="s">
        <v>6798</v>
      </c>
      <c r="G99" s="0" t="s">
        <v>6961</v>
      </c>
    </row>
    <row customHeight="1" ht="11.25">
      <c r="A100" s="380" t="s">
        <v>16</v>
      </c>
      <c r="B100" s="0" t="s">
        <v>220</v>
      </c>
      <c r="C100" s="0" t="s">
        <v>221</v>
      </c>
      <c r="D100" s="0" t="s">
        <v>220</v>
      </c>
      <c r="E100" s="0" t="s">
        <v>221</v>
      </c>
      <c r="F100" s="0" t="s">
        <v>6794</v>
      </c>
      <c r="G100" s="0" t="s">
        <v>219</v>
      </c>
    </row>
    <row customHeight="1" ht="11.25">
      <c r="A101" s="380" t="s">
        <v>16</v>
      </c>
      <c r="B101" s="0" t="s">
        <v>223</v>
      </c>
      <c r="C101" s="0" t="s">
        <v>224</v>
      </c>
      <c r="D101" s="0" t="s">
        <v>6962</v>
      </c>
      <c r="E101" s="0" t="s">
        <v>6963</v>
      </c>
      <c r="F101" s="0" t="s">
        <v>6798</v>
      </c>
      <c r="G101" s="0" t="s">
        <v>6964</v>
      </c>
    </row>
    <row customHeight="1" ht="11.25">
      <c r="A102" s="380" t="s">
        <v>16</v>
      </c>
      <c r="B102" s="0" t="s">
        <v>223</v>
      </c>
      <c r="C102" s="0" t="s">
        <v>224</v>
      </c>
      <c r="D102" s="0" t="s">
        <v>6965</v>
      </c>
      <c r="E102" s="0" t="s">
        <v>6966</v>
      </c>
      <c r="F102" s="0" t="s">
        <v>6798</v>
      </c>
      <c r="G102" s="0" t="s">
        <v>6967</v>
      </c>
    </row>
    <row customHeight="1" ht="11.25">
      <c r="A103" s="380" t="s">
        <v>16</v>
      </c>
      <c r="B103" s="0" t="s">
        <v>223</v>
      </c>
      <c r="C103" s="0" t="s">
        <v>224</v>
      </c>
      <c r="D103" s="0" t="s">
        <v>6968</v>
      </c>
      <c r="E103" s="0" t="s">
        <v>6969</v>
      </c>
      <c r="F103" s="0" t="s">
        <v>6798</v>
      </c>
      <c r="G103" s="0" t="s">
        <v>6970</v>
      </c>
    </row>
    <row customHeight="1" ht="11.25">
      <c r="A104" s="380" t="s">
        <v>16</v>
      </c>
      <c r="B104" s="0" t="s">
        <v>223</v>
      </c>
      <c r="C104" s="0" t="s">
        <v>224</v>
      </c>
      <c r="D104" s="0" t="s">
        <v>6971</v>
      </c>
      <c r="E104" s="0" t="s">
        <v>6972</v>
      </c>
      <c r="F104" s="0" t="s">
        <v>6798</v>
      </c>
      <c r="G104" s="0" t="s">
        <v>4583</v>
      </c>
    </row>
    <row customHeight="1" ht="11.25">
      <c r="A105" s="380" t="s">
        <v>16</v>
      </c>
      <c r="B105" s="0" t="s">
        <v>223</v>
      </c>
      <c r="C105" s="0" t="s">
        <v>224</v>
      </c>
      <c r="D105" s="0" t="s">
        <v>223</v>
      </c>
      <c r="E105" s="0" t="s">
        <v>224</v>
      </c>
      <c r="F105" s="0" t="s">
        <v>6799</v>
      </c>
      <c r="G105" s="0" t="s">
        <v>222</v>
      </c>
    </row>
    <row customHeight="1" ht="11.25">
      <c r="A106" s="380" t="s">
        <v>16</v>
      </c>
      <c r="B106" s="0" t="s">
        <v>223</v>
      </c>
      <c r="C106" s="0" t="s">
        <v>224</v>
      </c>
      <c r="D106" s="0" t="s">
        <v>6973</v>
      </c>
      <c r="E106" s="0" t="s">
        <v>6974</v>
      </c>
      <c r="F106" s="0" t="s">
        <v>6798</v>
      </c>
      <c r="G106" s="0" t="s">
        <v>6975</v>
      </c>
    </row>
    <row customHeight="1" ht="11.25">
      <c r="A107" s="380" t="s">
        <v>16</v>
      </c>
      <c r="B107" s="0" t="s">
        <v>232</v>
      </c>
      <c r="C107" s="0" t="s">
        <v>233</v>
      </c>
      <c r="D107" s="0" t="s">
        <v>232</v>
      </c>
      <c r="E107" s="0" t="s">
        <v>233</v>
      </c>
      <c r="F107" s="0" t="s">
        <v>6795</v>
      </c>
      <c r="G107" s="0" t="s">
        <v>231</v>
      </c>
    </row>
    <row customHeight="1" ht="11.25">
      <c r="A108" s="380" t="s">
        <v>16</v>
      </c>
      <c r="B108" s="0" t="s">
        <v>6976</v>
      </c>
      <c r="C108" s="0" t="s">
        <v>6977</v>
      </c>
      <c r="D108" s="0" t="s">
        <v>6976</v>
      </c>
      <c r="E108" s="0" t="s">
        <v>6977</v>
      </c>
      <c r="F108" s="0" t="s">
        <v>6795</v>
      </c>
      <c r="G108" s="0" t="s">
        <v>6978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F8278-A428-A46D-2EE5-3AEBD7B5AAB3}"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2" t="s">
        <v>6979</v>
      </c>
      <c r="B1" s="842" t="s">
        <v>6980</v>
      </c>
      <c r="C1" s="1166" t="s">
        <v>6981</v>
      </c>
      <c r="D1" s="842" t="s">
        <v>6982</v>
      </c>
      <c r="E1" s="842" t="s">
        <v>6983</v>
      </c>
      <c r="F1" s="1166" t="s">
        <v>6984</v>
      </c>
      <c r="G1" s="1166" t="s">
        <v>6985</v>
      </c>
      <c r="H1" s="1166" t="s">
        <v>6986</v>
      </c>
      <c r="I1" s="1166" t="s">
        <v>6987</v>
      </c>
    </row>
    <row customHeight="1" ht="11.25">
      <c r="A2" s="1697" t="s">
        <v>137</v>
      </c>
      <c r="B2" s="1697" t="s">
        <v>6988</v>
      </c>
      <c r="C2" s="1697" t="s">
        <v>22</v>
      </c>
      <c r="D2" s="1697" t="s">
        <v>6989</v>
      </c>
      <c r="E2" s="1697" t="s">
        <v>6990</v>
      </c>
      <c r="F2" s="1697" t="s">
        <v>22</v>
      </c>
      <c r="G2" s="1697" t="s">
        <v>22</v>
      </c>
      <c r="H2" s="1697" t="s">
        <v>22</v>
      </c>
      <c r="I2" s="1697" t="s">
        <v>22</v>
      </c>
    </row>
    <row customHeight="1" ht="11.25">
      <c r="A3" s="1697" t="s">
        <v>102</v>
      </c>
      <c r="B3" s="1697" t="s">
        <v>4504</v>
      </c>
      <c r="C3" s="1697" t="s">
        <v>6991</v>
      </c>
      <c r="D3" s="1697" t="s">
        <v>4508</v>
      </c>
      <c r="E3" s="1697" t="s">
        <v>4509</v>
      </c>
      <c r="F3" s="1697" t="s">
        <v>6992</v>
      </c>
      <c r="G3" s="1697" t="s">
        <v>4517</v>
      </c>
      <c r="H3" s="1697" t="s">
        <v>6993</v>
      </c>
      <c r="I3" s="1697" t="s">
        <v>6994</v>
      </c>
    </row>
    <row customHeight="1" ht="11.25">
      <c r="A4" s="1697" t="s">
        <v>90</v>
      </c>
      <c r="B4" s="1697" t="s">
        <v>4504</v>
      </c>
      <c r="C4" s="1697" t="s">
        <v>6991</v>
      </c>
      <c r="D4" s="1697" t="s">
        <v>4508</v>
      </c>
      <c r="E4" s="1697" t="s">
        <v>4509</v>
      </c>
      <c r="F4" s="1697" t="s">
        <v>6995</v>
      </c>
      <c r="G4" s="1697" t="s">
        <v>4517</v>
      </c>
      <c r="H4" s="1697" t="s">
        <v>6996</v>
      </c>
      <c r="I4" s="1697" t="s">
        <v>6997</v>
      </c>
    </row>
    <row customHeight="1" ht="11.25">
      <c r="A5" s="1697" t="s">
        <v>91</v>
      </c>
      <c r="B5" s="1697" t="s">
        <v>4512</v>
      </c>
      <c r="C5" s="1697" t="s">
        <v>6998</v>
      </c>
      <c r="D5" s="1697" t="s">
        <v>4514</v>
      </c>
      <c r="E5" s="1697" t="s">
        <v>4515</v>
      </c>
      <c r="F5" s="1697" t="s">
        <v>4516</v>
      </c>
      <c r="G5" s="1697" t="s">
        <v>4517</v>
      </c>
      <c r="H5" s="1697" t="s">
        <v>4518</v>
      </c>
      <c r="I5" s="1697" t="s">
        <v>4519</v>
      </c>
    </row>
    <row customHeight="1" ht="11.25">
      <c r="A6" s="1697" t="s">
        <v>115</v>
      </c>
      <c r="B6" s="1697" t="s">
        <v>4512</v>
      </c>
      <c r="C6" s="1697" t="s">
        <v>6998</v>
      </c>
      <c r="D6" s="1697" t="s">
        <v>4514</v>
      </c>
      <c r="E6" s="1697" t="s">
        <v>4515</v>
      </c>
      <c r="F6" s="1697" t="s">
        <v>6999</v>
      </c>
      <c r="G6" s="1697" t="s">
        <v>4517</v>
      </c>
      <c r="H6" s="1697" t="s">
        <v>7000</v>
      </c>
      <c r="I6" s="1697" t="s">
        <v>7001</v>
      </c>
    </row>
    <row customHeight="1" ht="11.25">
      <c r="A7" s="1697" t="s">
        <v>92</v>
      </c>
      <c r="B7" s="1697" t="s">
        <v>4512</v>
      </c>
      <c r="C7" s="1697" t="s">
        <v>6998</v>
      </c>
      <c r="D7" s="1697" t="s">
        <v>4514</v>
      </c>
      <c r="E7" s="1697" t="s">
        <v>4515</v>
      </c>
      <c r="F7" s="1697" t="s">
        <v>6999</v>
      </c>
      <c r="G7" s="1697" t="s">
        <v>4517</v>
      </c>
      <c r="H7" s="1697" t="s">
        <v>7002</v>
      </c>
      <c r="I7" s="1697" t="s">
        <v>7003</v>
      </c>
    </row>
    <row customHeight="1" ht="11.25">
      <c r="A8" s="1697" t="s">
        <v>93</v>
      </c>
      <c r="B8" s="1697" t="s">
        <v>7004</v>
      </c>
      <c r="C8" s="1697" t="s">
        <v>7005</v>
      </c>
      <c r="D8" s="1697" t="s">
        <v>4508</v>
      </c>
      <c r="E8" s="1697" t="s">
        <v>4509</v>
      </c>
      <c r="F8" s="1697" t="s">
        <v>6992</v>
      </c>
      <c r="G8" s="1697" t="s">
        <v>4517</v>
      </c>
      <c r="H8" s="1697" t="s">
        <v>6993</v>
      </c>
      <c r="I8" s="1697" t="s">
        <v>6994</v>
      </c>
    </row>
    <row customHeight="1" ht="11.25">
      <c r="A9" s="1697" t="s">
        <v>126</v>
      </c>
      <c r="B9" s="1697" t="s">
        <v>7006</v>
      </c>
      <c r="C9" s="1697" t="s">
        <v>22</v>
      </c>
      <c r="D9" s="1697" t="s">
        <v>6989</v>
      </c>
      <c r="E9" s="1697" t="s">
        <v>7007</v>
      </c>
      <c r="F9" s="1697" t="s">
        <v>22</v>
      </c>
      <c r="G9" s="1697" t="s">
        <v>22</v>
      </c>
      <c r="H9" s="1697" t="s">
        <v>22</v>
      </c>
      <c r="I9"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F9D68-7CF8-81F8-08A8-1B15437B2C7D}" mc:Ignorable="x14ac xr xr2 xr3">
  <sheetPr>
    <tabColor rgb="FFFFCC99"/>
  </sheetPr>
  <dimension ref="A1:AL1211"/>
  <sheetViews>
    <sheetView topLeftCell="A1" workbookViewId="0">
      <selection activeCell="A1" sqref="A1"/>
    </sheetView>
  </sheetViews>
  <sheetFormatPr customHeight="1" defaultRowHeight="11.25"/>
  <sheetData>
    <row customHeight="1" ht="11.25">
      <c r="A1" s="0" t="s">
        <v>5855</v>
      </c>
      <c r="B1" s="0" t="s">
        <v>5856</v>
      </c>
      <c r="C1" s="0" t="s">
        <v>5857</v>
      </c>
      <c r="D1" s="0" t="s">
        <v>7008</v>
      </c>
      <c r="E1" s="0" t="s">
        <v>7009</v>
      </c>
      <c r="F1" s="0" t="s">
        <v>7010</v>
      </c>
      <c r="G1" s="0" t="s">
        <v>7011</v>
      </c>
      <c r="H1" s="0" t="s">
        <v>7012</v>
      </c>
      <c r="I1" s="0" t="s">
        <v>7013</v>
      </c>
      <c r="J1" s="0" t="s">
        <v>7014</v>
      </c>
      <c r="K1" s="0" t="s">
        <v>7015</v>
      </c>
      <c r="L1" s="0" t="s">
        <v>7016</v>
      </c>
      <c r="M1" s="0" t="s">
        <v>7017</v>
      </c>
      <c r="N1" s="0" t="s">
        <v>7018</v>
      </c>
      <c r="O1" s="0" t="s">
        <v>6788</v>
      </c>
      <c r="P1" s="0" t="s">
        <v>6790</v>
      </c>
      <c r="Q1" s="0" t="s">
        <v>6791</v>
      </c>
      <c r="R1" s="0" t="s">
        <v>7019</v>
      </c>
      <c r="S1" s="0" t="s">
        <v>7020</v>
      </c>
      <c r="T1" s="0" t="s">
        <v>7021</v>
      </c>
      <c r="U1" s="0" t="s">
        <v>7022</v>
      </c>
      <c r="V1" s="0" t="s">
        <v>7023</v>
      </c>
      <c r="W1" s="0" t="s">
        <v>7024</v>
      </c>
      <c r="X1" s="0" t="s">
        <v>7025</v>
      </c>
      <c r="Y1" s="0" t="s">
        <v>7026</v>
      </c>
      <c r="Z1" s="0" t="s">
        <v>7027</v>
      </c>
      <c r="AA1" s="0" t="s">
        <v>7028</v>
      </c>
      <c r="AB1" s="0" t="s">
        <v>7029</v>
      </c>
      <c r="AC1" s="0" t="s">
        <v>7030</v>
      </c>
      <c r="AD1" s="0" t="s">
        <v>7031</v>
      </c>
      <c r="AE1" s="0" t="s">
        <v>7032</v>
      </c>
      <c r="AF1" s="0" t="s">
        <v>7033</v>
      </c>
      <c r="AG1" s="0" t="s">
        <v>7034</v>
      </c>
      <c r="AH1" s="0" t="s">
        <v>7035</v>
      </c>
      <c r="AI1" s="0" t="s">
        <v>7036</v>
      </c>
      <c r="AJ1" s="0" t="s">
        <v>7037</v>
      </c>
      <c r="AK1" s="0" t="s">
        <v>7038</v>
      </c>
      <c r="AL1" s="0" t="s">
        <v>7039</v>
      </c>
    </row>
    <row customHeight="1" ht="11.25">
      <c r="A2" s="0" t="s">
        <v>22</v>
      </c>
      <c r="B2" s="0" t="s">
        <v>48</v>
      </c>
      <c r="C2" s="0" t="s">
        <v>50</v>
      </c>
      <c r="D2" s="0" t="s">
        <v>22</v>
      </c>
      <c r="E2" s="0" t="s">
        <v>4598</v>
      </c>
      <c r="F2" s="0" t="s">
        <v>4556</v>
      </c>
      <c r="G2" s="0" t="s">
        <v>138</v>
      </c>
      <c r="H2" s="0" t="s">
        <v>138</v>
      </c>
      <c r="I2" s="0" t="s">
        <v>139</v>
      </c>
      <c r="J2" s="0" t="s">
        <v>7040</v>
      </c>
      <c r="K2" s="0" t="s">
        <v>7041</v>
      </c>
      <c r="L2" s="0" t="s">
        <v>7042</v>
      </c>
      <c r="M2" s="0" t="s">
        <v>93</v>
      </c>
      <c r="N2" s="0" t="s">
        <v>137</v>
      </c>
      <c r="O2" s="0" t="s">
        <v>138</v>
      </c>
      <c r="P2" s="0" t="s">
        <v>138</v>
      </c>
      <c r="Q2" s="0" t="s">
        <v>139</v>
      </c>
      <c r="R2" s="0" t="s">
        <v>7040</v>
      </c>
      <c r="S2" s="0" t="s">
        <v>7041</v>
      </c>
      <c r="T2" s="0" t="s">
        <v>7043</v>
      </c>
      <c r="U2" s="0" t="s">
        <v>7044</v>
      </c>
      <c r="V2" s="0" t="s">
        <v>764</v>
      </c>
      <c r="W2" s="0" t="s">
        <v>7045</v>
      </c>
      <c r="X2" s="0" t="s">
        <v>7046</v>
      </c>
      <c r="Y2" s="0" t="s">
        <v>7044</v>
      </c>
      <c r="Z2" s="0" t="s">
        <v>7047</v>
      </c>
      <c r="AA2" s="0" t="s">
        <v>7048</v>
      </c>
      <c r="AB2" s="0" t="s">
        <v>7049</v>
      </c>
      <c r="AC2" s="0" t="s">
        <v>62</v>
      </c>
      <c r="AD2" s="0" t="s">
        <v>62</v>
      </c>
      <c r="AE2" s="0" t="s">
        <v>62</v>
      </c>
      <c r="AF2" s="0" t="s">
        <v>7050</v>
      </c>
      <c r="AG2" s="0" t="s">
        <v>7051</v>
      </c>
      <c r="AH2" s="0" t="s">
        <v>7052</v>
      </c>
      <c r="AI2" s="0" t="s">
        <v>7053</v>
      </c>
      <c r="AJ2" s="0" t="s">
        <v>7052</v>
      </c>
      <c r="AK2" s="0" t="s">
        <v>7053</v>
      </c>
      <c r="AL2" s="0" t="s">
        <v>7054</v>
      </c>
    </row>
    <row customHeight="1" ht="11.25">
      <c r="A3" s="0" t="s">
        <v>22</v>
      </c>
      <c r="B3" s="0" t="s">
        <v>48</v>
      </c>
      <c r="C3" s="0" t="s">
        <v>50</v>
      </c>
      <c r="D3" s="0" t="s">
        <v>22</v>
      </c>
      <c r="E3" s="0" t="s">
        <v>4598</v>
      </c>
      <c r="F3" s="0" t="s">
        <v>4556</v>
      </c>
      <c r="G3" s="0" t="s">
        <v>138</v>
      </c>
      <c r="H3" s="0" t="s">
        <v>138</v>
      </c>
      <c r="I3" s="0" t="s">
        <v>139</v>
      </c>
      <c r="J3" s="0" t="s">
        <v>7040</v>
      </c>
      <c r="K3" s="0" t="s">
        <v>7041</v>
      </c>
      <c r="L3" s="0" t="s">
        <v>7042</v>
      </c>
      <c r="M3" s="0" t="s">
        <v>93</v>
      </c>
      <c r="N3" s="0" t="s">
        <v>137</v>
      </c>
      <c r="O3" s="0" t="s">
        <v>138</v>
      </c>
      <c r="P3" s="0" t="s">
        <v>138</v>
      </c>
      <c r="Q3" s="0" t="s">
        <v>139</v>
      </c>
      <c r="R3" s="0" t="s">
        <v>7040</v>
      </c>
      <c r="S3" s="0" t="s">
        <v>7041</v>
      </c>
      <c r="T3" s="0" t="s">
        <v>7043</v>
      </c>
      <c r="U3" s="0" t="s">
        <v>7044</v>
      </c>
      <c r="V3" s="0" t="s">
        <v>764</v>
      </c>
      <c r="W3" s="0" t="s">
        <v>7045</v>
      </c>
      <c r="X3" s="0" t="s">
        <v>7046</v>
      </c>
      <c r="Y3" s="0" t="s">
        <v>7044</v>
      </c>
      <c r="Z3" s="0" t="s">
        <v>7047</v>
      </c>
      <c r="AA3" s="0" t="s">
        <v>7048</v>
      </c>
      <c r="AB3" s="0" t="s">
        <v>7049</v>
      </c>
      <c r="AC3" s="0" t="s">
        <v>62</v>
      </c>
      <c r="AD3" s="0" t="s">
        <v>62</v>
      </c>
      <c r="AE3" s="0" t="s">
        <v>62</v>
      </c>
      <c r="AF3" s="0" t="s">
        <v>7050</v>
      </c>
      <c r="AG3" s="0" t="s">
        <v>7051</v>
      </c>
      <c r="AH3" s="0" t="s">
        <v>7050</v>
      </c>
      <c r="AI3" s="0" t="s">
        <v>7051</v>
      </c>
      <c r="AJ3" s="0" t="s">
        <v>7050</v>
      </c>
      <c r="AK3" s="0" t="s">
        <v>7051</v>
      </c>
      <c r="AL3" s="0" t="s">
        <v>7055</v>
      </c>
    </row>
    <row customHeight="1" ht="11.25">
      <c r="A4" s="0" t="s">
        <v>22</v>
      </c>
      <c r="B4" s="0" t="s">
        <v>48</v>
      </c>
      <c r="C4" s="0" t="s">
        <v>50</v>
      </c>
      <c r="D4" s="0" t="s">
        <v>22</v>
      </c>
      <c r="E4" s="0" t="s">
        <v>7056</v>
      </c>
      <c r="F4" s="0" t="s">
        <v>4556</v>
      </c>
      <c r="G4" s="0" t="s">
        <v>138</v>
      </c>
      <c r="H4" s="0" t="s">
        <v>138</v>
      </c>
      <c r="I4" s="0" t="s">
        <v>139</v>
      </c>
      <c r="J4" s="0" t="s">
        <v>7040</v>
      </c>
      <c r="K4" s="0" t="s">
        <v>7041</v>
      </c>
      <c r="L4" s="0" t="s">
        <v>7057</v>
      </c>
      <c r="M4" s="0" t="s">
        <v>7058</v>
      </c>
      <c r="N4" s="0" t="s">
        <v>137</v>
      </c>
      <c r="O4" s="0" t="s">
        <v>138</v>
      </c>
      <c r="P4" s="0" t="s">
        <v>138</v>
      </c>
      <c r="Q4" s="0" t="s">
        <v>139</v>
      </c>
      <c r="R4" s="0" t="s">
        <v>7040</v>
      </c>
      <c r="S4" s="0" t="s">
        <v>7041</v>
      </c>
      <c r="T4" s="0" t="s">
        <v>7043</v>
      </c>
      <c r="U4" s="0" t="s">
        <v>7044</v>
      </c>
      <c r="V4" s="0" t="s">
        <v>764</v>
      </c>
      <c r="W4" s="0" t="s">
        <v>7045</v>
      </c>
      <c r="X4" s="0" t="s">
        <v>7046</v>
      </c>
      <c r="Y4" s="0" t="s">
        <v>7044</v>
      </c>
      <c r="Z4" s="0" t="s">
        <v>7047</v>
      </c>
      <c r="AA4" s="0" t="s">
        <v>7048</v>
      </c>
      <c r="AB4" s="0" t="s">
        <v>7049</v>
      </c>
      <c r="AC4" s="0" t="s">
        <v>62</v>
      </c>
      <c r="AD4" s="0" t="s">
        <v>62</v>
      </c>
      <c r="AE4" s="0" t="s">
        <v>62</v>
      </c>
      <c r="AF4" s="0" t="s">
        <v>7059</v>
      </c>
      <c r="AG4" s="0" t="s">
        <v>7060</v>
      </c>
      <c r="AH4" s="0" t="s">
        <v>7059</v>
      </c>
      <c r="AI4" s="0" t="s">
        <v>7060</v>
      </c>
      <c r="AJ4" s="0" t="s">
        <v>7059</v>
      </c>
      <c r="AK4" s="0" t="s">
        <v>7060</v>
      </c>
      <c r="AL4" s="0" t="s">
        <v>7061</v>
      </c>
    </row>
    <row customHeight="1" ht="11.25">
      <c r="A5" s="0" t="s">
        <v>22</v>
      </c>
      <c r="B5" s="0" t="s">
        <v>48</v>
      </c>
      <c r="C5" s="0" t="s">
        <v>50</v>
      </c>
      <c r="D5" s="0" t="s">
        <v>22</v>
      </c>
      <c r="E5" s="0" t="s">
        <v>7056</v>
      </c>
      <c r="F5" s="0" t="s">
        <v>4556</v>
      </c>
      <c r="G5" s="0" t="s">
        <v>138</v>
      </c>
      <c r="H5" s="0" t="s">
        <v>138</v>
      </c>
      <c r="I5" s="0" t="s">
        <v>139</v>
      </c>
      <c r="J5" s="0" t="s">
        <v>7040</v>
      </c>
      <c r="K5" s="0" t="s">
        <v>7041</v>
      </c>
      <c r="L5" s="0" t="s">
        <v>7057</v>
      </c>
      <c r="M5" s="0" t="s">
        <v>7058</v>
      </c>
      <c r="N5" s="0" t="s">
        <v>137</v>
      </c>
      <c r="O5" s="0" t="s">
        <v>138</v>
      </c>
      <c r="P5" s="0" t="s">
        <v>138</v>
      </c>
      <c r="Q5" s="0" t="s">
        <v>139</v>
      </c>
      <c r="R5" s="0" t="s">
        <v>7040</v>
      </c>
      <c r="S5" s="0" t="s">
        <v>7041</v>
      </c>
      <c r="T5" s="0" t="s">
        <v>7043</v>
      </c>
      <c r="U5" s="0" t="s">
        <v>7044</v>
      </c>
      <c r="V5" s="0" t="s">
        <v>764</v>
      </c>
      <c r="W5" s="0" t="s">
        <v>7045</v>
      </c>
      <c r="X5" s="0" t="s">
        <v>7046</v>
      </c>
      <c r="Y5" s="0" t="s">
        <v>7044</v>
      </c>
      <c r="Z5" s="0" t="s">
        <v>7047</v>
      </c>
      <c r="AA5" s="0" t="s">
        <v>7048</v>
      </c>
      <c r="AB5" s="0" t="s">
        <v>7049</v>
      </c>
      <c r="AC5" s="0" t="s">
        <v>62</v>
      </c>
      <c r="AD5" s="0" t="s">
        <v>62</v>
      </c>
      <c r="AE5" s="0" t="s">
        <v>62</v>
      </c>
      <c r="AF5" s="0" t="s">
        <v>7059</v>
      </c>
      <c r="AG5" s="0" t="s">
        <v>7060</v>
      </c>
      <c r="AH5" s="0" t="s">
        <v>7059</v>
      </c>
      <c r="AI5" s="0" t="s">
        <v>7060</v>
      </c>
      <c r="AJ5" s="0" t="s">
        <v>7059</v>
      </c>
      <c r="AK5" s="0" t="s">
        <v>7060</v>
      </c>
      <c r="AL5" s="0" t="s">
        <v>7061</v>
      </c>
    </row>
    <row customHeight="1" ht="11.25">
      <c r="A6" s="0" t="s">
        <v>22</v>
      </c>
      <c r="B6" s="0" t="s">
        <v>48</v>
      </c>
      <c r="C6" s="0" t="s">
        <v>50</v>
      </c>
      <c r="D6" s="0" t="s">
        <v>22</v>
      </c>
      <c r="E6" s="0" t="s">
        <v>7062</v>
      </c>
      <c r="F6" s="0" t="s">
        <v>4556</v>
      </c>
      <c r="G6" s="0" t="s">
        <v>138</v>
      </c>
      <c r="H6" s="0" t="s">
        <v>138</v>
      </c>
      <c r="I6" s="0" t="s">
        <v>139</v>
      </c>
      <c r="J6" s="0" t="s">
        <v>7040</v>
      </c>
      <c r="K6" s="0" t="s">
        <v>7041</v>
      </c>
      <c r="L6" s="0" t="s">
        <v>7063</v>
      </c>
      <c r="M6" s="0" t="s">
        <v>152</v>
      </c>
      <c r="N6" s="0" t="s">
        <v>137</v>
      </c>
      <c r="O6" s="0" t="s">
        <v>138</v>
      </c>
      <c r="P6" s="0" t="s">
        <v>138</v>
      </c>
      <c r="Q6" s="0" t="s">
        <v>139</v>
      </c>
      <c r="R6" s="0" t="s">
        <v>7040</v>
      </c>
      <c r="S6" s="0" t="s">
        <v>7041</v>
      </c>
      <c r="T6" s="0" t="s">
        <v>7043</v>
      </c>
      <c r="U6" s="0" t="s">
        <v>7044</v>
      </c>
      <c r="V6" s="0" t="s">
        <v>764</v>
      </c>
      <c r="W6" s="0" t="s">
        <v>7045</v>
      </c>
      <c r="X6" s="0" t="s">
        <v>7046</v>
      </c>
      <c r="Y6" s="0" t="s">
        <v>7044</v>
      </c>
      <c r="Z6" s="0" t="s">
        <v>7047</v>
      </c>
      <c r="AA6" s="0" t="s">
        <v>7048</v>
      </c>
      <c r="AB6" s="0" t="s">
        <v>7049</v>
      </c>
      <c r="AC6" s="0" t="s">
        <v>62</v>
      </c>
      <c r="AD6" s="0" t="s">
        <v>62</v>
      </c>
      <c r="AE6" s="0" t="s">
        <v>62</v>
      </c>
      <c r="AF6" s="0" t="s">
        <v>7064</v>
      </c>
      <c r="AG6" s="0" t="s">
        <v>7065</v>
      </c>
      <c r="AH6" s="0" t="s">
        <v>7066</v>
      </c>
      <c r="AI6" s="0" t="s">
        <v>7065</v>
      </c>
      <c r="AJ6" s="0" t="s">
        <v>7066</v>
      </c>
      <c r="AK6" s="0" t="s">
        <v>7065</v>
      </c>
      <c r="AL6" s="0" t="s">
        <v>7061</v>
      </c>
    </row>
    <row customHeight="1" ht="11.25">
      <c r="A7" s="0" t="s">
        <v>22</v>
      </c>
      <c r="B7" s="0" t="s">
        <v>48</v>
      </c>
      <c r="C7" s="0" t="s">
        <v>50</v>
      </c>
      <c r="D7" s="0" t="s">
        <v>22</v>
      </c>
      <c r="E7" s="0" t="s">
        <v>7062</v>
      </c>
      <c r="F7" s="0" t="s">
        <v>4556</v>
      </c>
      <c r="G7" s="0" t="s">
        <v>138</v>
      </c>
      <c r="H7" s="0" t="s">
        <v>138</v>
      </c>
      <c r="I7" s="0" t="s">
        <v>139</v>
      </c>
      <c r="J7" s="0" t="s">
        <v>7040</v>
      </c>
      <c r="K7" s="0" t="s">
        <v>7041</v>
      </c>
      <c r="L7" s="0" t="s">
        <v>7063</v>
      </c>
      <c r="M7" s="0" t="s">
        <v>152</v>
      </c>
      <c r="N7" s="0" t="s">
        <v>137</v>
      </c>
      <c r="O7" s="0" t="s">
        <v>138</v>
      </c>
      <c r="P7" s="0" t="s">
        <v>138</v>
      </c>
      <c r="Q7" s="0" t="s">
        <v>139</v>
      </c>
      <c r="R7" s="0" t="s">
        <v>7040</v>
      </c>
      <c r="S7" s="0" t="s">
        <v>7041</v>
      </c>
      <c r="T7" s="0" t="s">
        <v>7043</v>
      </c>
      <c r="U7" s="0" t="s">
        <v>7044</v>
      </c>
      <c r="V7" s="0" t="s">
        <v>764</v>
      </c>
      <c r="W7" s="0" t="s">
        <v>7045</v>
      </c>
      <c r="X7" s="0" t="s">
        <v>7046</v>
      </c>
      <c r="Y7" s="0" t="s">
        <v>7044</v>
      </c>
      <c r="Z7" s="0" t="s">
        <v>7047</v>
      </c>
      <c r="AA7" s="0" t="s">
        <v>7048</v>
      </c>
      <c r="AB7" s="0" t="s">
        <v>7049</v>
      </c>
      <c r="AC7" s="0" t="s">
        <v>62</v>
      </c>
      <c r="AD7" s="0" t="s">
        <v>62</v>
      </c>
      <c r="AE7" s="0" t="s">
        <v>62</v>
      </c>
      <c r="AF7" s="0" t="s">
        <v>7064</v>
      </c>
      <c r="AG7" s="0" t="s">
        <v>7065</v>
      </c>
      <c r="AH7" s="0" t="s">
        <v>7064</v>
      </c>
      <c r="AI7" s="0" t="s">
        <v>7065</v>
      </c>
      <c r="AJ7" s="0" t="s">
        <v>7064</v>
      </c>
      <c r="AK7" s="0" t="s">
        <v>7065</v>
      </c>
      <c r="AL7" s="0" t="s">
        <v>7061</v>
      </c>
    </row>
    <row customHeight="1" ht="11.25">
      <c r="A8" s="0" t="s">
        <v>22</v>
      </c>
      <c r="B8" s="0" t="s">
        <v>48</v>
      </c>
      <c r="C8" s="0" t="s">
        <v>50</v>
      </c>
      <c r="D8" s="0" t="s">
        <v>22</v>
      </c>
      <c r="E8" s="0" t="s">
        <v>7067</v>
      </c>
      <c r="F8" s="0" t="s">
        <v>4556</v>
      </c>
      <c r="G8" s="0" t="s">
        <v>138</v>
      </c>
      <c r="H8" s="0" t="s">
        <v>138</v>
      </c>
      <c r="I8" s="0" t="s">
        <v>139</v>
      </c>
      <c r="J8" s="0" t="s">
        <v>7040</v>
      </c>
      <c r="K8" s="0" t="s">
        <v>7041</v>
      </c>
      <c r="L8" s="0" t="s">
        <v>7068</v>
      </c>
      <c r="M8" s="0" t="s">
        <v>7069</v>
      </c>
      <c r="N8" s="0" t="s">
        <v>137</v>
      </c>
      <c r="O8" s="0" t="s">
        <v>138</v>
      </c>
      <c r="P8" s="0" t="s">
        <v>138</v>
      </c>
      <c r="Q8" s="0" t="s">
        <v>139</v>
      </c>
      <c r="R8" s="0" t="s">
        <v>7040</v>
      </c>
      <c r="S8" s="0" t="s">
        <v>7041</v>
      </c>
      <c r="T8" s="0" t="s">
        <v>7043</v>
      </c>
      <c r="U8" s="0" t="s">
        <v>7044</v>
      </c>
      <c r="V8" s="0" t="s">
        <v>764</v>
      </c>
      <c r="W8" s="0" t="s">
        <v>7045</v>
      </c>
      <c r="X8" s="0" t="s">
        <v>7046</v>
      </c>
      <c r="Y8" s="0" t="s">
        <v>7044</v>
      </c>
      <c r="Z8" s="0" t="s">
        <v>7070</v>
      </c>
      <c r="AA8" s="0" t="s">
        <v>7071</v>
      </c>
      <c r="AB8" s="0" t="s">
        <v>7072</v>
      </c>
      <c r="AC8" s="0" t="s">
        <v>62</v>
      </c>
      <c r="AD8" s="0" t="s">
        <v>62</v>
      </c>
      <c r="AE8" s="0" t="s">
        <v>62</v>
      </c>
      <c r="AF8" s="0" t="s">
        <v>7073</v>
      </c>
      <c r="AG8" s="0" t="s">
        <v>7074</v>
      </c>
      <c r="AH8" s="0" t="s">
        <v>7073</v>
      </c>
      <c r="AI8" s="0" t="s">
        <v>7074</v>
      </c>
      <c r="AJ8" s="0" t="s">
        <v>7073</v>
      </c>
      <c r="AK8" s="0" t="s">
        <v>7074</v>
      </c>
      <c r="AL8" s="0" t="s">
        <v>7061</v>
      </c>
    </row>
    <row customHeight="1" ht="11.25">
      <c r="A9" s="0" t="s">
        <v>22</v>
      </c>
      <c r="B9" s="0" t="s">
        <v>48</v>
      </c>
      <c r="C9" s="0" t="s">
        <v>50</v>
      </c>
      <c r="D9" s="0" t="s">
        <v>22</v>
      </c>
      <c r="E9" s="0" t="s">
        <v>7067</v>
      </c>
      <c r="F9" s="0" t="s">
        <v>4556</v>
      </c>
      <c r="G9" s="0" t="s">
        <v>138</v>
      </c>
      <c r="H9" s="0" t="s">
        <v>138</v>
      </c>
      <c r="I9" s="0" t="s">
        <v>139</v>
      </c>
      <c r="J9" s="0" t="s">
        <v>7040</v>
      </c>
      <c r="K9" s="0" t="s">
        <v>7041</v>
      </c>
      <c r="L9" s="0" t="s">
        <v>7068</v>
      </c>
      <c r="M9" s="0" t="s">
        <v>7069</v>
      </c>
      <c r="N9" s="0" t="s">
        <v>137</v>
      </c>
      <c r="O9" s="0" t="s">
        <v>138</v>
      </c>
      <c r="P9" s="0" t="s">
        <v>138</v>
      </c>
      <c r="Q9" s="0" t="s">
        <v>139</v>
      </c>
      <c r="R9" s="0" t="s">
        <v>7040</v>
      </c>
      <c r="S9" s="0" t="s">
        <v>7041</v>
      </c>
      <c r="T9" s="0" t="s">
        <v>7043</v>
      </c>
      <c r="U9" s="0" t="s">
        <v>7044</v>
      </c>
      <c r="V9" s="0" t="s">
        <v>764</v>
      </c>
      <c r="W9" s="0" t="s">
        <v>7045</v>
      </c>
      <c r="X9" s="0" t="s">
        <v>7046</v>
      </c>
      <c r="Y9" s="0" t="s">
        <v>7044</v>
      </c>
      <c r="Z9" s="0" t="s">
        <v>7070</v>
      </c>
      <c r="AA9" s="0" t="s">
        <v>7071</v>
      </c>
      <c r="AB9" s="0" t="s">
        <v>7072</v>
      </c>
      <c r="AC9" s="0" t="s">
        <v>62</v>
      </c>
      <c r="AD9" s="0" t="s">
        <v>62</v>
      </c>
      <c r="AE9" s="0" t="s">
        <v>62</v>
      </c>
      <c r="AF9" s="0" t="s">
        <v>7073</v>
      </c>
      <c r="AG9" s="0" t="s">
        <v>7074</v>
      </c>
      <c r="AH9" s="0" t="s">
        <v>7073</v>
      </c>
      <c r="AI9" s="0" t="s">
        <v>7074</v>
      </c>
      <c r="AJ9" s="0" t="s">
        <v>7073</v>
      </c>
      <c r="AK9" s="0" t="s">
        <v>7074</v>
      </c>
      <c r="AL9" s="0" t="s">
        <v>7061</v>
      </c>
    </row>
    <row customHeight="1" ht="11.25">
      <c r="A10" s="0" t="s">
        <v>22</v>
      </c>
      <c r="B10" s="0" t="s">
        <v>48</v>
      </c>
      <c r="C10" s="0" t="s">
        <v>50</v>
      </c>
      <c r="D10" s="0" t="s">
        <v>22</v>
      </c>
      <c r="E10" s="0" t="s">
        <v>7075</v>
      </c>
      <c r="F10" s="0" t="s">
        <v>4556</v>
      </c>
      <c r="G10" s="0" t="s">
        <v>138</v>
      </c>
      <c r="H10" s="0" t="s">
        <v>138</v>
      </c>
      <c r="I10" s="0" t="s">
        <v>139</v>
      </c>
      <c r="J10" s="0" t="s">
        <v>7076</v>
      </c>
      <c r="K10" s="0" t="s">
        <v>7077</v>
      </c>
      <c r="L10" s="0" t="s">
        <v>4647</v>
      </c>
      <c r="M10" s="0" t="s">
        <v>91</v>
      </c>
      <c r="N10" s="0" t="s">
        <v>137</v>
      </c>
      <c r="O10" s="0" t="s">
        <v>138</v>
      </c>
      <c r="P10" s="0" t="s">
        <v>138</v>
      </c>
      <c r="Q10" s="0" t="s">
        <v>139</v>
      </c>
      <c r="R10" s="0" t="s">
        <v>7076</v>
      </c>
      <c r="S10" s="0" t="s">
        <v>7077</v>
      </c>
      <c r="T10" s="0" t="s">
        <v>7043</v>
      </c>
      <c r="U10" s="0" t="s">
        <v>7044</v>
      </c>
      <c r="V10" s="0" t="s">
        <v>764</v>
      </c>
      <c r="W10" s="0" t="s">
        <v>7045</v>
      </c>
      <c r="X10" s="0" t="s">
        <v>7046</v>
      </c>
      <c r="Y10" s="0" t="s">
        <v>7044</v>
      </c>
      <c r="Z10" s="0" t="s">
        <v>7047</v>
      </c>
      <c r="AA10" s="0" t="s">
        <v>7048</v>
      </c>
      <c r="AB10" s="0" t="s">
        <v>7049</v>
      </c>
      <c r="AC10" s="0" t="s">
        <v>62</v>
      </c>
      <c r="AD10" s="0" t="s">
        <v>62</v>
      </c>
      <c r="AE10" s="0" t="s">
        <v>62</v>
      </c>
      <c r="AF10" s="0" t="s">
        <v>4688</v>
      </c>
      <c r="AG10" s="0" t="s">
        <v>7078</v>
      </c>
      <c r="AH10" s="0" t="s">
        <v>4688</v>
      </c>
      <c r="AI10" s="0" t="s">
        <v>7078</v>
      </c>
      <c r="AJ10" s="0" t="s">
        <v>4688</v>
      </c>
      <c r="AK10" s="0" t="s">
        <v>7078</v>
      </c>
      <c r="AL10" s="0" t="s">
        <v>7061</v>
      </c>
    </row>
    <row customHeight="1" ht="11.25">
      <c r="A11" s="0" t="s">
        <v>22</v>
      </c>
      <c r="B11" s="0" t="s">
        <v>48</v>
      </c>
      <c r="C11" s="0" t="s">
        <v>50</v>
      </c>
      <c r="D11" s="0" t="s">
        <v>22</v>
      </c>
      <c r="E11" s="0" t="s">
        <v>7075</v>
      </c>
      <c r="F11" s="0" t="s">
        <v>4556</v>
      </c>
      <c r="G11" s="0" t="s">
        <v>138</v>
      </c>
      <c r="H11" s="0" t="s">
        <v>138</v>
      </c>
      <c r="I11" s="0" t="s">
        <v>139</v>
      </c>
      <c r="J11" s="0" t="s">
        <v>7076</v>
      </c>
      <c r="K11" s="0" t="s">
        <v>7077</v>
      </c>
      <c r="L11" s="0" t="s">
        <v>4647</v>
      </c>
      <c r="M11" s="0" t="s">
        <v>91</v>
      </c>
      <c r="N11" s="0" t="s">
        <v>137</v>
      </c>
      <c r="O11" s="0" t="s">
        <v>138</v>
      </c>
      <c r="P11" s="0" t="s">
        <v>138</v>
      </c>
      <c r="Q11" s="0" t="s">
        <v>139</v>
      </c>
      <c r="R11" s="0" t="s">
        <v>7076</v>
      </c>
      <c r="S11" s="0" t="s">
        <v>7077</v>
      </c>
      <c r="T11" s="0" t="s">
        <v>7043</v>
      </c>
      <c r="U11" s="0" t="s">
        <v>7044</v>
      </c>
      <c r="V11" s="0" t="s">
        <v>764</v>
      </c>
      <c r="W11" s="0" t="s">
        <v>7045</v>
      </c>
      <c r="X11" s="0" t="s">
        <v>7046</v>
      </c>
      <c r="Y11" s="0" t="s">
        <v>7044</v>
      </c>
      <c r="Z11" s="0" t="s">
        <v>7047</v>
      </c>
      <c r="AA11" s="0" t="s">
        <v>7048</v>
      </c>
      <c r="AB11" s="0" t="s">
        <v>7049</v>
      </c>
      <c r="AC11" s="0" t="s">
        <v>62</v>
      </c>
      <c r="AD11" s="0" t="s">
        <v>62</v>
      </c>
      <c r="AE11" s="0" t="s">
        <v>62</v>
      </c>
      <c r="AF11" s="0" t="s">
        <v>4688</v>
      </c>
      <c r="AG11" s="0" t="s">
        <v>7078</v>
      </c>
      <c r="AH11" s="0" t="s">
        <v>4688</v>
      </c>
      <c r="AI11" s="0" t="s">
        <v>7078</v>
      </c>
      <c r="AJ11" s="0" t="s">
        <v>4688</v>
      </c>
      <c r="AK11" s="0" t="s">
        <v>7078</v>
      </c>
      <c r="AL11" s="0" t="s">
        <v>7061</v>
      </c>
    </row>
    <row customHeight="1" ht="11.25">
      <c r="A12" s="0" t="s">
        <v>22</v>
      </c>
      <c r="B12" s="0" t="s">
        <v>48</v>
      </c>
      <c r="C12" s="0" t="s">
        <v>50</v>
      </c>
      <c r="D12" s="0" t="s">
        <v>22</v>
      </c>
      <c r="E12" s="0" t="s">
        <v>7079</v>
      </c>
      <c r="F12" s="0" t="s">
        <v>4556</v>
      </c>
      <c r="G12" s="0" t="s">
        <v>138</v>
      </c>
      <c r="H12" s="0" t="s">
        <v>138</v>
      </c>
      <c r="I12" s="0" t="s">
        <v>139</v>
      </c>
      <c r="J12" s="0" t="s">
        <v>7080</v>
      </c>
      <c r="K12" s="0" t="s">
        <v>7081</v>
      </c>
      <c r="L12" s="0" t="s">
        <v>7082</v>
      </c>
      <c r="M12" s="0" t="s">
        <v>7083</v>
      </c>
      <c r="N12" s="0" t="s">
        <v>137</v>
      </c>
      <c r="O12" s="0" t="s">
        <v>138</v>
      </c>
      <c r="P12" s="0" t="s">
        <v>138</v>
      </c>
      <c r="Q12" s="0" t="s">
        <v>139</v>
      </c>
      <c r="R12" s="0" t="s">
        <v>7080</v>
      </c>
      <c r="S12" s="0" t="s">
        <v>7081</v>
      </c>
      <c r="T12" s="0" t="s">
        <v>7043</v>
      </c>
      <c r="U12" s="0" t="s">
        <v>7044</v>
      </c>
      <c r="V12" s="0" t="s">
        <v>764</v>
      </c>
      <c r="W12" s="0" t="s">
        <v>7045</v>
      </c>
      <c r="X12" s="0" t="s">
        <v>7046</v>
      </c>
      <c r="Y12" s="0" t="s">
        <v>7044</v>
      </c>
      <c r="Z12" s="0" t="s">
        <v>7084</v>
      </c>
      <c r="AA12" s="0" t="s">
        <v>7085</v>
      </c>
      <c r="AB12" s="0" t="s">
        <v>7086</v>
      </c>
      <c r="AC12" s="0" t="s">
        <v>62</v>
      </c>
      <c r="AD12" s="0" t="s">
        <v>62</v>
      </c>
      <c r="AE12" s="0" t="s">
        <v>62</v>
      </c>
      <c r="AF12" s="0" t="s">
        <v>7087</v>
      </c>
      <c r="AG12" s="0" t="s">
        <v>7088</v>
      </c>
      <c r="AH12" s="0" t="s">
        <v>7089</v>
      </c>
      <c r="AI12" s="0" t="s">
        <v>7088</v>
      </c>
      <c r="AJ12" s="0" t="s">
        <v>7089</v>
      </c>
      <c r="AK12" s="0" t="s">
        <v>7088</v>
      </c>
      <c r="AL12" s="0" t="s">
        <v>7061</v>
      </c>
    </row>
    <row customHeight="1" ht="11.25">
      <c r="A13" s="0" t="s">
        <v>22</v>
      </c>
      <c r="B13" s="0" t="s">
        <v>48</v>
      </c>
      <c r="C13" s="0" t="s">
        <v>50</v>
      </c>
      <c r="D13" s="0" t="s">
        <v>22</v>
      </c>
      <c r="E13" s="0" t="s">
        <v>7079</v>
      </c>
      <c r="F13" s="0" t="s">
        <v>4556</v>
      </c>
      <c r="G13" s="0" t="s">
        <v>138</v>
      </c>
      <c r="H13" s="0" t="s">
        <v>138</v>
      </c>
      <c r="I13" s="0" t="s">
        <v>139</v>
      </c>
      <c r="J13" s="0" t="s">
        <v>7080</v>
      </c>
      <c r="K13" s="0" t="s">
        <v>7081</v>
      </c>
      <c r="L13" s="0" t="s">
        <v>7082</v>
      </c>
      <c r="M13" s="0" t="s">
        <v>7083</v>
      </c>
      <c r="N13" s="0" t="s">
        <v>137</v>
      </c>
      <c r="O13" s="0" t="s">
        <v>138</v>
      </c>
      <c r="P13" s="0" t="s">
        <v>138</v>
      </c>
      <c r="Q13" s="0" t="s">
        <v>139</v>
      </c>
      <c r="R13" s="0" t="s">
        <v>7080</v>
      </c>
      <c r="S13" s="0" t="s">
        <v>7081</v>
      </c>
      <c r="T13" s="0" t="s">
        <v>7043</v>
      </c>
      <c r="U13" s="0" t="s">
        <v>7044</v>
      </c>
      <c r="V13" s="0" t="s">
        <v>764</v>
      </c>
      <c r="W13" s="0" t="s">
        <v>7045</v>
      </c>
      <c r="X13" s="0" t="s">
        <v>7046</v>
      </c>
      <c r="Y13" s="0" t="s">
        <v>7044</v>
      </c>
      <c r="Z13" s="0" t="s">
        <v>7084</v>
      </c>
      <c r="AA13" s="0" t="s">
        <v>7085</v>
      </c>
      <c r="AB13" s="0" t="s">
        <v>7086</v>
      </c>
      <c r="AC13" s="0" t="s">
        <v>62</v>
      </c>
      <c r="AD13" s="0" t="s">
        <v>62</v>
      </c>
      <c r="AE13" s="0" t="s">
        <v>62</v>
      </c>
      <c r="AF13" s="0" t="s">
        <v>7087</v>
      </c>
      <c r="AG13" s="0" t="s">
        <v>7088</v>
      </c>
      <c r="AH13" s="0" t="s">
        <v>7087</v>
      </c>
      <c r="AI13" s="0" t="s">
        <v>7088</v>
      </c>
      <c r="AJ13" s="0" t="s">
        <v>7087</v>
      </c>
      <c r="AK13" s="0" t="s">
        <v>7088</v>
      </c>
      <c r="AL13" s="0" t="s">
        <v>7061</v>
      </c>
    </row>
    <row customHeight="1" ht="11.25">
      <c r="A14" s="0" t="s">
        <v>22</v>
      </c>
      <c r="B14" s="0" t="s">
        <v>48</v>
      </c>
      <c r="C14" s="0" t="s">
        <v>50</v>
      </c>
      <c r="D14" s="0" t="s">
        <v>22</v>
      </c>
      <c r="E14" s="0" t="s">
        <v>7090</v>
      </c>
      <c r="F14" s="0" t="s">
        <v>4556</v>
      </c>
      <c r="G14" s="0" t="s">
        <v>138</v>
      </c>
      <c r="H14" s="0" t="s">
        <v>138</v>
      </c>
      <c r="I14" s="0" t="s">
        <v>139</v>
      </c>
      <c r="J14" s="0" t="s">
        <v>7091</v>
      </c>
      <c r="K14" s="0" t="s">
        <v>7092</v>
      </c>
      <c r="L14" s="0" t="s">
        <v>4647</v>
      </c>
      <c r="M14" s="0" t="s">
        <v>92</v>
      </c>
      <c r="N14" s="0" t="s">
        <v>137</v>
      </c>
      <c r="O14" s="0" t="s">
        <v>138</v>
      </c>
      <c r="P14" s="0" t="s">
        <v>138</v>
      </c>
      <c r="Q14" s="0" t="s">
        <v>139</v>
      </c>
      <c r="R14" s="0" t="s">
        <v>7091</v>
      </c>
      <c r="S14" s="0" t="s">
        <v>7092</v>
      </c>
      <c r="T14" s="0" t="s">
        <v>7043</v>
      </c>
      <c r="U14" s="0" t="s">
        <v>7044</v>
      </c>
      <c r="V14" s="0" t="s">
        <v>764</v>
      </c>
      <c r="W14" s="0" t="s">
        <v>7045</v>
      </c>
      <c r="X14" s="0" t="s">
        <v>7046</v>
      </c>
      <c r="Y14" s="0" t="s">
        <v>7044</v>
      </c>
      <c r="Z14" s="0" t="s">
        <v>7093</v>
      </c>
      <c r="AA14" s="0" t="s">
        <v>7048</v>
      </c>
      <c r="AB14" s="0" t="s">
        <v>7094</v>
      </c>
      <c r="AC14" s="0" t="s">
        <v>62</v>
      </c>
      <c r="AD14" s="0" t="s">
        <v>62</v>
      </c>
      <c r="AE14" s="0" t="s">
        <v>62</v>
      </c>
      <c r="AF14" s="0" t="s">
        <v>7095</v>
      </c>
      <c r="AG14" s="0" t="s">
        <v>7096</v>
      </c>
      <c r="AH14" s="0" t="s">
        <v>7095</v>
      </c>
      <c r="AI14" s="0" t="s">
        <v>7096</v>
      </c>
      <c r="AJ14" s="0" t="s">
        <v>7095</v>
      </c>
      <c r="AK14" s="0" t="s">
        <v>7096</v>
      </c>
      <c r="AL14" s="0" t="s">
        <v>7061</v>
      </c>
    </row>
    <row customHeight="1" ht="11.25">
      <c r="A15" s="0" t="s">
        <v>22</v>
      </c>
      <c r="B15" s="0" t="s">
        <v>48</v>
      </c>
      <c r="C15" s="0" t="s">
        <v>50</v>
      </c>
      <c r="D15" s="0" t="s">
        <v>22</v>
      </c>
      <c r="E15" s="0" t="s">
        <v>7090</v>
      </c>
      <c r="F15" s="0" t="s">
        <v>4556</v>
      </c>
      <c r="G15" s="0" t="s">
        <v>138</v>
      </c>
      <c r="H15" s="0" t="s">
        <v>138</v>
      </c>
      <c r="I15" s="0" t="s">
        <v>139</v>
      </c>
      <c r="J15" s="0" t="s">
        <v>7091</v>
      </c>
      <c r="K15" s="0" t="s">
        <v>7092</v>
      </c>
      <c r="L15" s="0" t="s">
        <v>4647</v>
      </c>
      <c r="M15" s="0" t="s">
        <v>92</v>
      </c>
      <c r="N15" s="0" t="s">
        <v>137</v>
      </c>
      <c r="O15" s="0" t="s">
        <v>138</v>
      </c>
      <c r="P15" s="0" t="s">
        <v>138</v>
      </c>
      <c r="Q15" s="0" t="s">
        <v>139</v>
      </c>
      <c r="R15" s="0" t="s">
        <v>7091</v>
      </c>
      <c r="S15" s="0" t="s">
        <v>7092</v>
      </c>
      <c r="T15" s="0" t="s">
        <v>7043</v>
      </c>
      <c r="U15" s="0" t="s">
        <v>7044</v>
      </c>
      <c r="V15" s="0" t="s">
        <v>764</v>
      </c>
      <c r="W15" s="0" t="s">
        <v>7045</v>
      </c>
      <c r="X15" s="0" t="s">
        <v>7046</v>
      </c>
      <c r="Y15" s="0" t="s">
        <v>7044</v>
      </c>
      <c r="Z15" s="0" t="s">
        <v>7093</v>
      </c>
      <c r="AA15" s="0" t="s">
        <v>7048</v>
      </c>
      <c r="AB15" s="0" t="s">
        <v>7094</v>
      </c>
      <c r="AC15" s="0" t="s">
        <v>62</v>
      </c>
      <c r="AD15" s="0" t="s">
        <v>62</v>
      </c>
      <c r="AE15" s="0" t="s">
        <v>62</v>
      </c>
      <c r="AF15" s="0" t="s">
        <v>7095</v>
      </c>
      <c r="AG15" s="0" t="s">
        <v>7096</v>
      </c>
      <c r="AH15" s="0" t="s">
        <v>7097</v>
      </c>
      <c r="AI15" s="0" t="s">
        <v>7096</v>
      </c>
      <c r="AJ15" s="0" t="s">
        <v>7097</v>
      </c>
      <c r="AK15" s="0" t="s">
        <v>7096</v>
      </c>
      <c r="AL15" s="0" t="s">
        <v>7061</v>
      </c>
    </row>
    <row customHeight="1" ht="11.25">
      <c r="A16" s="0" t="s">
        <v>22</v>
      </c>
      <c r="B16" s="0" t="s">
        <v>48</v>
      </c>
      <c r="C16" s="0" t="s">
        <v>50</v>
      </c>
      <c r="D16" s="0" t="s">
        <v>22</v>
      </c>
      <c r="E16" s="0" t="s">
        <v>4572</v>
      </c>
      <c r="F16" s="0" t="s">
        <v>4556</v>
      </c>
      <c r="G16" s="0" t="s">
        <v>138</v>
      </c>
      <c r="H16" s="0" t="s">
        <v>138</v>
      </c>
      <c r="I16" s="0" t="s">
        <v>139</v>
      </c>
      <c r="J16" s="0" t="s">
        <v>7098</v>
      </c>
      <c r="K16" s="0" t="s">
        <v>7099</v>
      </c>
      <c r="L16" s="0" t="s">
        <v>7100</v>
      </c>
      <c r="M16" s="0" t="s">
        <v>198</v>
      </c>
      <c r="N16" s="0" t="s">
        <v>137</v>
      </c>
      <c r="O16" s="0" t="s">
        <v>138</v>
      </c>
      <c r="P16" s="0" t="s">
        <v>138</v>
      </c>
      <c r="Q16" s="0" t="s">
        <v>139</v>
      </c>
      <c r="R16" s="0" t="s">
        <v>7098</v>
      </c>
      <c r="S16" s="0" t="s">
        <v>7099</v>
      </c>
      <c r="T16" s="0" t="s">
        <v>7101</v>
      </c>
      <c r="U16" s="0" t="s">
        <v>7102</v>
      </c>
      <c r="V16" s="0" t="s">
        <v>764</v>
      </c>
      <c r="W16" s="0" t="s">
        <v>7045</v>
      </c>
      <c r="X16" s="0" t="s">
        <v>7103</v>
      </c>
      <c r="Y16" s="0" t="s">
        <v>7102</v>
      </c>
      <c r="Z16" s="0" t="s">
        <v>7104</v>
      </c>
      <c r="AA16" s="0" t="s">
        <v>7105</v>
      </c>
      <c r="AB16" s="0" t="s">
        <v>7106</v>
      </c>
      <c r="AC16" s="0" t="s">
        <v>62</v>
      </c>
      <c r="AD16" s="0" t="s">
        <v>62</v>
      </c>
      <c r="AE16" s="0" t="s">
        <v>62</v>
      </c>
      <c r="AF16" s="0" t="s">
        <v>7107</v>
      </c>
      <c r="AG16" s="0" t="s">
        <v>7108</v>
      </c>
      <c r="AH16" s="0" t="s">
        <v>7109</v>
      </c>
      <c r="AI16" s="0" t="s">
        <v>7108</v>
      </c>
      <c r="AJ16" s="0" t="s">
        <v>7109</v>
      </c>
      <c r="AK16" s="0" t="s">
        <v>7108</v>
      </c>
      <c r="AL16" s="0" t="s">
        <v>7061</v>
      </c>
    </row>
    <row customHeight="1" ht="11.25">
      <c r="A17" s="0" t="s">
        <v>22</v>
      </c>
      <c r="B17" s="0" t="s">
        <v>48</v>
      </c>
      <c r="C17" s="0" t="s">
        <v>50</v>
      </c>
      <c r="D17" s="0" t="s">
        <v>22</v>
      </c>
      <c r="E17" s="0" t="s">
        <v>4572</v>
      </c>
      <c r="F17" s="0" t="s">
        <v>4556</v>
      </c>
      <c r="G17" s="0" t="s">
        <v>138</v>
      </c>
      <c r="H17" s="0" t="s">
        <v>138</v>
      </c>
      <c r="I17" s="0" t="s">
        <v>139</v>
      </c>
      <c r="J17" s="0" t="s">
        <v>7098</v>
      </c>
      <c r="K17" s="0" t="s">
        <v>7099</v>
      </c>
      <c r="L17" s="0" t="s">
        <v>7100</v>
      </c>
      <c r="M17" s="0" t="s">
        <v>198</v>
      </c>
      <c r="N17" s="0" t="s">
        <v>137</v>
      </c>
      <c r="O17" s="0" t="s">
        <v>138</v>
      </c>
      <c r="P17" s="0" t="s">
        <v>138</v>
      </c>
      <c r="Q17" s="0" t="s">
        <v>139</v>
      </c>
      <c r="R17" s="0" t="s">
        <v>7098</v>
      </c>
      <c r="S17" s="0" t="s">
        <v>7099</v>
      </c>
      <c r="T17" s="0" t="s">
        <v>7101</v>
      </c>
      <c r="U17" s="0" t="s">
        <v>7102</v>
      </c>
      <c r="V17" s="0" t="s">
        <v>764</v>
      </c>
      <c r="W17" s="0" t="s">
        <v>7045</v>
      </c>
      <c r="X17" s="0" t="s">
        <v>7103</v>
      </c>
      <c r="Y17" s="0" t="s">
        <v>7102</v>
      </c>
      <c r="Z17" s="0" t="s">
        <v>7104</v>
      </c>
      <c r="AA17" s="0" t="s">
        <v>7105</v>
      </c>
      <c r="AB17" s="0" t="s">
        <v>7106</v>
      </c>
      <c r="AC17" s="0" t="s">
        <v>62</v>
      </c>
      <c r="AD17" s="0" t="s">
        <v>62</v>
      </c>
      <c r="AE17" s="0" t="s">
        <v>62</v>
      </c>
      <c r="AF17" s="0" t="s">
        <v>7107</v>
      </c>
      <c r="AG17" s="0" t="s">
        <v>7108</v>
      </c>
      <c r="AH17" s="0" t="s">
        <v>7107</v>
      </c>
      <c r="AI17" s="0" t="s">
        <v>7108</v>
      </c>
      <c r="AJ17" s="0" t="s">
        <v>7107</v>
      </c>
      <c r="AK17" s="0" t="s">
        <v>7108</v>
      </c>
      <c r="AL17" s="0" t="s">
        <v>7061</v>
      </c>
    </row>
    <row customHeight="1" ht="11.25">
      <c r="A18" s="0" t="s">
        <v>22</v>
      </c>
      <c r="B18" s="0" t="s">
        <v>48</v>
      </c>
      <c r="C18" s="0" t="s">
        <v>50</v>
      </c>
      <c r="D18" s="0" t="s">
        <v>22</v>
      </c>
      <c r="E18" s="0" t="s">
        <v>7110</v>
      </c>
      <c r="F18" s="0" t="s">
        <v>4556</v>
      </c>
      <c r="G18" s="0" t="s">
        <v>138</v>
      </c>
      <c r="H18" s="0" t="s">
        <v>138</v>
      </c>
      <c r="I18" s="0" t="s">
        <v>139</v>
      </c>
      <c r="J18" s="0" t="s">
        <v>7111</v>
      </c>
      <c r="K18" s="0" t="s">
        <v>7112</v>
      </c>
      <c r="L18" s="0" t="s">
        <v>7113</v>
      </c>
      <c r="M18" s="0" t="s">
        <v>7114</v>
      </c>
      <c r="N18" s="0" t="s">
        <v>137</v>
      </c>
      <c r="O18" s="0" t="s">
        <v>138</v>
      </c>
      <c r="P18" s="0" t="s">
        <v>138</v>
      </c>
      <c r="Q18" s="0" t="s">
        <v>139</v>
      </c>
      <c r="R18" s="0" t="s">
        <v>7111</v>
      </c>
      <c r="S18" s="0" t="s">
        <v>7112</v>
      </c>
      <c r="T18" s="0" t="s">
        <v>7101</v>
      </c>
      <c r="U18" s="0" t="s">
        <v>7102</v>
      </c>
      <c r="V18" s="0" t="s">
        <v>764</v>
      </c>
      <c r="W18" s="0" t="s">
        <v>7045</v>
      </c>
      <c r="X18" s="0" t="s">
        <v>7103</v>
      </c>
      <c r="Y18" s="0" t="s">
        <v>7102</v>
      </c>
      <c r="Z18" s="0" t="s">
        <v>7115</v>
      </c>
      <c r="AA18" s="0" t="s">
        <v>7116</v>
      </c>
      <c r="AB18" s="0" t="s">
        <v>7117</v>
      </c>
      <c r="AC18" s="0" t="s">
        <v>62</v>
      </c>
      <c r="AD18" s="0" t="s">
        <v>62</v>
      </c>
      <c r="AE18" s="0" t="s">
        <v>62</v>
      </c>
      <c r="AF18" s="0" t="s">
        <v>7118</v>
      </c>
      <c r="AG18" s="0" t="s">
        <v>7119</v>
      </c>
      <c r="AH18" s="0" t="s">
        <v>7118</v>
      </c>
      <c r="AI18" s="0" t="s">
        <v>7119</v>
      </c>
      <c r="AJ18" s="0" t="s">
        <v>7118</v>
      </c>
      <c r="AK18" s="0" t="s">
        <v>7119</v>
      </c>
      <c r="AL18" s="0" t="s">
        <v>7061</v>
      </c>
    </row>
    <row customHeight="1" ht="11.25">
      <c r="A19" s="0" t="s">
        <v>22</v>
      </c>
      <c r="B19" s="0" t="s">
        <v>48</v>
      </c>
      <c r="C19" s="0" t="s">
        <v>50</v>
      </c>
      <c r="D19" s="0" t="s">
        <v>22</v>
      </c>
      <c r="E19" s="0" t="s">
        <v>7110</v>
      </c>
      <c r="F19" s="0" t="s">
        <v>4556</v>
      </c>
      <c r="G19" s="0" t="s">
        <v>138</v>
      </c>
      <c r="H19" s="0" t="s">
        <v>138</v>
      </c>
      <c r="I19" s="0" t="s">
        <v>139</v>
      </c>
      <c r="J19" s="0" t="s">
        <v>7111</v>
      </c>
      <c r="K19" s="0" t="s">
        <v>7112</v>
      </c>
      <c r="L19" s="0" t="s">
        <v>7113</v>
      </c>
      <c r="M19" s="0" t="s">
        <v>7114</v>
      </c>
      <c r="N19" s="0" t="s">
        <v>137</v>
      </c>
      <c r="O19" s="0" t="s">
        <v>138</v>
      </c>
      <c r="P19" s="0" t="s">
        <v>138</v>
      </c>
      <c r="Q19" s="0" t="s">
        <v>139</v>
      </c>
      <c r="R19" s="0" t="s">
        <v>7111</v>
      </c>
      <c r="S19" s="0" t="s">
        <v>7112</v>
      </c>
      <c r="T19" s="0" t="s">
        <v>7101</v>
      </c>
      <c r="U19" s="0" t="s">
        <v>7102</v>
      </c>
      <c r="V19" s="0" t="s">
        <v>764</v>
      </c>
      <c r="W19" s="0" t="s">
        <v>7045</v>
      </c>
      <c r="X19" s="0" t="s">
        <v>7103</v>
      </c>
      <c r="Y19" s="0" t="s">
        <v>7102</v>
      </c>
      <c r="Z19" s="0" t="s">
        <v>7115</v>
      </c>
      <c r="AA19" s="0" t="s">
        <v>7116</v>
      </c>
      <c r="AB19" s="0" t="s">
        <v>7117</v>
      </c>
      <c r="AC19" s="0" t="s">
        <v>62</v>
      </c>
      <c r="AD19" s="0" t="s">
        <v>62</v>
      </c>
      <c r="AE19" s="0" t="s">
        <v>62</v>
      </c>
      <c r="AF19" s="0" t="s">
        <v>7118</v>
      </c>
      <c r="AG19" s="0" t="s">
        <v>7119</v>
      </c>
      <c r="AH19" s="0" t="s">
        <v>7118</v>
      </c>
      <c r="AI19" s="0" t="s">
        <v>7119</v>
      </c>
      <c r="AJ19" s="0" t="s">
        <v>7118</v>
      </c>
      <c r="AK19" s="0" t="s">
        <v>7119</v>
      </c>
      <c r="AL19" s="0" t="s">
        <v>7061</v>
      </c>
    </row>
    <row customHeight="1" ht="11.25">
      <c r="A20" s="0" t="s">
        <v>22</v>
      </c>
      <c r="B20" s="0" t="s">
        <v>48</v>
      </c>
      <c r="C20" s="0" t="s">
        <v>50</v>
      </c>
      <c r="D20" s="0" t="s">
        <v>22</v>
      </c>
      <c r="E20" s="0" t="s">
        <v>7120</v>
      </c>
      <c r="F20" s="0" t="s">
        <v>4556</v>
      </c>
      <c r="G20" s="0" t="s">
        <v>138</v>
      </c>
      <c r="H20" s="0" t="s">
        <v>138</v>
      </c>
      <c r="I20" s="0" t="s">
        <v>139</v>
      </c>
      <c r="J20" s="0" t="s">
        <v>7111</v>
      </c>
      <c r="K20" s="0" t="s">
        <v>7112</v>
      </c>
      <c r="L20" s="0" t="s">
        <v>7068</v>
      </c>
      <c r="M20" s="0" t="s">
        <v>183</v>
      </c>
      <c r="N20" s="0" t="s">
        <v>137</v>
      </c>
      <c r="O20" s="0" t="s">
        <v>138</v>
      </c>
      <c r="P20" s="0" t="s">
        <v>138</v>
      </c>
      <c r="Q20" s="0" t="s">
        <v>139</v>
      </c>
      <c r="R20" s="0" t="s">
        <v>7111</v>
      </c>
      <c r="S20" s="0" t="s">
        <v>7112</v>
      </c>
      <c r="T20" s="0" t="s">
        <v>7043</v>
      </c>
      <c r="U20" s="0" t="s">
        <v>7044</v>
      </c>
      <c r="V20" s="0" t="s">
        <v>764</v>
      </c>
      <c r="W20" s="0" t="s">
        <v>7045</v>
      </c>
      <c r="X20" s="0" t="s">
        <v>7046</v>
      </c>
      <c r="Y20" s="0" t="s">
        <v>7044</v>
      </c>
      <c r="Z20" s="0" t="s">
        <v>7121</v>
      </c>
      <c r="AA20" s="0" t="s">
        <v>7048</v>
      </c>
      <c r="AB20" s="0" t="s">
        <v>7122</v>
      </c>
      <c r="AC20" s="0" t="s">
        <v>62</v>
      </c>
      <c r="AD20" s="0" t="s">
        <v>62</v>
      </c>
      <c r="AE20" s="0" t="s">
        <v>62</v>
      </c>
      <c r="AF20" s="0" t="s">
        <v>7087</v>
      </c>
      <c r="AG20" s="0" t="s">
        <v>7123</v>
      </c>
      <c r="AH20" s="0" t="s">
        <v>7087</v>
      </c>
      <c r="AI20" s="0" t="s">
        <v>7123</v>
      </c>
      <c r="AJ20" s="0" t="s">
        <v>7087</v>
      </c>
      <c r="AK20" s="0" t="s">
        <v>7123</v>
      </c>
      <c r="AL20" s="0" t="s">
        <v>7061</v>
      </c>
    </row>
    <row customHeight="1" ht="11.25">
      <c r="A21" s="0" t="s">
        <v>22</v>
      </c>
      <c r="B21" s="0" t="s">
        <v>48</v>
      </c>
      <c r="C21" s="0" t="s">
        <v>50</v>
      </c>
      <c r="D21" s="0" t="s">
        <v>22</v>
      </c>
      <c r="E21" s="0" t="s">
        <v>7120</v>
      </c>
      <c r="F21" s="0" t="s">
        <v>4556</v>
      </c>
      <c r="G21" s="0" t="s">
        <v>138</v>
      </c>
      <c r="H21" s="0" t="s">
        <v>138</v>
      </c>
      <c r="I21" s="0" t="s">
        <v>139</v>
      </c>
      <c r="J21" s="0" t="s">
        <v>7111</v>
      </c>
      <c r="K21" s="0" t="s">
        <v>7112</v>
      </c>
      <c r="L21" s="0" t="s">
        <v>7068</v>
      </c>
      <c r="M21" s="0" t="s">
        <v>183</v>
      </c>
      <c r="N21" s="0" t="s">
        <v>137</v>
      </c>
      <c r="O21" s="0" t="s">
        <v>138</v>
      </c>
      <c r="P21" s="0" t="s">
        <v>138</v>
      </c>
      <c r="Q21" s="0" t="s">
        <v>139</v>
      </c>
      <c r="R21" s="0" t="s">
        <v>7111</v>
      </c>
      <c r="S21" s="0" t="s">
        <v>7112</v>
      </c>
      <c r="T21" s="0" t="s">
        <v>7043</v>
      </c>
      <c r="U21" s="0" t="s">
        <v>7044</v>
      </c>
      <c r="V21" s="0" t="s">
        <v>764</v>
      </c>
      <c r="W21" s="0" t="s">
        <v>7045</v>
      </c>
      <c r="X21" s="0" t="s">
        <v>7046</v>
      </c>
      <c r="Y21" s="0" t="s">
        <v>7044</v>
      </c>
      <c r="Z21" s="0" t="s">
        <v>7121</v>
      </c>
      <c r="AA21" s="0" t="s">
        <v>7048</v>
      </c>
      <c r="AB21" s="0" t="s">
        <v>7122</v>
      </c>
      <c r="AC21" s="0" t="s">
        <v>62</v>
      </c>
      <c r="AD21" s="0" t="s">
        <v>62</v>
      </c>
      <c r="AE21" s="0" t="s">
        <v>62</v>
      </c>
      <c r="AF21" s="0" t="s">
        <v>7087</v>
      </c>
      <c r="AG21" s="0" t="s">
        <v>7123</v>
      </c>
      <c r="AH21" s="0" t="s">
        <v>7124</v>
      </c>
      <c r="AI21" s="0" t="s">
        <v>7125</v>
      </c>
      <c r="AJ21" s="0" t="s">
        <v>7124</v>
      </c>
      <c r="AK21" s="0" t="s">
        <v>7125</v>
      </c>
      <c r="AL21" s="0" t="s">
        <v>7061</v>
      </c>
    </row>
    <row customHeight="1" ht="11.25">
      <c r="A22" s="0" t="s">
        <v>22</v>
      </c>
      <c r="B22" s="0" t="s">
        <v>48</v>
      </c>
      <c r="C22" s="0" t="s">
        <v>50</v>
      </c>
      <c r="D22" s="0" t="s">
        <v>22</v>
      </c>
      <c r="E22" s="0" t="s">
        <v>7126</v>
      </c>
      <c r="F22" s="0" t="s">
        <v>4556</v>
      </c>
      <c r="G22" s="0" t="s">
        <v>241</v>
      </c>
      <c r="H22" s="0" t="s">
        <v>241</v>
      </c>
      <c r="I22" s="0" t="s">
        <v>242</v>
      </c>
      <c r="J22" s="0" t="s">
        <v>4557</v>
      </c>
      <c r="K22" s="0" t="s">
        <v>4558</v>
      </c>
      <c r="L22" s="0" t="s">
        <v>7127</v>
      </c>
      <c r="M22" s="0" t="s">
        <v>137</v>
      </c>
      <c r="N22" s="0" t="s">
        <v>137</v>
      </c>
      <c r="O22" s="0" t="s">
        <v>241</v>
      </c>
      <c r="P22" s="0" t="s">
        <v>241</v>
      </c>
      <c r="Q22" s="0" t="s">
        <v>242</v>
      </c>
      <c r="R22" s="0" t="s">
        <v>4557</v>
      </c>
      <c r="S22" s="0" t="s">
        <v>4558</v>
      </c>
      <c r="T22" s="0" t="s">
        <v>7043</v>
      </c>
      <c r="U22" s="0" t="s">
        <v>7044</v>
      </c>
      <c r="V22" s="0" t="s">
        <v>764</v>
      </c>
      <c r="W22" s="0" t="s">
        <v>7045</v>
      </c>
      <c r="X22" s="0" t="s">
        <v>7046</v>
      </c>
      <c r="Y22" s="0" t="s">
        <v>7044</v>
      </c>
      <c r="Z22" s="0" t="s">
        <v>140</v>
      </c>
      <c r="AA22" s="0" t="s">
        <v>7128</v>
      </c>
      <c r="AB22" s="0" t="s">
        <v>7129</v>
      </c>
      <c r="AC22" s="0" t="s">
        <v>62</v>
      </c>
      <c r="AD22" s="0" t="s">
        <v>62</v>
      </c>
      <c r="AE22" s="0" t="s">
        <v>62</v>
      </c>
      <c r="AF22" s="0" t="s">
        <v>7130</v>
      </c>
      <c r="AG22" s="0" t="s">
        <v>7131</v>
      </c>
      <c r="AH22" s="0" t="s">
        <v>7130</v>
      </c>
      <c r="AI22" s="0" t="s">
        <v>7131</v>
      </c>
      <c r="AJ22" s="0" t="s">
        <v>7130</v>
      </c>
      <c r="AK22" s="0" t="s">
        <v>7131</v>
      </c>
      <c r="AL22" s="0" t="s">
        <v>7061</v>
      </c>
    </row>
    <row customHeight="1" ht="11.25">
      <c r="A23" s="0" t="s">
        <v>22</v>
      </c>
      <c r="B23" s="0" t="s">
        <v>48</v>
      </c>
      <c r="C23" s="0" t="s">
        <v>50</v>
      </c>
      <c r="D23" s="0" t="s">
        <v>22</v>
      </c>
      <c r="E23" s="0" t="s">
        <v>7132</v>
      </c>
      <c r="F23" s="0" t="s">
        <v>4556</v>
      </c>
      <c r="G23" s="0" t="s">
        <v>241</v>
      </c>
      <c r="H23" s="0" t="s">
        <v>241</v>
      </c>
      <c r="I23" s="0" t="s">
        <v>242</v>
      </c>
      <c r="J23" s="0" t="s">
        <v>4557</v>
      </c>
      <c r="K23" s="0" t="s">
        <v>4558</v>
      </c>
      <c r="L23" s="0" t="s">
        <v>7133</v>
      </c>
      <c r="M23" s="0" t="s">
        <v>176</v>
      </c>
      <c r="N23" s="0" t="s">
        <v>137</v>
      </c>
      <c r="O23" s="0" t="s">
        <v>241</v>
      </c>
      <c r="P23" s="0" t="s">
        <v>241</v>
      </c>
      <c r="Q23" s="0" t="s">
        <v>242</v>
      </c>
      <c r="R23" s="0" t="s">
        <v>4557</v>
      </c>
      <c r="S23" s="0" t="s">
        <v>4558</v>
      </c>
      <c r="T23" s="0" t="s">
        <v>7043</v>
      </c>
      <c r="U23" s="0" t="s">
        <v>7044</v>
      </c>
      <c r="V23" s="0" t="s">
        <v>764</v>
      </c>
      <c r="W23" s="0" t="s">
        <v>7045</v>
      </c>
      <c r="X23" s="0" t="s">
        <v>7046</v>
      </c>
      <c r="Y23" s="0" t="s">
        <v>7044</v>
      </c>
      <c r="Z23" s="0" t="s">
        <v>140</v>
      </c>
      <c r="AA23" s="0" t="s">
        <v>7128</v>
      </c>
      <c r="AB23" s="0" t="s">
        <v>7129</v>
      </c>
      <c r="AC23" s="0" t="s">
        <v>62</v>
      </c>
      <c r="AD23" s="0" t="s">
        <v>62</v>
      </c>
      <c r="AE23" s="0" t="s">
        <v>62</v>
      </c>
      <c r="AF23" s="0" t="s">
        <v>7134</v>
      </c>
      <c r="AG23" s="0" t="s">
        <v>7135</v>
      </c>
      <c r="AH23" s="0" t="s">
        <v>7134</v>
      </c>
      <c r="AI23" s="0" t="s">
        <v>7135</v>
      </c>
      <c r="AJ23" s="0" t="s">
        <v>7134</v>
      </c>
      <c r="AK23" s="0" t="s">
        <v>7135</v>
      </c>
      <c r="AL23" s="0" t="s">
        <v>7061</v>
      </c>
    </row>
    <row customHeight="1" ht="11.25">
      <c r="A24" s="0" t="s">
        <v>22</v>
      </c>
      <c r="B24" s="0" t="s">
        <v>48</v>
      </c>
      <c r="C24" s="0" t="s">
        <v>50</v>
      </c>
      <c r="D24" s="0" t="s">
        <v>22</v>
      </c>
      <c r="E24" s="0" t="s">
        <v>7136</v>
      </c>
      <c r="F24" s="0" t="s">
        <v>4556</v>
      </c>
      <c r="G24" s="0" t="s">
        <v>241</v>
      </c>
      <c r="H24" s="0" t="s">
        <v>241</v>
      </c>
      <c r="I24" s="0" t="s">
        <v>242</v>
      </c>
      <c r="J24" s="0" t="s">
        <v>4557</v>
      </c>
      <c r="K24" s="0" t="s">
        <v>4558</v>
      </c>
      <c r="L24" s="0" t="s">
        <v>4566</v>
      </c>
      <c r="M24" s="0" t="s">
        <v>4567</v>
      </c>
      <c r="N24" s="0" t="s">
        <v>137</v>
      </c>
      <c r="O24" s="0" t="s">
        <v>241</v>
      </c>
      <c r="P24" s="0" t="s">
        <v>241</v>
      </c>
      <c r="Q24" s="0" t="s">
        <v>242</v>
      </c>
      <c r="R24" s="0" t="s">
        <v>4557</v>
      </c>
      <c r="S24" s="0" t="s">
        <v>4558</v>
      </c>
      <c r="T24" s="0" t="s">
        <v>7043</v>
      </c>
      <c r="U24" s="0" t="s">
        <v>7044</v>
      </c>
      <c r="V24" s="0" t="s">
        <v>764</v>
      </c>
      <c r="W24" s="0" t="s">
        <v>7045</v>
      </c>
      <c r="X24" s="0" t="s">
        <v>7046</v>
      </c>
      <c r="Y24" s="0" t="s">
        <v>7044</v>
      </c>
      <c r="Z24" s="0" t="s">
        <v>140</v>
      </c>
      <c r="AA24" s="0" t="s">
        <v>7128</v>
      </c>
      <c r="AB24" s="0" t="s">
        <v>7129</v>
      </c>
      <c r="AC24" s="0" t="s">
        <v>62</v>
      </c>
      <c r="AD24" s="0" t="s">
        <v>62</v>
      </c>
      <c r="AE24" s="0" t="s">
        <v>62</v>
      </c>
      <c r="AF24" s="0" t="s">
        <v>7137</v>
      </c>
      <c r="AG24" s="0" t="s">
        <v>7138</v>
      </c>
      <c r="AH24" s="0" t="s">
        <v>7137</v>
      </c>
      <c r="AI24" s="0" t="s">
        <v>7138</v>
      </c>
      <c r="AJ24" s="0" t="s">
        <v>7137</v>
      </c>
      <c r="AK24" s="0" t="s">
        <v>7138</v>
      </c>
      <c r="AL24" s="0" t="s">
        <v>7061</v>
      </c>
    </row>
    <row customHeight="1" ht="11.25">
      <c r="A25" s="0" t="s">
        <v>22</v>
      </c>
      <c r="B25" s="0" t="s">
        <v>48</v>
      </c>
      <c r="C25" s="0" t="s">
        <v>50</v>
      </c>
      <c r="D25" s="0" t="s">
        <v>22</v>
      </c>
      <c r="E25" s="0" t="s">
        <v>4555</v>
      </c>
      <c r="F25" s="0" t="s">
        <v>4556</v>
      </c>
      <c r="G25" s="0" t="s">
        <v>241</v>
      </c>
      <c r="H25" s="0" t="s">
        <v>241</v>
      </c>
      <c r="I25" s="0" t="s">
        <v>242</v>
      </c>
      <c r="J25" s="0" t="s">
        <v>4557</v>
      </c>
      <c r="K25" s="0" t="s">
        <v>4558</v>
      </c>
      <c r="L25" s="0" t="s">
        <v>4559</v>
      </c>
      <c r="M25" s="0" t="s">
        <v>160</v>
      </c>
      <c r="N25" s="0" t="s">
        <v>137</v>
      </c>
      <c r="O25" s="0" t="s">
        <v>241</v>
      </c>
      <c r="P25" s="0" t="s">
        <v>241</v>
      </c>
      <c r="Q25" s="0" t="s">
        <v>242</v>
      </c>
      <c r="R25" s="0" t="s">
        <v>4557</v>
      </c>
      <c r="S25" s="0" t="s">
        <v>4558</v>
      </c>
      <c r="T25" s="0" t="s">
        <v>7043</v>
      </c>
      <c r="U25" s="0" t="s">
        <v>7044</v>
      </c>
      <c r="V25" s="0" t="s">
        <v>764</v>
      </c>
      <c r="W25" s="0" t="s">
        <v>7045</v>
      </c>
      <c r="X25" s="0" t="s">
        <v>7046</v>
      </c>
      <c r="Y25" s="0" t="s">
        <v>7044</v>
      </c>
      <c r="Z25" s="0" t="s">
        <v>140</v>
      </c>
      <c r="AA25" s="0" t="s">
        <v>7128</v>
      </c>
      <c r="AB25" s="0" t="s">
        <v>7129</v>
      </c>
      <c r="AC25" s="0" t="s">
        <v>62</v>
      </c>
      <c r="AD25" s="0" t="s">
        <v>62</v>
      </c>
      <c r="AE25" s="0" t="s">
        <v>62</v>
      </c>
      <c r="AF25" s="0" t="s">
        <v>7139</v>
      </c>
      <c r="AG25" s="0" t="s">
        <v>7140</v>
      </c>
      <c r="AH25" s="0" t="s">
        <v>7139</v>
      </c>
      <c r="AI25" s="0" t="s">
        <v>7141</v>
      </c>
      <c r="AJ25" s="0" t="s">
        <v>7139</v>
      </c>
      <c r="AK25" s="0" t="s">
        <v>7141</v>
      </c>
      <c r="AL25" s="0" t="s">
        <v>7061</v>
      </c>
    </row>
    <row customHeight="1" ht="11.25">
      <c r="A26" s="0" t="s">
        <v>22</v>
      </c>
      <c r="B26" s="0" t="s">
        <v>48</v>
      </c>
      <c r="C26" s="0" t="s">
        <v>50</v>
      </c>
      <c r="D26" s="0" t="s">
        <v>22</v>
      </c>
      <c r="E26" s="0" t="s">
        <v>4555</v>
      </c>
      <c r="F26" s="0" t="s">
        <v>4556</v>
      </c>
      <c r="G26" s="0" t="s">
        <v>241</v>
      </c>
      <c r="H26" s="0" t="s">
        <v>241</v>
      </c>
      <c r="I26" s="0" t="s">
        <v>242</v>
      </c>
      <c r="J26" s="0" t="s">
        <v>4557</v>
      </c>
      <c r="K26" s="0" t="s">
        <v>4558</v>
      </c>
      <c r="L26" s="0" t="s">
        <v>4559</v>
      </c>
      <c r="M26" s="0" t="s">
        <v>160</v>
      </c>
      <c r="N26" s="0" t="s">
        <v>137</v>
      </c>
      <c r="O26" s="0" t="s">
        <v>241</v>
      </c>
      <c r="P26" s="0" t="s">
        <v>241</v>
      </c>
      <c r="Q26" s="0" t="s">
        <v>242</v>
      </c>
      <c r="R26" s="0" t="s">
        <v>4557</v>
      </c>
      <c r="S26" s="0" t="s">
        <v>4558</v>
      </c>
      <c r="T26" s="0" t="s">
        <v>7043</v>
      </c>
      <c r="U26" s="0" t="s">
        <v>7044</v>
      </c>
      <c r="V26" s="0" t="s">
        <v>764</v>
      </c>
      <c r="W26" s="0" t="s">
        <v>7045</v>
      </c>
      <c r="X26" s="0" t="s">
        <v>7046</v>
      </c>
      <c r="Y26" s="0" t="s">
        <v>7044</v>
      </c>
      <c r="Z26" s="0" t="s">
        <v>140</v>
      </c>
      <c r="AA26" s="0" t="s">
        <v>7128</v>
      </c>
      <c r="AB26" s="0" t="s">
        <v>7129</v>
      </c>
      <c r="AC26" s="0" t="s">
        <v>62</v>
      </c>
      <c r="AD26" s="0" t="s">
        <v>62</v>
      </c>
      <c r="AE26" s="0" t="s">
        <v>62</v>
      </c>
      <c r="AF26" s="0" t="s">
        <v>7139</v>
      </c>
      <c r="AG26" s="0" t="s">
        <v>7140</v>
      </c>
      <c r="AH26" s="0" t="s">
        <v>7139</v>
      </c>
      <c r="AI26" s="0" t="s">
        <v>7140</v>
      </c>
      <c r="AJ26" s="0" t="s">
        <v>7139</v>
      </c>
      <c r="AK26" s="0" t="s">
        <v>7140</v>
      </c>
      <c r="AL26" s="0" t="s">
        <v>7061</v>
      </c>
    </row>
    <row customHeight="1" ht="11.25">
      <c r="A27" s="0" t="s">
        <v>22</v>
      </c>
      <c r="B27" s="0" t="s">
        <v>48</v>
      </c>
      <c r="C27" s="0" t="s">
        <v>50</v>
      </c>
      <c r="D27" s="0" t="s">
        <v>22</v>
      </c>
      <c r="E27" s="0" t="s">
        <v>7142</v>
      </c>
      <c r="F27" s="0" t="s">
        <v>4556</v>
      </c>
      <c r="G27" s="0" t="s">
        <v>241</v>
      </c>
      <c r="H27" s="0" t="s">
        <v>241</v>
      </c>
      <c r="I27" s="0" t="s">
        <v>242</v>
      </c>
      <c r="J27" s="0" t="s">
        <v>4557</v>
      </c>
      <c r="K27" s="0" t="s">
        <v>4558</v>
      </c>
      <c r="L27" s="0" t="s">
        <v>7127</v>
      </c>
      <c r="M27" s="0" t="s">
        <v>137</v>
      </c>
      <c r="N27" s="0" t="s">
        <v>137</v>
      </c>
      <c r="O27" s="0" t="s">
        <v>241</v>
      </c>
      <c r="P27" s="0" t="s">
        <v>241</v>
      </c>
      <c r="Q27" s="0" t="s">
        <v>242</v>
      </c>
      <c r="R27" s="0" t="s">
        <v>4557</v>
      </c>
      <c r="S27" s="0" t="s">
        <v>4558</v>
      </c>
      <c r="T27" s="0" t="s">
        <v>7043</v>
      </c>
      <c r="U27" s="0" t="s">
        <v>7044</v>
      </c>
      <c r="V27" s="0" t="s">
        <v>764</v>
      </c>
      <c r="W27" s="0" t="s">
        <v>7045</v>
      </c>
      <c r="X27" s="0" t="s">
        <v>7046</v>
      </c>
      <c r="Y27" s="0" t="s">
        <v>7044</v>
      </c>
      <c r="Z27" s="0" t="s">
        <v>140</v>
      </c>
      <c r="AA27" s="0" t="s">
        <v>7128</v>
      </c>
      <c r="AB27" s="0" t="s">
        <v>7129</v>
      </c>
      <c r="AC27" s="0" t="s">
        <v>62</v>
      </c>
      <c r="AD27" s="0" t="s">
        <v>62</v>
      </c>
      <c r="AE27" s="0" t="s">
        <v>62</v>
      </c>
      <c r="AF27" s="0" t="s">
        <v>7130</v>
      </c>
      <c r="AG27" s="0" t="s">
        <v>7131</v>
      </c>
      <c r="AH27" s="0" t="s">
        <v>7130</v>
      </c>
      <c r="AI27" s="0" t="s">
        <v>7143</v>
      </c>
      <c r="AJ27" s="0" t="s">
        <v>7130</v>
      </c>
      <c r="AK27" s="0" t="s">
        <v>7143</v>
      </c>
      <c r="AL27" s="0" t="s">
        <v>7061</v>
      </c>
    </row>
    <row customHeight="1" ht="11.25">
      <c r="A28" s="0" t="s">
        <v>22</v>
      </c>
      <c r="B28" s="0" t="s">
        <v>48</v>
      </c>
      <c r="C28" s="0" t="s">
        <v>50</v>
      </c>
      <c r="D28" s="0" t="s">
        <v>22</v>
      </c>
      <c r="E28" s="0" t="s">
        <v>7144</v>
      </c>
      <c r="F28" s="0" t="s">
        <v>4556</v>
      </c>
      <c r="G28" s="0" t="s">
        <v>241</v>
      </c>
      <c r="H28" s="0" t="s">
        <v>241</v>
      </c>
      <c r="I28" s="0" t="s">
        <v>242</v>
      </c>
      <c r="J28" s="0" t="s">
        <v>4557</v>
      </c>
      <c r="K28" s="0" t="s">
        <v>4558</v>
      </c>
      <c r="L28" s="0" t="s">
        <v>7145</v>
      </c>
      <c r="M28" s="0" t="s">
        <v>115</v>
      </c>
      <c r="N28" s="0" t="s">
        <v>137</v>
      </c>
      <c r="O28" s="0" t="s">
        <v>241</v>
      </c>
      <c r="P28" s="0" t="s">
        <v>241</v>
      </c>
      <c r="Q28" s="0" t="s">
        <v>242</v>
      </c>
      <c r="R28" s="0" t="s">
        <v>4557</v>
      </c>
      <c r="S28" s="0" t="s">
        <v>4558</v>
      </c>
      <c r="T28" s="0" t="s">
        <v>7043</v>
      </c>
      <c r="U28" s="0" t="s">
        <v>7044</v>
      </c>
      <c r="V28" s="0" t="s">
        <v>764</v>
      </c>
      <c r="W28" s="0" t="s">
        <v>7045</v>
      </c>
      <c r="X28" s="0" t="s">
        <v>7046</v>
      </c>
      <c r="Y28" s="0" t="s">
        <v>7044</v>
      </c>
      <c r="Z28" s="0" t="s">
        <v>140</v>
      </c>
      <c r="AA28" s="0" t="s">
        <v>7128</v>
      </c>
      <c r="AB28" s="0" t="s">
        <v>7129</v>
      </c>
      <c r="AC28" s="0" t="s">
        <v>62</v>
      </c>
      <c r="AD28" s="0" t="s">
        <v>62</v>
      </c>
      <c r="AE28" s="0" t="s">
        <v>62</v>
      </c>
      <c r="AF28" s="0" t="s">
        <v>7146</v>
      </c>
      <c r="AG28" s="0" t="s">
        <v>7147</v>
      </c>
      <c r="AH28" s="0" t="s">
        <v>7146</v>
      </c>
      <c r="AI28" s="0" t="s">
        <v>7147</v>
      </c>
      <c r="AJ28" s="0" t="s">
        <v>7146</v>
      </c>
      <c r="AK28" s="0" t="s">
        <v>7147</v>
      </c>
      <c r="AL28" s="0" t="s">
        <v>7148</v>
      </c>
    </row>
    <row customHeight="1" ht="11.25">
      <c r="A29" s="0" t="s">
        <v>22</v>
      </c>
      <c r="B29" s="0" t="s">
        <v>48</v>
      </c>
      <c r="C29" s="0" t="s">
        <v>50</v>
      </c>
      <c r="D29" s="0" t="s">
        <v>22</v>
      </c>
      <c r="E29" s="0" t="s">
        <v>7144</v>
      </c>
      <c r="F29" s="0" t="s">
        <v>4556</v>
      </c>
      <c r="G29" s="0" t="s">
        <v>241</v>
      </c>
      <c r="H29" s="0" t="s">
        <v>241</v>
      </c>
      <c r="I29" s="0" t="s">
        <v>242</v>
      </c>
      <c r="J29" s="0" t="s">
        <v>4557</v>
      </c>
      <c r="K29" s="0" t="s">
        <v>4558</v>
      </c>
      <c r="L29" s="0" t="s">
        <v>7145</v>
      </c>
      <c r="M29" s="0" t="s">
        <v>115</v>
      </c>
      <c r="N29" s="0" t="s">
        <v>137</v>
      </c>
      <c r="O29" s="0" t="s">
        <v>241</v>
      </c>
      <c r="P29" s="0" t="s">
        <v>241</v>
      </c>
      <c r="Q29" s="0" t="s">
        <v>242</v>
      </c>
      <c r="R29" s="0" t="s">
        <v>4557</v>
      </c>
      <c r="S29" s="0" t="s">
        <v>4558</v>
      </c>
      <c r="T29" s="0" t="s">
        <v>7043</v>
      </c>
      <c r="U29" s="0" t="s">
        <v>7044</v>
      </c>
      <c r="V29" s="0" t="s">
        <v>764</v>
      </c>
      <c r="W29" s="0" t="s">
        <v>7045</v>
      </c>
      <c r="X29" s="0" t="s">
        <v>7046</v>
      </c>
      <c r="Y29" s="0" t="s">
        <v>7044</v>
      </c>
      <c r="Z29" s="0" t="s">
        <v>140</v>
      </c>
      <c r="AA29" s="0" t="s">
        <v>7128</v>
      </c>
      <c r="AB29" s="0" t="s">
        <v>7129</v>
      </c>
      <c r="AC29" s="0" t="s">
        <v>62</v>
      </c>
      <c r="AD29" s="0" t="s">
        <v>62</v>
      </c>
      <c r="AE29" s="0" t="s">
        <v>62</v>
      </c>
      <c r="AF29" s="0" t="s">
        <v>7146</v>
      </c>
      <c r="AG29" s="0" t="s">
        <v>7147</v>
      </c>
      <c r="AH29" s="0" t="s">
        <v>7146</v>
      </c>
      <c r="AI29" s="0" t="s">
        <v>7149</v>
      </c>
      <c r="AJ29" s="0" t="s">
        <v>7146</v>
      </c>
      <c r="AK29" s="0" t="s">
        <v>7149</v>
      </c>
      <c r="AL29" s="0" t="s">
        <v>7148</v>
      </c>
    </row>
    <row customHeight="1" ht="11.25">
      <c r="A30" s="0" t="s">
        <v>22</v>
      </c>
      <c r="B30" s="0" t="s">
        <v>48</v>
      </c>
      <c r="C30" s="0" t="s">
        <v>50</v>
      </c>
      <c r="D30" s="0" t="s">
        <v>22</v>
      </c>
      <c r="E30" s="0" t="s">
        <v>7150</v>
      </c>
      <c r="F30" s="0" t="s">
        <v>4556</v>
      </c>
      <c r="G30" s="0" t="s">
        <v>241</v>
      </c>
      <c r="H30" s="0" t="s">
        <v>241</v>
      </c>
      <c r="I30" s="0" t="s">
        <v>242</v>
      </c>
      <c r="J30" s="0" t="s">
        <v>4557</v>
      </c>
      <c r="K30" s="0" t="s">
        <v>4558</v>
      </c>
      <c r="L30" s="0" t="s">
        <v>7133</v>
      </c>
      <c r="M30" s="0" t="s">
        <v>176</v>
      </c>
      <c r="N30" s="0" t="s">
        <v>137</v>
      </c>
      <c r="O30" s="0" t="s">
        <v>241</v>
      </c>
      <c r="P30" s="0" t="s">
        <v>241</v>
      </c>
      <c r="Q30" s="0" t="s">
        <v>242</v>
      </c>
      <c r="R30" s="0" t="s">
        <v>4557</v>
      </c>
      <c r="S30" s="0" t="s">
        <v>4558</v>
      </c>
      <c r="T30" s="0" t="s">
        <v>7043</v>
      </c>
      <c r="U30" s="0" t="s">
        <v>7044</v>
      </c>
      <c r="V30" s="0" t="s">
        <v>764</v>
      </c>
      <c r="W30" s="0" t="s">
        <v>7045</v>
      </c>
      <c r="X30" s="0" t="s">
        <v>7046</v>
      </c>
      <c r="Y30" s="0" t="s">
        <v>7044</v>
      </c>
      <c r="Z30" s="0" t="s">
        <v>140</v>
      </c>
      <c r="AA30" s="0" t="s">
        <v>7128</v>
      </c>
      <c r="AB30" s="0" t="s">
        <v>7129</v>
      </c>
      <c r="AC30" s="0" t="s">
        <v>62</v>
      </c>
      <c r="AD30" s="0" t="s">
        <v>62</v>
      </c>
      <c r="AE30" s="0" t="s">
        <v>62</v>
      </c>
      <c r="AF30" s="0" t="s">
        <v>7134</v>
      </c>
      <c r="AG30" s="0" t="s">
        <v>7135</v>
      </c>
      <c r="AH30" s="0" t="s">
        <v>7134</v>
      </c>
      <c r="AI30" s="0" t="s">
        <v>7151</v>
      </c>
      <c r="AJ30" s="0" t="s">
        <v>7134</v>
      </c>
      <c r="AK30" s="0" t="s">
        <v>7151</v>
      </c>
      <c r="AL30" s="0" t="s">
        <v>7061</v>
      </c>
    </row>
    <row customHeight="1" ht="11.25">
      <c r="A31" s="0" t="s">
        <v>22</v>
      </c>
      <c r="B31" s="0" t="s">
        <v>48</v>
      </c>
      <c r="C31" s="0" t="s">
        <v>50</v>
      </c>
      <c r="D31" s="0" t="s">
        <v>22</v>
      </c>
      <c r="E31" s="0" t="s">
        <v>7152</v>
      </c>
      <c r="F31" s="0" t="s">
        <v>4556</v>
      </c>
      <c r="G31" s="0" t="s">
        <v>241</v>
      </c>
      <c r="H31" s="0" t="s">
        <v>241</v>
      </c>
      <c r="I31" s="0" t="s">
        <v>242</v>
      </c>
      <c r="J31" s="0" t="s">
        <v>4557</v>
      </c>
      <c r="K31" s="0" t="s">
        <v>4558</v>
      </c>
      <c r="L31" s="0" t="s">
        <v>7153</v>
      </c>
      <c r="M31" s="0" t="s">
        <v>5230</v>
      </c>
      <c r="N31" s="0" t="s">
        <v>137</v>
      </c>
      <c r="O31" s="0" t="s">
        <v>241</v>
      </c>
      <c r="P31" s="0" t="s">
        <v>241</v>
      </c>
      <c r="Q31" s="0" t="s">
        <v>242</v>
      </c>
      <c r="R31" s="0" t="s">
        <v>4557</v>
      </c>
      <c r="S31" s="0" t="s">
        <v>4558</v>
      </c>
      <c r="T31" s="0" t="s">
        <v>7043</v>
      </c>
      <c r="U31" s="0" t="s">
        <v>7044</v>
      </c>
      <c r="V31" s="0" t="s">
        <v>764</v>
      </c>
      <c r="W31" s="0" t="s">
        <v>7045</v>
      </c>
      <c r="X31" s="0" t="s">
        <v>7046</v>
      </c>
      <c r="Y31" s="0" t="s">
        <v>7044</v>
      </c>
      <c r="Z31" s="0" t="s">
        <v>140</v>
      </c>
      <c r="AA31" s="0" t="s">
        <v>7128</v>
      </c>
      <c r="AB31" s="0" t="s">
        <v>7129</v>
      </c>
      <c r="AC31" s="0" t="s">
        <v>62</v>
      </c>
      <c r="AD31" s="0" t="s">
        <v>62</v>
      </c>
      <c r="AE31" s="0" t="s">
        <v>62</v>
      </c>
      <c r="AF31" s="0" t="s">
        <v>7154</v>
      </c>
      <c r="AG31" s="0" t="s">
        <v>7155</v>
      </c>
      <c r="AH31" s="0" t="s">
        <v>7154</v>
      </c>
      <c r="AI31" s="0" t="s">
        <v>7155</v>
      </c>
      <c r="AJ31" s="0" t="s">
        <v>7154</v>
      </c>
      <c r="AK31" s="0" t="s">
        <v>7155</v>
      </c>
      <c r="AL31" s="0" t="s">
        <v>7061</v>
      </c>
    </row>
    <row customHeight="1" ht="11.25">
      <c r="A32" s="0" t="s">
        <v>22</v>
      </c>
      <c r="B32" s="0" t="s">
        <v>48</v>
      </c>
      <c r="C32" s="0" t="s">
        <v>50</v>
      </c>
      <c r="D32" s="0" t="s">
        <v>22</v>
      </c>
      <c r="E32" s="0" t="s">
        <v>7152</v>
      </c>
      <c r="F32" s="0" t="s">
        <v>4556</v>
      </c>
      <c r="G32" s="0" t="s">
        <v>241</v>
      </c>
      <c r="H32" s="0" t="s">
        <v>241</v>
      </c>
      <c r="I32" s="0" t="s">
        <v>242</v>
      </c>
      <c r="J32" s="0" t="s">
        <v>4557</v>
      </c>
      <c r="K32" s="0" t="s">
        <v>4558</v>
      </c>
      <c r="L32" s="0" t="s">
        <v>7153</v>
      </c>
      <c r="M32" s="0" t="s">
        <v>5230</v>
      </c>
      <c r="N32" s="0" t="s">
        <v>137</v>
      </c>
      <c r="O32" s="0" t="s">
        <v>241</v>
      </c>
      <c r="P32" s="0" t="s">
        <v>241</v>
      </c>
      <c r="Q32" s="0" t="s">
        <v>242</v>
      </c>
      <c r="R32" s="0" t="s">
        <v>4557</v>
      </c>
      <c r="S32" s="0" t="s">
        <v>4558</v>
      </c>
      <c r="T32" s="0" t="s">
        <v>7043</v>
      </c>
      <c r="U32" s="0" t="s">
        <v>7044</v>
      </c>
      <c r="V32" s="0" t="s">
        <v>764</v>
      </c>
      <c r="W32" s="0" t="s">
        <v>7045</v>
      </c>
      <c r="X32" s="0" t="s">
        <v>7046</v>
      </c>
      <c r="Y32" s="0" t="s">
        <v>7044</v>
      </c>
      <c r="Z32" s="0" t="s">
        <v>140</v>
      </c>
      <c r="AA32" s="0" t="s">
        <v>7128</v>
      </c>
      <c r="AB32" s="0" t="s">
        <v>7129</v>
      </c>
      <c r="AC32" s="0" t="s">
        <v>62</v>
      </c>
      <c r="AD32" s="0" t="s">
        <v>62</v>
      </c>
      <c r="AE32" s="0" t="s">
        <v>62</v>
      </c>
      <c r="AF32" s="0" t="s">
        <v>174</v>
      </c>
      <c r="AG32" s="0" t="s">
        <v>7155</v>
      </c>
      <c r="AH32" s="0" t="s">
        <v>7154</v>
      </c>
      <c r="AI32" s="0" t="s">
        <v>7156</v>
      </c>
      <c r="AJ32" s="0" t="s">
        <v>7154</v>
      </c>
      <c r="AK32" s="0" t="s">
        <v>7156</v>
      </c>
      <c r="AL32" s="0" t="s">
        <v>7061</v>
      </c>
    </row>
    <row customHeight="1" ht="11.25">
      <c r="A33" s="0" t="s">
        <v>22</v>
      </c>
      <c r="B33" s="0" t="s">
        <v>48</v>
      </c>
      <c r="C33" s="0" t="s">
        <v>50</v>
      </c>
      <c r="D33" s="0" t="s">
        <v>22</v>
      </c>
      <c r="E33" s="0" t="s">
        <v>7157</v>
      </c>
      <c r="F33" s="0" t="s">
        <v>4556</v>
      </c>
      <c r="G33" s="0" t="s">
        <v>241</v>
      </c>
      <c r="H33" s="0" t="s">
        <v>241</v>
      </c>
      <c r="I33" s="0" t="s">
        <v>242</v>
      </c>
      <c r="J33" s="0" t="s">
        <v>4557</v>
      </c>
      <c r="K33" s="0" t="s">
        <v>4558</v>
      </c>
      <c r="L33" s="0" t="s">
        <v>7158</v>
      </c>
      <c r="M33" s="0" t="s">
        <v>5282</v>
      </c>
      <c r="N33" s="0" t="s">
        <v>137</v>
      </c>
      <c r="O33" s="0" t="s">
        <v>241</v>
      </c>
      <c r="P33" s="0" t="s">
        <v>241</v>
      </c>
      <c r="Q33" s="0" t="s">
        <v>242</v>
      </c>
      <c r="R33" s="0" t="s">
        <v>4557</v>
      </c>
      <c r="S33" s="0" t="s">
        <v>4558</v>
      </c>
      <c r="T33" s="0" t="s">
        <v>7043</v>
      </c>
      <c r="U33" s="0" t="s">
        <v>7044</v>
      </c>
      <c r="V33" s="0" t="s">
        <v>764</v>
      </c>
      <c r="W33" s="0" t="s">
        <v>7045</v>
      </c>
      <c r="X33" s="0" t="s">
        <v>7046</v>
      </c>
      <c r="Y33" s="0" t="s">
        <v>7044</v>
      </c>
      <c r="Z33" s="0" t="s">
        <v>140</v>
      </c>
      <c r="AA33" s="0" t="s">
        <v>7128</v>
      </c>
      <c r="AB33" s="0" t="s">
        <v>7129</v>
      </c>
      <c r="AC33" s="0" t="s">
        <v>62</v>
      </c>
      <c r="AD33" s="0" t="s">
        <v>62</v>
      </c>
      <c r="AE33" s="0" t="s">
        <v>62</v>
      </c>
      <c r="AF33" s="0" t="s">
        <v>7159</v>
      </c>
      <c r="AG33" s="0" t="s">
        <v>7160</v>
      </c>
      <c r="AH33" s="0" t="s">
        <v>7159</v>
      </c>
      <c r="AI33" s="0" t="s">
        <v>7160</v>
      </c>
      <c r="AJ33" s="0" t="s">
        <v>7159</v>
      </c>
      <c r="AK33" s="0" t="s">
        <v>7160</v>
      </c>
      <c r="AL33" s="0" t="s">
        <v>7055</v>
      </c>
    </row>
    <row customHeight="1" ht="11.25">
      <c r="A34" s="0" t="s">
        <v>22</v>
      </c>
      <c r="B34" s="0" t="s">
        <v>48</v>
      </c>
      <c r="C34" s="0" t="s">
        <v>50</v>
      </c>
      <c r="D34" s="0" t="s">
        <v>22</v>
      </c>
      <c r="E34" s="0" t="s">
        <v>7157</v>
      </c>
      <c r="F34" s="0" t="s">
        <v>4556</v>
      </c>
      <c r="G34" s="0" t="s">
        <v>241</v>
      </c>
      <c r="H34" s="0" t="s">
        <v>241</v>
      </c>
      <c r="I34" s="0" t="s">
        <v>242</v>
      </c>
      <c r="J34" s="0" t="s">
        <v>4557</v>
      </c>
      <c r="K34" s="0" t="s">
        <v>4558</v>
      </c>
      <c r="L34" s="0" t="s">
        <v>7158</v>
      </c>
      <c r="M34" s="0" t="s">
        <v>5282</v>
      </c>
      <c r="N34" s="0" t="s">
        <v>137</v>
      </c>
      <c r="O34" s="0" t="s">
        <v>241</v>
      </c>
      <c r="P34" s="0" t="s">
        <v>241</v>
      </c>
      <c r="Q34" s="0" t="s">
        <v>242</v>
      </c>
      <c r="R34" s="0" t="s">
        <v>4557</v>
      </c>
      <c r="S34" s="0" t="s">
        <v>4558</v>
      </c>
      <c r="T34" s="0" t="s">
        <v>7043</v>
      </c>
      <c r="U34" s="0" t="s">
        <v>7044</v>
      </c>
      <c r="V34" s="0" t="s">
        <v>764</v>
      </c>
      <c r="W34" s="0" t="s">
        <v>7045</v>
      </c>
      <c r="X34" s="0" t="s">
        <v>7046</v>
      </c>
      <c r="Y34" s="0" t="s">
        <v>7044</v>
      </c>
      <c r="Z34" s="0" t="s">
        <v>140</v>
      </c>
      <c r="AA34" s="0" t="s">
        <v>7128</v>
      </c>
      <c r="AB34" s="0" t="s">
        <v>7129</v>
      </c>
      <c r="AC34" s="0" t="s">
        <v>62</v>
      </c>
      <c r="AD34" s="0" t="s">
        <v>62</v>
      </c>
      <c r="AE34" s="0" t="s">
        <v>62</v>
      </c>
      <c r="AF34" s="0" t="s">
        <v>5225</v>
      </c>
      <c r="AG34" s="0" t="s">
        <v>7160</v>
      </c>
      <c r="AH34" s="0" t="s">
        <v>5225</v>
      </c>
      <c r="AI34" s="0" t="s">
        <v>7161</v>
      </c>
      <c r="AJ34" s="0" t="s">
        <v>5225</v>
      </c>
      <c r="AK34" s="0" t="s">
        <v>7161</v>
      </c>
      <c r="AL34" s="0" t="s">
        <v>7055</v>
      </c>
    </row>
    <row customHeight="1" ht="11.25">
      <c r="A35" s="0" t="s">
        <v>22</v>
      </c>
      <c r="B35" s="0" t="s">
        <v>48</v>
      </c>
      <c r="C35" s="0" t="s">
        <v>50</v>
      </c>
      <c r="D35" s="0" t="s">
        <v>22</v>
      </c>
      <c r="E35" s="0" t="s">
        <v>7162</v>
      </c>
      <c r="F35" s="0" t="s">
        <v>4556</v>
      </c>
      <c r="G35" s="0" t="s">
        <v>241</v>
      </c>
      <c r="H35" s="0" t="s">
        <v>241</v>
      </c>
      <c r="I35" s="0" t="s">
        <v>242</v>
      </c>
      <c r="J35" s="0" t="s">
        <v>4557</v>
      </c>
      <c r="K35" s="0" t="s">
        <v>4558</v>
      </c>
      <c r="L35" s="0" t="s">
        <v>7163</v>
      </c>
      <c r="M35" s="0" t="s">
        <v>193</v>
      </c>
      <c r="N35" s="0" t="s">
        <v>137</v>
      </c>
      <c r="O35" s="0" t="s">
        <v>241</v>
      </c>
      <c r="P35" s="0" t="s">
        <v>241</v>
      </c>
      <c r="Q35" s="0" t="s">
        <v>242</v>
      </c>
      <c r="R35" s="0" t="s">
        <v>4557</v>
      </c>
      <c r="S35" s="0" t="s">
        <v>4558</v>
      </c>
      <c r="T35" s="0" t="s">
        <v>7043</v>
      </c>
      <c r="U35" s="0" t="s">
        <v>7044</v>
      </c>
      <c r="V35" s="0" t="s">
        <v>764</v>
      </c>
      <c r="W35" s="0" t="s">
        <v>7045</v>
      </c>
      <c r="X35" s="0" t="s">
        <v>7046</v>
      </c>
      <c r="Y35" s="0" t="s">
        <v>7044</v>
      </c>
      <c r="Z35" s="0" t="s">
        <v>140</v>
      </c>
      <c r="AA35" s="0" t="s">
        <v>7128</v>
      </c>
      <c r="AB35" s="0" t="s">
        <v>7129</v>
      </c>
      <c r="AC35" s="0" t="s">
        <v>62</v>
      </c>
      <c r="AD35" s="0" t="s">
        <v>62</v>
      </c>
      <c r="AE35" s="0" t="s">
        <v>62</v>
      </c>
      <c r="AF35" s="0" t="s">
        <v>7164</v>
      </c>
      <c r="AG35" s="0" t="s">
        <v>7165</v>
      </c>
      <c r="AH35" s="0" t="s">
        <v>7164</v>
      </c>
      <c r="AI35" s="0" t="s">
        <v>7166</v>
      </c>
      <c r="AJ35" s="0" t="s">
        <v>7164</v>
      </c>
      <c r="AK35" s="0" t="s">
        <v>7166</v>
      </c>
      <c r="AL35" s="0" t="s">
        <v>7167</v>
      </c>
    </row>
    <row customHeight="1" ht="11.25">
      <c r="A36" s="0" t="s">
        <v>22</v>
      </c>
      <c r="B36" s="0" t="s">
        <v>48</v>
      </c>
      <c r="C36" s="0" t="s">
        <v>50</v>
      </c>
      <c r="D36" s="0" t="s">
        <v>22</v>
      </c>
      <c r="E36" s="0" t="s">
        <v>7162</v>
      </c>
      <c r="F36" s="0" t="s">
        <v>4556</v>
      </c>
      <c r="G36" s="0" t="s">
        <v>241</v>
      </c>
      <c r="H36" s="0" t="s">
        <v>241</v>
      </c>
      <c r="I36" s="0" t="s">
        <v>242</v>
      </c>
      <c r="J36" s="0" t="s">
        <v>4557</v>
      </c>
      <c r="K36" s="0" t="s">
        <v>4558</v>
      </c>
      <c r="L36" s="0" t="s">
        <v>7163</v>
      </c>
      <c r="M36" s="0" t="s">
        <v>193</v>
      </c>
      <c r="N36" s="0" t="s">
        <v>137</v>
      </c>
      <c r="O36" s="0" t="s">
        <v>241</v>
      </c>
      <c r="P36" s="0" t="s">
        <v>241</v>
      </c>
      <c r="Q36" s="0" t="s">
        <v>242</v>
      </c>
      <c r="R36" s="0" t="s">
        <v>4557</v>
      </c>
      <c r="S36" s="0" t="s">
        <v>4558</v>
      </c>
      <c r="T36" s="0" t="s">
        <v>7043</v>
      </c>
      <c r="U36" s="0" t="s">
        <v>7044</v>
      </c>
      <c r="V36" s="0" t="s">
        <v>764</v>
      </c>
      <c r="W36" s="0" t="s">
        <v>7045</v>
      </c>
      <c r="X36" s="0" t="s">
        <v>7046</v>
      </c>
      <c r="Y36" s="0" t="s">
        <v>7044</v>
      </c>
      <c r="Z36" s="0" t="s">
        <v>140</v>
      </c>
      <c r="AA36" s="0" t="s">
        <v>7128</v>
      </c>
      <c r="AB36" s="0" t="s">
        <v>7129</v>
      </c>
      <c r="AC36" s="0" t="s">
        <v>62</v>
      </c>
      <c r="AD36" s="0" t="s">
        <v>62</v>
      </c>
      <c r="AE36" s="0" t="s">
        <v>62</v>
      </c>
      <c r="AF36" s="0" t="s">
        <v>7168</v>
      </c>
      <c r="AG36" s="0" t="s">
        <v>7165</v>
      </c>
      <c r="AH36" s="0" t="s">
        <v>7168</v>
      </c>
      <c r="AI36" s="0" t="s">
        <v>7165</v>
      </c>
      <c r="AJ36" s="0" t="s">
        <v>7168</v>
      </c>
      <c r="AK36" s="0" t="s">
        <v>7165</v>
      </c>
      <c r="AL36" s="0" t="s">
        <v>7167</v>
      </c>
    </row>
    <row customHeight="1" ht="11.25">
      <c r="A37" s="0" t="s">
        <v>22</v>
      </c>
      <c r="B37" s="0" t="s">
        <v>48</v>
      </c>
      <c r="C37" s="0" t="s">
        <v>50</v>
      </c>
      <c r="D37" s="0" t="s">
        <v>22</v>
      </c>
      <c r="E37" s="0" t="s">
        <v>7169</v>
      </c>
      <c r="F37" s="0" t="s">
        <v>4556</v>
      </c>
      <c r="G37" s="0" t="s">
        <v>241</v>
      </c>
      <c r="H37" s="0" t="s">
        <v>241</v>
      </c>
      <c r="I37" s="0" t="s">
        <v>242</v>
      </c>
      <c r="J37" s="0" t="s">
        <v>4557</v>
      </c>
      <c r="K37" s="0" t="s">
        <v>4558</v>
      </c>
      <c r="L37" s="0" t="s">
        <v>7170</v>
      </c>
      <c r="M37" s="0" t="s">
        <v>137</v>
      </c>
      <c r="N37" s="0" t="s">
        <v>137</v>
      </c>
      <c r="O37" s="0" t="s">
        <v>241</v>
      </c>
      <c r="P37" s="0" t="s">
        <v>241</v>
      </c>
      <c r="Q37" s="0" t="s">
        <v>242</v>
      </c>
      <c r="R37" s="0" t="s">
        <v>4557</v>
      </c>
      <c r="S37" s="0" t="s">
        <v>4558</v>
      </c>
      <c r="T37" s="0" t="s">
        <v>7043</v>
      </c>
      <c r="U37" s="0" t="s">
        <v>7044</v>
      </c>
      <c r="V37" s="0" t="s">
        <v>764</v>
      </c>
      <c r="W37" s="0" t="s">
        <v>7045</v>
      </c>
      <c r="X37" s="0" t="s">
        <v>7046</v>
      </c>
      <c r="Y37" s="0" t="s">
        <v>7044</v>
      </c>
      <c r="Z37" s="0" t="s">
        <v>140</v>
      </c>
      <c r="AA37" s="0" t="s">
        <v>7128</v>
      </c>
      <c r="AB37" s="0" t="s">
        <v>7129</v>
      </c>
      <c r="AC37" s="0" t="s">
        <v>62</v>
      </c>
      <c r="AD37" s="0" t="s">
        <v>62</v>
      </c>
      <c r="AE37" s="0" t="s">
        <v>62</v>
      </c>
      <c r="AF37" s="0" t="s">
        <v>7171</v>
      </c>
      <c r="AG37" s="0" t="s">
        <v>7172</v>
      </c>
      <c r="AH37" s="0" t="s">
        <v>7171</v>
      </c>
      <c r="AI37" s="0" t="s">
        <v>7173</v>
      </c>
      <c r="AJ37" s="0" t="s">
        <v>7171</v>
      </c>
      <c r="AK37" s="0" t="s">
        <v>7173</v>
      </c>
      <c r="AL37" s="0" t="s">
        <v>7061</v>
      </c>
    </row>
    <row customHeight="1" ht="11.25">
      <c r="A38" s="0" t="s">
        <v>22</v>
      </c>
      <c r="B38" s="0" t="s">
        <v>48</v>
      </c>
      <c r="C38" s="0" t="s">
        <v>50</v>
      </c>
      <c r="D38" s="0" t="s">
        <v>22</v>
      </c>
      <c r="E38" s="0" t="s">
        <v>7169</v>
      </c>
      <c r="F38" s="0" t="s">
        <v>4556</v>
      </c>
      <c r="G38" s="0" t="s">
        <v>241</v>
      </c>
      <c r="H38" s="0" t="s">
        <v>241</v>
      </c>
      <c r="I38" s="0" t="s">
        <v>242</v>
      </c>
      <c r="J38" s="0" t="s">
        <v>4557</v>
      </c>
      <c r="K38" s="0" t="s">
        <v>4558</v>
      </c>
      <c r="L38" s="0" t="s">
        <v>7170</v>
      </c>
      <c r="M38" s="0" t="s">
        <v>137</v>
      </c>
      <c r="N38" s="0" t="s">
        <v>137</v>
      </c>
      <c r="O38" s="0" t="s">
        <v>241</v>
      </c>
      <c r="P38" s="0" t="s">
        <v>241</v>
      </c>
      <c r="Q38" s="0" t="s">
        <v>242</v>
      </c>
      <c r="R38" s="0" t="s">
        <v>4557</v>
      </c>
      <c r="S38" s="0" t="s">
        <v>4558</v>
      </c>
      <c r="T38" s="0" t="s">
        <v>7043</v>
      </c>
      <c r="U38" s="0" t="s">
        <v>7044</v>
      </c>
      <c r="V38" s="0" t="s">
        <v>764</v>
      </c>
      <c r="W38" s="0" t="s">
        <v>7045</v>
      </c>
      <c r="X38" s="0" t="s">
        <v>7046</v>
      </c>
      <c r="Y38" s="0" t="s">
        <v>7044</v>
      </c>
      <c r="Z38" s="0" t="s">
        <v>140</v>
      </c>
      <c r="AA38" s="0" t="s">
        <v>7128</v>
      </c>
      <c r="AB38" s="0" t="s">
        <v>7129</v>
      </c>
      <c r="AC38" s="0" t="s">
        <v>62</v>
      </c>
      <c r="AD38" s="0" t="s">
        <v>62</v>
      </c>
      <c r="AE38" s="0" t="s">
        <v>62</v>
      </c>
      <c r="AF38" s="0" t="s">
        <v>7171</v>
      </c>
      <c r="AG38" s="0" t="s">
        <v>7172</v>
      </c>
      <c r="AH38" s="0" t="s">
        <v>7171</v>
      </c>
      <c r="AI38" s="0" t="s">
        <v>7172</v>
      </c>
      <c r="AJ38" s="0" t="s">
        <v>7171</v>
      </c>
      <c r="AK38" s="0" t="s">
        <v>7172</v>
      </c>
      <c r="AL38" s="0" t="s">
        <v>7061</v>
      </c>
    </row>
    <row customHeight="1" ht="11.25">
      <c r="A39" s="0" t="s">
        <v>22</v>
      </c>
      <c r="B39" s="0" t="s">
        <v>48</v>
      </c>
      <c r="C39" s="0" t="s">
        <v>50</v>
      </c>
      <c r="D39" s="0" t="s">
        <v>22</v>
      </c>
      <c r="E39" s="0" t="s">
        <v>4565</v>
      </c>
      <c r="F39" s="0" t="s">
        <v>4556</v>
      </c>
      <c r="G39" s="0" t="s">
        <v>241</v>
      </c>
      <c r="H39" s="0" t="s">
        <v>241</v>
      </c>
      <c r="I39" s="0" t="s">
        <v>242</v>
      </c>
      <c r="J39" s="0" t="s">
        <v>4557</v>
      </c>
      <c r="K39" s="0" t="s">
        <v>4558</v>
      </c>
      <c r="L39" s="0" t="s">
        <v>4566</v>
      </c>
      <c r="M39" s="0" t="s">
        <v>4567</v>
      </c>
      <c r="N39" s="0" t="s">
        <v>137</v>
      </c>
      <c r="O39" s="0" t="s">
        <v>241</v>
      </c>
      <c r="P39" s="0" t="s">
        <v>241</v>
      </c>
      <c r="Q39" s="0" t="s">
        <v>242</v>
      </c>
      <c r="R39" s="0" t="s">
        <v>4557</v>
      </c>
      <c r="S39" s="0" t="s">
        <v>4558</v>
      </c>
      <c r="T39" s="0" t="s">
        <v>7043</v>
      </c>
      <c r="U39" s="0" t="s">
        <v>7044</v>
      </c>
      <c r="V39" s="0" t="s">
        <v>764</v>
      </c>
      <c r="W39" s="0" t="s">
        <v>7045</v>
      </c>
      <c r="X39" s="0" t="s">
        <v>7046</v>
      </c>
      <c r="Y39" s="0" t="s">
        <v>7044</v>
      </c>
      <c r="Z39" s="0" t="s">
        <v>140</v>
      </c>
      <c r="AA39" s="0" t="s">
        <v>7128</v>
      </c>
      <c r="AB39" s="0" t="s">
        <v>7129</v>
      </c>
      <c r="AC39" s="0" t="s">
        <v>62</v>
      </c>
      <c r="AD39" s="0" t="s">
        <v>62</v>
      </c>
      <c r="AE39" s="0" t="s">
        <v>62</v>
      </c>
      <c r="AF39" s="0" t="s">
        <v>7174</v>
      </c>
      <c r="AG39" s="0" t="s">
        <v>7138</v>
      </c>
      <c r="AH39" s="0" t="s">
        <v>7174</v>
      </c>
      <c r="AI39" s="0" t="s">
        <v>7089</v>
      </c>
      <c r="AJ39" s="0" t="s">
        <v>7174</v>
      </c>
      <c r="AK39" s="0" t="s">
        <v>7089</v>
      </c>
      <c r="AL39" s="0" t="s">
        <v>7061</v>
      </c>
    </row>
    <row customHeight="1" ht="11.25">
      <c r="A40" s="0" t="s">
        <v>22</v>
      </c>
      <c r="B40" s="0" t="s">
        <v>48</v>
      </c>
      <c r="C40" s="0" t="s">
        <v>50</v>
      </c>
      <c r="D40" s="0" t="s">
        <v>22</v>
      </c>
      <c r="E40" s="0" t="s">
        <v>7175</v>
      </c>
      <c r="F40" s="0" t="s">
        <v>4556</v>
      </c>
      <c r="G40" s="0" t="s">
        <v>99</v>
      </c>
      <c r="H40" s="0" t="s">
        <v>99</v>
      </c>
      <c r="I40" s="0" t="s">
        <v>100</v>
      </c>
      <c r="J40" s="0" t="s">
        <v>7176</v>
      </c>
      <c r="K40" s="0" t="s">
        <v>7177</v>
      </c>
      <c r="L40" s="0" t="s">
        <v>7178</v>
      </c>
      <c r="M40" s="0" t="s">
        <v>4590</v>
      </c>
      <c r="N40" s="0" t="s">
        <v>137</v>
      </c>
      <c r="O40" s="0" t="s">
        <v>99</v>
      </c>
      <c r="P40" s="0" t="s">
        <v>99</v>
      </c>
      <c r="Q40" s="0" t="s">
        <v>100</v>
      </c>
      <c r="R40" s="0" t="s">
        <v>7176</v>
      </c>
      <c r="S40" s="0" t="s">
        <v>7177</v>
      </c>
      <c r="T40" s="0" t="s">
        <v>7043</v>
      </c>
      <c r="U40" s="0" t="s">
        <v>7044</v>
      </c>
      <c r="V40" s="0" t="s">
        <v>764</v>
      </c>
      <c r="W40" s="0" t="s">
        <v>7045</v>
      </c>
      <c r="X40" s="0" t="s">
        <v>7046</v>
      </c>
      <c r="Y40" s="0" t="s">
        <v>7044</v>
      </c>
      <c r="Z40" s="0" t="s">
        <v>193</v>
      </c>
      <c r="AA40" s="0" t="s">
        <v>7179</v>
      </c>
      <c r="AB40" s="0" t="s">
        <v>7180</v>
      </c>
      <c r="AC40" s="0" t="s">
        <v>62</v>
      </c>
      <c r="AD40" s="0" t="s">
        <v>62</v>
      </c>
      <c r="AE40" s="0" t="s">
        <v>62</v>
      </c>
      <c r="AF40" s="0" t="s">
        <v>7141</v>
      </c>
      <c r="AG40" s="0" t="s">
        <v>7181</v>
      </c>
      <c r="AH40" s="0" t="s">
        <v>7141</v>
      </c>
      <c r="AI40" s="0" t="s">
        <v>7181</v>
      </c>
      <c r="AJ40" s="0" t="s">
        <v>7141</v>
      </c>
      <c r="AK40" s="0" t="s">
        <v>7181</v>
      </c>
      <c r="AL40" s="0" t="s">
        <v>7061</v>
      </c>
    </row>
    <row customHeight="1" ht="11.25">
      <c r="A41" s="0" t="s">
        <v>22</v>
      </c>
      <c r="B41" s="0" t="s">
        <v>48</v>
      </c>
      <c r="C41" s="0" t="s">
        <v>50</v>
      </c>
      <c r="D41" s="0" t="s">
        <v>22</v>
      </c>
      <c r="E41" s="0" t="s">
        <v>7175</v>
      </c>
      <c r="F41" s="0" t="s">
        <v>4556</v>
      </c>
      <c r="G41" s="0" t="s">
        <v>99</v>
      </c>
      <c r="H41" s="0" t="s">
        <v>99</v>
      </c>
      <c r="I41" s="0" t="s">
        <v>100</v>
      </c>
      <c r="J41" s="0" t="s">
        <v>7176</v>
      </c>
      <c r="K41" s="0" t="s">
        <v>7177</v>
      </c>
      <c r="L41" s="0" t="s">
        <v>7178</v>
      </c>
      <c r="M41" s="0" t="s">
        <v>4590</v>
      </c>
      <c r="N41" s="0" t="s">
        <v>137</v>
      </c>
      <c r="O41" s="0" t="s">
        <v>99</v>
      </c>
      <c r="P41" s="0" t="s">
        <v>99</v>
      </c>
      <c r="Q41" s="0" t="s">
        <v>100</v>
      </c>
      <c r="R41" s="0" t="s">
        <v>7176</v>
      </c>
      <c r="S41" s="0" t="s">
        <v>7177</v>
      </c>
      <c r="T41" s="0" t="s">
        <v>7043</v>
      </c>
      <c r="U41" s="0" t="s">
        <v>7044</v>
      </c>
      <c r="V41" s="0" t="s">
        <v>764</v>
      </c>
      <c r="W41" s="0" t="s">
        <v>7045</v>
      </c>
      <c r="X41" s="0" t="s">
        <v>7046</v>
      </c>
      <c r="Y41" s="0" t="s">
        <v>7044</v>
      </c>
      <c r="Z41" s="0" t="s">
        <v>193</v>
      </c>
      <c r="AA41" s="0" t="s">
        <v>7179</v>
      </c>
      <c r="AB41" s="0" t="s">
        <v>7180</v>
      </c>
      <c r="AC41" s="0" t="s">
        <v>62</v>
      </c>
      <c r="AD41" s="0" t="s">
        <v>62</v>
      </c>
      <c r="AE41" s="0" t="s">
        <v>62</v>
      </c>
      <c r="AF41" s="0" t="s">
        <v>7141</v>
      </c>
      <c r="AG41" s="0" t="s">
        <v>7181</v>
      </c>
      <c r="AH41" s="0" t="s">
        <v>7141</v>
      </c>
      <c r="AI41" s="0" t="s">
        <v>7181</v>
      </c>
      <c r="AJ41" s="0" t="s">
        <v>7141</v>
      </c>
      <c r="AK41" s="0" t="s">
        <v>7181</v>
      </c>
      <c r="AL41" s="0" t="s">
        <v>7061</v>
      </c>
    </row>
    <row customHeight="1" ht="11.25">
      <c r="A42" s="0" t="s">
        <v>22</v>
      </c>
      <c r="B42" s="0" t="s">
        <v>48</v>
      </c>
      <c r="C42" s="0" t="s">
        <v>50</v>
      </c>
      <c r="D42" s="0" t="s">
        <v>22</v>
      </c>
      <c r="E42" s="0" t="s">
        <v>7182</v>
      </c>
      <c r="F42" s="0" t="s">
        <v>4556</v>
      </c>
      <c r="G42" s="0" t="s">
        <v>99</v>
      </c>
      <c r="H42" s="0" t="s">
        <v>99</v>
      </c>
      <c r="I42" s="0" t="s">
        <v>100</v>
      </c>
      <c r="J42" s="0" t="s">
        <v>7176</v>
      </c>
      <c r="K42" s="0" t="s">
        <v>7177</v>
      </c>
      <c r="L42" s="0" t="s">
        <v>7183</v>
      </c>
      <c r="M42" s="0" t="s">
        <v>4590</v>
      </c>
      <c r="N42" s="0" t="s">
        <v>137</v>
      </c>
      <c r="O42" s="0" t="s">
        <v>99</v>
      </c>
      <c r="P42" s="0" t="s">
        <v>99</v>
      </c>
      <c r="Q42" s="0" t="s">
        <v>100</v>
      </c>
      <c r="R42" s="0" t="s">
        <v>7176</v>
      </c>
      <c r="S42" s="0" t="s">
        <v>7177</v>
      </c>
      <c r="T42" s="0" t="s">
        <v>7043</v>
      </c>
      <c r="U42" s="0" t="s">
        <v>7044</v>
      </c>
      <c r="V42" s="0" t="s">
        <v>764</v>
      </c>
      <c r="W42" s="0" t="s">
        <v>7045</v>
      </c>
      <c r="X42" s="0" t="s">
        <v>7046</v>
      </c>
      <c r="Y42" s="0" t="s">
        <v>7044</v>
      </c>
      <c r="Z42" s="0" t="s">
        <v>193</v>
      </c>
      <c r="AA42" s="0" t="s">
        <v>7179</v>
      </c>
      <c r="AB42" s="0" t="s">
        <v>7180</v>
      </c>
      <c r="AC42" s="0" t="s">
        <v>62</v>
      </c>
      <c r="AD42" s="0" t="s">
        <v>62</v>
      </c>
      <c r="AE42" s="0" t="s">
        <v>62</v>
      </c>
      <c r="AF42" s="0" t="s">
        <v>7184</v>
      </c>
      <c r="AG42" s="0" t="s">
        <v>7185</v>
      </c>
      <c r="AH42" s="0" t="s">
        <v>7184</v>
      </c>
      <c r="AI42" s="0" t="s">
        <v>7185</v>
      </c>
      <c r="AJ42" s="0" t="s">
        <v>7184</v>
      </c>
      <c r="AK42" s="0" t="s">
        <v>7185</v>
      </c>
      <c r="AL42" s="0" t="s">
        <v>7061</v>
      </c>
    </row>
    <row customHeight="1" ht="11.25">
      <c r="A43" s="0" t="s">
        <v>22</v>
      </c>
      <c r="B43" s="0" t="s">
        <v>48</v>
      </c>
      <c r="C43" s="0" t="s">
        <v>50</v>
      </c>
      <c r="D43" s="0" t="s">
        <v>22</v>
      </c>
      <c r="E43" s="0" t="s">
        <v>7182</v>
      </c>
      <c r="F43" s="0" t="s">
        <v>4556</v>
      </c>
      <c r="G43" s="0" t="s">
        <v>99</v>
      </c>
      <c r="H43" s="0" t="s">
        <v>99</v>
      </c>
      <c r="I43" s="0" t="s">
        <v>100</v>
      </c>
      <c r="J43" s="0" t="s">
        <v>7176</v>
      </c>
      <c r="K43" s="0" t="s">
        <v>7177</v>
      </c>
      <c r="L43" s="0" t="s">
        <v>7183</v>
      </c>
      <c r="M43" s="0" t="s">
        <v>4590</v>
      </c>
      <c r="N43" s="0" t="s">
        <v>137</v>
      </c>
      <c r="O43" s="0" t="s">
        <v>99</v>
      </c>
      <c r="P43" s="0" t="s">
        <v>99</v>
      </c>
      <c r="Q43" s="0" t="s">
        <v>100</v>
      </c>
      <c r="R43" s="0" t="s">
        <v>7176</v>
      </c>
      <c r="S43" s="0" t="s">
        <v>7177</v>
      </c>
      <c r="T43" s="0" t="s">
        <v>7043</v>
      </c>
      <c r="U43" s="0" t="s">
        <v>7044</v>
      </c>
      <c r="V43" s="0" t="s">
        <v>764</v>
      </c>
      <c r="W43" s="0" t="s">
        <v>7045</v>
      </c>
      <c r="X43" s="0" t="s">
        <v>7046</v>
      </c>
      <c r="Y43" s="0" t="s">
        <v>7044</v>
      </c>
      <c r="Z43" s="0" t="s">
        <v>193</v>
      </c>
      <c r="AA43" s="0" t="s">
        <v>7179</v>
      </c>
      <c r="AB43" s="0" t="s">
        <v>7180</v>
      </c>
      <c r="AC43" s="0" t="s">
        <v>62</v>
      </c>
      <c r="AD43" s="0" t="s">
        <v>62</v>
      </c>
      <c r="AE43" s="0" t="s">
        <v>62</v>
      </c>
      <c r="AF43" s="0" t="s">
        <v>7184</v>
      </c>
      <c r="AG43" s="0" t="s">
        <v>7185</v>
      </c>
      <c r="AH43" s="0" t="s">
        <v>7184</v>
      </c>
      <c r="AI43" s="0" t="s">
        <v>7186</v>
      </c>
      <c r="AJ43" s="0" t="s">
        <v>7184</v>
      </c>
      <c r="AK43" s="0" t="s">
        <v>7186</v>
      </c>
      <c r="AL43" s="0" t="s">
        <v>7061</v>
      </c>
    </row>
    <row customHeight="1" ht="11.25">
      <c r="A44" s="0" t="s">
        <v>22</v>
      </c>
      <c r="B44" s="0" t="s">
        <v>48</v>
      </c>
      <c r="C44" s="0" t="s">
        <v>50</v>
      </c>
      <c r="D44" s="0" t="s">
        <v>22</v>
      </c>
      <c r="E44" s="0" t="s">
        <v>7187</v>
      </c>
      <c r="F44" s="0" t="s">
        <v>4556</v>
      </c>
      <c r="G44" s="0" t="s">
        <v>99</v>
      </c>
      <c r="H44" s="0" t="s">
        <v>99</v>
      </c>
      <c r="I44" s="0" t="s">
        <v>100</v>
      </c>
      <c r="J44" s="0" t="s">
        <v>7176</v>
      </c>
      <c r="K44" s="0" t="s">
        <v>7177</v>
      </c>
      <c r="L44" s="0" t="s">
        <v>7188</v>
      </c>
      <c r="M44" s="0" t="s">
        <v>4590</v>
      </c>
      <c r="N44" s="0" t="s">
        <v>137</v>
      </c>
      <c r="O44" s="0" t="s">
        <v>99</v>
      </c>
      <c r="P44" s="0" t="s">
        <v>99</v>
      </c>
      <c r="Q44" s="0" t="s">
        <v>100</v>
      </c>
      <c r="R44" s="0" t="s">
        <v>7176</v>
      </c>
      <c r="S44" s="0" t="s">
        <v>7177</v>
      </c>
      <c r="T44" s="0" t="s">
        <v>7043</v>
      </c>
      <c r="U44" s="0" t="s">
        <v>7044</v>
      </c>
      <c r="V44" s="0" t="s">
        <v>764</v>
      </c>
      <c r="W44" s="0" t="s">
        <v>7045</v>
      </c>
      <c r="X44" s="0" t="s">
        <v>7046</v>
      </c>
      <c r="Y44" s="0" t="s">
        <v>7044</v>
      </c>
      <c r="Z44" s="0" t="s">
        <v>193</v>
      </c>
      <c r="AA44" s="0" t="s">
        <v>7179</v>
      </c>
      <c r="AB44" s="0" t="s">
        <v>7180</v>
      </c>
      <c r="AC44" s="0" t="s">
        <v>62</v>
      </c>
      <c r="AD44" s="0" t="s">
        <v>62</v>
      </c>
      <c r="AE44" s="0" t="s">
        <v>62</v>
      </c>
      <c r="AF44" s="0" t="s">
        <v>7189</v>
      </c>
      <c r="AG44" s="0" t="s">
        <v>7190</v>
      </c>
      <c r="AH44" s="0" t="s">
        <v>7189</v>
      </c>
      <c r="AI44" s="0" t="s">
        <v>7190</v>
      </c>
      <c r="AJ44" s="0" t="s">
        <v>7189</v>
      </c>
      <c r="AK44" s="0" t="s">
        <v>7190</v>
      </c>
      <c r="AL44" s="0" t="s">
        <v>7061</v>
      </c>
    </row>
    <row customHeight="1" ht="11.25">
      <c r="A45" s="0" t="s">
        <v>22</v>
      </c>
      <c r="B45" s="0" t="s">
        <v>48</v>
      </c>
      <c r="C45" s="0" t="s">
        <v>50</v>
      </c>
      <c r="D45" s="0" t="s">
        <v>22</v>
      </c>
      <c r="E45" s="0" t="s">
        <v>7191</v>
      </c>
      <c r="F45" s="0" t="s">
        <v>4556</v>
      </c>
      <c r="G45" s="0" t="s">
        <v>99</v>
      </c>
      <c r="H45" s="0" t="s">
        <v>99</v>
      </c>
      <c r="I45" s="0" t="s">
        <v>100</v>
      </c>
      <c r="J45" s="0" t="s">
        <v>7176</v>
      </c>
      <c r="K45" s="0" t="s">
        <v>7177</v>
      </c>
      <c r="L45" s="0" t="s">
        <v>7192</v>
      </c>
      <c r="M45" s="0" t="s">
        <v>7193</v>
      </c>
      <c r="N45" s="0" t="s">
        <v>137</v>
      </c>
      <c r="O45" s="0" t="s">
        <v>99</v>
      </c>
      <c r="P45" s="0" t="s">
        <v>99</v>
      </c>
      <c r="Q45" s="0" t="s">
        <v>100</v>
      </c>
      <c r="R45" s="0" t="s">
        <v>7176</v>
      </c>
      <c r="S45" s="0" t="s">
        <v>7177</v>
      </c>
      <c r="T45" s="0" t="s">
        <v>7043</v>
      </c>
      <c r="U45" s="0" t="s">
        <v>7044</v>
      </c>
      <c r="V45" s="0" t="s">
        <v>764</v>
      </c>
      <c r="W45" s="0" t="s">
        <v>7045</v>
      </c>
      <c r="X45" s="0" t="s">
        <v>7046</v>
      </c>
      <c r="Y45" s="0" t="s">
        <v>7044</v>
      </c>
      <c r="Z45" s="0" t="s">
        <v>193</v>
      </c>
      <c r="AA45" s="0" t="s">
        <v>7179</v>
      </c>
      <c r="AB45" s="0" t="s">
        <v>7180</v>
      </c>
      <c r="AC45" s="0" t="s">
        <v>62</v>
      </c>
      <c r="AD45" s="0" t="s">
        <v>62</v>
      </c>
      <c r="AE45" s="0" t="s">
        <v>62</v>
      </c>
      <c r="AF45" s="0" t="s">
        <v>7141</v>
      </c>
      <c r="AG45" s="0" t="s">
        <v>7194</v>
      </c>
      <c r="AH45" s="0" t="s">
        <v>7141</v>
      </c>
      <c r="AI45" s="0" t="s">
        <v>7194</v>
      </c>
      <c r="AJ45" s="0" t="s">
        <v>7141</v>
      </c>
      <c r="AK45" s="0" t="s">
        <v>7194</v>
      </c>
      <c r="AL45" s="0" t="s">
        <v>7061</v>
      </c>
    </row>
    <row customHeight="1" ht="11.25">
      <c r="A46" s="0" t="s">
        <v>22</v>
      </c>
      <c r="B46" s="0" t="s">
        <v>48</v>
      </c>
      <c r="C46" s="0" t="s">
        <v>50</v>
      </c>
      <c r="D46" s="0" t="s">
        <v>22</v>
      </c>
      <c r="E46" s="0" t="s">
        <v>7191</v>
      </c>
      <c r="F46" s="0" t="s">
        <v>4556</v>
      </c>
      <c r="G46" s="0" t="s">
        <v>99</v>
      </c>
      <c r="H46" s="0" t="s">
        <v>99</v>
      </c>
      <c r="I46" s="0" t="s">
        <v>100</v>
      </c>
      <c r="J46" s="0" t="s">
        <v>7176</v>
      </c>
      <c r="K46" s="0" t="s">
        <v>7177</v>
      </c>
      <c r="L46" s="0" t="s">
        <v>7192</v>
      </c>
      <c r="M46" s="0" t="s">
        <v>7193</v>
      </c>
      <c r="N46" s="0" t="s">
        <v>137</v>
      </c>
      <c r="O46" s="0" t="s">
        <v>99</v>
      </c>
      <c r="P46" s="0" t="s">
        <v>99</v>
      </c>
      <c r="Q46" s="0" t="s">
        <v>100</v>
      </c>
      <c r="R46" s="0" t="s">
        <v>7176</v>
      </c>
      <c r="S46" s="0" t="s">
        <v>7177</v>
      </c>
      <c r="T46" s="0" t="s">
        <v>7043</v>
      </c>
      <c r="U46" s="0" t="s">
        <v>7044</v>
      </c>
      <c r="V46" s="0" t="s">
        <v>764</v>
      </c>
      <c r="W46" s="0" t="s">
        <v>7045</v>
      </c>
      <c r="X46" s="0" t="s">
        <v>7046</v>
      </c>
      <c r="Y46" s="0" t="s">
        <v>7044</v>
      </c>
      <c r="Z46" s="0" t="s">
        <v>193</v>
      </c>
      <c r="AA46" s="0" t="s">
        <v>7179</v>
      </c>
      <c r="AB46" s="0" t="s">
        <v>7180</v>
      </c>
      <c r="AC46" s="0" t="s">
        <v>62</v>
      </c>
      <c r="AD46" s="0" t="s">
        <v>62</v>
      </c>
      <c r="AE46" s="0" t="s">
        <v>62</v>
      </c>
      <c r="AF46" s="0" t="s">
        <v>7141</v>
      </c>
      <c r="AG46" s="0" t="s">
        <v>7194</v>
      </c>
      <c r="AH46" s="0" t="s">
        <v>7141</v>
      </c>
      <c r="AI46" s="0" t="s">
        <v>7194</v>
      </c>
      <c r="AJ46" s="0" t="s">
        <v>7141</v>
      </c>
      <c r="AK46" s="0" t="s">
        <v>7194</v>
      </c>
      <c r="AL46" s="0" t="s">
        <v>7061</v>
      </c>
    </row>
    <row customHeight="1" ht="11.25">
      <c r="A47" s="0" t="s">
        <v>22</v>
      </c>
      <c r="B47" s="0" t="s">
        <v>48</v>
      </c>
      <c r="C47" s="0" t="s">
        <v>50</v>
      </c>
      <c r="D47" s="0" t="s">
        <v>22</v>
      </c>
      <c r="E47" s="0" t="s">
        <v>7195</v>
      </c>
      <c r="F47" s="0" t="s">
        <v>4556</v>
      </c>
      <c r="G47" s="0" t="s">
        <v>99</v>
      </c>
      <c r="H47" s="0" t="s">
        <v>99</v>
      </c>
      <c r="I47" s="0" t="s">
        <v>100</v>
      </c>
      <c r="J47" s="0" t="s">
        <v>7176</v>
      </c>
      <c r="K47" s="0" t="s">
        <v>7177</v>
      </c>
      <c r="L47" s="0" t="s">
        <v>7196</v>
      </c>
      <c r="M47" s="0" t="s">
        <v>7197</v>
      </c>
      <c r="N47" s="0" t="s">
        <v>137</v>
      </c>
      <c r="O47" s="0" t="s">
        <v>99</v>
      </c>
      <c r="P47" s="0" t="s">
        <v>99</v>
      </c>
      <c r="Q47" s="0" t="s">
        <v>100</v>
      </c>
      <c r="R47" s="0" t="s">
        <v>7176</v>
      </c>
      <c r="S47" s="0" t="s">
        <v>7177</v>
      </c>
      <c r="T47" s="0" t="s">
        <v>7043</v>
      </c>
      <c r="U47" s="0" t="s">
        <v>7044</v>
      </c>
      <c r="V47" s="0" t="s">
        <v>764</v>
      </c>
      <c r="W47" s="0" t="s">
        <v>7045</v>
      </c>
      <c r="X47" s="0" t="s">
        <v>7046</v>
      </c>
      <c r="Y47" s="0" t="s">
        <v>7044</v>
      </c>
      <c r="Z47" s="0" t="s">
        <v>193</v>
      </c>
      <c r="AA47" s="0" t="s">
        <v>7179</v>
      </c>
      <c r="AB47" s="0" t="s">
        <v>7180</v>
      </c>
      <c r="AC47" s="0" t="s">
        <v>62</v>
      </c>
      <c r="AD47" s="0" t="s">
        <v>62</v>
      </c>
      <c r="AE47" s="0" t="s">
        <v>62</v>
      </c>
      <c r="AF47" s="0" t="s">
        <v>7198</v>
      </c>
      <c r="AG47" s="0" t="s">
        <v>7199</v>
      </c>
      <c r="AH47" s="0" t="s">
        <v>7198</v>
      </c>
      <c r="AI47" s="0" t="s">
        <v>7199</v>
      </c>
      <c r="AJ47" s="0" t="s">
        <v>7198</v>
      </c>
      <c r="AK47" s="0" t="s">
        <v>7199</v>
      </c>
      <c r="AL47" s="0" t="s">
        <v>7061</v>
      </c>
    </row>
    <row customHeight="1" ht="11.25">
      <c r="A48" s="0" t="s">
        <v>22</v>
      </c>
      <c r="B48" s="0" t="s">
        <v>48</v>
      </c>
      <c r="C48" s="0" t="s">
        <v>50</v>
      </c>
      <c r="D48" s="0" t="s">
        <v>22</v>
      </c>
      <c r="E48" s="0" t="s">
        <v>7195</v>
      </c>
      <c r="F48" s="0" t="s">
        <v>4556</v>
      </c>
      <c r="G48" s="0" t="s">
        <v>99</v>
      </c>
      <c r="H48" s="0" t="s">
        <v>99</v>
      </c>
      <c r="I48" s="0" t="s">
        <v>100</v>
      </c>
      <c r="J48" s="0" t="s">
        <v>7176</v>
      </c>
      <c r="K48" s="0" t="s">
        <v>7177</v>
      </c>
      <c r="L48" s="0" t="s">
        <v>7196</v>
      </c>
      <c r="M48" s="0" t="s">
        <v>7197</v>
      </c>
      <c r="N48" s="0" t="s">
        <v>137</v>
      </c>
      <c r="O48" s="0" t="s">
        <v>99</v>
      </c>
      <c r="P48" s="0" t="s">
        <v>99</v>
      </c>
      <c r="Q48" s="0" t="s">
        <v>100</v>
      </c>
      <c r="R48" s="0" t="s">
        <v>7176</v>
      </c>
      <c r="S48" s="0" t="s">
        <v>7177</v>
      </c>
      <c r="T48" s="0" t="s">
        <v>7043</v>
      </c>
      <c r="U48" s="0" t="s">
        <v>7044</v>
      </c>
      <c r="V48" s="0" t="s">
        <v>764</v>
      </c>
      <c r="W48" s="0" t="s">
        <v>7045</v>
      </c>
      <c r="X48" s="0" t="s">
        <v>7046</v>
      </c>
      <c r="Y48" s="0" t="s">
        <v>7044</v>
      </c>
      <c r="Z48" s="0" t="s">
        <v>193</v>
      </c>
      <c r="AA48" s="0" t="s">
        <v>7179</v>
      </c>
      <c r="AB48" s="0" t="s">
        <v>7180</v>
      </c>
      <c r="AC48" s="0" t="s">
        <v>62</v>
      </c>
      <c r="AD48" s="0" t="s">
        <v>62</v>
      </c>
      <c r="AE48" s="0" t="s">
        <v>62</v>
      </c>
      <c r="AF48" s="0" t="s">
        <v>7198</v>
      </c>
      <c r="AG48" s="0" t="s">
        <v>7199</v>
      </c>
      <c r="AH48" s="0" t="s">
        <v>7198</v>
      </c>
      <c r="AI48" s="0" t="s">
        <v>7199</v>
      </c>
      <c r="AJ48" s="0" t="s">
        <v>7198</v>
      </c>
      <c r="AK48" s="0" t="s">
        <v>7199</v>
      </c>
      <c r="AL48" s="0" t="s">
        <v>7061</v>
      </c>
    </row>
    <row customHeight="1" ht="11.25">
      <c r="A49" s="0" t="s">
        <v>22</v>
      </c>
      <c r="B49" s="0" t="s">
        <v>48</v>
      </c>
      <c r="C49" s="0" t="s">
        <v>50</v>
      </c>
      <c r="D49" s="0" t="s">
        <v>22</v>
      </c>
      <c r="E49" s="0" t="s">
        <v>7200</v>
      </c>
      <c r="F49" s="0" t="s">
        <v>4556</v>
      </c>
      <c r="G49" s="0" t="s">
        <v>99</v>
      </c>
      <c r="H49" s="0" t="s">
        <v>99</v>
      </c>
      <c r="I49" s="0" t="s">
        <v>100</v>
      </c>
      <c r="J49" s="0" t="s">
        <v>7176</v>
      </c>
      <c r="K49" s="0" t="s">
        <v>7177</v>
      </c>
      <c r="L49" s="0" t="s">
        <v>7201</v>
      </c>
      <c r="M49" s="0" t="s">
        <v>147</v>
      </c>
      <c r="N49" s="0" t="s">
        <v>137</v>
      </c>
      <c r="O49" s="0" t="s">
        <v>99</v>
      </c>
      <c r="P49" s="0" t="s">
        <v>99</v>
      </c>
      <c r="Q49" s="0" t="s">
        <v>100</v>
      </c>
      <c r="R49" s="0" t="s">
        <v>7176</v>
      </c>
      <c r="S49" s="0" t="s">
        <v>7177</v>
      </c>
      <c r="T49" s="0" t="s">
        <v>7043</v>
      </c>
      <c r="U49" s="0" t="s">
        <v>7044</v>
      </c>
      <c r="V49" s="0" t="s">
        <v>764</v>
      </c>
      <c r="W49" s="0" t="s">
        <v>7045</v>
      </c>
      <c r="X49" s="0" t="s">
        <v>7046</v>
      </c>
      <c r="Y49" s="0" t="s">
        <v>7044</v>
      </c>
      <c r="Z49" s="0" t="s">
        <v>193</v>
      </c>
      <c r="AA49" s="0" t="s">
        <v>7179</v>
      </c>
      <c r="AB49" s="0" t="s">
        <v>7180</v>
      </c>
      <c r="AC49" s="0" t="s">
        <v>62</v>
      </c>
      <c r="AD49" s="0" t="s">
        <v>62</v>
      </c>
      <c r="AE49" s="0" t="s">
        <v>62</v>
      </c>
      <c r="AF49" s="0" t="s">
        <v>7189</v>
      </c>
      <c r="AG49" s="0" t="s">
        <v>7202</v>
      </c>
      <c r="AH49" s="0" t="s">
        <v>7203</v>
      </c>
      <c r="AI49" s="0" t="s">
        <v>7202</v>
      </c>
      <c r="AJ49" s="0" t="s">
        <v>7203</v>
      </c>
      <c r="AK49" s="0" t="s">
        <v>7202</v>
      </c>
      <c r="AL49" s="0" t="s">
        <v>7061</v>
      </c>
    </row>
    <row customHeight="1" ht="11.25">
      <c r="A50" s="0" t="s">
        <v>22</v>
      </c>
      <c r="B50" s="0" t="s">
        <v>48</v>
      </c>
      <c r="C50" s="0" t="s">
        <v>50</v>
      </c>
      <c r="D50" s="0" t="s">
        <v>22</v>
      </c>
      <c r="E50" s="0" t="s">
        <v>7200</v>
      </c>
      <c r="F50" s="0" t="s">
        <v>4556</v>
      </c>
      <c r="G50" s="0" t="s">
        <v>99</v>
      </c>
      <c r="H50" s="0" t="s">
        <v>99</v>
      </c>
      <c r="I50" s="0" t="s">
        <v>100</v>
      </c>
      <c r="J50" s="0" t="s">
        <v>7176</v>
      </c>
      <c r="K50" s="0" t="s">
        <v>7177</v>
      </c>
      <c r="L50" s="0" t="s">
        <v>7201</v>
      </c>
      <c r="M50" s="0" t="s">
        <v>147</v>
      </c>
      <c r="N50" s="0" t="s">
        <v>137</v>
      </c>
      <c r="O50" s="0" t="s">
        <v>99</v>
      </c>
      <c r="P50" s="0" t="s">
        <v>99</v>
      </c>
      <c r="Q50" s="0" t="s">
        <v>100</v>
      </c>
      <c r="R50" s="0" t="s">
        <v>7176</v>
      </c>
      <c r="S50" s="0" t="s">
        <v>7177</v>
      </c>
      <c r="T50" s="0" t="s">
        <v>7043</v>
      </c>
      <c r="U50" s="0" t="s">
        <v>7044</v>
      </c>
      <c r="V50" s="0" t="s">
        <v>764</v>
      </c>
      <c r="W50" s="0" t="s">
        <v>7045</v>
      </c>
      <c r="X50" s="0" t="s">
        <v>7046</v>
      </c>
      <c r="Y50" s="0" t="s">
        <v>7044</v>
      </c>
      <c r="Z50" s="0" t="s">
        <v>193</v>
      </c>
      <c r="AA50" s="0" t="s">
        <v>7179</v>
      </c>
      <c r="AB50" s="0" t="s">
        <v>7180</v>
      </c>
      <c r="AC50" s="0" t="s">
        <v>62</v>
      </c>
      <c r="AD50" s="0" t="s">
        <v>62</v>
      </c>
      <c r="AE50" s="0" t="s">
        <v>62</v>
      </c>
      <c r="AF50" s="0" t="s">
        <v>7189</v>
      </c>
      <c r="AG50" s="0" t="s">
        <v>7202</v>
      </c>
      <c r="AH50" s="0" t="s">
        <v>7189</v>
      </c>
      <c r="AI50" s="0" t="s">
        <v>7202</v>
      </c>
      <c r="AJ50" s="0" t="s">
        <v>7189</v>
      </c>
      <c r="AK50" s="0" t="s">
        <v>7202</v>
      </c>
      <c r="AL50" s="0" t="s">
        <v>7061</v>
      </c>
    </row>
    <row customHeight="1" ht="11.25">
      <c r="A51" s="0" t="s">
        <v>22</v>
      </c>
      <c r="B51" s="0" t="s">
        <v>48</v>
      </c>
      <c r="C51" s="0" t="s">
        <v>50</v>
      </c>
      <c r="D51" s="0" t="s">
        <v>22</v>
      </c>
      <c r="E51" s="0" t="s">
        <v>7204</v>
      </c>
      <c r="F51" s="0" t="s">
        <v>4556</v>
      </c>
      <c r="G51" s="0" t="s">
        <v>99</v>
      </c>
      <c r="H51" s="0" t="s">
        <v>99</v>
      </c>
      <c r="I51" s="0" t="s">
        <v>100</v>
      </c>
      <c r="J51" s="0" t="s">
        <v>7176</v>
      </c>
      <c r="K51" s="0" t="s">
        <v>7177</v>
      </c>
      <c r="L51" s="0" t="s">
        <v>7205</v>
      </c>
      <c r="M51" s="0" t="s">
        <v>4590</v>
      </c>
      <c r="N51" s="0" t="s">
        <v>137</v>
      </c>
      <c r="O51" s="0" t="s">
        <v>99</v>
      </c>
      <c r="P51" s="0" t="s">
        <v>99</v>
      </c>
      <c r="Q51" s="0" t="s">
        <v>100</v>
      </c>
      <c r="R51" s="0" t="s">
        <v>7176</v>
      </c>
      <c r="S51" s="0" t="s">
        <v>7177</v>
      </c>
      <c r="T51" s="0" t="s">
        <v>7043</v>
      </c>
      <c r="U51" s="0" t="s">
        <v>7044</v>
      </c>
      <c r="V51" s="0" t="s">
        <v>764</v>
      </c>
      <c r="W51" s="0" t="s">
        <v>7045</v>
      </c>
      <c r="X51" s="0" t="s">
        <v>7046</v>
      </c>
      <c r="Y51" s="0" t="s">
        <v>7044</v>
      </c>
      <c r="Z51" s="0" t="s">
        <v>193</v>
      </c>
      <c r="AA51" s="0" t="s">
        <v>7179</v>
      </c>
      <c r="AB51" s="0" t="s">
        <v>7180</v>
      </c>
      <c r="AC51" s="0" t="s">
        <v>62</v>
      </c>
      <c r="AD51" s="0" t="s">
        <v>62</v>
      </c>
      <c r="AE51" s="0" t="s">
        <v>62</v>
      </c>
      <c r="AF51" s="0" t="s">
        <v>7184</v>
      </c>
      <c r="AG51" s="0" t="s">
        <v>7206</v>
      </c>
      <c r="AH51" s="0" t="s">
        <v>7184</v>
      </c>
      <c r="AI51" s="0" t="s">
        <v>7207</v>
      </c>
      <c r="AJ51" s="0" t="s">
        <v>7184</v>
      </c>
      <c r="AK51" s="0" t="s">
        <v>7207</v>
      </c>
      <c r="AL51" s="0" t="s">
        <v>7061</v>
      </c>
    </row>
    <row customHeight="1" ht="11.25">
      <c r="A52" s="0" t="s">
        <v>22</v>
      </c>
      <c r="B52" s="0" t="s">
        <v>48</v>
      </c>
      <c r="C52" s="0" t="s">
        <v>50</v>
      </c>
      <c r="D52" s="0" t="s">
        <v>22</v>
      </c>
      <c r="E52" s="0" t="s">
        <v>7204</v>
      </c>
      <c r="F52" s="0" t="s">
        <v>4556</v>
      </c>
      <c r="G52" s="0" t="s">
        <v>99</v>
      </c>
      <c r="H52" s="0" t="s">
        <v>99</v>
      </c>
      <c r="I52" s="0" t="s">
        <v>100</v>
      </c>
      <c r="J52" s="0" t="s">
        <v>7176</v>
      </c>
      <c r="K52" s="0" t="s">
        <v>7177</v>
      </c>
      <c r="L52" s="0" t="s">
        <v>7205</v>
      </c>
      <c r="M52" s="0" t="s">
        <v>4590</v>
      </c>
      <c r="N52" s="0" t="s">
        <v>137</v>
      </c>
      <c r="O52" s="0" t="s">
        <v>99</v>
      </c>
      <c r="P52" s="0" t="s">
        <v>99</v>
      </c>
      <c r="Q52" s="0" t="s">
        <v>100</v>
      </c>
      <c r="R52" s="0" t="s">
        <v>7176</v>
      </c>
      <c r="S52" s="0" t="s">
        <v>7177</v>
      </c>
      <c r="T52" s="0" t="s">
        <v>7043</v>
      </c>
      <c r="U52" s="0" t="s">
        <v>7044</v>
      </c>
      <c r="V52" s="0" t="s">
        <v>764</v>
      </c>
      <c r="W52" s="0" t="s">
        <v>7045</v>
      </c>
      <c r="X52" s="0" t="s">
        <v>7046</v>
      </c>
      <c r="Y52" s="0" t="s">
        <v>7044</v>
      </c>
      <c r="Z52" s="0" t="s">
        <v>193</v>
      </c>
      <c r="AA52" s="0" t="s">
        <v>7179</v>
      </c>
      <c r="AB52" s="0" t="s">
        <v>7180</v>
      </c>
      <c r="AC52" s="0" t="s">
        <v>62</v>
      </c>
      <c r="AD52" s="0" t="s">
        <v>62</v>
      </c>
      <c r="AE52" s="0" t="s">
        <v>62</v>
      </c>
      <c r="AF52" s="0" t="s">
        <v>7184</v>
      </c>
      <c r="AG52" s="0" t="s">
        <v>7206</v>
      </c>
      <c r="AH52" s="0" t="s">
        <v>7184</v>
      </c>
      <c r="AI52" s="0" t="s">
        <v>7206</v>
      </c>
      <c r="AJ52" s="0" t="s">
        <v>7184</v>
      </c>
      <c r="AK52" s="0" t="s">
        <v>7206</v>
      </c>
      <c r="AL52" s="0" t="s">
        <v>7061</v>
      </c>
    </row>
    <row customHeight="1" ht="11.25">
      <c r="A53" s="0" t="s">
        <v>22</v>
      </c>
      <c r="B53" s="0" t="s">
        <v>48</v>
      </c>
      <c r="C53" s="0" t="s">
        <v>50</v>
      </c>
      <c r="D53" s="0" t="s">
        <v>22</v>
      </c>
      <c r="E53" s="0" t="s">
        <v>7208</v>
      </c>
      <c r="F53" s="0" t="s">
        <v>4556</v>
      </c>
      <c r="G53" s="0" t="s">
        <v>99</v>
      </c>
      <c r="H53" s="0" t="s">
        <v>99</v>
      </c>
      <c r="I53" s="0" t="s">
        <v>100</v>
      </c>
      <c r="J53" s="0" t="s">
        <v>7176</v>
      </c>
      <c r="K53" s="0" t="s">
        <v>7177</v>
      </c>
      <c r="L53" s="0" t="s">
        <v>7209</v>
      </c>
      <c r="M53" s="0" t="s">
        <v>4590</v>
      </c>
      <c r="N53" s="0" t="s">
        <v>137</v>
      </c>
      <c r="O53" s="0" t="s">
        <v>99</v>
      </c>
      <c r="P53" s="0" t="s">
        <v>99</v>
      </c>
      <c r="Q53" s="0" t="s">
        <v>100</v>
      </c>
      <c r="R53" s="0" t="s">
        <v>7176</v>
      </c>
      <c r="S53" s="0" t="s">
        <v>7177</v>
      </c>
      <c r="T53" s="0" t="s">
        <v>7043</v>
      </c>
      <c r="U53" s="0" t="s">
        <v>7044</v>
      </c>
      <c r="V53" s="0" t="s">
        <v>764</v>
      </c>
      <c r="W53" s="0" t="s">
        <v>7045</v>
      </c>
      <c r="X53" s="0" t="s">
        <v>7046</v>
      </c>
      <c r="Y53" s="0" t="s">
        <v>7044</v>
      </c>
      <c r="Z53" s="0" t="s">
        <v>193</v>
      </c>
      <c r="AA53" s="0" t="s">
        <v>7179</v>
      </c>
      <c r="AB53" s="0" t="s">
        <v>7180</v>
      </c>
      <c r="AC53" s="0" t="s">
        <v>62</v>
      </c>
      <c r="AD53" s="0" t="s">
        <v>62</v>
      </c>
      <c r="AE53" s="0" t="s">
        <v>62</v>
      </c>
      <c r="AF53" s="0" t="s">
        <v>7210</v>
      </c>
      <c r="AG53" s="0" t="s">
        <v>7211</v>
      </c>
      <c r="AH53" s="0" t="s">
        <v>7210</v>
      </c>
      <c r="AI53" s="0" t="s">
        <v>7211</v>
      </c>
      <c r="AJ53" s="0" t="s">
        <v>7210</v>
      </c>
      <c r="AK53" s="0" t="s">
        <v>7211</v>
      </c>
      <c r="AL53" s="0" t="s">
        <v>7061</v>
      </c>
    </row>
    <row customHeight="1" ht="11.25">
      <c r="A54" s="0" t="s">
        <v>22</v>
      </c>
      <c r="B54" s="0" t="s">
        <v>48</v>
      </c>
      <c r="C54" s="0" t="s">
        <v>50</v>
      </c>
      <c r="D54" s="0" t="s">
        <v>22</v>
      </c>
      <c r="E54" s="0" t="s">
        <v>7208</v>
      </c>
      <c r="F54" s="0" t="s">
        <v>4556</v>
      </c>
      <c r="G54" s="0" t="s">
        <v>99</v>
      </c>
      <c r="H54" s="0" t="s">
        <v>99</v>
      </c>
      <c r="I54" s="0" t="s">
        <v>100</v>
      </c>
      <c r="J54" s="0" t="s">
        <v>7176</v>
      </c>
      <c r="K54" s="0" t="s">
        <v>7177</v>
      </c>
      <c r="L54" s="0" t="s">
        <v>7209</v>
      </c>
      <c r="M54" s="0" t="s">
        <v>4590</v>
      </c>
      <c r="N54" s="0" t="s">
        <v>137</v>
      </c>
      <c r="O54" s="0" t="s">
        <v>99</v>
      </c>
      <c r="P54" s="0" t="s">
        <v>99</v>
      </c>
      <c r="Q54" s="0" t="s">
        <v>100</v>
      </c>
      <c r="R54" s="0" t="s">
        <v>7176</v>
      </c>
      <c r="S54" s="0" t="s">
        <v>7177</v>
      </c>
      <c r="T54" s="0" t="s">
        <v>7043</v>
      </c>
      <c r="U54" s="0" t="s">
        <v>7044</v>
      </c>
      <c r="V54" s="0" t="s">
        <v>764</v>
      </c>
      <c r="W54" s="0" t="s">
        <v>7045</v>
      </c>
      <c r="X54" s="0" t="s">
        <v>7046</v>
      </c>
      <c r="Y54" s="0" t="s">
        <v>7044</v>
      </c>
      <c r="Z54" s="0" t="s">
        <v>193</v>
      </c>
      <c r="AA54" s="0" t="s">
        <v>7179</v>
      </c>
      <c r="AB54" s="0" t="s">
        <v>7180</v>
      </c>
      <c r="AC54" s="0" t="s">
        <v>62</v>
      </c>
      <c r="AD54" s="0" t="s">
        <v>62</v>
      </c>
      <c r="AE54" s="0" t="s">
        <v>62</v>
      </c>
      <c r="AF54" s="0" t="s">
        <v>7210</v>
      </c>
      <c r="AG54" s="0" t="s">
        <v>7211</v>
      </c>
      <c r="AH54" s="0" t="s">
        <v>7210</v>
      </c>
      <c r="AI54" s="0" t="s">
        <v>7211</v>
      </c>
      <c r="AJ54" s="0" t="s">
        <v>7210</v>
      </c>
      <c r="AK54" s="0" t="s">
        <v>7211</v>
      </c>
      <c r="AL54" s="0" t="s">
        <v>7061</v>
      </c>
    </row>
    <row customHeight="1" ht="11.25">
      <c r="A55" s="0" t="s">
        <v>22</v>
      </c>
      <c r="B55" s="0" t="s">
        <v>48</v>
      </c>
      <c r="C55" s="0" t="s">
        <v>50</v>
      </c>
      <c r="D55" s="0" t="s">
        <v>22</v>
      </c>
      <c r="E55" s="0" t="s">
        <v>7212</v>
      </c>
      <c r="F55" s="0" t="s">
        <v>4556</v>
      </c>
      <c r="G55" s="0" t="s">
        <v>99</v>
      </c>
      <c r="H55" s="0" t="s">
        <v>99</v>
      </c>
      <c r="I55" s="0" t="s">
        <v>100</v>
      </c>
      <c r="J55" s="0" t="s">
        <v>7176</v>
      </c>
      <c r="K55" s="0" t="s">
        <v>7177</v>
      </c>
      <c r="L55" s="0" t="s">
        <v>7213</v>
      </c>
      <c r="M55" s="0" t="s">
        <v>7214</v>
      </c>
      <c r="N55" s="0" t="s">
        <v>137</v>
      </c>
      <c r="O55" s="0" t="s">
        <v>99</v>
      </c>
      <c r="P55" s="0" t="s">
        <v>99</v>
      </c>
      <c r="Q55" s="0" t="s">
        <v>100</v>
      </c>
      <c r="R55" s="0" t="s">
        <v>7176</v>
      </c>
      <c r="S55" s="0" t="s">
        <v>7177</v>
      </c>
      <c r="T55" s="0" t="s">
        <v>7043</v>
      </c>
      <c r="U55" s="0" t="s">
        <v>7044</v>
      </c>
      <c r="V55" s="0" t="s">
        <v>764</v>
      </c>
      <c r="W55" s="0" t="s">
        <v>7045</v>
      </c>
      <c r="X55" s="0" t="s">
        <v>7046</v>
      </c>
      <c r="Y55" s="0" t="s">
        <v>7044</v>
      </c>
      <c r="Z55" s="0" t="s">
        <v>7215</v>
      </c>
      <c r="AA55" s="0" t="s">
        <v>7216</v>
      </c>
      <c r="AB55" s="0" t="s">
        <v>7217</v>
      </c>
      <c r="AC55" s="0" t="s">
        <v>62</v>
      </c>
      <c r="AD55" s="0" t="s">
        <v>62</v>
      </c>
      <c r="AE55" s="0" t="s">
        <v>62</v>
      </c>
      <c r="AF55" s="0" t="s">
        <v>7218</v>
      </c>
      <c r="AG55" s="0" t="s">
        <v>7219</v>
      </c>
      <c r="AH55" s="0" t="s">
        <v>7220</v>
      </c>
      <c r="AI55" s="0" t="s">
        <v>7219</v>
      </c>
      <c r="AJ55" s="0" t="s">
        <v>7220</v>
      </c>
      <c r="AK55" s="0" t="s">
        <v>7219</v>
      </c>
      <c r="AL55" s="0" t="s">
        <v>7061</v>
      </c>
    </row>
    <row customHeight="1" ht="11.25">
      <c r="A56" s="0" t="s">
        <v>22</v>
      </c>
      <c r="B56" s="0" t="s">
        <v>48</v>
      </c>
      <c r="C56" s="0" t="s">
        <v>50</v>
      </c>
      <c r="D56" s="0" t="s">
        <v>22</v>
      </c>
      <c r="E56" s="0" t="s">
        <v>7212</v>
      </c>
      <c r="F56" s="0" t="s">
        <v>4556</v>
      </c>
      <c r="G56" s="0" t="s">
        <v>99</v>
      </c>
      <c r="H56" s="0" t="s">
        <v>99</v>
      </c>
      <c r="I56" s="0" t="s">
        <v>100</v>
      </c>
      <c r="J56" s="0" t="s">
        <v>7176</v>
      </c>
      <c r="K56" s="0" t="s">
        <v>7177</v>
      </c>
      <c r="L56" s="0" t="s">
        <v>7213</v>
      </c>
      <c r="M56" s="0" t="s">
        <v>7214</v>
      </c>
      <c r="N56" s="0" t="s">
        <v>137</v>
      </c>
      <c r="O56" s="0" t="s">
        <v>99</v>
      </c>
      <c r="P56" s="0" t="s">
        <v>99</v>
      </c>
      <c r="Q56" s="0" t="s">
        <v>100</v>
      </c>
      <c r="R56" s="0" t="s">
        <v>7176</v>
      </c>
      <c r="S56" s="0" t="s">
        <v>7177</v>
      </c>
      <c r="T56" s="0" t="s">
        <v>7043</v>
      </c>
      <c r="U56" s="0" t="s">
        <v>7044</v>
      </c>
      <c r="V56" s="0" t="s">
        <v>764</v>
      </c>
      <c r="W56" s="0" t="s">
        <v>7045</v>
      </c>
      <c r="X56" s="0" t="s">
        <v>7046</v>
      </c>
      <c r="Y56" s="0" t="s">
        <v>7044</v>
      </c>
      <c r="Z56" s="0" t="s">
        <v>7215</v>
      </c>
      <c r="AA56" s="0" t="s">
        <v>7216</v>
      </c>
      <c r="AB56" s="0" t="s">
        <v>7217</v>
      </c>
      <c r="AC56" s="0" t="s">
        <v>62</v>
      </c>
      <c r="AD56" s="0" t="s">
        <v>62</v>
      </c>
      <c r="AE56" s="0" t="s">
        <v>62</v>
      </c>
      <c r="AF56" s="0" t="s">
        <v>7218</v>
      </c>
      <c r="AG56" s="0" t="s">
        <v>7219</v>
      </c>
      <c r="AH56" s="0" t="s">
        <v>7218</v>
      </c>
      <c r="AI56" s="0" t="s">
        <v>7219</v>
      </c>
      <c r="AJ56" s="0" t="s">
        <v>7218</v>
      </c>
      <c r="AK56" s="0" t="s">
        <v>7219</v>
      </c>
      <c r="AL56" s="0" t="s">
        <v>7061</v>
      </c>
    </row>
    <row customHeight="1" ht="11.25">
      <c r="A57" s="0" t="s">
        <v>22</v>
      </c>
      <c r="B57" s="0" t="s">
        <v>48</v>
      </c>
      <c r="C57" s="0" t="s">
        <v>50</v>
      </c>
      <c r="D57" s="0" t="s">
        <v>22</v>
      </c>
      <c r="E57" s="0" t="s">
        <v>7221</v>
      </c>
      <c r="F57" s="0" t="s">
        <v>4556</v>
      </c>
      <c r="G57" s="0" t="s">
        <v>99</v>
      </c>
      <c r="H57" s="0" t="s">
        <v>99</v>
      </c>
      <c r="I57" s="0" t="s">
        <v>100</v>
      </c>
      <c r="J57" s="0" t="s">
        <v>7176</v>
      </c>
      <c r="K57" s="0" t="s">
        <v>7177</v>
      </c>
      <c r="L57" s="0" t="s">
        <v>7222</v>
      </c>
      <c r="M57" s="0" t="s">
        <v>4590</v>
      </c>
      <c r="N57" s="0" t="s">
        <v>137</v>
      </c>
      <c r="O57" s="0" t="s">
        <v>99</v>
      </c>
      <c r="P57" s="0" t="s">
        <v>99</v>
      </c>
      <c r="Q57" s="0" t="s">
        <v>100</v>
      </c>
      <c r="R57" s="0" t="s">
        <v>7176</v>
      </c>
      <c r="S57" s="0" t="s">
        <v>7177</v>
      </c>
      <c r="T57" s="0" t="s">
        <v>7043</v>
      </c>
      <c r="U57" s="0" t="s">
        <v>7044</v>
      </c>
      <c r="V57" s="0" t="s">
        <v>764</v>
      </c>
      <c r="W57" s="0" t="s">
        <v>7045</v>
      </c>
      <c r="X57" s="0" t="s">
        <v>7046</v>
      </c>
      <c r="Y57" s="0" t="s">
        <v>7044</v>
      </c>
      <c r="Z57" s="0" t="s">
        <v>193</v>
      </c>
      <c r="AA57" s="0" t="s">
        <v>7179</v>
      </c>
      <c r="AB57" s="0" t="s">
        <v>7180</v>
      </c>
      <c r="AC57" s="0" t="s">
        <v>62</v>
      </c>
      <c r="AD57" s="0" t="s">
        <v>62</v>
      </c>
      <c r="AE57" s="0" t="s">
        <v>62</v>
      </c>
      <c r="AF57" s="0" t="s">
        <v>7223</v>
      </c>
      <c r="AG57" s="0" t="s">
        <v>7224</v>
      </c>
      <c r="AH57" s="0" t="s">
        <v>7223</v>
      </c>
      <c r="AI57" s="0" t="s">
        <v>7225</v>
      </c>
      <c r="AJ57" s="0" t="s">
        <v>7223</v>
      </c>
      <c r="AK57" s="0" t="s">
        <v>7225</v>
      </c>
      <c r="AL57" s="0" t="s">
        <v>7055</v>
      </c>
    </row>
    <row customHeight="1" ht="11.25">
      <c r="A58" s="0" t="s">
        <v>22</v>
      </c>
      <c r="B58" s="0" t="s">
        <v>48</v>
      </c>
      <c r="C58" s="0" t="s">
        <v>50</v>
      </c>
      <c r="D58" s="0" t="s">
        <v>22</v>
      </c>
      <c r="E58" s="0" t="s">
        <v>7221</v>
      </c>
      <c r="F58" s="0" t="s">
        <v>4556</v>
      </c>
      <c r="G58" s="0" t="s">
        <v>99</v>
      </c>
      <c r="H58" s="0" t="s">
        <v>99</v>
      </c>
      <c r="I58" s="0" t="s">
        <v>100</v>
      </c>
      <c r="J58" s="0" t="s">
        <v>7176</v>
      </c>
      <c r="K58" s="0" t="s">
        <v>7177</v>
      </c>
      <c r="L58" s="0" t="s">
        <v>7222</v>
      </c>
      <c r="M58" s="0" t="s">
        <v>4590</v>
      </c>
      <c r="N58" s="0" t="s">
        <v>137</v>
      </c>
      <c r="O58" s="0" t="s">
        <v>99</v>
      </c>
      <c r="P58" s="0" t="s">
        <v>99</v>
      </c>
      <c r="Q58" s="0" t="s">
        <v>100</v>
      </c>
      <c r="R58" s="0" t="s">
        <v>7176</v>
      </c>
      <c r="S58" s="0" t="s">
        <v>7177</v>
      </c>
      <c r="T58" s="0" t="s">
        <v>7043</v>
      </c>
      <c r="U58" s="0" t="s">
        <v>7044</v>
      </c>
      <c r="V58" s="0" t="s">
        <v>764</v>
      </c>
      <c r="W58" s="0" t="s">
        <v>7045</v>
      </c>
      <c r="X58" s="0" t="s">
        <v>7046</v>
      </c>
      <c r="Y58" s="0" t="s">
        <v>7044</v>
      </c>
      <c r="Z58" s="0" t="s">
        <v>193</v>
      </c>
      <c r="AA58" s="0" t="s">
        <v>7179</v>
      </c>
      <c r="AB58" s="0" t="s">
        <v>7180</v>
      </c>
      <c r="AC58" s="0" t="s">
        <v>62</v>
      </c>
      <c r="AD58" s="0" t="s">
        <v>62</v>
      </c>
      <c r="AE58" s="0" t="s">
        <v>62</v>
      </c>
      <c r="AF58" s="0" t="s">
        <v>7223</v>
      </c>
      <c r="AG58" s="0" t="s">
        <v>7224</v>
      </c>
      <c r="AH58" s="0" t="s">
        <v>7223</v>
      </c>
      <c r="AI58" s="0" t="s">
        <v>7224</v>
      </c>
      <c r="AJ58" s="0" t="s">
        <v>7223</v>
      </c>
      <c r="AK58" s="0" t="s">
        <v>7224</v>
      </c>
      <c r="AL58" s="0" t="s">
        <v>7055</v>
      </c>
    </row>
    <row customHeight="1" ht="11.25">
      <c r="A59" s="0" t="s">
        <v>22</v>
      </c>
      <c r="B59" s="0" t="s">
        <v>48</v>
      </c>
      <c r="C59" s="0" t="s">
        <v>50</v>
      </c>
      <c r="D59" s="0" t="s">
        <v>22</v>
      </c>
      <c r="E59" s="0" t="s">
        <v>7226</v>
      </c>
      <c r="F59" s="0" t="s">
        <v>4556</v>
      </c>
      <c r="G59" s="0" t="s">
        <v>99</v>
      </c>
      <c r="H59" s="0" t="s">
        <v>99</v>
      </c>
      <c r="I59" s="0" t="s">
        <v>100</v>
      </c>
      <c r="J59" s="0" t="s">
        <v>7176</v>
      </c>
      <c r="K59" s="0" t="s">
        <v>7177</v>
      </c>
      <c r="L59" s="0" t="s">
        <v>7227</v>
      </c>
      <c r="M59" s="0" t="s">
        <v>5258</v>
      </c>
      <c r="N59" s="0" t="s">
        <v>137</v>
      </c>
      <c r="O59" s="0" t="s">
        <v>99</v>
      </c>
      <c r="P59" s="0" t="s">
        <v>99</v>
      </c>
      <c r="Q59" s="0" t="s">
        <v>100</v>
      </c>
      <c r="R59" s="0" t="s">
        <v>7176</v>
      </c>
      <c r="S59" s="0" t="s">
        <v>7177</v>
      </c>
      <c r="T59" s="0" t="s">
        <v>7101</v>
      </c>
      <c r="U59" s="0" t="s">
        <v>7102</v>
      </c>
      <c r="V59" s="0" t="s">
        <v>764</v>
      </c>
      <c r="W59" s="0" t="s">
        <v>7045</v>
      </c>
      <c r="X59" s="0" t="s">
        <v>7103</v>
      </c>
      <c r="Y59" s="0" t="s">
        <v>7102</v>
      </c>
      <c r="Z59" s="0" t="s">
        <v>7228</v>
      </c>
      <c r="AA59" s="0" t="s">
        <v>7229</v>
      </c>
      <c r="AB59" s="0" t="s">
        <v>7230</v>
      </c>
      <c r="AC59" s="0" t="s">
        <v>62</v>
      </c>
      <c r="AD59" s="0" t="s">
        <v>62</v>
      </c>
      <c r="AE59" s="0" t="s">
        <v>62</v>
      </c>
      <c r="AF59" s="0" t="s">
        <v>7231</v>
      </c>
      <c r="AG59" s="0" t="s">
        <v>7232</v>
      </c>
      <c r="AH59" s="0" t="s">
        <v>7231</v>
      </c>
      <c r="AI59" s="0" t="s">
        <v>7232</v>
      </c>
      <c r="AJ59" s="0" t="s">
        <v>7231</v>
      </c>
      <c r="AK59" s="0" t="s">
        <v>7232</v>
      </c>
      <c r="AL59" s="0" t="s">
        <v>7055</v>
      </c>
    </row>
    <row customHeight="1" ht="11.25">
      <c r="A60" s="0" t="s">
        <v>22</v>
      </c>
      <c r="B60" s="0" t="s">
        <v>48</v>
      </c>
      <c r="C60" s="0" t="s">
        <v>50</v>
      </c>
      <c r="D60" s="0" t="s">
        <v>22</v>
      </c>
      <c r="E60" s="0" t="s">
        <v>7226</v>
      </c>
      <c r="F60" s="0" t="s">
        <v>4556</v>
      </c>
      <c r="G60" s="0" t="s">
        <v>99</v>
      </c>
      <c r="H60" s="0" t="s">
        <v>99</v>
      </c>
      <c r="I60" s="0" t="s">
        <v>100</v>
      </c>
      <c r="J60" s="0" t="s">
        <v>7176</v>
      </c>
      <c r="K60" s="0" t="s">
        <v>7177</v>
      </c>
      <c r="L60" s="0" t="s">
        <v>7227</v>
      </c>
      <c r="M60" s="0" t="s">
        <v>5258</v>
      </c>
      <c r="N60" s="0" t="s">
        <v>137</v>
      </c>
      <c r="O60" s="0" t="s">
        <v>99</v>
      </c>
      <c r="P60" s="0" t="s">
        <v>99</v>
      </c>
      <c r="Q60" s="0" t="s">
        <v>100</v>
      </c>
      <c r="R60" s="0" t="s">
        <v>7176</v>
      </c>
      <c r="S60" s="0" t="s">
        <v>7177</v>
      </c>
      <c r="T60" s="0" t="s">
        <v>7101</v>
      </c>
      <c r="U60" s="0" t="s">
        <v>7102</v>
      </c>
      <c r="V60" s="0" t="s">
        <v>764</v>
      </c>
      <c r="W60" s="0" t="s">
        <v>7045</v>
      </c>
      <c r="X60" s="0" t="s">
        <v>7103</v>
      </c>
      <c r="Y60" s="0" t="s">
        <v>7102</v>
      </c>
      <c r="Z60" s="0" t="s">
        <v>7228</v>
      </c>
      <c r="AA60" s="0" t="s">
        <v>7229</v>
      </c>
      <c r="AB60" s="0" t="s">
        <v>7230</v>
      </c>
      <c r="AC60" s="0" t="s">
        <v>62</v>
      </c>
      <c r="AD60" s="0" t="s">
        <v>62</v>
      </c>
      <c r="AE60" s="0" t="s">
        <v>62</v>
      </c>
      <c r="AF60" s="0" t="s">
        <v>7231</v>
      </c>
      <c r="AG60" s="0" t="s">
        <v>7232</v>
      </c>
      <c r="AH60" s="0" t="s">
        <v>7233</v>
      </c>
      <c r="AI60" s="0" t="s">
        <v>7234</v>
      </c>
      <c r="AJ60" s="0" t="s">
        <v>7233</v>
      </c>
      <c r="AK60" s="0" t="s">
        <v>7234</v>
      </c>
      <c r="AL60" s="0" t="s">
        <v>7055</v>
      </c>
    </row>
    <row customHeight="1" ht="11.25">
      <c r="A61" s="0" t="s">
        <v>22</v>
      </c>
      <c r="B61" s="0" t="s">
        <v>48</v>
      </c>
      <c r="C61" s="0" t="s">
        <v>50</v>
      </c>
      <c r="D61" s="0" t="s">
        <v>22</v>
      </c>
      <c r="E61" s="0" t="s">
        <v>7235</v>
      </c>
      <c r="F61" s="0" t="s">
        <v>4556</v>
      </c>
      <c r="G61" s="0" t="s">
        <v>99</v>
      </c>
      <c r="H61" s="0" t="s">
        <v>99</v>
      </c>
      <c r="I61" s="0" t="s">
        <v>100</v>
      </c>
      <c r="J61" s="0" t="s">
        <v>7176</v>
      </c>
      <c r="K61" s="0" t="s">
        <v>7177</v>
      </c>
      <c r="L61" s="0" t="s">
        <v>7188</v>
      </c>
      <c r="M61" s="0" t="s">
        <v>4590</v>
      </c>
      <c r="N61" s="0" t="s">
        <v>137</v>
      </c>
      <c r="O61" s="0" t="s">
        <v>99</v>
      </c>
      <c r="P61" s="0" t="s">
        <v>99</v>
      </c>
      <c r="Q61" s="0" t="s">
        <v>100</v>
      </c>
      <c r="R61" s="0" t="s">
        <v>7176</v>
      </c>
      <c r="S61" s="0" t="s">
        <v>7177</v>
      </c>
      <c r="T61" s="0" t="s">
        <v>7043</v>
      </c>
      <c r="U61" s="0" t="s">
        <v>7044</v>
      </c>
      <c r="V61" s="0" t="s">
        <v>764</v>
      </c>
      <c r="W61" s="0" t="s">
        <v>7045</v>
      </c>
      <c r="X61" s="0" t="s">
        <v>7046</v>
      </c>
      <c r="Y61" s="0" t="s">
        <v>7044</v>
      </c>
      <c r="Z61" s="0" t="s">
        <v>193</v>
      </c>
      <c r="AA61" s="0" t="s">
        <v>7179</v>
      </c>
      <c r="AB61" s="0" t="s">
        <v>7180</v>
      </c>
      <c r="AC61" s="0" t="s">
        <v>62</v>
      </c>
      <c r="AD61" s="0" t="s">
        <v>62</v>
      </c>
      <c r="AE61" s="0" t="s">
        <v>62</v>
      </c>
      <c r="AF61" s="0" t="s">
        <v>7236</v>
      </c>
      <c r="AG61" s="0" t="s">
        <v>7190</v>
      </c>
      <c r="AH61" s="0" t="s">
        <v>7237</v>
      </c>
      <c r="AI61" s="0" t="s">
        <v>7238</v>
      </c>
      <c r="AJ61" s="0" t="s">
        <v>7237</v>
      </c>
      <c r="AK61" s="0" t="s">
        <v>7238</v>
      </c>
      <c r="AL61" s="0" t="s">
        <v>7061</v>
      </c>
    </row>
    <row customHeight="1" ht="11.25">
      <c r="A62" s="0" t="s">
        <v>22</v>
      </c>
      <c r="B62" s="0" t="s">
        <v>48</v>
      </c>
      <c r="C62" s="0" t="s">
        <v>50</v>
      </c>
      <c r="D62" s="0" t="s">
        <v>22</v>
      </c>
      <c r="E62" s="0" t="s">
        <v>7239</v>
      </c>
      <c r="F62" s="0" t="s">
        <v>4556</v>
      </c>
      <c r="G62" s="0" t="s">
        <v>99</v>
      </c>
      <c r="H62" s="0" t="s">
        <v>99</v>
      </c>
      <c r="I62" s="0" t="s">
        <v>100</v>
      </c>
      <c r="J62" s="0" t="s">
        <v>7176</v>
      </c>
      <c r="K62" s="0" t="s">
        <v>7177</v>
      </c>
      <c r="L62" s="0" t="s">
        <v>7240</v>
      </c>
      <c r="M62" s="0" t="s">
        <v>4590</v>
      </c>
      <c r="N62" s="0" t="s">
        <v>137</v>
      </c>
      <c r="O62" s="0" t="s">
        <v>99</v>
      </c>
      <c r="P62" s="0" t="s">
        <v>99</v>
      </c>
      <c r="Q62" s="0" t="s">
        <v>100</v>
      </c>
      <c r="R62" s="0" t="s">
        <v>7176</v>
      </c>
      <c r="S62" s="0" t="s">
        <v>7177</v>
      </c>
      <c r="T62" s="0" t="s">
        <v>7043</v>
      </c>
      <c r="U62" s="0" t="s">
        <v>7044</v>
      </c>
      <c r="V62" s="0" t="s">
        <v>764</v>
      </c>
      <c r="W62" s="0" t="s">
        <v>7045</v>
      </c>
      <c r="X62" s="0" t="s">
        <v>7046</v>
      </c>
      <c r="Y62" s="0" t="s">
        <v>7044</v>
      </c>
      <c r="Z62" s="0" t="s">
        <v>193</v>
      </c>
      <c r="AA62" s="0" t="s">
        <v>7179</v>
      </c>
      <c r="AB62" s="0" t="s">
        <v>7180</v>
      </c>
      <c r="AC62" s="0" t="s">
        <v>62</v>
      </c>
      <c r="AD62" s="0" t="s">
        <v>62</v>
      </c>
      <c r="AE62" s="0" t="s">
        <v>62</v>
      </c>
      <c r="AF62" s="0" t="s">
        <v>7097</v>
      </c>
      <c r="AG62" s="0" t="s">
        <v>7241</v>
      </c>
      <c r="AH62" s="0" t="s">
        <v>7097</v>
      </c>
      <c r="AI62" s="0" t="s">
        <v>7241</v>
      </c>
      <c r="AJ62" s="0" t="s">
        <v>7097</v>
      </c>
      <c r="AK62" s="0" t="s">
        <v>7241</v>
      </c>
      <c r="AL62" s="0" t="s">
        <v>7061</v>
      </c>
    </row>
    <row customHeight="1" ht="11.25">
      <c r="A63" s="0" t="s">
        <v>22</v>
      </c>
      <c r="B63" s="0" t="s">
        <v>48</v>
      </c>
      <c r="C63" s="0" t="s">
        <v>50</v>
      </c>
      <c r="D63" s="0" t="s">
        <v>22</v>
      </c>
      <c r="E63" s="0" t="s">
        <v>7239</v>
      </c>
      <c r="F63" s="0" t="s">
        <v>4556</v>
      </c>
      <c r="G63" s="0" t="s">
        <v>99</v>
      </c>
      <c r="H63" s="0" t="s">
        <v>99</v>
      </c>
      <c r="I63" s="0" t="s">
        <v>100</v>
      </c>
      <c r="J63" s="0" t="s">
        <v>7176</v>
      </c>
      <c r="K63" s="0" t="s">
        <v>7177</v>
      </c>
      <c r="L63" s="0" t="s">
        <v>7240</v>
      </c>
      <c r="M63" s="0" t="s">
        <v>4590</v>
      </c>
      <c r="N63" s="0" t="s">
        <v>137</v>
      </c>
      <c r="O63" s="0" t="s">
        <v>99</v>
      </c>
      <c r="P63" s="0" t="s">
        <v>99</v>
      </c>
      <c r="Q63" s="0" t="s">
        <v>100</v>
      </c>
      <c r="R63" s="0" t="s">
        <v>7176</v>
      </c>
      <c r="S63" s="0" t="s">
        <v>7177</v>
      </c>
      <c r="T63" s="0" t="s">
        <v>7043</v>
      </c>
      <c r="U63" s="0" t="s">
        <v>7044</v>
      </c>
      <c r="V63" s="0" t="s">
        <v>764</v>
      </c>
      <c r="W63" s="0" t="s">
        <v>7045</v>
      </c>
      <c r="X63" s="0" t="s">
        <v>7046</v>
      </c>
      <c r="Y63" s="0" t="s">
        <v>7044</v>
      </c>
      <c r="Z63" s="0" t="s">
        <v>193</v>
      </c>
      <c r="AA63" s="0" t="s">
        <v>7179</v>
      </c>
      <c r="AB63" s="0" t="s">
        <v>7180</v>
      </c>
      <c r="AC63" s="0" t="s">
        <v>62</v>
      </c>
      <c r="AD63" s="0" t="s">
        <v>62</v>
      </c>
      <c r="AE63" s="0" t="s">
        <v>62</v>
      </c>
      <c r="AF63" s="0" t="s">
        <v>7097</v>
      </c>
      <c r="AG63" s="0" t="s">
        <v>7241</v>
      </c>
      <c r="AH63" s="0" t="s">
        <v>7097</v>
      </c>
      <c r="AI63" s="0" t="s">
        <v>7242</v>
      </c>
      <c r="AJ63" s="0" t="s">
        <v>7097</v>
      </c>
      <c r="AK63" s="0" t="s">
        <v>7242</v>
      </c>
      <c r="AL63" s="0" t="s">
        <v>7061</v>
      </c>
    </row>
    <row customHeight="1" ht="11.25">
      <c r="A64" s="0" t="s">
        <v>22</v>
      </c>
      <c r="B64" s="0" t="s">
        <v>48</v>
      </c>
      <c r="C64" s="0" t="s">
        <v>50</v>
      </c>
      <c r="D64" s="0" t="s">
        <v>22</v>
      </c>
      <c r="E64" s="0" t="s">
        <v>7243</v>
      </c>
      <c r="F64" s="0" t="s">
        <v>4556</v>
      </c>
      <c r="G64" s="0" t="s">
        <v>99</v>
      </c>
      <c r="H64" s="0" t="s">
        <v>99</v>
      </c>
      <c r="I64" s="0" t="s">
        <v>100</v>
      </c>
      <c r="J64" s="0" t="s">
        <v>7176</v>
      </c>
      <c r="K64" s="0" t="s">
        <v>7177</v>
      </c>
      <c r="L64" s="0" t="s">
        <v>7244</v>
      </c>
      <c r="M64" s="0" t="s">
        <v>4590</v>
      </c>
      <c r="N64" s="0" t="s">
        <v>137</v>
      </c>
      <c r="O64" s="0" t="s">
        <v>99</v>
      </c>
      <c r="P64" s="0" t="s">
        <v>99</v>
      </c>
      <c r="Q64" s="0" t="s">
        <v>100</v>
      </c>
      <c r="R64" s="0" t="s">
        <v>7176</v>
      </c>
      <c r="S64" s="0" t="s">
        <v>7177</v>
      </c>
      <c r="T64" s="0" t="s">
        <v>7043</v>
      </c>
      <c r="U64" s="0" t="s">
        <v>7044</v>
      </c>
      <c r="V64" s="0" t="s">
        <v>764</v>
      </c>
      <c r="W64" s="0" t="s">
        <v>7045</v>
      </c>
      <c r="X64" s="0" t="s">
        <v>7046</v>
      </c>
      <c r="Y64" s="0" t="s">
        <v>7044</v>
      </c>
      <c r="Z64" s="0" t="s">
        <v>193</v>
      </c>
      <c r="AA64" s="0" t="s">
        <v>7179</v>
      </c>
      <c r="AB64" s="0" t="s">
        <v>7180</v>
      </c>
      <c r="AC64" s="0" t="s">
        <v>62</v>
      </c>
      <c r="AD64" s="0" t="s">
        <v>62</v>
      </c>
      <c r="AE64" s="0" t="s">
        <v>62</v>
      </c>
      <c r="AF64" s="0" t="s">
        <v>7245</v>
      </c>
      <c r="AG64" s="0" t="s">
        <v>7246</v>
      </c>
      <c r="AH64" s="0" t="s">
        <v>7245</v>
      </c>
      <c r="AI64" s="0" t="s">
        <v>7246</v>
      </c>
      <c r="AJ64" s="0" t="s">
        <v>7245</v>
      </c>
      <c r="AK64" s="0" t="s">
        <v>7246</v>
      </c>
      <c r="AL64" s="0" t="s">
        <v>7061</v>
      </c>
    </row>
    <row customHeight="1" ht="11.25">
      <c r="A65" s="0" t="s">
        <v>22</v>
      </c>
      <c r="B65" s="0" t="s">
        <v>48</v>
      </c>
      <c r="C65" s="0" t="s">
        <v>50</v>
      </c>
      <c r="D65" s="0" t="s">
        <v>22</v>
      </c>
      <c r="E65" s="0" t="s">
        <v>7243</v>
      </c>
      <c r="F65" s="0" t="s">
        <v>4556</v>
      </c>
      <c r="G65" s="0" t="s">
        <v>99</v>
      </c>
      <c r="H65" s="0" t="s">
        <v>99</v>
      </c>
      <c r="I65" s="0" t="s">
        <v>100</v>
      </c>
      <c r="J65" s="0" t="s">
        <v>7176</v>
      </c>
      <c r="K65" s="0" t="s">
        <v>7177</v>
      </c>
      <c r="L65" s="0" t="s">
        <v>7244</v>
      </c>
      <c r="M65" s="0" t="s">
        <v>4590</v>
      </c>
      <c r="N65" s="0" t="s">
        <v>137</v>
      </c>
      <c r="O65" s="0" t="s">
        <v>99</v>
      </c>
      <c r="P65" s="0" t="s">
        <v>99</v>
      </c>
      <c r="Q65" s="0" t="s">
        <v>100</v>
      </c>
      <c r="R65" s="0" t="s">
        <v>7176</v>
      </c>
      <c r="S65" s="0" t="s">
        <v>7177</v>
      </c>
      <c r="T65" s="0" t="s">
        <v>7043</v>
      </c>
      <c r="U65" s="0" t="s">
        <v>7044</v>
      </c>
      <c r="V65" s="0" t="s">
        <v>764</v>
      </c>
      <c r="W65" s="0" t="s">
        <v>7045</v>
      </c>
      <c r="X65" s="0" t="s">
        <v>7046</v>
      </c>
      <c r="Y65" s="0" t="s">
        <v>7044</v>
      </c>
      <c r="Z65" s="0" t="s">
        <v>193</v>
      </c>
      <c r="AA65" s="0" t="s">
        <v>7179</v>
      </c>
      <c r="AB65" s="0" t="s">
        <v>7180</v>
      </c>
      <c r="AC65" s="0" t="s">
        <v>62</v>
      </c>
      <c r="AD65" s="0" t="s">
        <v>62</v>
      </c>
      <c r="AE65" s="0" t="s">
        <v>62</v>
      </c>
      <c r="AF65" s="0" t="s">
        <v>7245</v>
      </c>
      <c r="AG65" s="0" t="s">
        <v>7246</v>
      </c>
      <c r="AH65" s="0" t="s">
        <v>7245</v>
      </c>
      <c r="AI65" s="0" t="s">
        <v>7247</v>
      </c>
      <c r="AJ65" s="0" t="s">
        <v>7245</v>
      </c>
      <c r="AK65" s="0" t="s">
        <v>7247</v>
      </c>
      <c r="AL65" s="0" t="s">
        <v>7061</v>
      </c>
    </row>
    <row customHeight="1" ht="11.25">
      <c r="A66" s="0" t="s">
        <v>22</v>
      </c>
      <c r="B66" s="0" t="s">
        <v>48</v>
      </c>
      <c r="C66" s="0" t="s">
        <v>50</v>
      </c>
      <c r="D66" s="0" t="s">
        <v>22</v>
      </c>
      <c r="E66" s="0" t="s">
        <v>7248</v>
      </c>
      <c r="F66" s="0" t="s">
        <v>4556</v>
      </c>
      <c r="G66" s="0" t="s">
        <v>99</v>
      </c>
      <c r="H66" s="0" t="s">
        <v>99</v>
      </c>
      <c r="I66" s="0" t="s">
        <v>100</v>
      </c>
      <c r="J66" s="0" t="s">
        <v>7176</v>
      </c>
      <c r="K66" s="0" t="s">
        <v>7177</v>
      </c>
      <c r="L66" s="0" t="s">
        <v>7196</v>
      </c>
      <c r="M66" s="0" t="s">
        <v>131</v>
      </c>
      <c r="N66" s="0" t="s">
        <v>137</v>
      </c>
      <c r="O66" s="0" t="s">
        <v>99</v>
      </c>
      <c r="P66" s="0" t="s">
        <v>99</v>
      </c>
      <c r="Q66" s="0" t="s">
        <v>100</v>
      </c>
      <c r="R66" s="0" t="s">
        <v>7176</v>
      </c>
      <c r="S66" s="0" t="s">
        <v>7177</v>
      </c>
      <c r="T66" s="0" t="s">
        <v>7043</v>
      </c>
      <c r="U66" s="0" t="s">
        <v>7044</v>
      </c>
      <c r="V66" s="0" t="s">
        <v>764</v>
      </c>
      <c r="W66" s="0" t="s">
        <v>7045</v>
      </c>
      <c r="X66" s="0" t="s">
        <v>7046</v>
      </c>
      <c r="Y66" s="0" t="s">
        <v>7044</v>
      </c>
      <c r="Z66" s="0" t="s">
        <v>193</v>
      </c>
      <c r="AA66" s="0" t="s">
        <v>7179</v>
      </c>
      <c r="AB66" s="0" t="s">
        <v>7180</v>
      </c>
      <c r="AC66" s="0" t="s">
        <v>62</v>
      </c>
      <c r="AD66" s="0" t="s">
        <v>62</v>
      </c>
      <c r="AE66" s="0" t="s">
        <v>62</v>
      </c>
      <c r="AF66" s="0" t="s">
        <v>7249</v>
      </c>
      <c r="AG66" s="0" t="s">
        <v>7250</v>
      </c>
      <c r="AH66" s="0" t="s">
        <v>7249</v>
      </c>
      <c r="AI66" s="0" t="s">
        <v>7250</v>
      </c>
      <c r="AJ66" s="0" t="s">
        <v>7249</v>
      </c>
      <c r="AK66" s="0" t="s">
        <v>7250</v>
      </c>
      <c r="AL66" s="0" t="s">
        <v>7055</v>
      </c>
    </row>
    <row customHeight="1" ht="11.25">
      <c r="A67" s="0" t="s">
        <v>22</v>
      </c>
      <c r="B67" s="0" t="s">
        <v>48</v>
      </c>
      <c r="C67" s="0" t="s">
        <v>50</v>
      </c>
      <c r="D67" s="0" t="s">
        <v>22</v>
      </c>
      <c r="E67" s="0" t="s">
        <v>7248</v>
      </c>
      <c r="F67" s="0" t="s">
        <v>4556</v>
      </c>
      <c r="G67" s="0" t="s">
        <v>99</v>
      </c>
      <c r="H67" s="0" t="s">
        <v>99</v>
      </c>
      <c r="I67" s="0" t="s">
        <v>100</v>
      </c>
      <c r="J67" s="0" t="s">
        <v>7176</v>
      </c>
      <c r="K67" s="0" t="s">
        <v>7177</v>
      </c>
      <c r="L67" s="0" t="s">
        <v>7196</v>
      </c>
      <c r="M67" s="0" t="s">
        <v>131</v>
      </c>
      <c r="N67" s="0" t="s">
        <v>137</v>
      </c>
      <c r="O67" s="0" t="s">
        <v>99</v>
      </c>
      <c r="P67" s="0" t="s">
        <v>99</v>
      </c>
      <c r="Q67" s="0" t="s">
        <v>100</v>
      </c>
      <c r="R67" s="0" t="s">
        <v>7176</v>
      </c>
      <c r="S67" s="0" t="s">
        <v>7177</v>
      </c>
      <c r="T67" s="0" t="s">
        <v>7043</v>
      </c>
      <c r="U67" s="0" t="s">
        <v>7044</v>
      </c>
      <c r="V67" s="0" t="s">
        <v>764</v>
      </c>
      <c r="W67" s="0" t="s">
        <v>7045</v>
      </c>
      <c r="X67" s="0" t="s">
        <v>7046</v>
      </c>
      <c r="Y67" s="0" t="s">
        <v>7044</v>
      </c>
      <c r="Z67" s="0" t="s">
        <v>193</v>
      </c>
      <c r="AA67" s="0" t="s">
        <v>7179</v>
      </c>
      <c r="AB67" s="0" t="s">
        <v>7180</v>
      </c>
      <c r="AC67" s="0" t="s">
        <v>62</v>
      </c>
      <c r="AD67" s="0" t="s">
        <v>62</v>
      </c>
      <c r="AE67" s="0" t="s">
        <v>62</v>
      </c>
      <c r="AF67" s="0" t="s">
        <v>7249</v>
      </c>
      <c r="AG67" s="0" t="s">
        <v>7250</v>
      </c>
      <c r="AH67" s="0" t="s">
        <v>7249</v>
      </c>
      <c r="AI67" s="0" t="s">
        <v>7251</v>
      </c>
      <c r="AJ67" s="0" t="s">
        <v>7249</v>
      </c>
      <c r="AK67" s="0" t="s">
        <v>7251</v>
      </c>
      <c r="AL67" s="0" t="s">
        <v>7055</v>
      </c>
    </row>
    <row customHeight="1" ht="11.25">
      <c r="A68" s="0" t="s">
        <v>22</v>
      </c>
      <c r="B68" s="0" t="s">
        <v>48</v>
      </c>
      <c r="C68" s="0" t="s">
        <v>50</v>
      </c>
      <c r="D68" s="0" t="s">
        <v>22</v>
      </c>
      <c r="E68" s="0" t="s">
        <v>7090</v>
      </c>
      <c r="F68" s="0" t="s">
        <v>4556</v>
      </c>
      <c r="G68" s="0" t="s">
        <v>99</v>
      </c>
      <c r="H68" s="0" t="s">
        <v>99</v>
      </c>
      <c r="I68" s="0" t="s">
        <v>100</v>
      </c>
      <c r="J68" s="0" t="s">
        <v>7176</v>
      </c>
      <c r="K68" s="0" t="s">
        <v>7177</v>
      </c>
      <c r="L68" s="0" t="s">
        <v>7252</v>
      </c>
      <c r="M68" s="0" t="s">
        <v>4590</v>
      </c>
      <c r="N68" s="0" t="s">
        <v>137</v>
      </c>
      <c r="O68" s="0" t="s">
        <v>99</v>
      </c>
      <c r="P68" s="0" t="s">
        <v>99</v>
      </c>
      <c r="Q68" s="0" t="s">
        <v>100</v>
      </c>
      <c r="R68" s="0" t="s">
        <v>7176</v>
      </c>
      <c r="S68" s="0" t="s">
        <v>7177</v>
      </c>
      <c r="T68" s="0" t="s">
        <v>7043</v>
      </c>
      <c r="U68" s="0" t="s">
        <v>7044</v>
      </c>
      <c r="V68" s="0" t="s">
        <v>764</v>
      </c>
      <c r="W68" s="0" t="s">
        <v>7045</v>
      </c>
      <c r="X68" s="0" t="s">
        <v>7046</v>
      </c>
      <c r="Y68" s="0" t="s">
        <v>7044</v>
      </c>
      <c r="Z68" s="0" t="s">
        <v>193</v>
      </c>
      <c r="AA68" s="0" t="s">
        <v>7179</v>
      </c>
      <c r="AB68" s="0" t="s">
        <v>7180</v>
      </c>
      <c r="AC68" s="0" t="s">
        <v>62</v>
      </c>
      <c r="AD68" s="0" t="s">
        <v>62</v>
      </c>
      <c r="AE68" s="0" t="s">
        <v>62</v>
      </c>
      <c r="AF68" s="0" t="s">
        <v>7253</v>
      </c>
      <c r="AG68" s="0" t="s">
        <v>7254</v>
      </c>
      <c r="AH68" s="0" t="s">
        <v>7253</v>
      </c>
      <c r="AI68" s="0" t="s">
        <v>7254</v>
      </c>
      <c r="AJ68" s="0" t="s">
        <v>7253</v>
      </c>
      <c r="AK68" s="0" t="s">
        <v>7254</v>
      </c>
      <c r="AL68" s="0" t="s">
        <v>7055</v>
      </c>
    </row>
    <row customHeight="1" ht="11.25">
      <c r="A69" s="0" t="s">
        <v>22</v>
      </c>
      <c r="B69" s="0" t="s">
        <v>48</v>
      </c>
      <c r="C69" s="0" t="s">
        <v>50</v>
      </c>
      <c r="D69" s="0" t="s">
        <v>22</v>
      </c>
      <c r="E69" s="0" t="s">
        <v>7090</v>
      </c>
      <c r="F69" s="0" t="s">
        <v>4556</v>
      </c>
      <c r="G69" s="0" t="s">
        <v>99</v>
      </c>
      <c r="H69" s="0" t="s">
        <v>99</v>
      </c>
      <c r="I69" s="0" t="s">
        <v>100</v>
      </c>
      <c r="J69" s="0" t="s">
        <v>7176</v>
      </c>
      <c r="K69" s="0" t="s">
        <v>7177</v>
      </c>
      <c r="L69" s="0" t="s">
        <v>7252</v>
      </c>
      <c r="M69" s="0" t="s">
        <v>4590</v>
      </c>
      <c r="N69" s="0" t="s">
        <v>137</v>
      </c>
      <c r="O69" s="0" t="s">
        <v>99</v>
      </c>
      <c r="P69" s="0" t="s">
        <v>99</v>
      </c>
      <c r="Q69" s="0" t="s">
        <v>100</v>
      </c>
      <c r="R69" s="0" t="s">
        <v>7176</v>
      </c>
      <c r="S69" s="0" t="s">
        <v>7177</v>
      </c>
      <c r="T69" s="0" t="s">
        <v>7043</v>
      </c>
      <c r="U69" s="0" t="s">
        <v>7044</v>
      </c>
      <c r="V69" s="0" t="s">
        <v>764</v>
      </c>
      <c r="W69" s="0" t="s">
        <v>7045</v>
      </c>
      <c r="X69" s="0" t="s">
        <v>7046</v>
      </c>
      <c r="Y69" s="0" t="s">
        <v>7044</v>
      </c>
      <c r="Z69" s="0" t="s">
        <v>193</v>
      </c>
      <c r="AA69" s="0" t="s">
        <v>7179</v>
      </c>
      <c r="AB69" s="0" t="s">
        <v>7180</v>
      </c>
      <c r="AC69" s="0" t="s">
        <v>62</v>
      </c>
      <c r="AD69" s="0" t="s">
        <v>62</v>
      </c>
      <c r="AE69" s="0" t="s">
        <v>62</v>
      </c>
      <c r="AF69" s="0" t="s">
        <v>7253</v>
      </c>
      <c r="AG69" s="0" t="s">
        <v>7254</v>
      </c>
      <c r="AH69" s="0" t="s">
        <v>7253</v>
      </c>
      <c r="AI69" s="0" t="s">
        <v>7254</v>
      </c>
      <c r="AJ69" s="0" t="s">
        <v>7253</v>
      </c>
      <c r="AK69" s="0" t="s">
        <v>7254</v>
      </c>
      <c r="AL69" s="0" t="s">
        <v>7055</v>
      </c>
    </row>
    <row customHeight="1" ht="11.25">
      <c r="A70" s="0" t="s">
        <v>22</v>
      </c>
      <c r="B70" s="0" t="s">
        <v>48</v>
      </c>
      <c r="C70" s="0" t="s">
        <v>50</v>
      </c>
      <c r="D70" s="0" t="s">
        <v>22</v>
      </c>
      <c r="E70" s="0" t="s">
        <v>7255</v>
      </c>
      <c r="F70" s="0" t="s">
        <v>4556</v>
      </c>
      <c r="G70" s="0" t="s">
        <v>99</v>
      </c>
      <c r="H70" s="0" t="s">
        <v>99</v>
      </c>
      <c r="I70" s="0" t="s">
        <v>100</v>
      </c>
      <c r="J70" s="0" t="s">
        <v>7176</v>
      </c>
      <c r="K70" s="0" t="s">
        <v>7177</v>
      </c>
      <c r="L70" s="0" t="s">
        <v>7256</v>
      </c>
      <c r="M70" s="0" t="s">
        <v>7257</v>
      </c>
      <c r="N70" s="0" t="s">
        <v>137</v>
      </c>
      <c r="O70" s="0" t="s">
        <v>99</v>
      </c>
      <c r="P70" s="0" t="s">
        <v>99</v>
      </c>
      <c r="Q70" s="0" t="s">
        <v>100</v>
      </c>
      <c r="R70" s="0" t="s">
        <v>7176</v>
      </c>
      <c r="S70" s="0" t="s">
        <v>7177</v>
      </c>
      <c r="T70" s="0" t="s">
        <v>7043</v>
      </c>
      <c r="U70" s="0" t="s">
        <v>7044</v>
      </c>
      <c r="V70" s="0" t="s">
        <v>764</v>
      </c>
      <c r="W70" s="0" t="s">
        <v>7045</v>
      </c>
      <c r="X70" s="0" t="s">
        <v>7046</v>
      </c>
      <c r="Y70" s="0" t="s">
        <v>7044</v>
      </c>
      <c r="Z70" s="0" t="s">
        <v>193</v>
      </c>
      <c r="AA70" s="0" t="s">
        <v>7179</v>
      </c>
      <c r="AB70" s="0" t="s">
        <v>7180</v>
      </c>
      <c r="AC70" s="0" t="s">
        <v>62</v>
      </c>
      <c r="AD70" s="0" t="s">
        <v>62</v>
      </c>
      <c r="AE70" s="0" t="s">
        <v>62</v>
      </c>
      <c r="AF70" s="0" t="s">
        <v>4438</v>
      </c>
      <c r="AG70" s="0" t="s">
        <v>7258</v>
      </c>
      <c r="AH70" s="0" t="s">
        <v>4438</v>
      </c>
      <c r="AI70" s="0" t="s">
        <v>7258</v>
      </c>
      <c r="AJ70" s="0" t="s">
        <v>4438</v>
      </c>
      <c r="AK70" s="0" t="s">
        <v>7258</v>
      </c>
      <c r="AL70" s="0" t="s">
        <v>7055</v>
      </c>
    </row>
    <row customHeight="1" ht="11.25">
      <c r="A71" s="0" t="s">
        <v>22</v>
      </c>
      <c r="B71" s="0" t="s">
        <v>48</v>
      </c>
      <c r="C71" s="0" t="s">
        <v>50</v>
      </c>
      <c r="D71" s="0" t="s">
        <v>22</v>
      </c>
      <c r="E71" s="0" t="s">
        <v>7255</v>
      </c>
      <c r="F71" s="0" t="s">
        <v>4556</v>
      </c>
      <c r="G71" s="0" t="s">
        <v>99</v>
      </c>
      <c r="H71" s="0" t="s">
        <v>99</v>
      </c>
      <c r="I71" s="0" t="s">
        <v>100</v>
      </c>
      <c r="J71" s="0" t="s">
        <v>7176</v>
      </c>
      <c r="K71" s="0" t="s">
        <v>7177</v>
      </c>
      <c r="L71" s="0" t="s">
        <v>7256</v>
      </c>
      <c r="M71" s="0" t="s">
        <v>7257</v>
      </c>
      <c r="N71" s="0" t="s">
        <v>137</v>
      </c>
      <c r="O71" s="0" t="s">
        <v>99</v>
      </c>
      <c r="P71" s="0" t="s">
        <v>99</v>
      </c>
      <c r="Q71" s="0" t="s">
        <v>100</v>
      </c>
      <c r="R71" s="0" t="s">
        <v>7176</v>
      </c>
      <c r="S71" s="0" t="s">
        <v>7177</v>
      </c>
      <c r="T71" s="0" t="s">
        <v>7043</v>
      </c>
      <c r="U71" s="0" t="s">
        <v>7044</v>
      </c>
      <c r="V71" s="0" t="s">
        <v>764</v>
      </c>
      <c r="W71" s="0" t="s">
        <v>7045</v>
      </c>
      <c r="X71" s="0" t="s">
        <v>7046</v>
      </c>
      <c r="Y71" s="0" t="s">
        <v>7044</v>
      </c>
      <c r="Z71" s="0" t="s">
        <v>193</v>
      </c>
      <c r="AA71" s="0" t="s">
        <v>7179</v>
      </c>
      <c r="AB71" s="0" t="s">
        <v>7180</v>
      </c>
      <c r="AC71" s="0" t="s">
        <v>62</v>
      </c>
      <c r="AD71" s="0" t="s">
        <v>62</v>
      </c>
      <c r="AE71" s="0" t="s">
        <v>62</v>
      </c>
      <c r="AF71" s="0" t="s">
        <v>4438</v>
      </c>
      <c r="AG71" s="0" t="s">
        <v>7258</v>
      </c>
      <c r="AH71" s="0" t="s">
        <v>4438</v>
      </c>
      <c r="AI71" s="0" t="s">
        <v>7258</v>
      </c>
      <c r="AJ71" s="0" t="s">
        <v>4438</v>
      </c>
      <c r="AK71" s="0" t="s">
        <v>7258</v>
      </c>
      <c r="AL71" s="0" t="s">
        <v>7055</v>
      </c>
    </row>
    <row customHeight="1" ht="11.25">
      <c r="A72" s="0" t="s">
        <v>22</v>
      </c>
      <c r="B72" s="0" t="s">
        <v>48</v>
      </c>
      <c r="C72" s="0" t="s">
        <v>50</v>
      </c>
      <c r="D72" s="0" t="s">
        <v>22</v>
      </c>
      <c r="E72" s="0" t="s">
        <v>7259</v>
      </c>
      <c r="F72" s="0" t="s">
        <v>4556</v>
      </c>
      <c r="G72" s="0" t="s">
        <v>99</v>
      </c>
      <c r="H72" s="0" t="s">
        <v>99</v>
      </c>
      <c r="I72" s="0" t="s">
        <v>100</v>
      </c>
      <c r="J72" s="0" t="s">
        <v>7176</v>
      </c>
      <c r="K72" s="0" t="s">
        <v>7177</v>
      </c>
      <c r="L72" s="0" t="s">
        <v>7260</v>
      </c>
      <c r="M72" s="0" t="s">
        <v>4590</v>
      </c>
      <c r="N72" s="0" t="s">
        <v>137</v>
      </c>
      <c r="O72" s="0" t="s">
        <v>99</v>
      </c>
      <c r="P72" s="0" t="s">
        <v>99</v>
      </c>
      <c r="Q72" s="0" t="s">
        <v>100</v>
      </c>
      <c r="R72" s="0" t="s">
        <v>7176</v>
      </c>
      <c r="S72" s="0" t="s">
        <v>7177</v>
      </c>
      <c r="T72" s="0" t="s">
        <v>7043</v>
      </c>
      <c r="U72" s="0" t="s">
        <v>7044</v>
      </c>
      <c r="V72" s="0" t="s">
        <v>764</v>
      </c>
      <c r="W72" s="0" t="s">
        <v>7045</v>
      </c>
      <c r="X72" s="0" t="s">
        <v>7046</v>
      </c>
      <c r="Y72" s="0" t="s">
        <v>7044</v>
      </c>
      <c r="Z72" s="0" t="s">
        <v>193</v>
      </c>
      <c r="AA72" s="0" t="s">
        <v>7179</v>
      </c>
      <c r="AB72" s="0" t="s">
        <v>7180</v>
      </c>
      <c r="AC72" s="0" t="s">
        <v>62</v>
      </c>
      <c r="AD72" s="0" t="s">
        <v>62</v>
      </c>
      <c r="AE72" s="0" t="s">
        <v>62</v>
      </c>
      <c r="AF72" s="0" t="s">
        <v>7261</v>
      </c>
      <c r="AG72" s="0" t="s">
        <v>7262</v>
      </c>
      <c r="AH72" s="0" t="s">
        <v>7261</v>
      </c>
      <c r="AI72" s="0" t="s">
        <v>7262</v>
      </c>
      <c r="AJ72" s="0" t="s">
        <v>7261</v>
      </c>
      <c r="AK72" s="0" t="s">
        <v>7262</v>
      </c>
      <c r="AL72" s="0" t="s">
        <v>7061</v>
      </c>
    </row>
    <row customHeight="1" ht="11.25">
      <c r="A73" s="0" t="s">
        <v>22</v>
      </c>
      <c r="B73" s="0" t="s">
        <v>48</v>
      </c>
      <c r="C73" s="0" t="s">
        <v>50</v>
      </c>
      <c r="D73" s="0" t="s">
        <v>22</v>
      </c>
      <c r="E73" s="0" t="s">
        <v>7259</v>
      </c>
      <c r="F73" s="0" t="s">
        <v>4556</v>
      </c>
      <c r="G73" s="0" t="s">
        <v>99</v>
      </c>
      <c r="H73" s="0" t="s">
        <v>99</v>
      </c>
      <c r="I73" s="0" t="s">
        <v>100</v>
      </c>
      <c r="J73" s="0" t="s">
        <v>7176</v>
      </c>
      <c r="K73" s="0" t="s">
        <v>7177</v>
      </c>
      <c r="L73" s="0" t="s">
        <v>7260</v>
      </c>
      <c r="M73" s="0" t="s">
        <v>4590</v>
      </c>
      <c r="N73" s="0" t="s">
        <v>137</v>
      </c>
      <c r="O73" s="0" t="s">
        <v>99</v>
      </c>
      <c r="P73" s="0" t="s">
        <v>99</v>
      </c>
      <c r="Q73" s="0" t="s">
        <v>100</v>
      </c>
      <c r="R73" s="0" t="s">
        <v>7176</v>
      </c>
      <c r="S73" s="0" t="s">
        <v>7177</v>
      </c>
      <c r="T73" s="0" t="s">
        <v>7043</v>
      </c>
      <c r="U73" s="0" t="s">
        <v>7044</v>
      </c>
      <c r="V73" s="0" t="s">
        <v>764</v>
      </c>
      <c r="W73" s="0" t="s">
        <v>7045</v>
      </c>
      <c r="X73" s="0" t="s">
        <v>7046</v>
      </c>
      <c r="Y73" s="0" t="s">
        <v>7044</v>
      </c>
      <c r="Z73" s="0" t="s">
        <v>193</v>
      </c>
      <c r="AA73" s="0" t="s">
        <v>7179</v>
      </c>
      <c r="AB73" s="0" t="s">
        <v>7180</v>
      </c>
      <c r="AC73" s="0" t="s">
        <v>62</v>
      </c>
      <c r="AD73" s="0" t="s">
        <v>62</v>
      </c>
      <c r="AE73" s="0" t="s">
        <v>62</v>
      </c>
      <c r="AF73" s="0" t="s">
        <v>7261</v>
      </c>
      <c r="AG73" s="0" t="s">
        <v>7262</v>
      </c>
      <c r="AH73" s="0" t="s">
        <v>7237</v>
      </c>
      <c r="AI73" s="0" t="s">
        <v>7263</v>
      </c>
      <c r="AJ73" s="0" t="s">
        <v>7237</v>
      </c>
      <c r="AK73" s="0" t="s">
        <v>7263</v>
      </c>
      <c r="AL73" s="0" t="s">
        <v>7061</v>
      </c>
    </row>
    <row customHeight="1" ht="11.25">
      <c r="A74" s="0" t="s">
        <v>22</v>
      </c>
      <c r="B74" s="0" t="s">
        <v>48</v>
      </c>
      <c r="C74" s="0" t="s">
        <v>50</v>
      </c>
      <c r="D74" s="0" t="s">
        <v>22</v>
      </c>
      <c r="E74" s="0" t="s">
        <v>7264</v>
      </c>
      <c r="F74" s="0" t="s">
        <v>4556</v>
      </c>
      <c r="G74" s="0" t="s">
        <v>99</v>
      </c>
      <c r="H74" s="0" t="s">
        <v>99</v>
      </c>
      <c r="I74" s="0" t="s">
        <v>100</v>
      </c>
      <c r="J74" s="0" t="s">
        <v>7265</v>
      </c>
      <c r="K74" s="0" t="s">
        <v>7177</v>
      </c>
      <c r="L74" s="0" t="s">
        <v>7266</v>
      </c>
      <c r="M74" s="0" t="s">
        <v>4590</v>
      </c>
      <c r="N74" s="0" t="s">
        <v>137</v>
      </c>
      <c r="O74" s="0" t="s">
        <v>99</v>
      </c>
      <c r="P74" s="0" t="s">
        <v>99</v>
      </c>
      <c r="Q74" s="0" t="s">
        <v>100</v>
      </c>
      <c r="R74" s="0" t="s">
        <v>7265</v>
      </c>
      <c r="S74" s="0" t="s">
        <v>7177</v>
      </c>
      <c r="T74" s="0" t="s">
        <v>7043</v>
      </c>
      <c r="U74" s="0" t="s">
        <v>7044</v>
      </c>
      <c r="V74" s="0" t="s">
        <v>764</v>
      </c>
      <c r="W74" s="0" t="s">
        <v>7045</v>
      </c>
      <c r="X74" s="0" t="s">
        <v>7046</v>
      </c>
      <c r="Y74" s="0" t="s">
        <v>7044</v>
      </c>
      <c r="Z74" s="0" t="s">
        <v>193</v>
      </c>
      <c r="AA74" s="0" t="s">
        <v>7179</v>
      </c>
      <c r="AB74" s="0" t="s">
        <v>7180</v>
      </c>
      <c r="AC74" s="0" t="s">
        <v>62</v>
      </c>
      <c r="AD74" s="0" t="s">
        <v>62</v>
      </c>
      <c r="AE74" s="0" t="s">
        <v>62</v>
      </c>
      <c r="AF74" s="0" t="s">
        <v>7267</v>
      </c>
      <c r="AG74" s="0" t="s">
        <v>7268</v>
      </c>
      <c r="AH74" s="0" t="s">
        <v>7267</v>
      </c>
      <c r="AI74" s="0" t="s">
        <v>7268</v>
      </c>
      <c r="AJ74" s="0" t="s">
        <v>7267</v>
      </c>
      <c r="AK74" s="0" t="s">
        <v>7268</v>
      </c>
      <c r="AL74" s="0" t="s">
        <v>7055</v>
      </c>
    </row>
    <row customHeight="1" ht="11.25">
      <c r="A75" s="0" t="s">
        <v>22</v>
      </c>
      <c r="B75" s="0" t="s">
        <v>48</v>
      </c>
      <c r="C75" s="0" t="s">
        <v>50</v>
      </c>
      <c r="D75" s="0" t="s">
        <v>22</v>
      </c>
      <c r="E75" s="0" t="s">
        <v>7264</v>
      </c>
      <c r="F75" s="0" t="s">
        <v>4556</v>
      </c>
      <c r="G75" s="0" t="s">
        <v>99</v>
      </c>
      <c r="H75" s="0" t="s">
        <v>99</v>
      </c>
      <c r="I75" s="0" t="s">
        <v>100</v>
      </c>
      <c r="J75" s="0" t="s">
        <v>7265</v>
      </c>
      <c r="K75" s="0" t="s">
        <v>7177</v>
      </c>
      <c r="L75" s="0" t="s">
        <v>7266</v>
      </c>
      <c r="M75" s="0" t="s">
        <v>4590</v>
      </c>
      <c r="N75" s="0" t="s">
        <v>137</v>
      </c>
      <c r="O75" s="0" t="s">
        <v>99</v>
      </c>
      <c r="P75" s="0" t="s">
        <v>99</v>
      </c>
      <c r="Q75" s="0" t="s">
        <v>100</v>
      </c>
      <c r="R75" s="0" t="s">
        <v>7265</v>
      </c>
      <c r="S75" s="0" t="s">
        <v>7177</v>
      </c>
      <c r="T75" s="0" t="s">
        <v>7043</v>
      </c>
      <c r="U75" s="0" t="s">
        <v>7044</v>
      </c>
      <c r="V75" s="0" t="s">
        <v>764</v>
      </c>
      <c r="W75" s="0" t="s">
        <v>7045</v>
      </c>
      <c r="X75" s="0" t="s">
        <v>7046</v>
      </c>
      <c r="Y75" s="0" t="s">
        <v>7044</v>
      </c>
      <c r="Z75" s="0" t="s">
        <v>193</v>
      </c>
      <c r="AA75" s="0" t="s">
        <v>7179</v>
      </c>
      <c r="AB75" s="0" t="s">
        <v>7180</v>
      </c>
      <c r="AC75" s="0" t="s">
        <v>62</v>
      </c>
      <c r="AD75" s="0" t="s">
        <v>62</v>
      </c>
      <c r="AE75" s="0" t="s">
        <v>62</v>
      </c>
      <c r="AF75" s="0" t="s">
        <v>7267</v>
      </c>
      <c r="AG75" s="0" t="s">
        <v>7268</v>
      </c>
      <c r="AH75" s="0" t="s">
        <v>7267</v>
      </c>
      <c r="AI75" s="0" t="s">
        <v>7269</v>
      </c>
      <c r="AJ75" s="0" t="s">
        <v>7267</v>
      </c>
      <c r="AK75" s="0" t="s">
        <v>7269</v>
      </c>
      <c r="AL75" s="0" t="s">
        <v>7055</v>
      </c>
    </row>
    <row customHeight="1" ht="11.25">
      <c r="A76" s="0" t="s">
        <v>22</v>
      </c>
      <c r="B76" s="0" t="s">
        <v>48</v>
      </c>
      <c r="C76" s="0" t="s">
        <v>50</v>
      </c>
      <c r="D76" s="0" t="s">
        <v>22</v>
      </c>
      <c r="E76" s="0" t="s">
        <v>7270</v>
      </c>
      <c r="F76" s="0" t="s">
        <v>4556</v>
      </c>
      <c r="G76" s="0" t="s">
        <v>99</v>
      </c>
      <c r="H76" s="0" t="s">
        <v>99</v>
      </c>
      <c r="I76" s="0" t="s">
        <v>100</v>
      </c>
      <c r="J76" s="0" t="s">
        <v>7271</v>
      </c>
      <c r="K76" s="0" t="s">
        <v>7272</v>
      </c>
      <c r="L76" s="0" t="s">
        <v>7273</v>
      </c>
      <c r="M76" s="0" t="s">
        <v>4590</v>
      </c>
      <c r="N76" s="0" t="s">
        <v>137</v>
      </c>
      <c r="O76" s="0" t="s">
        <v>99</v>
      </c>
      <c r="P76" s="0" t="s">
        <v>99</v>
      </c>
      <c r="Q76" s="0" t="s">
        <v>100</v>
      </c>
      <c r="R76" s="0" t="s">
        <v>7271</v>
      </c>
      <c r="S76" s="0" t="s">
        <v>7272</v>
      </c>
      <c r="T76" s="0" t="s">
        <v>7043</v>
      </c>
      <c r="U76" s="0" t="s">
        <v>7044</v>
      </c>
      <c r="V76" s="0" t="s">
        <v>764</v>
      </c>
      <c r="W76" s="0" t="s">
        <v>7045</v>
      </c>
      <c r="X76" s="0" t="s">
        <v>7046</v>
      </c>
      <c r="Y76" s="0" t="s">
        <v>7044</v>
      </c>
      <c r="Z76" s="0" t="s">
        <v>193</v>
      </c>
      <c r="AA76" s="0" t="s">
        <v>7179</v>
      </c>
      <c r="AB76" s="0" t="s">
        <v>7180</v>
      </c>
      <c r="AC76" s="0" t="s">
        <v>62</v>
      </c>
      <c r="AD76" s="0" t="s">
        <v>62</v>
      </c>
      <c r="AE76" s="0" t="s">
        <v>62</v>
      </c>
      <c r="AF76" s="0" t="s">
        <v>7274</v>
      </c>
      <c r="AG76" s="0" t="s">
        <v>7275</v>
      </c>
      <c r="AH76" s="0" t="s">
        <v>7274</v>
      </c>
      <c r="AI76" s="0" t="s">
        <v>7276</v>
      </c>
      <c r="AJ76" s="0" t="s">
        <v>7274</v>
      </c>
      <c r="AK76" s="0" t="s">
        <v>7276</v>
      </c>
      <c r="AL76" s="0" t="s">
        <v>7061</v>
      </c>
    </row>
    <row customHeight="1" ht="11.25">
      <c r="A77" s="0" t="s">
        <v>22</v>
      </c>
      <c r="B77" s="0" t="s">
        <v>48</v>
      </c>
      <c r="C77" s="0" t="s">
        <v>50</v>
      </c>
      <c r="D77" s="0" t="s">
        <v>22</v>
      </c>
      <c r="E77" s="0" t="s">
        <v>7270</v>
      </c>
      <c r="F77" s="0" t="s">
        <v>4556</v>
      </c>
      <c r="G77" s="0" t="s">
        <v>99</v>
      </c>
      <c r="H77" s="0" t="s">
        <v>99</v>
      </c>
      <c r="I77" s="0" t="s">
        <v>100</v>
      </c>
      <c r="J77" s="0" t="s">
        <v>7271</v>
      </c>
      <c r="K77" s="0" t="s">
        <v>7272</v>
      </c>
      <c r="L77" s="0" t="s">
        <v>7273</v>
      </c>
      <c r="M77" s="0" t="s">
        <v>4590</v>
      </c>
      <c r="N77" s="0" t="s">
        <v>137</v>
      </c>
      <c r="O77" s="0" t="s">
        <v>99</v>
      </c>
      <c r="P77" s="0" t="s">
        <v>99</v>
      </c>
      <c r="Q77" s="0" t="s">
        <v>100</v>
      </c>
      <c r="R77" s="0" t="s">
        <v>7271</v>
      </c>
      <c r="S77" s="0" t="s">
        <v>7272</v>
      </c>
      <c r="T77" s="0" t="s">
        <v>7043</v>
      </c>
      <c r="U77" s="0" t="s">
        <v>7044</v>
      </c>
      <c r="V77" s="0" t="s">
        <v>764</v>
      </c>
      <c r="W77" s="0" t="s">
        <v>7045</v>
      </c>
      <c r="X77" s="0" t="s">
        <v>7046</v>
      </c>
      <c r="Y77" s="0" t="s">
        <v>7044</v>
      </c>
      <c r="Z77" s="0" t="s">
        <v>193</v>
      </c>
      <c r="AA77" s="0" t="s">
        <v>7179</v>
      </c>
      <c r="AB77" s="0" t="s">
        <v>7180</v>
      </c>
      <c r="AC77" s="0" t="s">
        <v>62</v>
      </c>
      <c r="AD77" s="0" t="s">
        <v>62</v>
      </c>
      <c r="AE77" s="0" t="s">
        <v>62</v>
      </c>
      <c r="AF77" s="0" t="s">
        <v>7274</v>
      </c>
      <c r="AG77" s="0" t="s">
        <v>7275</v>
      </c>
      <c r="AH77" s="0" t="s">
        <v>7274</v>
      </c>
      <c r="AI77" s="0" t="s">
        <v>7275</v>
      </c>
      <c r="AJ77" s="0" t="s">
        <v>7274</v>
      </c>
      <c r="AK77" s="0" t="s">
        <v>7275</v>
      </c>
      <c r="AL77" s="0" t="s">
        <v>7061</v>
      </c>
    </row>
    <row customHeight="1" ht="11.25">
      <c r="A78" s="0" t="s">
        <v>22</v>
      </c>
      <c r="B78" s="0" t="s">
        <v>48</v>
      </c>
      <c r="C78" s="0" t="s">
        <v>50</v>
      </c>
      <c r="D78" s="0" t="s">
        <v>22</v>
      </c>
      <c r="E78" s="0" t="s">
        <v>7277</v>
      </c>
      <c r="F78" s="0" t="s">
        <v>4556</v>
      </c>
      <c r="G78" s="0" t="s">
        <v>227</v>
      </c>
      <c r="H78" s="0" t="s">
        <v>227</v>
      </c>
      <c r="I78" s="0" t="s">
        <v>228</v>
      </c>
      <c r="J78" s="0" t="s">
        <v>4632</v>
      </c>
      <c r="K78" s="0" t="s">
        <v>4633</v>
      </c>
      <c r="L78" s="0" t="s">
        <v>7278</v>
      </c>
      <c r="M78" s="0" t="s">
        <v>7279</v>
      </c>
      <c r="N78" s="0" t="s">
        <v>137</v>
      </c>
      <c r="O78" s="0" t="s">
        <v>227</v>
      </c>
      <c r="P78" s="0" t="s">
        <v>227</v>
      </c>
      <c r="Q78" s="0" t="s">
        <v>228</v>
      </c>
      <c r="R78" s="0" t="s">
        <v>4632</v>
      </c>
      <c r="S78" s="0" t="s">
        <v>4633</v>
      </c>
      <c r="T78" s="0" t="s">
        <v>7280</v>
      </c>
      <c r="U78" s="0" t="s">
        <v>7102</v>
      </c>
      <c r="V78" s="0" t="s">
        <v>764</v>
      </c>
      <c r="W78" s="0" t="s">
        <v>7045</v>
      </c>
      <c r="X78" s="0" t="s">
        <v>7281</v>
      </c>
      <c r="Y78" s="0" t="s">
        <v>7102</v>
      </c>
      <c r="Z78" s="0" t="s">
        <v>4590</v>
      </c>
      <c r="AA78" s="0" t="s">
        <v>7282</v>
      </c>
      <c r="AB78" s="0" t="s">
        <v>7283</v>
      </c>
      <c r="AC78" s="0" t="s">
        <v>62</v>
      </c>
      <c r="AD78" s="0" t="s">
        <v>62</v>
      </c>
      <c r="AE78" s="0" t="s">
        <v>62</v>
      </c>
      <c r="AF78" s="0" t="s">
        <v>7189</v>
      </c>
      <c r="AG78" s="0" t="s">
        <v>7284</v>
      </c>
      <c r="AH78" s="0" t="s">
        <v>7189</v>
      </c>
      <c r="AI78" s="0" t="s">
        <v>7284</v>
      </c>
      <c r="AJ78" s="0" t="s">
        <v>7189</v>
      </c>
      <c r="AK78" s="0" t="s">
        <v>7284</v>
      </c>
      <c r="AL78" s="0" t="s">
        <v>7061</v>
      </c>
    </row>
    <row customHeight="1" ht="11.25">
      <c r="A79" s="0" t="s">
        <v>22</v>
      </c>
      <c r="B79" s="0" t="s">
        <v>48</v>
      </c>
      <c r="C79" s="0" t="s">
        <v>50</v>
      </c>
      <c r="D79" s="0" t="s">
        <v>22</v>
      </c>
      <c r="E79" s="0" t="s">
        <v>7277</v>
      </c>
      <c r="F79" s="0" t="s">
        <v>4556</v>
      </c>
      <c r="G79" s="0" t="s">
        <v>227</v>
      </c>
      <c r="H79" s="0" t="s">
        <v>227</v>
      </c>
      <c r="I79" s="0" t="s">
        <v>228</v>
      </c>
      <c r="J79" s="0" t="s">
        <v>4632</v>
      </c>
      <c r="K79" s="0" t="s">
        <v>4633</v>
      </c>
      <c r="L79" s="0" t="s">
        <v>7278</v>
      </c>
      <c r="M79" s="0" t="s">
        <v>7279</v>
      </c>
      <c r="N79" s="0" t="s">
        <v>137</v>
      </c>
      <c r="O79" s="0" t="s">
        <v>227</v>
      </c>
      <c r="P79" s="0" t="s">
        <v>227</v>
      </c>
      <c r="Q79" s="0" t="s">
        <v>228</v>
      </c>
      <c r="R79" s="0" t="s">
        <v>4632</v>
      </c>
      <c r="S79" s="0" t="s">
        <v>4633</v>
      </c>
      <c r="T79" s="0" t="s">
        <v>7280</v>
      </c>
      <c r="U79" s="0" t="s">
        <v>7102</v>
      </c>
      <c r="V79" s="0" t="s">
        <v>764</v>
      </c>
      <c r="W79" s="0" t="s">
        <v>7045</v>
      </c>
      <c r="X79" s="0" t="s">
        <v>7281</v>
      </c>
      <c r="Y79" s="0" t="s">
        <v>7102</v>
      </c>
      <c r="Z79" s="0" t="s">
        <v>4590</v>
      </c>
      <c r="AA79" s="0" t="s">
        <v>7282</v>
      </c>
      <c r="AB79" s="0" t="s">
        <v>7283</v>
      </c>
      <c r="AC79" s="0" t="s">
        <v>62</v>
      </c>
      <c r="AD79" s="0" t="s">
        <v>62</v>
      </c>
      <c r="AE79" s="0" t="s">
        <v>62</v>
      </c>
      <c r="AF79" s="0" t="s">
        <v>7189</v>
      </c>
      <c r="AG79" s="0" t="s">
        <v>7284</v>
      </c>
      <c r="AH79" s="0" t="s">
        <v>7189</v>
      </c>
      <c r="AI79" s="0" t="s">
        <v>7284</v>
      </c>
      <c r="AJ79" s="0" t="s">
        <v>7189</v>
      </c>
      <c r="AK79" s="0" t="s">
        <v>7284</v>
      </c>
      <c r="AL79" s="0" t="s">
        <v>7061</v>
      </c>
    </row>
    <row customHeight="1" ht="11.25">
      <c r="A80" s="0" t="s">
        <v>22</v>
      </c>
      <c r="B80" s="0" t="s">
        <v>48</v>
      </c>
      <c r="C80" s="0" t="s">
        <v>50</v>
      </c>
      <c r="D80" s="0" t="s">
        <v>22</v>
      </c>
      <c r="E80" s="0" t="s">
        <v>7285</v>
      </c>
      <c r="F80" s="0" t="s">
        <v>4556</v>
      </c>
      <c r="G80" s="0" t="s">
        <v>227</v>
      </c>
      <c r="H80" s="0" t="s">
        <v>227</v>
      </c>
      <c r="I80" s="0" t="s">
        <v>228</v>
      </c>
      <c r="J80" s="0" t="s">
        <v>4632</v>
      </c>
      <c r="K80" s="0" t="s">
        <v>4633</v>
      </c>
      <c r="L80" s="0" t="s">
        <v>7286</v>
      </c>
      <c r="M80" s="0" t="s">
        <v>166</v>
      </c>
      <c r="N80" s="0" t="s">
        <v>137</v>
      </c>
      <c r="O80" s="0" t="s">
        <v>227</v>
      </c>
      <c r="P80" s="0" t="s">
        <v>227</v>
      </c>
      <c r="Q80" s="0" t="s">
        <v>228</v>
      </c>
      <c r="R80" s="0" t="s">
        <v>4632</v>
      </c>
      <c r="S80" s="0" t="s">
        <v>4633</v>
      </c>
      <c r="T80" s="0" t="s">
        <v>7043</v>
      </c>
      <c r="U80" s="0" t="s">
        <v>7044</v>
      </c>
      <c r="V80" s="0" t="s">
        <v>764</v>
      </c>
      <c r="W80" s="0" t="s">
        <v>7045</v>
      </c>
      <c r="X80" s="0" t="s">
        <v>7046</v>
      </c>
      <c r="Y80" s="0" t="s">
        <v>7044</v>
      </c>
      <c r="Z80" s="0" t="s">
        <v>7287</v>
      </c>
      <c r="AA80" s="0" t="s">
        <v>7288</v>
      </c>
      <c r="AB80" s="0" t="s">
        <v>7289</v>
      </c>
      <c r="AC80" s="0" t="s">
        <v>62</v>
      </c>
      <c r="AD80" s="0" t="s">
        <v>62</v>
      </c>
      <c r="AE80" s="0" t="s">
        <v>62</v>
      </c>
      <c r="AF80" s="0" t="s">
        <v>7184</v>
      </c>
      <c r="AG80" s="0" t="s">
        <v>7290</v>
      </c>
      <c r="AH80" s="0" t="s">
        <v>7184</v>
      </c>
      <c r="AI80" s="0" t="s">
        <v>7290</v>
      </c>
      <c r="AJ80" s="0" t="s">
        <v>7184</v>
      </c>
      <c r="AK80" s="0" t="s">
        <v>7290</v>
      </c>
      <c r="AL80" s="0" t="s">
        <v>7061</v>
      </c>
    </row>
    <row customHeight="1" ht="11.25">
      <c r="A81" s="0" t="s">
        <v>22</v>
      </c>
      <c r="B81" s="0" t="s">
        <v>48</v>
      </c>
      <c r="C81" s="0" t="s">
        <v>50</v>
      </c>
      <c r="D81" s="0" t="s">
        <v>22</v>
      </c>
      <c r="E81" s="0" t="s">
        <v>7285</v>
      </c>
      <c r="F81" s="0" t="s">
        <v>4556</v>
      </c>
      <c r="G81" s="0" t="s">
        <v>227</v>
      </c>
      <c r="H81" s="0" t="s">
        <v>227</v>
      </c>
      <c r="I81" s="0" t="s">
        <v>228</v>
      </c>
      <c r="J81" s="0" t="s">
        <v>4632</v>
      </c>
      <c r="K81" s="0" t="s">
        <v>4633</v>
      </c>
      <c r="L81" s="0" t="s">
        <v>7286</v>
      </c>
      <c r="M81" s="0" t="s">
        <v>166</v>
      </c>
      <c r="N81" s="0" t="s">
        <v>137</v>
      </c>
      <c r="O81" s="0" t="s">
        <v>227</v>
      </c>
      <c r="P81" s="0" t="s">
        <v>227</v>
      </c>
      <c r="Q81" s="0" t="s">
        <v>228</v>
      </c>
      <c r="R81" s="0" t="s">
        <v>4632</v>
      </c>
      <c r="S81" s="0" t="s">
        <v>4633</v>
      </c>
      <c r="T81" s="0" t="s">
        <v>7043</v>
      </c>
      <c r="U81" s="0" t="s">
        <v>7044</v>
      </c>
      <c r="V81" s="0" t="s">
        <v>764</v>
      </c>
      <c r="W81" s="0" t="s">
        <v>7045</v>
      </c>
      <c r="X81" s="0" t="s">
        <v>7046</v>
      </c>
      <c r="Y81" s="0" t="s">
        <v>7044</v>
      </c>
      <c r="Z81" s="0" t="s">
        <v>7287</v>
      </c>
      <c r="AA81" s="0" t="s">
        <v>7288</v>
      </c>
      <c r="AB81" s="0" t="s">
        <v>7289</v>
      </c>
      <c r="AC81" s="0" t="s">
        <v>62</v>
      </c>
      <c r="AD81" s="0" t="s">
        <v>62</v>
      </c>
      <c r="AE81" s="0" t="s">
        <v>62</v>
      </c>
      <c r="AF81" s="0" t="s">
        <v>7184</v>
      </c>
      <c r="AG81" s="0" t="s">
        <v>7290</v>
      </c>
      <c r="AH81" s="0" t="s">
        <v>7184</v>
      </c>
      <c r="AI81" s="0" t="s">
        <v>7290</v>
      </c>
      <c r="AJ81" s="0" t="s">
        <v>7184</v>
      </c>
      <c r="AK81" s="0" t="s">
        <v>7290</v>
      </c>
      <c r="AL81" s="0" t="s">
        <v>7061</v>
      </c>
    </row>
    <row customHeight="1" ht="11.25">
      <c r="A82" s="0" t="s">
        <v>22</v>
      </c>
      <c r="B82" s="0" t="s">
        <v>48</v>
      </c>
      <c r="C82" s="0" t="s">
        <v>50</v>
      </c>
      <c r="D82" s="0" t="s">
        <v>22</v>
      </c>
      <c r="E82" s="0" t="s">
        <v>7291</v>
      </c>
      <c r="F82" s="0" t="s">
        <v>4556</v>
      </c>
      <c r="G82" s="0" t="s">
        <v>227</v>
      </c>
      <c r="H82" s="0" t="s">
        <v>227</v>
      </c>
      <c r="I82" s="0" t="s">
        <v>228</v>
      </c>
      <c r="J82" s="0" t="s">
        <v>4632</v>
      </c>
      <c r="K82" s="0" t="s">
        <v>4633</v>
      </c>
      <c r="L82" s="0" t="s">
        <v>7292</v>
      </c>
      <c r="M82" s="0" t="s">
        <v>5291</v>
      </c>
      <c r="N82" s="0" t="s">
        <v>137</v>
      </c>
      <c r="O82" s="0" t="s">
        <v>227</v>
      </c>
      <c r="P82" s="0" t="s">
        <v>227</v>
      </c>
      <c r="Q82" s="0" t="s">
        <v>228</v>
      </c>
      <c r="R82" s="0" t="s">
        <v>4632</v>
      </c>
      <c r="S82" s="0" t="s">
        <v>4633</v>
      </c>
      <c r="T82" s="0" t="s">
        <v>7043</v>
      </c>
      <c r="U82" s="0" t="s">
        <v>7044</v>
      </c>
      <c r="V82" s="0" t="s">
        <v>764</v>
      </c>
      <c r="W82" s="0" t="s">
        <v>7045</v>
      </c>
      <c r="X82" s="0" t="s">
        <v>7046</v>
      </c>
      <c r="Y82" s="0" t="s">
        <v>7044</v>
      </c>
      <c r="Z82" s="0" t="s">
        <v>7287</v>
      </c>
      <c r="AA82" s="0" t="s">
        <v>7288</v>
      </c>
      <c r="AB82" s="0" t="s">
        <v>7289</v>
      </c>
      <c r="AC82" s="0" t="s">
        <v>62</v>
      </c>
      <c r="AD82" s="0" t="s">
        <v>62</v>
      </c>
      <c r="AE82" s="0" t="s">
        <v>62</v>
      </c>
      <c r="AF82" s="0" t="s">
        <v>7293</v>
      </c>
      <c r="AG82" s="0" t="s">
        <v>7294</v>
      </c>
      <c r="AH82" s="0" t="s">
        <v>7293</v>
      </c>
      <c r="AI82" s="0" t="s">
        <v>7294</v>
      </c>
      <c r="AJ82" s="0" t="s">
        <v>7293</v>
      </c>
      <c r="AK82" s="0" t="s">
        <v>7294</v>
      </c>
      <c r="AL82" s="0" t="s">
        <v>7061</v>
      </c>
    </row>
    <row customHeight="1" ht="11.25">
      <c r="A83" s="0" t="s">
        <v>22</v>
      </c>
      <c r="B83" s="0" t="s">
        <v>48</v>
      </c>
      <c r="C83" s="0" t="s">
        <v>50</v>
      </c>
      <c r="D83" s="0" t="s">
        <v>22</v>
      </c>
      <c r="E83" s="0" t="s">
        <v>7295</v>
      </c>
      <c r="F83" s="0" t="s">
        <v>4556</v>
      </c>
      <c r="G83" s="0" t="s">
        <v>227</v>
      </c>
      <c r="H83" s="0" t="s">
        <v>227</v>
      </c>
      <c r="I83" s="0" t="s">
        <v>228</v>
      </c>
      <c r="J83" s="0" t="s">
        <v>4632</v>
      </c>
      <c r="K83" s="0" t="s">
        <v>4633</v>
      </c>
      <c r="L83" s="0" t="s">
        <v>7286</v>
      </c>
      <c r="M83" s="0" t="s">
        <v>7296</v>
      </c>
      <c r="N83" s="0" t="s">
        <v>137</v>
      </c>
      <c r="O83" s="0" t="s">
        <v>227</v>
      </c>
      <c r="P83" s="0" t="s">
        <v>227</v>
      </c>
      <c r="Q83" s="0" t="s">
        <v>228</v>
      </c>
      <c r="R83" s="0" t="s">
        <v>4632</v>
      </c>
      <c r="S83" s="0" t="s">
        <v>4633</v>
      </c>
      <c r="T83" s="0" t="s">
        <v>7043</v>
      </c>
      <c r="U83" s="0" t="s">
        <v>7044</v>
      </c>
      <c r="V83" s="0" t="s">
        <v>764</v>
      </c>
      <c r="W83" s="0" t="s">
        <v>7045</v>
      </c>
      <c r="X83" s="0" t="s">
        <v>7046</v>
      </c>
      <c r="Y83" s="0" t="s">
        <v>7044</v>
      </c>
      <c r="Z83" s="0" t="s">
        <v>7287</v>
      </c>
      <c r="AA83" s="0" t="s">
        <v>7288</v>
      </c>
      <c r="AB83" s="0" t="s">
        <v>7289</v>
      </c>
      <c r="AC83" s="0" t="s">
        <v>62</v>
      </c>
      <c r="AD83" s="0" t="s">
        <v>62</v>
      </c>
      <c r="AE83" s="0" t="s">
        <v>62</v>
      </c>
      <c r="AF83" s="0" t="s">
        <v>7210</v>
      </c>
      <c r="AG83" s="0" t="s">
        <v>7297</v>
      </c>
      <c r="AH83" s="0" t="s">
        <v>7210</v>
      </c>
      <c r="AI83" s="0" t="s">
        <v>7297</v>
      </c>
      <c r="AJ83" s="0" t="s">
        <v>7210</v>
      </c>
      <c r="AK83" s="0" t="s">
        <v>7297</v>
      </c>
      <c r="AL83" s="0" t="s">
        <v>7061</v>
      </c>
    </row>
    <row customHeight="1" ht="11.25">
      <c r="A84" s="0" t="s">
        <v>22</v>
      </c>
      <c r="B84" s="0" t="s">
        <v>48</v>
      </c>
      <c r="C84" s="0" t="s">
        <v>50</v>
      </c>
      <c r="D84" s="0" t="s">
        <v>22</v>
      </c>
      <c r="E84" s="0" t="s">
        <v>7295</v>
      </c>
      <c r="F84" s="0" t="s">
        <v>4556</v>
      </c>
      <c r="G84" s="0" t="s">
        <v>227</v>
      </c>
      <c r="H84" s="0" t="s">
        <v>227</v>
      </c>
      <c r="I84" s="0" t="s">
        <v>228</v>
      </c>
      <c r="J84" s="0" t="s">
        <v>4632</v>
      </c>
      <c r="K84" s="0" t="s">
        <v>4633</v>
      </c>
      <c r="L84" s="0" t="s">
        <v>7286</v>
      </c>
      <c r="M84" s="0" t="s">
        <v>7296</v>
      </c>
      <c r="N84" s="0" t="s">
        <v>137</v>
      </c>
      <c r="O84" s="0" t="s">
        <v>227</v>
      </c>
      <c r="P84" s="0" t="s">
        <v>227</v>
      </c>
      <c r="Q84" s="0" t="s">
        <v>228</v>
      </c>
      <c r="R84" s="0" t="s">
        <v>4632</v>
      </c>
      <c r="S84" s="0" t="s">
        <v>4633</v>
      </c>
      <c r="T84" s="0" t="s">
        <v>7043</v>
      </c>
      <c r="U84" s="0" t="s">
        <v>7044</v>
      </c>
      <c r="V84" s="0" t="s">
        <v>764</v>
      </c>
      <c r="W84" s="0" t="s">
        <v>7045</v>
      </c>
      <c r="X84" s="0" t="s">
        <v>7046</v>
      </c>
      <c r="Y84" s="0" t="s">
        <v>7044</v>
      </c>
      <c r="Z84" s="0" t="s">
        <v>7287</v>
      </c>
      <c r="AA84" s="0" t="s">
        <v>7288</v>
      </c>
      <c r="AB84" s="0" t="s">
        <v>7289</v>
      </c>
      <c r="AC84" s="0" t="s">
        <v>62</v>
      </c>
      <c r="AD84" s="0" t="s">
        <v>62</v>
      </c>
      <c r="AE84" s="0" t="s">
        <v>62</v>
      </c>
      <c r="AF84" s="0" t="s">
        <v>7210</v>
      </c>
      <c r="AG84" s="0" t="s">
        <v>7297</v>
      </c>
      <c r="AH84" s="0" t="s">
        <v>7096</v>
      </c>
      <c r="AI84" s="0" t="s">
        <v>7297</v>
      </c>
      <c r="AJ84" s="0" t="s">
        <v>7096</v>
      </c>
      <c r="AK84" s="0" t="s">
        <v>7297</v>
      </c>
      <c r="AL84" s="0" t="s">
        <v>7061</v>
      </c>
    </row>
    <row customHeight="1" ht="11.25">
      <c r="A85" s="0" t="s">
        <v>22</v>
      </c>
      <c r="B85" s="0" t="s">
        <v>48</v>
      </c>
      <c r="C85" s="0" t="s">
        <v>50</v>
      </c>
      <c r="D85" s="0" t="s">
        <v>22</v>
      </c>
      <c r="E85" s="0" t="s">
        <v>7298</v>
      </c>
      <c r="F85" s="0" t="s">
        <v>4556</v>
      </c>
      <c r="G85" s="0" t="s">
        <v>227</v>
      </c>
      <c r="H85" s="0" t="s">
        <v>227</v>
      </c>
      <c r="I85" s="0" t="s">
        <v>228</v>
      </c>
      <c r="J85" s="0" t="s">
        <v>4632</v>
      </c>
      <c r="K85" s="0" t="s">
        <v>4633</v>
      </c>
      <c r="L85" s="0" t="s">
        <v>7299</v>
      </c>
      <c r="M85" s="0" t="s">
        <v>217</v>
      </c>
      <c r="N85" s="0" t="s">
        <v>137</v>
      </c>
      <c r="O85" s="0" t="s">
        <v>227</v>
      </c>
      <c r="P85" s="0" t="s">
        <v>227</v>
      </c>
      <c r="Q85" s="0" t="s">
        <v>228</v>
      </c>
      <c r="R85" s="0" t="s">
        <v>4632</v>
      </c>
      <c r="S85" s="0" t="s">
        <v>4633</v>
      </c>
      <c r="T85" s="0" t="s">
        <v>7043</v>
      </c>
      <c r="U85" s="0" t="s">
        <v>7044</v>
      </c>
      <c r="V85" s="0" t="s">
        <v>764</v>
      </c>
      <c r="W85" s="0" t="s">
        <v>7045</v>
      </c>
      <c r="X85" s="0" t="s">
        <v>7046</v>
      </c>
      <c r="Y85" s="0" t="s">
        <v>7044</v>
      </c>
      <c r="Z85" s="0" t="s">
        <v>7287</v>
      </c>
      <c r="AA85" s="0" t="s">
        <v>7288</v>
      </c>
      <c r="AB85" s="0" t="s">
        <v>7289</v>
      </c>
      <c r="AC85" s="0" t="s">
        <v>62</v>
      </c>
      <c r="AD85" s="0" t="s">
        <v>62</v>
      </c>
      <c r="AE85" s="0" t="s">
        <v>62</v>
      </c>
      <c r="AF85" s="0" t="s">
        <v>7300</v>
      </c>
      <c r="AG85" s="0" t="s">
        <v>7301</v>
      </c>
      <c r="AH85" s="0" t="s">
        <v>7302</v>
      </c>
      <c r="AI85" s="0" t="s">
        <v>7301</v>
      </c>
      <c r="AJ85" s="0" t="s">
        <v>7302</v>
      </c>
      <c r="AK85" s="0" t="s">
        <v>7301</v>
      </c>
      <c r="AL85" s="0" t="s">
        <v>7061</v>
      </c>
    </row>
    <row customHeight="1" ht="11.25">
      <c r="A86" s="0" t="s">
        <v>22</v>
      </c>
      <c r="B86" s="0" t="s">
        <v>48</v>
      </c>
      <c r="C86" s="0" t="s">
        <v>50</v>
      </c>
      <c r="D86" s="0" t="s">
        <v>22</v>
      </c>
      <c r="E86" s="0" t="s">
        <v>7298</v>
      </c>
      <c r="F86" s="0" t="s">
        <v>4556</v>
      </c>
      <c r="G86" s="0" t="s">
        <v>227</v>
      </c>
      <c r="H86" s="0" t="s">
        <v>227</v>
      </c>
      <c r="I86" s="0" t="s">
        <v>228</v>
      </c>
      <c r="J86" s="0" t="s">
        <v>4632</v>
      </c>
      <c r="K86" s="0" t="s">
        <v>4633</v>
      </c>
      <c r="L86" s="0" t="s">
        <v>7299</v>
      </c>
      <c r="M86" s="0" t="s">
        <v>217</v>
      </c>
      <c r="N86" s="0" t="s">
        <v>137</v>
      </c>
      <c r="O86" s="0" t="s">
        <v>227</v>
      </c>
      <c r="P86" s="0" t="s">
        <v>227</v>
      </c>
      <c r="Q86" s="0" t="s">
        <v>228</v>
      </c>
      <c r="R86" s="0" t="s">
        <v>4632</v>
      </c>
      <c r="S86" s="0" t="s">
        <v>4633</v>
      </c>
      <c r="T86" s="0" t="s">
        <v>7043</v>
      </c>
      <c r="U86" s="0" t="s">
        <v>7044</v>
      </c>
      <c r="V86" s="0" t="s">
        <v>764</v>
      </c>
      <c r="W86" s="0" t="s">
        <v>7045</v>
      </c>
      <c r="X86" s="0" t="s">
        <v>7046</v>
      </c>
      <c r="Y86" s="0" t="s">
        <v>7044</v>
      </c>
      <c r="Z86" s="0" t="s">
        <v>7287</v>
      </c>
      <c r="AA86" s="0" t="s">
        <v>7288</v>
      </c>
      <c r="AB86" s="0" t="s">
        <v>7289</v>
      </c>
      <c r="AC86" s="0" t="s">
        <v>62</v>
      </c>
      <c r="AD86" s="0" t="s">
        <v>62</v>
      </c>
      <c r="AE86" s="0" t="s">
        <v>62</v>
      </c>
      <c r="AF86" s="0" t="s">
        <v>7300</v>
      </c>
      <c r="AG86" s="0" t="s">
        <v>7301</v>
      </c>
      <c r="AH86" s="0" t="s">
        <v>7300</v>
      </c>
      <c r="AI86" s="0" t="s">
        <v>7301</v>
      </c>
      <c r="AJ86" s="0" t="s">
        <v>7300</v>
      </c>
      <c r="AK86" s="0" t="s">
        <v>7301</v>
      </c>
      <c r="AL86" s="0" t="s">
        <v>7061</v>
      </c>
    </row>
    <row customHeight="1" ht="11.25">
      <c r="A87" s="0" t="s">
        <v>22</v>
      </c>
      <c r="B87" s="0" t="s">
        <v>48</v>
      </c>
      <c r="C87" s="0" t="s">
        <v>50</v>
      </c>
      <c r="D87" s="0" t="s">
        <v>22</v>
      </c>
      <c r="E87" s="0" t="s">
        <v>7303</v>
      </c>
      <c r="F87" s="0" t="s">
        <v>4556</v>
      </c>
      <c r="G87" s="0" t="s">
        <v>227</v>
      </c>
      <c r="H87" s="0" t="s">
        <v>227</v>
      </c>
      <c r="I87" s="0" t="s">
        <v>228</v>
      </c>
      <c r="J87" s="0" t="s">
        <v>4632</v>
      </c>
      <c r="K87" s="0" t="s">
        <v>4633</v>
      </c>
      <c r="L87" s="0" t="s">
        <v>4638</v>
      </c>
      <c r="M87" s="0" t="s">
        <v>4639</v>
      </c>
      <c r="N87" s="0" t="s">
        <v>137</v>
      </c>
      <c r="O87" s="0" t="s">
        <v>227</v>
      </c>
      <c r="P87" s="0" t="s">
        <v>227</v>
      </c>
      <c r="Q87" s="0" t="s">
        <v>228</v>
      </c>
      <c r="R87" s="0" t="s">
        <v>4632</v>
      </c>
      <c r="S87" s="0" t="s">
        <v>4633</v>
      </c>
      <c r="T87" s="0" t="s">
        <v>7043</v>
      </c>
      <c r="U87" s="0" t="s">
        <v>7044</v>
      </c>
      <c r="V87" s="0" t="s">
        <v>764</v>
      </c>
      <c r="W87" s="0" t="s">
        <v>7045</v>
      </c>
      <c r="X87" s="0" t="s">
        <v>7046</v>
      </c>
      <c r="Y87" s="0" t="s">
        <v>7044</v>
      </c>
      <c r="Z87" s="0" t="s">
        <v>7287</v>
      </c>
      <c r="AA87" s="0" t="s">
        <v>7288</v>
      </c>
      <c r="AB87" s="0" t="s">
        <v>7289</v>
      </c>
      <c r="AC87" s="0" t="s">
        <v>62</v>
      </c>
      <c r="AD87" s="0" t="s">
        <v>62</v>
      </c>
      <c r="AE87" s="0" t="s">
        <v>62</v>
      </c>
      <c r="AF87" s="0" t="s">
        <v>7189</v>
      </c>
      <c r="AG87" s="0" t="s">
        <v>7304</v>
      </c>
      <c r="AH87" s="0" t="s">
        <v>7189</v>
      </c>
      <c r="AI87" s="0" t="s">
        <v>7304</v>
      </c>
      <c r="AJ87" s="0" t="s">
        <v>7189</v>
      </c>
      <c r="AK87" s="0" t="s">
        <v>7304</v>
      </c>
      <c r="AL87" s="0" t="s">
        <v>7061</v>
      </c>
    </row>
    <row customHeight="1" ht="11.25">
      <c r="A88" s="0" t="s">
        <v>22</v>
      </c>
      <c r="B88" s="0" t="s">
        <v>48</v>
      </c>
      <c r="C88" s="0" t="s">
        <v>50</v>
      </c>
      <c r="D88" s="0" t="s">
        <v>22</v>
      </c>
      <c r="E88" s="0" t="s">
        <v>7305</v>
      </c>
      <c r="F88" s="0" t="s">
        <v>4556</v>
      </c>
      <c r="G88" s="0" t="s">
        <v>227</v>
      </c>
      <c r="H88" s="0" t="s">
        <v>227</v>
      </c>
      <c r="I88" s="0" t="s">
        <v>228</v>
      </c>
      <c r="J88" s="0" t="s">
        <v>4632</v>
      </c>
      <c r="K88" s="0" t="s">
        <v>4633</v>
      </c>
      <c r="L88" s="0" t="s">
        <v>7306</v>
      </c>
      <c r="M88" s="0" t="s">
        <v>188</v>
      </c>
      <c r="N88" s="0" t="s">
        <v>137</v>
      </c>
      <c r="O88" s="0" t="s">
        <v>227</v>
      </c>
      <c r="P88" s="0" t="s">
        <v>227</v>
      </c>
      <c r="Q88" s="0" t="s">
        <v>228</v>
      </c>
      <c r="R88" s="0" t="s">
        <v>4632</v>
      </c>
      <c r="S88" s="0" t="s">
        <v>4633</v>
      </c>
      <c r="T88" s="0" t="s">
        <v>7043</v>
      </c>
      <c r="U88" s="0" t="s">
        <v>7044</v>
      </c>
      <c r="V88" s="0" t="s">
        <v>764</v>
      </c>
      <c r="W88" s="0" t="s">
        <v>7045</v>
      </c>
      <c r="X88" s="0" t="s">
        <v>7046</v>
      </c>
      <c r="Y88" s="0" t="s">
        <v>7044</v>
      </c>
      <c r="Z88" s="0" t="s">
        <v>7287</v>
      </c>
      <c r="AA88" s="0" t="s">
        <v>7288</v>
      </c>
      <c r="AB88" s="0" t="s">
        <v>7289</v>
      </c>
      <c r="AC88" s="0" t="s">
        <v>62</v>
      </c>
      <c r="AD88" s="0" t="s">
        <v>62</v>
      </c>
      <c r="AE88" s="0" t="s">
        <v>62</v>
      </c>
      <c r="AF88" s="0" t="s">
        <v>7293</v>
      </c>
      <c r="AG88" s="0" t="s">
        <v>7307</v>
      </c>
      <c r="AH88" s="0" t="s">
        <v>7293</v>
      </c>
      <c r="AI88" s="0" t="s">
        <v>7307</v>
      </c>
      <c r="AJ88" s="0" t="s">
        <v>7293</v>
      </c>
      <c r="AK88" s="0" t="s">
        <v>7307</v>
      </c>
      <c r="AL88" s="0" t="s">
        <v>7061</v>
      </c>
    </row>
    <row customHeight="1" ht="11.25">
      <c r="A89" s="0" t="s">
        <v>22</v>
      </c>
      <c r="B89" s="0" t="s">
        <v>48</v>
      </c>
      <c r="C89" s="0" t="s">
        <v>50</v>
      </c>
      <c r="D89" s="0" t="s">
        <v>22</v>
      </c>
      <c r="E89" s="0" t="s">
        <v>7305</v>
      </c>
      <c r="F89" s="0" t="s">
        <v>4556</v>
      </c>
      <c r="G89" s="0" t="s">
        <v>227</v>
      </c>
      <c r="H89" s="0" t="s">
        <v>227</v>
      </c>
      <c r="I89" s="0" t="s">
        <v>228</v>
      </c>
      <c r="J89" s="0" t="s">
        <v>4632</v>
      </c>
      <c r="K89" s="0" t="s">
        <v>4633</v>
      </c>
      <c r="L89" s="0" t="s">
        <v>7306</v>
      </c>
      <c r="M89" s="0" t="s">
        <v>188</v>
      </c>
      <c r="N89" s="0" t="s">
        <v>137</v>
      </c>
      <c r="O89" s="0" t="s">
        <v>227</v>
      </c>
      <c r="P89" s="0" t="s">
        <v>227</v>
      </c>
      <c r="Q89" s="0" t="s">
        <v>228</v>
      </c>
      <c r="R89" s="0" t="s">
        <v>4632</v>
      </c>
      <c r="S89" s="0" t="s">
        <v>4633</v>
      </c>
      <c r="T89" s="0" t="s">
        <v>7043</v>
      </c>
      <c r="U89" s="0" t="s">
        <v>7044</v>
      </c>
      <c r="V89" s="0" t="s">
        <v>764</v>
      </c>
      <c r="W89" s="0" t="s">
        <v>7045</v>
      </c>
      <c r="X89" s="0" t="s">
        <v>7046</v>
      </c>
      <c r="Y89" s="0" t="s">
        <v>7044</v>
      </c>
      <c r="Z89" s="0" t="s">
        <v>7287</v>
      </c>
      <c r="AA89" s="0" t="s">
        <v>7288</v>
      </c>
      <c r="AB89" s="0" t="s">
        <v>7289</v>
      </c>
      <c r="AC89" s="0" t="s">
        <v>62</v>
      </c>
      <c r="AD89" s="0" t="s">
        <v>62</v>
      </c>
      <c r="AE89" s="0" t="s">
        <v>62</v>
      </c>
      <c r="AF89" s="0" t="s">
        <v>7293</v>
      </c>
      <c r="AG89" s="0" t="s">
        <v>7307</v>
      </c>
      <c r="AH89" s="0" t="s">
        <v>7293</v>
      </c>
      <c r="AI89" s="0" t="s">
        <v>7307</v>
      </c>
      <c r="AJ89" s="0" t="s">
        <v>7293</v>
      </c>
      <c r="AK89" s="0" t="s">
        <v>7307</v>
      </c>
      <c r="AL89" s="0" t="s">
        <v>7061</v>
      </c>
    </row>
    <row customHeight="1" ht="11.25">
      <c r="A90" s="0" t="s">
        <v>22</v>
      </c>
      <c r="B90" s="0" t="s">
        <v>48</v>
      </c>
      <c r="C90" s="0" t="s">
        <v>50</v>
      </c>
      <c r="D90" s="0" t="s">
        <v>22</v>
      </c>
      <c r="E90" s="0" t="s">
        <v>7308</v>
      </c>
      <c r="F90" s="0" t="s">
        <v>4556</v>
      </c>
      <c r="G90" s="0" t="s">
        <v>227</v>
      </c>
      <c r="H90" s="0" t="s">
        <v>227</v>
      </c>
      <c r="I90" s="0" t="s">
        <v>228</v>
      </c>
      <c r="J90" s="0" t="s">
        <v>4632</v>
      </c>
      <c r="K90" s="0" t="s">
        <v>4633</v>
      </c>
      <c r="L90" s="0" t="s">
        <v>7309</v>
      </c>
      <c r="M90" s="0" t="s">
        <v>5220</v>
      </c>
      <c r="N90" s="0" t="s">
        <v>137</v>
      </c>
      <c r="O90" s="0" t="s">
        <v>227</v>
      </c>
      <c r="P90" s="0" t="s">
        <v>227</v>
      </c>
      <c r="Q90" s="0" t="s">
        <v>228</v>
      </c>
      <c r="R90" s="0" t="s">
        <v>4632</v>
      </c>
      <c r="S90" s="0" t="s">
        <v>4633</v>
      </c>
      <c r="T90" s="0" t="s">
        <v>7310</v>
      </c>
      <c r="U90" s="0" t="s">
        <v>7044</v>
      </c>
      <c r="V90" s="0" t="s">
        <v>764</v>
      </c>
      <c r="W90" s="0" t="s">
        <v>7045</v>
      </c>
      <c r="X90" s="0" t="s">
        <v>7046</v>
      </c>
      <c r="Y90" s="0" t="s">
        <v>7044</v>
      </c>
      <c r="Z90" s="0" t="s">
        <v>7311</v>
      </c>
      <c r="AA90" s="0" t="s">
        <v>7288</v>
      </c>
      <c r="AB90" s="0" t="s">
        <v>7312</v>
      </c>
      <c r="AC90" s="0" t="s">
        <v>62</v>
      </c>
      <c r="AD90" s="0" t="s">
        <v>62</v>
      </c>
      <c r="AE90" s="0" t="s">
        <v>62</v>
      </c>
      <c r="AF90" s="0" t="s">
        <v>7313</v>
      </c>
      <c r="AG90" s="0" t="s">
        <v>7314</v>
      </c>
      <c r="AH90" s="0" t="s">
        <v>7313</v>
      </c>
      <c r="AI90" s="0" t="s">
        <v>7314</v>
      </c>
      <c r="AJ90" s="0" t="s">
        <v>7313</v>
      </c>
      <c r="AK90" s="0" t="s">
        <v>7314</v>
      </c>
      <c r="AL90" s="0" t="s">
        <v>7061</v>
      </c>
    </row>
    <row customHeight="1" ht="11.25">
      <c r="A91" s="0" t="s">
        <v>22</v>
      </c>
      <c r="B91" s="0" t="s">
        <v>48</v>
      </c>
      <c r="C91" s="0" t="s">
        <v>50</v>
      </c>
      <c r="D91" s="0" t="s">
        <v>22</v>
      </c>
      <c r="E91" s="0" t="s">
        <v>7308</v>
      </c>
      <c r="F91" s="0" t="s">
        <v>4556</v>
      </c>
      <c r="G91" s="0" t="s">
        <v>227</v>
      </c>
      <c r="H91" s="0" t="s">
        <v>227</v>
      </c>
      <c r="I91" s="0" t="s">
        <v>228</v>
      </c>
      <c r="J91" s="0" t="s">
        <v>4632</v>
      </c>
      <c r="K91" s="0" t="s">
        <v>4633</v>
      </c>
      <c r="L91" s="0" t="s">
        <v>7309</v>
      </c>
      <c r="M91" s="0" t="s">
        <v>5220</v>
      </c>
      <c r="N91" s="0" t="s">
        <v>137</v>
      </c>
      <c r="O91" s="0" t="s">
        <v>227</v>
      </c>
      <c r="P91" s="0" t="s">
        <v>227</v>
      </c>
      <c r="Q91" s="0" t="s">
        <v>228</v>
      </c>
      <c r="R91" s="0" t="s">
        <v>4632</v>
      </c>
      <c r="S91" s="0" t="s">
        <v>4633</v>
      </c>
      <c r="T91" s="0" t="s">
        <v>7310</v>
      </c>
      <c r="U91" s="0" t="s">
        <v>7044</v>
      </c>
      <c r="V91" s="0" t="s">
        <v>764</v>
      </c>
      <c r="W91" s="0" t="s">
        <v>7045</v>
      </c>
      <c r="X91" s="0" t="s">
        <v>7046</v>
      </c>
      <c r="Y91" s="0" t="s">
        <v>7044</v>
      </c>
      <c r="Z91" s="0" t="s">
        <v>7311</v>
      </c>
      <c r="AA91" s="0" t="s">
        <v>7288</v>
      </c>
      <c r="AB91" s="0" t="s">
        <v>7312</v>
      </c>
      <c r="AC91" s="0" t="s">
        <v>62</v>
      </c>
      <c r="AD91" s="0" t="s">
        <v>62</v>
      </c>
      <c r="AE91" s="0" t="s">
        <v>62</v>
      </c>
      <c r="AF91" s="0" t="s">
        <v>7313</v>
      </c>
      <c r="AG91" s="0" t="s">
        <v>7314</v>
      </c>
      <c r="AH91" s="0" t="s">
        <v>7313</v>
      </c>
      <c r="AI91" s="0" t="s">
        <v>7314</v>
      </c>
      <c r="AJ91" s="0" t="s">
        <v>7313</v>
      </c>
      <c r="AK91" s="0" t="s">
        <v>7314</v>
      </c>
      <c r="AL91" s="0" t="s">
        <v>7061</v>
      </c>
    </row>
    <row customHeight="1" ht="11.25">
      <c r="A92" s="0" t="s">
        <v>22</v>
      </c>
      <c r="B92" s="0" t="s">
        <v>48</v>
      </c>
      <c r="C92" s="0" t="s">
        <v>50</v>
      </c>
      <c r="D92" s="0" t="s">
        <v>22</v>
      </c>
      <c r="E92" s="0" t="s">
        <v>7315</v>
      </c>
      <c r="F92" s="0" t="s">
        <v>4556</v>
      </c>
      <c r="G92" s="0" t="s">
        <v>227</v>
      </c>
      <c r="H92" s="0" t="s">
        <v>227</v>
      </c>
      <c r="I92" s="0" t="s">
        <v>228</v>
      </c>
      <c r="J92" s="0" t="s">
        <v>4632</v>
      </c>
      <c r="K92" s="0" t="s">
        <v>4633</v>
      </c>
      <c r="L92" s="0" t="s">
        <v>7316</v>
      </c>
      <c r="M92" s="0" t="s">
        <v>102</v>
      </c>
      <c r="N92" s="0" t="s">
        <v>137</v>
      </c>
      <c r="O92" s="0" t="s">
        <v>227</v>
      </c>
      <c r="P92" s="0" t="s">
        <v>227</v>
      </c>
      <c r="Q92" s="0" t="s">
        <v>228</v>
      </c>
      <c r="R92" s="0" t="s">
        <v>4632</v>
      </c>
      <c r="S92" s="0" t="s">
        <v>4633</v>
      </c>
      <c r="T92" s="0" t="s">
        <v>7043</v>
      </c>
      <c r="U92" s="0" t="s">
        <v>7044</v>
      </c>
      <c r="V92" s="0" t="s">
        <v>764</v>
      </c>
      <c r="W92" s="0" t="s">
        <v>7045</v>
      </c>
      <c r="X92" s="0" t="s">
        <v>7046</v>
      </c>
      <c r="Y92" s="0" t="s">
        <v>7044</v>
      </c>
      <c r="Z92" s="0" t="s">
        <v>7287</v>
      </c>
      <c r="AA92" s="0" t="s">
        <v>7288</v>
      </c>
      <c r="AB92" s="0" t="s">
        <v>7289</v>
      </c>
      <c r="AC92" s="0" t="s">
        <v>62</v>
      </c>
      <c r="AD92" s="0" t="s">
        <v>62</v>
      </c>
      <c r="AE92" s="0" t="s">
        <v>62</v>
      </c>
      <c r="AF92" s="0" t="s">
        <v>7189</v>
      </c>
      <c r="AG92" s="0" t="s">
        <v>7317</v>
      </c>
      <c r="AH92" s="0" t="s">
        <v>4688</v>
      </c>
      <c r="AI92" s="0" t="s">
        <v>7317</v>
      </c>
      <c r="AJ92" s="0" t="s">
        <v>4688</v>
      </c>
      <c r="AK92" s="0" t="s">
        <v>7317</v>
      </c>
      <c r="AL92" s="0" t="s">
        <v>7061</v>
      </c>
    </row>
    <row customHeight="1" ht="11.25">
      <c r="A93" s="0" t="s">
        <v>22</v>
      </c>
      <c r="B93" s="0" t="s">
        <v>48</v>
      </c>
      <c r="C93" s="0" t="s">
        <v>50</v>
      </c>
      <c r="D93" s="0" t="s">
        <v>22</v>
      </c>
      <c r="E93" s="0" t="s">
        <v>7315</v>
      </c>
      <c r="F93" s="0" t="s">
        <v>4556</v>
      </c>
      <c r="G93" s="0" t="s">
        <v>227</v>
      </c>
      <c r="H93" s="0" t="s">
        <v>227</v>
      </c>
      <c r="I93" s="0" t="s">
        <v>228</v>
      </c>
      <c r="J93" s="0" t="s">
        <v>4632</v>
      </c>
      <c r="K93" s="0" t="s">
        <v>4633</v>
      </c>
      <c r="L93" s="0" t="s">
        <v>7316</v>
      </c>
      <c r="M93" s="0" t="s">
        <v>102</v>
      </c>
      <c r="N93" s="0" t="s">
        <v>137</v>
      </c>
      <c r="O93" s="0" t="s">
        <v>227</v>
      </c>
      <c r="P93" s="0" t="s">
        <v>227</v>
      </c>
      <c r="Q93" s="0" t="s">
        <v>228</v>
      </c>
      <c r="R93" s="0" t="s">
        <v>4632</v>
      </c>
      <c r="S93" s="0" t="s">
        <v>4633</v>
      </c>
      <c r="T93" s="0" t="s">
        <v>7043</v>
      </c>
      <c r="U93" s="0" t="s">
        <v>7044</v>
      </c>
      <c r="V93" s="0" t="s">
        <v>764</v>
      </c>
      <c r="W93" s="0" t="s">
        <v>7045</v>
      </c>
      <c r="X93" s="0" t="s">
        <v>7046</v>
      </c>
      <c r="Y93" s="0" t="s">
        <v>7044</v>
      </c>
      <c r="Z93" s="0" t="s">
        <v>7287</v>
      </c>
      <c r="AA93" s="0" t="s">
        <v>7288</v>
      </c>
      <c r="AB93" s="0" t="s">
        <v>7289</v>
      </c>
      <c r="AC93" s="0" t="s">
        <v>62</v>
      </c>
      <c r="AD93" s="0" t="s">
        <v>62</v>
      </c>
      <c r="AE93" s="0" t="s">
        <v>62</v>
      </c>
      <c r="AF93" s="0" t="s">
        <v>7189</v>
      </c>
      <c r="AG93" s="0" t="s">
        <v>7317</v>
      </c>
      <c r="AH93" s="0" t="s">
        <v>7189</v>
      </c>
      <c r="AI93" s="0" t="s">
        <v>7317</v>
      </c>
      <c r="AJ93" s="0" t="s">
        <v>7189</v>
      </c>
      <c r="AK93" s="0" t="s">
        <v>7317</v>
      </c>
      <c r="AL93" s="0" t="s">
        <v>7061</v>
      </c>
    </row>
    <row customHeight="1" ht="11.25">
      <c r="A94" s="0" t="s">
        <v>22</v>
      </c>
      <c r="B94" s="0" t="s">
        <v>48</v>
      </c>
      <c r="C94" s="0" t="s">
        <v>50</v>
      </c>
      <c r="D94" s="0" t="s">
        <v>22</v>
      </c>
      <c r="E94" s="0" t="s">
        <v>7318</v>
      </c>
      <c r="F94" s="0" t="s">
        <v>4556</v>
      </c>
      <c r="G94" s="0" t="s">
        <v>227</v>
      </c>
      <c r="H94" s="0" t="s">
        <v>227</v>
      </c>
      <c r="I94" s="0" t="s">
        <v>228</v>
      </c>
      <c r="J94" s="0" t="s">
        <v>4632</v>
      </c>
      <c r="K94" s="0" t="s">
        <v>4633</v>
      </c>
      <c r="L94" s="0" t="s">
        <v>7319</v>
      </c>
      <c r="M94" s="0" t="s">
        <v>137</v>
      </c>
      <c r="N94" s="0" t="s">
        <v>137</v>
      </c>
      <c r="O94" s="0" t="s">
        <v>227</v>
      </c>
      <c r="P94" s="0" t="s">
        <v>227</v>
      </c>
      <c r="Q94" s="0" t="s">
        <v>228</v>
      </c>
      <c r="R94" s="0" t="s">
        <v>4632</v>
      </c>
      <c r="S94" s="0" t="s">
        <v>4633</v>
      </c>
      <c r="T94" s="0" t="s">
        <v>7043</v>
      </c>
      <c r="U94" s="0" t="s">
        <v>7044</v>
      </c>
      <c r="V94" s="0" t="s">
        <v>764</v>
      </c>
      <c r="W94" s="0" t="s">
        <v>7045</v>
      </c>
      <c r="X94" s="0" t="s">
        <v>7046</v>
      </c>
      <c r="Y94" s="0" t="s">
        <v>7044</v>
      </c>
      <c r="Z94" s="0" t="s">
        <v>7287</v>
      </c>
      <c r="AA94" s="0" t="s">
        <v>7288</v>
      </c>
      <c r="AB94" s="0" t="s">
        <v>7289</v>
      </c>
      <c r="AC94" s="0" t="s">
        <v>62</v>
      </c>
      <c r="AD94" s="0" t="s">
        <v>62</v>
      </c>
      <c r="AE94" s="0" t="s">
        <v>62</v>
      </c>
      <c r="AF94" s="0" t="s">
        <v>7184</v>
      </c>
      <c r="AG94" s="0" t="s">
        <v>7184</v>
      </c>
      <c r="AH94" s="0" t="s">
        <v>7184</v>
      </c>
      <c r="AI94" s="0" t="s">
        <v>7184</v>
      </c>
      <c r="AJ94" s="0" t="s">
        <v>7184</v>
      </c>
      <c r="AK94" s="0" t="s">
        <v>7184</v>
      </c>
      <c r="AL94" s="0" t="s">
        <v>7320</v>
      </c>
    </row>
    <row customHeight="1" ht="11.25">
      <c r="A95" s="0" t="s">
        <v>22</v>
      </c>
      <c r="B95" s="0" t="s">
        <v>48</v>
      </c>
      <c r="C95" s="0" t="s">
        <v>50</v>
      </c>
      <c r="D95" s="0" t="s">
        <v>22</v>
      </c>
      <c r="E95" s="0" t="s">
        <v>7321</v>
      </c>
      <c r="F95" s="0" t="s">
        <v>4556</v>
      </c>
      <c r="G95" s="0" t="s">
        <v>227</v>
      </c>
      <c r="H95" s="0" t="s">
        <v>227</v>
      </c>
      <c r="I95" s="0" t="s">
        <v>228</v>
      </c>
      <c r="J95" s="0" t="s">
        <v>4632</v>
      </c>
      <c r="K95" s="0" t="s">
        <v>4633</v>
      </c>
      <c r="L95" s="0" t="s">
        <v>7322</v>
      </c>
      <c r="M95" s="0" t="s">
        <v>234</v>
      </c>
      <c r="N95" s="0" t="s">
        <v>137</v>
      </c>
      <c r="O95" s="0" t="s">
        <v>227</v>
      </c>
      <c r="P95" s="0" t="s">
        <v>227</v>
      </c>
      <c r="Q95" s="0" t="s">
        <v>228</v>
      </c>
      <c r="R95" s="0" t="s">
        <v>4632</v>
      </c>
      <c r="S95" s="0" t="s">
        <v>4633</v>
      </c>
      <c r="T95" s="0" t="s">
        <v>7310</v>
      </c>
      <c r="U95" s="0" t="s">
        <v>7044</v>
      </c>
      <c r="V95" s="0" t="s">
        <v>764</v>
      </c>
      <c r="W95" s="0" t="s">
        <v>7045</v>
      </c>
      <c r="X95" s="0" t="s">
        <v>7046</v>
      </c>
      <c r="Y95" s="0" t="s">
        <v>7044</v>
      </c>
      <c r="Z95" s="0" t="s">
        <v>7323</v>
      </c>
      <c r="AA95" s="0" t="s">
        <v>7324</v>
      </c>
      <c r="AB95" s="0" t="s">
        <v>7325</v>
      </c>
      <c r="AC95" s="0" t="s">
        <v>62</v>
      </c>
      <c r="AD95" s="0" t="s">
        <v>62</v>
      </c>
      <c r="AE95" s="0" t="s">
        <v>62</v>
      </c>
      <c r="AF95" s="0" t="s">
        <v>7293</v>
      </c>
      <c r="AG95" s="0" t="s">
        <v>7326</v>
      </c>
      <c r="AH95" s="0" t="s">
        <v>7293</v>
      </c>
      <c r="AI95" s="0" t="s">
        <v>7326</v>
      </c>
      <c r="AJ95" s="0" t="s">
        <v>7293</v>
      </c>
      <c r="AK95" s="0" t="s">
        <v>7326</v>
      </c>
      <c r="AL95" s="0" t="s">
        <v>7061</v>
      </c>
    </row>
    <row customHeight="1" ht="11.25">
      <c r="A96" s="0" t="s">
        <v>22</v>
      </c>
      <c r="B96" s="0" t="s">
        <v>48</v>
      </c>
      <c r="C96" s="0" t="s">
        <v>50</v>
      </c>
      <c r="D96" s="0" t="s">
        <v>22</v>
      </c>
      <c r="E96" s="0" t="s">
        <v>7321</v>
      </c>
      <c r="F96" s="0" t="s">
        <v>4556</v>
      </c>
      <c r="G96" s="0" t="s">
        <v>227</v>
      </c>
      <c r="H96" s="0" t="s">
        <v>227</v>
      </c>
      <c r="I96" s="0" t="s">
        <v>228</v>
      </c>
      <c r="J96" s="0" t="s">
        <v>4632</v>
      </c>
      <c r="K96" s="0" t="s">
        <v>4633</v>
      </c>
      <c r="L96" s="0" t="s">
        <v>7322</v>
      </c>
      <c r="M96" s="0" t="s">
        <v>234</v>
      </c>
      <c r="N96" s="0" t="s">
        <v>137</v>
      </c>
      <c r="O96" s="0" t="s">
        <v>227</v>
      </c>
      <c r="P96" s="0" t="s">
        <v>227</v>
      </c>
      <c r="Q96" s="0" t="s">
        <v>228</v>
      </c>
      <c r="R96" s="0" t="s">
        <v>4632</v>
      </c>
      <c r="S96" s="0" t="s">
        <v>4633</v>
      </c>
      <c r="T96" s="0" t="s">
        <v>7310</v>
      </c>
      <c r="U96" s="0" t="s">
        <v>7044</v>
      </c>
      <c r="V96" s="0" t="s">
        <v>764</v>
      </c>
      <c r="W96" s="0" t="s">
        <v>7045</v>
      </c>
      <c r="X96" s="0" t="s">
        <v>7046</v>
      </c>
      <c r="Y96" s="0" t="s">
        <v>7044</v>
      </c>
      <c r="Z96" s="0" t="s">
        <v>7323</v>
      </c>
      <c r="AA96" s="0" t="s">
        <v>7324</v>
      </c>
      <c r="AB96" s="0" t="s">
        <v>7325</v>
      </c>
      <c r="AC96" s="0" t="s">
        <v>62</v>
      </c>
      <c r="AD96" s="0" t="s">
        <v>62</v>
      </c>
      <c r="AE96" s="0" t="s">
        <v>62</v>
      </c>
      <c r="AF96" s="0" t="s">
        <v>7293</v>
      </c>
      <c r="AG96" s="0" t="s">
        <v>7326</v>
      </c>
      <c r="AH96" s="0" t="s">
        <v>7293</v>
      </c>
      <c r="AI96" s="0" t="s">
        <v>7066</v>
      </c>
      <c r="AJ96" s="0" t="s">
        <v>7293</v>
      </c>
      <c r="AK96" s="0" t="s">
        <v>7066</v>
      </c>
      <c r="AL96" s="0" t="s">
        <v>7061</v>
      </c>
    </row>
    <row customHeight="1" ht="11.25">
      <c r="A97" s="0" t="s">
        <v>22</v>
      </c>
      <c r="B97" s="0" t="s">
        <v>48</v>
      </c>
      <c r="C97" s="0" t="s">
        <v>50</v>
      </c>
      <c r="D97" s="0" t="s">
        <v>22</v>
      </c>
      <c r="E97" s="0" t="s">
        <v>7327</v>
      </c>
      <c r="F97" s="0" t="s">
        <v>4556</v>
      </c>
      <c r="G97" s="0" t="s">
        <v>227</v>
      </c>
      <c r="H97" s="0" t="s">
        <v>227</v>
      </c>
      <c r="I97" s="0" t="s">
        <v>228</v>
      </c>
      <c r="J97" s="0" t="s">
        <v>4632</v>
      </c>
      <c r="K97" s="0" t="s">
        <v>4633</v>
      </c>
      <c r="L97" s="0" t="s">
        <v>7322</v>
      </c>
      <c r="M97" s="0" t="s">
        <v>234</v>
      </c>
      <c r="N97" s="0" t="s">
        <v>137</v>
      </c>
      <c r="O97" s="0" t="s">
        <v>227</v>
      </c>
      <c r="P97" s="0" t="s">
        <v>227</v>
      </c>
      <c r="Q97" s="0" t="s">
        <v>228</v>
      </c>
      <c r="R97" s="0" t="s">
        <v>4632</v>
      </c>
      <c r="S97" s="0" t="s">
        <v>4633</v>
      </c>
      <c r="T97" s="0" t="s">
        <v>7310</v>
      </c>
      <c r="U97" s="0" t="s">
        <v>7044</v>
      </c>
      <c r="V97" s="0" t="s">
        <v>764</v>
      </c>
      <c r="W97" s="0" t="s">
        <v>7045</v>
      </c>
      <c r="X97" s="0" t="s">
        <v>7046</v>
      </c>
      <c r="Y97" s="0" t="s">
        <v>7044</v>
      </c>
      <c r="Z97" s="0" t="s">
        <v>7323</v>
      </c>
      <c r="AA97" s="0" t="s">
        <v>7324</v>
      </c>
      <c r="AB97" s="0" t="s">
        <v>7325</v>
      </c>
      <c r="AC97" s="0" t="s">
        <v>62</v>
      </c>
      <c r="AD97" s="0" t="s">
        <v>62</v>
      </c>
      <c r="AE97" s="0" t="s">
        <v>62</v>
      </c>
      <c r="AF97" s="0" t="s">
        <v>7328</v>
      </c>
      <c r="AG97" s="0" t="s">
        <v>7329</v>
      </c>
      <c r="AH97" s="0" t="s">
        <v>7328</v>
      </c>
      <c r="AI97" s="0" t="s">
        <v>7329</v>
      </c>
      <c r="AJ97" s="0" t="s">
        <v>7328</v>
      </c>
      <c r="AK97" s="0" t="s">
        <v>7329</v>
      </c>
      <c r="AL97" s="0" t="s">
        <v>7061</v>
      </c>
    </row>
    <row customHeight="1" ht="11.25">
      <c r="A98" s="0" t="s">
        <v>22</v>
      </c>
      <c r="B98" s="0" t="s">
        <v>48</v>
      </c>
      <c r="C98" s="0" t="s">
        <v>50</v>
      </c>
      <c r="D98" s="0" t="s">
        <v>22</v>
      </c>
      <c r="E98" s="0" t="s">
        <v>7327</v>
      </c>
      <c r="F98" s="0" t="s">
        <v>4556</v>
      </c>
      <c r="G98" s="0" t="s">
        <v>227</v>
      </c>
      <c r="H98" s="0" t="s">
        <v>227</v>
      </c>
      <c r="I98" s="0" t="s">
        <v>228</v>
      </c>
      <c r="J98" s="0" t="s">
        <v>4632</v>
      </c>
      <c r="K98" s="0" t="s">
        <v>4633</v>
      </c>
      <c r="L98" s="0" t="s">
        <v>7322</v>
      </c>
      <c r="M98" s="0" t="s">
        <v>234</v>
      </c>
      <c r="N98" s="0" t="s">
        <v>137</v>
      </c>
      <c r="O98" s="0" t="s">
        <v>227</v>
      </c>
      <c r="P98" s="0" t="s">
        <v>227</v>
      </c>
      <c r="Q98" s="0" t="s">
        <v>228</v>
      </c>
      <c r="R98" s="0" t="s">
        <v>4632</v>
      </c>
      <c r="S98" s="0" t="s">
        <v>4633</v>
      </c>
      <c r="T98" s="0" t="s">
        <v>7310</v>
      </c>
      <c r="U98" s="0" t="s">
        <v>7044</v>
      </c>
      <c r="V98" s="0" t="s">
        <v>764</v>
      </c>
      <c r="W98" s="0" t="s">
        <v>7045</v>
      </c>
      <c r="X98" s="0" t="s">
        <v>7046</v>
      </c>
      <c r="Y98" s="0" t="s">
        <v>7044</v>
      </c>
      <c r="Z98" s="0" t="s">
        <v>7323</v>
      </c>
      <c r="AA98" s="0" t="s">
        <v>7324</v>
      </c>
      <c r="AB98" s="0" t="s">
        <v>7325</v>
      </c>
      <c r="AC98" s="0" t="s">
        <v>62</v>
      </c>
      <c r="AD98" s="0" t="s">
        <v>62</v>
      </c>
      <c r="AE98" s="0" t="s">
        <v>62</v>
      </c>
      <c r="AF98" s="0" t="s">
        <v>7328</v>
      </c>
      <c r="AG98" s="0" t="s">
        <v>7329</v>
      </c>
      <c r="AH98" s="0" t="s">
        <v>7328</v>
      </c>
      <c r="AI98" s="0" t="s">
        <v>7329</v>
      </c>
      <c r="AJ98" s="0" t="s">
        <v>7328</v>
      </c>
      <c r="AK98" s="0" t="s">
        <v>7329</v>
      </c>
      <c r="AL98" s="0" t="s">
        <v>7061</v>
      </c>
    </row>
    <row customHeight="1" ht="11.25">
      <c r="A99" s="0" t="s">
        <v>22</v>
      </c>
      <c r="B99" s="0" t="s">
        <v>48</v>
      </c>
      <c r="C99" s="0" t="s">
        <v>50</v>
      </c>
      <c r="D99" s="0" t="s">
        <v>22</v>
      </c>
      <c r="E99" s="0" t="s">
        <v>7330</v>
      </c>
      <c r="F99" s="0" t="s">
        <v>4556</v>
      </c>
      <c r="G99" s="0" t="s">
        <v>227</v>
      </c>
      <c r="H99" s="0" t="s">
        <v>227</v>
      </c>
      <c r="I99" s="0" t="s">
        <v>228</v>
      </c>
      <c r="J99" s="0" t="s">
        <v>4632</v>
      </c>
      <c r="K99" s="0" t="s">
        <v>4633</v>
      </c>
      <c r="L99" s="0" t="s">
        <v>7331</v>
      </c>
      <c r="M99" s="0" t="s">
        <v>5225</v>
      </c>
      <c r="N99" s="0" t="s">
        <v>137</v>
      </c>
      <c r="O99" s="0" t="s">
        <v>227</v>
      </c>
      <c r="P99" s="0" t="s">
        <v>227</v>
      </c>
      <c r="Q99" s="0" t="s">
        <v>228</v>
      </c>
      <c r="R99" s="0" t="s">
        <v>4632</v>
      </c>
      <c r="S99" s="0" t="s">
        <v>4633</v>
      </c>
      <c r="T99" s="0" t="s">
        <v>7043</v>
      </c>
      <c r="U99" s="0" t="s">
        <v>7044</v>
      </c>
      <c r="V99" s="0" t="s">
        <v>764</v>
      </c>
      <c r="W99" s="0" t="s">
        <v>7045</v>
      </c>
      <c r="X99" s="0" t="s">
        <v>7103</v>
      </c>
      <c r="Y99" s="0" t="s">
        <v>7102</v>
      </c>
      <c r="Z99" s="0" t="s">
        <v>7332</v>
      </c>
      <c r="AA99" s="0" t="s">
        <v>7333</v>
      </c>
      <c r="AB99" s="0" t="s">
        <v>7334</v>
      </c>
      <c r="AC99" s="0" t="s">
        <v>62</v>
      </c>
      <c r="AD99" s="0" t="s">
        <v>62</v>
      </c>
      <c r="AE99" s="0" t="s">
        <v>62</v>
      </c>
      <c r="AF99" s="0" t="s">
        <v>7335</v>
      </c>
      <c r="AG99" s="0" t="s">
        <v>7336</v>
      </c>
      <c r="AH99" s="0" t="s">
        <v>7335</v>
      </c>
      <c r="AI99" s="0" t="s">
        <v>7336</v>
      </c>
      <c r="AJ99" s="0" t="s">
        <v>7335</v>
      </c>
      <c r="AK99" s="0" t="s">
        <v>7336</v>
      </c>
      <c r="AL99" s="0" t="s">
        <v>7061</v>
      </c>
    </row>
    <row customHeight="1" ht="11.25">
      <c r="A100" s="0" t="s">
        <v>22</v>
      </c>
      <c r="B100" s="0" t="s">
        <v>48</v>
      </c>
      <c r="C100" s="0" t="s">
        <v>50</v>
      </c>
      <c r="D100" s="0" t="s">
        <v>22</v>
      </c>
      <c r="E100" s="0" t="s">
        <v>7330</v>
      </c>
      <c r="F100" s="0" t="s">
        <v>4556</v>
      </c>
      <c r="G100" s="0" t="s">
        <v>227</v>
      </c>
      <c r="H100" s="0" t="s">
        <v>227</v>
      </c>
      <c r="I100" s="0" t="s">
        <v>228</v>
      </c>
      <c r="J100" s="0" t="s">
        <v>4632</v>
      </c>
      <c r="K100" s="0" t="s">
        <v>4633</v>
      </c>
      <c r="L100" s="0" t="s">
        <v>7331</v>
      </c>
      <c r="M100" s="0" t="s">
        <v>5225</v>
      </c>
      <c r="N100" s="0" t="s">
        <v>137</v>
      </c>
      <c r="O100" s="0" t="s">
        <v>227</v>
      </c>
      <c r="P100" s="0" t="s">
        <v>227</v>
      </c>
      <c r="Q100" s="0" t="s">
        <v>228</v>
      </c>
      <c r="R100" s="0" t="s">
        <v>4632</v>
      </c>
      <c r="S100" s="0" t="s">
        <v>4633</v>
      </c>
      <c r="T100" s="0" t="s">
        <v>7043</v>
      </c>
      <c r="U100" s="0" t="s">
        <v>7044</v>
      </c>
      <c r="V100" s="0" t="s">
        <v>764</v>
      </c>
      <c r="W100" s="0" t="s">
        <v>7045</v>
      </c>
      <c r="X100" s="0" t="s">
        <v>7103</v>
      </c>
      <c r="Y100" s="0" t="s">
        <v>7102</v>
      </c>
      <c r="Z100" s="0" t="s">
        <v>7332</v>
      </c>
      <c r="AA100" s="0" t="s">
        <v>7333</v>
      </c>
      <c r="AB100" s="0" t="s">
        <v>7334</v>
      </c>
      <c r="AC100" s="0" t="s">
        <v>62</v>
      </c>
      <c r="AD100" s="0" t="s">
        <v>62</v>
      </c>
      <c r="AE100" s="0" t="s">
        <v>62</v>
      </c>
      <c r="AF100" s="0" t="s">
        <v>7337</v>
      </c>
      <c r="AG100" s="0" t="s">
        <v>7336</v>
      </c>
      <c r="AH100" s="0" t="s">
        <v>7337</v>
      </c>
      <c r="AI100" s="0" t="s">
        <v>7336</v>
      </c>
      <c r="AJ100" s="0" t="s">
        <v>7337</v>
      </c>
      <c r="AK100" s="0" t="s">
        <v>7336</v>
      </c>
      <c r="AL100" s="0" t="s">
        <v>7061</v>
      </c>
    </row>
    <row customHeight="1" ht="11.25">
      <c r="A101" s="0" t="s">
        <v>22</v>
      </c>
      <c r="B101" s="0" t="s">
        <v>48</v>
      </c>
      <c r="C101" s="0" t="s">
        <v>50</v>
      </c>
      <c r="D101" s="0" t="s">
        <v>22</v>
      </c>
      <c r="E101" s="0" t="s">
        <v>7338</v>
      </c>
      <c r="F101" s="0" t="s">
        <v>4556</v>
      </c>
      <c r="G101" s="0" t="s">
        <v>227</v>
      </c>
      <c r="H101" s="0" t="s">
        <v>227</v>
      </c>
      <c r="I101" s="0" t="s">
        <v>228</v>
      </c>
      <c r="J101" s="0" t="s">
        <v>4632</v>
      </c>
      <c r="K101" s="0" t="s">
        <v>4633</v>
      </c>
      <c r="L101" s="0" t="s">
        <v>7339</v>
      </c>
      <c r="M101" s="0" t="s">
        <v>209</v>
      </c>
      <c r="N101" s="0" t="s">
        <v>137</v>
      </c>
      <c r="O101" s="0" t="s">
        <v>227</v>
      </c>
      <c r="P101" s="0" t="s">
        <v>227</v>
      </c>
      <c r="Q101" s="0" t="s">
        <v>228</v>
      </c>
      <c r="R101" s="0" t="s">
        <v>4632</v>
      </c>
      <c r="S101" s="0" t="s">
        <v>4633</v>
      </c>
      <c r="T101" s="0" t="s">
        <v>7043</v>
      </c>
      <c r="U101" s="0" t="s">
        <v>7044</v>
      </c>
      <c r="V101" s="0" t="s">
        <v>764</v>
      </c>
      <c r="W101" s="0" t="s">
        <v>7045</v>
      </c>
      <c r="X101" s="0" t="s">
        <v>7046</v>
      </c>
      <c r="Y101" s="0" t="s">
        <v>7044</v>
      </c>
      <c r="Z101" s="0" t="s">
        <v>7287</v>
      </c>
      <c r="AA101" s="0" t="s">
        <v>7288</v>
      </c>
      <c r="AB101" s="0" t="s">
        <v>7289</v>
      </c>
      <c r="AC101" s="0" t="s">
        <v>62</v>
      </c>
      <c r="AD101" s="0" t="s">
        <v>62</v>
      </c>
      <c r="AE101" s="0" t="s">
        <v>62</v>
      </c>
      <c r="AF101" s="0" t="s">
        <v>7340</v>
      </c>
      <c r="AG101" s="0" t="s">
        <v>7341</v>
      </c>
      <c r="AH101" s="0" t="s">
        <v>7340</v>
      </c>
      <c r="AI101" s="0" t="s">
        <v>7341</v>
      </c>
      <c r="AJ101" s="0" t="s">
        <v>7340</v>
      </c>
      <c r="AK101" s="0" t="s">
        <v>7341</v>
      </c>
      <c r="AL101" s="0" t="s">
        <v>7061</v>
      </c>
    </row>
    <row customHeight="1" ht="11.25">
      <c r="A102" s="0" t="s">
        <v>22</v>
      </c>
      <c r="B102" s="0" t="s">
        <v>48</v>
      </c>
      <c r="C102" s="0" t="s">
        <v>50</v>
      </c>
      <c r="D102" s="0" t="s">
        <v>22</v>
      </c>
      <c r="E102" s="0" t="s">
        <v>7338</v>
      </c>
      <c r="F102" s="0" t="s">
        <v>4556</v>
      </c>
      <c r="G102" s="0" t="s">
        <v>227</v>
      </c>
      <c r="H102" s="0" t="s">
        <v>227</v>
      </c>
      <c r="I102" s="0" t="s">
        <v>228</v>
      </c>
      <c r="J102" s="0" t="s">
        <v>4632</v>
      </c>
      <c r="K102" s="0" t="s">
        <v>4633</v>
      </c>
      <c r="L102" s="0" t="s">
        <v>7339</v>
      </c>
      <c r="M102" s="0" t="s">
        <v>209</v>
      </c>
      <c r="N102" s="0" t="s">
        <v>137</v>
      </c>
      <c r="O102" s="0" t="s">
        <v>227</v>
      </c>
      <c r="P102" s="0" t="s">
        <v>227</v>
      </c>
      <c r="Q102" s="0" t="s">
        <v>228</v>
      </c>
      <c r="R102" s="0" t="s">
        <v>4632</v>
      </c>
      <c r="S102" s="0" t="s">
        <v>4633</v>
      </c>
      <c r="T102" s="0" t="s">
        <v>7043</v>
      </c>
      <c r="U102" s="0" t="s">
        <v>7044</v>
      </c>
      <c r="V102" s="0" t="s">
        <v>764</v>
      </c>
      <c r="W102" s="0" t="s">
        <v>7045</v>
      </c>
      <c r="X102" s="0" t="s">
        <v>7046</v>
      </c>
      <c r="Y102" s="0" t="s">
        <v>7044</v>
      </c>
      <c r="Z102" s="0" t="s">
        <v>7287</v>
      </c>
      <c r="AA102" s="0" t="s">
        <v>7288</v>
      </c>
      <c r="AB102" s="0" t="s">
        <v>7289</v>
      </c>
      <c r="AC102" s="0" t="s">
        <v>62</v>
      </c>
      <c r="AD102" s="0" t="s">
        <v>62</v>
      </c>
      <c r="AE102" s="0" t="s">
        <v>62</v>
      </c>
      <c r="AF102" s="0" t="s">
        <v>7342</v>
      </c>
      <c r="AG102" s="0" t="s">
        <v>7341</v>
      </c>
      <c r="AH102" s="0" t="s">
        <v>7342</v>
      </c>
      <c r="AI102" s="0" t="s">
        <v>7341</v>
      </c>
      <c r="AJ102" s="0" t="s">
        <v>7342</v>
      </c>
      <c r="AK102" s="0" t="s">
        <v>7341</v>
      </c>
      <c r="AL102" s="0" t="s">
        <v>7061</v>
      </c>
    </row>
    <row customHeight="1" ht="11.25">
      <c r="A103" s="0" t="s">
        <v>22</v>
      </c>
      <c r="B103" s="0" t="s">
        <v>48</v>
      </c>
      <c r="C103" s="0" t="s">
        <v>50</v>
      </c>
      <c r="D103" s="0" t="s">
        <v>22</v>
      </c>
      <c r="E103" s="0" t="s">
        <v>7343</v>
      </c>
      <c r="F103" s="0" t="s">
        <v>4556</v>
      </c>
      <c r="G103" s="0" t="s">
        <v>227</v>
      </c>
      <c r="H103" s="0" t="s">
        <v>227</v>
      </c>
      <c r="I103" s="0" t="s">
        <v>228</v>
      </c>
      <c r="J103" s="0" t="s">
        <v>4632</v>
      </c>
      <c r="K103" s="0" t="s">
        <v>4633</v>
      </c>
      <c r="L103" s="0" t="s">
        <v>7292</v>
      </c>
      <c r="M103" s="0" t="s">
        <v>5291</v>
      </c>
      <c r="N103" s="0" t="s">
        <v>137</v>
      </c>
      <c r="O103" s="0" t="s">
        <v>227</v>
      </c>
      <c r="P103" s="0" t="s">
        <v>227</v>
      </c>
      <c r="Q103" s="0" t="s">
        <v>228</v>
      </c>
      <c r="R103" s="0" t="s">
        <v>4632</v>
      </c>
      <c r="S103" s="0" t="s">
        <v>4633</v>
      </c>
      <c r="T103" s="0" t="s">
        <v>7043</v>
      </c>
      <c r="U103" s="0" t="s">
        <v>7044</v>
      </c>
      <c r="V103" s="0" t="s">
        <v>764</v>
      </c>
      <c r="W103" s="0" t="s">
        <v>7045</v>
      </c>
      <c r="X103" s="0" t="s">
        <v>7046</v>
      </c>
      <c r="Y103" s="0" t="s">
        <v>7044</v>
      </c>
      <c r="Z103" s="0" t="s">
        <v>7287</v>
      </c>
      <c r="AA103" s="0" t="s">
        <v>7288</v>
      </c>
      <c r="AB103" s="0" t="s">
        <v>7289</v>
      </c>
      <c r="AC103" s="0" t="s">
        <v>62</v>
      </c>
      <c r="AD103" s="0" t="s">
        <v>62</v>
      </c>
      <c r="AE103" s="0" t="s">
        <v>62</v>
      </c>
      <c r="AF103" s="0" t="s">
        <v>7344</v>
      </c>
      <c r="AG103" s="0" t="s">
        <v>7294</v>
      </c>
      <c r="AH103" s="0" t="s">
        <v>7344</v>
      </c>
      <c r="AI103" s="0" t="s">
        <v>7294</v>
      </c>
      <c r="AJ103" s="0" t="s">
        <v>7344</v>
      </c>
      <c r="AK103" s="0" t="s">
        <v>7294</v>
      </c>
      <c r="AL103" s="0" t="s">
        <v>7061</v>
      </c>
    </row>
    <row customHeight="1" ht="11.25">
      <c r="A104" s="0" t="s">
        <v>22</v>
      </c>
      <c r="B104" s="0" t="s">
        <v>48</v>
      </c>
      <c r="C104" s="0" t="s">
        <v>50</v>
      </c>
      <c r="D104" s="0" t="s">
        <v>22</v>
      </c>
      <c r="E104" s="0" t="s">
        <v>7345</v>
      </c>
      <c r="F104" s="0" t="s">
        <v>4556</v>
      </c>
      <c r="G104" s="0" t="s">
        <v>227</v>
      </c>
      <c r="H104" s="0" t="s">
        <v>227</v>
      </c>
      <c r="I104" s="0" t="s">
        <v>228</v>
      </c>
      <c r="J104" s="0" t="s">
        <v>4632</v>
      </c>
      <c r="K104" s="0" t="s">
        <v>4633</v>
      </c>
      <c r="L104" s="0" t="s">
        <v>7346</v>
      </c>
      <c r="M104" s="0" t="s">
        <v>183</v>
      </c>
      <c r="N104" s="0" t="s">
        <v>137</v>
      </c>
      <c r="O104" s="0" t="s">
        <v>227</v>
      </c>
      <c r="P104" s="0" t="s">
        <v>227</v>
      </c>
      <c r="Q104" s="0" t="s">
        <v>228</v>
      </c>
      <c r="R104" s="0" t="s">
        <v>4632</v>
      </c>
      <c r="S104" s="0" t="s">
        <v>4633</v>
      </c>
      <c r="T104" s="0" t="s">
        <v>7043</v>
      </c>
      <c r="U104" s="0" t="s">
        <v>7044</v>
      </c>
      <c r="V104" s="0" t="s">
        <v>764</v>
      </c>
      <c r="W104" s="0" t="s">
        <v>7045</v>
      </c>
      <c r="X104" s="0" t="s">
        <v>7046</v>
      </c>
      <c r="Y104" s="0" t="s">
        <v>7044</v>
      </c>
      <c r="Z104" s="0" t="s">
        <v>7287</v>
      </c>
      <c r="AA104" s="0" t="s">
        <v>7288</v>
      </c>
      <c r="AB104" s="0" t="s">
        <v>7289</v>
      </c>
      <c r="AC104" s="0" t="s">
        <v>62</v>
      </c>
      <c r="AD104" s="0" t="s">
        <v>62</v>
      </c>
      <c r="AE104" s="0" t="s">
        <v>62</v>
      </c>
      <c r="AF104" s="0" t="s">
        <v>7185</v>
      </c>
      <c r="AG104" s="0" t="s">
        <v>7347</v>
      </c>
      <c r="AH104" s="0" t="s">
        <v>7185</v>
      </c>
      <c r="AI104" s="0" t="s">
        <v>7347</v>
      </c>
      <c r="AJ104" s="0" t="s">
        <v>7185</v>
      </c>
      <c r="AK104" s="0" t="s">
        <v>7347</v>
      </c>
      <c r="AL104" s="0" t="s">
        <v>7348</v>
      </c>
    </row>
    <row customHeight="1" ht="11.25">
      <c r="A105" s="0" t="s">
        <v>22</v>
      </c>
      <c r="B105" s="0" t="s">
        <v>48</v>
      </c>
      <c r="C105" s="0" t="s">
        <v>50</v>
      </c>
      <c r="D105" s="0" t="s">
        <v>22</v>
      </c>
      <c r="E105" s="0" t="s">
        <v>7345</v>
      </c>
      <c r="F105" s="0" t="s">
        <v>4556</v>
      </c>
      <c r="G105" s="0" t="s">
        <v>227</v>
      </c>
      <c r="H105" s="0" t="s">
        <v>227</v>
      </c>
      <c r="I105" s="0" t="s">
        <v>228</v>
      </c>
      <c r="J105" s="0" t="s">
        <v>4632</v>
      </c>
      <c r="K105" s="0" t="s">
        <v>4633</v>
      </c>
      <c r="L105" s="0" t="s">
        <v>7346</v>
      </c>
      <c r="M105" s="0" t="s">
        <v>183</v>
      </c>
      <c r="N105" s="0" t="s">
        <v>137</v>
      </c>
      <c r="O105" s="0" t="s">
        <v>227</v>
      </c>
      <c r="P105" s="0" t="s">
        <v>227</v>
      </c>
      <c r="Q105" s="0" t="s">
        <v>228</v>
      </c>
      <c r="R105" s="0" t="s">
        <v>4632</v>
      </c>
      <c r="S105" s="0" t="s">
        <v>4633</v>
      </c>
      <c r="T105" s="0" t="s">
        <v>7043</v>
      </c>
      <c r="U105" s="0" t="s">
        <v>7044</v>
      </c>
      <c r="V105" s="0" t="s">
        <v>764</v>
      </c>
      <c r="W105" s="0" t="s">
        <v>7045</v>
      </c>
      <c r="X105" s="0" t="s">
        <v>7046</v>
      </c>
      <c r="Y105" s="0" t="s">
        <v>7044</v>
      </c>
      <c r="Z105" s="0" t="s">
        <v>7287</v>
      </c>
      <c r="AA105" s="0" t="s">
        <v>7288</v>
      </c>
      <c r="AB105" s="0" t="s">
        <v>7289</v>
      </c>
      <c r="AC105" s="0" t="s">
        <v>62</v>
      </c>
      <c r="AD105" s="0" t="s">
        <v>62</v>
      </c>
      <c r="AE105" s="0" t="s">
        <v>62</v>
      </c>
      <c r="AF105" s="0" t="s">
        <v>7185</v>
      </c>
      <c r="AG105" s="0" t="s">
        <v>7347</v>
      </c>
      <c r="AH105" s="0" t="s">
        <v>7185</v>
      </c>
      <c r="AI105" s="0" t="s">
        <v>7347</v>
      </c>
      <c r="AJ105" s="0" t="s">
        <v>7185</v>
      </c>
      <c r="AK105" s="0" t="s">
        <v>7347</v>
      </c>
      <c r="AL105" s="0" t="s">
        <v>7348</v>
      </c>
    </row>
    <row customHeight="1" ht="11.25">
      <c r="A106" s="0" t="s">
        <v>22</v>
      </c>
      <c r="B106" s="0" t="s">
        <v>48</v>
      </c>
      <c r="C106" s="0" t="s">
        <v>50</v>
      </c>
      <c r="D106" s="0" t="s">
        <v>22</v>
      </c>
      <c r="E106" s="0" t="s">
        <v>7349</v>
      </c>
      <c r="F106" s="0" t="s">
        <v>4556</v>
      </c>
      <c r="G106" s="0" t="s">
        <v>227</v>
      </c>
      <c r="H106" s="0" t="s">
        <v>227</v>
      </c>
      <c r="I106" s="0" t="s">
        <v>228</v>
      </c>
      <c r="J106" s="0" t="s">
        <v>4632</v>
      </c>
      <c r="K106" s="0" t="s">
        <v>4633</v>
      </c>
      <c r="L106" s="0" t="s">
        <v>7350</v>
      </c>
      <c r="M106" s="0" t="s">
        <v>188</v>
      </c>
      <c r="N106" s="0" t="s">
        <v>137</v>
      </c>
      <c r="O106" s="0" t="s">
        <v>227</v>
      </c>
      <c r="P106" s="0" t="s">
        <v>227</v>
      </c>
      <c r="Q106" s="0" t="s">
        <v>228</v>
      </c>
      <c r="R106" s="0" t="s">
        <v>4632</v>
      </c>
      <c r="S106" s="0" t="s">
        <v>4633</v>
      </c>
      <c r="T106" s="0" t="s">
        <v>7043</v>
      </c>
      <c r="U106" s="0" t="s">
        <v>7044</v>
      </c>
      <c r="V106" s="0" t="s">
        <v>764</v>
      </c>
      <c r="W106" s="0" t="s">
        <v>7045</v>
      </c>
      <c r="X106" s="0" t="s">
        <v>7046</v>
      </c>
      <c r="Y106" s="0" t="s">
        <v>7044</v>
      </c>
      <c r="Z106" s="0" t="s">
        <v>7287</v>
      </c>
      <c r="AA106" s="0" t="s">
        <v>7288</v>
      </c>
      <c r="AB106" s="0" t="s">
        <v>7289</v>
      </c>
      <c r="AC106" s="0" t="s">
        <v>62</v>
      </c>
      <c r="AD106" s="0" t="s">
        <v>62</v>
      </c>
      <c r="AE106" s="0" t="s">
        <v>62</v>
      </c>
      <c r="AF106" s="0" t="s">
        <v>7351</v>
      </c>
      <c r="AG106" s="0" t="s">
        <v>7351</v>
      </c>
      <c r="AH106" s="0" t="s">
        <v>7351</v>
      </c>
      <c r="AI106" s="0" t="s">
        <v>7351</v>
      </c>
      <c r="AJ106" s="0" t="s">
        <v>7351</v>
      </c>
      <c r="AK106" s="0" t="s">
        <v>7351</v>
      </c>
      <c r="AL106" s="0" t="s">
        <v>7320</v>
      </c>
    </row>
    <row customHeight="1" ht="11.25">
      <c r="A107" s="0" t="s">
        <v>22</v>
      </c>
      <c r="B107" s="0" t="s">
        <v>48</v>
      </c>
      <c r="C107" s="0" t="s">
        <v>50</v>
      </c>
      <c r="D107" s="0" t="s">
        <v>22</v>
      </c>
      <c r="E107" s="0" t="s">
        <v>7349</v>
      </c>
      <c r="F107" s="0" t="s">
        <v>4556</v>
      </c>
      <c r="G107" s="0" t="s">
        <v>227</v>
      </c>
      <c r="H107" s="0" t="s">
        <v>227</v>
      </c>
      <c r="I107" s="0" t="s">
        <v>228</v>
      </c>
      <c r="J107" s="0" t="s">
        <v>4632</v>
      </c>
      <c r="K107" s="0" t="s">
        <v>4633</v>
      </c>
      <c r="L107" s="0" t="s">
        <v>7350</v>
      </c>
      <c r="M107" s="0" t="s">
        <v>188</v>
      </c>
      <c r="N107" s="0" t="s">
        <v>137</v>
      </c>
      <c r="O107" s="0" t="s">
        <v>227</v>
      </c>
      <c r="P107" s="0" t="s">
        <v>227</v>
      </c>
      <c r="Q107" s="0" t="s">
        <v>228</v>
      </c>
      <c r="R107" s="0" t="s">
        <v>4632</v>
      </c>
      <c r="S107" s="0" t="s">
        <v>4633</v>
      </c>
      <c r="T107" s="0" t="s">
        <v>7043</v>
      </c>
      <c r="U107" s="0" t="s">
        <v>7044</v>
      </c>
      <c r="V107" s="0" t="s">
        <v>764</v>
      </c>
      <c r="W107" s="0" t="s">
        <v>7045</v>
      </c>
      <c r="X107" s="0" t="s">
        <v>7046</v>
      </c>
      <c r="Y107" s="0" t="s">
        <v>7044</v>
      </c>
      <c r="Z107" s="0" t="s">
        <v>7287</v>
      </c>
      <c r="AA107" s="0" t="s">
        <v>7288</v>
      </c>
      <c r="AB107" s="0" t="s">
        <v>7289</v>
      </c>
      <c r="AC107" s="0" t="s">
        <v>62</v>
      </c>
      <c r="AD107" s="0" t="s">
        <v>62</v>
      </c>
      <c r="AE107" s="0" t="s">
        <v>62</v>
      </c>
      <c r="AF107" s="0" t="s">
        <v>7351</v>
      </c>
      <c r="AG107" s="0" t="s">
        <v>7351</v>
      </c>
      <c r="AH107" s="0" t="s">
        <v>7351</v>
      </c>
      <c r="AI107" s="0" t="s">
        <v>7351</v>
      </c>
      <c r="AJ107" s="0" t="s">
        <v>7351</v>
      </c>
      <c r="AK107" s="0" t="s">
        <v>7351</v>
      </c>
      <c r="AL107" s="0" t="s">
        <v>7320</v>
      </c>
    </row>
    <row customHeight="1" ht="11.25">
      <c r="A108" s="0" t="s">
        <v>22</v>
      </c>
      <c r="B108" s="0" t="s">
        <v>48</v>
      </c>
      <c r="C108" s="0" t="s">
        <v>50</v>
      </c>
      <c r="D108" s="0" t="s">
        <v>22</v>
      </c>
      <c r="E108" s="0" t="s">
        <v>7352</v>
      </c>
      <c r="F108" s="0" t="s">
        <v>4556</v>
      </c>
      <c r="G108" s="0" t="s">
        <v>227</v>
      </c>
      <c r="H108" s="0" t="s">
        <v>227</v>
      </c>
      <c r="I108" s="0" t="s">
        <v>228</v>
      </c>
      <c r="J108" s="0" t="s">
        <v>4632</v>
      </c>
      <c r="K108" s="0" t="s">
        <v>4633</v>
      </c>
      <c r="L108" s="0" t="s">
        <v>7353</v>
      </c>
      <c r="M108" s="0" t="s">
        <v>4635</v>
      </c>
      <c r="N108" s="0" t="s">
        <v>137</v>
      </c>
      <c r="O108" s="0" t="s">
        <v>227</v>
      </c>
      <c r="P108" s="0" t="s">
        <v>227</v>
      </c>
      <c r="Q108" s="0" t="s">
        <v>228</v>
      </c>
      <c r="R108" s="0" t="s">
        <v>4632</v>
      </c>
      <c r="S108" s="0" t="s">
        <v>4633</v>
      </c>
      <c r="T108" s="0" t="s">
        <v>7043</v>
      </c>
      <c r="U108" s="0" t="s">
        <v>7044</v>
      </c>
      <c r="V108" s="0" t="s">
        <v>764</v>
      </c>
      <c r="W108" s="0" t="s">
        <v>7045</v>
      </c>
      <c r="X108" s="0" t="s">
        <v>7046</v>
      </c>
      <c r="Y108" s="0" t="s">
        <v>7044</v>
      </c>
      <c r="Z108" s="0" t="s">
        <v>7287</v>
      </c>
      <c r="AA108" s="0" t="s">
        <v>7288</v>
      </c>
      <c r="AB108" s="0" t="s">
        <v>7289</v>
      </c>
      <c r="AC108" s="0" t="s">
        <v>62</v>
      </c>
      <c r="AD108" s="0" t="s">
        <v>62</v>
      </c>
      <c r="AE108" s="0" t="s">
        <v>62</v>
      </c>
      <c r="AF108" s="0" t="s">
        <v>7354</v>
      </c>
      <c r="AG108" s="0" t="s">
        <v>7355</v>
      </c>
      <c r="AH108" s="0" t="s">
        <v>7354</v>
      </c>
      <c r="AI108" s="0" t="s">
        <v>7355</v>
      </c>
      <c r="AJ108" s="0" t="s">
        <v>7354</v>
      </c>
      <c r="AK108" s="0" t="s">
        <v>7355</v>
      </c>
      <c r="AL108" s="0" t="s">
        <v>7061</v>
      </c>
    </row>
    <row customHeight="1" ht="11.25">
      <c r="A109" s="0" t="s">
        <v>22</v>
      </c>
      <c r="B109" s="0" t="s">
        <v>48</v>
      </c>
      <c r="C109" s="0" t="s">
        <v>50</v>
      </c>
      <c r="D109" s="0" t="s">
        <v>22</v>
      </c>
      <c r="E109" s="0" t="s">
        <v>7352</v>
      </c>
      <c r="F109" s="0" t="s">
        <v>4556</v>
      </c>
      <c r="G109" s="0" t="s">
        <v>227</v>
      </c>
      <c r="H109" s="0" t="s">
        <v>227</v>
      </c>
      <c r="I109" s="0" t="s">
        <v>228</v>
      </c>
      <c r="J109" s="0" t="s">
        <v>4632</v>
      </c>
      <c r="K109" s="0" t="s">
        <v>4633</v>
      </c>
      <c r="L109" s="0" t="s">
        <v>7353</v>
      </c>
      <c r="M109" s="0" t="s">
        <v>4635</v>
      </c>
      <c r="N109" s="0" t="s">
        <v>137</v>
      </c>
      <c r="O109" s="0" t="s">
        <v>227</v>
      </c>
      <c r="P109" s="0" t="s">
        <v>227</v>
      </c>
      <c r="Q109" s="0" t="s">
        <v>228</v>
      </c>
      <c r="R109" s="0" t="s">
        <v>4632</v>
      </c>
      <c r="S109" s="0" t="s">
        <v>4633</v>
      </c>
      <c r="T109" s="0" t="s">
        <v>7043</v>
      </c>
      <c r="U109" s="0" t="s">
        <v>7044</v>
      </c>
      <c r="V109" s="0" t="s">
        <v>764</v>
      </c>
      <c r="W109" s="0" t="s">
        <v>7045</v>
      </c>
      <c r="X109" s="0" t="s">
        <v>7046</v>
      </c>
      <c r="Y109" s="0" t="s">
        <v>7044</v>
      </c>
      <c r="Z109" s="0" t="s">
        <v>7287</v>
      </c>
      <c r="AA109" s="0" t="s">
        <v>7288</v>
      </c>
      <c r="AB109" s="0" t="s">
        <v>7289</v>
      </c>
      <c r="AC109" s="0" t="s">
        <v>62</v>
      </c>
      <c r="AD109" s="0" t="s">
        <v>62</v>
      </c>
      <c r="AE109" s="0" t="s">
        <v>62</v>
      </c>
      <c r="AF109" s="0" t="s">
        <v>7354</v>
      </c>
      <c r="AG109" s="0" t="s">
        <v>7355</v>
      </c>
      <c r="AH109" s="0" t="s">
        <v>7354</v>
      </c>
      <c r="AI109" s="0" t="s">
        <v>7355</v>
      </c>
      <c r="AJ109" s="0" t="s">
        <v>7354</v>
      </c>
      <c r="AK109" s="0" t="s">
        <v>7355</v>
      </c>
      <c r="AL109" s="0" t="s">
        <v>7061</v>
      </c>
    </row>
    <row customHeight="1" ht="11.25">
      <c r="A110" s="0" t="s">
        <v>22</v>
      </c>
      <c r="B110" s="0" t="s">
        <v>48</v>
      </c>
      <c r="C110" s="0" t="s">
        <v>50</v>
      </c>
      <c r="D110" s="0" t="s">
        <v>22</v>
      </c>
      <c r="E110" s="0" t="s">
        <v>7356</v>
      </c>
      <c r="F110" s="0" t="s">
        <v>4556</v>
      </c>
      <c r="G110" s="0" t="s">
        <v>227</v>
      </c>
      <c r="H110" s="0" t="s">
        <v>227</v>
      </c>
      <c r="I110" s="0" t="s">
        <v>228</v>
      </c>
      <c r="J110" s="0" t="s">
        <v>4632</v>
      </c>
      <c r="K110" s="0" t="s">
        <v>4633</v>
      </c>
      <c r="L110" s="0" t="s">
        <v>7357</v>
      </c>
      <c r="M110" s="0" t="s">
        <v>6911</v>
      </c>
      <c r="N110" s="0" t="s">
        <v>137</v>
      </c>
      <c r="O110" s="0" t="s">
        <v>227</v>
      </c>
      <c r="P110" s="0" t="s">
        <v>227</v>
      </c>
      <c r="Q110" s="0" t="s">
        <v>228</v>
      </c>
      <c r="R110" s="0" t="s">
        <v>4632</v>
      </c>
      <c r="S110" s="0" t="s">
        <v>4633</v>
      </c>
      <c r="T110" s="0" t="s">
        <v>7043</v>
      </c>
      <c r="U110" s="0" t="s">
        <v>7044</v>
      </c>
      <c r="V110" s="0" t="s">
        <v>764</v>
      </c>
      <c r="W110" s="0" t="s">
        <v>7045</v>
      </c>
      <c r="X110" s="0" t="s">
        <v>7046</v>
      </c>
      <c r="Y110" s="0" t="s">
        <v>7044</v>
      </c>
      <c r="Z110" s="0" t="s">
        <v>7287</v>
      </c>
      <c r="AA110" s="0" t="s">
        <v>7288</v>
      </c>
      <c r="AB110" s="0" t="s">
        <v>7289</v>
      </c>
      <c r="AC110" s="0" t="s">
        <v>62</v>
      </c>
      <c r="AD110" s="0" t="s">
        <v>62</v>
      </c>
      <c r="AE110" s="0" t="s">
        <v>62</v>
      </c>
      <c r="AF110" s="0" t="s">
        <v>4686</v>
      </c>
      <c r="AG110" s="0" t="s">
        <v>7358</v>
      </c>
      <c r="AH110" s="0" t="s">
        <v>4686</v>
      </c>
      <c r="AI110" s="0" t="s">
        <v>7358</v>
      </c>
      <c r="AJ110" s="0" t="s">
        <v>4686</v>
      </c>
      <c r="AK110" s="0" t="s">
        <v>7358</v>
      </c>
      <c r="AL110" s="0" t="s">
        <v>7359</v>
      </c>
    </row>
    <row customHeight="1" ht="11.25">
      <c r="A111" s="0" t="s">
        <v>22</v>
      </c>
      <c r="B111" s="0" t="s">
        <v>48</v>
      </c>
      <c r="C111" s="0" t="s">
        <v>50</v>
      </c>
      <c r="D111" s="0" t="s">
        <v>22</v>
      </c>
      <c r="E111" s="0" t="s">
        <v>7356</v>
      </c>
      <c r="F111" s="0" t="s">
        <v>4556</v>
      </c>
      <c r="G111" s="0" t="s">
        <v>227</v>
      </c>
      <c r="H111" s="0" t="s">
        <v>227</v>
      </c>
      <c r="I111" s="0" t="s">
        <v>228</v>
      </c>
      <c r="J111" s="0" t="s">
        <v>4632</v>
      </c>
      <c r="K111" s="0" t="s">
        <v>4633</v>
      </c>
      <c r="L111" s="0" t="s">
        <v>7357</v>
      </c>
      <c r="M111" s="0" t="s">
        <v>6911</v>
      </c>
      <c r="N111" s="0" t="s">
        <v>137</v>
      </c>
      <c r="O111" s="0" t="s">
        <v>227</v>
      </c>
      <c r="P111" s="0" t="s">
        <v>227</v>
      </c>
      <c r="Q111" s="0" t="s">
        <v>228</v>
      </c>
      <c r="R111" s="0" t="s">
        <v>4632</v>
      </c>
      <c r="S111" s="0" t="s">
        <v>4633</v>
      </c>
      <c r="T111" s="0" t="s">
        <v>7043</v>
      </c>
      <c r="U111" s="0" t="s">
        <v>7044</v>
      </c>
      <c r="V111" s="0" t="s">
        <v>764</v>
      </c>
      <c r="W111" s="0" t="s">
        <v>7045</v>
      </c>
      <c r="X111" s="0" t="s">
        <v>7046</v>
      </c>
      <c r="Y111" s="0" t="s">
        <v>7044</v>
      </c>
      <c r="Z111" s="0" t="s">
        <v>7287</v>
      </c>
      <c r="AA111" s="0" t="s">
        <v>7288</v>
      </c>
      <c r="AB111" s="0" t="s">
        <v>7289</v>
      </c>
      <c r="AC111" s="0" t="s">
        <v>62</v>
      </c>
      <c r="AD111" s="0" t="s">
        <v>62</v>
      </c>
      <c r="AE111" s="0" t="s">
        <v>62</v>
      </c>
      <c r="AF111" s="0" t="s">
        <v>4686</v>
      </c>
      <c r="AG111" s="0" t="s">
        <v>7358</v>
      </c>
      <c r="AH111" s="0" t="s">
        <v>4686</v>
      </c>
      <c r="AI111" s="0" t="s">
        <v>7358</v>
      </c>
      <c r="AJ111" s="0" t="s">
        <v>4686</v>
      </c>
      <c r="AK111" s="0" t="s">
        <v>7358</v>
      </c>
      <c r="AL111" s="0" t="s">
        <v>7359</v>
      </c>
    </row>
    <row customHeight="1" ht="11.25">
      <c r="A112" s="0" t="s">
        <v>22</v>
      </c>
      <c r="B112" s="0" t="s">
        <v>48</v>
      </c>
      <c r="C112" s="0" t="s">
        <v>50</v>
      </c>
      <c r="D112" s="0" t="s">
        <v>22</v>
      </c>
      <c r="E112" s="0" t="s">
        <v>7360</v>
      </c>
      <c r="F112" s="0" t="s">
        <v>4556</v>
      </c>
      <c r="G112" s="0" t="s">
        <v>227</v>
      </c>
      <c r="H112" s="0" t="s">
        <v>227</v>
      </c>
      <c r="I112" s="0" t="s">
        <v>228</v>
      </c>
      <c r="J112" s="0" t="s">
        <v>4632</v>
      </c>
      <c r="K112" s="0" t="s">
        <v>4633</v>
      </c>
      <c r="L112" s="0" t="s">
        <v>7286</v>
      </c>
      <c r="M112" s="0" t="s">
        <v>6951</v>
      </c>
      <c r="N112" s="0" t="s">
        <v>137</v>
      </c>
      <c r="O112" s="0" t="s">
        <v>227</v>
      </c>
      <c r="P112" s="0" t="s">
        <v>227</v>
      </c>
      <c r="Q112" s="0" t="s">
        <v>228</v>
      </c>
      <c r="R112" s="0" t="s">
        <v>4632</v>
      </c>
      <c r="S112" s="0" t="s">
        <v>4633</v>
      </c>
      <c r="T112" s="0" t="s">
        <v>7043</v>
      </c>
      <c r="U112" s="0" t="s">
        <v>7044</v>
      </c>
      <c r="V112" s="0" t="s">
        <v>764</v>
      </c>
      <c r="W112" s="0" t="s">
        <v>7045</v>
      </c>
      <c r="X112" s="0" t="s">
        <v>7046</v>
      </c>
      <c r="Y112" s="0" t="s">
        <v>7044</v>
      </c>
      <c r="Z112" s="0" t="s">
        <v>7287</v>
      </c>
      <c r="AA112" s="0" t="s">
        <v>7288</v>
      </c>
      <c r="AB112" s="0" t="s">
        <v>7289</v>
      </c>
      <c r="AC112" s="0" t="s">
        <v>62</v>
      </c>
      <c r="AD112" s="0" t="s">
        <v>62</v>
      </c>
      <c r="AE112" s="0" t="s">
        <v>62</v>
      </c>
      <c r="AF112" s="0" t="s">
        <v>7361</v>
      </c>
      <c r="AG112" s="0" t="s">
        <v>7219</v>
      </c>
      <c r="AH112" s="0" t="s">
        <v>7361</v>
      </c>
      <c r="AI112" s="0" t="s">
        <v>7219</v>
      </c>
      <c r="AJ112" s="0" t="s">
        <v>7361</v>
      </c>
      <c r="AK112" s="0" t="s">
        <v>7219</v>
      </c>
      <c r="AL112" s="0" t="s">
        <v>7061</v>
      </c>
    </row>
    <row customHeight="1" ht="11.25">
      <c r="A113" s="0" t="s">
        <v>22</v>
      </c>
      <c r="B113" s="0" t="s">
        <v>48</v>
      </c>
      <c r="C113" s="0" t="s">
        <v>50</v>
      </c>
      <c r="D113" s="0" t="s">
        <v>22</v>
      </c>
      <c r="E113" s="0" t="s">
        <v>7360</v>
      </c>
      <c r="F113" s="0" t="s">
        <v>4556</v>
      </c>
      <c r="G113" s="0" t="s">
        <v>227</v>
      </c>
      <c r="H113" s="0" t="s">
        <v>227</v>
      </c>
      <c r="I113" s="0" t="s">
        <v>228</v>
      </c>
      <c r="J113" s="0" t="s">
        <v>4632</v>
      </c>
      <c r="K113" s="0" t="s">
        <v>4633</v>
      </c>
      <c r="L113" s="0" t="s">
        <v>7286</v>
      </c>
      <c r="M113" s="0" t="s">
        <v>6951</v>
      </c>
      <c r="N113" s="0" t="s">
        <v>137</v>
      </c>
      <c r="O113" s="0" t="s">
        <v>227</v>
      </c>
      <c r="P113" s="0" t="s">
        <v>227</v>
      </c>
      <c r="Q113" s="0" t="s">
        <v>228</v>
      </c>
      <c r="R113" s="0" t="s">
        <v>4632</v>
      </c>
      <c r="S113" s="0" t="s">
        <v>4633</v>
      </c>
      <c r="T113" s="0" t="s">
        <v>7043</v>
      </c>
      <c r="U113" s="0" t="s">
        <v>7044</v>
      </c>
      <c r="V113" s="0" t="s">
        <v>764</v>
      </c>
      <c r="W113" s="0" t="s">
        <v>7045</v>
      </c>
      <c r="X113" s="0" t="s">
        <v>7046</v>
      </c>
      <c r="Y113" s="0" t="s">
        <v>7044</v>
      </c>
      <c r="Z113" s="0" t="s">
        <v>7287</v>
      </c>
      <c r="AA113" s="0" t="s">
        <v>7288</v>
      </c>
      <c r="AB113" s="0" t="s">
        <v>7289</v>
      </c>
      <c r="AC113" s="0" t="s">
        <v>62</v>
      </c>
      <c r="AD113" s="0" t="s">
        <v>62</v>
      </c>
      <c r="AE113" s="0" t="s">
        <v>62</v>
      </c>
      <c r="AF113" s="0" t="s">
        <v>7362</v>
      </c>
      <c r="AG113" s="0" t="s">
        <v>7219</v>
      </c>
      <c r="AH113" s="0" t="s">
        <v>7362</v>
      </c>
      <c r="AI113" s="0" t="s">
        <v>7219</v>
      </c>
      <c r="AJ113" s="0" t="s">
        <v>7362</v>
      </c>
      <c r="AK113" s="0" t="s">
        <v>7219</v>
      </c>
      <c r="AL113" s="0" t="s">
        <v>7061</v>
      </c>
    </row>
    <row customHeight="1" ht="11.25">
      <c r="A114" s="0" t="s">
        <v>22</v>
      </c>
      <c r="B114" s="0" t="s">
        <v>48</v>
      </c>
      <c r="C114" s="0" t="s">
        <v>50</v>
      </c>
      <c r="D114" s="0" t="s">
        <v>22</v>
      </c>
      <c r="E114" s="0" t="s">
        <v>7363</v>
      </c>
      <c r="F114" s="0" t="s">
        <v>4556</v>
      </c>
      <c r="G114" s="0" t="s">
        <v>227</v>
      </c>
      <c r="H114" s="0" t="s">
        <v>227</v>
      </c>
      <c r="I114" s="0" t="s">
        <v>228</v>
      </c>
      <c r="J114" s="0" t="s">
        <v>4632</v>
      </c>
      <c r="K114" s="0" t="s">
        <v>4633</v>
      </c>
      <c r="L114" s="0" t="s">
        <v>7364</v>
      </c>
      <c r="M114" s="0" t="s">
        <v>7365</v>
      </c>
      <c r="N114" s="0" t="s">
        <v>137</v>
      </c>
      <c r="O114" s="0" t="s">
        <v>227</v>
      </c>
      <c r="P114" s="0" t="s">
        <v>227</v>
      </c>
      <c r="Q114" s="0" t="s">
        <v>228</v>
      </c>
      <c r="R114" s="0" t="s">
        <v>4632</v>
      </c>
      <c r="S114" s="0" t="s">
        <v>4633</v>
      </c>
      <c r="T114" s="0" t="s">
        <v>7043</v>
      </c>
      <c r="U114" s="0" t="s">
        <v>7044</v>
      </c>
      <c r="V114" s="0" t="s">
        <v>764</v>
      </c>
      <c r="W114" s="0" t="s">
        <v>7045</v>
      </c>
      <c r="X114" s="0" t="s">
        <v>7046</v>
      </c>
      <c r="Y114" s="0" t="s">
        <v>7044</v>
      </c>
      <c r="Z114" s="0" t="s">
        <v>7287</v>
      </c>
      <c r="AA114" s="0" t="s">
        <v>7288</v>
      </c>
      <c r="AB114" s="0" t="s">
        <v>7289</v>
      </c>
      <c r="AC114" s="0" t="s">
        <v>62</v>
      </c>
      <c r="AD114" s="0" t="s">
        <v>62</v>
      </c>
      <c r="AE114" s="0" t="s">
        <v>62</v>
      </c>
      <c r="AF114" s="0" t="s">
        <v>102</v>
      </c>
      <c r="AG114" s="0" t="s">
        <v>7366</v>
      </c>
      <c r="AH114" s="0" t="s">
        <v>102</v>
      </c>
      <c r="AI114" s="0" t="s">
        <v>7366</v>
      </c>
      <c r="AJ114" s="0" t="s">
        <v>102</v>
      </c>
      <c r="AK114" s="0" t="s">
        <v>7366</v>
      </c>
      <c r="AL114" s="0" t="s">
        <v>7348</v>
      </c>
    </row>
    <row customHeight="1" ht="11.25">
      <c r="A115" s="0" t="s">
        <v>22</v>
      </c>
      <c r="B115" s="0" t="s">
        <v>48</v>
      </c>
      <c r="C115" s="0" t="s">
        <v>50</v>
      </c>
      <c r="D115" s="0" t="s">
        <v>22</v>
      </c>
      <c r="E115" s="0" t="s">
        <v>7363</v>
      </c>
      <c r="F115" s="0" t="s">
        <v>4556</v>
      </c>
      <c r="G115" s="0" t="s">
        <v>227</v>
      </c>
      <c r="H115" s="0" t="s">
        <v>227</v>
      </c>
      <c r="I115" s="0" t="s">
        <v>228</v>
      </c>
      <c r="J115" s="0" t="s">
        <v>4632</v>
      </c>
      <c r="K115" s="0" t="s">
        <v>4633</v>
      </c>
      <c r="L115" s="0" t="s">
        <v>7364</v>
      </c>
      <c r="M115" s="0" t="s">
        <v>7365</v>
      </c>
      <c r="N115" s="0" t="s">
        <v>137</v>
      </c>
      <c r="O115" s="0" t="s">
        <v>227</v>
      </c>
      <c r="P115" s="0" t="s">
        <v>227</v>
      </c>
      <c r="Q115" s="0" t="s">
        <v>228</v>
      </c>
      <c r="R115" s="0" t="s">
        <v>4632</v>
      </c>
      <c r="S115" s="0" t="s">
        <v>4633</v>
      </c>
      <c r="T115" s="0" t="s">
        <v>7043</v>
      </c>
      <c r="U115" s="0" t="s">
        <v>7044</v>
      </c>
      <c r="V115" s="0" t="s">
        <v>764</v>
      </c>
      <c r="W115" s="0" t="s">
        <v>7045</v>
      </c>
      <c r="X115" s="0" t="s">
        <v>7046</v>
      </c>
      <c r="Y115" s="0" t="s">
        <v>7044</v>
      </c>
      <c r="Z115" s="0" t="s">
        <v>7287</v>
      </c>
      <c r="AA115" s="0" t="s">
        <v>7288</v>
      </c>
      <c r="AB115" s="0" t="s">
        <v>7289</v>
      </c>
      <c r="AC115" s="0" t="s">
        <v>62</v>
      </c>
      <c r="AD115" s="0" t="s">
        <v>62</v>
      </c>
      <c r="AE115" s="0" t="s">
        <v>62</v>
      </c>
      <c r="AF115" s="0" t="s">
        <v>102</v>
      </c>
      <c r="AG115" s="0" t="s">
        <v>7366</v>
      </c>
      <c r="AH115" s="0" t="s">
        <v>102</v>
      </c>
      <c r="AI115" s="0" t="s">
        <v>7366</v>
      </c>
      <c r="AJ115" s="0" t="s">
        <v>102</v>
      </c>
      <c r="AK115" s="0" t="s">
        <v>7366</v>
      </c>
      <c r="AL115" s="0" t="s">
        <v>7348</v>
      </c>
    </row>
    <row customHeight="1" ht="11.25">
      <c r="A116" s="0" t="s">
        <v>22</v>
      </c>
      <c r="B116" s="0" t="s">
        <v>48</v>
      </c>
      <c r="C116" s="0" t="s">
        <v>50</v>
      </c>
      <c r="D116" s="0" t="s">
        <v>22</v>
      </c>
      <c r="E116" s="0" t="s">
        <v>7367</v>
      </c>
      <c r="F116" s="0" t="s">
        <v>4556</v>
      </c>
      <c r="G116" s="0" t="s">
        <v>227</v>
      </c>
      <c r="H116" s="0" t="s">
        <v>227</v>
      </c>
      <c r="I116" s="0" t="s">
        <v>228</v>
      </c>
      <c r="J116" s="0" t="s">
        <v>4632</v>
      </c>
      <c r="K116" s="0" t="s">
        <v>4633</v>
      </c>
      <c r="L116" s="0" t="s">
        <v>7368</v>
      </c>
      <c r="M116" s="0" t="s">
        <v>7369</v>
      </c>
      <c r="N116" s="0" t="s">
        <v>137</v>
      </c>
      <c r="O116" s="0" t="s">
        <v>227</v>
      </c>
      <c r="P116" s="0" t="s">
        <v>227</v>
      </c>
      <c r="Q116" s="0" t="s">
        <v>228</v>
      </c>
      <c r="R116" s="0" t="s">
        <v>4632</v>
      </c>
      <c r="S116" s="0" t="s">
        <v>4633</v>
      </c>
      <c r="T116" s="0" t="s">
        <v>7043</v>
      </c>
      <c r="U116" s="0" t="s">
        <v>7044</v>
      </c>
      <c r="V116" s="0" t="s">
        <v>764</v>
      </c>
      <c r="W116" s="0" t="s">
        <v>7045</v>
      </c>
      <c r="X116" s="0" t="s">
        <v>7046</v>
      </c>
      <c r="Y116" s="0" t="s">
        <v>7044</v>
      </c>
      <c r="Z116" s="0" t="s">
        <v>7287</v>
      </c>
      <c r="AA116" s="0" t="s">
        <v>7288</v>
      </c>
      <c r="AB116" s="0" t="s">
        <v>7289</v>
      </c>
      <c r="AC116" s="0" t="s">
        <v>62</v>
      </c>
      <c r="AD116" s="0" t="s">
        <v>62</v>
      </c>
      <c r="AE116" s="0" t="s">
        <v>62</v>
      </c>
      <c r="AF116" s="0" t="s">
        <v>7370</v>
      </c>
      <c r="AG116" s="0" t="s">
        <v>7371</v>
      </c>
      <c r="AH116" s="0" t="s">
        <v>7370</v>
      </c>
      <c r="AI116" s="0" t="s">
        <v>7371</v>
      </c>
      <c r="AJ116" s="0" t="s">
        <v>7370</v>
      </c>
      <c r="AK116" s="0" t="s">
        <v>7371</v>
      </c>
      <c r="AL116" s="0" t="s">
        <v>7372</v>
      </c>
    </row>
    <row customHeight="1" ht="11.25">
      <c r="A117" s="0" t="s">
        <v>22</v>
      </c>
      <c r="B117" s="0" t="s">
        <v>48</v>
      </c>
      <c r="C117" s="0" t="s">
        <v>50</v>
      </c>
      <c r="D117" s="0" t="s">
        <v>22</v>
      </c>
      <c r="E117" s="0" t="s">
        <v>7367</v>
      </c>
      <c r="F117" s="0" t="s">
        <v>4556</v>
      </c>
      <c r="G117" s="0" t="s">
        <v>227</v>
      </c>
      <c r="H117" s="0" t="s">
        <v>227</v>
      </c>
      <c r="I117" s="0" t="s">
        <v>228</v>
      </c>
      <c r="J117" s="0" t="s">
        <v>4632</v>
      </c>
      <c r="K117" s="0" t="s">
        <v>4633</v>
      </c>
      <c r="L117" s="0" t="s">
        <v>7368</v>
      </c>
      <c r="M117" s="0" t="s">
        <v>7369</v>
      </c>
      <c r="N117" s="0" t="s">
        <v>137</v>
      </c>
      <c r="O117" s="0" t="s">
        <v>227</v>
      </c>
      <c r="P117" s="0" t="s">
        <v>227</v>
      </c>
      <c r="Q117" s="0" t="s">
        <v>228</v>
      </c>
      <c r="R117" s="0" t="s">
        <v>4632</v>
      </c>
      <c r="S117" s="0" t="s">
        <v>4633</v>
      </c>
      <c r="T117" s="0" t="s">
        <v>7043</v>
      </c>
      <c r="U117" s="0" t="s">
        <v>7044</v>
      </c>
      <c r="V117" s="0" t="s">
        <v>764</v>
      </c>
      <c r="W117" s="0" t="s">
        <v>7045</v>
      </c>
      <c r="X117" s="0" t="s">
        <v>7046</v>
      </c>
      <c r="Y117" s="0" t="s">
        <v>7044</v>
      </c>
      <c r="Z117" s="0" t="s">
        <v>7287</v>
      </c>
      <c r="AA117" s="0" t="s">
        <v>7288</v>
      </c>
      <c r="AB117" s="0" t="s">
        <v>7289</v>
      </c>
      <c r="AC117" s="0" t="s">
        <v>62</v>
      </c>
      <c r="AD117" s="0" t="s">
        <v>62</v>
      </c>
      <c r="AE117" s="0" t="s">
        <v>62</v>
      </c>
      <c r="AF117" s="0" t="s">
        <v>7373</v>
      </c>
      <c r="AG117" s="0" t="s">
        <v>7371</v>
      </c>
      <c r="AH117" s="0" t="s">
        <v>7373</v>
      </c>
      <c r="AI117" s="0" t="s">
        <v>7371</v>
      </c>
      <c r="AJ117" s="0" t="s">
        <v>7373</v>
      </c>
      <c r="AK117" s="0" t="s">
        <v>7371</v>
      </c>
      <c r="AL117" s="0" t="s">
        <v>7372</v>
      </c>
    </row>
    <row customHeight="1" ht="11.25">
      <c r="A118" s="0" t="s">
        <v>22</v>
      </c>
      <c r="B118" s="0" t="s">
        <v>48</v>
      </c>
      <c r="C118" s="0" t="s">
        <v>50</v>
      </c>
      <c r="D118" s="0" t="s">
        <v>22</v>
      </c>
      <c r="E118" s="0" t="s">
        <v>7374</v>
      </c>
      <c r="F118" s="0" t="s">
        <v>4556</v>
      </c>
      <c r="G118" s="0" t="s">
        <v>227</v>
      </c>
      <c r="H118" s="0" t="s">
        <v>227</v>
      </c>
      <c r="I118" s="0" t="s">
        <v>228</v>
      </c>
      <c r="J118" s="0" t="s">
        <v>4632</v>
      </c>
      <c r="K118" s="0" t="s">
        <v>4633</v>
      </c>
      <c r="L118" s="0" t="s">
        <v>7286</v>
      </c>
      <c r="M118" s="0" t="s">
        <v>5258</v>
      </c>
      <c r="N118" s="0" t="s">
        <v>137</v>
      </c>
      <c r="O118" s="0" t="s">
        <v>227</v>
      </c>
      <c r="P118" s="0" t="s">
        <v>227</v>
      </c>
      <c r="Q118" s="0" t="s">
        <v>228</v>
      </c>
      <c r="R118" s="0" t="s">
        <v>4632</v>
      </c>
      <c r="S118" s="0" t="s">
        <v>4633</v>
      </c>
      <c r="T118" s="0" t="s">
        <v>7043</v>
      </c>
      <c r="U118" s="0" t="s">
        <v>7044</v>
      </c>
      <c r="V118" s="0" t="s">
        <v>764</v>
      </c>
      <c r="W118" s="0" t="s">
        <v>7045</v>
      </c>
      <c r="X118" s="0" t="s">
        <v>7046</v>
      </c>
      <c r="Y118" s="0" t="s">
        <v>7044</v>
      </c>
      <c r="Z118" s="0" t="s">
        <v>7287</v>
      </c>
      <c r="AA118" s="0" t="s">
        <v>7288</v>
      </c>
      <c r="AB118" s="0" t="s">
        <v>7289</v>
      </c>
      <c r="AC118" s="0" t="s">
        <v>62</v>
      </c>
      <c r="AD118" s="0" t="s">
        <v>62</v>
      </c>
      <c r="AE118" s="0" t="s">
        <v>62</v>
      </c>
      <c r="AF118" s="0" t="s">
        <v>2068</v>
      </c>
      <c r="AG118" s="0" t="s">
        <v>7375</v>
      </c>
      <c r="AH118" s="0" t="s">
        <v>2068</v>
      </c>
      <c r="AI118" s="0" t="s">
        <v>7375</v>
      </c>
      <c r="AJ118" s="0" t="s">
        <v>2068</v>
      </c>
      <c r="AK118" s="0" t="s">
        <v>7375</v>
      </c>
      <c r="AL118" s="0" t="s">
        <v>7055</v>
      </c>
    </row>
    <row customHeight="1" ht="11.25">
      <c r="A119" s="0" t="s">
        <v>22</v>
      </c>
      <c r="B119" s="0" t="s">
        <v>48</v>
      </c>
      <c r="C119" s="0" t="s">
        <v>50</v>
      </c>
      <c r="D119" s="0" t="s">
        <v>22</v>
      </c>
      <c r="E119" s="0" t="s">
        <v>7374</v>
      </c>
      <c r="F119" s="0" t="s">
        <v>4556</v>
      </c>
      <c r="G119" s="0" t="s">
        <v>227</v>
      </c>
      <c r="H119" s="0" t="s">
        <v>227</v>
      </c>
      <c r="I119" s="0" t="s">
        <v>228</v>
      </c>
      <c r="J119" s="0" t="s">
        <v>4632</v>
      </c>
      <c r="K119" s="0" t="s">
        <v>4633</v>
      </c>
      <c r="L119" s="0" t="s">
        <v>7286</v>
      </c>
      <c r="M119" s="0" t="s">
        <v>5258</v>
      </c>
      <c r="N119" s="0" t="s">
        <v>137</v>
      </c>
      <c r="O119" s="0" t="s">
        <v>227</v>
      </c>
      <c r="P119" s="0" t="s">
        <v>227</v>
      </c>
      <c r="Q119" s="0" t="s">
        <v>228</v>
      </c>
      <c r="R119" s="0" t="s">
        <v>4632</v>
      </c>
      <c r="S119" s="0" t="s">
        <v>4633</v>
      </c>
      <c r="T119" s="0" t="s">
        <v>7043</v>
      </c>
      <c r="U119" s="0" t="s">
        <v>7044</v>
      </c>
      <c r="V119" s="0" t="s">
        <v>764</v>
      </c>
      <c r="W119" s="0" t="s">
        <v>7045</v>
      </c>
      <c r="X119" s="0" t="s">
        <v>7046</v>
      </c>
      <c r="Y119" s="0" t="s">
        <v>7044</v>
      </c>
      <c r="Z119" s="0" t="s">
        <v>7287</v>
      </c>
      <c r="AA119" s="0" t="s">
        <v>7288</v>
      </c>
      <c r="AB119" s="0" t="s">
        <v>7289</v>
      </c>
      <c r="AC119" s="0" t="s">
        <v>62</v>
      </c>
      <c r="AD119" s="0" t="s">
        <v>62</v>
      </c>
      <c r="AE119" s="0" t="s">
        <v>62</v>
      </c>
      <c r="AF119" s="0" t="s">
        <v>2493</v>
      </c>
      <c r="AG119" s="0" t="s">
        <v>7375</v>
      </c>
      <c r="AH119" s="0" t="s">
        <v>2493</v>
      </c>
      <c r="AI119" s="0" t="s">
        <v>7375</v>
      </c>
      <c r="AJ119" s="0" t="s">
        <v>2493</v>
      </c>
      <c r="AK119" s="0" t="s">
        <v>7375</v>
      </c>
      <c r="AL119" s="0" t="s">
        <v>7055</v>
      </c>
    </row>
    <row customHeight="1" ht="11.25">
      <c r="A120" s="0" t="s">
        <v>22</v>
      </c>
      <c r="B120" s="0" t="s">
        <v>48</v>
      </c>
      <c r="C120" s="0" t="s">
        <v>50</v>
      </c>
      <c r="D120" s="0" t="s">
        <v>22</v>
      </c>
      <c r="E120" s="0" t="s">
        <v>7376</v>
      </c>
      <c r="F120" s="0" t="s">
        <v>4556</v>
      </c>
      <c r="G120" s="0" t="s">
        <v>227</v>
      </c>
      <c r="H120" s="0" t="s">
        <v>227</v>
      </c>
      <c r="I120" s="0" t="s">
        <v>228</v>
      </c>
      <c r="J120" s="0" t="s">
        <v>4632</v>
      </c>
      <c r="K120" s="0" t="s">
        <v>4633</v>
      </c>
      <c r="L120" s="0" t="s">
        <v>7377</v>
      </c>
      <c r="M120" s="0" t="s">
        <v>5297</v>
      </c>
      <c r="N120" s="0" t="s">
        <v>137</v>
      </c>
      <c r="O120" s="0" t="s">
        <v>227</v>
      </c>
      <c r="P120" s="0" t="s">
        <v>227</v>
      </c>
      <c r="Q120" s="0" t="s">
        <v>228</v>
      </c>
      <c r="R120" s="0" t="s">
        <v>4632</v>
      </c>
      <c r="S120" s="0" t="s">
        <v>4633</v>
      </c>
      <c r="T120" s="0" t="s">
        <v>7043</v>
      </c>
      <c r="U120" s="0" t="s">
        <v>7044</v>
      </c>
      <c r="V120" s="0" t="s">
        <v>764</v>
      </c>
      <c r="W120" s="0" t="s">
        <v>7045</v>
      </c>
      <c r="X120" s="0" t="s">
        <v>7046</v>
      </c>
      <c r="Y120" s="0" t="s">
        <v>7044</v>
      </c>
      <c r="Z120" s="0" t="s">
        <v>7287</v>
      </c>
      <c r="AA120" s="0" t="s">
        <v>7288</v>
      </c>
      <c r="AB120" s="0" t="s">
        <v>7289</v>
      </c>
      <c r="AC120" s="0" t="s">
        <v>62</v>
      </c>
      <c r="AD120" s="0" t="s">
        <v>62</v>
      </c>
      <c r="AE120" s="0" t="s">
        <v>62</v>
      </c>
      <c r="AF120" s="0" t="s">
        <v>7378</v>
      </c>
      <c r="AG120" s="0" t="s">
        <v>7379</v>
      </c>
      <c r="AH120" s="0" t="s">
        <v>7378</v>
      </c>
      <c r="AI120" s="0" t="s">
        <v>7379</v>
      </c>
      <c r="AJ120" s="0" t="s">
        <v>7378</v>
      </c>
      <c r="AK120" s="0" t="s">
        <v>7379</v>
      </c>
      <c r="AL120" s="0" t="s">
        <v>7061</v>
      </c>
    </row>
    <row customHeight="1" ht="11.25">
      <c r="A121" s="0" t="s">
        <v>22</v>
      </c>
      <c r="B121" s="0" t="s">
        <v>48</v>
      </c>
      <c r="C121" s="0" t="s">
        <v>50</v>
      </c>
      <c r="D121" s="0" t="s">
        <v>22</v>
      </c>
      <c r="E121" s="0" t="s">
        <v>7376</v>
      </c>
      <c r="F121" s="0" t="s">
        <v>4556</v>
      </c>
      <c r="G121" s="0" t="s">
        <v>227</v>
      </c>
      <c r="H121" s="0" t="s">
        <v>227</v>
      </c>
      <c r="I121" s="0" t="s">
        <v>228</v>
      </c>
      <c r="J121" s="0" t="s">
        <v>4632</v>
      </c>
      <c r="K121" s="0" t="s">
        <v>4633</v>
      </c>
      <c r="L121" s="0" t="s">
        <v>7377</v>
      </c>
      <c r="M121" s="0" t="s">
        <v>5297</v>
      </c>
      <c r="N121" s="0" t="s">
        <v>137</v>
      </c>
      <c r="O121" s="0" t="s">
        <v>227</v>
      </c>
      <c r="P121" s="0" t="s">
        <v>227</v>
      </c>
      <c r="Q121" s="0" t="s">
        <v>228</v>
      </c>
      <c r="R121" s="0" t="s">
        <v>4632</v>
      </c>
      <c r="S121" s="0" t="s">
        <v>4633</v>
      </c>
      <c r="T121" s="0" t="s">
        <v>7043</v>
      </c>
      <c r="U121" s="0" t="s">
        <v>7044</v>
      </c>
      <c r="V121" s="0" t="s">
        <v>764</v>
      </c>
      <c r="W121" s="0" t="s">
        <v>7045</v>
      </c>
      <c r="X121" s="0" t="s">
        <v>7046</v>
      </c>
      <c r="Y121" s="0" t="s">
        <v>7044</v>
      </c>
      <c r="Z121" s="0" t="s">
        <v>7287</v>
      </c>
      <c r="AA121" s="0" t="s">
        <v>7288</v>
      </c>
      <c r="AB121" s="0" t="s">
        <v>7289</v>
      </c>
      <c r="AC121" s="0" t="s">
        <v>62</v>
      </c>
      <c r="AD121" s="0" t="s">
        <v>62</v>
      </c>
      <c r="AE121" s="0" t="s">
        <v>62</v>
      </c>
      <c r="AF121" s="0" t="s">
        <v>7151</v>
      </c>
      <c r="AG121" s="0" t="s">
        <v>7379</v>
      </c>
      <c r="AH121" s="0" t="s">
        <v>7151</v>
      </c>
      <c r="AI121" s="0" t="s">
        <v>7379</v>
      </c>
      <c r="AJ121" s="0" t="s">
        <v>7151</v>
      </c>
      <c r="AK121" s="0" t="s">
        <v>7379</v>
      </c>
      <c r="AL121" s="0" t="s">
        <v>7061</v>
      </c>
    </row>
    <row customHeight="1" ht="11.25">
      <c r="A122" s="0" t="s">
        <v>22</v>
      </c>
      <c r="B122" s="0" t="s">
        <v>48</v>
      </c>
      <c r="C122" s="0" t="s">
        <v>50</v>
      </c>
      <c r="D122" s="0" t="s">
        <v>22</v>
      </c>
      <c r="E122" s="0" t="s">
        <v>4637</v>
      </c>
      <c r="F122" s="0" t="s">
        <v>4556</v>
      </c>
      <c r="G122" s="0" t="s">
        <v>227</v>
      </c>
      <c r="H122" s="0" t="s">
        <v>227</v>
      </c>
      <c r="I122" s="0" t="s">
        <v>228</v>
      </c>
      <c r="J122" s="0" t="s">
        <v>4632</v>
      </c>
      <c r="K122" s="0" t="s">
        <v>4633</v>
      </c>
      <c r="L122" s="0" t="s">
        <v>4638</v>
      </c>
      <c r="M122" s="0" t="s">
        <v>4639</v>
      </c>
      <c r="N122" s="0" t="s">
        <v>137</v>
      </c>
      <c r="O122" s="0" t="s">
        <v>227</v>
      </c>
      <c r="P122" s="0" t="s">
        <v>227</v>
      </c>
      <c r="Q122" s="0" t="s">
        <v>228</v>
      </c>
      <c r="R122" s="0" t="s">
        <v>4632</v>
      </c>
      <c r="S122" s="0" t="s">
        <v>4633</v>
      </c>
      <c r="T122" s="0" t="s">
        <v>7043</v>
      </c>
      <c r="U122" s="0" t="s">
        <v>7044</v>
      </c>
      <c r="V122" s="0" t="s">
        <v>764</v>
      </c>
      <c r="W122" s="0" t="s">
        <v>7045</v>
      </c>
      <c r="X122" s="0" t="s">
        <v>7046</v>
      </c>
      <c r="Y122" s="0" t="s">
        <v>7044</v>
      </c>
      <c r="Z122" s="0" t="s">
        <v>7287</v>
      </c>
      <c r="AA122" s="0" t="s">
        <v>7288</v>
      </c>
      <c r="AB122" s="0" t="s">
        <v>7289</v>
      </c>
      <c r="AC122" s="0" t="s">
        <v>62</v>
      </c>
      <c r="AD122" s="0" t="s">
        <v>62</v>
      </c>
      <c r="AE122" s="0" t="s">
        <v>62</v>
      </c>
      <c r="AF122" s="0" t="s">
        <v>7304</v>
      </c>
      <c r="AG122" s="0" t="s">
        <v>7304</v>
      </c>
      <c r="AH122" s="0" t="s">
        <v>7304</v>
      </c>
      <c r="AI122" s="0" t="s">
        <v>7304</v>
      </c>
      <c r="AJ122" s="0" t="s">
        <v>7304</v>
      </c>
      <c r="AK122" s="0" t="s">
        <v>7304</v>
      </c>
      <c r="AL122" s="0" t="s">
        <v>7061</v>
      </c>
    </row>
    <row customHeight="1" ht="11.25">
      <c r="A123" s="0" t="s">
        <v>22</v>
      </c>
      <c r="B123" s="0" t="s">
        <v>48</v>
      </c>
      <c r="C123" s="0" t="s">
        <v>50</v>
      </c>
      <c r="D123" s="0" t="s">
        <v>22</v>
      </c>
      <c r="E123" s="0" t="s">
        <v>7380</v>
      </c>
      <c r="F123" s="0" t="s">
        <v>4556</v>
      </c>
      <c r="G123" s="0" t="s">
        <v>227</v>
      </c>
      <c r="H123" s="0" t="s">
        <v>227</v>
      </c>
      <c r="I123" s="0" t="s">
        <v>228</v>
      </c>
      <c r="J123" s="0" t="s">
        <v>4632</v>
      </c>
      <c r="K123" s="0" t="s">
        <v>4633</v>
      </c>
      <c r="L123" s="0" t="s">
        <v>7381</v>
      </c>
      <c r="M123" s="0" t="s">
        <v>5251</v>
      </c>
      <c r="N123" s="0" t="s">
        <v>137</v>
      </c>
      <c r="O123" s="0" t="s">
        <v>227</v>
      </c>
      <c r="P123" s="0" t="s">
        <v>227</v>
      </c>
      <c r="Q123" s="0" t="s">
        <v>228</v>
      </c>
      <c r="R123" s="0" t="s">
        <v>4632</v>
      </c>
      <c r="S123" s="0" t="s">
        <v>4633</v>
      </c>
      <c r="T123" s="0" t="s">
        <v>7043</v>
      </c>
      <c r="U123" s="0" t="s">
        <v>7044</v>
      </c>
      <c r="V123" s="0" t="s">
        <v>764</v>
      </c>
      <c r="W123" s="0" t="s">
        <v>7045</v>
      </c>
      <c r="X123" s="0" t="s">
        <v>7046</v>
      </c>
      <c r="Y123" s="0" t="s">
        <v>7044</v>
      </c>
      <c r="Z123" s="0" t="s">
        <v>7287</v>
      </c>
      <c r="AA123" s="0" t="s">
        <v>7288</v>
      </c>
      <c r="AB123" s="0" t="s">
        <v>7289</v>
      </c>
      <c r="AC123" s="0" t="s">
        <v>62</v>
      </c>
      <c r="AD123" s="0" t="s">
        <v>62</v>
      </c>
      <c r="AE123" s="0" t="s">
        <v>62</v>
      </c>
      <c r="AF123" s="0" t="s">
        <v>512</v>
      </c>
      <c r="AG123" s="0" t="s">
        <v>7382</v>
      </c>
      <c r="AH123" s="0" t="s">
        <v>512</v>
      </c>
      <c r="AI123" s="0" t="s">
        <v>7382</v>
      </c>
      <c r="AJ123" s="0" t="s">
        <v>512</v>
      </c>
      <c r="AK123" s="0" t="s">
        <v>7382</v>
      </c>
      <c r="AL123" s="0" t="s">
        <v>7055</v>
      </c>
    </row>
    <row customHeight="1" ht="11.25">
      <c r="A124" s="0" t="s">
        <v>22</v>
      </c>
      <c r="B124" s="0" t="s">
        <v>48</v>
      </c>
      <c r="C124" s="0" t="s">
        <v>50</v>
      </c>
      <c r="D124" s="0" t="s">
        <v>22</v>
      </c>
      <c r="E124" s="0" t="s">
        <v>7380</v>
      </c>
      <c r="F124" s="0" t="s">
        <v>4556</v>
      </c>
      <c r="G124" s="0" t="s">
        <v>227</v>
      </c>
      <c r="H124" s="0" t="s">
        <v>227</v>
      </c>
      <c r="I124" s="0" t="s">
        <v>228</v>
      </c>
      <c r="J124" s="0" t="s">
        <v>4632</v>
      </c>
      <c r="K124" s="0" t="s">
        <v>4633</v>
      </c>
      <c r="L124" s="0" t="s">
        <v>7381</v>
      </c>
      <c r="M124" s="0" t="s">
        <v>5251</v>
      </c>
      <c r="N124" s="0" t="s">
        <v>137</v>
      </c>
      <c r="O124" s="0" t="s">
        <v>227</v>
      </c>
      <c r="P124" s="0" t="s">
        <v>227</v>
      </c>
      <c r="Q124" s="0" t="s">
        <v>228</v>
      </c>
      <c r="R124" s="0" t="s">
        <v>4632</v>
      </c>
      <c r="S124" s="0" t="s">
        <v>4633</v>
      </c>
      <c r="T124" s="0" t="s">
        <v>7043</v>
      </c>
      <c r="U124" s="0" t="s">
        <v>7044</v>
      </c>
      <c r="V124" s="0" t="s">
        <v>764</v>
      </c>
      <c r="W124" s="0" t="s">
        <v>7045</v>
      </c>
      <c r="X124" s="0" t="s">
        <v>7046</v>
      </c>
      <c r="Y124" s="0" t="s">
        <v>7044</v>
      </c>
      <c r="Z124" s="0" t="s">
        <v>7287</v>
      </c>
      <c r="AA124" s="0" t="s">
        <v>7288</v>
      </c>
      <c r="AB124" s="0" t="s">
        <v>7289</v>
      </c>
      <c r="AC124" s="0" t="s">
        <v>62</v>
      </c>
      <c r="AD124" s="0" t="s">
        <v>62</v>
      </c>
      <c r="AE124" s="0" t="s">
        <v>62</v>
      </c>
      <c r="AF124" s="0" t="s">
        <v>512</v>
      </c>
      <c r="AG124" s="0" t="s">
        <v>7382</v>
      </c>
      <c r="AH124" s="0" t="s">
        <v>512</v>
      </c>
      <c r="AI124" s="0" t="s">
        <v>7382</v>
      </c>
      <c r="AJ124" s="0" t="s">
        <v>512</v>
      </c>
      <c r="AK124" s="0" t="s">
        <v>7382</v>
      </c>
      <c r="AL124" s="0" t="s">
        <v>7055</v>
      </c>
    </row>
    <row customHeight="1" ht="11.25">
      <c r="A125" s="0" t="s">
        <v>22</v>
      </c>
      <c r="B125" s="0" t="s">
        <v>48</v>
      </c>
      <c r="C125" s="0" t="s">
        <v>50</v>
      </c>
      <c r="D125" s="0" t="s">
        <v>22</v>
      </c>
      <c r="E125" s="0" t="s">
        <v>7383</v>
      </c>
      <c r="F125" s="0" t="s">
        <v>4556</v>
      </c>
      <c r="G125" s="0" t="s">
        <v>227</v>
      </c>
      <c r="H125" s="0" t="s">
        <v>227</v>
      </c>
      <c r="I125" s="0" t="s">
        <v>228</v>
      </c>
      <c r="J125" s="0" t="s">
        <v>4632</v>
      </c>
      <c r="K125" s="0" t="s">
        <v>4633</v>
      </c>
      <c r="L125" s="0" t="s">
        <v>7384</v>
      </c>
      <c r="M125" s="0" t="s">
        <v>137</v>
      </c>
      <c r="N125" s="0" t="s">
        <v>137</v>
      </c>
      <c r="O125" s="0" t="s">
        <v>227</v>
      </c>
      <c r="P125" s="0" t="s">
        <v>227</v>
      </c>
      <c r="Q125" s="0" t="s">
        <v>228</v>
      </c>
      <c r="R125" s="0" t="s">
        <v>4632</v>
      </c>
      <c r="S125" s="0" t="s">
        <v>4633</v>
      </c>
      <c r="T125" s="0" t="s">
        <v>7043</v>
      </c>
      <c r="U125" s="0" t="s">
        <v>7044</v>
      </c>
      <c r="V125" s="0" t="s">
        <v>764</v>
      </c>
      <c r="W125" s="0" t="s">
        <v>7045</v>
      </c>
      <c r="X125" s="0" t="s">
        <v>7046</v>
      </c>
      <c r="Y125" s="0" t="s">
        <v>7044</v>
      </c>
      <c r="Z125" s="0" t="s">
        <v>7287</v>
      </c>
      <c r="AA125" s="0" t="s">
        <v>7288</v>
      </c>
      <c r="AB125" s="0" t="s">
        <v>7289</v>
      </c>
      <c r="AC125" s="0" t="s">
        <v>62</v>
      </c>
      <c r="AD125" s="0" t="s">
        <v>62</v>
      </c>
      <c r="AE125" s="0" t="s">
        <v>62</v>
      </c>
      <c r="AF125" s="0" t="s">
        <v>7385</v>
      </c>
      <c r="AG125" s="0" t="s">
        <v>1291</v>
      </c>
      <c r="AH125" s="0" t="s">
        <v>7385</v>
      </c>
      <c r="AI125" s="0" t="s">
        <v>1291</v>
      </c>
      <c r="AJ125" s="0" t="s">
        <v>7385</v>
      </c>
      <c r="AK125" s="0" t="s">
        <v>1291</v>
      </c>
      <c r="AL125" s="0" t="s">
        <v>7055</v>
      </c>
    </row>
    <row customHeight="1" ht="11.25">
      <c r="A126" s="0" t="s">
        <v>22</v>
      </c>
      <c r="B126" s="0" t="s">
        <v>48</v>
      </c>
      <c r="C126" s="0" t="s">
        <v>50</v>
      </c>
      <c r="D126" s="0" t="s">
        <v>22</v>
      </c>
      <c r="E126" s="0" t="s">
        <v>7383</v>
      </c>
      <c r="F126" s="0" t="s">
        <v>4556</v>
      </c>
      <c r="G126" s="0" t="s">
        <v>227</v>
      </c>
      <c r="H126" s="0" t="s">
        <v>227</v>
      </c>
      <c r="I126" s="0" t="s">
        <v>228</v>
      </c>
      <c r="J126" s="0" t="s">
        <v>4632</v>
      </c>
      <c r="K126" s="0" t="s">
        <v>4633</v>
      </c>
      <c r="L126" s="0" t="s">
        <v>7384</v>
      </c>
      <c r="M126" s="0" t="s">
        <v>137</v>
      </c>
      <c r="N126" s="0" t="s">
        <v>137</v>
      </c>
      <c r="O126" s="0" t="s">
        <v>227</v>
      </c>
      <c r="P126" s="0" t="s">
        <v>227</v>
      </c>
      <c r="Q126" s="0" t="s">
        <v>228</v>
      </c>
      <c r="R126" s="0" t="s">
        <v>4632</v>
      </c>
      <c r="S126" s="0" t="s">
        <v>4633</v>
      </c>
      <c r="T126" s="0" t="s">
        <v>7043</v>
      </c>
      <c r="U126" s="0" t="s">
        <v>7044</v>
      </c>
      <c r="V126" s="0" t="s">
        <v>764</v>
      </c>
      <c r="W126" s="0" t="s">
        <v>7045</v>
      </c>
      <c r="X126" s="0" t="s">
        <v>7046</v>
      </c>
      <c r="Y126" s="0" t="s">
        <v>7044</v>
      </c>
      <c r="Z126" s="0" t="s">
        <v>7287</v>
      </c>
      <c r="AA126" s="0" t="s">
        <v>7288</v>
      </c>
      <c r="AB126" s="0" t="s">
        <v>7289</v>
      </c>
      <c r="AC126" s="0" t="s">
        <v>62</v>
      </c>
      <c r="AD126" s="0" t="s">
        <v>62</v>
      </c>
      <c r="AE126" s="0" t="s">
        <v>62</v>
      </c>
      <c r="AF126" s="0" t="s">
        <v>7385</v>
      </c>
      <c r="AG126" s="0" t="s">
        <v>1291</v>
      </c>
      <c r="AH126" s="0" t="s">
        <v>7385</v>
      </c>
      <c r="AI126" s="0" t="s">
        <v>1291</v>
      </c>
      <c r="AJ126" s="0" t="s">
        <v>7385</v>
      </c>
      <c r="AK126" s="0" t="s">
        <v>1291</v>
      </c>
      <c r="AL126" s="0" t="s">
        <v>7055</v>
      </c>
    </row>
    <row customHeight="1" ht="11.25">
      <c r="A127" s="0" t="s">
        <v>22</v>
      </c>
      <c r="B127" s="0" t="s">
        <v>48</v>
      </c>
      <c r="C127" s="0" t="s">
        <v>50</v>
      </c>
      <c r="D127" s="0" t="s">
        <v>22</v>
      </c>
      <c r="E127" s="0" t="s">
        <v>7386</v>
      </c>
      <c r="F127" s="0" t="s">
        <v>4556</v>
      </c>
      <c r="G127" s="0" t="s">
        <v>227</v>
      </c>
      <c r="H127" s="0" t="s">
        <v>227</v>
      </c>
      <c r="I127" s="0" t="s">
        <v>228</v>
      </c>
      <c r="J127" s="0" t="s">
        <v>4632</v>
      </c>
      <c r="K127" s="0" t="s">
        <v>4633</v>
      </c>
      <c r="L127" s="0" t="s">
        <v>7306</v>
      </c>
      <c r="M127" s="0" t="s">
        <v>5251</v>
      </c>
      <c r="N127" s="0" t="s">
        <v>137</v>
      </c>
      <c r="O127" s="0" t="s">
        <v>227</v>
      </c>
      <c r="P127" s="0" t="s">
        <v>227</v>
      </c>
      <c r="Q127" s="0" t="s">
        <v>228</v>
      </c>
      <c r="R127" s="0" t="s">
        <v>4632</v>
      </c>
      <c r="S127" s="0" t="s">
        <v>4633</v>
      </c>
      <c r="T127" s="0" t="s">
        <v>7043</v>
      </c>
      <c r="U127" s="0" t="s">
        <v>7044</v>
      </c>
      <c r="V127" s="0" t="s">
        <v>764</v>
      </c>
      <c r="W127" s="0" t="s">
        <v>7045</v>
      </c>
      <c r="X127" s="0" t="s">
        <v>7046</v>
      </c>
      <c r="Y127" s="0" t="s">
        <v>7044</v>
      </c>
      <c r="Z127" s="0" t="s">
        <v>7287</v>
      </c>
      <c r="AA127" s="0" t="s">
        <v>7288</v>
      </c>
      <c r="AB127" s="0" t="s">
        <v>7289</v>
      </c>
      <c r="AC127" s="0" t="s">
        <v>62</v>
      </c>
      <c r="AD127" s="0" t="s">
        <v>62</v>
      </c>
      <c r="AE127" s="0" t="s">
        <v>62</v>
      </c>
      <c r="AF127" s="0" t="s">
        <v>7387</v>
      </c>
      <c r="AG127" s="0" t="s">
        <v>7388</v>
      </c>
      <c r="AH127" s="0" t="s">
        <v>7387</v>
      </c>
      <c r="AI127" s="0" t="s">
        <v>7388</v>
      </c>
      <c r="AJ127" s="0" t="s">
        <v>7387</v>
      </c>
      <c r="AK127" s="0" t="s">
        <v>7388</v>
      </c>
      <c r="AL127" s="0" t="s">
        <v>7055</v>
      </c>
    </row>
    <row customHeight="1" ht="11.25">
      <c r="A128" s="0" t="s">
        <v>22</v>
      </c>
      <c r="B128" s="0" t="s">
        <v>48</v>
      </c>
      <c r="C128" s="0" t="s">
        <v>50</v>
      </c>
      <c r="D128" s="0" t="s">
        <v>22</v>
      </c>
      <c r="E128" s="0" t="s">
        <v>7386</v>
      </c>
      <c r="F128" s="0" t="s">
        <v>4556</v>
      </c>
      <c r="G128" s="0" t="s">
        <v>227</v>
      </c>
      <c r="H128" s="0" t="s">
        <v>227</v>
      </c>
      <c r="I128" s="0" t="s">
        <v>228</v>
      </c>
      <c r="J128" s="0" t="s">
        <v>4632</v>
      </c>
      <c r="K128" s="0" t="s">
        <v>4633</v>
      </c>
      <c r="L128" s="0" t="s">
        <v>7306</v>
      </c>
      <c r="M128" s="0" t="s">
        <v>5251</v>
      </c>
      <c r="N128" s="0" t="s">
        <v>137</v>
      </c>
      <c r="O128" s="0" t="s">
        <v>227</v>
      </c>
      <c r="P128" s="0" t="s">
        <v>227</v>
      </c>
      <c r="Q128" s="0" t="s">
        <v>228</v>
      </c>
      <c r="R128" s="0" t="s">
        <v>4632</v>
      </c>
      <c r="S128" s="0" t="s">
        <v>4633</v>
      </c>
      <c r="T128" s="0" t="s">
        <v>7043</v>
      </c>
      <c r="U128" s="0" t="s">
        <v>7044</v>
      </c>
      <c r="V128" s="0" t="s">
        <v>764</v>
      </c>
      <c r="W128" s="0" t="s">
        <v>7045</v>
      </c>
      <c r="X128" s="0" t="s">
        <v>7046</v>
      </c>
      <c r="Y128" s="0" t="s">
        <v>7044</v>
      </c>
      <c r="Z128" s="0" t="s">
        <v>7287</v>
      </c>
      <c r="AA128" s="0" t="s">
        <v>7288</v>
      </c>
      <c r="AB128" s="0" t="s">
        <v>7289</v>
      </c>
      <c r="AC128" s="0" t="s">
        <v>62</v>
      </c>
      <c r="AD128" s="0" t="s">
        <v>62</v>
      </c>
      <c r="AE128" s="0" t="s">
        <v>62</v>
      </c>
      <c r="AF128" s="0" t="s">
        <v>7387</v>
      </c>
      <c r="AG128" s="0" t="s">
        <v>7388</v>
      </c>
      <c r="AH128" s="0" t="s">
        <v>7387</v>
      </c>
      <c r="AI128" s="0" t="s">
        <v>7388</v>
      </c>
      <c r="AJ128" s="0" t="s">
        <v>7387</v>
      </c>
      <c r="AK128" s="0" t="s">
        <v>7388</v>
      </c>
      <c r="AL128" s="0" t="s">
        <v>7055</v>
      </c>
    </row>
    <row customHeight="1" ht="11.25">
      <c r="A129" s="0" t="s">
        <v>22</v>
      </c>
      <c r="B129" s="0" t="s">
        <v>48</v>
      </c>
      <c r="C129" s="0" t="s">
        <v>50</v>
      </c>
      <c r="D129" s="0" t="s">
        <v>22</v>
      </c>
      <c r="E129" s="0" t="s">
        <v>7389</v>
      </c>
      <c r="F129" s="0" t="s">
        <v>4556</v>
      </c>
      <c r="G129" s="0" t="s">
        <v>227</v>
      </c>
      <c r="H129" s="0" t="s">
        <v>227</v>
      </c>
      <c r="I129" s="0" t="s">
        <v>228</v>
      </c>
      <c r="J129" s="0" t="s">
        <v>4632</v>
      </c>
      <c r="K129" s="0" t="s">
        <v>4633</v>
      </c>
      <c r="L129" s="0" t="s">
        <v>7346</v>
      </c>
      <c r="M129" s="0" t="s">
        <v>140</v>
      </c>
      <c r="N129" s="0" t="s">
        <v>137</v>
      </c>
      <c r="O129" s="0" t="s">
        <v>227</v>
      </c>
      <c r="P129" s="0" t="s">
        <v>227</v>
      </c>
      <c r="Q129" s="0" t="s">
        <v>228</v>
      </c>
      <c r="R129" s="0" t="s">
        <v>4632</v>
      </c>
      <c r="S129" s="0" t="s">
        <v>4633</v>
      </c>
      <c r="T129" s="0" t="s">
        <v>7043</v>
      </c>
      <c r="U129" s="0" t="s">
        <v>7044</v>
      </c>
      <c r="V129" s="0" t="s">
        <v>764</v>
      </c>
      <c r="W129" s="0" t="s">
        <v>7045</v>
      </c>
      <c r="X129" s="0" t="s">
        <v>7046</v>
      </c>
      <c r="Y129" s="0" t="s">
        <v>7044</v>
      </c>
      <c r="Z129" s="0" t="s">
        <v>7287</v>
      </c>
      <c r="AA129" s="0" t="s">
        <v>7288</v>
      </c>
      <c r="AB129" s="0" t="s">
        <v>7289</v>
      </c>
      <c r="AC129" s="0" t="s">
        <v>62</v>
      </c>
      <c r="AD129" s="0" t="s">
        <v>62</v>
      </c>
      <c r="AE129" s="0" t="s">
        <v>62</v>
      </c>
      <c r="AF129" s="0" t="s">
        <v>7390</v>
      </c>
      <c r="AG129" s="0" t="s">
        <v>7391</v>
      </c>
      <c r="AH129" s="0" t="s">
        <v>7390</v>
      </c>
      <c r="AI129" s="0" t="s">
        <v>7391</v>
      </c>
      <c r="AJ129" s="0" t="s">
        <v>7390</v>
      </c>
      <c r="AK129" s="0" t="s">
        <v>7391</v>
      </c>
      <c r="AL129" s="0" t="s">
        <v>7348</v>
      </c>
    </row>
    <row customHeight="1" ht="11.25">
      <c r="A130" s="0" t="s">
        <v>22</v>
      </c>
      <c r="B130" s="0" t="s">
        <v>48</v>
      </c>
      <c r="C130" s="0" t="s">
        <v>50</v>
      </c>
      <c r="D130" s="0" t="s">
        <v>22</v>
      </c>
      <c r="E130" s="0" t="s">
        <v>7389</v>
      </c>
      <c r="F130" s="0" t="s">
        <v>4556</v>
      </c>
      <c r="G130" s="0" t="s">
        <v>227</v>
      </c>
      <c r="H130" s="0" t="s">
        <v>227</v>
      </c>
      <c r="I130" s="0" t="s">
        <v>228</v>
      </c>
      <c r="J130" s="0" t="s">
        <v>4632</v>
      </c>
      <c r="K130" s="0" t="s">
        <v>4633</v>
      </c>
      <c r="L130" s="0" t="s">
        <v>7346</v>
      </c>
      <c r="M130" s="0" t="s">
        <v>140</v>
      </c>
      <c r="N130" s="0" t="s">
        <v>137</v>
      </c>
      <c r="O130" s="0" t="s">
        <v>227</v>
      </c>
      <c r="P130" s="0" t="s">
        <v>227</v>
      </c>
      <c r="Q130" s="0" t="s">
        <v>228</v>
      </c>
      <c r="R130" s="0" t="s">
        <v>4632</v>
      </c>
      <c r="S130" s="0" t="s">
        <v>4633</v>
      </c>
      <c r="T130" s="0" t="s">
        <v>7043</v>
      </c>
      <c r="U130" s="0" t="s">
        <v>7044</v>
      </c>
      <c r="V130" s="0" t="s">
        <v>764</v>
      </c>
      <c r="W130" s="0" t="s">
        <v>7045</v>
      </c>
      <c r="X130" s="0" t="s">
        <v>7046</v>
      </c>
      <c r="Y130" s="0" t="s">
        <v>7044</v>
      </c>
      <c r="Z130" s="0" t="s">
        <v>7287</v>
      </c>
      <c r="AA130" s="0" t="s">
        <v>7288</v>
      </c>
      <c r="AB130" s="0" t="s">
        <v>7289</v>
      </c>
      <c r="AC130" s="0" t="s">
        <v>62</v>
      </c>
      <c r="AD130" s="0" t="s">
        <v>62</v>
      </c>
      <c r="AE130" s="0" t="s">
        <v>62</v>
      </c>
      <c r="AF130" s="0" t="s">
        <v>7390</v>
      </c>
      <c r="AG130" s="0" t="s">
        <v>7391</v>
      </c>
      <c r="AH130" s="0" t="s">
        <v>7390</v>
      </c>
      <c r="AI130" s="0" t="s">
        <v>7391</v>
      </c>
      <c r="AJ130" s="0" t="s">
        <v>7390</v>
      </c>
      <c r="AK130" s="0" t="s">
        <v>7391</v>
      </c>
      <c r="AL130" s="0" t="s">
        <v>7348</v>
      </c>
    </row>
    <row customHeight="1" ht="11.25">
      <c r="A131" s="0" t="s">
        <v>22</v>
      </c>
      <c r="B131" s="0" t="s">
        <v>48</v>
      </c>
      <c r="C131" s="0" t="s">
        <v>50</v>
      </c>
      <c r="D131" s="0" t="s">
        <v>22</v>
      </c>
      <c r="E131" s="0" t="s">
        <v>7392</v>
      </c>
      <c r="F131" s="0" t="s">
        <v>4556</v>
      </c>
      <c r="G131" s="0" t="s">
        <v>227</v>
      </c>
      <c r="H131" s="0" t="s">
        <v>227</v>
      </c>
      <c r="I131" s="0" t="s">
        <v>228</v>
      </c>
      <c r="J131" s="0" t="s">
        <v>4632</v>
      </c>
      <c r="K131" s="0" t="s">
        <v>4633</v>
      </c>
      <c r="L131" s="0" t="s">
        <v>7346</v>
      </c>
      <c r="M131" s="0" t="s">
        <v>137</v>
      </c>
      <c r="N131" s="0" t="s">
        <v>137</v>
      </c>
      <c r="O131" s="0" t="s">
        <v>227</v>
      </c>
      <c r="P131" s="0" t="s">
        <v>227</v>
      </c>
      <c r="Q131" s="0" t="s">
        <v>228</v>
      </c>
      <c r="R131" s="0" t="s">
        <v>4632</v>
      </c>
      <c r="S131" s="0" t="s">
        <v>4633</v>
      </c>
      <c r="T131" s="0" t="s">
        <v>7043</v>
      </c>
      <c r="U131" s="0" t="s">
        <v>7044</v>
      </c>
      <c r="V131" s="0" t="s">
        <v>764</v>
      </c>
      <c r="W131" s="0" t="s">
        <v>7045</v>
      </c>
      <c r="X131" s="0" t="s">
        <v>7046</v>
      </c>
      <c r="Y131" s="0" t="s">
        <v>7044</v>
      </c>
      <c r="Z131" s="0" t="s">
        <v>7287</v>
      </c>
      <c r="AA131" s="0" t="s">
        <v>7288</v>
      </c>
      <c r="AB131" s="0" t="s">
        <v>7289</v>
      </c>
      <c r="AC131" s="0" t="s">
        <v>62</v>
      </c>
      <c r="AD131" s="0" t="s">
        <v>62</v>
      </c>
      <c r="AE131" s="0" t="s">
        <v>62</v>
      </c>
      <c r="AF131" s="0" t="s">
        <v>7390</v>
      </c>
      <c r="AG131" s="0" t="s">
        <v>7393</v>
      </c>
      <c r="AH131" s="0" t="s">
        <v>7390</v>
      </c>
      <c r="AI131" s="0" t="s">
        <v>7393</v>
      </c>
      <c r="AJ131" s="0" t="s">
        <v>7390</v>
      </c>
      <c r="AK131" s="0" t="s">
        <v>7393</v>
      </c>
      <c r="AL131" s="0" t="s">
        <v>7348</v>
      </c>
    </row>
    <row customHeight="1" ht="11.25">
      <c r="A132" s="0" t="s">
        <v>22</v>
      </c>
      <c r="B132" s="0" t="s">
        <v>48</v>
      </c>
      <c r="C132" s="0" t="s">
        <v>50</v>
      </c>
      <c r="D132" s="0" t="s">
        <v>22</v>
      </c>
      <c r="E132" s="0" t="s">
        <v>7392</v>
      </c>
      <c r="F132" s="0" t="s">
        <v>4556</v>
      </c>
      <c r="G132" s="0" t="s">
        <v>227</v>
      </c>
      <c r="H132" s="0" t="s">
        <v>227</v>
      </c>
      <c r="I132" s="0" t="s">
        <v>228</v>
      </c>
      <c r="J132" s="0" t="s">
        <v>4632</v>
      </c>
      <c r="K132" s="0" t="s">
        <v>4633</v>
      </c>
      <c r="L132" s="0" t="s">
        <v>7346</v>
      </c>
      <c r="M132" s="0" t="s">
        <v>137</v>
      </c>
      <c r="N132" s="0" t="s">
        <v>137</v>
      </c>
      <c r="O132" s="0" t="s">
        <v>227</v>
      </c>
      <c r="P132" s="0" t="s">
        <v>227</v>
      </c>
      <c r="Q132" s="0" t="s">
        <v>228</v>
      </c>
      <c r="R132" s="0" t="s">
        <v>4632</v>
      </c>
      <c r="S132" s="0" t="s">
        <v>4633</v>
      </c>
      <c r="T132" s="0" t="s">
        <v>7043</v>
      </c>
      <c r="U132" s="0" t="s">
        <v>7044</v>
      </c>
      <c r="V132" s="0" t="s">
        <v>764</v>
      </c>
      <c r="W132" s="0" t="s">
        <v>7045</v>
      </c>
      <c r="X132" s="0" t="s">
        <v>7046</v>
      </c>
      <c r="Y132" s="0" t="s">
        <v>7044</v>
      </c>
      <c r="Z132" s="0" t="s">
        <v>7287</v>
      </c>
      <c r="AA132" s="0" t="s">
        <v>7288</v>
      </c>
      <c r="AB132" s="0" t="s">
        <v>7289</v>
      </c>
      <c r="AC132" s="0" t="s">
        <v>62</v>
      </c>
      <c r="AD132" s="0" t="s">
        <v>62</v>
      </c>
      <c r="AE132" s="0" t="s">
        <v>62</v>
      </c>
      <c r="AF132" s="0" t="s">
        <v>7390</v>
      </c>
      <c r="AG132" s="0" t="s">
        <v>7393</v>
      </c>
      <c r="AH132" s="0" t="s">
        <v>7390</v>
      </c>
      <c r="AI132" s="0" t="s">
        <v>7393</v>
      </c>
      <c r="AJ132" s="0" t="s">
        <v>7390</v>
      </c>
      <c r="AK132" s="0" t="s">
        <v>7393</v>
      </c>
      <c r="AL132" s="0" t="s">
        <v>7348</v>
      </c>
    </row>
    <row customHeight="1" ht="11.25">
      <c r="A133" s="0" t="s">
        <v>22</v>
      </c>
      <c r="B133" s="0" t="s">
        <v>48</v>
      </c>
      <c r="C133" s="0" t="s">
        <v>50</v>
      </c>
      <c r="D133" s="0" t="s">
        <v>22</v>
      </c>
      <c r="E133" s="0" t="s">
        <v>7394</v>
      </c>
      <c r="F133" s="0" t="s">
        <v>4556</v>
      </c>
      <c r="G133" s="0" t="s">
        <v>227</v>
      </c>
      <c r="H133" s="0" t="s">
        <v>227</v>
      </c>
      <c r="I133" s="0" t="s">
        <v>228</v>
      </c>
      <c r="J133" s="0" t="s">
        <v>4632</v>
      </c>
      <c r="K133" s="0" t="s">
        <v>4633</v>
      </c>
      <c r="L133" s="0" t="s">
        <v>7395</v>
      </c>
      <c r="M133" s="0" t="s">
        <v>91</v>
      </c>
      <c r="N133" s="0" t="s">
        <v>137</v>
      </c>
      <c r="O133" s="0" t="s">
        <v>227</v>
      </c>
      <c r="P133" s="0" t="s">
        <v>227</v>
      </c>
      <c r="Q133" s="0" t="s">
        <v>228</v>
      </c>
      <c r="R133" s="0" t="s">
        <v>4632</v>
      </c>
      <c r="S133" s="0" t="s">
        <v>4633</v>
      </c>
      <c r="T133" s="0" t="s">
        <v>7043</v>
      </c>
      <c r="U133" s="0" t="s">
        <v>7044</v>
      </c>
      <c r="V133" s="0" t="s">
        <v>764</v>
      </c>
      <c r="W133" s="0" t="s">
        <v>7045</v>
      </c>
      <c r="X133" s="0" t="s">
        <v>7046</v>
      </c>
      <c r="Y133" s="0" t="s">
        <v>7044</v>
      </c>
      <c r="Z133" s="0" t="s">
        <v>7287</v>
      </c>
      <c r="AA133" s="0" t="s">
        <v>7288</v>
      </c>
      <c r="AB133" s="0" t="s">
        <v>7289</v>
      </c>
      <c r="AC133" s="0" t="s">
        <v>62</v>
      </c>
      <c r="AD133" s="0" t="s">
        <v>62</v>
      </c>
      <c r="AE133" s="0" t="s">
        <v>62</v>
      </c>
      <c r="AF133" s="0" t="s">
        <v>7396</v>
      </c>
      <c r="AG133" s="0" t="s">
        <v>7396</v>
      </c>
      <c r="AH133" s="0" t="s">
        <v>7396</v>
      </c>
      <c r="AI133" s="0" t="s">
        <v>7396</v>
      </c>
      <c r="AJ133" s="0" t="s">
        <v>7396</v>
      </c>
      <c r="AK133" s="0" t="s">
        <v>7396</v>
      </c>
      <c r="AL133" s="0" t="s">
        <v>7320</v>
      </c>
    </row>
    <row customHeight="1" ht="11.25">
      <c r="A134" s="0" t="s">
        <v>22</v>
      </c>
      <c r="B134" s="0" t="s">
        <v>48</v>
      </c>
      <c r="C134" s="0" t="s">
        <v>50</v>
      </c>
      <c r="D134" s="0" t="s">
        <v>22</v>
      </c>
      <c r="E134" s="0" t="s">
        <v>7394</v>
      </c>
      <c r="F134" s="0" t="s">
        <v>4556</v>
      </c>
      <c r="G134" s="0" t="s">
        <v>227</v>
      </c>
      <c r="H134" s="0" t="s">
        <v>227</v>
      </c>
      <c r="I134" s="0" t="s">
        <v>228</v>
      </c>
      <c r="J134" s="0" t="s">
        <v>4632</v>
      </c>
      <c r="K134" s="0" t="s">
        <v>4633</v>
      </c>
      <c r="L134" s="0" t="s">
        <v>7395</v>
      </c>
      <c r="M134" s="0" t="s">
        <v>91</v>
      </c>
      <c r="N134" s="0" t="s">
        <v>137</v>
      </c>
      <c r="O134" s="0" t="s">
        <v>227</v>
      </c>
      <c r="P134" s="0" t="s">
        <v>227</v>
      </c>
      <c r="Q134" s="0" t="s">
        <v>228</v>
      </c>
      <c r="R134" s="0" t="s">
        <v>4632</v>
      </c>
      <c r="S134" s="0" t="s">
        <v>4633</v>
      </c>
      <c r="T134" s="0" t="s">
        <v>7043</v>
      </c>
      <c r="U134" s="0" t="s">
        <v>7044</v>
      </c>
      <c r="V134" s="0" t="s">
        <v>764</v>
      </c>
      <c r="W134" s="0" t="s">
        <v>7045</v>
      </c>
      <c r="X134" s="0" t="s">
        <v>7046</v>
      </c>
      <c r="Y134" s="0" t="s">
        <v>7044</v>
      </c>
      <c r="Z134" s="0" t="s">
        <v>7287</v>
      </c>
      <c r="AA134" s="0" t="s">
        <v>7288</v>
      </c>
      <c r="AB134" s="0" t="s">
        <v>7289</v>
      </c>
      <c r="AC134" s="0" t="s">
        <v>62</v>
      </c>
      <c r="AD134" s="0" t="s">
        <v>62</v>
      </c>
      <c r="AE134" s="0" t="s">
        <v>62</v>
      </c>
      <c r="AF134" s="0" t="s">
        <v>7397</v>
      </c>
      <c r="AG134" s="0" t="s">
        <v>7396</v>
      </c>
      <c r="AH134" s="0" t="s">
        <v>7397</v>
      </c>
      <c r="AI134" s="0" t="s">
        <v>7396</v>
      </c>
      <c r="AJ134" s="0" t="s">
        <v>7397</v>
      </c>
      <c r="AK134" s="0" t="s">
        <v>7396</v>
      </c>
      <c r="AL134" s="0" t="s">
        <v>7320</v>
      </c>
    </row>
    <row customHeight="1" ht="11.25">
      <c r="A135" s="0" t="s">
        <v>22</v>
      </c>
      <c r="B135" s="0" t="s">
        <v>48</v>
      </c>
      <c r="C135" s="0" t="s">
        <v>50</v>
      </c>
      <c r="D135" s="0" t="s">
        <v>22</v>
      </c>
      <c r="E135" s="0" t="s">
        <v>7398</v>
      </c>
      <c r="F135" s="0" t="s">
        <v>4556</v>
      </c>
      <c r="G135" s="0" t="s">
        <v>227</v>
      </c>
      <c r="H135" s="0" t="s">
        <v>227</v>
      </c>
      <c r="I135" s="0" t="s">
        <v>228</v>
      </c>
      <c r="J135" s="0" t="s">
        <v>4632</v>
      </c>
      <c r="K135" s="0" t="s">
        <v>4633</v>
      </c>
      <c r="L135" s="0" t="s">
        <v>7399</v>
      </c>
      <c r="M135" s="0" t="s">
        <v>142</v>
      </c>
      <c r="N135" s="0" t="s">
        <v>137</v>
      </c>
      <c r="O135" s="0" t="s">
        <v>227</v>
      </c>
      <c r="P135" s="0" t="s">
        <v>227</v>
      </c>
      <c r="Q135" s="0" t="s">
        <v>228</v>
      </c>
      <c r="R135" s="0" t="s">
        <v>4632</v>
      </c>
      <c r="S135" s="0" t="s">
        <v>4633</v>
      </c>
      <c r="T135" s="0" t="s">
        <v>7043</v>
      </c>
      <c r="U135" s="0" t="s">
        <v>7044</v>
      </c>
      <c r="V135" s="0" t="s">
        <v>764</v>
      </c>
      <c r="W135" s="0" t="s">
        <v>7045</v>
      </c>
      <c r="X135" s="0" t="s">
        <v>7046</v>
      </c>
      <c r="Y135" s="0" t="s">
        <v>7044</v>
      </c>
      <c r="Z135" s="0" t="s">
        <v>7287</v>
      </c>
      <c r="AA135" s="0" t="s">
        <v>7288</v>
      </c>
      <c r="AB135" s="0" t="s">
        <v>7289</v>
      </c>
      <c r="AC135" s="0" t="s">
        <v>62</v>
      </c>
      <c r="AD135" s="0" t="s">
        <v>62</v>
      </c>
      <c r="AE135" s="0" t="s">
        <v>62</v>
      </c>
      <c r="AF135" s="0" t="s">
        <v>7302</v>
      </c>
      <c r="AG135" s="0" t="s">
        <v>7302</v>
      </c>
      <c r="AH135" s="0" t="s">
        <v>7302</v>
      </c>
      <c r="AI135" s="0" t="s">
        <v>7302</v>
      </c>
      <c r="AJ135" s="0" t="s">
        <v>7302</v>
      </c>
      <c r="AK135" s="0" t="s">
        <v>7302</v>
      </c>
      <c r="AL135" s="0" t="s">
        <v>7320</v>
      </c>
    </row>
    <row customHeight="1" ht="11.25">
      <c r="A136" s="0" t="s">
        <v>22</v>
      </c>
      <c r="B136" s="0" t="s">
        <v>48</v>
      </c>
      <c r="C136" s="0" t="s">
        <v>50</v>
      </c>
      <c r="D136" s="0" t="s">
        <v>22</v>
      </c>
      <c r="E136" s="0" t="s">
        <v>7398</v>
      </c>
      <c r="F136" s="0" t="s">
        <v>4556</v>
      </c>
      <c r="G136" s="0" t="s">
        <v>227</v>
      </c>
      <c r="H136" s="0" t="s">
        <v>227</v>
      </c>
      <c r="I136" s="0" t="s">
        <v>228</v>
      </c>
      <c r="J136" s="0" t="s">
        <v>4632</v>
      </c>
      <c r="K136" s="0" t="s">
        <v>4633</v>
      </c>
      <c r="L136" s="0" t="s">
        <v>7399</v>
      </c>
      <c r="M136" s="0" t="s">
        <v>142</v>
      </c>
      <c r="N136" s="0" t="s">
        <v>137</v>
      </c>
      <c r="O136" s="0" t="s">
        <v>227</v>
      </c>
      <c r="P136" s="0" t="s">
        <v>227</v>
      </c>
      <c r="Q136" s="0" t="s">
        <v>228</v>
      </c>
      <c r="R136" s="0" t="s">
        <v>4632</v>
      </c>
      <c r="S136" s="0" t="s">
        <v>4633</v>
      </c>
      <c r="T136" s="0" t="s">
        <v>7043</v>
      </c>
      <c r="U136" s="0" t="s">
        <v>7044</v>
      </c>
      <c r="V136" s="0" t="s">
        <v>764</v>
      </c>
      <c r="W136" s="0" t="s">
        <v>7045</v>
      </c>
      <c r="X136" s="0" t="s">
        <v>7046</v>
      </c>
      <c r="Y136" s="0" t="s">
        <v>7044</v>
      </c>
      <c r="Z136" s="0" t="s">
        <v>7287</v>
      </c>
      <c r="AA136" s="0" t="s">
        <v>7288</v>
      </c>
      <c r="AB136" s="0" t="s">
        <v>7289</v>
      </c>
      <c r="AC136" s="0" t="s">
        <v>62</v>
      </c>
      <c r="AD136" s="0" t="s">
        <v>62</v>
      </c>
      <c r="AE136" s="0" t="s">
        <v>62</v>
      </c>
      <c r="AF136" s="0" t="s">
        <v>7302</v>
      </c>
      <c r="AG136" s="0" t="s">
        <v>7302</v>
      </c>
      <c r="AH136" s="0" t="s">
        <v>7302</v>
      </c>
      <c r="AI136" s="0" t="s">
        <v>7302</v>
      </c>
      <c r="AJ136" s="0" t="s">
        <v>7302</v>
      </c>
      <c r="AK136" s="0" t="s">
        <v>7302</v>
      </c>
      <c r="AL136" s="0" t="s">
        <v>7320</v>
      </c>
    </row>
    <row customHeight="1" ht="11.25">
      <c r="A137" s="0" t="s">
        <v>22</v>
      </c>
      <c r="B137" s="0" t="s">
        <v>48</v>
      </c>
      <c r="C137" s="0" t="s">
        <v>50</v>
      </c>
      <c r="D137" s="0" t="s">
        <v>22</v>
      </c>
      <c r="E137" s="0" t="s">
        <v>7400</v>
      </c>
      <c r="F137" s="0" t="s">
        <v>4556</v>
      </c>
      <c r="G137" s="0" t="s">
        <v>227</v>
      </c>
      <c r="H137" s="0" t="s">
        <v>227</v>
      </c>
      <c r="I137" s="0" t="s">
        <v>228</v>
      </c>
      <c r="J137" s="0" t="s">
        <v>4632</v>
      </c>
      <c r="K137" s="0" t="s">
        <v>4633</v>
      </c>
      <c r="L137" s="0" t="s">
        <v>7401</v>
      </c>
      <c r="M137" s="0" t="s">
        <v>4635</v>
      </c>
      <c r="N137" s="0" t="s">
        <v>137</v>
      </c>
      <c r="O137" s="0" t="s">
        <v>227</v>
      </c>
      <c r="P137" s="0" t="s">
        <v>227</v>
      </c>
      <c r="Q137" s="0" t="s">
        <v>228</v>
      </c>
      <c r="R137" s="0" t="s">
        <v>4632</v>
      </c>
      <c r="S137" s="0" t="s">
        <v>4633</v>
      </c>
      <c r="T137" s="0" t="s">
        <v>7043</v>
      </c>
      <c r="U137" s="0" t="s">
        <v>7044</v>
      </c>
      <c r="V137" s="0" t="s">
        <v>764</v>
      </c>
      <c r="W137" s="0" t="s">
        <v>7045</v>
      </c>
      <c r="X137" s="0" t="s">
        <v>7046</v>
      </c>
      <c r="Y137" s="0" t="s">
        <v>7044</v>
      </c>
      <c r="Z137" s="0" t="s">
        <v>7287</v>
      </c>
      <c r="AA137" s="0" t="s">
        <v>7288</v>
      </c>
      <c r="AB137" s="0" t="s">
        <v>7289</v>
      </c>
      <c r="AC137" s="0" t="s">
        <v>62</v>
      </c>
      <c r="AD137" s="0" t="s">
        <v>62</v>
      </c>
      <c r="AE137" s="0" t="s">
        <v>62</v>
      </c>
      <c r="AF137" s="0" t="s">
        <v>7402</v>
      </c>
      <c r="AG137" s="0" t="s">
        <v>7403</v>
      </c>
      <c r="AH137" s="0" t="s">
        <v>7402</v>
      </c>
      <c r="AI137" s="0" t="s">
        <v>7403</v>
      </c>
      <c r="AJ137" s="0" t="s">
        <v>7402</v>
      </c>
      <c r="AK137" s="0" t="s">
        <v>7403</v>
      </c>
      <c r="AL137" s="0" t="s">
        <v>7055</v>
      </c>
    </row>
    <row customHeight="1" ht="11.25">
      <c r="A138" s="0" t="s">
        <v>22</v>
      </c>
      <c r="B138" s="0" t="s">
        <v>48</v>
      </c>
      <c r="C138" s="0" t="s">
        <v>50</v>
      </c>
      <c r="D138" s="0" t="s">
        <v>22</v>
      </c>
      <c r="E138" s="0" t="s">
        <v>7400</v>
      </c>
      <c r="F138" s="0" t="s">
        <v>4556</v>
      </c>
      <c r="G138" s="0" t="s">
        <v>227</v>
      </c>
      <c r="H138" s="0" t="s">
        <v>227</v>
      </c>
      <c r="I138" s="0" t="s">
        <v>228</v>
      </c>
      <c r="J138" s="0" t="s">
        <v>4632</v>
      </c>
      <c r="K138" s="0" t="s">
        <v>4633</v>
      </c>
      <c r="L138" s="0" t="s">
        <v>7401</v>
      </c>
      <c r="M138" s="0" t="s">
        <v>4635</v>
      </c>
      <c r="N138" s="0" t="s">
        <v>137</v>
      </c>
      <c r="O138" s="0" t="s">
        <v>227</v>
      </c>
      <c r="P138" s="0" t="s">
        <v>227</v>
      </c>
      <c r="Q138" s="0" t="s">
        <v>228</v>
      </c>
      <c r="R138" s="0" t="s">
        <v>4632</v>
      </c>
      <c r="S138" s="0" t="s">
        <v>4633</v>
      </c>
      <c r="T138" s="0" t="s">
        <v>7043</v>
      </c>
      <c r="U138" s="0" t="s">
        <v>7044</v>
      </c>
      <c r="V138" s="0" t="s">
        <v>764</v>
      </c>
      <c r="W138" s="0" t="s">
        <v>7045</v>
      </c>
      <c r="X138" s="0" t="s">
        <v>7046</v>
      </c>
      <c r="Y138" s="0" t="s">
        <v>7044</v>
      </c>
      <c r="Z138" s="0" t="s">
        <v>7287</v>
      </c>
      <c r="AA138" s="0" t="s">
        <v>7288</v>
      </c>
      <c r="AB138" s="0" t="s">
        <v>7289</v>
      </c>
      <c r="AC138" s="0" t="s">
        <v>62</v>
      </c>
      <c r="AD138" s="0" t="s">
        <v>62</v>
      </c>
      <c r="AE138" s="0" t="s">
        <v>62</v>
      </c>
      <c r="AF138" s="0" t="s">
        <v>7404</v>
      </c>
      <c r="AG138" s="0" t="s">
        <v>7403</v>
      </c>
      <c r="AH138" s="0" t="s">
        <v>7404</v>
      </c>
      <c r="AI138" s="0" t="s">
        <v>7403</v>
      </c>
      <c r="AJ138" s="0" t="s">
        <v>7404</v>
      </c>
      <c r="AK138" s="0" t="s">
        <v>7403</v>
      </c>
      <c r="AL138" s="0" t="s">
        <v>7055</v>
      </c>
    </row>
    <row customHeight="1" ht="11.25">
      <c r="A139" s="0" t="s">
        <v>22</v>
      </c>
      <c r="B139" s="0" t="s">
        <v>48</v>
      </c>
      <c r="C139" s="0" t="s">
        <v>50</v>
      </c>
      <c r="D139" s="0" t="s">
        <v>22</v>
      </c>
      <c r="E139" s="0" t="s">
        <v>7405</v>
      </c>
      <c r="F139" s="0" t="s">
        <v>4556</v>
      </c>
      <c r="G139" s="0" t="s">
        <v>227</v>
      </c>
      <c r="H139" s="0" t="s">
        <v>227</v>
      </c>
      <c r="I139" s="0" t="s">
        <v>228</v>
      </c>
      <c r="J139" s="0" t="s">
        <v>4632</v>
      </c>
      <c r="K139" s="0" t="s">
        <v>4633</v>
      </c>
      <c r="L139" s="0" t="s">
        <v>7406</v>
      </c>
      <c r="M139" s="0" t="s">
        <v>93</v>
      </c>
      <c r="N139" s="0" t="s">
        <v>137</v>
      </c>
      <c r="O139" s="0" t="s">
        <v>227</v>
      </c>
      <c r="P139" s="0" t="s">
        <v>227</v>
      </c>
      <c r="Q139" s="0" t="s">
        <v>228</v>
      </c>
      <c r="R139" s="0" t="s">
        <v>4632</v>
      </c>
      <c r="S139" s="0" t="s">
        <v>4633</v>
      </c>
      <c r="T139" s="0" t="s">
        <v>7043</v>
      </c>
      <c r="U139" s="0" t="s">
        <v>7044</v>
      </c>
      <c r="V139" s="0" t="s">
        <v>764</v>
      </c>
      <c r="W139" s="0" t="s">
        <v>7045</v>
      </c>
      <c r="X139" s="0" t="s">
        <v>7046</v>
      </c>
      <c r="Y139" s="0" t="s">
        <v>7044</v>
      </c>
      <c r="Z139" s="0" t="s">
        <v>7287</v>
      </c>
      <c r="AA139" s="0" t="s">
        <v>7288</v>
      </c>
      <c r="AB139" s="0" t="s">
        <v>7289</v>
      </c>
      <c r="AC139" s="0" t="s">
        <v>62</v>
      </c>
      <c r="AD139" s="0" t="s">
        <v>62</v>
      </c>
      <c r="AE139" s="0" t="s">
        <v>62</v>
      </c>
      <c r="AF139" s="0" t="s">
        <v>92</v>
      </c>
      <c r="AG139" s="0" t="s">
        <v>7407</v>
      </c>
      <c r="AH139" s="0" t="s">
        <v>92</v>
      </c>
      <c r="AI139" s="0" t="s">
        <v>7407</v>
      </c>
      <c r="AJ139" s="0" t="s">
        <v>92</v>
      </c>
      <c r="AK139" s="0" t="s">
        <v>7407</v>
      </c>
      <c r="AL139" s="0" t="s">
        <v>7055</v>
      </c>
    </row>
    <row customHeight="1" ht="11.25">
      <c r="A140" s="0" t="s">
        <v>22</v>
      </c>
      <c r="B140" s="0" t="s">
        <v>48</v>
      </c>
      <c r="C140" s="0" t="s">
        <v>50</v>
      </c>
      <c r="D140" s="0" t="s">
        <v>22</v>
      </c>
      <c r="E140" s="0" t="s">
        <v>7405</v>
      </c>
      <c r="F140" s="0" t="s">
        <v>4556</v>
      </c>
      <c r="G140" s="0" t="s">
        <v>227</v>
      </c>
      <c r="H140" s="0" t="s">
        <v>227</v>
      </c>
      <c r="I140" s="0" t="s">
        <v>228</v>
      </c>
      <c r="J140" s="0" t="s">
        <v>4632</v>
      </c>
      <c r="K140" s="0" t="s">
        <v>4633</v>
      </c>
      <c r="L140" s="0" t="s">
        <v>7406</v>
      </c>
      <c r="M140" s="0" t="s">
        <v>93</v>
      </c>
      <c r="N140" s="0" t="s">
        <v>137</v>
      </c>
      <c r="O140" s="0" t="s">
        <v>227</v>
      </c>
      <c r="P140" s="0" t="s">
        <v>227</v>
      </c>
      <c r="Q140" s="0" t="s">
        <v>228</v>
      </c>
      <c r="R140" s="0" t="s">
        <v>4632</v>
      </c>
      <c r="S140" s="0" t="s">
        <v>4633</v>
      </c>
      <c r="T140" s="0" t="s">
        <v>7043</v>
      </c>
      <c r="U140" s="0" t="s">
        <v>7044</v>
      </c>
      <c r="V140" s="0" t="s">
        <v>764</v>
      </c>
      <c r="W140" s="0" t="s">
        <v>7045</v>
      </c>
      <c r="X140" s="0" t="s">
        <v>7046</v>
      </c>
      <c r="Y140" s="0" t="s">
        <v>7044</v>
      </c>
      <c r="Z140" s="0" t="s">
        <v>7287</v>
      </c>
      <c r="AA140" s="0" t="s">
        <v>7288</v>
      </c>
      <c r="AB140" s="0" t="s">
        <v>7289</v>
      </c>
      <c r="AC140" s="0" t="s">
        <v>62</v>
      </c>
      <c r="AD140" s="0" t="s">
        <v>62</v>
      </c>
      <c r="AE140" s="0" t="s">
        <v>62</v>
      </c>
      <c r="AF140" s="0" t="s">
        <v>4406</v>
      </c>
      <c r="AG140" s="0" t="s">
        <v>7407</v>
      </c>
      <c r="AH140" s="0" t="s">
        <v>4406</v>
      </c>
      <c r="AI140" s="0" t="s">
        <v>7407</v>
      </c>
      <c r="AJ140" s="0" t="s">
        <v>4406</v>
      </c>
      <c r="AK140" s="0" t="s">
        <v>7407</v>
      </c>
      <c r="AL140" s="0" t="s">
        <v>7167</v>
      </c>
    </row>
    <row customHeight="1" ht="11.25">
      <c r="A141" s="0" t="s">
        <v>22</v>
      </c>
      <c r="B141" s="0" t="s">
        <v>48</v>
      </c>
      <c r="C141" s="0" t="s">
        <v>50</v>
      </c>
      <c r="D141" s="0" t="s">
        <v>22</v>
      </c>
      <c r="E141" s="0" t="s">
        <v>7408</v>
      </c>
      <c r="F141" s="0" t="s">
        <v>4556</v>
      </c>
      <c r="G141" s="0" t="s">
        <v>227</v>
      </c>
      <c r="H141" s="0" t="s">
        <v>227</v>
      </c>
      <c r="I141" s="0" t="s">
        <v>228</v>
      </c>
      <c r="J141" s="0" t="s">
        <v>4632</v>
      </c>
      <c r="K141" s="0" t="s">
        <v>4633</v>
      </c>
      <c r="L141" s="0" t="s">
        <v>7319</v>
      </c>
      <c r="M141" s="0" t="s">
        <v>137</v>
      </c>
      <c r="N141" s="0" t="s">
        <v>137</v>
      </c>
      <c r="O141" s="0" t="s">
        <v>227</v>
      </c>
      <c r="P141" s="0" t="s">
        <v>227</v>
      </c>
      <c r="Q141" s="0" t="s">
        <v>228</v>
      </c>
      <c r="R141" s="0" t="s">
        <v>4632</v>
      </c>
      <c r="S141" s="0" t="s">
        <v>4633</v>
      </c>
      <c r="T141" s="0" t="s">
        <v>7043</v>
      </c>
      <c r="U141" s="0" t="s">
        <v>7044</v>
      </c>
      <c r="V141" s="0" t="s">
        <v>764</v>
      </c>
      <c r="W141" s="0" t="s">
        <v>7045</v>
      </c>
      <c r="X141" s="0" t="s">
        <v>7046</v>
      </c>
      <c r="Y141" s="0" t="s">
        <v>7044</v>
      </c>
      <c r="Z141" s="0" t="s">
        <v>7287</v>
      </c>
      <c r="AA141" s="0" t="s">
        <v>7288</v>
      </c>
      <c r="AB141" s="0" t="s">
        <v>7289</v>
      </c>
      <c r="AC141" s="0" t="s">
        <v>62</v>
      </c>
      <c r="AD141" s="0" t="s">
        <v>62</v>
      </c>
      <c r="AE141" s="0" t="s">
        <v>62</v>
      </c>
      <c r="AF141" s="0" t="s">
        <v>4696</v>
      </c>
      <c r="AG141" s="0" t="s">
        <v>7409</v>
      </c>
      <c r="AH141" s="0" t="s">
        <v>4696</v>
      </c>
      <c r="AI141" s="0" t="s">
        <v>7409</v>
      </c>
      <c r="AJ141" s="0" t="s">
        <v>4696</v>
      </c>
      <c r="AK141" s="0" t="s">
        <v>7409</v>
      </c>
      <c r="AL141" s="0" t="s">
        <v>7320</v>
      </c>
    </row>
    <row customHeight="1" ht="11.25">
      <c r="A142" s="0" t="s">
        <v>22</v>
      </c>
      <c r="B142" s="0" t="s">
        <v>48</v>
      </c>
      <c r="C142" s="0" t="s">
        <v>50</v>
      </c>
      <c r="D142" s="0" t="s">
        <v>22</v>
      </c>
      <c r="E142" s="0" t="s">
        <v>7410</v>
      </c>
      <c r="F142" s="0" t="s">
        <v>4556</v>
      </c>
      <c r="G142" s="0" t="s">
        <v>227</v>
      </c>
      <c r="H142" s="0" t="s">
        <v>227</v>
      </c>
      <c r="I142" s="0" t="s">
        <v>228</v>
      </c>
      <c r="J142" s="0" t="s">
        <v>4632</v>
      </c>
      <c r="K142" s="0" t="s">
        <v>4633</v>
      </c>
      <c r="L142" s="0" t="s">
        <v>7411</v>
      </c>
      <c r="M142" s="0" t="s">
        <v>137</v>
      </c>
      <c r="N142" s="0" t="s">
        <v>137</v>
      </c>
      <c r="O142" s="0" t="s">
        <v>227</v>
      </c>
      <c r="P142" s="0" t="s">
        <v>227</v>
      </c>
      <c r="Q142" s="0" t="s">
        <v>228</v>
      </c>
      <c r="R142" s="0" t="s">
        <v>4632</v>
      </c>
      <c r="S142" s="0" t="s">
        <v>4633</v>
      </c>
      <c r="T142" s="0" t="s">
        <v>7043</v>
      </c>
      <c r="U142" s="0" t="s">
        <v>7044</v>
      </c>
      <c r="V142" s="0" t="s">
        <v>764</v>
      </c>
      <c r="W142" s="0" t="s">
        <v>7045</v>
      </c>
      <c r="X142" s="0" t="s">
        <v>7046</v>
      </c>
      <c r="Y142" s="0" t="s">
        <v>7044</v>
      </c>
      <c r="Z142" s="0" t="s">
        <v>7287</v>
      </c>
      <c r="AA142" s="0" t="s">
        <v>7288</v>
      </c>
      <c r="AB142" s="0" t="s">
        <v>7289</v>
      </c>
      <c r="AC142" s="0" t="s">
        <v>62</v>
      </c>
      <c r="AD142" s="0" t="s">
        <v>62</v>
      </c>
      <c r="AE142" s="0" t="s">
        <v>62</v>
      </c>
      <c r="AF142" s="0" t="s">
        <v>7151</v>
      </c>
      <c r="AG142" s="0" t="s">
        <v>7412</v>
      </c>
      <c r="AH142" s="0" t="s">
        <v>7151</v>
      </c>
      <c r="AI142" s="0" t="s">
        <v>7412</v>
      </c>
      <c r="AJ142" s="0" t="s">
        <v>7151</v>
      </c>
      <c r="AK142" s="0" t="s">
        <v>7412</v>
      </c>
      <c r="AL142" s="0" t="s">
        <v>7061</v>
      </c>
    </row>
    <row customHeight="1" ht="11.25">
      <c r="A143" s="0" t="s">
        <v>22</v>
      </c>
      <c r="B143" s="0" t="s">
        <v>48</v>
      </c>
      <c r="C143" s="0" t="s">
        <v>50</v>
      </c>
      <c r="D143" s="0" t="s">
        <v>22</v>
      </c>
      <c r="E143" s="0" t="s">
        <v>7410</v>
      </c>
      <c r="F143" s="0" t="s">
        <v>4556</v>
      </c>
      <c r="G143" s="0" t="s">
        <v>227</v>
      </c>
      <c r="H143" s="0" t="s">
        <v>227</v>
      </c>
      <c r="I143" s="0" t="s">
        <v>228</v>
      </c>
      <c r="J143" s="0" t="s">
        <v>4632</v>
      </c>
      <c r="K143" s="0" t="s">
        <v>4633</v>
      </c>
      <c r="L143" s="0" t="s">
        <v>7411</v>
      </c>
      <c r="M143" s="0" t="s">
        <v>137</v>
      </c>
      <c r="N143" s="0" t="s">
        <v>137</v>
      </c>
      <c r="O143" s="0" t="s">
        <v>227</v>
      </c>
      <c r="P143" s="0" t="s">
        <v>227</v>
      </c>
      <c r="Q143" s="0" t="s">
        <v>228</v>
      </c>
      <c r="R143" s="0" t="s">
        <v>4632</v>
      </c>
      <c r="S143" s="0" t="s">
        <v>4633</v>
      </c>
      <c r="T143" s="0" t="s">
        <v>7043</v>
      </c>
      <c r="U143" s="0" t="s">
        <v>7044</v>
      </c>
      <c r="V143" s="0" t="s">
        <v>764</v>
      </c>
      <c r="W143" s="0" t="s">
        <v>7045</v>
      </c>
      <c r="X143" s="0" t="s">
        <v>7046</v>
      </c>
      <c r="Y143" s="0" t="s">
        <v>7044</v>
      </c>
      <c r="Z143" s="0" t="s">
        <v>7287</v>
      </c>
      <c r="AA143" s="0" t="s">
        <v>7288</v>
      </c>
      <c r="AB143" s="0" t="s">
        <v>7289</v>
      </c>
      <c r="AC143" s="0" t="s">
        <v>62</v>
      </c>
      <c r="AD143" s="0" t="s">
        <v>62</v>
      </c>
      <c r="AE143" s="0" t="s">
        <v>62</v>
      </c>
      <c r="AF143" s="0" t="s">
        <v>7413</v>
      </c>
      <c r="AG143" s="0" t="s">
        <v>7412</v>
      </c>
      <c r="AH143" s="0" t="s">
        <v>7413</v>
      </c>
      <c r="AI143" s="0" t="s">
        <v>7412</v>
      </c>
      <c r="AJ143" s="0" t="s">
        <v>7413</v>
      </c>
      <c r="AK143" s="0" t="s">
        <v>7412</v>
      </c>
      <c r="AL143" s="0" t="s">
        <v>7061</v>
      </c>
    </row>
    <row customHeight="1" ht="11.25">
      <c r="A144" s="0" t="s">
        <v>22</v>
      </c>
      <c r="B144" s="0" t="s">
        <v>48</v>
      </c>
      <c r="C144" s="0" t="s">
        <v>50</v>
      </c>
      <c r="D144" s="0" t="s">
        <v>22</v>
      </c>
      <c r="E144" s="0" t="s">
        <v>7414</v>
      </c>
      <c r="F144" s="0" t="s">
        <v>4556</v>
      </c>
      <c r="G144" s="0" t="s">
        <v>227</v>
      </c>
      <c r="H144" s="0" t="s">
        <v>227</v>
      </c>
      <c r="I144" s="0" t="s">
        <v>228</v>
      </c>
      <c r="J144" s="0" t="s">
        <v>4632</v>
      </c>
      <c r="K144" s="0" t="s">
        <v>4633</v>
      </c>
      <c r="L144" s="0" t="s">
        <v>7364</v>
      </c>
      <c r="M144" s="0" t="s">
        <v>7415</v>
      </c>
      <c r="N144" s="0" t="s">
        <v>137</v>
      </c>
      <c r="O144" s="0" t="s">
        <v>227</v>
      </c>
      <c r="P144" s="0" t="s">
        <v>227</v>
      </c>
      <c r="Q144" s="0" t="s">
        <v>228</v>
      </c>
      <c r="R144" s="0" t="s">
        <v>4632</v>
      </c>
      <c r="S144" s="0" t="s">
        <v>4633</v>
      </c>
      <c r="T144" s="0" t="s">
        <v>7043</v>
      </c>
      <c r="U144" s="0" t="s">
        <v>7044</v>
      </c>
      <c r="V144" s="0" t="s">
        <v>764</v>
      </c>
      <c r="W144" s="0" t="s">
        <v>7045</v>
      </c>
      <c r="X144" s="0" t="s">
        <v>7046</v>
      </c>
      <c r="Y144" s="0" t="s">
        <v>7044</v>
      </c>
      <c r="Z144" s="0" t="s">
        <v>7287</v>
      </c>
      <c r="AA144" s="0" t="s">
        <v>7288</v>
      </c>
      <c r="AB144" s="0" t="s">
        <v>7289</v>
      </c>
      <c r="AC144" s="0" t="s">
        <v>62</v>
      </c>
      <c r="AD144" s="0" t="s">
        <v>62</v>
      </c>
      <c r="AE144" s="0" t="s">
        <v>62</v>
      </c>
      <c r="AF144" s="0" t="s">
        <v>7416</v>
      </c>
      <c r="AG144" s="0" t="s">
        <v>7417</v>
      </c>
      <c r="AH144" s="0" t="s">
        <v>7416</v>
      </c>
      <c r="AI144" s="0" t="s">
        <v>7417</v>
      </c>
      <c r="AJ144" s="0" t="s">
        <v>7416</v>
      </c>
      <c r="AK144" s="0" t="s">
        <v>7417</v>
      </c>
      <c r="AL144" s="0" t="s">
        <v>7055</v>
      </c>
    </row>
    <row customHeight="1" ht="11.25">
      <c r="A145" s="0" t="s">
        <v>22</v>
      </c>
      <c r="B145" s="0" t="s">
        <v>48</v>
      </c>
      <c r="C145" s="0" t="s">
        <v>50</v>
      </c>
      <c r="D145" s="0" t="s">
        <v>22</v>
      </c>
      <c r="E145" s="0" t="s">
        <v>7414</v>
      </c>
      <c r="F145" s="0" t="s">
        <v>4556</v>
      </c>
      <c r="G145" s="0" t="s">
        <v>227</v>
      </c>
      <c r="H145" s="0" t="s">
        <v>227</v>
      </c>
      <c r="I145" s="0" t="s">
        <v>228</v>
      </c>
      <c r="J145" s="0" t="s">
        <v>4632</v>
      </c>
      <c r="K145" s="0" t="s">
        <v>4633</v>
      </c>
      <c r="L145" s="0" t="s">
        <v>7364</v>
      </c>
      <c r="M145" s="0" t="s">
        <v>7415</v>
      </c>
      <c r="N145" s="0" t="s">
        <v>137</v>
      </c>
      <c r="O145" s="0" t="s">
        <v>227</v>
      </c>
      <c r="P145" s="0" t="s">
        <v>227</v>
      </c>
      <c r="Q145" s="0" t="s">
        <v>228</v>
      </c>
      <c r="R145" s="0" t="s">
        <v>4632</v>
      </c>
      <c r="S145" s="0" t="s">
        <v>4633</v>
      </c>
      <c r="T145" s="0" t="s">
        <v>7043</v>
      </c>
      <c r="U145" s="0" t="s">
        <v>7044</v>
      </c>
      <c r="V145" s="0" t="s">
        <v>764</v>
      </c>
      <c r="W145" s="0" t="s">
        <v>7045</v>
      </c>
      <c r="X145" s="0" t="s">
        <v>7046</v>
      </c>
      <c r="Y145" s="0" t="s">
        <v>7044</v>
      </c>
      <c r="Z145" s="0" t="s">
        <v>7287</v>
      </c>
      <c r="AA145" s="0" t="s">
        <v>7288</v>
      </c>
      <c r="AB145" s="0" t="s">
        <v>7289</v>
      </c>
      <c r="AC145" s="0" t="s">
        <v>62</v>
      </c>
      <c r="AD145" s="0" t="s">
        <v>62</v>
      </c>
      <c r="AE145" s="0" t="s">
        <v>62</v>
      </c>
      <c r="AF145" s="0" t="s">
        <v>7418</v>
      </c>
      <c r="AG145" s="0" t="s">
        <v>7417</v>
      </c>
      <c r="AH145" s="0" t="s">
        <v>7418</v>
      </c>
      <c r="AI145" s="0" t="s">
        <v>7417</v>
      </c>
      <c r="AJ145" s="0" t="s">
        <v>7418</v>
      </c>
      <c r="AK145" s="0" t="s">
        <v>7417</v>
      </c>
      <c r="AL145" s="0" t="s">
        <v>7055</v>
      </c>
    </row>
    <row customHeight="1" ht="11.25">
      <c r="A146" s="0" t="s">
        <v>22</v>
      </c>
      <c r="B146" s="0" t="s">
        <v>48</v>
      </c>
      <c r="C146" s="0" t="s">
        <v>50</v>
      </c>
      <c r="D146" s="0" t="s">
        <v>22</v>
      </c>
      <c r="E146" s="0" t="s">
        <v>7419</v>
      </c>
      <c r="F146" s="0" t="s">
        <v>4556</v>
      </c>
      <c r="G146" s="0" t="s">
        <v>227</v>
      </c>
      <c r="H146" s="0" t="s">
        <v>227</v>
      </c>
      <c r="I146" s="0" t="s">
        <v>228</v>
      </c>
      <c r="J146" s="0" t="s">
        <v>4632</v>
      </c>
      <c r="K146" s="0" t="s">
        <v>4633</v>
      </c>
      <c r="L146" s="0" t="s">
        <v>7420</v>
      </c>
      <c r="M146" s="0" t="s">
        <v>6948</v>
      </c>
      <c r="N146" s="0" t="s">
        <v>137</v>
      </c>
      <c r="O146" s="0" t="s">
        <v>227</v>
      </c>
      <c r="P146" s="0" t="s">
        <v>227</v>
      </c>
      <c r="Q146" s="0" t="s">
        <v>228</v>
      </c>
      <c r="R146" s="0" t="s">
        <v>4632</v>
      </c>
      <c r="S146" s="0" t="s">
        <v>4633</v>
      </c>
      <c r="T146" s="0" t="s">
        <v>7043</v>
      </c>
      <c r="U146" s="0" t="s">
        <v>7044</v>
      </c>
      <c r="V146" s="0" t="s">
        <v>764</v>
      </c>
      <c r="W146" s="0" t="s">
        <v>7045</v>
      </c>
      <c r="X146" s="0" t="s">
        <v>7046</v>
      </c>
      <c r="Y146" s="0" t="s">
        <v>7044</v>
      </c>
      <c r="Z146" s="0" t="s">
        <v>7287</v>
      </c>
      <c r="AA146" s="0" t="s">
        <v>7288</v>
      </c>
      <c r="AB146" s="0" t="s">
        <v>7289</v>
      </c>
      <c r="AC146" s="0" t="s">
        <v>62</v>
      </c>
      <c r="AD146" s="0" t="s">
        <v>62</v>
      </c>
      <c r="AE146" s="0" t="s">
        <v>62</v>
      </c>
      <c r="AF146" s="0" t="s">
        <v>7396</v>
      </c>
      <c r="AG146" s="0" t="s">
        <v>7421</v>
      </c>
      <c r="AH146" s="0" t="s">
        <v>7396</v>
      </c>
      <c r="AI146" s="0" t="s">
        <v>7421</v>
      </c>
      <c r="AJ146" s="0" t="s">
        <v>7396</v>
      </c>
      <c r="AK146" s="0" t="s">
        <v>7421</v>
      </c>
      <c r="AL146" s="0" t="s">
        <v>7061</v>
      </c>
    </row>
    <row customHeight="1" ht="11.25">
      <c r="A147" s="0" t="s">
        <v>22</v>
      </c>
      <c r="B147" s="0" t="s">
        <v>48</v>
      </c>
      <c r="C147" s="0" t="s">
        <v>50</v>
      </c>
      <c r="D147" s="0" t="s">
        <v>22</v>
      </c>
      <c r="E147" s="0" t="s">
        <v>7419</v>
      </c>
      <c r="F147" s="0" t="s">
        <v>4556</v>
      </c>
      <c r="G147" s="0" t="s">
        <v>227</v>
      </c>
      <c r="H147" s="0" t="s">
        <v>227</v>
      </c>
      <c r="I147" s="0" t="s">
        <v>228</v>
      </c>
      <c r="J147" s="0" t="s">
        <v>4632</v>
      </c>
      <c r="K147" s="0" t="s">
        <v>4633</v>
      </c>
      <c r="L147" s="0" t="s">
        <v>7420</v>
      </c>
      <c r="M147" s="0" t="s">
        <v>6948</v>
      </c>
      <c r="N147" s="0" t="s">
        <v>137</v>
      </c>
      <c r="O147" s="0" t="s">
        <v>227</v>
      </c>
      <c r="P147" s="0" t="s">
        <v>227</v>
      </c>
      <c r="Q147" s="0" t="s">
        <v>228</v>
      </c>
      <c r="R147" s="0" t="s">
        <v>4632</v>
      </c>
      <c r="S147" s="0" t="s">
        <v>4633</v>
      </c>
      <c r="T147" s="0" t="s">
        <v>7043</v>
      </c>
      <c r="U147" s="0" t="s">
        <v>7044</v>
      </c>
      <c r="V147" s="0" t="s">
        <v>764</v>
      </c>
      <c r="W147" s="0" t="s">
        <v>7045</v>
      </c>
      <c r="X147" s="0" t="s">
        <v>7046</v>
      </c>
      <c r="Y147" s="0" t="s">
        <v>7044</v>
      </c>
      <c r="Z147" s="0" t="s">
        <v>7287</v>
      </c>
      <c r="AA147" s="0" t="s">
        <v>7288</v>
      </c>
      <c r="AB147" s="0" t="s">
        <v>7289</v>
      </c>
      <c r="AC147" s="0" t="s">
        <v>62</v>
      </c>
      <c r="AD147" s="0" t="s">
        <v>62</v>
      </c>
      <c r="AE147" s="0" t="s">
        <v>62</v>
      </c>
      <c r="AF147" s="0" t="s">
        <v>7422</v>
      </c>
      <c r="AG147" s="0" t="s">
        <v>7421</v>
      </c>
      <c r="AH147" s="0" t="s">
        <v>7422</v>
      </c>
      <c r="AI147" s="0" t="s">
        <v>7421</v>
      </c>
      <c r="AJ147" s="0" t="s">
        <v>7422</v>
      </c>
      <c r="AK147" s="0" t="s">
        <v>7421</v>
      </c>
      <c r="AL147" s="0" t="s">
        <v>7061</v>
      </c>
    </row>
    <row customHeight="1" ht="11.25">
      <c r="A148" s="0" t="s">
        <v>22</v>
      </c>
      <c r="B148" s="0" t="s">
        <v>48</v>
      </c>
      <c r="C148" s="0" t="s">
        <v>50</v>
      </c>
      <c r="D148" s="0" t="s">
        <v>22</v>
      </c>
      <c r="E148" s="0" t="s">
        <v>7423</v>
      </c>
      <c r="F148" s="0" t="s">
        <v>4556</v>
      </c>
      <c r="G148" s="0" t="s">
        <v>227</v>
      </c>
      <c r="H148" s="0" t="s">
        <v>227</v>
      </c>
      <c r="I148" s="0" t="s">
        <v>228</v>
      </c>
      <c r="J148" s="0" t="s">
        <v>4632</v>
      </c>
      <c r="K148" s="0" t="s">
        <v>4633</v>
      </c>
      <c r="L148" s="0" t="s">
        <v>7424</v>
      </c>
      <c r="M148" s="0" t="s">
        <v>160</v>
      </c>
      <c r="N148" s="0" t="s">
        <v>137</v>
      </c>
      <c r="O148" s="0" t="s">
        <v>227</v>
      </c>
      <c r="P148" s="0" t="s">
        <v>227</v>
      </c>
      <c r="Q148" s="0" t="s">
        <v>228</v>
      </c>
      <c r="R148" s="0" t="s">
        <v>4632</v>
      </c>
      <c r="S148" s="0" t="s">
        <v>4633</v>
      </c>
      <c r="T148" s="0" t="s">
        <v>7043</v>
      </c>
      <c r="U148" s="0" t="s">
        <v>7044</v>
      </c>
      <c r="V148" s="0" t="s">
        <v>764</v>
      </c>
      <c r="W148" s="0" t="s">
        <v>7045</v>
      </c>
      <c r="X148" s="0" t="s">
        <v>7046</v>
      </c>
      <c r="Y148" s="0" t="s">
        <v>7044</v>
      </c>
      <c r="Z148" s="0" t="s">
        <v>7287</v>
      </c>
      <c r="AA148" s="0" t="s">
        <v>7288</v>
      </c>
      <c r="AB148" s="0" t="s">
        <v>7289</v>
      </c>
      <c r="AC148" s="0" t="s">
        <v>62</v>
      </c>
      <c r="AD148" s="0" t="s">
        <v>62</v>
      </c>
      <c r="AE148" s="0" t="s">
        <v>62</v>
      </c>
      <c r="AF148" s="0" t="s">
        <v>4700</v>
      </c>
      <c r="AG148" s="0" t="s">
        <v>7425</v>
      </c>
      <c r="AH148" s="0" t="s">
        <v>4700</v>
      </c>
      <c r="AI148" s="0" t="s">
        <v>7425</v>
      </c>
      <c r="AJ148" s="0" t="s">
        <v>4700</v>
      </c>
      <c r="AK148" s="0" t="s">
        <v>7425</v>
      </c>
      <c r="AL148" s="0" t="s">
        <v>7055</v>
      </c>
    </row>
    <row customHeight="1" ht="11.25">
      <c r="A149" s="0" t="s">
        <v>22</v>
      </c>
      <c r="B149" s="0" t="s">
        <v>48</v>
      </c>
      <c r="C149" s="0" t="s">
        <v>50</v>
      </c>
      <c r="D149" s="0" t="s">
        <v>22</v>
      </c>
      <c r="E149" s="0" t="s">
        <v>7423</v>
      </c>
      <c r="F149" s="0" t="s">
        <v>4556</v>
      </c>
      <c r="G149" s="0" t="s">
        <v>227</v>
      </c>
      <c r="H149" s="0" t="s">
        <v>227</v>
      </c>
      <c r="I149" s="0" t="s">
        <v>228</v>
      </c>
      <c r="J149" s="0" t="s">
        <v>4632</v>
      </c>
      <c r="K149" s="0" t="s">
        <v>4633</v>
      </c>
      <c r="L149" s="0" t="s">
        <v>7424</v>
      </c>
      <c r="M149" s="0" t="s">
        <v>160</v>
      </c>
      <c r="N149" s="0" t="s">
        <v>137</v>
      </c>
      <c r="O149" s="0" t="s">
        <v>227</v>
      </c>
      <c r="P149" s="0" t="s">
        <v>227</v>
      </c>
      <c r="Q149" s="0" t="s">
        <v>228</v>
      </c>
      <c r="R149" s="0" t="s">
        <v>4632</v>
      </c>
      <c r="S149" s="0" t="s">
        <v>4633</v>
      </c>
      <c r="T149" s="0" t="s">
        <v>7043</v>
      </c>
      <c r="U149" s="0" t="s">
        <v>7044</v>
      </c>
      <c r="V149" s="0" t="s">
        <v>764</v>
      </c>
      <c r="W149" s="0" t="s">
        <v>7045</v>
      </c>
      <c r="X149" s="0" t="s">
        <v>7046</v>
      </c>
      <c r="Y149" s="0" t="s">
        <v>7044</v>
      </c>
      <c r="Z149" s="0" t="s">
        <v>7287</v>
      </c>
      <c r="AA149" s="0" t="s">
        <v>7288</v>
      </c>
      <c r="AB149" s="0" t="s">
        <v>7289</v>
      </c>
      <c r="AC149" s="0" t="s">
        <v>62</v>
      </c>
      <c r="AD149" s="0" t="s">
        <v>62</v>
      </c>
      <c r="AE149" s="0" t="s">
        <v>62</v>
      </c>
      <c r="AF149" s="0" t="s">
        <v>7426</v>
      </c>
      <c r="AG149" s="0" t="s">
        <v>7425</v>
      </c>
      <c r="AH149" s="0" t="s">
        <v>7426</v>
      </c>
      <c r="AI149" s="0" t="s">
        <v>7425</v>
      </c>
      <c r="AJ149" s="0" t="s">
        <v>7426</v>
      </c>
      <c r="AK149" s="0" t="s">
        <v>7425</v>
      </c>
      <c r="AL149" s="0" t="s">
        <v>7055</v>
      </c>
    </row>
    <row customHeight="1" ht="11.25">
      <c r="A150" s="0" t="s">
        <v>22</v>
      </c>
      <c r="B150" s="0" t="s">
        <v>48</v>
      </c>
      <c r="C150" s="0" t="s">
        <v>50</v>
      </c>
      <c r="D150" s="0" t="s">
        <v>22</v>
      </c>
      <c r="E150" s="0" t="s">
        <v>7427</v>
      </c>
      <c r="F150" s="0" t="s">
        <v>4556</v>
      </c>
      <c r="G150" s="0" t="s">
        <v>227</v>
      </c>
      <c r="H150" s="0" t="s">
        <v>227</v>
      </c>
      <c r="I150" s="0" t="s">
        <v>228</v>
      </c>
      <c r="J150" s="0" t="s">
        <v>4632</v>
      </c>
      <c r="K150" s="0" t="s">
        <v>4633</v>
      </c>
      <c r="L150" s="0" t="s">
        <v>7428</v>
      </c>
      <c r="M150" s="0" t="s">
        <v>162</v>
      </c>
      <c r="N150" s="0" t="s">
        <v>137</v>
      </c>
      <c r="O150" s="0" t="s">
        <v>227</v>
      </c>
      <c r="P150" s="0" t="s">
        <v>227</v>
      </c>
      <c r="Q150" s="0" t="s">
        <v>228</v>
      </c>
      <c r="R150" s="0" t="s">
        <v>4632</v>
      </c>
      <c r="S150" s="0" t="s">
        <v>4633</v>
      </c>
      <c r="T150" s="0" t="s">
        <v>7043</v>
      </c>
      <c r="U150" s="0" t="s">
        <v>7044</v>
      </c>
      <c r="V150" s="0" t="s">
        <v>764</v>
      </c>
      <c r="W150" s="0" t="s">
        <v>7045</v>
      </c>
      <c r="X150" s="0" t="s">
        <v>7046</v>
      </c>
      <c r="Y150" s="0" t="s">
        <v>7044</v>
      </c>
      <c r="Z150" s="0" t="s">
        <v>7287</v>
      </c>
      <c r="AA150" s="0" t="s">
        <v>7288</v>
      </c>
      <c r="AB150" s="0" t="s">
        <v>7289</v>
      </c>
      <c r="AC150" s="0" t="s">
        <v>62</v>
      </c>
      <c r="AD150" s="0" t="s">
        <v>62</v>
      </c>
      <c r="AE150" s="0" t="s">
        <v>62</v>
      </c>
      <c r="AF150" s="0" t="s">
        <v>7429</v>
      </c>
      <c r="AG150" s="0" t="s">
        <v>7430</v>
      </c>
      <c r="AH150" s="0" t="s">
        <v>7429</v>
      </c>
      <c r="AI150" s="0" t="s">
        <v>7430</v>
      </c>
      <c r="AJ150" s="0" t="s">
        <v>7429</v>
      </c>
      <c r="AK150" s="0" t="s">
        <v>7430</v>
      </c>
      <c r="AL150" s="0" t="s">
        <v>7055</v>
      </c>
    </row>
    <row customHeight="1" ht="11.25">
      <c r="A151" s="0" t="s">
        <v>22</v>
      </c>
      <c r="B151" s="0" t="s">
        <v>48</v>
      </c>
      <c r="C151" s="0" t="s">
        <v>50</v>
      </c>
      <c r="D151" s="0" t="s">
        <v>22</v>
      </c>
      <c r="E151" s="0" t="s">
        <v>7427</v>
      </c>
      <c r="F151" s="0" t="s">
        <v>4556</v>
      </c>
      <c r="G151" s="0" t="s">
        <v>227</v>
      </c>
      <c r="H151" s="0" t="s">
        <v>227</v>
      </c>
      <c r="I151" s="0" t="s">
        <v>228</v>
      </c>
      <c r="J151" s="0" t="s">
        <v>4632</v>
      </c>
      <c r="K151" s="0" t="s">
        <v>4633</v>
      </c>
      <c r="L151" s="0" t="s">
        <v>7428</v>
      </c>
      <c r="M151" s="0" t="s">
        <v>162</v>
      </c>
      <c r="N151" s="0" t="s">
        <v>137</v>
      </c>
      <c r="O151" s="0" t="s">
        <v>227</v>
      </c>
      <c r="P151" s="0" t="s">
        <v>227</v>
      </c>
      <c r="Q151" s="0" t="s">
        <v>228</v>
      </c>
      <c r="R151" s="0" t="s">
        <v>4632</v>
      </c>
      <c r="S151" s="0" t="s">
        <v>4633</v>
      </c>
      <c r="T151" s="0" t="s">
        <v>7043</v>
      </c>
      <c r="U151" s="0" t="s">
        <v>7044</v>
      </c>
      <c r="V151" s="0" t="s">
        <v>764</v>
      </c>
      <c r="W151" s="0" t="s">
        <v>7045</v>
      </c>
      <c r="X151" s="0" t="s">
        <v>7046</v>
      </c>
      <c r="Y151" s="0" t="s">
        <v>7044</v>
      </c>
      <c r="Z151" s="0" t="s">
        <v>7287</v>
      </c>
      <c r="AA151" s="0" t="s">
        <v>7288</v>
      </c>
      <c r="AB151" s="0" t="s">
        <v>7289</v>
      </c>
      <c r="AC151" s="0" t="s">
        <v>62</v>
      </c>
      <c r="AD151" s="0" t="s">
        <v>62</v>
      </c>
      <c r="AE151" s="0" t="s">
        <v>62</v>
      </c>
      <c r="AF151" s="0" t="s">
        <v>7429</v>
      </c>
      <c r="AG151" s="0" t="s">
        <v>7430</v>
      </c>
      <c r="AH151" s="0" t="s">
        <v>7429</v>
      </c>
      <c r="AI151" s="0" t="s">
        <v>7430</v>
      </c>
      <c r="AJ151" s="0" t="s">
        <v>7429</v>
      </c>
      <c r="AK151" s="0" t="s">
        <v>7430</v>
      </c>
      <c r="AL151" s="0" t="s">
        <v>7055</v>
      </c>
    </row>
    <row customHeight="1" ht="11.25">
      <c r="A152" s="0" t="s">
        <v>22</v>
      </c>
      <c r="B152" s="0" t="s">
        <v>48</v>
      </c>
      <c r="C152" s="0" t="s">
        <v>50</v>
      </c>
      <c r="D152" s="0" t="s">
        <v>22</v>
      </c>
      <c r="E152" s="0" t="s">
        <v>4631</v>
      </c>
      <c r="F152" s="0" t="s">
        <v>4556</v>
      </c>
      <c r="G152" s="0" t="s">
        <v>227</v>
      </c>
      <c r="H152" s="0" t="s">
        <v>227</v>
      </c>
      <c r="I152" s="0" t="s">
        <v>228</v>
      </c>
      <c r="J152" s="0" t="s">
        <v>4632</v>
      </c>
      <c r="K152" s="0" t="s">
        <v>4633</v>
      </c>
      <c r="L152" s="0" t="s">
        <v>4634</v>
      </c>
      <c r="M152" s="0" t="s">
        <v>4635</v>
      </c>
      <c r="N152" s="0" t="s">
        <v>137</v>
      </c>
      <c r="O152" s="0" t="s">
        <v>227</v>
      </c>
      <c r="P152" s="0" t="s">
        <v>227</v>
      </c>
      <c r="Q152" s="0" t="s">
        <v>228</v>
      </c>
      <c r="R152" s="0" t="s">
        <v>4632</v>
      </c>
      <c r="S152" s="0" t="s">
        <v>4633</v>
      </c>
      <c r="T152" s="0" t="s">
        <v>7043</v>
      </c>
      <c r="U152" s="0" t="s">
        <v>7044</v>
      </c>
      <c r="V152" s="0" t="s">
        <v>764</v>
      </c>
      <c r="W152" s="0" t="s">
        <v>7045</v>
      </c>
      <c r="X152" s="0" t="s">
        <v>7046</v>
      </c>
      <c r="Y152" s="0" t="s">
        <v>7044</v>
      </c>
      <c r="Z152" s="0" t="s">
        <v>7287</v>
      </c>
      <c r="AA152" s="0" t="s">
        <v>7288</v>
      </c>
      <c r="AB152" s="0" t="s">
        <v>7289</v>
      </c>
      <c r="AC152" s="0" t="s">
        <v>62</v>
      </c>
      <c r="AD152" s="0" t="s">
        <v>62</v>
      </c>
      <c r="AE152" s="0" t="s">
        <v>62</v>
      </c>
      <c r="AF152" s="0" t="s">
        <v>7431</v>
      </c>
      <c r="AG152" s="0" t="s">
        <v>7432</v>
      </c>
      <c r="AH152" s="0" t="s">
        <v>7431</v>
      </c>
      <c r="AI152" s="0" t="s">
        <v>7432</v>
      </c>
      <c r="AJ152" s="0" t="s">
        <v>7431</v>
      </c>
      <c r="AK152" s="0" t="s">
        <v>7432</v>
      </c>
      <c r="AL152" s="0" t="s">
        <v>7433</v>
      </c>
    </row>
    <row customHeight="1" ht="11.25">
      <c r="A153" s="0" t="s">
        <v>22</v>
      </c>
      <c r="B153" s="0" t="s">
        <v>48</v>
      </c>
      <c r="C153" s="0" t="s">
        <v>50</v>
      </c>
      <c r="D153" s="0" t="s">
        <v>22</v>
      </c>
      <c r="E153" s="0" t="s">
        <v>4631</v>
      </c>
      <c r="F153" s="0" t="s">
        <v>4556</v>
      </c>
      <c r="G153" s="0" t="s">
        <v>227</v>
      </c>
      <c r="H153" s="0" t="s">
        <v>227</v>
      </c>
      <c r="I153" s="0" t="s">
        <v>228</v>
      </c>
      <c r="J153" s="0" t="s">
        <v>4632</v>
      </c>
      <c r="K153" s="0" t="s">
        <v>4633</v>
      </c>
      <c r="L153" s="0" t="s">
        <v>4634</v>
      </c>
      <c r="M153" s="0" t="s">
        <v>4635</v>
      </c>
      <c r="N153" s="0" t="s">
        <v>137</v>
      </c>
      <c r="O153" s="0" t="s">
        <v>227</v>
      </c>
      <c r="P153" s="0" t="s">
        <v>227</v>
      </c>
      <c r="Q153" s="0" t="s">
        <v>228</v>
      </c>
      <c r="R153" s="0" t="s">
        <v>4632</v>
      </c>
      <c r="S153" s="0" t="s">
        <v>4633</v>
      </c>
      <c r="T153" s="0" t="s">
        <v>7043</v>
      </c>
      <c r="U153" s="0" t="s">
        <v>7044</v>
      </c>
      <c r="V153" s="0" t="s">
        <v>764</v>
      </c>
      <c r="W153" s="0" t="s">
        <v>7045</v>
      </c>
      <c r="X153" s="0" t="s">
        <v>7046</v>
      </c>
      <c r="Y153" s="0" t="s">
        <v>7044</v>
      </c>
      <c r="Z153" s="0" t="s">
        <v>7287</v>
      </c>
      <c r="AA153" s="0" t="s">
        <v>7288</v>
      </c>
      <c r="AB153" s="0" t="s">
        <v>7289</v>
      </c>
      <c r="AC153" s="0" t="s">
        <v>62</v>
      </c>
      <c r="AD153" s="0" t="s">
        <v>62</v>
      </c>
      <c r="AE153" s="0" t="s">
        <v>62</v>
      </c>
      <c r="AF153" s="0" t="s">
        <v>7300</v>
      </c>
      <c r="AG153" s="0" t="s">
        <v>7432</v>
      </c>
      <c r="AH153" s="0" t="s">
        <v>7300</v>
      </c>
      <c r="AI153" s="0" t="s">
        <v>7432</v>
      </c>
      <c r="AJ153" s="0" t="s">
        <v>7300</v>
      </c>
      <c r="AK153" s="0" t="s">
        <v>7432</v>
      </c>
      <c r="AL153" s="0" t="s">
        <v>7433</v>
      </c>
    </row>
    <row customHeight="1" ht="11.25">
      <c r="A154" s="0" t="s">
        <v>22</v>
      </c>
      <c r="B154" s="0" t="s">
        <v>48</v>
      </c>
      <c r="C154" s="0" t="s">
        <v>50</v>
      </c>
      <c r="D154" s="0" t="s">
        <v>22</v>
      </c>
      <c r="E154" s="0" t="s">
        <v>7434</v>
      </c>
      <c r="F154" s="0" t="s">
        <v>4556</v>
      </c>
      <c r="G154" s="0" t="s">
        <v>227</v>
      </c>
      <c r="H154" s="0" t="s">
        <v>227</v>
      </c>
      <c r="I154" s="0" t="s">
        <v>228</v>
      </c>
      <c r="J154" s="0" t="s">
        <v>4632</v>
      </c>
      <c r="K154" s="0" t="s">
        <v>4633</v>
      </c>
      <c r="L154" s="0" t="s">
        <v>7299</v>
      </c>
      <c r="M154" s="0" t="s">
        <v>7435</v>
      </c>
      <c r="N154" s="0" t="s">
        <v>137</v>
      </c>
      <c r="O154" s="0" t="s">
        <v>227</v>
      </c>
      <c r="P154" s="0" t="s">
        <v>227</v>
      </c>
      <c r="Q154" s="0" t="s">
        <v>228</v>
      </c>
      <c r="R154" s="0" t="s">
        <v>4632</v>
      </c>
      <c r="S154" s="0" t="s">
        <v>4633</v>
      </c>
      <c r="T154" s="0" t="s">
        <v>7043</v>
      </c>
      <c r="U154" s="0" t="s">
        <v>7044</v>
      </c>
      <c r="V154" s="0" t="s">
        <v>764</v>
      </c>
      <c r="W154" s="0" t="s">
        <v>7045</v>
      </c>
      <c r="X154" s="0" t="s">
        <v>7046</v>
      </c>
      <c r="Y154" s="0" t="s">
        <v>7044</v>
      </c>
      <c r="Z154" s="0" t="s">
        <v>7287</v>
      </c>
      <c r="AA154" s="0" t="s">
        <v>7288</v>
      </c>
      <c r="AB154" s="0" t="s">
        <v>7289</v>
      </c>
      <c r="AC154" s="0" t="s">
        <v>62</v>
      </c>
      <c r="AD154" s="0" t="s">
        <v>62</v>
      </c>
      <c r="AE154" s="0" t="s">
        <v>62</v>
      </c>
      <c r="AF154" s="0" t="s">
        <v>7436</v>
      </c>
      <c r="AG154" s="0" t="s">
        <v>7437</v>
      </c>
      <c r="AH154" s="0" t="s">
        <v>7436</v>
      </c>
      <c r="AI154" s="0" t="s">
        <v>7437</v>
      </c>
      <c r="AJ154" s="0" t="s">
        <v>7436</v>
      </c>
      <c r="AK154" s="0" t="s">
        <v>7437</v>
      </c>
      <c r="AL154" s="0" t="s">
        <v>7061</v>
      </c>
    </row>
    <row customHeight="1" ht="11.25">
      <c r="A155" s="0" t="s">
        <v>22</v>
      </c>
      <c r="B155" s="0" t="s">
        <v>48</v>
      </c>
      <c r="C155" s="0" t="s">
        <v>50</v>
      </c>
      <c r="D155" s="0" t="s">
        <v>22</v>
      </c>
      <c r="E155" s="0" t="s">
        <v>7434</v>
      </c>
      <c r="F155" s="0" t="s">
        <v>4556</v>
      </c>
      <c r="G155" s="0" t="s">
        <v>227</v>
      </c>
      <c r="H155" s="0" t="s">
        <v>227</v>
      </c>
      <c r="I155" s="0" t="s">
        <v>228</v>
      </c>
      <c r="J155" s="0" t="s">
        <v>4632</v>
      </c>
      <c r="K155" s="0" t="s">
        <v>4633</v>
      </c>
      <c r="L155" s="0" t="s">
        <v>7299</v>
      </c>
      <c r="M155" s="0" t="s">
        <v>7435</v>
      </c>
      <c r="N155" s="0" t="s">
        <v>137</v>
      </c>
      <c r="O155" s="0" t="s">
        <v>227</v>
      </c>
      <c r="P155" s="0" t="s">
        <v>227</v>
      </c>
      <c r="Q155" s="0" t="s">
        <v>228</v>
      </c>
      <c r="R155" s="0" t="s">
        <v>4632</v>
      </c>
      <c r="S155" s="0" t="s">
        <v>4633</v>
      </c>
      <c r="T155" s="0" t="s">
        <v>7043</v>
      </c>
      <c r="U155" s="0" t="s">
        <v>7044</v>
      </c>
      <c r="V155" s="0" t="s">
        <v>764</v>
      </c>
      <c r="W155" s="0" t="s">
        <v>7045</v>
      </c>
      <c r="X155" s="0" t="s">
        <v>7046</v>
      </c>
      <c r="Y155" s="0" t="s">
        <v>7044</v>
      </c>
      <c r="Z155" s="0" t="s">
        <v>7287</v>
      </c>
      <c r="AA155" s="0" t="s">
        <v>7288</v>
      </c>
      <c r="AB155" s="0" t="s">
        <v>7289</v>
      </c>
      <c r="AC155" s="0" t="s">
        <v>62</v>
      </c>
      <c r="AD155" s="0" t="s">
        <v>62</v>
      </c>
      <c r="AE155" s="0" t="s">
        <v>62</v>
      </c>
      <c r="AF155" s="0" t="s">
        <v>7436</v>
      </c>
      <c r="AG155" s="0" t="s">
        <v>7437</v>
      </c>
      <c r="AH155" s="0" t="s">
        <v>7436</v>
      </c>
      <c r="AI155" s="0" t="s">
        <v>7437</v>
      </c>
      <c r="AJ155" s="0" t="s">
        <v>7436</v>
      </c>
      <c r="AK155" s="0" t="s">
        <v>7437</v>
      </c>
      <c r="AL155" s="0" t="s">
        <v>7061</v>
      </c>
    </row>
    <row customHeight="1" ht="11.25">
      <c r="A156" s="0" t="s">
        <v>22</v>
      </c>
      <c r="B156" s="0" t="s">
        <v>48</v>
      </c>
      <c r="C156" s="0" t="s">
        <v>50</v>
      </c>
      <c r="D156" s="0" t="s">
        <v>22</v>
      </c>
      <c r="E156" s="0" t="s">
        <v>7438</v>
      </c>
      <c r="F156" s="0" t="s">
        <v>4556</v>
      </c>
      <c r="G156" s="0" t="s">
        <v>227</v>
      </c>
      <c r="H156" s="0" t="s">
        <v>227</v>
      </c>
      <c r="I156" s="0" t="s">
        <v>228</v>
      </c>
      <c r="J156" s="0" t="s">
        <v>4632</v>
      </c>
      <c r="K156" s="0" t="s">
        <v>4633</v>
      </c>
      <c r="L156" s="0" t="s">
        <v>7439</v>
      </c>
      <c r="M156" s="0" t="s">
        <v>126</v>
      </c>
      <c r="N156" s="0" t="s">
        <v>137</v>
      </c>
      <c r="O156" s="0" t="s">
        <v>227</v>
      </c>
      <c r="P156" s="0" t="s">
        <v>227</v>
      </c>
      <c r="Q156" s="0" t="s">
        <v>228</v>
      </c>
      <c r="R156" s="0" t="s">
        <v>4632</v>
      </c>
      <c r="S156" s="0" t="s">
        <v>4633</v>
      </c>
      <c r="T156" s="0" t="s">
        <v>7043</v>
      </c>
      <c r="U156" s="0" t="s">
        <v>7044</v>
      </c>
      <c r="V156" s="0" t="s">
        <v>764</v>
      </c>
      <c r="W156" s="0" t="s">
        <v>7045</v>
      </c>
      <c r="X156" s="0" t="s">
        <v>7046</v>
      </c>
      <c r="Y156" s="0" t="s">
        <v>7044</v>
      </c>
      <c r="Z156" s="0" t="s">
        <v>7287</v>
      </c>
      <c r="AA156" s="0" t="s">
        <v>7288</v>
      </c>
      <c r="AB156" s="0" t="s">
        <v>7289</v>
      </c>
      <c r="AC156" s="0" t="s">
        <v>62</v>
      </c>
      <c r="AD156" s="0" t="s">
        <v>62</v>
      </c>
      <c r="AE156" s="0" t="s">
        <v>62</v>
      </c>
      <c r="AF156" s="0" t="s">
        <v>7440</v>
      </c>
      <c r="AG156" s="0" t="s">
        <v>7441</v>
      </c>
      <c r="AH156" s="0" t="s">
        <v>7440</v>
      </c>
      <c r="AI156" s="0" t="s">
        <v>7441</v>
      </c>
      <c r="AJ156" s="0" t="s">
        <v>7440</v>
      </c>
      <c r="AK156" s="0" t="s">
        <v>7441</v>
      </c>
      <c r="AL156" s="0" t="s">
        <v>7055</v>
      </c>
    </row>
    <row customHeight="1" ht="11.25">
      <c r="A157" s="0" t="s">
        <v>22</v>
      </c>
      <c r="B157" s="0" t="s">
        <v>48</v>
      </c>
      <c r="C157" s="0" t="s">
        <v>50</v>
      </c>
      <c r="D157" s="0" t="s">
        <v>22</v>
      </c>
      <c r="E157" s="0" t="s">
        <v>7438</v>
      </c>
      <c r="F157" s="0" t="s">
        <v>4556</v>
      </c>
      <c r="G157" s="0" t="s">
        <v>227</v>
      </c>
      <c r="H157" s="0" t="s">
        <v>227</v>
      </c>
      <c r="I157" s="0" t="s">
        <v>228</v>
      </c>
      <c r="J157" s="0" t="s">
        <v>4632</v>
      </c>
      <c r="K157" s="0" t="s">
        <v>4633</v>
      </c>
      <c r="L157" s="0" t="s">
        <v>7439</v>
      </c>
      <c r="M157" s="0" t="s">
        <v>126</v>
      </c>
      <c r="N157" s="0" t="s">
        <v>137</v>
      </c>
      <c r="O157" s="0" t="s">
        <v>227</v>
      </c>
      <c r="P157" s="0" t="s">
        <v>227</v>
      </c>
      <c r="Q157" s="0" t="s">
        <v>228</v>
      </c>
      <c r="R157" s="0" t="s">
        <v>4632</v>
      </c>
      <c r="S157" s="0" t="s">
        <v>4633</v>
      </c>
      <c r="T157" s="0" t="s">
        <v>7043</v>
      </c>
      <c r="U157" s="0" t="s">
        <v>7044</v>
      </c>
      <c r="V157" s="0" t="s">
        <v>764</v>
      </c>
      <c r="W157" s="0" t="s">
        <v>7045</v>
      </c>
      <c r="X157" s="0" t="s">
        <v>7046</v>
      </c>
      <c r="Y157" s="0" t="s">
        <v>7044</v>
      </c>
      <c r="Z157" s="0" t="s">
        <v>7287</v>
      </c>
      <c r="AA157" s="0" t="s">
        <v>7288</v>
      </c>
      <c r="AB157" s="0" t="s">
        <v>7289</v>
      </c>
      <c r="AC157" s="0" t="s">
        <v>62</v>
      </c>
      <c r="AD157" s="0" t="s">
        <v>62</v>
      </c>
      <c r="AE157" s="0" t="s">
        <v>62</v>
      </c>
      <c r="AF157" s="0" t="s">
        <v>7253</v>
      </c>
      <c r="AG157" s="0" t="s">
        <v>7441</v>
      </c>
      <c r="AH157" s="0" t="s">
        <v>7253</v>
      </c>
      <c r="AI157" s="0" t="s">
        <v>7441</v>
      </c>
      <c r="AJ157" s="0" t="s">
        <v>7253</v>
      </c>
      <c r="AK157" s="0" t="s">
        <v>7441</v>
      </c>
      <c r="AL157" s="0" t="s">
        <v>7055</v>
      </c>
    </row>
    <row customHeight="1" ht="11.25">
      <c r="A158" s="0" t="s">
        <v>22</v>
      </c>
      <c r="B158" s="0" t="s">
        <v>48</v>
      </c>
      <c r="C158" s="0" t="s">
        <v>50</v>
      </c>
      <c r="D158" s="0" t="s">
        <v>22</v>
      </c>
      <c r="E158" s="0" t="s">
        <v>7442</v>
      </c>
      <c r="F158" s="0" t="s">
        <v>4556</v>
      </c>
      <c r="G158" s="0" t="s">
        <v>227</v>
      </c>
      <c r="H158" s="0" t="s">
        <v>227</v>
      </c>
      <c r="I158" s="0" t="s">
        <v>228</v>
      </c>
      <c r="J158" s="0" t="s">
        <v>4632</v>
      </c>
      <c r="K158" s="0" t="s">
        <v>4633</v>
      </c>
      <c r="L158" s="0" t="s">
        <v>7443</v>
      </c>
      <c r="M158" s="0" t="s">
        <v>7444</v>
      </c>
      <c r="N158" s="0" t="s">
        <v>137</v>
      </c>
      <c r="O158" s="0" t="s">
        <v>227</v>
      </c>
      <c r="P158" s="0" t="s">
        <v>227</v>
      </c>
      <c r="Q158" s="0" t="s">
        <v>228</v>
      </c>
      <c r="R158" s="0" t="s">
        <v>4632</v>
      </c>
      <c r="S158" s="0" t="s">
        <v>4633</v>
      </c>
      <c r="T158" s="0" t="s">
        <v>7445</v>
      </c>
      <c r="U158" s="0" t="s">
        <v>7044</v>
      </c>
      <c r="V158" s="0" t="s">
        <v>764</v>
      </c>
      <c r="W158" s="0" t="s">
        <v>7045</v>
      </c>
      <c r="X158" s="0" t="s">
        <v>7046</v>
      </c>
      <c r="Y158" s="0" t="s">
        <v>7044</v>
      </c>
      <c r="Z158" s="0" t="s">
        <v>7446</v>
      </c>
      <c r="AA158" s="0" t="s">
        <v>7447</v>
      </c>
      <c r="AB158" s="0" t="s">
        <v>7448</v>
      </c>
      <c r="AC158" s="0" t="s">
        <v>62</v>
      </c>
      <c r="AD158" s="0" t="s">
        <v>62</v>
      </c>
      <c r="AE158" s="0" t="s">
        <v>62</v>
      </c>
      <c r="AF158" s="0" t="s">
        <v>7449</v>
      </c>
      <c r="AG158" s="0" t="s">
        <v>7450</v>
      </c>
      <c r="AH158" s="0" t="s">
        <v>7449</v>
      </c>
      <c r="AI158" s="0" t="s">
        <v>7450</v>
      </c>
      <c r="AJ158" s="0" t="s">
        <v>7449</v>
      </c>
      <c r="AK158" s="0" t="s">
        <v>7450</v>
      </c>
      <c r="AL158" s="0" t="s">
        <v>7061</v>
      </c>
    </row>
    <row customHeight="1" ht="11.25">
      <c r="A159" s="0" t="s">
        <v>22</v>
      </c>
      <c r="B159" s="0" t="s">
        <v>48</v>
      </c>
      <c r="C159" s="0" t="s">
        <v>50</v>
      </c>
      <c r="D159" s="0" t="s">
        <v>22</v>
      </c>
      <c r="E159" s="0" t="s">
        <v>7442</v>
      </c>
      <c r="F159" s="0" t="s">
        <v>4556</v>
      </c>
      <c r="G159" s="0" t="s">
        <v>227</v>
      </c>
      <c r="H159" s="0" t="s">
        <v>227</v>
      </c>
      <c r="I159" s="0" t="s">
        <v>228</v>
      </c>
      <c r="J159" s="0" t="s">
        <v>4632</v>
      </c>
      <c r="K159" s="0" t="s">
        <v>4633</v>
      </c>
      <c r="L159" s="0" t="s">
        <v>7443</v>
      </c>
      <c r="M159" s="0" t="s">
        <v>7444</v>
      </c>
      <c r="N159" s="0" t="s">
        <v>137</v>
      </c>
      <c r="O159" s="0" t="s">
        <v>227</v>
      </c>
      <c r="P159" s="0" t="s">
        <v>227</v>
      </c>
      <c r="Q159" s="0" t="s">
        <v>228</v>
      </c>
      <c r="R159" s="0" t="s">
        <v>4632</v>
      </c>
      <c r="S159" s="0" t="s">
        <v>4633</v>
      </c>
      <c r="T159" s="0" t="s">
        <v>7445</v>
      </c>
      <c r="U159" s="0" t="s">
        <v>7044</v>
      </c>
      <c r="V159" s="0" t="s">
        <v>764</v>
      </c>
      <c r="W159" s="0" t="s">
        <v>7045</v>
      </c>
      <c r="X159" s="0" t="s">
        <v>7046</v>
      </c>
      <c r="Y159" s="0" t="s">
        <v>7044</v>
      </c>
      <c r="Z159" s="0" t="s">
        <v>7446</v>
      </c>
      <c r="AA159" s="0" t="s">
        <v>7447</v>
      </c>
      <c r="AB159" s="0" t="s">
        <v>7448</v>
      </c>
      <c r="AC159" s="0" t="s">
        <v>62</v>
      </c>
      <c r="AD159" s="0" t="s">
        <v>62</v>
      </c>
      <c r="AE159" s="0" t="s">
        <v>62</v>
      </c>
      <c r="AF159" s="0" t="s">
        <v>7449</v>
      </c>
      <c r="AG159" s="0" t="s">
        <v>7450</v>
      </c>
      <c r="AH159" s="0" t="s">
        <v>7449</v>
      </c>
      <c r="AI159" s="0" t="s">
        <v>7450</v>
      </c>
      <c r="AJ159" s="0" t="s">
        <v>7449</v>
      </c>
      <c r="AK159" s="0" t="s">
        <v>7450</v>
      </c>
      <c r="AL159" s="0" t="s">
        <v>7061</v>
      </c>
    </row>
    <row customHeight="1" ht="11.25">
      <c r="A160" s="0" t="s">
        <v>22</v>
      </c>
      <c r="B160" s="0" t="s">
        <v>48</v>
      </c>
      <c r="C160" s="0" t="s">
        <v>50</v>
      </c>
      <c r="D160" s="0" t="s">
        <v>22</v>
      </c>
      <c r="E160" s="0" t="s">
        <v>7451</v>
      </c>
      <c r="F160" s="0" t="s">
        <v>4556</v>
      </c>
      <c r="G160" s="0" t="s">
        <v>227</v>
      </c>
      <c r="H160" s="0" t="s">
        <v>227</v>
      </c>
      <c r="I160" s="0" t="s">
        <v>228</v>
      </c>
      <c r="J160" s="0" t="s">
        <v>4632</v>
      </c>
      <c r="K160" s="0" t="s">
        <v>4633</v>
      </c>
      <c r="L160" s="0" t="s">
        <v>7339</v>
      </c>
      <c r="M160" s="0" t="s">
        <v>6899</v>
      </c>
      <c r="N160" s="0" t="s">
        <v>137</v>
      </c>
      <c r="O160" s="0" t="s">
        <v>227</v>
      </c>
      <c r="P160" s="0" t="s">
        <v>227</v>
      </c>
      <c r="Q160" s="0" t="s">
        <v>228</v>
      </c>
      <c r="R160" s="0" t="s">
        <v>4632</v>
      </c>
      <c r="S160" s="0" t="s">
        <v>4633</v>
      </c>
      <c r="T160" s="0" t="s">
        <v>7043</v>
      </c>
      <c r="U160" s="0" t="s">
        <v>7044</v>
      </c>
      <c r="V160" s="0" t="s">
        <v>764</v>
      </c>
      <c r="W160" s="0" t="s">
        <v>7045</v>
      </c>
      <c r="X160" s="0" t="s">
        <v>7046</v>
      </c>
      <c r="Y160" s="0" t="s">
        <v>7044</v>
      </c>
      <c r="Z160" s="0" t="s">
        <v>7287</v>
      </c>
      <c r="AA160" s="0" t="s">
        <v>7288</v>
      </c>
      <c r="AB160" s="0" t="s">
        <v>7289</v>
      </c>
      <c r="AC160" s="0" t="s">
        <v>62</v>
      </c>
      <c r="AD160" s="0" t="s">
        <v>62</v>
      </c>
      <c r="AE160" s="0" t="s">
        <v>62</v>
      </c>
      <c r="AF160" s="0" t="s">
        <v>7373</v>
      </c>
      <c r="AG160" s="0" t="s">
        <v>7452</v>
      </c>
      <c r="AH160" s="0" t="s">
        <v>7373</v>
      </c>
      <c r="AI160" s="0" t="s">
        <v>7452</v>
      </c>
      <c r="AJ160" s="0" t="s">
        <v>7373</v>
      </c>
      <c r="AK160" s="0" t="s">
        <v>7452</v>
      </c>
      <c r="AL160" s="0" t="s">
        <v>7061</v>
      </c>
    </row>
    <row customHeight="1" ht="11.25">
      <c r="A161" s="0" t="s">
        <v>22</v>
      </c>
      <c r="B161" s="0" t="s">
        <v>48</v>
      </c>
      <c r="C161" s="0" t="s">
        <v>50</v>
      </c>
      <c r="D161" s="0" t="s">
        <v>22</v>
      </c>
      <c r="E161" s="0" t="s">
        <v>7451</v>
      </c>
      <c r="F161" s="0" t="s">
        <v>4556</v>
      </c>
      <c r="G161" s="0" t="s">
        <v>227</v>
      </c>
      <c r="H161" s="0" t="s">
        <v>227</v>
      </c>
      <c r="I161" s="0" t="s">
        <v>228</v>
      </c>
      <c r="J161" s="0" t="s">
        <v>4632</v>
      </c>
      <c r="K161" s="0" t="s">
        <v>4633</v>
      </c>
      <c r="L161" s="0" t="s">
        <v>7339</v>
      </c>
      <c r="M161" s="0" t="s">
        <v>6899</v>
      </c>
      <c r="N161" s="0" t="s">
        <v>137</v>
      </c>
      <c r="O161" s="0" t="s">
        <v>227</v>
      </c>
      <c r="P161" s="0" t="s">
        <v>227</v>
      </c>
      <c r="Q161" s="0" t="s">
        <v>228</v>
      </c>
      <c r="R161" s="0" t="s">
        <v>4632</v>
      </c>
      <c r="S161" s="0" t="s">
        <v>4633</v>
      </c>
      <c r="T161" s="0" t="s">
        <v>7043</v>
      </c>
      <c r="U161" s="0" t="s">
        <v>7044</v>
      </c>
      <c r="V161" s="0" t="s">
        <v>764</v>
      </c>
      <c r="W161" s="0" t="s">
        <v>7045</v>
      </c>
      <c r="X161" s="0" t="s">
        <v>7046</v>
      </c>
      <c r="Y161" s="0" t="s">
        <v>7044</v>
      </c>
      <c r="Z161" s="0" t="s">
        <v>7287</v>
      </c>
      <c r="AA161" s="0" t="s">
        <v>7288</v>
      </c>
      <c r="AB161" s="0" t="s">
        <v>7289</v>
      </c>
      <c r="AC161" s="0" t="s">
        <v>62</v>
      </c>
      <c r="AD161" s="0" t="s">
        <v>62</v>
      </c>
      <c r="AE161" s="0" t="s">
        <v>62</v>
      </c>
      <c r="AF161" s="0" t="s">
        <v>7453</v>
      </c>
      <c r="AG161" s="0" t="s">
        <v>7452</v>
      </c>
      <c r="AH161" s="0" t="s">
        <v>7453</v>
      </c>
      <c r="AI161" s="0" t="s">
        <v>7452</v>
      </c>
      <c r="AJ161" s="0" t="s">
        <v>7453</v>
      </c>
      <c r="AK161" s="0" t="s">
        <v>7452</v>
      </c>
      <c r="AL161" s="0" t="s">
        <v>7061</v>
      </c>
    </row>
    <row customHeight="1" ht="11.25">
      <c r="A162" s="0" t="s">
        <v>22</v>
      </c>
      <c r="B162" s="0" t="s">
        <v>48</v>
      </c>
      <c r="C162" s="0" t="s">
        <v>50</v>
      </c>
      <c r="D162" s="0" t="s">
        <v>22</v>
      </c>
      <c r="E162" s="0" t="s">
        <v>7454</v>
      </c>
      <c r="F162" s="0" t="s">
        <v>4556</v>
      </c>
      <c r="G162" s="0" t="s">
        <v>227</v>
      </c>
      <c r="H162" s="0" t="s">
        <v>227</v>
      </c>
      <c r="I162" s="0" t="s">
        <v>228</v>
      </c>
      <c r="J162" s="0" t="s">
        <v>4632</v>
      </c>
      <c r="K162" s="0" t="s">
        <v>4633</v>
      </c>
      <c r="L162" s="0" t="s">
        <v>7339</v>
      </c>
      <c r="M162" s="0" t="s">
        <v>6884</v>
      </c>
      <c r="N162" s="0" t="s">
        <v>137</v>
      </c>
      <c r="O162" s="0" t="s">
        <v>227</v>
      </c>
      <c r="P162" s="0" t="s">
        <v>227</v>
      </c>
      <c r="Q162" s="0" t="s">
        <v>228</v>
      </c>
      <c r="R162" s="0" t="s">
        <v>4632</v>
      </c>
      <c r="S162" s="0" t="s">
        <v>4633</v>
      </c>
      <c r="T162" s="0" t="s">
        <v>7043</v>
      </c>
      <c r="U162" s="0" t="s">
        <v>7044</v>
      </c>
      <c r="V162" s="0" t="s">
        <v>764</v>
      </c>
      <c r="W162" s="0" t="s">
        <v>7045</v>
      </c>
      <c r="X162" s="0" t="s">
        <v>7046</v>
      </c>
      <c r="Y162" s="0" t="s">
        <v>7044</v>
      </c>
      <c r="Z162" s="0" t="s">
        <v>7287</v>
      </c>
      <c r="AA162" s="0" t="s">
        <v>7288</v>
      </c>
      <c r="AB162" s="0" t="s">
        <v>7289</v>
      </c>
      <c r="AC162" s="0" t="s">
        <v>62</v>
      </c>
      <c r="AD162" s="0" t="s">
        <v>62</v>
      </c>
      <c r="AE162" s="0" t="s">
        <v>62</v>
      </c>
      <c r="AF162" s="0" t="s">
        <v>7373</v>
      </c>
      <c r="AG162" s="0" t="s">
        <v>7455</v>
      </c>
      <c r="AH162" s="0" t="s">
        <v>7373</v>
      </c>
      <c r="AI162" s="0" t="s">
        <v>7455</v>
      </c>
      <c r="AJ162" s="0" t="s">
        <v>7373</v>
      </c>
      <c r="AK162" s="0" t="s">
        <v>7455</v>
      </c>
      <c r="AL162" s="0" t="s">
        <v>7061</v>
      </c>
    </row>
    <row customHeight="1" ht="11.25">
      <c r="A163" s="0" t="s">
        <v>22</v>
      </c>
      <c r="B163" s="0" t="s">
        <v>48</v>
      </c>
      <c r="C163" s="0" t="s">
        <v>50</v>
      </c>
      <c r="D163" s="0" t="s">
        <v>22</v>
      </c>
      <c r="E163" s="0" t="s">
        <v>7454</v>
      </c>
      <c r="F163" s="0" t="s">
        <v>4556</v>
      </c>
      <c r="G163" s="0" t="s">
        <v>227</v>
      </c>
      <c r="H163" s="0" t="s">
        <v>227</v>
      </c>
      <c r="I163" s="0" t="s">
        <v>228</v>
      </c>
      <c r="J163" s="0" t="s">
        <v>4632</v>
      </c>
      <c r="K163" s="0" t="s">
        <v>4633</v>
      </c>
      <c r="L163" s="0" t="s">
        <v>7339</v>
      </c>
      <c r="M163" s="0" t="s">
        <v>6884</v>
      </c>
      <c r="N163" s="0" t="s">
        <v>137</v>
      </c>
      <c r="O163" s="0" t="s">
        <v>227</v>
      </c>
      <c r="P163" s="0" t="s">
        <v>227</v>
      </c>
      <c r="Q163" s="0" t="s">
        <v>228</v>
      </c>
      <c r="R163" s="0" t="s">
        <v>4632</v>
      </c>
      <c r="S163" s="0" t="s">
        <v>4633</v>
      </c>
      <c r="T163" s="0" t="s">
        <v>7043</v>
      </c>
      <c r="U163" s="0" t="s">
        <v>7044</v>
      </c>
      <c r="V163" s="0" t="s">
        <v>764</v>
      </c>
      <c r="W163" s="0" t="s">
        <v>7045</v>
      </c>
      <c r="X163" s="0" t="s">
        <v>7046</v>
      </c>
      <c r="Y163" s="0" t="s">
        <v>7044</v>
      </c>
      <c r="Z163" s="0" t="s">
        <v>7287</v>
      </c>
      <c r="AA163" s="0" t="s">
        <v>7288</v>
      </c>
      <c r="AB163" s="0" t="s">
        <v>7289</v>
      </c>
      <c r="AC163" s="0" t="s">
        <v>62</v>
      </c>
      <c r="AD163" s="0" t="s">
        <v>62</v>
      </c>
      <c r="AE163" s="0" t="s">
        <v>62</v>
      </c>
      <c r="AF163" s="0" t="s">
        <v>7456</v>
      </c>
      <c r="AG163" s="0" t="s">
        <v>7455</v>
      </c>
      <c r="AH163" s="0" t="s">
        <v>7456</v>
      </c>
      <c r="AI163" s="0" t="s">
        <v>7455</v>
      </c>
      <c r="AJ163" s="0" t="s">
        <v>7456</v>
      </c>
      <c r="AK163" s="0" t="s">
        <v>7455</v>
      </c>
      <c r="AL163" s="0" t="s">
        <v>7061</v>
      </c>
    </row>
    <row customHeight="1" ht="11.25">
      <c r="A164" s="0" t="s">
        <v>22</v>
      </c>
      <c r="B164" s="0" t="s">
        <v>48</v>
      </c>
      <c r="C164" s="0" t="s">
        <v>50</v>
      </c>
      <c r="D164" s="0" t="s">
        <v>22</v>
      </c>
      <c r="E164" s="0" t="s">
        <v>7457</v>
      </c>
      <c r="F164" s="0" t="s">
        <v>4556</v>
      </c>
      <c r="G164" s="0" t="s">
        <v>227</v>
      </c>
      <c r="H164" s="0" t="s">
        <v>227</v>
      </c>
      <c r="I164" s="0" t="s">
        <v>228</v>
      </c>
      <c r="J164" s="0" t="s">
        <v>4632</v>
      </c>
      <c r="K164" s="0" t="s">
        <v>4633</v>
      </c>
      <c r="L164" s="0" t="s">
        <v>7439</v>
      </c>
      <c r="M164" s="0" t="s">
        <v>7458</v>
      </c>
      <c r="N164" s="0" t="s">
        <v>137</v>
      </c>
      <c r="O164" s="0" t="s">
        <v>227</v>
      </c>
      <c r="P164" s="0" t="s">
        <v>227</v>
      </c>
      <c r="Q164" s="0" t="s">
        <v>228</v>
      </c>
      <c r="R164" s="0" t="s">
        <v>4632</v>
      </c>
      <c r="S164" s="0" t="s">
        <v>4633</v>
      </c>
      <c r="T164" s="0" t="s">
        <v>7043</v>
      </c>
      <c r="U164" s="0" t="s">
        <v>7044</v>
      </c>
      <c r="V164" s="0" t="s">
        <v>764</v>
      </c>
      <c r="W164" s="0" t="s">
        <v>7045</v>
      </c>
      <c r="X164" s="0" t="s">
        <v>7046</v>
      </c>
      <c r="Y164" s="0" t="s">
        <v>7044</v>
      </c>
      <c r="Z164" s="0" t="s">
        <v>7287</v>
      </c>
      <c r="AA164" s="0" t="s">
        <v>7288</v>
      </c>
      <c r="AB164" s="0" t="s">
        <v>7289</v>
      </c>
      <c r="AC164" s="0" t="s">
        <v>62</v>
      </c>
      <c r="AD164" s="0" t="s">
        <v>62</v>
      </c>
      <c r="AE164" s="0" t="s">
        <v>62</v>
      </c>
      <c r="AF164" s="0" t="s">
        <v>7459</v>
      </c>
      <c r="AG164" s="0" t="s">
        <v>7459</v>
      </c>
      <c r="AH164" s="0" t="s">
        <v>7459</v>
      </c>
      <c r="AI164" s="0" t="s">
        <v>7459</v>
      </c>
      <c r="AJ164" s="0" t="s">
        <v>7459</v>
      </c>
      <c r="AK164" s="0" t="s">
        <v>7459</v>
      </c>
      <c r="AL164" s="0" t="s">
        <v>7061</v>
      </c>
    </row>
    <row customHeight="1" ht="11.25">
      <c r="A165" s="0" t="s">
        <v>22</v>
      </c>
      <c r="B165" s="0" t="s">
        <v>48</v>
      </c>
      <c r="C165" s="0" t="s">
        <v>50</v>
      </c>
      <c r="D165" s="0" t="s">
        <v>22</v>
      </c>
      <c r="E165" s="0" t="s">
        <v>7457</v>
      </c>
      <c r="F165" s="0" t="s">
        <v>4556</v>
      </c>
      <c r="G165" s="0" t="s">
        <v>227</v>
      </c>
      <c r="H165" s="0" t="s">
        <v>227</v>
      </c>
      <c r="I165" s="0" t="s">
        <v>228</v>
      </c>
      <c r="J165" s="0" t="s">
        <v>4632</v>
      </c>
      <c r="K165" s="0" t="s">
        <v>4633</v>
      </c>
      <c r="L165" s="0" t="s">
        <v>7439</v>
      </c>
      <c r="M165" s="0" t="s">
        <v>7458</v>
      </c>
      <c r="N165" s="0" t="s">
        <v>137</v>
      </c>
      <c r="O165" s="0" t="s">
        <v>227</v>
      </c>
      <c r="P165" s="0" t="s">
        <v>227</v>
      </c>
      <c r="Q165" s="0" t="s">
        <v>228</v>
      </c>
      <c r="R165" s="0" t="s">
        <v>4632</v>
      </c>
      <c r="S165" s="0" t="s">
        <v>4633</v>
      </c>
      <c r="T165" s="0" t="s">
        <v>7043</v>
      </c>
      <c r="U165" s="0" t="s">
        <v>7044</v>
      </c>
      <c r="V165" s="0" t="s">
        <v>764</v>
      </c>
      <c r="W165" s="0" t="s">
        <v>7045</v>
      </c>
      <c r="X165" s="0" t="s">
        <v>7046</v>
      </c>
      <c r="Y165" s="0" t="s">
        <v>7044</v>
      </c>
      <c r="Z165" s="0" t="s">
        <v>7287</v>
      </c>
      <c r="AA165" s="0" t="s">
        <v>7288</v>
      </c>
      <c r="AB165" s="0" t="s">
        <v>7289</v>
      </c>
      <c r="AC165" s="0" t="s">
        <v>62</v>
      </c>
      <c r="AD165" s="0" t="s">
        <v>62</v>
      </c>
      <c r="AE165" s="0" t="s">
        <v>62</v>
      </c>
      <c r="AF165" s="0" t="s">
        <v>7459</v>
      </c>
      <c r="AG165" s="0" t="s">
        <v>7459</v>
      </c>
      <c r="AH165" s="0" t="s">
        <v>7459</v>
      </c>
      <c r="AI165" s="0" t="s">
        <v>7459</v>
      </c>
      <c r="AJ165" s="0" t="s">
        <v>7459</v>
      </c>
      <c r="AK165" s="0" t="s">
        <v>7459</v>
      </c>
      <c r="AL165" s="0" t="s">
        <v>7061</v>
      </c>
    </row>
    <row customHeight="1" ht="11.25">
      <c r="A166" s="0" t="s">
        <v>22</v>
      </c>
      <c r="B166" s="0" t="s">
        <v>48</v>
      </c>
      <c r="C166" s="0" t="s">
        <v>50</v>
      </c>
      <c r="D166" s="0" t="s">
        <v>22</v>
      </c>
      <c r="E166" s="0" t="s">
        <v>7460</v>
      </c>
      <c r="F166" s="0" t="s">
        <v>4556</v>
      </c>
      <c r="G166" s="0" t="s">
        <v>227</v>
      </c>
      <c r="H166" s="0" t="s">
        <v>227</v>
      </c>
      <c r="I166" s="0" t="s">
        <v>228</v>
      </c>
      <c r="J166" s="0" t="s">
        <v>4632</v>
      </c>
      <c r="K166" s="0" t="s">
        <v>4633</v>
      </c>
      <c r="L166" s="0" t="s">
        <v>7461</v>
      </c>
      <c r="M166" s="0" t="s">
        <v>5326</v>
      </c>
      <c r="N166" s="0" t="s">
        <v>137</v>
      </c>
      <c r="O166" s="0" t="s">
        <v>227</v>
      </c>
      <c r="P166" s="0" t="s">
        <v>227</v>
      </c>
      <c r="Q166" s="0" t="s">
        <v>228</v>
      </c>
      <c r="R166" s="0" t="s">
        <v>4632</v>
      </c>
      <c r="S166" s="0" t="s">
        <v>4633</v>
      </c>
      <c r="T166" s="0" t="s">
        <v>7043</v>
      </c>
      <c r="U166" s="0" t="s">
        <v>7044</v>
      </c>
      <c r="V166" s="0" t="s">
        <v>764</v>
      </c>
      <c r="W166" s="0" t="s">
        <v>7045</v>
      </c>
      <c r="X166" s="0" t="s">
        <v>7046</v>
      </c>
      <c r="Y166" s="0" t="s">
        <v>7044</v>
      </c>
      <c r="Z166" s="0" t="s">
        <v>7287</v>
      </c>
      <c r="AA166" s="0" t="s">
        <v>7288</v>
      </c>
      <c r="AB166" s="0" t="s">
        <v>7289</v>
      </c>
      <c r="AC166" s="0" t="s">
        <v>62</v>
      </c>
      <c r="AD166" s="0" t="s">
        <v>62</v>
      </c>
      <c r="AE166" s="0" t="s">
        <v>62</v>
      </c>
      <c r="AF166" s="0" t="s">
        <v>7462</v>
      </c>
      <c r="AG166" s="0" t="s">
        <v>7463</v>
      </c>
      <c r="AH166" s="0" t="s">
        <v>7462</v>
      </c>
      <c r="AI166" s="0" t="s">
        <v>7463</v>
      </c>
      <c r="AJ166" s="0" t="s">
        <v>7462</v>
      </c>
      <c r="AK166" s="0" t="s">
        <v>7463</v>
      </c>
      <c r="AL166" s="0" t="s">
        <v>7055</v>
      </c>
    </row>
    <row customHeight="1" ht="11.25">
      <c r="A167" s="0" t="s">
        <v>22</v>
      </c>
      <c r="B167" s="0" t="s">
        <v>48</v>
      </c>
      <c r="C167" s="0" t="s">
        <v>50</v>
      </c>
      <c r="D167" s="0" t="s">
        <v>22</v>
      </c>
      <c r="E167" s="0" t="s">
        <v>7460</v>
      </c>
      <c r="F167" s="0" t="s">
        <v>4556</v>
      </c>
      <c r="G167" s="0" t="s">
        <v>227</v>
      </c>
      <c r="H167" s="0" t="s">
        <v>227</v>
      </c>
      <c r="I167" s="0" t="s">
        <v>228</v>
      </c>
      <c r="J167" s="0" t="s">
        <v>4632</v>
      </c>
      <c r="K167" s="0" t="s">
        <v>4633</v>
      </c>
      <c r="L167" s="0" t="s">
        <v>7461</v>
      </c>
      <c r="M167" s="0" t="s">
        <v>5326</v>
      </c>
      <c r="N167" s="0" t="s">
        <v>137</v>
      </c>
      <c r="O167" s="0" t="s">
        <v>227</v>
      </c>
      <c r="P167" s="0" t="s">
        <v>227</v>
      </c>
      <c r="Q167" s="0" t="s">
        <v>228</v>
      </c>
      <c r="R167" s="0" t="s">
        <v>4632</v>
      </c>
      <c r="S167" s="0" t="s">
        <v>4633</v>
      </c>
      <c r="T167" s="0" t="s">
        <v>7043</v>
      </c>
      <c r="U167" s="0" t="s">
        <v>7044</v>
      </c>
      <c r="V167" s="0" t="s">
        <v>764</v>
      </c>
      <c r="W167" s="0" t="s">
        <v>7045</v>
      </c>
      <c r="X167" s="0" t="s">
        <v>7046</v>
      </c>
      <c r="Y167" s="0" t="s">
        <v>7044</v>
      </c>
      <c r="Z167" s="0" t="s">
        <v>7287</v>
      </c>
      <c r="AA167" s="0" t="s">
        <v>7288</v>
      </c>
      <c r="AB167" s="0" t="s">
        <v>7289</v>
      </c>
      <c r="AC167" s="0" t="s">
        <v>62</v>
      </c>
      <c r="AD167" s="0" t="s">
        <v>62</v>
      </c>
      <c r="AE167" s="0" t="s">
        <v>62</v>
      </c>
      <c r="AF167" s="0" t="s">
        <v>7464</v>
      </c>
      <c r="AG167" s="0" t="s">
        <v>7463</v>
      </c>
      <c r="AH167" s="0" t="s">
        <v>7464</v>
      </c>
      <c r="AI167" s="0" t="s">
        <v>7463</v>
      </c>
      <c r="AJ167" s="0" t="s">
        <v>7464</v>
      </c>
      <c r="AK167" s="0" t="s">
        <v>7463</v>
      </c>
      <c r="AL167" s="0" t="s">
        <v>7055</v>
      </c>
    </row>
    <row customHeight="1" ht="11.25">
      <c r="A168" s="0" t="s">
        <v>22</v>
      </c>
      <c r="B168" s="0" t="s">
        <v>48</v>
      </c>
      <c r="C168" s="0" t="s">
        <v>50</v>
      </c>
      <c r="D168" s="0" t="s">
        <v>22</v>
      </c>
      <c r="E168" s="0" t="s">
        <v>7465</v>
      </c>
      <c r="F168" s="0" t="s">
        <v>4556</v>
      </c>
      <c r="G168" s="0" t="s">
        <v>227</v>
      </c>
      <c r="H168" s="0" t="s">
        <v>227</v>
      </c>
      <c r="I168" s="0" t="s">
        <v>228</v>
      </c>
      <c r="J168" s="0" t="s">
        <v>4632</v>
      </c>
      <c r="K168" s="0" t="s">
        <v>4633</v>
      </c>
      <c r="L168" s="0" t="s">
        <v>7466</v>
      </c>
      <c r="M168" s="0" t="s">
        <v>92</v>
      </c>
      <c r="N168" s="0" t="s">
        <v>137</v>
      </c>
      <c r="O168" s="0" t="s">
        <v>227</v>
      </c>
      <c r="P168" s="0" t="s">
        <v>227</v>
      </c>
      <c r="Q168" s="0" t="s">
        <v>228</v>
      </c>
      <c r="R168" s="0" t="s">
        <v>4632</v>
      </c>
      <c r="S168" s="0" t="s">
        <v>4633</v>
      </c>
      <c r="T168" s="0" t="s">
        <v>7043</v>
      </c>
      <c r="U168" s="0" t="s">
        <v>7044</v>
      </c>
      <c r="V168" s="0" t="s">
        <v>764</v>
      </c>
      <c r="W168" s="0" t="s">
        <v>7045</v>
      </c>
      <c r="X168" s="0" t="s">
        <v>7046</v>
      </c>
      <c r="Y168" s="0" t="s">
        <v>7044</v>
      </c>
      <c r="Z168" s="0" t="s">
        <v>7287</v>
      </c>
      <c r="AA168" s="0" t="s">
        <v>7288</v>
      </c>
      <c r="AB168" s="0" t="s">
        <v>7289</v>
      </c>
      <c r="AC168" s="0" t="s">
        <v>62</v>
      </c>
      <c r="AD168" s="0" t="s">
        <v>62</v>
      </c>
      <c r="AE168" s="0" t="s">
        <v>62</v>
      </c>
      <c r="AF168" s="0" t="s">
        <v>7373</v>
      </c>
      <c r="AG168" s="0" t="s">
        <v>7412</v>
      </c>
      <c r="AH168" s="0" t="s">
        <v>7373</v>
      </c>
      <c r="AI168" s="0" t="s">
        <v>7412</v>
      </c>
      <c r="AJ168" s="0" t="s">
        <v>7373</v>
      </c>
      <c r="AK168" s="0" t="s">
        <v>7412</v>
      </c>
      <c r="AL168" s="0" t="s">
        <v>7061</v>
      </c>
    </row>
    <row customHeight="1" ht="11.25">
      <c r="A169" s="0" t="s">
        <v>22</v>
      </c>
      <c r="B169" s="0" t="s">
        <v>48</v>
      </c>
      <c r="C169" s="0" t="s">
        <v>50</v>
      </c>
      <c r="D169" s="0" t="s">
        <v>22</v>
      </c>
      <c r="E169" s="0" t="s">
        <v>7465</v>
      </c>
      <c r="F169" s="0" t="s">
        <v>4556</v>
      </c>
      <c r="G169" s="0" t="s">
        <v>227</v>
      </c>
      <c r="H169" s="0" t="s">
        <v>227</v>
      </c>
      <c r="I169" s="0" t="s">
        <v>228</v>
      </c>
      <c r="J169" s="0" t="s">
        <v>4632</v>
      </c>
      <c r="K169" s="0" t="s">
        <v>4633</v>
      </c>
      <c r="L169" s="0" t="s">
        <v>7466</v>
      </c>
      <c r="M169" s="0" t="s">
        <v>92</v>
      </c>
      <c r="N169" s="0" t="s">
        <v>137</v>
      </c>
      <c r="O169" s="0" t="s">
        <v>227</v>
      </c>
      <c r="P169" s="0" t="s">
        <v>227</v>
      </c>
      <c r="Q169" s="0" t="s">
        <v>228</v>
      </c>
      <c r="R169" s="0" t="s">
        <v>4632</v>
      </c>
      <c r="S169" s="0" t="s">
        <v>4633</v>
      </c>
      <c r="T169" s="0" t="s">
        <v>7043</v>
      </c>
      <c r="U169" s="0" t="s">
        <v>7044</v>
      </c>
      <c r="V169" s="0" t="s">
        <v>764</v>
      </c>
      <c r="W169" s="0" t="s">
        <v>7045</v>
      </c>
      <c r="X169" s="0" t="s">
        <v>7046</v>
      </c>
      <c r="Y169" s="0" t="s">
        <v>7044</v>
      </c>
      <c r="Z169" s="0" t="s">
        <v>7287</v>
      </c>
      <c r="AA169" s="0" t="s">
        <v>7288</v>
      </c>
      <c r="AB169" s="0" t="s">
        <v>7289</v>
      </c>
      <c r="AC169" s="0" t="s">
        <v>62</v>
      </c>
      <c r="AD169" s="0" t="s">
        <v>62</v>
      </c>
      <c r="AE169" s="0" t="s">
        <v>62</v>
      </c>
      <c r="AF169" s="0" t="s">
        <v>7467</v>
      </c>
      <c r="AG169" s="0" t="s">
        <v>7412</v>
      </c>
      <c r="AH169" s="0" t="s">
        <v>7467</v>
      </c>
      <c r="AI169" s="0" t="s">
        <v>7412</v>
      </c>
      <c r="AJ169" s="0" t="s">
        <v>7467</v>
      </c>
      <c r="AK169" s="0" t="s">
        <v>7412</v>
      </c>
      <c r="AL169" s="0" t="s">
        <v>7061</v>
      </c>
    </row>
    <row customHeight="1" ht="11.25">
      <c r="A170" s="0" t="s">
        <v>22</v>
      </c>
      <c r="B170" s="0" t="s">
        <v>48</v>
      </c>
      <c r="C170" s="0" t="s">
        <v>50</v>
      </c>
      <c r="D170" s="0" t="s">
        <v>22</v>
      </c>
      <c r="E170" s="0" t="s">
        <v>7468</v>
      </c>
      <c r="F170" s="0" t="s">
        <v>4556</v>
      </c>
      <c r="G170" s="0" t="s">
        <v>227</v>
      </c>
      <c r="H170" s="0" t="s">
        <v>227</v>
      </c>
      <c r="I170" s="0" t="s">
        <v>228</v>
      </c>
      <c r="J170" s="0" t="s">
        <v>4632</v>
      </c>
      <c r="K170" s="0" t="s">
        <v>4633</v>
      </c>
      <c r="L170" s="0" t="s">
        <v>7424</v>
      </c>
      <c r="M170" s="0" t="s">
        <v>7469</v>
      </c>
      <c r="N170" s="0" t="s">
        <v>137</v>
      </c>
      <c r="O170" s="0" t="s">
        <v>227</v>
      </c>
      <c r="P170" s="0" t="s">
        <v>227</v>
      </c>
      <c r="Q170" s="0" t="s">
        <v>228</v>
      </c>
      <c r="R170" s="0" t="s">
        <v>4632</v>
      </c>
      <c r="S170" s="0" t="s">
        <v>4633</v>
      </c>
      <c r="T170" s="0" t="s">
        <v>7043</v>
      </c>
      <c r="U170" s="0" t="s">
        <v>7044</v>
      </c>
      <c r="V170" s="0" t="s">
        <v>764</v>
      </c>
      <c r="W170" s="0" t="s">
        <v>7045</v>
      </c>
      <c r="X170" s="0" t="s">
        <v>7046</v>
      </c>
      <c r="Y170" s="0" t="s">
        <v>7044</v>
      </c>
      <c r="Z170" s="0" t="s">
        <v>7287</v>
      </c>
      <c r="AA170" s="0" t="s">
        <v>7288</v>
      </c>
      <c r="AB170" s="0" t="s">
        <v>7289</v>
      </c>
      <c r="AC170" s="0" t="s">
        <v>62</v>
      </c>
      <c r="AD170" s="0" t="s">
        <v>62</v>
      </c>
      <c r="AE170" s="0" t="s">
        <v>62</v>
      </c>
      <c r="AF170" s="0" t="s">
        <v>90</v>
      </c>
      <c r="AG170" s="0" t="s">
        <v>7470</v>
      </c>
      <c r="AH170" s="0" t="s">
        <v>90</v>
      </c>
      <c r="AI170" s="0" t="s">
        <v>7470</v>
      </c>
      <c r="AJ170" s="0" t="s">
        <v>90</v>
      </c>
      <c r="AK170" s="0" t="s">
        <v>7470</v>
      </c>
      <c r="AL170" s="0" t="s">
        <v>7055</v>
      </c>
    </row>
    <row customHeight="1" ht="11.25">
      <c r="A171" s="0" t="s">
        <v>22</v>
      </c>
      <c r="B171" s="0" t="s">
        <v>48</v>
      </c>
      <c r="C171" s="0" t="s">
        <v>50</v>
      </c>
      <c r="D171" s="0" t="s">
        <v>22</v>
      </c>
      <c r="E171" s="0" t="s">
        <v>7468</v>
      </c>
      <c r="F171" s="0" t="s">
        <v>4556</v>
      </c>
      <c r="G171" s="0" t="s">
        <v>227</v>
      </c>
      <c r="H171" s="0" t="s">
        <v>227</v>
      </c>
      <c r="I171" s="0" t="s">
        <v>228</v>
      </c>
      <c r="J171" s="0" t="s">
        <v>4632</v>
      </c>
      <c r="K171" s="0" t="s">
        <v>4633</v>
      </c>
      <c r="L171" s="0" t="s">
        <v>7424</v>
      </c>
      <c r="M171" s="0" t="s">
        <v>7469</v>
      </c>
      <c r="N171" s="0" t="s">
        <v>137</v>
      </c>
      <c r="O171" s="0" t="s">
        <v>227</v>
      </c>
      <c r="P171" s="0" t="s">
        <v>227</v>
      </c>
      <c r="Q171" s="0" t="s">
        <v>228</v>
      </c>
      <c r="R171" s="0" t="s">
        <v>4632</v>
      </c>
      <c r="S171" s="0" t="s">
        <v>4633</v>
      </c>
      <c r="T171" s="0" t="s">
        <v>7043</v>
      </c>
      <c r="U171" s="0" t="s">
        <v>7044</v>
      </c>
      <c r="V171" s="0" t="s">
        <v>764</v>
      </c>
      <c r="W171" s="0" t="s">
        <v>7045</v>
      </c>
      <c r="X171" s="0" t="s">
        <v>7046</v>
      </c>
      <c r="Y171" s="0" t="s">
        <v>7044</v>
      </c>
      <c r="Z171" s="0" t="s">
        <v>7287</v>
      </c>
      <c r="AA171" s="0" t="s">
        <v>7288</v>
      </c>
      <c r="AB171" s="0" t="s">
        <v>7289</v>
      </c>
      <c r="AC171" s="0" t="s">
        <v>62</v>
      </c>
      <c r="AD171" s="0" t="s">
        <v>62</v>
      </c>
      <c r="AE171" s="0" t="s">
        <v>62</v>
      </c>
      <c r="AF171" s="0" t="s">
        <v>7274</v>
      </c>
      <c r="AG171" s="0" t="s">
        <v>7470</v>
      </c>
      <c r="AH171" s="0" t="s">
        <v>7274</v>
      </c>
      <c r="AI171" s="0" t="s">
        <v>7470</v>
      </c>
      <c r="AJ171" s="0" t="s">
        <v>7274</v>
      </c>
      <c r="AK171" s="0" t="s">
        <v>7470</v>
      </c>
      <c r="AL171" s="0" t="s">
        <v>7055</v>
      </c>
    </row>
    <row customHeight="1" ht="11.25">
      <c r="A172" s="0" t="s">
        <v>22</v>
      </c>
      <c r="B172" s="0" t="s">
        <v>48</v>
      </c>
      <c r="C172" s="0" t="s">
        <v>50</v>
      </c>
      <c r="D172" s="0" t="s">
        <v>22</v>
      </c>
      <c r="E172" s="0" t="s">
        <v>7471</v>
      </c>
      <c r="F172" s="0" t="s">
        <v>4556</v>
      </c>
      <c r="G172" s="0" t="s">
        <v>227</v>
      </c>
      <c r="H172" s="0" t="s">
        <v>227</v>
      </c>
      <c r="I172" s="0" t="s">
        <v>228</v>
      </c>
      <c r="J172" s="0" t="s">
        <v>4632</v>
      </c>
      <c r="K172" s="0" t="s">
        <v>4633</v>
      </c>
      <c r="L172" s="0" t="s">
        <v>7472</v>
      </c>
      <c r="M172" s="0" t="s">
        <v>7473</v>
      </c>
      <c r="N172" s="0" t="s">
        <v>137</v>
      </c>
      <c r="O172" s="0" t="s">
        <v>227</v>
      </c>
      <c r="P172" s="0" t="s">
        <v>227</v>
      </c>
      <c r="Q172" s="0" t="s">
        <v>228</v>
      </c>
      <c r="R172" s="0" t="s">
        <v>4632</v>
      </c>
      <c r="S172" s="0" t="s">
        <v>4633</v>
      </c>
      <c r="T172" s="0" t="s">
        <v>7310</v>
      </c>
      <c r="U172" s="0" t="s">
        <v>7044</v>
      </c>
      <c r="V172" s="0" t="s">
        <v>764</v>
      </c>
      <c r="W172" s="0" t="s">
        <v>7045</v>
      </c>
      <c r="X172" s="0" t="s">
        <v>7046</v>
      </c>
      <c r="Y172" s="0" t="s">
        <v>7044</v>
      </c>
      <c r="Z172" s="0" t="s">
        <v>7323</v>
      </c>
      <c r="AA172" s="0" t="s">
        <v>7324</v>
      </c>
      <c r="AB172" s="0" t="s">
        <v>7325</v>
      </c>
      <c r="AC172" s="0" t="s">
        <v>62</v>
      </c>
      <c r="AD172" s="0" t="s">
        <v>62</v>
      </c>
      <c r="AE172" s="0" t="s">
        <v>62</v>
      </c>
      <c r="AF172" s="0" t="s">
        <v>7474</v>
      </c>
      <c r="AG172" s="0" t="s">
        <v>7475</v>
      </c>
      <c r="AH172" s="0" t="s">
        <v>7474</v>
      </c>
      <c r="AI172" s="0" t="s">
        <v>7475</v>
      </c>
      <c r="AJ172" s="0" t="s">
        <v>7474</v>
      </c>
      <c r="AK172" s="0" t="s">
        <v>7475</v>
      </c>
      <c r="AL172" s="0" t="s">
        <v>7320</v>
      </c>
    </row>
    <row customHeight="1" ht="11.25">
      <c r="A173" s="0" t="s">
        <v>22</v>
      </c>
      <c r="B173" s="0" t="s">
        <v>48</v>
      </c>
      <c r="C173" s="0" t="s">
        <v>50</v>
      </c>
      <c r="D173" s="0" t="s">
        <v>22</v>
      </c>
      <c r="E173" s="0" t="s">
        <v>7471</v>
      </c>
      <c r="F173" s="0" t="s">
        <v>4556</v>
      </c>
      <c r="G173" s="0" t="s">
        <v>227</v>
      </c>
      <c r="H173" s="0" t="s">
        <v>227</v>
      </c>
      <c r="I173" s="0" t="s">
        <v>228</v>
      </c>
      <c r="J173" s="0" t="s">
        <v>4632</v>
      </c>
      <c r="K173" s="0" t="s">
        <v>4633</v>
      </c>
      <c r="L173" s="0" t="s">
        <v>7472</v>
      </c>
      <c r="M173" s="0" t="s">
        <v>7473</v>
      </c>
      <c r="N173" s="0" t="s">
        <v>137</v>
      </c>
      <c r="O173" s="0" t="s">
        <v>227</v>
      </c>
      <c r="P173" s="0" t="s">
        <v>227</v>
      </c>
      <c r="Q173" s="0" t="s">
        <v>228</v>
      </c>
      <c r="R173" s="0" t="s">
        <v>4632</v>
      </c>
      <c r="S173" s="0" t="s">
        <v>4633</v>
      </c>
      <c r="T173" s="0" t="s">
        <v>7310</v>
      </c>
      <c r="U173" s="0" t="s">
        <v>7044</v>
      </c>
      <c r="V173" s="0" t="s">
        <v>764</v>
      </c>
      <c r="W173" s="0" t="s">
        <v>7045</v>
      </c>
      <c r="X173" s="0" t="s">
        <v>7046</v>
      </c>
      <c r="Y173" s="0" t="s">
        <v>7044</v>
      </c>
      <c r="Z173" s="0" t="s">
        <v>7323</v>
      </c>
      <c r="AA173" s="0" t="s">
        <v>7324</v>
      </c>
      <c r="AB173" s="0" t="s">
        <v>7325</v>
      </c>
      <c r="AC173" s="0" t="s">
        <v>62</v>
      </c>
      <c r="AD173" s="0" t="s">
        <v>62</v>
      </c>
      <c r="AE173" s="0" t="s">
        <v>62</v>
      </c>
      <c r="AF173" s="0" t="s">
        <v>7124</v>
      </c>
      <c r="AG173" s="0" t="s">
        <v>7475</v>
      </c>
      <c r="AH173" s="0" t="s">
        <v>7124</v>
      </c>
      <c r="AI173" s="0" t="s">
        <v>7476</v>
      </c>
      <c r="AJ173" s="0" t="s">
        <v>7124</v>
      </c>
      <c r="AK173" s="0" t="s">
        <v>7476</v>
      </c>
      <c r="AL173" s="0" t="s">
        <v>7320</v>
      </c>
    </row>
    <row customHeight="1" ht="11.25">
      <c r="A174" s="0" t="s">
        <v>22</v>
      </c>
      <c r="B174" s="0" t="s">
        <v>48</v>
      </c>
      <c r="C174" s="0" t="s">
        <v>50</v>
      </c>
      <c r="D174" s="0" t="s">
        <v>22</v>
      </c>
      <c r="E174" s="0" t="s">
        <v>7477</v>
      </c>
      <c r="F174" s="0" t="s">
        <v>4556</v>
      </c>
      <c r="G174" s="0" t="s">
        <v>227</v>
      </c>
      <c r="H174" s="0" t="s">
        <v>227</v>
      </c>
      <c r="I174" s="0" t="s">
        <v>228</v>
      </c>
      <c r="J174" s="0" t="s">
        <v>7478</v>
      </c>
      <c r="K174" s="0" t="s">
        <v>7479</v>
      </c>
      <c r="L174" s="0" t="s">
        <v>7480</v>
      </c>
      <c r="M174" s="0" t="s">
        <v>102</v>
      </c>
      <c r="N174" s="0" t="s">
        <v>137</v>
      </c>
      <c r="O174" s="0" t="s">
        <v>227</v>
      </c>
      <c r="P174" s="0" t="s">
        <v>227</v>
      </c>
      <c r="Q174" s="0" t="s">
        <v>228</v>
      </c>
      <c r="R174" s="0" t="s">
        <v>7478</v>
      </c>
      <c r="S174" s="0" t="s">
        <v>7479</v>
      </c>
      <c r="T174" s="0" t="s">
        <v>7101</v>
      </c>
      <c r="U174" s="0" t="s">
        <v>7481</v>
      </c>
      <c r="V174" s="0" t="s">
        <v>764</v>
      </c>
      <c r="W174" s="0" t="s">
        <v>7045</v>
      </c>
      <c r="X174" s="0" t="s">
        <v>7482</v>
      </c>
      <c r="Y174" s="0" t="s">
        <v>7102</v>
      </c>
      <c r="Z174" s="0" t="s">
        <v>4590</v>
      </c>
      <c r="AA174" s="0" t="s">
        <v>7483</v>
      </c>
      <c r="AB174" s="0" t="s">
        <v>7283</v>
      </c>
      <c r="AC174" s="0" t="s">
        <v>62</v>
      </c>
      <c r="AD174" s="0" t="s">
        <v>62</v>
      </c>
      <c r="AE174" s="0" t="s">
        <v>62</v>
      </c>
      <c r="AF174" s="0" t="s">
        <v>7484</v>
      </c>
      <c r="AG174" s="0" t="s">
        <v>552</v>
      </c>
      <c r="AH174" s="0" t="s">
        <v>7484</v>
      </c>
      <c r="AI174" s="0" t="s">
        <v>552</v>
      </c>
      <c r="AJ174" s="0" t="s">
        <v>7484</v>
      </c>
      <c r="AK174" s="0" t="s">
        <v>552</v>
      </c>
      <c r="AL174" s="0" t="s">
        <v>7061</v>
      </c>
    </row>
    <row customHeight="1" ht="11.25">
      <c r="A175" s="0" t="s">
        <v>22</v>
      </c>
      <c r="B175" s="0" t="s">
        <v>48</v>
      </c>
      <c r="C175" s="0" t="s">
        <v>50</v>
      </c>
      <c r="D175" s="0" t="s">
        <v>22</v>
      </c>
      <c r="E175" s="0" t="s">
        <v>7477</v>
      </c>
      <c r="F175" s="0" t="s">
        <v>4556</v>
      </c>
      <c r="G175" s="0" t="s">
        <v>227</v>
      </c>
      <c r="H175" s="0" t="s">
        <v>227</v>
      </c>
      <c r="I175" s="0" t="s">
        <v>228</v>
      </c>
      <c r="J175" s="0" t="s">
        <v>7478</v>
      </c>
      <c r="K175" s="0" t="s">
        <v>7479</v>
      </c>
      <c r="L175" s="0" t="s">
        <v>7480</v>
      </c>
      <c r="M175" s="0" t="s">
        <v>102</v>
      </c>
      <c r="N175" s="0" t="s">
        <v>137</v>
      </c>
      <c r="O175" s="0" t="s">
        <v>227</v>
      </c>
      <c r="P175" s="0" t="s">
        <v>227</v>
      </c>
      <c r="Q175" s="0" t="s">
        <v>228</v>
      </c>
      <c r="R175" s="0" t="s">
        <v>7478</v>
      </c>
      <c r="S175" s="0" t="s">
        <v>7479</v>
      </c>
      <c r="T175" s="0" t="s">
        <v>7101</v>
      </c>
      <c r="U175" s="0" t="s">
        <v>7481</v>
      </c>
      <c r="V175" s="0" t="s">
        <v>764</v>
      </c>
      <c r="W175" s="0" t="s">
        <v>7045</v>
      </c>
      <c r="X175" s="0" t="s">
        <v>7482</v>
      </c>
      <c r="Y175" s="0" t="s">
        <v>7102</v>
      </c>
      <c r="Z175" s="0" t="s">
        <v>4590</v>
      </c>
      <c r="AA175" s="0" t="s">
        <v>7483</v>
      </c>
      <c r="AB175" s="0" t="s">
        <v>7283</v>
      </c>
      <c r="AC175" s="0" t="s">
        <v>62</v>
      </c>
      <c r="AD175" s="0" t="s">
        <v>62</v>
      </c>
      <c r="AE175" s="0" t="s">
        <v>62</v>
      </c>
      <c r="AF175" s="0" t="s">
        <v>7484</v>
      </c>
      <c r="AG175" s="0" t="s">
        <v>552</v>
      </c>
      <c r="AH175" s="0" t="s">
        <v>7484</v>
      </c>
      <c r="AI175" s="0" t="s">
        <v>552</v>
      </c>
      <c r="AJ175" s="0" t="s">
        <v>7484</v>
      </c>
      <c r="AK175" s="0" t="s">
        <v>552</v>
      </c>
      <c r="AL175" s="0" t="s">
        <v>7061</v>
      </c>
    </row>
    <row customHeight="1" ht="11.25">
      <c r="A176" s="0" t="s">
        <v>22</v>
      </c>
      <c r="B176" s="0" t="s">
        <v>48</v>
      </c>
      <c r="C176" s="0" t="s">
        <v>50</v>
      </c>
      <c r="D176" s="0" t="s">
        <v>22</v>
      </c>
      <c r="E176" s="0" t="s">
        <v>7485</v>
      </c>
      <c r="F176" s="0" t="s">
        <v>4556</v>
      </c>
      <c r="G176" s="0" t="s">
        <v>227</v>
      </c>
      <c r="H176" s="0" t="s">
        <v>227</v>
      </c>
      <c r="I176" s="0" t="s">
        <v>228</v>
      </c>
      <c r="J176" s="0" t="s">
        <v>7478</v>
      </c>
      <c r="K176" s="0" t="s">
        <v>7479</v>
      </c>
      <c r="L176" s="0" t="s">
        <v>7133</v>
      </c>
      <c r="M176" s="0" t="s">
        <v>183</v>
      </c>
      <c r="N176" s="0" t="s">
        <v>137</v>
      </c>
      <c r="O176" s="0" t="s">
        <v>227</v>
      </c>
      <c r="P176" s="0" t="s">
        <v>227</v>
      </c>
      <c r="Q176" s="0" t="s">
        <v>228</v>
      </c>
      <c r="R176" s="0" t="s">
        <v>7478</v>
      </c>
      <c r="S176" s="0" t="s">
        <v>7479</v>
      </c>
      <c r="T176" s="0" t="s">
        <v>7043</v>
      </c>
      <c r="U176" s="0" t="s">
        <v>7044</v>
      </c>
      <c r="V176" s="0" t="s">
        <v>764</v>
      </c>
      <c r="W176" s="0" t="s">
        <v>7045</v>
      </c>
      <c r="X176" s="0" t="s">
        <v>7046</v>
      </c>
      <c r="Y176" s="0" t="s">
        <v>7044</v>
      </c>
      <c r="Z176" s="0" t="s">
        <v>7287</v>
      </c>
      <c r="AA176" s="0" t="s">
        <v>7288</v>
      </c>
      <c r="AB176" s="0" t="s">
        <v>7289</v>
      </c>
      <c r="AC176" s="0" t="s">
        <v>62</v>
      </c>
      <c r="AD176" s="0" t="s">
        <v>62</v>
      </c>
      <c r="AE176" s="0" t="s">
        <v>62</v>
      </c>
      <c r="AF176" s="0" t="s">
        <v>7293</v>
      </c>
      <c r="AG176" s="0" t="s">
        <v>7486</v>
      </c>
      <c r="AH176" s="0" t="s">
        <v>7293</v>
      </c>
      <c r="AI176" s="0" t="s">
        <v>7486</v>
      </c>
      <c r="AJ176" s="0" t="s">
        <v>7293</v>
      </c>
      <c r="AK176" s="0" t="s">
        <v>7486</v>
      </c>
      <c r="AL176" s="0" t="s">
        <v>7061</v>
      </c>
    </row>
    <row customHeight="1" ht="11.25">
      <c r="A177" s="0" t="s">
        <v>22</v>
      </c>
      <c r="B177" s="0" t="s">
        <v>48</v>
      </c>
      <c r="C177" s="0" t="s">
        <v>50</v>
      </c>
      <c r="D177" s="0" t="s">
        <v>22</v>
      </c>
      <c r="E177" s="0" t="s">
        <v>7487</v>
      </c>
      <c r="F177" s="0" t="s">
        <v>4556</v>
      </c>
      <c r="G177" s="0" t="s">
        <v>227</v>
      </c>
      <c r="H177" s="0" t="s">
        <v>227</v>
      </c>
      <c r="I177" s="0" t="s">
        <v>228</v>
      </c>
      <c r="J177" s="0" t="s">
        <v>7478</v>
      </c>
      <c r="K177" s="0" t="s">
        <v>7479</v>
      </c>
      <c r="L177" s="0" t="s">
        <v>7133</v>
      </c>
      <c r="M177" s="0" t="s">
        <v>183</v>
      </c>
      <c r="N177" s="0" t="s">
        <v>137</v>
      </c>
      <c r="O177" s="0" t="s">
        <v>227</v>
      </c>
      <c r="P177" s="0" t="s">
        <v>227</v>
      </c>
      <c r="Q177" s="0" t="s">
        <v>228</v>
      </c>
      <c r="R177" s="0" t="s">
        <v>7478</v>
      </c>
      <c r="S177" s="0" t="s">
        <v>7479</v>
      </c>
      <c r="T177" s="0" t="s">
        <v>7043</v>
      </c>
      <c r="U177" s="0" t="s">
        <v>7044</v>
      </c>
      <c r="V177" s="0" t="s">
        <v>764</v>
      </c>
      <c r="W177" s="0" t="s">
        <v>7045</v>
      </c>
      <c r="X177" s="0" t="s">
        <v>7046</v>
      </c>
      <c r="Y177" s="0" t="s">
        <v>7044</v>
      </c>
      <c r="Z177" s="0" t="s">
        <v>7287</v>
      </c>
      <c r="AA177" s="0" t="s">
        <v>7288</v>
      </c>
      <c r="AB177" s="0" t="s">
        <v>7289</v>
      </c>
      <c r="AC177" s="0" t="s">
        <v>62</v>
      </c>
      <c r="AD177" s="0" t="s">
        <v>62</v>
      </c>
      <c r="AE177" s="0" t="s">
        <v>62</v>
      </c>
      <c r="AF177" s="0" t="s">
        <v>7488</v>
      </c>
      <c r="AG177" s="0" t="s">
        <v>7486</v>
      </c>
      <c r="AH177" s="0" t="s">
        <v>7488</v>
      </c>
      <c r="AI177" s="0" t="s">
        <v>7486</v>
      </c>
      <c r="AJ177" s="0" t="s">
        <v>7488</v>
      </c>
      <c r="AK177" s="0" t="s">
        <v>7486</v>
      </c>
      <c r="AL177" s="0" t="s">
        <v>7061</v>
      </c>
    </row>
    <row customHeight="1" ht="11.25">
      <c r="A178" s="0" t="s">
        <v>22</v>
      </c>
      <c r="B178" s="0" t="s">
        <v>48</v>
      </c>
      <c r="C178" s="0" t="s">
        <v>50</v>
      </c>
      <c r="D178" s="0" t="s">
        <v>22</v>
      </c>
      <c r="E178" s="0" t="s">
        <v>7489</v>
      </c>
      <c r="F178" s="0" t="s">
        <v>4556</v>
      </c>
      <c r="G178" s="0" t="s">
        <v>227</v>
      </c>
      <c r="H178" s="0" t="s">
        <v>227</v>
      </c>
      <c r="I178" s="0" t="s">
        <v>228</v>
      </c>
      <c r="J178" s="0" t="s">
        <v>4656</v>
      </c>
      <c r="K178" s="0" t="s">
        <v>4657</v>
      </c>
      <c r="L178" s="0" t="s">
        <v>7490</v>
      </c>
      <c r="M178" s="0" t="s">
        <v>239</v>
      </c>
      <c r="N178" s="0" t="s">
        <v>137</v>
      </c>
      <c r="O178" s="0" t="s">
        <v>227</v>
      </c>
      <c r="P178" s="0" t="s">
        <v>227</v>
      </c>
      <c r="Q178" s="0" t="s">
        <v>228</v>
      </c>
      <c r="R178" s="0" t="s">
        <v>4656</v>
      </c>
      <c r="S178" s="0" t="s">
        <v>4657</v>
      </c>
      <c r="T178" s="0" t="s">
        <v>7043</v>
      </c>
      <c r="U178" s="0" t="s">
        <v>7044</v>
      </c>
      <c r="V178" s="0" t="s">
        <v>764</v>
      </c>
      <c r="W178" s="0" t="s">
        <v>7045</v>
      </c>
      <c r="X178" s="0" t="s">
        <v>7046</v>
      </c>
      <c r="Y178" s="0" t="s">
        <v>7044</v>
      </c>
      <c r="Z178" s="0" t="s">
        <v>7287</v>
      </c>
      <c r="AA178" s="0" t="s">
        <v>7288</v>
      </c>
      <c r="AB178" s="0" t="s">
        <v>7289</v>
      </c>
      <c r="AC178" s="0" t="s">
        <v>62</v>
      </c>
      <c r="AD178" s="0" t="s">
        <v>62</v>
      </c>
      <c r="AE178" s="0" t="s">
        <v>62</v>
      </c>
      <c r="AF178" s="0" t="s">
        <v>7491</v>
      </c>
      <c r="AG178" s="0" t="s">
        <v>7492</v>
      </c>
      <c r="AH178" s="0" t="s">
        <v>7491</v>
      </c>
      <c r="AI178" s="0" t="s">
        <v>7492</v>
      </c>
      <c r="AJ178" s="0" t="s">
        <v>7491</v>
      </c>
      <c r="AK178" s="0" t="s">
        <v>7492</v>
      </c>
      <c r="AL178" s="0" t="s">
        <v>7433</v>
      </c>
    </row>
    <row customHeight="1" ht="11.25">
      <c r="A179" s="0" t="s">
        <v>22</v>
      </c>
      <c r="B179" s="0" t="s">
        <v>48</v>
      </c>
      <c r="C179" s="0" t="s">
        <v>50</v>
      </c>
      <c r="D179" s="0" t="s">
        <v>22</v>
      </c>
      <c r="E179" s="0" t="s">
        <v>7493</v>
      </c>
      <c r="F179" s="0" t="s">
        <v>4556</v>
      </c>
      <c r="G179" s="0" t="s">
        <v>227</v>
      </c>
      <c r="H179" s="0" t="s">
        <v>227</v>
      </c>
      <c r="I179" s="0" t="s">
        <v>228</v>
      </c>
      <c r="J179" s="0" t="s">
        <v>4656</v>
      </c>
      <c r="K179" s="0" t="s">
        <v>4657</v>
      </c>
      <c r="L179" s="0" t="s">
        <v>7494</v>
      </c>
      <c r="M179" s="0" t="s">
        <v>160</v>
      </c>
      <c r="N179" s="0" t="s">
        <v>137</v>
      </c>
      <c r="O179" s="0" t="s">
        <v>227</v>
      </c>
      <c r="P179" s="0" t="s">
        <v>227</v>
      </c>
      <c r="Q179" s="0" t="s">
        <v>228</v>
      </c>
      <c r="R179" s="0" t="s">
        <v>4656</v>
      </c>
      <c r="S179" s="0" t="s">
        <v>4657</v>
      </c>
      <c r="T179" s="0" t="s">
        <v>7043</v>
      </c>
      <c r="U179" s="0" t="s">
        <v>7044</v>
      </c>
      <c r="V179" s="0" t="s">
        <v>764</v>
      </c>
      <c r="W179" s="0" t="s">
        <v>7045</v>
      </c>
      <c r="X179" s="0" t="s">
        <v>7046</v>
      </c>
      <c r="Y179" s="0" t="s">
        <v>7044</v>
      </c>
      <c r="Z179" s="0" t="s">
        <v>7287</v>
      </c>
      <c r="AA179" s="0" t="s">
        <v>7288</v>
      </c>
      <c r="AB179" s="0" t="s">
        <v>7289</v>
      </c>
      <c r="AC179" s="0" t="s">
        <v>62</v>
      </c>
      <c r="AD179" s="0" t="s">
        <v>62</v>
      </c>
      <c r="AE179" s="0" t="s">
        <v>62</v>
      </c>
      <c r="AF179" s="0" t="s">
        <v>7210</v>
      </c>
      <c r="AG179" s="0" t="s">
        <v>7495</v>
      </c>
      <c r="AH179" s="0" t="s">
        <v>7210</v>
      </c>
      <c r="AI179" s="0" t="s">
        <v>7495</v>
      </c>
      <c r="AJ179" s="0" t="s">
        <v>7210</v>
      </c>
      <c r="AK179" s="0" t="s">
        <v>7495</v>
      </c>
      <c r="AL179" s="0" t="s">
        <v>7061</v>
      </c>
    </row>
    <row customHeight="1" ht="11.25">
      <c r="A180" s="0" t="s">
        <v>22</v>
      </c>
      <c r="B180" s="0" t="s">
        <v>48</v>
      </c>
      <c r="C180" s="0" t="s">
        <v>50</v>
      </c>
      <c r="D180" s="0" t="s">
        <v>22</v>
      </c>
      <c r="E180" s="0" t="s">
        <v>4655</v>
      </c>
      <c r="F180" s="0" t="s">
        <v>4556</v>
      </c>
      <c r="G180" s="0" t="s">
        <v>227</v>
      </c>
      <c r="H180" s="0" t="s">
        <v>227</v>
      </c>
      <c r="I180" s="0" t="s">
        <v>228</v>
      </c>
      <c r="J180" s="0" t="s">
        <v>4656</v>
      </c>
      <c r="K180" s="0" t="s">
        <v>4657</v>
      </c>
      <c r="L180" s="0" t="s">
        <v>4658</v>
      </c>
      <c r="M180" s="0" t="s">
        <v>174</v>
      </c>
      <c r="N180" s="0" t="s">
        <v>137</v>
      </c>
      <c r="O180" s="0" t="s">
        <v>227</v>
      </c>
      <c r="P180" s="0" t="s">
        <v>227</v>
      </c>
      <c r="Q180" s="0" t="s">
        <v>228</v>
      </c>
      <c r="R180" s="0" t="s">
        <v>4656</v>
      </c>
      <c r="S180" s="0" t="s">
        <v>4657</v>
      </c>
      <c r="T180" s="0" t="s">
        <v>7043</v>
      </c>
      <c r="U180" s="0" t="s">
        <v>7044</v>
      </c>
      <c r="V180" s="0" t="s">
        <v>764</v>
      </c>
      <c r="W180" s="0" t="s">
        <v>7045</v>
      </c>
      <c r="X180" s="0" t="s">
        <v>7046</v>
      </c>
      <c r="Y180" s="0" t="s">
        <v>7044</v>
      </c>
      <c r="Z180" s="0" t="s">
        <v>7287</v>
      </c>
      <c r="AA180" s="0" t="s">
        <v>7288</v>
      </c>
      <c r="AB180" s="0" t="s">
        <v>7289</v>
      </c>
      <c r="AC180" s="0" t="s">
        <v>62</v>
      </c>
      <c r="AD180" s="0" t="s">
        <v>62</v>
      </c>
      <c r="AE180" s="0" t="s">
        <v>62</v>
      </c>
      <c r="AF180" s="0" t="s">
        <v>7184</v>
      </c>
      <c r="AG180" s="0" t="s">
        <v>7496</v>
      </c>
      <c r="AH180" s="0" t="s">
        <v>7184</v>
      </c>
      <c r="AI180" s="0" t="s">
        <v>7496</v>
      </c>
      <c r="AJ180" s="0" t="s">
        <v>7184</v>
      </c>
      <c r="AK180" s="0" t="s">
        <v>7496</v>
      </c>
      <c r="AL180" s="0" t="s">
        <v>7061</v>
      </c>
    </row>
    <row customHeight="1" ht="11.25">
      <c r="A181" s="0" t="s">
        <v>22</v>
      </c>
      <c r="B181" s="0" t="s">
        <v>48</v>
      </c>
      <c r="C181" s="0" t="s">
        <v>50</v>
      </c>
      <c r="D181" s="0" t="s">
        <v>22</v>
      </c>
      <c r="E181" s="0" t="s">
        <v>4655</v>
      </c>
      <c r="F181" s="0" t="s">
        <v>4556</v>
      </c>
      <c r="G181" s="0" t="s">
        <v>227</v>
      </c>
      <c r="H181" s="0" t="s">
        <v>227</v>
      </c>
      <c r="I181" s="0" t="s">
        <v>228</v>
      </c>
      <c r="J181" s="0" t="s">
        <v>4656</v>
      </c>
      <c r="K181" s="0" t="s">
        <v>4657</v>
      </c>
      <c r="L181" s="0" t="s">
        <v>4658</v>
      </c>
      <c r="M181" s="0" t="s">
        <v>174</v>
      </c>
      <c r="N181" s="0" t="s">
        <v>137</v>
      </c>
      <c r="O181" s="0" t="s">
        <v>227</v>
      </c>
      <c r="P181" s="0" t="s">
        <v>227</v>
      </c>
      <c r="Q181" s="0" t="s">
        <v>228</v>
      </c>
      <c r="R181" s="0" t="s">
        <v>4656</v>
      </c>
      <c r="S181" s="0" t="s">
        <v>4657</v>
      </c>
      <c r="T181" s="0" t="s">
        <v>7043</v>
      </c>
      <c r="U181" s="0" t="s">
        <v>7044</v>
      </c>
      <c r="V181" s="0" t="s">
        <v>764</v>
      </c>
      <c r="W181" s="0" t="s">
        <v>7045</v>
      </c>
      <c r="X181" s="0" t="s">
        <v>7046</v>
      </c>
      <c r="Y181" s="0" t="s">
        <v>7044</v>
      </c>
      <c r="Z181" s="0" t="s">
        <v>7287</v>
      </c>
      <c r="AA181" s="0" t="s">
        <v>7288</v>
      </c>
      <c r="AB181" s="0" t="s">
        <v>7289</v>
      </c>
      <c r="AC181" s="0" t="s">
        <v>62</v>
      </c>
      <c r="AD181" s="0" t="s">
        <v>62</v>
      </c>
      <c r="AE181" s="0" t="s">
        <v>62</v>
      </c>
      <c r="AF181" s="0" t="s">
        <v>7497</v>
      </c>
      <c r="AG181" s="0" t="s">
        <v>7496</v>
      </c>
      <c r="AH181" s="0" t="s">
        <v>7497</v>
      </c>
      <c r="AI181" s="0" t="s">
        <v>7496</v>
      </c>
      <c r="AJ181" s="0" t="s">
        <v>7497</v>
      </c>
      <c r="AK181" s="0" t="s">
        <v>7496</v>
      </c>
      <c r="AL181" s="0" t="s">
        <v>7061</v>
      </c>
    </row>
    <row customHeight="1" ht="11.25">
      <c r="A182" s="0" t="s">
        <v>22</v>
      </c>
      <c r="B182" s="0" t="s">
        <v>48</v>
      </c>
      <c r="C182" s="0" t="s">
        <v>50</v>
      </c>
      <c r="D182" s="0" t="s">
        <v>22</v>
      </c>
      <c r="E182" s="0" t="s">
        <v>7498</v>
      </c>
      <c r="F182" s="0" t="s">
        <v>4556</v>
      </c>
      <c r="G182" s="0" t="s">
        <v>227</v>
      </c>
      <c r="H182" s="0" t="s">
        <v>227</v>
      </c>
      <c r="I182" s="0" t="s">
        <v>228</v>
      </c>
      <c r="J182" s="0" t="s">
        <v>4656</v>
      </c>
      <c r="K182" s="0" t="s">
        <v>4657</v>
      </c>
      <c r="L182" s="0" t="s">
        <v>4658</v>
      </c>
      <c r="M182" s="0" t="s">
        <v>6885</v>
      </c>
      <c r="N182" s="0" t="s">
        <v>137</v>
      </c>
      <c r="O182" s="0" t="s">
        <v>227</v>
      </c>
      <c r="P182" s="0" t="s">
        <v>227</v>
      </c>
      <c r="Q182" s="0" t="s">
        <v>228</v>
      </c>
      <c r="R182" s="0" t="s">
        <v>4656</v>
      </c>
      <c r="S182" s="0" t="s">
        <v>4657</v>
      </c>
      <c r="T182" s="0" t="s">
        <v>7043</v>
      </c>
      <c r="U182" s="0" t="s">
        <v>7044</v>
      </c>
      <c r="V182" s="0" t="s">
        <v>764</v>
      </c>
      <c r="W182" s="0" t="s">
        <v>7045</v>
      </c>
      <c r="X182" s="0" t="s">
        <v>7046</v>
      </c>
      <c r="Y182" s="0" t="s">
        <v>7044</v>
      </c>
      <c r="Z182" s="0" t="s">
        <v>7287</v>
      </c>
      <c r="AA182" s="0" t="s">
        <v>7288</v>
      </c>
      <c r="AB182" s="0" t="s">
        <v>7289</v>
      </c>
      <c r="AC182" s="0" t="s">
        <v>62</v>
      </c>
      <c r="AD182" s="0" t="s">
        <v>62</v>
      </c>
      <c r="AE182" s="0" t="s">
        <v>62</v>
      </c>
      <c r="AF182" s="0" t="s">
        <v>7499</v>
      </c>
      <c r="AG182" s="0" t="s">
        <v>7220</v>
      </c>
      <c r="AH182" s="0" t="s">
        <v>7499</v>
      </c>
      <c r="AI182" s="0" t="s">
        <v>7220</v>
      </c>
      <c r="AJ182" s="0" t="s">
        <v>7499</v>
      </c>
      <c r="AK182" s="0" t="s">
        <v>7220</v>
      </c>
      <c r="AL182" s="0" t="s">
        <v>7061</v>
      </c>
    </row>
    <row customHeight="1" ht="11.25">
      <c r="A183" s="0" t="s">
        <v>22</v>
      </c>
      <c r="B183" s="0" t="s">
        <v>48</v>
      </c>
      <c r="C183" s="0" t="s">
        <v>50</v>
      </c>
      <c r="D183" s="0" t="s">
        <v>22</v>
      </c>
      <c r="E183" s="0" t="s">
        <v>7498</v>
      </c>
      <c r="F183" s="0" t="s">
        <v>4556</v>
      </c>
      <c r="G183" s="0" t="s">
        <v>227</v>
      </c>
      <c r="H183" s="0" t="s">
        <v>227</v>
      </c>
      <c r="I183" s="0" t="s">
        <v>228</v>
      </c>
      <c r="J183" s="0" t="s">
        <v>4656</v>
      </c>
      <c r="K183" s="0" t="s">
        <v>4657</v>
      </c>
      <c r="L183" s="0" t="s">
        <v>4658</v>
      </c>
      <c r="M183" s="0" t="s">
        <v>6885</v>
      </c>
      <c r="N183" s="0" t="s">
        <v>137</v>
      </c>
      <c r="O183" s="0" t="s">
        <v>227</v>
      </c>
      <c r="P183" s="0" t="s">
        <v>227</v>
      </c>
      <c r="Q183" s="0" t="s">
        <v>228</v>
      </c>
      <c r="R183" s="0" t="s">
        <v>4656</v>
      </c>
      <c r="S183" s="0" t="s">
        <v>4657</v>
      </c>
      <c r="T183" s="0" t="s">
        <v>7043</v>
      </c>
      <c r="U183" s="0" t="s">
        <v>7044</v>
      </c>
      <c r="V183" s="0" t="s">
        <v>764</v>
      </c>
      <c r="W183" s="0" t="s">
        <v>7045</v>
      </c>
      <c r="X183" s="0" t="s">
        <v>7046</v>
      </c>
      <c r="Y183" s="0" t="s">
        <v>7044</v>
      </c>
      <c r="Z183" s="0" t="s">
        <v>7287</v>
      </c>
      <c r="AA183" s="0" t="s">
        <v>7288</v>
      </c>
      <c r="AB183" s="0" t="s">
        <v>7289</v>
      </c>
      <c r="AC183" s="0" t="s">
        <v>62</v>
      </c>
      <c r="AD183" s="0" t="s">
        <v>62</v>
      </c>
      <c r="AE183" s="0" t="s">
        <v>62</v>
      </c>
      <c r="AF183" s="0" t="s">
        <v>7499</v>
      </c>
      <c r="AG183" s="0" t="s">
        <v>7220</v>
      </c>
      <c r="AH183" s="0" t="s">
        <v>7499</v>
      </c>
      <c r="AI183" s="0" t="s">
        <v>7220</v>
      </c>
      <c r="AJ183" s="0" t="s">
        <v>7499</v>
      </c>
      <c r="AK183" s="0" t="s">
        <v>7220</v>
      </c>
      <c r="AL183" s="0" t="s">
        <v>7061</v>
      </c>
    </row>
    <row customHeight="1" ht="11.25">
      <c r="A184" s="0" t="s">
        <v>22</v>
      </c>
      <c r="B184" s="0" t="s">
        <v>48</v>
      </c>
      <c r="C184" s="0" t="s">
        <v>50</v>
      </c>
      <c r="D184" s="0" t="s">
        <v>22</v>
      </c>
      <c r="E184" s="0" t="s">
        <v>7500</v>
      </c>
      <c r="F184" s="0" t="s">
        <v>4556</v>
      </c>
      <c r="G184" s="0" t="s">
        <v>227</v>
      </c>
      <c r="H184" s="0" t="s">
        <v>227</v>
      </c>
      <c r="I184" s="0" t="s">
        <v>228</v>
      </c>
      <c r="J184" s="0" t="s">
        <v>4656</v>
      </c>
      <c r="K184" s="0" t="s">
        <v>4657</v>
      </c>
      <c r="L184" s="0" t="s">
        <v>7501</v>
      </c>
      <c r="M184" s="0" t="s">
        <v>4635</v>
      </c>
      <c r="N184" s="0" t="s">
        <v>137</v>
      </c>
      <c r="O184" s="0" t="s">
        <v>227</v>
      </c>
      <c r="P184" s="0" t="s">
        <v>227</v>
      </c>
      <c r="Q184" s="0" t="s">
        <v>228</v>
      </c>
      <c r="R184" s="0" t="s">
        <v>4656</v>
      </c>
      <c r="S184" s="0" t="s">
        <v>4657</v>
      </c>
      <c r="T184" s="0" t="s">
        <v>7043</v>
      </c>
      <c r="U184" s="0" t="s">
        <v>7044</v>
      </c>
      <c r="V184" s="0" t="s">
        <v>764</v>
      </c>
      <c r="W184" s="0" t="s">
        <v>7045</v>
      </c>
      <c r="X184" s="0" t="s">
        <v>7046</v>
      </c>
      <c r="Y184" s="0" t="s">
        <v>7044</v>
      </c>
      <c r="Z184" s="0" t="s">
        <v>7287</v>
      </c>
      <c r="AA184" s="0" t="s">
        <v>7288</v>
      </c>
      <c r="AB184" s="0" t="s">
        <v>7289</v>
      </c>
      <c r="AC184" s="0" t="s">
        <v>62</v>
      </c>
      <c r="AD184" s="0" t="s">
        <v>62</v>
      </c>
      <c r="AE184" s="0" t="s">
        <v>62</v>
      </c>
      <c r="AF184" s="0" t="s">
        <v>7502</v>
      </c>
      <c r="AG184" s="0" t="s">
        <v>7503</v>
      </c>
      <c r="AH184" s="0" t="s">
        <v>7502</v>
      </c>
      <c r="AI184" s="0" t="s">
        <v>7503</v>
      </c>
      <c r="AJ184" s="0" t="s">
        <v>7502</v>
      </c>
      <c r="AK184" s="0" t="s">
        <v>7503</v>
      </c>
      <c r="AL184" s="0" t="s">
        <v>7061</v>
      </c>
    </row>
    <row customHeight="1" ht="11.25">
      <c r="A185" s="0" t="s">
        <v>22</v>
      </c>
      <c r="B185" s="0" t="s">
        <v>48</v>
      </c>
      <c r="C185" s="0" t="s">
        <v>50</v>
      </c>
      <c r="D185" s="0" t="s">
        <v>22</v>
      </c>
      <c r="E185" s="0" t="s">
        <v>7500</v>
      </c>
      <c r="F185" s="0" t="s">
        <v>4556</v>
      </c>
      <c r="G185" s="0" t="s">
        <v>227</v>
      </c>
      <c r="H185" s="0" t="s">
        <v>227</v>
      </c>
      <c r="I185" s="0" t="s">
        <v>228</v>
      </c>
      <c r="J185" s="0" t="s">
        <v>4656</v>
      </c>
      <c r="K185" s="0" t="s">
        <v>4657</v>
      </c>
      <c r="L185" s="0" t="s">
        <v>7501</v>
      </c>
      <c r="M185" s="0" t="s">
        <v>4635</v>
      </c>
      <c r="N185" s="0" t="s">
        <v>137</v>
      </c>
      <c r="O185" s="0" t="s">
        <v>227</v>
      </c>
      <c r="P185" s="0" t="s">
        <v>227</v>
      </c>
      <c r="Q185" s="0" t="s">
        <v>228</v>
      </c>
      <c r="R185" s="0" t="s">
        <v>4656</v>
      </c>
      <c r="S185" s="0" t="s">
        <v>4657</v>
      </c>
      <c r="T185" s="0" t="s">
        <v>7043</v>
      </c>
      <c r="U185" s="0" t="s">
        <v>7044</v>
      </c>
      <c r="V185" s="0" t="s">
        <v>764</v>
      </c>
      <c r="W185" s="0" t="s">
        <v>7045</v>
      </c>
      <c r="X185" s="0" t="s">
        <v>7046</v>
      </c>
      <c r="Y185" s="0" t="s">
        <v>7044</v>
      </c>
      <c r="Z185" s="0" t="s">
        <v>7287</v>
      </c>
      <c r="AA185" s="0" t="s">
        <v>7288</v>
      </c>
      <c r="AB185" s="0" t="s">
        <v>7289</v>
      </c>
      <c r="AC185" s="0" t="s">
        <v>62</v>
      </c>
      <c r="AD185" s="0" t="s">
        <v>62</v>
      </c>
      <c r="AE185" s="0" t="s">
        <v>62</v>
      </c>
      <c r="AF185" s="0" t="s">
        <v>7504</v>
      </c>
      <c r="AG185" s="0" t="s">
        <v>7503</v>
      </c>
      <c r="AH185" s="0" t="s">
        <v>7504</v>
      </c>
      <c r="AI185" s="0" t="s">
        <v>7503</v>
      </c>
      <c r="AJ185" s="0" t="s">
        <v>7504</v>
      </c>
      <c r="AK185" s="0" t="s">
        <v>7503</v>
      </c>
      <c r="AL185" s="0" t="s">
        <v>7061</v>
      </c>
    </row>
    <row customHeight="1" ht="11.25">
      <c r="A186" s="0" t="s">
        <v>22</v>
      </c>
      <c r="B186" s="0" t="s">
        <v>48</v>
      </c>
      <c r="C186" s="0" t="s">
        <v>50</v>
      </c>
      <c r="D186" s="0" t="s">
        <v>22</v>
      </c>
      <c r="E186" s="0" t="s">
        <v>7505</v>
      </c>
      <c r="F186" s="0" t="s">
        <v>4556</v>
      </c>
      <c r="G186" s="0" t="s">
        <v>227</v>
      </c>
      <c r="H186" s="0" t="s">
        <v>227</v>
      </c>
      <c r="I186" s="0" t="s">
        <v>228</v>
      </c>
      <c r="J186" s="0" t="s">
        <v>4656</v>
      </c>
      <c r="K186" s="0" t="s">
        <v>4657</v>
      </c>
      <c r="L186" s="0" t="s">
        <v>7506</v>
      </c>
      <c r="M186" s="0" t="s">
        <v>6908</v>
      </c>
      <c r="N186" s="0" t="s">
        <v>137</v>
      </c>
      <c r="O186" s="0" t="s">
        <v>227</v>
      </c>
      <c r="P186" s="0" t="s">
        <v>227</v>
      </c>
      <c r="Q186" s="0" t="s">
        <v>228</v>
      </c>
      <c r="R186" s="0" t="s">
        <v>4656</v>
      </c>
      <c r="S186" s="0" t="s">
        <v>4657</v>
      </c>
      <c r="T186" s="0" t="s">
        <v>7043</v>
      </c>
      <c r="U186" s="0" t="s">
        <v>7044</v>
      </c>
      <c r="V186" s="0" t="s">
        <v>764</v>
      </c>
      <c r="W186" s="0" t="s">
        <v>7045</v>
      </c>
      <c r="X186" s="0" t="s">
        <v>7046</v>
      </c>
      <c r="Y186" s="0" t="s">
        <v>7044</v>
      </c>
      <c r="Z186" s="0" t="s">
        <v>7287</v>
      </c>
      <c r="AA186" s="0" t="s">
        <v>7288</v>
      </c>
      <c r="AB186" s="0" t="s">
        <v>7289</v>
      </c>
      <c r="AC186" s="0" t="s">
        <v>62</v>
      </c>
      <c r="AD186" s="0" t="s">
        <v>62</v>
      </c>
      <c r="AE186" s="0" t="s">
        <v>62</v>
      </c>
      <c r="AF186" s="0" t="s">
        <v>7507</v>
      </c>
      <c r="AG186" s="0" t="s">
        <v>7131</v>
      </c>
      <c r="AH186" s="0" t="s">
        <v>7507</v>
      </c>
      <c r="AI186" s="0" t="s">
        <v>7131</v>
      </c>
      <c r="AJ186" s="0" t="s">
        <v>7507</v>
      </c>
      <c r="AK186" s="0" t="s">
        <v>7131</v>
      </c>
      <c r="AL186" s="0" t="s">
        <v>7061</v>
      </c>
    </row>
    <row customHeight="1" ht="11.25">
      <c r="A187" s="0" t="s">
        <v>22</v>
      </c>
      <c r="B187" s="0" t="s">
        <v>48</v>
      </c>
      <c r="C187" s="0" t="s">
        <v>50</v>
      </c>
      <c r="D187" s="0" t="s">
        <v>22</v>
      </c>
      <c r="E187" s="0" t="s">
        <v>7505</v>
      </c>
      <c r="F187" s="0" t="s">
        <v>4556</v>
      </c>
      <c r="G187" s="0" t="s">
        <v>227</v>
      </c>
      <c r="H187" s="0" t="s">
        <v>227</v>
      </c>
      <c r="I187" s="0" t="s">
        <v>228</v>
      </c>
      <c r="J187" s="0" t="s">
        <v>4656</v>
      </c>
      <c r="K187" s="0" t="s">
        <v>4657</v>
      </c>
      <c r="L187" s="0" t="s">
        <v>7506</v>
      </c>
      <c r="M187" s="0" t="s">
        <v>6908</v>
      </c>
      <c r="N187" s="0" t="s">
        <v>137</v>
      </c>
      <c r="O187" s="0" t="s">
        <v>227</v>
      </c>
      <c r="P187" s="0" t="s">
        <v>227</v>
      </c>
      <c r="Q187" s="0" t="s">
        <v>228</v>
      </c>
      <c r="R187" s="0" t="s">
        <v>4656</v>
      </c>
      <c r="S187" s="0" t="s">
        <v>4657</v>
      </c>
      <c r="T187" s="0" t="s">
        <v>7043</v>
      </c>
      <c r="U187" s="0" t="s">
        <v>7044</v>
      </c>
      <c r="V187" s="0" t="s">
        <v>764</v>
      </c>
      <c r="W187" s="0" t="s">
        <v>7045</v>
      </c>
      <c r="X187" s="0" t="s">
        <v>7046</v>
      </c>
      <c r="Y187" s="0" t="s">
        <v>7044</v>
      </c>
      <c r="Z187" s="0" t="s">
        <v>7287</v>
      </c>
      <c r="AA187" s="0" t="s">
        <v>7288</v>
      </c>
      <c r="AB187" s="0" t="s">
        <v>7289</v>
      </c>
      <c r="AC187" s="0" t="s">
        <v>62</v>
      </c>
      <c r="AD187" s="0" t="s">
        <v>62</v>
      </c>
      <c r="AE187" s="0" t="s">
        <v>62</v>
      </c>
      <c r="AF187" s="0" t="s">
        <v>7508</v>
      </c>
      <c r="AG187" s="0" t="s">
        <v>7131</v>
      </c>
      <c r="AH187" s="0" t="s">
        <v>7508</v>
      </c>
      <c r="AI187" s="0" t="s">
        <v>7131</v>
      </c>
      <c r="AJ187" s="0" t="s">
        <v>7508</v>
      </c>
      <c r="AK187" s="0" t="s">
        <v>7131</v>
      </c>
      <c r="AL187" s="0" t="s">
        <v>7061</v>
      </c>
    </row>
    <row customHeight="1" ht="11.25">
      <c r="A188" s="0" t="s">
        <v>22</v>
      </c>
      <c r="B188" s="0" t="s">
        <v>48</v>
      </c>
      <c r="C188" s="0" t="s">
        <v>50</v>
      </c>
      <c r="D188" s="0" t="s">
        <v>22</v>
      </c>
      <c r="E188" s="0" t="s">
        <v>7509</v>
      </c>
      <c r="F188" s="0" t="s">
        <v>4556</v>
      </c>
      <c r="G188" s="0" t="s">
        <v>227</v>
      </c>
      <c r="H188" s="0" t="s">
        <v>227</v>
      </c>
      <c r="I188" s="0" t="s">
        <v>228</v>
      </c>
      <c r="J188" s="0" t="s">
        <v>4656</v>
      </c>
      <c r="K188" s="0" t="s">
        <v>4657</v>
      </c>
      <c r="L188" s="0" t="s">
        <v>7510</v>
      </c>
      <c r="M188" s="0" t="s">
        <v>4635</v>
      </c>
      <c r="N188" s="0" t="s">
        <v>137</v>
      </c>
      <c r="O188" s="0" t="s">
        <v>227</v>
      </c>
      <c r="P188" s="0" t="s">
        <v>227</v>
      </c>
      <c r="Q188" s="0" t="s">
        <v>228</v>
      </c>
      <c r="R188" s="0" t="s">
        <v>4656</v>
      </c>
      <c r="S188" s="0" t="s">
        <v>4657</v>
      </c>
      <c r="T188" s="0" t="s">
        <v>7043</v>
      </c>
      <c r="U188" s="0" t="s">
        <v>7044</v>
      </c>
      <c r="V188" s="0" t="s">
        <v>764</v>
      </c>
      <c r="W188" s="0" t="s">
        <v>7045</v>
      </c>
      <c r="X188" s="0" t="s">
        <v>7046</v>
      </c>
      <c r="Y188" s="0" t="s">
        <v>7044</v>
      </c>
      <c r="Z188" s="0" t="s">
        <v>7287</v>
      </c>
      <c r="AA188" s="0" t="s">
        <v>7288</v>
      </c>
      <c r="AB188" s="0" t="s">
        <v>7289</v>
      </c>
      <c r="AC188" s="0" t="s">
        <v>62</v>
      </c>
      <c r="AD188" s="0" t="s">
        <v>62</v>
      </c>
      <c r="AE188" s="0" t="s">
        <v>62</v>
      </c>
      <c r="AF188" s="0" t="s">
        <v>7511</v>
      </c>
      <c r="AG188" s="0" t="s">
        <v>7512</v>
      </c>
      <c r="AH188" s="0" t="s">
        <v>7511</v>
      </c>
      <c r="AI188" s="0" t="s">
        <v>7512</v>
      </c>
      <c r="AJ188" s="0" t="s">
        <v>7511</v>
      </c>
      <c r="AK188" s="0" t="s">
        <v>7512</v>
      </c>
      <c r="AL188" s="0" t="s">
        <v>7433</v>
      </c>
    </row>
    <row customHeight="1" ht="11.25">
      <c r="A189" s="0" t="s">
        <v>22</v>
      </c>
      <c r="B189" s="0" t="s">
        <v>48</v>
      </c>
      <c r="C189" s="0" t="s">
        <v>50</v>
      </c>
      <c r="D189" s="0" t="s">
        <v>22</v>
      </c>
      <c r="E189" s="0" t="s">
        <v>7509</v>
      </c>
      <c r="F189" s="0" t="s">
        <v>4556</v>
      </c>
      <c r="G189" s="0" t="s">
        <v>227</v>
      </c>
      <c r="H189" s="0" t="s">
        <v>227</v>
      </c>
      <c r="I189" s="0" t="s">
        <v>228</v>
      </c>
      <c r="J189" s="0" t="s">
        <v>4656</v>
      </c>
      <c r="K189" s="0" t="s">
        <v>4657</v>
      </c>
      <c r="L189" s="0" t="s">
        <v>7510</v>
      </c>
      <c r="M189" s="0" t="s">
        <v>4635</v>
      </c>
      <c r="N189" s="0" t="s">
        <v>137</v>
      </c>
      <c r="O189" s="0" t="s">
        <v>227</v>
      </c>
      <c r="P189" s="0" t="s">
        <v>227</v>
      </c>
      <c r="Q189" s="0" t="s">
        <v>228</v>
      </c>
      <c r="R189" s="0" t="s">
        <v>4656</v>
      </c>
      <c r="S189" s="0" t="s">
        <v>4657</v>
      </c>
      <c r="T189" s="0" t="s">
        <v>7043</v>
      </c>
      <c r="U189" s="0" t="s">
        <v>7044</v>
      </c>
      <c r="V189" s="0" t="s">
        <v>764</v>
      </c>
      <c r="W189" s="0" t="s">
        <v>7045</v>
      </c>
      <c r="X189" s="0" t="s">
        <v>7046</v>
      </c>
      <c r="Y189" s="0" t="s">
        <v>7044</v>
      </c>
      <c r="Z189" s="0" t="s">
        <v>7287</v>
      </c>
      <c r="AA189" s="0" t="s">
        <v>7288</v>
      </c>
      <c r="AB189" s="0" t="s">
        <v>7289</v>
      </c>
      <c r="AC189" s="0" t="s">
        <v>62</v>
      </c>
      <c r="AD189" s="0" t="s">
        <v>62</v>
      </c>
      <c r="AE189" s="0" t="s">
        <v>62</v>
      </c>
      <c r="AF189" s="0" t="s">
        <v>7242</v>
      </c>
      <c r="AG189" s="0" t="s">
        <v>7512</v>
      </c>
      <c r="AH189" s="0" t="s">
        <v>7242</v>
      </c>
      <c r="AI189" s="0" t="s">
        <v>7512</v>
      </c>
      <c r="AJ189" s="0" t="s">
        <v>7242</v>
      </c>
      <c r="AK189" s="0" t="s">
        <v>7512</v>
      </c>
      <c r="AL189" s="0" t="s">
        <v>7433</v>
      </c>
    </row>
    <row customHeight="1" ht="11.25">
      <c r="A190" s="0" t="s">
        <v>22</v>
      </c>
      <c r="B190" s="0" t="s">
        <v>48</v>
      </c>
      <c r="C190" s="0" t="s">
        <v>50</v>
      </c>
      <c r="D190" s="0" t="s">
        <v>22</v>
      </c>
      <c r="E190" s="0" t="s">
        <v>7513</v>
      </c>
      <c r="F190" s="0" t="s">
        <v>4556</v>
      </c>
      <c r="G190" s="0" t="s">
        <v>227</v>
      </c>
      <c r="H190" s="0" t="s">
        <v>227</v>
      </c>
      <c r="I190" s="0" t="s">
        <v>228</v>
      </c>
      <c r="J190" s="0" t="s">
        <v>4656</v>
      </c>
      <c r="K190" s="0" t="s">
        <v>4657</v>
      </c>
      <c r="L190" s="0" t="s">
        <v>7514</v>
      </c>
      <c r="M190" s="0" t="s">
        <v>6954</v>
      </c>
      <c r="N190" s="0" t="s">
        <v>137</v>
      </c>
      <c r="O190" s="0" t="s">
        <v>227</v>
      </c>
      <c r="P190" s="0" t="s">
        <v>227</v>
      </c>
      <c r="Q190" s="0" t="s">
        <v>228</v>
      </c>
      <c r="R190" s="0" t="s">
        <v>4656</v>
      </c>
      <c r="S190" s="0" t="s">
        <v>4657</v>
      </c>
      <c r="T190" s="0" t="s">
        <v>7043</v>
      </c>
      <c r="U190" s="0" t="s">
        <v>7044</v>
      </c>
      <c r="V190" s="0" t="s">
        <v>764</v>
      </c>
      <c r="W190" s="0" t="s">
        <v>7045</v>
      </c>
      <c r="X190" s="0" t="s">
        <v>7046</v>
      </c>
      <c r="Y190" s="0" t="s">
        <v>7044</v>
      </c>
      <c r="Z190" s="0" t="s">
        <v>7287</v>
      </c>
      <c r="AA190" s="0" t="s">
        <v>7288</v>
      </c>
      <c r="AB190" s="0" t="s">
        <v>7289</v>
      </c>
      <c r="AC190" s="0" t="s">
        <v>62</v>
      </c>
      <c r="AD190" s="0" t="s">
        <v>62</v>
      </c>
      <c r="AE190" s="0" t="s">
        <v>62</v>
      </c>
      <c r="AF190" s="0" t="s">
        <v>7515</v>
      </c>
      <c r="AG190" s="0" t="s">
        <v>7516</v>
      </c>
      <c r="AH190" s="0" t="s">
        <v>7515</v>
      </c>
      <c r="AI190" s="0" t="s">
        <v>7516</v>
      </c>
      <c r="AJ190" s="0" t="s">
        <v>7515</v>
      </c>
      <c r="AK190" s="0" t="s">
        <v>7516</v>
      </c>
      <c r="AL190" s="0" t="s">
        <v>7061</v>
      </c>
    </row>
    <row customHeight="1" ht="11.25">
      <c r="A191" s="0" t="s">
        <v>22</v>
      </c>
      <c r="B191" s="0" t="s">
        <v>48</v>
      </c>
      <c r="C191" s="0" t="s">
        <v>50</v>
      </c>
      <c r="D191" s="0" t="s">
        <v>22</v>
      </c>
      <c r="E191" s="0" t="s">
        <v>7513</v>
      </c>
      <c r="F191" s="0" t="s">
        <v>4556</v>
      </c>
      <c r="G191" s="0" t="s">
        <v>227</v>
      </c>
      <c r="H191" s="0" t="s">
        <v>227</v>
      </c>
      <c r="I191" s="0" t="s">
        <v>228</v>
      </c>
      <c r="J191" s="0" t="s">
        <v>4656</v>
      </c>
      <c r="K191" s="0" t="s">
        <v>4657</v>
      </c>
      <c r="L191" s="0" t="s">
        <v>7514</v>
      </c>
      <c r="M191" s="0" t="s">
        <v>6954</v>
      </c>
      <c r="N191" s="0" t="s">
        <v>137</v>
      </c>
      <c r="O191" s="0" t="s">
        <v>227</v>
      </c>
      <c r="P191" s="0" t="s">
        <v>227</v>
      </c>
      <c r="Q191" s="0" t="s">
        <v>228</v>
      </c>
      <c r="R191" s="0" t="s">
        <v>4656</v>
      </c>
      <c r="S191" s="0" t="s">
        <v>4657</v>
      </c>
      <c r="T191" s="0" t="s">
        <v>7043</v>
      </c>
      <c r="U191" s="0" t="s">
        <v>7044</v>
      </c>
      <c r="V191" s="0" t="s">
        <v>764</v>
      </c>
      <c r="W191" s="0" t="s">
        <v>7045</v>
      </c>
      <c r="X191" s="0" t="s">
        <v>7046</v>
      </c>
      <c r="Y191" s="0" t="s">
        <v>7044</v>
      </c>
      <c r="Z191" s="0" t="s">
        <v>7287</v>
      </c>
      <c r="AA191" s="0" t="s">
        <v>7288</v>
      </c>
      <c r="AB191" s="0" t="s">
        <v>7289</v>
      </c>
      <c r="AC191" s="0" t="s">
        <v>62</v>
      </c>
      <c r="AD191" s="0" t="s">
        <v>62</v>
      </c>
      <c r="AE191" s="0" t="s">
        <v>62</v>
      </c>
      <c r="AF191" s="0" t="s">
        <v>7515</v>
      </c>
      <c r="AG191" s="0" t="s">
        <v>7516</v>
      </c>
      <c r="AH191" s="0" t="s">
        <v>7515</v>
      </c>
      <c r="AI191" s="0" t="s">
        <v>7516</v>
      </c>
      <c r="AJ191" s="0" t="s">
        <v>7515</v>
      </c>
      <c r="AK191" s="0" t="s">
        <v>7516</v>
      </c>
      <c r="AL191" s="0" t="s">
        <v>7061</v>
      </c>
    </row>
    <row customHeight="1" ht="11.25">
      <c r="A192" s="0" t="s">
        <v>22</v>
      </c>
      <c r="B192" s="0" t="s">
        <v>48</v>
      </c>
      <c r="C192" s="0" t="s">
        <v>50</v>
      </c>
      <c r="D192" s="0" t="s">
        <v>22</v>
      </c>
      <c r="E192" s="0" t="s">
        <v>7517</v>
      </c>
      <c r="F192" s="0" t="s">
        <v>4556</v>
      </c>
      <c r="G192" s="0" t="s">
        <v>227</v>
      </c>
      <c r="H192" s="0" t="s">
        <v>227</v>
      </c>
      <c r="I192" s="0" t="s">
        <v>228</v>
      </c>
      <c r="J192" s="0" t="s">
        <v>4656</v>
      </c>
      <c r="K192" s="0" t="s">
        <v>4657</v>
      </c>
      <c r="L192" s="0" t="s">
        <v>7514</v>
      </c>
      <c r="M192" s="0" t="s">
        <v>6978</v>
      </c>
      <c r="N192" s="0" t="s">
        <v>137</v>
      </c>
      <c r="O192" s="0" t="s">
        <v>227</v>
      </c>
      <c r="P192" s="0" t="s">
        <v>227</v>
      </c>
      <c r="Q192" s="0" t="s">
        <v>228</v>
      </c>
      <c r="R192" s="0" t="s">
        <v>4656</v>
      </c>
      <c r="S192" s="0" t="s">
        <v>4657</v>
      </c>
      <c r="T192" s="0" t="s">
        <v>7043</v>
      </c>
      <c r="U192" s="0" t="s">
        <v>7044</v>
      </c>
      <c r="V192" s="0" t="s">
        <v>764</v>
      </c>
      <c r="W192" s="0" t="s">
        <v>7045</v>
      </c>
      <c r="X192" s="0" t="s">
        <v>7046</v>
      </c>
      <c r="Y192" s="0" t="s">
        <v>7044</v>
      </c>
      <c r="Z192" s="0" t="s">
        <v>7287</v>
      </c>
      <c r="AA192" s="0" t="s">
        <v>7288</v>
      </c>
      <c r="AB192" s="0" t="s">
        <v>7289</v>
      </c>
      <c r="AC192" s="0" t="s">
        <v>62</v>
      </c>
      <c r="AD192" s="0" t="s">
        <v>62</v>
      </c>
      <c r="AE192" s="0" t="s">
        <v>62</v>
      </c>
      <c r="AF192" s="0" t="s">
        <v>7518</v>
      </c>
      <c r="AG192" s="0" t="s">
        <v>4688</v>
      </c>
      <c r="AH192" s="0" t="s">
        <v>7518</v>
      </c>
      <c r="AI192" s="0" t="s">
        <v>4688</v>
      </c>
      <c r="AJ192" s="0" t="s">
        <v>7518</v>
      </c>
      <c r="AK192" s="0" t="s">
        <v>4688</v>
      </c>
      <c r="AL192" s="0" t="s">
        <v>7061</v>
      </c>
    </row>
    <row customHeight="1" ht="11.25">
      <c r="A193" s="0" t="s">
        <v>22</v>
      </c>
      <c r="B193" s="0" t="s">
        <v>48</v>
      </c>
      <c r="C193" s="0" t="s">
        <v>50</v>
      </c>
      <c r="D193" s="0" t="s">
        <v>22</v>
      </c>
      <c r="E193" s="0" t="s">
        <v>7517</v>
      </c>
      <c r="F193" s="0" t="s">
        <v>4556</v>
      </c>
      <c r="G193" s="0" t="s">
        <v>227</v>
      </c>
      <c r="H193" s="0" t="s">
        <v>227</v>
      </c>
      <c r="I193" s="0" t="s">
        <v>228</v>
      </c>
      <c r="J193" s="0" t="s">
        <v>4656</v>
      </c>
      <c r="K193" s="0" t="s">
        <v>4657</v>
      </c>
      <c r="L193" s="0" t="s">
        <v>7514</v>
      </c>
      <c r="M193" s="0" t="s">
        <v>6978</v>
      </c>
      <c r="N193" s="0" t="s">
        <v>137</v>
      </c>
      <c r="O193" s="0" t="s">
        <v>227</v>
      </c>
      <c r="P193" s="0" t="s">
        <v>227</v>
      </c>
      <c r="Q193" s="0" t="s">
        <v>228</v>
      </c>
      <c r="R193" s="0" t="s">
        <v>4656</v>
      </c>
      <c r="S193" s="0" t="s">
        <v>4657</v>
      </c>
      <c r="T193" s="0" t="s">
        <v>7043</v>
      </c>
      <c r="U193" s="0" t="s">
        <v>7044</v>
      </c>
      <c r="V193" s="0" t="s">
        <v>764</v>
      </c>
      <c r="W193" s="0" t="s">
        <v>7045</v>
      </c>
      <c r="X193" s="0" t="s">
        <v>7046</v>
      </c>
      <c r="Y193" s="0" t="s">
        <v>7044</v>
      </c>
      <c r="Z193" s="0" t="s">
        <v>7287</v>
      </c>
      <c r="AA193" s="0" t="s">
        <v>7288</v>
      </c>
      <c r="AB193" s="0" t="s">
        <v>7289</v>
      </c>
      <c r="AC193" s="0" t="s">
        <v>62</v>
      </c>
      <c r="AD193" s="0" t="s">
        <v>62</v>
      </c>
      <c r="AE193" s="0" t="s">
        <v>62</v>
      </c>
      <c r="AF193" s="0" t="s">
        <v>7519</v>
      </c>
      <c r="AG193" s="0" t="s">
        <v>4688</v>
      </c>
      <c r="AH193" s="0" t="s">
        <v>7519</v>
      </c>
      <c r="AI193" s="0" t="s">
        <v>4688</v>
      </c>
      <c r="AJ193" s="0" t="s">
        <v>7519</v>
      </c>
      <c r="AK193" s="0" t="s">
        <v>4688</v>
      </c>
      <c r="AL193" s="0" t="s">
        <v>7061</v>
      </c>
    </row>
    <row customHeight="1" ht="11.25">
      <c r="A194" s="0" t="s">
        <v>22</v>
      </c>
      <c r="B194" s="0" t="s">
        <v>48</v>
      </c>
      <c r="C194" s="0" t="s">
        <v>50</v>
      </c>
      <c r="D194" s="0" t="s">
        <v>22</v>
      </c>
      <c r="E194" s="0" t="s">
        <v>7520</v>
      </c>
      <c r="F194" s="0" t="s">
        <v>4556</v>
      </c>
      <c r="G194" s="0" t="s">
        <v>227</v>
      </c>
      <c r="H194" s="0" t="s">
        <v>227</v>
      </c>
      <c r="I194" s="0" t="s">
        <v>228</v>
      </c>
      <c r="J194" s="0" t="s">
        <v>4656</v>
      </c>
      <c r="K194" s="0" t="s">
        <v>4657</v>
      </c>
      <c r="L194" s="0" t="s">
        <v>7521</v>
      </c>
      <c r="M194" s="0" t="s">
        <v>5306</v>
      </c>
      <c r="N194" s="0" t="s">
        <v>137</v>
      </c>
      <c r="O194" s="0" t="s">
        <v>227</v>
      </c>
      <c r="P194" s="0" t="s">
        <v>227</v>
      </c>
      <c r="Q194" s="0" t="s">
        <v>228</v>
      </c>
      <c r="R194" s="0" t="s">
        <v>4656</v>
      </c>
      <c r="S194" s="0" t="s">
        <v>4657</v>
      </c>
      <c r="T194" s="0" t="s">
        <v>7043</v>
      </c>
      <c r="U194" s="0" t="s">
        <v>7044</v>
      </c>
      <c r="V194" s="0" t="s">
        <v>764</v>
      </c>
      <c r="W194" s="0" t="s">
        <v>7045</v>
      </c>
      <c r="X194" s="0" t="s">
        <v>7046</v>
      </c>
      <c r="Y194" s="0" t="s">
        <v>7044</v>
      </c>
      <c r="Z194" s="0" t="s">
        <v>7287</v>
      </c>
      <c r="AA194" s="0" t="s">
        <v>7288</v>
      </c>
      <c r="AB194" s="0" t="s">
        <v>7289</v>
      </c>
      <c r="AC194" s="0" t="s">
        <v>62</v>
      </c>
      <c r="AD194" s="0" t="s">
        <v>62</v>
      </c>
      <c r="AE194" s="0" t="s">
        <v>62</v>
      </c>
      <c r="AF194" s="0" t="s">
        <v>7274</v>
      </c>
      <c r="AG194" s="0" t="s">
        <v>7522</v>
      </c>
      <c r="AH194" s="0" t="s">
        <v>7274</v>
      </c>
      <c r="AI194" s="0" t="s">
        <v>7522</v>
      </c>
      <c r="AJ194" s="0" t="s">
        <v>7274</v>
      </c>
      <c r="AK194" s="0" t="s">
        <v>7522</v>
      </c>
      <c r="AL194" s="0" t="s">
        <v>7061</v>
      </c>
    </row>
    <row customHeight="1" ht="11.25">
      <c r="A195" s="0" t="s">
        <v>22</v>
      </c>
      <c r="B195" s="0" t="s">
        <v>48</v>
      </c>
      <c r="C195" s="0" t="s">
        <v>50</v>
      </c>
      <c r="D195" s="0" t="s">
        <v>22</v>
      </c>
      <c r="E195" s="0" t="s">
        <v>7520</v>
      </c>
      <c r="F195" s="0" t="s">
        <v>4556</v>
      </c>
      <c r="G195" s="0" t="s">
        <v>227</v>
      </c>
      <c r="H195" s="0" t="s">
        <v>227</v>
      </c>
      <c r="I195" s="0" t="s">
        <v>228</v>
      </c>
      <c r="J195" s="0" t="s">
        <v>4656</v>
      </c>
      <c r="K195" s="0" t="s">
        <v>4657</v>
      </c>
      <c r="L195" s="0" t="s">
        <v>7521</v>
      </c>
      <c r="M195" s="0" t="s">
        <v>5306</v>
      </c>
      <c r="N195" s="0" t="s">
        <v>137</v>
      </c>
      <c r="O195" s="0" t="s">
        <v>227</v>
      </c>
      <c r="P195" s="0" t="s">
        <v>227</v>
      </c>
      <c r="Q195" s="0" t="s">
        <v>228</v>
      </c>
      <c r="R195" s="0" t="s">
        <v>4656</v>
      </c>
      <c r="S195" s="0" t="s">
        <v>4657</v>
      </c>
      <c r="T195" s="0" t="s">
        <v>7043</v>
      </c>
      <c r="U195" s="0" t="s">
        <v>7044</v>
      </c>
      <c r="V195" s="0" t="s">
        <v>764</v>
      </c>
      <c r="W195" s="0" t="s">
        <v>7045</v>
      </c>
      <c r="X195" s="0" t="s">
        <v>7046</v>
      </c>
      <c r="Y195" s="0" t="s">
        <v>7044</v>
      </c>
      <c r="Z195" s="0" t="s">
        <v>7287</v>
      </c>
      <c r="AA195" s="0" t="s">
        <v>7288</v>
      </c>
      <c r="AB195" s="0" t="s">
        <v>7289</v>
      </c>
      <c r="AC195" s="0" t="s">
        <v>62</v>
      </c>
      <c r="AD195" s="0" t="s">
        <v>62</v>
      </c>
      <c r="AE195" s="0" t="s">
        <v>62</v>
      </c>
      <c r="AF195" s="0" t="s">
        <v>7109</v>
      </c>
      <c r="AG195" s="0" t="s">
        <v>7522</v>
      </c>
      <c r="AH195" s="0" t="s">
        <v>7109</v>
      </c>
      <c r="AI195" s="0" t="s">
        <v>7522</v>
      </c>
      <c r="AJ195" s="0" t="s">
        <v>7109</v>
      </c>
      <c r="AK195" s="0" t="s">
        <v>7522</v>
      </c>
      <c r="AL195" s="0" t="s">
        <v>7061</v>
      </c>
    </row>
    <row customHeight="1" ht="11.25">
      <c r="A196" s="0" t="s">
        <v>22</v>
      </c>
      <c r="B196" s="0" t="s">
        <v>48</v>
      </c>
      <c r="C196" s="0" t="s">
        <v>50</v>
      </c>
      <c r="D196" s="0" t="s">
        <v>22</v>
      </c>
      <c r="E196" s="0" t="s">
        <v>7523</v>
      </c>
      <c r="F196" s="0" t="s">
        <v>4556</v>
      </c>
      <c r="G196" s="0" t="s">
        <v>227</v>
      </c>
      <c r="H196" s="0" t="s">
        <v>227</v>
      </c>
      <c r="I196" s="0" t="s">
        <v>228</v>
      </c>
      <c r="J196" s="0" t="s">
        <v>4656</v>
      </c>
      <c r="K196" s="0" t="s">
        <v>4657</v>
      </c>
      <c r="L196" s="0" t="s">
        <v>7490</v>
      </c>
      <c r="M196" s="0" t="s">
        <v>157</v>
      </c>
      <c r="N196" s="0" t="s">
        <v>137</v>
      </c>
      <c r="O196" s="0" t="s">
        <v>227</v>
      </c>
      <c r="P196" s="0" t="s">
        <v>227</v>
      </c>
      <c r="Q196" s="0" t="s">
        <v>228</v>
      </c>
      <c r="R196" s="0" t="s">
        <v>4656</v>
      </c>
      <c r="S196" s="0" t="s">
        <v>4657</v>
      </c>
      <c r="T196" s="0" t="s">
        <v>7043</v>
      </c>
      <c r="U196" s="0" t="s">
        <v>7044</v>
      </c>
      <c r="V196" s="0" t="s">
        <v>764</v>
      </c>
      <c r="W196" s="0" t="s">
        <v>7045</v>
      </c>
      <c r="X196" s="0" t="s">
        <v>7046</v>
      </c>
      <c r="Y196" s="0" t="s">
        <v>7044</v>
      </c>
      <c r="Z196" s="0" t="s">
        <v>7287</v>
      </c>
      <c r="AA196" s="0" t="s">
        <v>7288</v>
      </c>
      <c r="AB196" s="0" t="s">
        <v>7289</v>
      </c>
      <c r="AC196" s="0" t="s">
        <v>62</v>
      </c>
      <c r="AD196" s="0" t="s">
        <v>62</v>
      </c>
      <c r="AE196" s="0" t="s">
        <v>62</v>
      </c>
      <c r="AF196" s="0" t="s">
        <v>7436</v>
      </c>
      <c r="AG196" s="0" t="s">
        <v>7373</v>
      </c>
      <c r="AH196" s="0" t="s">
        <v>7436</v>
      </c>
      <c r="AI196" s="0" t="s">
        <v>7373</v>
      </c>
      <c r="AJ196" s="0" t="s">
        <v>7436</v>
      </c>
      <c r="AK196" s="0" t="s">
        <v>7373</v>
      </c>
      <c r="AL196" s="0" t="s">
        <v>7061</v>
      </c>
    </row>
    <row customHeight="1" ht="11.25">
      <c r="A197" s="0" t="s">
        <v>22</v>
      </c>
      <c r="B197" s="0" t="s">
        <v>48</v>
      </c>
      <c r="C197" s="0" t="s">
        <v>50</v>
      </c>
      <c r="D197" s="0" t="s">
        <v>22</v>
      </c>
      <c r="E197" s="0" t="s">
        <v>7523</v>
      </c>
      <c r="F197" s="0" t="s">
        <v>4556</v>
      </c>
      <c r="G197" s="0" t="s">
        <v>227</v>
      </c>
      <c r="H197" s="0" t="s">
        <v>227</v>
      </c>
      <c r="I197" s="0" t="s">
        <v>228</v>
      </c>
      <c r="J197" s="0" t="s">
        <v>4656</v>
      </c>
      <c r="K197" s="0" t="s">
        <v>4657</v>
      </c>
      <c r="L197" s="0" t="s">
        <v>7490</v>
      </c>
      <c r="M197" s="0" t="s">
        <v>157</v>
      </c>
      <c r="N197" s="0" t="s">
        <v>137</v>
      </c>
      <c r="O197" s="0" t="s">
        <v>227</v>
      </c>
      <c r="P197" s="0" t="s">
        <v>227</v>
      </c>
      <c r="Q197" s="0" t="s">
        <v>228</v>
      </c>
      <c r="R197" s="0" t="s">
        <v>4656</v>
      </c>
      <c r="S197" s="0" t="s">
        <v>4657</v>
      </c>
      <c r="T197" s="0" t="s">
        <v>7043</v>
      </c>
      <c r="U197" s="0" t="s">
        <v>7044</v>
      </c>
      <c r="V197" s="0" t="s">
        <v>764</v>
      </c>
      <c r="W197" s="0" t="s">
        <v>7045</v>
      </c>
      <c r="X197" s="0" t="s">
        <v>7046</v>
      </c>
      <c r="Y197" s="0" t="s">
        <v>7044</v>
      </c>
      <c r="Z197" s="0" t="s">
        <v>7287</v>
      </c>
      <c r="AA197" s="0" t="s">
        <v>7288</v>
      </c>
      <c r="AB197" s="0" t="s">
        <v>7289</v>
      </c>
      <c r="AC197" s="0" t="s">
        <v>62</v>
      </c>
      <c r="AD197" s="0" t="s">
        <v>62</v>
      </c>
      <c r="AE197" s="0" t="s">
        <v>62</v>
      </c>
      <c r="AF197" s="0" t="s">
        <v>7436</v>
      </c>
      <c r="AG197" s="0" t="s">
        <v>7373</v>
      </c>
      <c r="AH197" s="0" t="s">
        <v>7436</v>
      </c>
      <c r="AI197" s="0" t="s">
        <v>7373</v>
      </c>
      <c r="AJ197" s="0" t="s">
        <v>7436</v>
      </c>
      <c r="AK197" s="0" t="s">
        <v>7373</v>
      </c>
      <c r="AL197" s="0" t="s">
        <v>7061</v>
      </c>
    </row>
    <row customHeight="1" ht="11.25">
      <c r="A198" s="0" t="s">
        <v>22</v>
      </c>
      <c r="B198" s="0" t="s">
        <v>48</v>
      </c>
      <c r="C198" s="0" t="s">
        <v>50</v>
      </c>
      <c r="D198" s="0" t="s">
        <v>22</v>
      </c>
      <c r="E198" s="0" t="s">
        <v>7524</v>
      </c>
      <c r="F198" s="0" t="s">
        <v>4556</v>
      </c>
      <c r="G198" s="0" t="s">
        <v>227</v>
      </c>
      <c r="H198" s="0" t="s">
        <v>227</v>
      </c>
      <c r="I198" s="0" t="s">
        <v>228</v>
      </c>
      <c r="J198" s="0" t="s">
        <v>4656</v>
      </c>
      <c r="K198" s="0" t="s">
        <v>4657</v>
      </c>
      <c r="L198" s="0" t="s">
        <v>7525</v>
      </c>
      <c r="M198" s="0" t="s">
        <v>229</v>
      </c>
      <c r="N198" s="0" t="s">
        <v>137</v>
      </c>
      <c r="O198" s="0" t="s">
        <v>227</v>
      </c>
      <c r="P198" s="0" t="s">
        <v>227</v>
      </c>
      <c r="Q198" s="0" t="s">
        <v>228</v>
      </c>
      <c r="R198" s="0" t="s">
        <v>4656</v>
      </c>
      <c r="S198" s="0" t="s">
        <v>4657</v>
      </c>
      <c r="T198" s="0" t="s">
        <v>7043</v>
      </c>
      <c r="U198" s="0" t="s">
        <v>7044</v>
      </c>
      <c r="V198" s="0" t="s">
        <v>764</v>
      </c>
      <c r="W198" s="0" t="s">
        <v>7045</v>
      </c>
      <c r="X198" s="0" t="s">
        <v>7046</v>
      </c>
      <c r="Y198" s="0" t="s">
        <v>7044</v>
      </c>
      <c r="Z198" s="0" t="s">
        <v>7287</v>
      </c>
      <c r="AA198" s="0" t="s">
        <v>7288</v>
      </c>
      <c r="AB198" s="0" t="s">
        <v>7289</v>
      </c>
      <c r="AC198" s="0" t="s">
        <v>62</v>
      </c>
      <c r="AD198" s="0" t="s">
        <v>62</v>
      </c>
      <c r="AE198" s="0" t="s">
        <v>62</v>
      </c>
      <c r="AF198" s="0" t="s">
        <v>7526</v>
      </c>
      <c r="AG198" s="0" t="s">
        <v>7527</v>
      </c>
      <c r="AH198" s="0" t="s">
        <v>7526</v>
      </c>
      <c r="AI198" s="0" t="s">
        <v>7527</v>
      </c>
      <c r="AJ198" s="0" t="s">
        <v>7526</v>
      </c>
      <c r="AK198" s="0" t="s">
        <v>7527</v>
      </c>
      <c r="AL198" s="0" t="s">
        <v>7372</v>
      </c>
    </row>
    <row customHeight="1" ht="11.25">
      <c r="A199" s="0" t="s">
        <v>22</v>
      </c>
      <c r="B199" s="0" t="s">
        <v>48</v>
      </c>
      <c r="C199" s="0" t="s">
        <v>50</v>
      </c>
      <c r="D199" s="0" t="s">
        <v>22</v>
      </c>
      <c r="E199" s="0" t="s">
        <v>7524</v>
      </c>
      <c r="F199" s="0" t="s">
        <v>4556</v>
      </c>
      <c r="G199" s="0" t="s">
        <v>227</v>
      </c>
      <c r="H199" s="0" t="s">
        <v>227</v>
      </c>
      <c r="I199" s="0" t="s">
        <v>228</v>
      </c>
      <c r="J199" s="0" t="s">
        <v>4656</v>
      </c>
      <c r="K199" s="0" t="s">
        <v>4657</v>
      </c>
      <c r="L199" s="0" t="s">
        <v>7525</v>
      </c>
      <c r="M199" s="0" t="s">
        <v>229</v>
      </c>
      <c r="N199" s="0" t="s">
        <v>137</v>
      </c>
      <c r="O199" s="0" t="s">
        <v>227</v>
      </c>
      <c r="P199" s="0" t="s">
        <v>227</v>
      </c>
      <c r="Q199" s="0" t="s">
        <v>228</v>
      </c>
      <c r="R199" s="0" t="s">
        <v>4656</v>
      </c>
      <c r="S199" s="0" t="s">
        <v>4657</v>
      </c>
      <c r="T199" s="0" t="s">
        <v>7043</v>
      </c>
      <c r="U199" s="0" t="s">
        <v>7044</v>
      </c>
      <c r="V199" s="0" t="s">
        <v>764</v>
      </c>
      <c r="W199" s="0" t="s">
        <v>7045</v>
      </c>
      <c r="X199" s="0" t="s">
        <v>7046</v>
      </c>
      <c r="Y199" s="0" t="s">
        <v>7044</v>
      </c>
      <c r="Z199" s="0" t="s">
        <v>7287</v>
      </c>
      <c r="AA199" s="0" t="s">
        <v>7288</v>
      </c>
      <c r="AB199" s="0" t="s">
        <v>7289</v>
      </c>
      <c r="AC199" s="0" t="s">
        <v>62</v>
      </c>
      <c r="AD199" s="0" t="s">
        <v>62</v>
      </c>
      <c r="AE199" s="0" t="s">
        <v>62</v>
      </c>
      <c r="AF199" s="0" t="s">
        <v>7528</v>
      </c>
      <c r="AG199" s="0" t="s">
        <v>7527</v>
      </c>
      <c r="AH199" s="0" t="s">
        <v>7528</v>
      </c>
      <c r="AI199" s="0" t="s">
        <v>7527</v>
      </c>
      <c r="AJ199" s="0" t="s">
        <v>7528</v>
      </c>
      <c r="AK199" s="0" t="s">
        <v>7527</v>
      </c>
      <c r="AL199" s="0" t="s">
        <v>7372</v>
      </c>
    </row>
    <row customHeight="1" ht="11.25">
      <c r="A200" s="0" t="s">
        <v>22</v>
      </c>
      <c r="B200" s="0" t="s">
        <v>48</v>
      </c>
      <c r="C200" s="0" t="s">
        <v>50</v>
      </c>
      <c r="D200" s="0" t="s">
        <v>22</v>
      </c>
      <c r="E200" s="0" t="s">
        <v>7529</v>
      </c>
      <c r="F200" s="0" t="s">
        <v>4556</v>
      </c>
      <c r="G200" s="0" t="s">
        <v>227</v>
      </c>
      <c r="H200" s="0" t="s">
        <v>227</v>
      </c>
      <c r="I200" s="0" t="s">
        <v>228</v>
      </c>
      <c r="J200" s="0" t="s">
        <v>4656</v>
      </c>
      <c r="K200" s="0" t="s">
        <v>4657</v>
      </c>
      <c r="L200" s="0" t="s">
        <v>7530</v>
      </c>
      <c r="M200" s="0" t="s">
        <v>4635</v>
      </c>
      <c r="N200" s="0" t="s">
        <v>137</v>
      </c>
      <c r="O200" s="0" t="s">
        <v>227</v>
      </c>
      <c r="P200" s="0" t="s">
        <v>227</v>
      </c>
      <c r="Q200" s="0" t="s">
        <v>228</v>
      </c>
      <c r="R200" s="0" t="s">
        <v>4656</v>
      </c>
      <c r="S200" s="0" t="s">
        <v>4657</v>
      </c>
      <c r="T200" s="0" t="s">
        <v>7043</v>
      </c>
      <c r="U200" s="0" t="s">
        <v>7044</v>
      </c>
      <c r="V200" s="0" t="s">
        <v>764</v>
      </c>
      <c r="W200" s="0" t="s">
        <v>7045</v>
      </c>
      <c r="X200" s="0" t="s">
        <v>7046</v>
      </c>
      <c r="Y200" s="0" t="s">
        <v>7044</v>
      </c>
      <c r="Z200" s="0" t="s">
        <v>7287</v>
      </c>
      <c r="AA200" s="0" t="s">
        <v>7288</v>
      </c>
      <c r="AB200" s="0" t="s">
        <v>7289</v>
      </c>
      <c r="AC200" s="0" t="s">
        <v>62</v>
      </c>
      <c r="AD200" s="0" t="s">
        <v>62</v>
      </c>
      <c r="AE200" s="0" t="s">
        <v>62</v>
      </c>
      <c r="AF200" s="0" t="s">
        <v>7124</v>
      </c>
      <c r="AG200" s="0" t="s">
        <v>7531</v>
      </c>
      <c r="AH200" s="0" t="s">
        <v>7124</v>
      </c>
      <c r="AI200" s="0" t="s">
        <v>7531</v>
      </c>
      <c r="AJ200" s="0" t="s">
        <v>7124</v>
      </c>
      <c r="AK200" s="0" t="s">
        <v>7531</v>
      </c>
      <c r="AL200" s="0" t="s">
        <v>7061</v>
      </c>
    </row>
    <row customHeight="1" ht="11.25">
      <c r="A201" s="0" t="s">
        <v>22</v>
      </c>
      <c r="B201" s="0" t="s">
        <v>48</v>
      </c>
      <c r="C201" s="0" t="s">
        <v>50</v>
      </c>
      <c r="D201" s="0" t="s">
        <v>22</v>
      </c>
      <c r="E201" s="0" t="s">
        <v>7529</v>
      </c>
      <c r="F201" s="0" t="s">
        <v>4556</v>
      </c>
      <c r="G201" s="0" t="s">
        <v>227</v>
      </c>
      <c r="H201" s="0" t="s">
        <v>227</v>
      </c>
      <c r="I201" s="0" t="s">
        <v>228</v>
      </c>
      <c r="J201" s="0" t="s">
        <v>4656</v>
      </c>
      <c r="K201" s="0" t="s">
        <v>4657</v>
      </c>
      <c r="L201" s="0" t="s">
        <v>7530</v>
      </c>
      <c r="M201" s="0" t="s">
        <v>4635</v>
      </c>
      <c r="N201" s="0" t="s">
        <v>137</v>
      </c>
      <c r="O201" s="0" t="s">
        <v>227</v>
      </c>
      <c r="P201" s="0" t="s">
        <v>227</v>
      </c>
      <c r="Q201" s="0" t="s">
        <v>228</v>
      </c>
      <c r="R201" s="0" t="s">
        <v>4656</v>
      </c>
      <c r="S201" s="0" t="s">
        <v>4657</v>
      </c>
      <c r="T201" s="0" t="s">
        <v>7043</v>
      </c>
      <c r="U201" s="0" t="s">
        <v>7044</v>
      </c>
      <c r="V201" s="0" t="s">
        <v>764</v>
      </c>
      <c r="W201" s="0" t="s">
        <v>7045</v>
      </c>
      <c r="X201" s="0" t="s">
        <v>7046</v>
      </c>
      <c r="Y201" s="0" t="s">
        <v>7044</v>
      </c>
      <c r="Z201" s="0" t="s">
        <v>7287</v>
      </c>
      <c r="AA201" s="0" t="s">
        <v>7288</v>
      </c>
      <c r="AB201" s="0" t="s">
        <v>7289</v>
      </c>
      <c r="AC201" s="0" t="s">
        <v>62</v>
      </c>
      <c r="AD201" s="0" t="s">
        <v>62</v>
      </c>
      <c r="AE201" s="0" t="s">
        <v>62</v>
      </c>
      <c r="AF201" s="0" t="s">
        <v>7124</v>
      </c>
      <c r="AG201" s="0" t="s">
        <v>7531</v>
      </c>
      <c r="AH201" s="0" t="s">
        <v>7124</v>
      </c>
      <c r="AI201" s="0" t="s">
        <v>7531</v>
      </c>
      <c r="AJ201" s="0" t="s">
        <v>7124</v>
      </c>
      <c r="AK201" s="0" t="s">
        <v>7531</v>
      </c>
      <c r="AL201" s="0" t="s">
        <v>7061</v>
      </c>
    </row>
    <row customHeight="1" ht="11.25">
      <c r="A202" s="0" t="s">
        <v>22</v>
      </c>
      <c r="B202" s="0" t="s">
        <v>48</v>
      </c>
      <c r="C202" s="0" t="s">
        <v>50</v>
      </c>
      <c r="D202" s="0" t="s">
        <v>22</v>
      </c>
      <c r="E202" s="0" t="s">
        <v>7532</v>
      </c>
      <c r="F202" s="0" t="s">
        <v>4556</v>
      </c>
      <c r="G202" s="0" t="s">
        <v>227</v>
      </c>
      <c r="H202" s="0" t="s">
        <v>227</v>
      </c>
      <c r="I202" s="0" t="s">
        <v>228</v>
      </c>
      <c r="J202" s="0" t="s">
        <v>4656</v>
      </c>
      <c r="K202" s="0" t="s">
        <v>4657</v>
      </c>
      <c r="L202" s="0" t="s">
        <v>7494</v>
      </c>
      <c r="M202" s="0" t="s">
        <v>160</v>
      </c>
      <c r="N202" s="0" t="s">
        <v>137</v>
      </c>
      <c r="O202" s="0" t="s">
        <v>227</v>
      </c>
      <c r="P202" s="0" t="s">
        <v>227</v>
      </c>
      <c r="Q202" s="0" t="s">
        <v>228</v>
      </c>
      <c r="R202" s="0" t="s">
        <v>4656</v>
      </c>
      <c r="S202" s="0" t="s">
        <v>4657</v>
      </c>
      <c r="T202" s="0" t="s">
        <v>7043</v>
      </c>
      <c r="U202" s="0" t="s">
        <v>7044</v>
      </c>
      <c r="V202" s="0" t="s">
        <v>764</v>
      </c>
      <c r="W202" s="0" t="s">
        <v>7045</v>
      </c>
      <c r="X202" s="0" t="s">
        <v>7046</v>
      </c>
      <c r="Y202" s="0" t="s">
        <v>7044</v>
      </c>
      <c r="Z202" s="0" t="s">
        <v>7287</v>
      </c>
      <c r="AA202" s="0" t="s">
        <v>7288</v>
      </c>
      <c r="AB202" s="0" t="s">
        <v>7289</v>
      </c>
      <c r="AC202" s="0" t="s">
        <v>62</v>
      </c>
      <c r="AD202" s="0" t="s">
        <v>62</v>
      </c>
      <c r="AE202" s="0" t="s">
        <v>62</v>
      </c>
      <c r="AF202" s="0" t="s">
        <v>7533</v>
      </c>
      <c r="AG202" s="0" t="s">
        <v>7534</v>
      </c>
      <c r="AH202" s="0" t="s">
        <v>7533</v>
      </c>
      <c r="AI202" s="0" t="s">
        <v>7534</v>
      </c>
      <c r="AJ202" s="0" t="s">
        <v>7533</v>
      </c>
      <c r="AK202" s="0" t="s">
        <v>7534</v>
      </c>
      <c r="AL202" s="0" t="s">
        <v>7372</v>
      </c>
    </row>
    <row customHeight="1" ht="11.25">
      <c r="A203" s="0" t="s">
        <v>22</v>
      </c>
      <c r="B203" s="0" t="s">
        <v>48</v>
      </c>
      <c r="C203" s="0" t="s">
        <v>50</v>
      </c>
      <c r="D203" s="0" t="s">
        <v>22</v>
      </c>
      <c r="E203" s="0" t="s">
        <v>7532</v>
      </c>
      <c r="F203" s="0" t="s">
        <v>4556</v>
      </c>
      <c r="G203" s="0" t="s">
        <v>227</v>
      </c>
      <c r="H203" s="0" t="s">
        <v>227</v>
      </c>
      <c r="I203" s="0" t="s">
        <v>228</v>
      </c>
      <c r="J203" s="0" t="s">
        <v>4656</v>
      </c>
      <c r="K203" s="0" t="s">
        <v>4657</v>
      </c>
      <c r="L203" s="0" t="s">
        <v>7494</v>
      </c>
      <c r="M203" s="0" t="s">
        <v>160</v>
      </c>
      <c r="N203" s="0" t="s">
        <v>137</v>
      </c>
      <c r="O203" s="0" t="s">
        <v>227</v>
      </c>
      <c r="P203" s="0" t="s">
        <v>227</v>
      </c>
      <c r="Q203" s="0" t="s">
        <v>228</v>
      </c>
      <c r="R203" s="0" t="s">
        <v>4656</v>
      </c>
      <c r="S203" s="0" t="s">
        <v>4657</v>
      </c>
      <c r="T203" s="0" t="s">
        <v>7043</v>
      </c>
      <c r="U203" s="0" t="s">
        <v>7044</v>
      </c>
      <c r="V203" s="0" t="s">
        <v>764</v>
      </c>
      <c r="W203" s="0" t="s">
        <v>7045</v>
      </c>
      <c r="X203" s="0" t="s">
        <v>7046</v>
      </c>
      <c r="Y203" s="0" t="s">
        <v>7044</v>
      </c>
      <c r="Z203" s="0" t="s">
        <v>7287</v>
      </c>
      <c r="AA203" s="0" t="s">
        <v>7288</v>
      </c>
      <c r="AB203" s="0" t="s">
        <v>7289</v>
      </c>
      <c r="AC203" s="0" t="s">
        <v>62</v>
      </c>
      <c r="AD203" s="0" t="s">
        <v>62</v>
      </c>
      <c r="AE203" s="0" t="s">
        <v>62</v>
      </c>
      <c r="AF203" s="0" t="s">
        <v>7535</v>
      </c>
      <c r="AG203" s="0" t="s">
        <v>7534</v>
      </c>
      <c r="AH203" s="0" t="s">
        <v>7535</v>
      </c>
      <c r="AI203" s="0" t="s">
        <v>7534</v>
      </c>
      <c r="AJ203" s="0" t="s">
        <v>7535</v>
      </c>
      <c r="AK203" s="0" t="s">
        <v>7534</v>
      </c>
      <c r="AL203" s="0" t="s">
        <v>7372</v>
      </c>
    </row>
    <row customHeight="1" ht="11.25">
      <c r="A204" s="0" t="s">
        <v>22</v>
      </c>
      <c r="B204" s="0" t="s">
        <v>48</v>
      </c>
      <c r="C204" s="0" t="s">
        <v>50</v>
      </c>
      <c r="D204" s="0" t="s">
        <v>22</v>
      </c>
      <c r="E204" s="0" t="s">
        <v>7536</v>
      </c>
      <c r="F204" s="0" t="s">
        <v>4556</v>
      </c>
      <c r="G204" s="0" t="s">
        <v>227</v>
      </c>
      <c r="H204" s="0" t="s">
        <v>227</v>
      </c>
      <c r="I204" s="0" t="s">
        <v>228</v>
      </c>
      <c r="J204" s="0" t="s">
        <v>4656</v>
      </c>
      <c r="K204" s="0" t="s">
        <v>4657</v>
      </c>
      <c r="L204" s="0" t="s">
        <v>7510</v>
      </c>
      <c r="M204" s="0" t="s">
        <v>198</v>
      </c>
      <c r="N204" s="0" t="s">
        <v>137</v>
      </c>
      <c r="O204" s="0" t="s">
        <v>227</v>
      </c>
      <c r="P204" s="0" t="s">
        <v>227</v>
      </c>
      <c r="Q204" s="0" t="s">
        <v>228</v>
      </c>
      <c r="R204" s="0" t="s">
        <v>4656</v>
      </c>
      <c r="S204" s="0" t="s">
        <v>4657</v>
      </c>
      <c r="T204" s="0" t="s">
        <v>7043</v>
      </c>
      <c r="U204" s="0" t="s">
        <v>7044</v>
      </c>
      <c r="V204" s="0" t="s">
        <v>764</v>
      </c>
      <c r="W204" s="0" t="s">
        <v>7045</v>
      </c>
      <c r="X204" s="0" t="s">
        <v>7046</v>
      </c>
      <c r="Y204" s="0" t="s">
        <v>7044</v>
      </c>
      <c r="Z204" s="0" t="s">
        <v>7287</v>
      </c>
      <c r="AA204" s="0" t="s">
        <v>7288</v>
      </c>
      <c r="AB204" s="0" t="s">
        <v>7289</v>
      </c>
      <c r="AC204" s="0" t="s">
        <v>62</v>
      </c>
      <c r="AD204" s="0" t="s">
        <v>62</v>
      </c>
      <c r="AE204" s="0" t="s">
        <v>62</v>
      </c>
      <c r="AF204" s="0" t="s">
        <v>7537</v>
      </c>
      <c r="AG204" s="0" t="s">
        <v>7538</v>
      </c>
      <c r="AH204" s="0" t="s">
        <v>7537</v>
      </c>
      <c r="AI204" s="0" t="s">
        <v>7538</v>
      </c>
      <c r="AJ204" s="0" t="s">
        <v>7537</v>
      </c>
      <c r="AK204" s="0" t="s">
        <v>7538</v>
      </c>
      <c r="AL204" s="0" t="s">
        <v>7372</v>
      </c>
    </row>
    <row customHeight="1" ht="11.25">
      <c r="A205" s="0" t="s">
        <v>22</v>
      </c>
      <c r="B205" s="0" t="s">
        <v>48</v>
      </c>
      <c r="C205" s="0" t="s">
        <v>50</v>
      </c>
      <c r="D205" s="0" t="s">
        <v>22</v>
      </c>
      <c r="E205" s="0" t="s">
        <v>7536</v>
      </c>
      <c r="F205" s="0" t="s">
        <v>4556</v>
      </c>
      <c r="G205" s="0" t="s">
        <v>227</v>
      </c>
      <c r="H205" s="0" t="s">
        <v>227</v>
      </c>
      <c r="I205" s="0" t="s">
        <v>228</v>
      </c>
      <c r="J205" s="0" t="s">
        <v>4656</v>
      </c>
      <c r="K205" s="0" t="s">
        <v>4657</v>
      </c>
      <c r="L205" s="0" t="s">
        <v>7510</v>
      </c>
      <c r="M205" s="0" t="s">
        <v>198</v>
      </c>
      <c r="N205" s="0" t="s">
        <v>137</v>
      </c>
      <c r="O205" s="0" t="s">
        <v>227</v>
      </c>
      <c r="P205" s="0" t="s">
        <v>227</v>
      </c>
      <c r="Q205" s="0" t="s">
        <v>228</v>
      </c>
      <c r="R205" s="0" t="s">
        <v>4656</v>
      </c>
      <c r="S205" s="0" t="s">
        <v>4657</v>
      </c>
      <c r="T205" s="0" t="s">
        <v>7043</v>
      </c>
      <c r="U205" s="0" t="s">
        <v>7044</v>
      </c>
      <c r="V205" s="0" t="s">
        <v>764</v>
      </c>
      <c r="W205" s="0" t="s">
        <v>7045</v>
      </c>
      <c r="X205" s="0" t="s">
        <v>7046</v>
      </c>
      <c r="Y205" s="0" t="s">
        <v>7044</v>
      </c>
      <c r="Z205" s="0" t="s">
        <v>7287</v>
      </c>
      <c r="AA205" s="0" t="s">
        <v>7288</v>
      </c>
      <c r="AB205" s="0" t="s">
        <v>7289</v>
      </c>
      <c r="AC205" s="0" t="s">
        <v>62</v>
      </c>
      <c r="AD205" s="0" t="s">
        <v>62</v>
      </c>
      <c r="AE205" s="0" t="s">
        <v>62</v>
      </c>
      <c r="AF205" s="0" t="s">
        <v>7539</v>
      </c>
      <c r="AG205" s="0" t="s">
        <v>7538</v>
      </c>
      <c r="AH205" s="0" t="s">
        <v>7539</v>
      </c>
      <c r="AI205" s="0" t="s">
        <v>7538</v>
      </c>
      <c r="AJ205" s="0" t="s">
        <v>7539</v>
      </c>
      <c r="AK205" s="0" t="s">
        <v>7538</v>
      </c>
      <c r="AL205" s="0" t="s">
        <v>7372</v>
      </c>
    </row>
    <row customHeight="1" ht="11.25">
      <c r="A206" s="0" t="s">
        <v>22</v>
      </c>
      <c r="B206" s="0" t="s">
        <v>48</v>
      </c>
      <c r="C206" s="0" t="s">
        <v>50</v>
      </c>
      <c r="D206" s="0" t="s">
        <v>22</v>
      </c>
      <c r="E206" s="0" t="s">
        <v>7540</v>
      </c>
      <c r="F206" s="0" t="s">
        <v>4556</v>
      </c>
      <c r="G206" s="0" t="s">
        <v>227</v>
      </c>
      <c r="H206" s="0" t="s">
        <v>227</v>
      </c>
      <c r="I206" s="0" t="s">
        <v>228</v>
      </c>
      <c r="J206" s="0" t="s">
        <v>4656</v>
      </c>
      <c r="K206" s="0" t="s">
        <v>4657</v>
      </c>
      <c r="L206" s="0" t="s">
        <v>7506</v>
      </c>
      <c r="M206" s="0" t="s">
        <v>4635</v>
      </c>
      <c r="N206" s="0" t="s">
        <v>137</v>
      </c>
      <c r="O206" s="0" t="s">
        <v>227</v>
      </c>
      <c r="P206" s="0" t="s">
        <v>227</v>
      </c>
      <c r="Q206" s="0" t="s">
        <v>228</v>
      </c>
      <c r="R206" s="0" t="s">
        <v>4656</v>
      </c>
      <c r="S206" s="0" t="s">
        <v>4657</v>
      </c>
      <c r="T206" s="0" t="s">
        <v>7043</v>
      </c>
      <c r="U206" s="0" t="s">
        <v>7044</v>
      </c>
      <c r="V206" s="0" t="s">
        <v>764</v>
      </c>
      <c r="W206" s="0" t="s">
        <v>7045</v>
      </c>
      <c r="X206" s="0" t="s">
        <v>7046</v>
      </c>
      <c r="Y206" s="0" t="s">
        <v>7044</v>
      </c>
      <c r="Z206" s="0" t="s">
        <v>7287</v>
      </c>
      <c r="AA206" s="0" t="s">
        <v>7288</v>
      </c>
      <c r="AB206" s="0" t="s">
        <v>7289</v>
      </c>
      <c r="AC206" s="0" t="s">
        <v>62</v>
      </c>
      <c r="AD206" s="0" t="s">
        <v>62</v>
      </c>
      <c r="AE206" s="0" t="s">
        <v>62</v>
      </c>
      <c r="AF206" s="0" t="s">
        <v>7185</v>
      </c>
      <c r="AG206" s="0" t="s">
        <v>7541</v>
      </c>
      <c r="AH206" s="0" t="s">
        <v>7185</v>
      </c>
      <c r="AI206" s="0" t="s">
        <v>7541</v>
      </c>
      <c r="AJ206" s="0" t="s">
        <v>7185</v>
      </c>
      <c r="AK206" s="0" t="s">
        <v>7541</v>
      </c>
      <c r="AL206" s="0" t="s">
        <v>7061</v>
      </c>
    </row>
    <row customHeight="1" ht="11.25">
      <c r="A207" s="0" t="s">
        <v>22</v>
      </c>
      <c r="B207" s="0" t="s">
        <v>48</v>
      </c>
      <c r="C207" s="0" t="s">
        <v>50</v>
      </c>
      <c r="D207" s="0" t="s">
        <v>22</v>
      </c>
      <c r="E207" s="0" t="s">
        <v>7540</v>
      </c>
      <c r="F207" s="0" t="s">
        <v>4556</v>
      </c>
      <c r="G207" s="0" t="s">
        <v>227</v>
      </c>
      <c r="H207" s="0" t="s">
        <v>227</v>
      </c>
      <c r="I207" s="0" t="s">
        <v>228</v>
      </c>
      <c r="J207" s="0" t="s">
        <v>4656</v>
      </c>
      <c r="K207" s="0" t="s">
        <v>4657</v>
      </c>
      <c r="L207" s="0" t="s">
        <v>7506</v>
      </c>
      <c r="M207" s="0" t="s">
        <v>4635</v>
      </c>
      <c r="N207" s="0" t="s">
        <v>137</v>
      </c>
      <c r="O207" s="0" t="s">
        <v>227</v>
      </c>
      <c r="P207" s="0" t="s">
        <v>227</v>
      </c>
      <c r="Q207" s="0" t="s">
        <v>228</v>
      </c>
      <c r="R207" s="0" t="s">
        <v>4656</v>
      </c>
      <c r="S207" s="0" t="s">
        <v>4657</v>
      </c>
      <c r="T207" s="0" t="s">
        <v>7043</v>
      </c>
      <c r="U207" s="0" t="s">
        <v>7044</v>
      </c>
      <c r="V207" s="0" t="s">
        <v>764</v>
      </c>
      <c r="W207" s="0" t="s">
        <v>7045</v>
      </c>
      <c r="X207" s="0" t="s">
        <v>7046</v>
      </c>
      <c r="Y207" s="0" t="s">
        <v>7044</v>
      </c>
      <c r="Z207" s="0" t="s">
        <v>7287</v>
      </c>
      <c r="AA207" s="0" t="s">
        <v>7288</v>
      </c>
      <c r="AB207" s="0" t="s">
        <v>7289</v>
      </c>
      <c r="AC207" s="0" t="s">
        <v>62</v>
      </c>
      <c r="AD207" s="0" t="s">
        <v>62</v>
      </c>
      <c r="AE207" s="0" t="s">
        <v>62</v>
      </c>
      <c r="AF207" s="0" t="s">
        <v>7539</v>
      </c>
      <c r="AG207" s="0" t="s">
        <v>7541</v>
      </c>
      <c r="AH207" s="0" t="s">
        <v>7539</v>
      </c>
      <c r="AI207" s="0" t="s">
        <v>7541</v>
      </c>
      <c r="AJ207" s="0" t="s">
        <v>7539</v>
      </c>
      <c r="AK207" s="0" t="s">
        <v>7541</v>
      </c>
      <c r="AL207" s="0" t="s">
        <v>7061</v>
      </c>
    </row>
    <row customHeight="1" ht="11.25">
      <c r="A208" s="0" t="s">
        <v>22</v>
      </c>
      <c r="B208" s="0" t="s">
        <v>48</v>
      </c>
      <c r="C208" s="0" t="s">
        <v>50</v>
      </c>
      <c r="D208" s="0" t="s">
        <v>22</v>
      </c>
      <c r="E208" s="0" t="s">
        <v>7542</v>
      </c>
      <c r="F208" s="0" t="s">
        <v>4556</v>
      </c>
      <c r="G208" s="0" t="s">
        <v>227</v>
      </c>
      <c r="H208" s="0" t="s">
        <v>227</v>
      </c>
      <c r="I208" s="0" t="s">
        <v>228</v>
      </c>
      <c r="J208" s="0" t="s">
        <v>4656</v>
      </c>
      <c r="K208" s="0" t="s">
        <v>4657</v>
      </c>
      <c r="L208" s="0" t="s">
        <v>7490</v>
      </c>
      <c r="M208" s="0" t="s">
        <v>239</v>
      </c>
      <c r="N208" s="0" t="s">
        <v>137</v>
      </c>
      <c r="O208" s="0" t="s">
        <v>227</v>
      </c>
      <c r="P208" s="0" t="s">
        <v>227</v>
      </c>
      <c r="Q208" s="0" t="s">
        <v>228</v>
      </c>
      <c r="R208" s="0" t="s">
        <v>4656</v>
      </c>
      <c r="S208" s="0" t="s">
        <v>4657</v>
      </c>
      <c r="T208" s="0" t="s">
        <v>7043</v>
      </c>
      <c r="U208" s="0" t="s">
        <v>7044</v>
      </c>
      <c r="V208" s="0" t="s">
        <v>764</v>
      </c>
      <c r="W208" s="0" t="s">
        <v>7045</v>
      </c>
      <c r="X208" s="0" t="s">
        <v>7046</v>
      </c>
      <c r="Y208" s="0" t="s">
        <v>7044</v>
      </c>
      <c r="Z208" s="0" t="s">
        <v>7287</v>
      </c>
      <c r="AA208" s="0" t="s">
        <v>7288</v>
      </c>
      <c r="AB208" s="0" t="s">
        <v>7289</v>
      </c>
      <c r="AC208" s="0" t="s">
        <v>62</v>
      </c>
      <c r="AD208" s="0" t="s">
        <v>62</v>
      </c>
      <c r="AE208" s="0" t="s">
        <v>62</v>
      </c>
      <c r="AF208" s="0" t="s">
        <v>7543</v>
      </c>
      <c r="AG208" s="0" t="s">
        <v>7492</v>
      </c>
      <c r="AH208" s="0" t="s">
        <v>7543</v>
      </c>
      <c r="AI208" s="0" t="s">
        <v>7492</v>
      </c>
      <c r="AJ208" s="0" t="s">
        <v>7543</v>
      </c>
      <c r="AK208" s="0" t="s">
        <v>7492</v>
      </c>
      <c r="AL208" s="0" t="s">
        <v>7433</v>
      </c>
    </row>
    <row customHeight="1" ht="11.25">
      <c r="A209" s="0" t="s">
        <v>22</v>
      </c>
      <c r="B209" s="0" t="s">
        <v>48</v>
      </c>
      <c r="C209" s="0" t="s">
        <v>50</v>
      </c>
      <c r="D209" s="0" t="s">
        <v>22</v>
      </c>
      <c r="E209" s="0" t="s">
        <v>7544</v>
      </c>
      <c r="F209" s="0" t="s">
        <v>4556</v>
      </c>
      <c r="G209" s="0" t="s">
        <v>227</v>
      </c>
      <c r="H209" s="0" t="s">
        <v>227</v>
      </c>
      <c r="I209" s="0" t="s">
        <v>228</v>
      </c>
      <c r="J209" s="0" t="s">
        <v>4656</v>
      </c>
      <c r="K209" s="0" t="s">
        <v>4657</v>
      </c>
      <c r="L209" s="0" t="s">
        <v>7494</v>
      </c>
      <c r="M209" s="0" t="s">
        <v>160</v>
      </c>
      <c r="N209" s="0" t="s">
        <v>137</v>
      </c>
      <c r="O209" s="0" t="s">
        <v>227</v>
      </c>
      <c r="P209" s="0" t="s">
        <v>227</v>
      </c>
      <c r="Q209" s="0" t="s">
        <v>228</v>
      </c>
      <c r="R209" s="0" t="s">
        <v>4656</v>
      </c>
      <c r="S209" s="0" t="s">
        <v>4657</v>
      </c>
      <c r="T209" s="0" t="s">
        <v>7043</v>
      </c>
      <c r="U209" s="0" t="s">
        <v>7044</v>
      </c>
      <c r="V209" s="0" t="s">
        <v>764</v>
      </c>
      <c r="W209" s="0" t="s">
        <v>7045</v>
      </c>
      <c r="X209" s="0" t="s">
        <v>7046</v>
      </c>
      <c r="Y209" s="0" t="s">
        <v>7044</v>
      </c>
      <c r="Z209" s="0" t="s">
        <v>7287</v>
      </c>
      <c r="AA209" s="0" t="s">
        <v>7288</v>
      </c>
      <c r="AB209" s="0" t="s">
        <v>7289</v>
      </c>
      <c r="AC209" s="0" t="s">
        <v>62</v>
      </c>
      <c r="AD209" s="0" t="s">
        <v>62</v>
      </c>
      <c r="AE209" s="0" t="s">
        <v>62</v>
      </c>
      <c r="AF209" s="0" t="s">
        <v>7545</v>
      </c>
      <c r="AG209" s="0" t="s">
        <v>7495</v>
      </c>
      <c r="AH209" s="0" t="s">
        <v>7545</v>
      </c>
      <c r="AI209" s="0" t="s">
        <v>7495</v>
      </c>
      <c r="AJ209" s="0" t="s">
        <v>7545</v>
      </c>
      <c r="AK209" s="0" t="s">
        <v>7495</v>
      </c>
      <c r="AL209" s="0" t="s">
        <v>7061</v>
      </c>
    </row>
    <row customHeight="1" ht="11.25">
      <c r="A210" s="0" t="s">
        <v>22</v>
      </c>
      <c r="B210" s="0" t="s">
        <v>48</v>
      </c>
      <c r="C210" s="0" t="s">
        <v>50</v>
      </c>
      <c r="D210" s="0" t="s">
        <v>22</v>
      </c>
      <c r="E210" s="0" t="s">
        <v>7546</v>
      </c>
      <c r="F210" s="0" t="s">
        <v>4556</v>
      </c>
      <c r="G210" s="0" t="s">
        <v>227</v>
      </c>
      <c r="H210" s="0" t="s">
        <v>227</v>
      </c>
      <c r="I210" s="0" t="s">
        <v>228</v>
      </c>
      <c r="J210" s="0" t="s">
        <v>4656</v>
      </c>
      <c r="K210" s="0" t="s">
        <v>4657</v>
      </c>
      <c r="L210" s="0" t="s">
        <v>7547</v>
      </c>
      <c r="M210" s="0" t="s">
        <v>4635</v>
      </c>
      <c r="N210" s="0" t="s">
        <v>137</v>
      </c>
      <c r="O210" s="0" t="s">
        <v>227</v>
      </c>
      <c r="P210" s="0" t="s">
        <v>227</v>
      </c>
      <c r="Q210" s="0" t="s">
        <v>228</v>
      </c>
      <c r="R210" s="0" t="s">
        <v>4656</v>
      </c>
      <c r="S210" s="0" t="s">
        <v>4657</v>
      </c>
      <c r="T210" s="0" t="s">
        <v>7043</v>
      </c>
      <c r="U210" s="0" t="s">
        <v>7044</v>
      </c>
      <c r="V210" s="0" t="s">
        <v>764</v>
      </c>
      <c r="W210" s="0" t="s">
        <v>7045</v>
      </c>
      <c r="X210" s="0" t="s">
        <v>7046</v>
      </c>
      <c r="Y210" s="0" t="s">
        <v>7044</v>
      </c>
      <c r="Z210" s="0" t="s">
        <v>7287</v>
      </c>
      <c r="AA210" s="0" t="s">
        <v>7288</v>
      </c>
      <c r="AB210" s="0" t="s">
        <v>7289</v>
      </c>
      <c r="AC210" s="0" t="s">
        <v>62</v>
      </c>
      <c r="AD210" s="0" t="s">
        <v>62</v>
      </c>
      <c r="AE210" s="0" t="s">
        <v>62</v>
      </c>
      <c r="AF210" s="0" t="s">
        <v>7539</v>
      </c>
      <c r="AG210" s="0" t="s">
        <v>7548</v>
      </c>
      <c r="AH210" s="0" t="s">
        <v>7539</v>
      </c>
      <c r="AI210" s="0" t="s">
        <v>7548</v>
      </c>
      <c r="AJ210" s="0" t="s">
        <v>7539</v>
      </c>
      <c r="AK210" s="0" t="s">
        <v>7548</v>
      </c>
      <c r="AL210" s="0" t="s">
        <v>7372</v>
      </c>
    </row>
    <row customHeight="1" ht="11.25">
      <c r="A211" s="0" t="s">
        <v>22</v>
      </c>
      <c r="B211" s="0" t="s">
        <v>48</v>
      </c>
      <c r="C211" s="0" t="s">
        <v>50</v>
      </c>
      <c r="D211" s="0" t="s">
        <v>22</v>
      </c>
      <c r="E211" s="0" t="s">
        <v>7546</v>
      </c>
      <c r="F211" s="0" t="s">
        <v>4556</v>
      </c>
      <c r="G211" s="0" t="s">
        <v>227</v>
      </c>
      <c r="H211" s="0" t="s">
        <v>227</v>
      </c>
      <c r="I211" s="0" t="s">
        <v>228</v>
      </c>
      <c r="J211" s="0" t="s">
        <v>4656</v>
      </c>
      <c r="K211" s="0" t="s">
        <v>4657</v>
      </c>
      <c r="L211" s="0" t="s">
        <v>7547</v>
      </c>
      <c r="M211" s="0" t="s">
        <v>4635</v>
      </c>
      <c r="N211" s="0" t="s">
        <v>137</v>
      </c>
      <c r="O211" s="0" t="s">
        <v>227</v>
      </c>
      <c r="P211" s="0" t="s">
        <v>227</v>
      </c>
      <c r="Q211" s="0" t="s">
        <v>228</v>
      </c>
      <c r="R211" s="0" t="s">
        <v>4656</v>
      </c>
      <c r="S211" s="0" t="s">
        <v>4657</v>
      </c>
      <c r="T211" s="0" t="s">
        <v>7043</v>
      </c>
      <c r="U211" s="0" t="s">
        <v>7044</v>
      </c>
      <c r="V211" s="0" t="s">
        <v>764</v>
      </c>
      <c r="W211" s="0" t="s">
        <v>7045</v>
      </c>
      <c r="X211" s="0" t="s">
        <v>7046</v>
      </c>
      <c r="Y211" s="0" t="s">
        <v>7044</v>
      </c>
      <c r="Z211" s="0" t="s">
        <v>7287</v>
      </c>
      <c r="AA211" s="0" t="s">
        <v>7288</v>
      </c>
      <c r="AB211" s="0" t="s">
        <v>7289</v>
      </c>
      <c r="AC211" s="0" t="s">
        <v>62</v>
      </c>
      <c r="AD211" s="0" t="s">
        <v>62</v>
      </c>
      <c r="AE211" s="0" t="s">
        <v>62</v>
      </c>
      <c r="AF211" s="0" t="s">
        <v>7539</v>
      </c>
      <c r="AG211" s="0" t="s">
        <v>7548</v>
      </c>
      <c r="AH211" s="0" t="s">
        <v>7539</v>
      </c>
      <c r="AI211" s="0" t="s">
        <v>7548</v>
      </c>
      <c r="AJ211" s="0" t="s">
        <v>7539</v>
      </c>
      <c r="AK211" s="0" t="s">
        <v>7548</v>
      </c>
      <c r="AL211" s="0" t="s">
        <v>7372</v>
      </c>
    </row>
    <row customHeight="1" ht="11.25">
      <c r="A212" s="0" t="s">
        <v>22</v>
      </c>
      <c r="B212" s="0" t="s">
        <v>48</v>
      </c>
      <c r="C212" s="0" t="s">
        <v>50</v>
      </c>
      <c r="D212" s="0" t="s">
        <v>22</v>
      </c>
      <c r="E212" s="0" t="s">
        <v>7549</v>
      </c>
      <c r="F212" s="0" t="s">
        <v>4556</v>
      </c>
      <c r="G212" s="0" t="s">
        <v>227</v>
      </c>
      <c r="H212" s="0" t="s">
        <v>227</v>
      </c>
      <c r="I212" s="0" t="s">
        <v>228</v>
      </c>
      <c r="J212" s="0" t="s">
        <v>7550</v>
      </c>
      <c r="K212" s="0" t="s">
        <v>7551</v>
      </c>
      <c r="L212" s="0" t="s">
        <v>7552</v>
      </c>
      <c r="M212" s="0" t="s">
        <v>7553</v>
      </c>
      <c r="N212" s="0" t="s">
        <v>137</v>
      </c>
      <c r="O212" s="0" t="s">
        <v>227</v>
      </c>
      <c r="P212" s="0" t="s">
        <v>227</v>
      </c>
      <c r="Q212" s="0" t="s">
        <v>228</v>
      </c>
      <c r="R212" s="0" t="s">
        <v>7550</v>
      </c>
      <c r="S212" s="0" t="s">
        <v>7551</v>
      </c>
      <c r="T212" s="0" t="s">
        <v>7043</v>
      </c>
      <c r="U212" s="0" t="s">
        <v>7044</v>
      </c>
      <c r="V212" s="0" t="s">
        <v>764</v>
      </c>
      <c r="W212" s="0" t="s">
        <v>7045</v>
      </c>
      <c r="X212" s="0" t="s">
        <v>7046</v>
      </c>
      <c r="Y212" s="0" t="s">
        <v>7044</v>
      </c>
      <c r="Z212" s="0" t="s">
        <v>7287</v>
      </c>
      <c r="AA212" s="0" t="s">
        <v>7288</v>
      </c>
      <c r="AB212" s="0" t="s">
        <v>7289</v>
      </c>
      <c r="AC212" s="0" t="s">
        <v>62</v>
      </c>
      <c r="AD212" s="0" t="s">
        <v>62</v>
      </c>
      <c r="AE212" s="0" t="s">
        <v>62</v>
      </c>
      <c r="AF212" s="0" t="s">
        <v>7554</v>
      </c>
      <c r="AG212" s="0" t="s">
        <v>7555</v>
      </c>
      <c r="AH212" s="0" t="s">
        <v>7554</v>
      </c>
      <c r="AI212" s="0" t="s">
        <v>7555</v>
      </c>
      <c r="AJ212" s="0" t="s">
        <v>7554</v>
      </c>
      <c r="AK212" s="0" t="s">
        <v>7555</v>
      </c>
      <c r="AL212" s="0" t="s">
        <v>7055</v>
      </c>
    </row>
    <row customHeight="1" ht="11.25">
      <c r="A213" s="0" t="s">
        <v>22</v>
      </c>
      <c r="B213" s="0" t="s">
        <v>48</v>
      </c>
      <c r="C213" s="0" t="s">
        <v>50</v>
      </c>
      <c r="D213" s="0" t="s">
        <v>22</v>
      </c>
      <c r="E213" s="0" t="s">
        <v>7549</v>
      </c>
      <c r="F213" s="0" t="s">
        <v>4556</v>
      </c>
      <c r="G213" s="0" t="s">
        <v>227</v>
      </c>
      <c r="H213" s="0" t="s">
        <v>227</v>
      </c>
      <c r="I213" s="0" t="s">
        <v>228</v>
      </c>
      <c r="J213" s="0" t="s">
        <v>7550</v>
      </c>
      <c r="K213" s="0" t="s">
        <v>7551</v>
      </c>
      <c r="L213" s="0" t="s">
        <v>7552</v>
      </c>
      <c r="M213" s="0" t="s">
        <v>7553</v>
      </c>
      <c r="N213" s="0" t="s">
        <v>137</v>
      </c>
      <c r="O213" s="0" t="s">
        <v>227</v>
      </c>
      <c r="P213" s="0" t="s">
        <v>227</v>
      </c>
      <c r="Q213" s="0" t="s">
        <v>228</v>
      </c>
      <c r="R213" s="0" t="s">
        <v>7550</v>
      </c>
      <c r="S213" s="0" t="s">
        <v>7551</v>
      </c>
      <c r="T213" s="0" t="s">
        <v>7043</v>
      </c>
      <c r="U213" s="0" t="s">
        <v>7044</v>
      </c>
      <c r="V213" s="0" t="s">
        <v>764</v>
      </c>
      <c r="W213" s="0" t="s">
        <v>7045</v>
      </c>
      <c r="X213" s="0" t="s">
        <v>7046</v>
      </c>
      <c r="Y213" s="0" t="s">
        <v>7044</v>
      </c>
      <c r="Z213" s="0" t="s">
        <v>7287</v>
      </c>
      <c r="AA213" s="0" t="s">
        <v>7288</v>
      </c>
      <c r="AB213" s="0" t="s">
        <v>7289</v>
      </c>
      <c r="AC213" s="0" t="s">
        <v>62</v>
      </c>
      <c r="AD213" s="0" t="s">
        <v>62</v>
      </c>
      <c r="AE213" s="0" t="s">
        <v>62</v>
      </c>
      <c r="AF213" s="0" t="s">
        <v>7556</v>
      </c>
      <c r="AG213" s="0" t="s">
        <v>7555</v>
      </c>
      <c r="AH213" s="0" t="s">
        <v>7556</v>
      </c>
      <c r="AI213" s="0" t="s">
        <v>7555</v>
      </c>
      <c r="AJ213" s="0" t="s">
        <v>7556</v>
      </c>
      <c r="AK213" s="0" t="s">
        <v>7555</v>
      </c>
      <c r="AL213" s="0" t="s">
        <v>7055</v>
      </c>
    </row>
    <row customHeight="1" ht="11.25">
      <c r="A214" s="0" t="s">
        <v>22</v>
      </c>
      <c r="B214" s="0" t="s">
        <v>48</v>
      </c>
      <c r="C214" s="0" t="s">
        <v>50</v>
      </c>
      <c r="D214" s="0" t="s">
        <v>22</v>
      </c>
      <c r="E214" s="0" t="s">
        <v>7557</v>
      </c>
      <c r="F214" s="0" t="s">
        <v>4556</v>
      </c>
      <c r="G214" s="0" t="s">
        <v>227</v>
      </c>
      <c r="H214" s="0" t="s">
        <v>227</v>
      </c>
      <c r="I214" s="0" t="s">
        <v>228</v>
      </c>
      <c r="J214" s="0" t="s">
        <v>7558</v>
      </c>
      <c r="K214" s="0" t="s">
        <v>7559</v>
      </c>
      <c r="L214" s="0" t="s">
        <v>7560</v>
      </c>
      <c r="M214" s="0" t="s">
        <v>4635</v>
      </c>
      <c r="N214" s="0" t="s">
        <v>137</v>
      </c>
      <c r="O214" s="0" t="s">
        <v>227</v>
      </c>
      <c r="P214" s="0" t="s">
        <v>227</v>
      </c>
      <c r="Q214" s="0" t="s">
        <v>228</v>
      </c>
      <c r="R214" s="0" t="s">
        <v>7558</v>
      </c>
      <c r="S214" s="0" t="s">
        <v>7559</v>
      </c>
      <c r="T214" s="0" t="s">
        <v>7043</v>
      </c>
      <c r="U214" s="0" t="s">
        <v>7044</v>
      </c>
      <c r="V214" s="0" t="s">
        <v>764</v>
      </c>
      <c r="W214" s="0" t="s">
        <v>7045</v>
      </c>
      <c r="X214" s="0" t="s">
        <v>7046</v>
      </c>
      <c r="Y214" s="0" t="s">
        <v>7044</v>
      </c>
      <c r="Z214" s="0" t="s">
        <v>7287</v>
      </c>
      <c r="AA214" s="0" t="s">
        <v>7288</v>
      </c>
      <c r="AB214" s="0" t="s">
        <v>7289</v>
      </c>
      <c r="AC214" s="0" t="s">
        <v>62</v>
      </c>
      <c r="AD214" s="0" t="s">
        <v>62</v>
      </c>
      <c r="AE214" s="0" t="s">
        <v>62</v>
      </c>
      <c r="AF214" s="0" t="s">
        <v>7502</v>
      </c>
      <c r="AG214" s="0" t="s">
        <v>7561</v>
      </c>
      <c r="AH214" s="0" t="s">
        <v>7502</v>
      </c>
      <c r="AI214" s="0" t="s">
        <v>7561</v>
      </c>
      <c r="AJ214" s="0" t="s">
        <v>7502</v>
      </c>
      <c r="AK214" s="0" t="s">
        <v>7561</v>
      </c>
      <c r="AL214" s="0" t="s">
        <v>7061</v>
      </c>
    </row>
    <row customHeight="1" ht="11.25">
      <c r="A215" s="0" t="s">
        <v>22</v>
      </c>
      <c r="B215" s="0" t="s">
        <v>48</v>
      </c>
      <c r="C215" s="0" t="s">
        <v>50</v>
      </c>
      <c r="D215" s="0" t="s">
        <v>22</v>
      </c>
      <c r="E215" s="0" t="s">
        <v>7557</v>
      </c>
      <c r="F215" s="0" t="s">
        <v>4556</v>
      </c>
      <c r="G215" s="0" t="s">
        <v>227</v>
      </c>
      <c r="H215" s="0" t="s">
        <v>227</v>
      </c>
      <c r="I215" s="0" t="s">
        <v>228</v>
      </c>
      <c r="J215" s="0" t="s">
        <v>7558</v>
      </c>
      <c r="K215" s="0" t="s">
        <v>7559</v>
      </c>
      <c r="L215" s="0" t="s">
        <v>7560</v>
      </c>
      <c r="M215" s="0" t="s">
        <v>4635</v>
      </c>
      <c r="N215" s="0" t="s">
        <v>137</v>
      </c>
      <c r="O215" s="0" t="s">
        <v>227</v>
      </c>
      <c r="P215" s="0" t="s">
        <v>227</v>
      </c>
      <c r="Q215" s="0" t="s">
        <v>228</v>
      </c>
      <c r="R215" s="0" t="s">
        <v>7558</v>
      </c>
      <c r="S215" s="0" t="s">
        <v>7559</v>
      </c>
      <c r="T215" s="0" t="s">
        <v>7043</v>
      </c>
      <c r="U215" s="0" t="s">
        <v>7044</v>
      </c>
      <c r="V215" s="0" t="s">
        <v>764</v>
      </c>
      <c r="W215" s="0" t="s">
        <v>7045</v>
      </c>
      <c r="X215" s="0" t="s">
        <v>7046</v>
      </c>
      <c r="Y215" s="0" t="s">
        <v>7044</v>
      </c>
      <c r="Z215" s="0" t="s">
        <v>7287</v>
      </c>
      <c r="AA215" s="0" t="s">
        <v>7288</v>
      </c>
      <c r="AB215" s="0" t="s">
        <v>7289</v>
      </c>
      <c r="AC215" s="0" t="s">
        <v>62</v>
      </c>
      <c r="AD215" s="0" t="s">
        <v>62</v>
      </c>
      <c r="AE215" s="0" t="s">
        <v>62</v>
      </c>
      <c r="AF215" s="0" t="s">
        <v>7502</v>
      </c>
      <c r="AG215" s="0" t="s">
        <v>7561</v>
      </c>
      <c r="AH215" s="0" t="s">
        <v>7502</v>
      </c>
      <c r="AI215" s="0" t="s">
        <v>7561</v>
      </c>
      <c r="AJ215" s="0" t="s">
        <v>7502</v>
      </c>
      <c r="AK215" s="0" t="s">
        <v>7561</v>
      </c>
      <c r="AL215" s="0" t="s">
        <v>7061</v>
      </c>
    </row>
    <row customHeight="1" ht="11.25">
      <c r="A216" s="0" t="s">
        <v>22</v>
      </c>
      <c r="B216" s="0" t="s">
        <v>48</v>
      </c>
      <c r="C216" s="0" t="s">
        <v>50</v>
      </c>
      <c r="D216" s="0" t="s">
        <v>22</v>
      </c>
      <c r="E216" s="0" t="s">
        <v>7318</v>
      </c>
      <c r="F216" s="0" t="s">
        <v>4556</v>
      </c>
      <c r="G216" s="0" t="s">
        <v>124</v>
      </c>
      <c r="H216" s="0" t="s">
        <v>124</v>
      </c>
      <c r="I216" s="0" t="s">
        <v>125</v>
      </c>
      <c r="J216" s="0" t="s">
        <v>7562</v>
      </c>
      <c r="K216" s="0" t="s">
        <v>7563</v>
      </c>
      <c r="L216" s="0" t="s">
        <v>7564</v>
      </c>
      <c r="M216" s="0" t="s">
        <v>7565</v>
      </c>
      <c r="N216" s="0" t="s">
        <v>137</v>
      </c>
      <c r="O216" s="0" t="s">
        <v>124</v>
      </c>
      <c r="P216" s="0" t="s">
        <v>124</v>
      </c>
      <c r="Q216" s="0" t="s">
        <v>125</v>
      </c>
      <c r="R216" s="0" t="s">
        <v>7562</v>
      </c>
      <c r="S216" s="0" t="s">
        <v>7563</v>
      </c>
      <c r="T216" s="0" t="s">
        <v>7101</v>
      </c>
      <c r="U216" s="0" t="s">
        <v>7481</v>
      </c>
      <c r="V216" s="0" t="s">
        <v>764</v>
      </c>
      <c r="W216" s="0" t="s">
        <v>7045</v>
      </c>
      <c r="X216" s="0" t="s">
        <v>7482</v>
      </c>
      <c r="Y216" s="0" t="s">
        <v>7102</v>
      </c>
      <c r="Z216" s="0" t="s">
        <v>4590</v>
      </c>
      <c r="AA216" s="0" t="s">
        <v>7566</v>
      </c>
      <c r="AB216" s="0" t="s">
        <v>7283</v>
      </c>
      <c r="AC216" s="0" t="s">
        <v>62</v>
      </c>
      <c r="AD216" s="0" t="s">
        <v>62</v>
      </c>
      <c r="AE216" s="0" t="s">
        <v>62</v>
      </c>
      <c r="AF216" s="0" t="s">
        <v>7189</v>
      </c>
      <c r="AG216" s="0" t="s">
        <v>7567</v>
      </c>
      <c r="AH216" s="0" t="s">
        <v>7189</v>
      </c>
      <c r="AI216" s="0" t="s">
        <v>7567</v>
      </c>
      <c r="AJ216" s="0" t="s">
        <v>7189</v>
      </c>
      <c r="AK216" s="0" t="s">
        <v>7567</v>
      </c>
      <c r="AL216" s="0" t="s">
        <v>7061</v>
      </c>
    </row>
    <row customHeight="1" ht="11.25">
      <c r="A217" s="0" t="s">
        <v>22</v>
      </c>
      <c r="B217" s="0" t="s">
        <v>48</v>
      </c>
      <c r="C217" s="0" t="s">
        <v>50</v>
      </c>
      <c r="D217" s="0" t="s">
        <v>22</v>
      </c>
      <c r="E217" s="0" t="s">
        <v>7318</v>
      </c>
      <c r="F217" s="0" t="s">
        <v>4556</v>
      </c>
      <c r="G217" s="0" t="s">
        <v>124</v>
      </c>
      <c r="H217" s="0" t="s">
        <v>124</v>
      </c>
      <c r="I217" s="0" t="s">
        <v>125</v>
      </c>
      <c r="J217" s="0" t="s">
        <v>7562</v>
      </c>
      <c r="K217" s="0" t="s">
        <v>7563</v>
      </c>
      <c r="L217" s="0" t="s">
        <v>7564</v>
      </c>
      <c r="M217" s="0" t="s">
        <v>7565</v>
      </c>
      <c r="N217" s="0" t="s">
        <v>137</v>
      </c>
      <c r="O217" s="0" t="s">
        <v>124</v>
      </c>
      <c r="P217" s="0" t="s">
        <v>124</v>
      </c>
      <c r="Q217" s="0" t="s">
        <v>125</v>
      </c>
      <c r="R217" s="0" t="s">
        <v>7562</v>
      </c>
      <c r="S217" s="0" t="s">
        <v>7563</v>
      </c>
      <c r="T217" s="0" t="s">
        <v>7101</v>
      </c>
      <c r="U217" s="0" t="s">
        <v>7481</v>
      </c>
      <c r="V217" s="0" t="s">
        <v>764</v>
      </c>
      <c r="W217" s="0" t="s">
        <v>7045</v>
      </c>
      <c r="X217" s="0" t="s">
        <v>7482</v>
      </c>
      <c r="Y217" s="0" t="s">
        <v>7102</v>
      </c>
      <c r="Z217" s="0" t="s">
        <v>4590</v>
      </c>
      <c r="AA217" s="0" t="s">
        <v>7566</v>
      </c>
      <c r="AB217" s="0" t="s">
        <v>7283</v>
      </c>
      <c r="AC217" s="0" t="s">
        <v>62</v>
      </c>
      <c r="AD217" s="0" t="s">
        <v>62</v>
      </c>
      <c r="AE217" s="0" t="s">
        <v>62</v>
      </c>
      <c r="AF217" s="0" t="s">
        <v>7189</v>
      </c>
      <c r="AG217" s="0" t="s">
        <v>7567</v>
      </c>
      <c r="AH217" s="0" t="s">
        <v>7189</v>
      </c>
      <c r="AI217" s="0" t="s">
        <v>7567</v>
      </c>
      <c r="AJ217" s="0" t="s">
        <v>7189</v>
      </c>
      <c r="AK217" s="0" t="s">
        <v>7567</v>
      </c>
      <c r="AL217" s="0" t="s">
        <v>7061</v>
      </c>
    </row>
    <row customHeight="1" ht="11.25">
      <c r="A218" s="0" t="s">
        <v>22</v>
      </c>
      <c r="B218" s="0" t="s">
        <v>48</v>
      </c>
      <c r="C218" s="0" t="s">
        <v>50</v>
      </c>
      <c r="D218" s="0" t="s">
        <v>22</v>
      </c>
      <c r="E218" s="0" t="s">
        <v>4598</v>
      </c>
      <c r="F218" s="0" t="s">
        <v>4556</v>
      </c>
      <c r="G218" s="0" t="s">
        <v>124</v>
      </c>
      <c r="H218" s="0" t="s">
        <v>124</v>
      </c>
      <c r="I218" s="0" t="s">
        <v>125</v>
      </c>
      <c r="J218" s="0" t="s">
        <v>7562</v>
      </c>
      <c r="K218" s="0" t="s">
        <v>7563</v>
      </c>
      <c r="L218" s="0" t="s">
        <v>7568</v>
      </c>
      <c r="M218" s="0" t="s">
        <v>90</v>
      </c>
      <c r="N218" s="0" t="s">
        <v>137</v>
      </c>
      <c r="O218" s="0" t="s">
        <v>124</v>
      </c>
      <c r="P218" s="0" t="s">
        <v>124</v>
      </c>
      <c r="Q218" s="0" t="s">
        <v>125</v>
      </c>
      <c r="R218" s="0" t="s">
        <v>7562</v>
      </c>
      <c r="S218" s="0" t="s">
        <v>7563</v>
      </c>
      <c r="T218" s="0" t="s">
        <v>7101</v>
      </c>
      <c r="U218" s="0" t="s">
        <v>7102</v>
      </c>
      <c r="V218" s="0" t="s">
        <v>764</v>
      </c>
      <c r="W218" s="0" t="s">
        <v>7045</v>
      </c>
      <c r="X218" s="0" t="s">
        <v>7569</v>
      </c>
      <c r="Y218" s="0" t="s">
        <v>7102</v>
      </c>
      <c r="Z218" s="0" t="s">
        <v>7570</v>
      </c>
      <c r="AA218" s="0" t="s">
        <v>7571</v>
      </c>
      <c r="AB218" s="0" t="s">
        <v>7572</v>
      </c>
      <c r="AC218" s="0" t="s">
        <v>62</v>
      </c>
      <c r="AD218" s="0" t="s">
        <v>62</v>
      </c>
      <c r="AE218" s="0" t="s">
        <v>62</v>
      </c>
      <c r="AF218" s="0" t="s">
        <v>7573</v>
      </c>
      <c r="AG218" s="0" t="s">
        <v>7574</v>
      </c>
      <c r="AH218" s="0" t="s">
        <v>7573</v>
      </c>
      <c r="AI218" s="0" t="s">
        <v>7575</v>
      </c>
      <c r="AJ218" s="0" t="s">
        <v>7573</v>
      </c>
      <c r="AK218" s="0" t="s">
        <v>7575</v>
      </c>
      <c r="AL218" s="0" t="s">
        <v>7055</v>
      </c>
    </row>
    <row customHeight="1" ht="11.25">
      <c r="A219" s="0" t="s">
        <v>22</v>
      </c>
      <c r="B219" s="0" t="s">
        <v>48</v>
      </c>
      <c r="C219" s="0" t="s">
        <v>50</v>
      </c>
      <c r="D219" s="0" t="s">
        <v>22</v>
      </c>
      <c r="E219" s="0" t="s">
        <v>4598</v>
      </c>
      <c r="F219" s="0" t="s">
        <v>4556</v>
      </c>
      <c r="G219" s="0" t="s">
        <v>124</v>
      </c>
      <c r="H219" s="0" t="s">
        <v>124</v>
      </c>
      <c r="I219" s="0" t="s">
        <v>125</v>
      </c>
      <c r="J219" s="0" t="s">
        <v>7562</v>
      </c>
      <c r="K219" s="0" t="s">
        <v>7563</v>
      </c>
      <c r="L219" s="0" t="s">
        <v>7568</v>
      </c>
      <c r="M219" s="0" t="s">
        <v>90</v>
      </c>
      <c r="N219" s="0" t="s">
        <v>137</v>
      </c>
      <c r="O219" s="0" t="s">
        <v>124</v>
      </c>
      <c r="P219" s="0" t="s">
        <v>124</v>
      </c>
      <c r="Q219" s="0" t="s">
        <v>125</v>
      </c>
      <c r="R219" s="0" t="s">
        <v>7562</v>
      </c>
      <c r="S219" s="0" t="s">
        <v>7563</v>
      </c>
      <c r="T219" s="0" t="s">
        <v>7101</v>
      </c>
      <c r="U219" s="0" t="s">
        <v>7102</v>
      </c>
      <c r="V219" s="0" t="s">
        <v>764</v>
      </c>
      <c r="W219" s="0" t="s">
        <v>7045</v>
      </c>
      <c r="X219" s="0" t="s">
        <v>7569</v>
      </c>
      <c r="Y219" s="0" t="s">
        <v>7102</v>
      </c>
      <c r="Z219" s="0" t="s">
        <v>7570</v>
      </c>
      <c r="AA219" s="0" t="s">
        <v>7571</v>
      </c>
      <c r="AB219" s="0" t="s">
        <v>7572</v>
      </c>
      <c r="AC219" s="0" t="s">
        <v>62</v>
      </c>
      <c r="AD219" s="0" t="s">
        <v>62</v>
      </c>
      <c r="AE219" s="0" t="s">
        <v>62</v>
      </c>
      <c r="AF219" s="0" t="s">
        <v>7573</v>
      </c>
      <c r="AG219" s="0" t="s">
        <v>7574</v>
      </c>
      <c r="AH219" s="0" t="s">
        <v>7573</v>
      </c>
      <c r="AI219" s="0" t="s">
        <v>7575</v>
      </c>
      <c r="AJ219" s="0" t="s">
        <v>7573</v>
      </c>
      <c r="AK219" s="0" t="s">
        <v>7575</v>
      </c>
      <c r="AL219" s="0" t="s">
        <v>7055</v>
      </c>
    </row>
    <row customHeight="1" ht="11.25">
      <c r="A220" s="0" t="s">
        <v>22</v>
      </c>
      <c r="B220" s="0" t="s">
        <v>48</v>
      </c>
      <c r="C220" s="0" t="s">
        <v>50</v>
      </c>
      <c r="D220" s="0" t="s">
        <v>22</v>
      </c>
      <c r="E220" s="0" t="s">
        <v>7056</v>
      </c>
      <c r="F220" s="0" t="s">
        <v>4556</v>
      </c>
      <c r="G220" s="0" t="s">
        <v>124</v>
      </c>
      <c r="H220" s="0" t="s">
        <v>124</v>
      </c>
      <c r="I220" s="0" t="s">
        <v>125</v>
      </c>
      <c r="J220" s="0" t="s">
        <v>7562</v>
      </c>
      <c r="K220" s="0" t="s">
        <v>7563</v>
      </c>
      <c r="L220" s="0" t="s">
        <v>7576</v>
      </c>
      <c r="M220" s="0" t="s">
        <v>135</v>
      </c>
      <c r="N220" s="0" t="s">
        <v>137</v>
      </c>
      <c r="O220" s="0" t="s">
        <v>124</v>
      </c>
      <c r="P220" s="0" t="s">
        <v>124</v>
      </c>
      <c r="Q220" s="0" t="s">
        <v>125</v>
      </c>
      <c r="R220" s="0" t="s">
        <v>7562</v>
      </c>
      <c r="S220" s="0" t="s">
        <v>7563</v>
      </c>
      <c r="T220" s="0" t="s">
        <v>7043</v>
      </c>
      <c r="U220" s="0" t="s">
        <v>7044</v>
      </c>
      <c r="V220" s="0" t="s">
        <v>764</v>
      </c>
      <c r="W220" s="0" t="s">
        <v>7045</v>
      </c>
      <c r="X220" s="0" t="s">
        <v>7046</v>
      </c>
      <c r="Y220" s="0" t="s">
        <v>7044</v>
      </c>
      <c r="Z220" s="0" t="s">
        <v>7577</v>
      </c>
      <c r="AA220" s="0" t="s">
        <v>7578</v>
      </c>
      <c r="AB220" s="0" t="s">
        <v>7579</v>
      </c>
      <c r="AC220" s="0" t="s">
        <v>62</v>
      </c>
      <c r="AD220" s="0" t="s">
        <v>62</v>
      </c>
      <c r="AE220" s="0" t="s">
        <v>62</v>
      </c>
      <c r="AF220" s="0" t="s">
        <v>7185</v>
      </c>
      <c r="AG220" s="0" t="s">
        <v>7580</v>
      </c>
      <c r="AH220" s="0" t="s">
        <v>7581</v>
      </c>
      <c r="AI220" s="0" t="s">
        <v>7580</v>
      </c>
      <c r="AJ220" s="0" t="s">
        <v>7581</v>
      </c>
      <c r="AK220" s="0" t="s">
        <v>7580</v>
      </c>
      <c r="AL220" s="0" t="s">
        <v>7061</v>
      </c>
    </row>
    <row customHeight="1" ht="11.25">
      <c r="A221" s="0" t="s">
        <v>22</v>
      </c>
      <c r="B221" s="0" t="s">
        <v>48</v>
      </c>
      <c r="C221" s="0" t="s">
        <v>50</v>
      </c>
      <c r="D221" s="0" t="s">
        <v>22</v>
      </c>
      <c r="E221" s="0" t="s">
        <v>7056</v>
      </c>
      <c r="F221" s="0" t="s">
        <v>4556</v>
      </c>
      <c r="G221" s="0" t="s">
        <v>124</v>
      </c>
      <c r="H221" s="0" t="s">
        <v>124</v>
      </c>
      <c r="I221" s="0" t="s">
        <v>125</v>
      </c>
      <c r="J221" s="0" t="s">
        <v>7562</v>
      </c>
      <c r="K221" s="0" t="s">
        <v>7563</v>
      </c>
      <c r="L221" s="0" t="s">
        <v>7576</v>
      </c>
      <c r="M221" s="0" t="s">
        <v>135</v>
      </c>
      <c r="N221" s="0" t="s">
        <v>137</v>
      </c>
      <c r="O221" s="0" t="s">
        <v>124</v>
      </c>
      <c r="P221" s="0" t="s">
        <v>124</v>
      </c>
      <c r="Q221" s="0" t="s">
        <v>125</v>
      </c>
      <c r="R221" s="0" t="s">
        <v>7562</v>
      </c>
      <c r="S221" s="0" t="s">
        <v>7563</v>
      </c>
      <c r="T221" s="0" t="s">
        <v>7043</v>
      </c>
      <c r="U221" s="0" t="s">
        <v>7044</v>
      </c>
      <c r="V221" s="0" t="s">
        <v>764</v>
      </c>
      <c r="W221" s="0" t="s">
        <v>7045</v>
      </c>
      <c r="X221" s="0" t="s">
        <v>7046</v>
      </c>
      <c r="Y221" s="0" t="s">
        <v>7044</v>
      </c>
      <c r="Z221" s="0" t="s">
        <v>7577</v>
      </c>
      <c r="AA221" s="0" t="s">
        <v>7578</v>
      </c>
      <c r="AB221" s="0" t="s">
        <v>7579</v>
      </c>
      <c r="AC221" s="0" t="s">
        <v>62</v>
      </c>
      <c r="AD221" s="0" t="s">
        <v>62</v>
      </c>
      <c r="AE221" s="0" t="s">
        <v>62</v>
      </c>
      <c r="AF221" s="0" t="s">
        <v>7185</v>
      </c>
      <c r="AG221" s="0" t="s">
        <v>7580</v>
      </c>
      <c r="AH221" s="0" t="s">
        <v>7581</v>
      </c>
      <c r="AI221" s="0" t="s">
        <v>7580</v>
      </c>
      <c r="AJ221" s="0" t="s">
        <v>7581</v>
      </c>
      <c r="AK221" s="0" t="s">
        <v>7580</v>
      </c>
      <c r="AL221" s="0" t="s">
        <v>7061</v>
      </c>
    </row>
    <row customHeight="1" ht="11.25">
      <c r="A222" s="0" t="s">
        <v>22</v>
      </c>
      <c r="B222" s="0" t="s">
        <v>48</v>
      </c>
      <c r="C222" s="0" t="s">
        <v>50</v>
      </c>
      <c r="D222" s="0" t="s">
        <v>22</v>
      </c>
      <c r="E222" s="0" t="s">
        <v>7075</v>
      </c>
      <c r="F222" s="0" t="s">
        <v>4556</v>
      </c>
      <c r="G222" s="0" t="s">
        <v>124</v>
      </c>
      <c r="H222" s="0" t="s">
        <v>124</v>
      </c>
      <c r="I222" s="0" t="s">
        <v>125</v>
      </c>
      <c r="J222" s="0" t="s">
        <v>7562</v>
      </c>
      <c r="K222" s="0" t="s">
        <v>7563</v>
      </c>
      <c r="L222" s="0" t="s">
        <v>7582</v>
      </c>
      <c r="M222" s="0" t="s">
        <v>239</v>
      </c>
      <c r="N222" s="0" t="s">
        <v>137</v>
      </c>
      <c r="O222" s="0" t="s">
        <v>124</v>
      </c>
      <c r="P222" s="0" t="s">
        <v>124</v>
      </c>
      <c r="Q222" s="0" t="s">
        <v>125</v>
      </c>
      <c r="R222" s="0" t="s">
        <v>7562</v>
      </c>
      <c r="S222" s="0" t="s">
        <v>7563</v>
      </c>
      <c r="T222" s="0" t="s">
        <v>7101</v>
      </c>
      <c r="U222" s="0" t="s">
        <v>7102</v>
      </c>
      <c r="V222" s="0" t="s">
        <v>764</v>
      </c>
      <c r="W222" s="0" t="s">
        <v>7045</v>
      </c>
      <c r="X222" s="0" t="s">
        <v>7569</v>
      </c>
      <c r="Y222" s="0" t="s">
        <v>7102</v>
      </c>
      <c r="Z222" s="0" t="s">
        <v>7570</v>
      </c>
      <c r="AA222" s="0" t="s">
        <v>7571</v>
      </c>
      <c r="AB222" s="0" t="s">
        <v>7572</v>
      </c>
      <c r="AC222" s="0" t="s">
        <v>62</v>
      </c>
      <c r="AD222" s="0" t="s">
        <v>62</v>
      </c>
      <c r="AE222" s="0" t="s">
        <v>62</v>
      </c>
      <c r="AF222" s="0" t="s">
        <v>6878</v>
      </c>
      <c r="AG222" s="0" t="s">
        <v>7583</v>
      </c>
      <c r="AH222" s="0" t="s">
        <v>6878</v>
      </c>
      <c r="AI222" s="0" t="s">
        <v>7584</v>
      </c>
      <c r="AJ222" s="0" t="s">
        <v>6878</v>
      </c>
      <c r="AK222" s="0" t="s">
        <v>7584</v>
      </c>
      <c r="AL222" s="0" t="s">
        <v>7061</v>
      </c>
    </row>
    <row customHeight="1" ht="11.25">
      <c r="A223" s="0" t="s">
        <v>22</v>
      </c>
      <c r="B223" s="0" t="s">
        <v>48</v>
      </c>
      <c r="C223" s="0" t="s">
        <v>50</v>
      </c>
      <c r="D223" s="0" t="s">
        <v>22</v>
      </c>
      <c r="E223" s="0" t="s">
        <v>7075</v>
      </c>
      <c r="F223" s="0" t="s">
        <v>4556</v>
      </c>
      <c r="G223" s="0" t="s">
        <v>124</v>
      </c>
      <c r="H223" s="0" t="s">
        <v>124</v>
      </c>
      <c r="I223" s="0" t="s">
        <v>125</v>
      </c>
      <c r="J223" s="0" t="s">
        <v>7562</v>
      </c>
      <c r="K223" s="0" t="s">
        <v>7563</v>
      </c>
      <c r="L223" s="0" t="s">
        <v>7582</v>
      </c>
      <c r="M223" s="0" t="s">
        <v>239</v>
      </c>
      <c r="N223" s="0" t="s">
        <v>137</v>
      </c>
      <c r="O223" s="0" t="s">
        <v>124</v>
      </c>
      <c r="P223" s="0" t="s">
        <v>124</v>
      </c>
      <c r="Q223" s="0" t="s">
        <v>125</v>
      </c>
      <c r="R223" s="0" t="s">
        <v>7562</v>
      </c>
      <c r="S223" s="0" t="s">
        <v>7563</v>
      </c>
      <c r="T223" s="0" t="s">
        <v>7101</v>
      </c>
      <c r="U223" s="0" t="s">
        <v>7102</v>
      </c>
      <c r="V223" s="0" t="s">
        <v>764</v>
      </c>
      <c r="W223" s="0" t="s">
        <v>7045</v>
      </c>
      <c r="X223" s="0" t="s">
        <v>7569</v>
      </c>
      <c r="Y223" s="0" t="s">
        <v>7102</v>
      </c>
      <c r="Z223" s="0" t="s">
        <v>7570</v>
      </c>
      <c r="AA223" s="0" t="s">
        <v>7571</v>
      </c>
      <c r="AB223" s="0" t="s">
        <v>7572</v>
      </c>
      <c r="AC223" s="0" t="s">
        <v>62</v>
      </c>
      <c r="AD223" s="0" t="s">
        <v>62</v>
      </c>
      <c r="AE223" s="0" t="s">
        <v>62</v>
      </c>
      <c r="AF223" s="0" t="s">
        <v>6878</v>
      </c>
      <c r="AG223" s="0" t="s">
        <v>7583</v>
      </c>
      <c r="AH223" s="0" t="s">
        <v>6878</v>
      </c>
      <c r="AI223" s="0" t="s">
        <v>7584</v>
      </c>
      <c r="AJ223" s="0" t="s">
        <v>6878</v>
      </c>
      <c r="AK223" s="0" t="s">
        <v>7584</v>
      </c>
      <c r="AL223" s="0" t="s">
        <v>7061</v>
      </c>
    </row>
    <row customHeight="1" ht="11.25">
      <c r="A224" s="0" t="s">
        <v>22</v>
      </c>
      <c r="B224" s="0" t="s">
        <v>48</v>
      </c>
      <c r="C224" s="0" t="s">
        <v>50</v>
      </c>
      <c r="D224" s="0" t="s">
        <v>22</v>
      </c>
      <c r="E224" s="0" t="s">
        <v>7585</v>
      </c>
      <c r="F224" s="0" t="s">
        <v>4556</v>
      </c>
      <c r="G224" s="0" t="s">
        <v>124</v>
      </c>
      <c r="H224" s="0" t="s">
        <v>124</v>
      </c>
      <c r="I224" s="0" t="s">
        <v>125</v>
      </c>
      <c r="J224" s="0" t="s">
        <v>7562</v>
      </c>
      <c r="K224" s="0" t="s">
        <v>7563</v>
      </c>
      <c r="L224" s="0" t="s">
        <v>7586</v>
      </c>
      <c r="M224" s="0" t="s">
        <v>135</v>
      </c>
      <c r="N224" s="0" t="s">
        <v>137</v>
      </c>
      <c r="O224" s="0" t="s">
        <v>124</v>
      </c>
      <c r="P224" s="0" t="s">
        <v>124</v>
      </c>
      <c r="Q224" s="0" t="s">
        <v>125</v>
      </c>
      <c r="R224" s="0" t="s">
        <v>7562</v>
      </c>
      <c r="S224" s="0" t="s">
        <v>7563</v>
      </c>
      <c r="T224" s="0" t="s">
        <v>7043</v>
      </c>
      <c r="U224" s="0" t="s">
        <v>7044</v>
      </c>
      <c r="V224" s="0" t="s">
        <v>764</v>
      </c>
      <c r="W224" s="0" t="s">
        <v>7045</v>
      </c>
      <c r="X224" s="0" t="s">
        <v>7046</v>
      </c>
      <c r="Y224" s="0" t="s">
        <v>7044</v>
      </c>
      <c r="Z224" s="0" t="s">
        <v>7587</v>
      </c>
      <c r="AA224" s="0" t="s">
        <v>7578</v>
      </c>
      <c r="AB224" s="0" t="s">
        <v>7588</v>
      </c>
      <c r="AC224" s="0" t="s">
        <v>62</v>
      </c>
      <c r="AD224" s="0" t="s">
        <v>62</v>
      </c>
      <c r="AE224" s="0" t="s">
        <v>62</v>
      </c>
      <c r="AF224" s="0" t="s">
        <v>7589</v>
      </c>
      <c r="AG224" s="0" t="s">
        <v>7123</v>
      </c>
      <c r="AH224" s="0" t="s">
        <v>7589</v>
      </c>
      <c r="AI224" s="0" t="s">
        <v>7590</v>
      </c>
      <c r="AJ224" s="0" t="s">
        <v>7589</v>
      </c>
      <c r="AK224" s="0" t="s">
        <v>7590</v>
      </c>
      <c r="AL224" s="0" t="s">
        <v>7061</v>
      </c>
    </row>
    <row customHeight="1" ht="11.25">
      <c r="A225" s="0" t="s">
        <v>22</v>
      </c>
      <c r="B225" s="0" t="s">
        <v>48</v>
      </c>
      <c r="C225" s="0" t="s">
        <v>50</v>
      </c>
      <c r="D225" s="0" t="s">
        <v>22</v>
      </c>
      <c r="E225" s="0" t="s">
        <v>7585</v>
      </c>
      <c r="F225" s="0" t="s">
        <v>4556</v>
      </c>
      <c r="G225" s="0" t="s">
        <v>124</v>
      </c>
      <c r="H225" s="0" t="s">
        <v>124</v>
      </c>
      <c r="I225" s="0" t="s">
        <v>125</v>
      </c>
      <c r="J225" s="0" t="s">
        <v>7562</v>
      </c>
      <c r="K225" s="0" t="s">
        <v>7563</v>
      </c>
      <c r="L225" s="0" t="s">
        <v>7586</v>
      </c>
      <c r="M225" s="0" t="s">
        <v>135</v>
      </c>
      <c r="N225" s="0" t="s">
        <v>137</v>
      </c>
      <c r="O225" s="0" t="s">
        <v>124</v>
      </c>
      <c r="P225" s="0" t="s">
        <v>124</v>
      </c>
      <c r="Q225" s="0" t="s">
        <v>125</v>
      </c>
      <c r="R225" s="0" t="s">
        <v>7562</v>
      </c>
      <c r="S225" s="0" t="s">
        <v>7563</v>
      </c>
      <c r="T225" s="0" t="s">
        <v>7043</v>
      </c>
      <c r="U225" s="0" t="s">
        <v>7044</v>
      </c>
      <c r="V225" s="0" t="s">
        <v>764</v>
      </c>
      <c r="W225" s="0" t="s">
        <v>7045</v>
      </c>
      <c r="X225" s="0" t="s">
        <v>7046</v>
      </c>
      <c r="Y225" s="0" t="s">
        <v>7044</v>
      </c>
      <c r="Z225" s="0" t="s">
        <v>7587</v>
      </c>
      <c r="AA225" s="0" t="s">
        <v>7578</v>
      </c>
      <c r="AB225" s="0" t="s">
        <v>7588</v>
      </c>
      <c r="AC225" s="0" t="s">
        <v>62</v>
      </c>
      <c r="AD225" s="0" t="s">
        <v>62</v>
      </c>
      <c r="AE225" s="0" t="s">
        <v>62</v>
      </c>
      <c r="AF225" s="0" t="s">
        <v>7589</v>
      </c>
      <c r="AG225" s="0" t="s">
        <v>7123</v>
      </c>
      <c r="AH225" s="0" t="s">
        <v>7589</v>
      </c>
      <c r="AI225" s="0" t="s">
        <v>7590</v>
      </c>
      <c r="AJ225" s="0" t="s">
        <v>7589</v>
      </c>
      <c r="AK225" s="0" t="s">
        <v>7590</v>
      </c>
      <c r="AL225" s="0" t="s">
        <v>7061</v>
      </c>
    </row>
    <row customHeight="1" ht="11.25">
      <c r="A226" s="0" t="s">
        <v>22</v>
      </c>
      <c r="B226" s="0" t="s">
        <v>48</v>
      </c>
      <c r="C226" s="0" t="s">
        <v>50</v>
      </c>
      <c r="D226" s="0" t="s">
        <v>22</v>
      </c>
      <c r="E226" s="0" t="s">
        <v>7090</v>
      </c>
      <c r="F226" s="0" t="s">
        <v>4556</v>
      </c>
      <c r="G226" s="0" t="s">
        <v>124</v>
      </c>
      <c r="H226" s="0" t="s">
        <v>124</v>
      </c>
      <c r="I226" s="0" t="s">
        <v>125</v>
      </c>
      <c r="J226" s="0" t="s">
        <v>7562</v>
      </c>
      <c r="K226" s="0" t="s">
        <v>7563</v>
      </c>
      <c r="L226" s="0" t="s">
        <v>7591</v>
      </c>
      <c r="M226" s="0" t="s">
        <v>7592</v>
      </c>
      <c r="N226" s="0" t="s">
        <v>137</v>
      </c>
      <c r="O226" s="0" t="s">
        <v>124</v>
      </c>
      <c r="P226" s="0" t="s">
        <v>124</v>
      </c>
      <c r="Q226" s="0" t="s">
        <v>125</v>
      </c>
      <c r="R226" s="0" t="s">
        <v>7562</v>
      </c>
      <c r="S226" s="0" t="s">
        <v>7563</v>
      </c>
      <c r="T226" s="0" t="s">
        <v>7101</v>
      </c>
      <c r="U226" s="0" t="s">
        <v>7102</v>
      </c>
      <c r="V226" s="0" t="s">
        <v>764</v>
      </c>
      <c r="W226" s="0" t="s">
        <v>7045</v>
      </c>
      <c r="X226" s="0" t="s">
        <v>7569</v>
      </c>
      <c r="Y226" s="0" t="s">
        <v>7102</v>
      </c>
      <c r="Z226" s="0" t="s">
        <v>7570</v>
      </c>
      <c r="AA226" s="0" t="s">
        <v>7571</v>
      </c>
      <c r="AB226" s="0" t="s">
        <v>7572</v>
      </c>
      <c r="AC226" s="0" t="s">
        <v>62</v>
      </c>
      <c r="AD226" s="0" t="s">
        <v>62</v>
      </c>
      <c r="AE226" s="0" t="s">
        <v>62</v>
      </c>
      <c r="AF226" s="0" t="s">
        <v>7593</v>
      </c>
      <c r="AG226" s="0" t="s">
        <v>7594</v>
      </c>
      <c r="AH226" s="0" t="s">
        <v>7593</v>
      </c>
      <c r="AI226" s="0" t="s">
        <v>7595</v>
      </c>
      <c r="AJ226" s="0" t="s">
        <v>7593</v>
      </c>
      <c r="AK226" s="0" t="s">
        <v>7595</v>
      </c>
      <c r="AL226" s="0" t="s">
        <v>7055</v>
      </c>
    </row>
    <row customHeight="1" ht="11.25">
      <c r="A227" s="0" t="s">
        <v>22</v>
      </c>
      <c r="B227" s="0" t="s">
        <v>48</v>
      </c>
      <c r="C227" s="0" t="s">
        <v>50</v>
      </c>
      <c r="D227" s="0" t="s">
        <v>22</v>
      </c>
      <c r="E227" s="0" t="s">
        <v>7090</v>
      </c>
      <c r="F227" s="0" t="s">
        <v>4556</v>
      </c>
      <c r="G227" s="0" t="s">
        <v>124</v>
      </c>
      <c r="H227" s="0" t="s">
        <v>124</v>
      </c>
      <c r="I227" s="0" t="s">
        <v>125</v>
      </c>
      <c r="J227" s="0" t="s">
        <v>7562</v>
      </c>
      <c r="K227" s="0" t="s">
        <v>7563</v>
      </c>
      <c r="L227" s="0" t="s">
        <v>7591</v>
      </c>
      <c r="M227" s="0" t="s">
        <v>7592</v>
      </c>
      <c r="N227" s="0" t="s">
        <v>137</v>
      </c>
      <c r="O227" s="0" t="s">
        <v>124</v>
      </c>
      <c r="P227" s="0" t="s">
        <v>124</v>
      </c>
      <c r="Q227" s="0" t="s">
        <v>125</v>
      </c>
      <c r="R227" s="0" t="s">
        <v>7562</v>
      </c>
      <c r="S227" s="0" t="s">
        <v>7563</v>
      </c>
      <c r="T227" s="0" t="s">
        <v>7101</v>
      </c>
      <c r="U227" s="0" t="s">
        <v>7102</v>
      </c>
      <c r="V227" s="0" t="s">
        <v>764</v>
      </c>
      <c r="W227" s="0" t="s">
        <v>7045</v>
      </c>
      <c r="X227" s="0" t="s">
        <v>7569</v>
      </c>
      <c r="Y227" s="0" t="s">
        <v>7102</v>
      </c>
      <c r="Z227" s="0" t="s">
        <v>7570</v>
      </c>
      <c r="AA227" s="0" t="s">
        <v>7571</v>
      </c>
      <c r="AB227" s="0" t="s">
        <v>7572</v>
      </c>
      <c r="AC227" s="0" t="s">
        <v>62</v>
      </c>
      <c r="AD227" s="0" t="s">
        <v>62</v>
      </c>
      <c r="AE227" s="0" t="s">
        <v>62</v>
      </c>
      <c r="AF227" s="0" t="s">
        <v>7593</v>
      </c>
      <c r="AG227" s="0" t="s">
        <v>7594</v>
      </c>
      <c r="AH227" s="0" t="s">
        <v>7593</v>
      </c>
      <c r="AI227" s="0" t="s">
        <v>7595</v>
      </c>
      <c r="AJ227" s="0" t="s">
        <v>7593</v>
      </c>
      <c r="AK227" s="0" t="s">
        <v>7595</v>
      </c>
      <c r="AL227" s="0" t="s">
        <v>7055</v>
      </c>
    </row>
    <row customHeight="1" ht="11.25">
      <c r="A228" s="0" t="s">
        <v>22</v>
      </c>
      <c r="B228" s="0" t="s">
        <v>48</v>
      </c>
      <c r="C228" s="0" t="s">
        <v>50</v>
      </c>
      <c r="D228" s="0" t="s">
        <v>22</v>
      </c>
      <c r="E228" s="0" t="s">
        <v>7596</v>
      </c>
      <c r="F228" s="0" t="s">
        <v>4556</v>
      </c>
      <c r="G228" s="0" t="s">
        <v>124</v>
      </c>
      <c r="H228" s="0" t="s">
        <v>124</v>
      </c>
      <c r="I228" s="0" t="s">
        <v>125</v>
      </c>
      <c r="J228" s="0" t="s">
        <v>7562</v>
      </c>
      <c r="K228" s="0" t="s">
        <v>7563</v>
      </c>
      <c r="L228" s="0" t="s">
        <v>7586</v>
      </c>
      <c r="M228" s="0" t="s">
        <v>174</v>
      </c>
      <c r="N228" s="0" t="s">
        <v>137</v>
      </c>
      <c r="O228" s="0" t="s">
        <v>124</v>
      </c>
      <c r="P228" s="0" t="s">
        <v>124</v>
      </c>
      <c r="Q228" s="0" t="s">
        <v>125</v>
      </c>
      <c r="R228" s="0" t="s">
        <v>7562</v>
      </c>
      <c r="S228" s="0" t="s">
        <v>7563</v>
      </c>
      <c r="T228" s="0" t="s">
        <v>7101</v>
      </c>
      <c r="U228" s="0" t="s">
        <v>7102</v>
      </c>
      <c r="V228" s="0" t="s">
        <v>764</v>
      </c>
      <c r="W228" s="0" t="s">
        <v>7045</v>
      </c>
      <c r="X228" s="0" t="s">
        <v>7103</v>
      </c>
      <c r="Y228" s="0" t="s">
        <v>7102</v>
      </c>
      <c r="Z228" s="0" t="s">
        <v>7597</v>
      </c>
      <c r="AA228" s="0" t="s">
        <v>7598</v>
      </c>
      <c r="AB228" s="0" t="s">
        <v>7599</v>
      </c>
      <c r="AC228" s="0" t="s">
        <v>62</v>
      </c>
      <c r="AD228" s="0" t="s">
        <v>62</v>
      </c>
      <c r="AE228" s="0" t="s">
        <v>62</v>
      </c>
      <c r="AF228" s="0" t="s">
        <v>7600</v>
      </c>
      <c r="AG228" s="0" t="s">
        <v>7601</v>
      </c>
      <c r="AH228" s="0" t="s">
        <v>7600</v>
      </c>
      <c r="AI228" s="0" t="s">
        <v>7602</v>
      </c>
      <c r="AJ228" s="0" t="s">
        <v>7600</v>
      </c>
      <c r="AK228" s="0" t="s">
        <v>7602</v>
      </c>
      <c r="AL228" s="0" t="s">
        <v>7061</v>
      </c>
    </row>
    <row customHeight="1" ht="11.25">
      <c r="A229" s="0" t="s">
        <v>22</v>
      </c>
      <c r="B229" s="0" t="s">
        <v>48</v>
      </c>
      <c r="C229" s="0" t="s">
        <v>50</v>
      </c>
      <c r="D229" s="0" t="s">
        <v>22</v>
      </c>
      <c r="E229" s="0" t="s">
        <v>7596</v>
      </c>
      <c r="F229" s="0" t="s">
        <v>4556</v>
      </c>
      <c r="G229" s="0" t="s">
        <v>124</v>
      </c>
      <c r="H229" s="0" t="s">
        <v>124</v>
      </c>
      <c r="I229" s="0" t="s">
        <v>125</v>
      </c>
      <c r="J229" s="0" t="s">
        <v>7562</v>
      </c>
      <c r="K229" s="0" t="s">
        <v>7563</v>
      </c>
      <c r="L229" s="0" t="s">
        <v>7586</v>
      </c>
      <c r="M229" s="0" t="s">
        <v>174</v>
      </c>
      <c r="N229" s="0" t="s">
        <v>137</v>
      </c>
      <c r="O229" s="0" t="s">
        <v>124</v>
      </c>
      <c r="P229" s="0" t="s">
        <v>124</v>
      </c>
      <c r="Q229" s="0" t="s">
        <v>125</v>
      </c>
      <c r="R229" s="0" t="s">
        <v>7562</v>
      </c>
      <c r="S229" s="0" t="s">
        <v>7563</v>
      </c>
      <c r="T229" s="0" t="s">
        <v>7101</v>
      </c>
      <c r="U229" s="0" t="s">
        <v>7102</v>
      </c>
      <c r="V229" s="0" t="s">
        <v>764</v>
      </c>
      <c r="W229" s="0" t="s">
        <v>7045</v>
      </c>
      <c r="X229" s="0" t="s">
        <v>7103</v>
      </c>
      <c r="Y229" s="0" t="s">
        <v>7102</v>
      </c>
      <c r="Z229" s="0" t="s">
        <v>7597</v>
      </c>
      <c r="AA229" s="0" t="s">
        <v>7598</v>
      </c>
      <c r="AB229" s="0" t="s">
        <v>7599</v>
      </c>
      <c r="AC229" s="0" t="s">
        <v>62</v>
      </c>
      <c r="AD229" s="0" t="s">
        <v>62</v>
      </c>
      <c r="AE229" s="0" t="s">
        <v>62</v>
      </c>
      <c r="AF229" s="0" t="s">
        <v>7600</v>
      </c>
      <c r="AG229" s="0" t="s">
        <v>7601</v>
      </c>
      <c r="AH229" s="0" t="s">
        <v>7600</v>
      </c>
      <c r="AI229" s="0" t="s">
        <v>7602</v>
      </c>
      <c r="AJ229" s="0" t="s">
        <v>7600</v>
      </c>
      <c r="AK229" s="0" t="s">
        <v>7602</v>
      </c>
      <c r="AL229" s="0" t="s">
        <v>7061</v>
      </c>
    </row>
    <row customHeight="1" ht="11.25">
      <c r="A230" s="0" t="s">
        <v>22</v>
      </c>
      <c r="B230" s="0" t="s">
        <v>48</v>
      </c>
      <c r="C230" s="0" t="s">
        <v>50</v>
      </c>
      <c r="D230" s="0" t="s">
        <v>22</v>
      </c>
      <c r="E230" s="0" t="s">
        <v>7062</v>
      </c>
      <c r="F230" s="0" t="s">
        <v>4556</v>
      </c>
      <c r="G230" s="0" t="s">
        <v>124</v>
      </c>
      <c r="H230" s="0" t="s">
        <v>124</v>
      </c>
      <c r="I230" s="0" t="s">
        <v>125</v>
      </c>
      <c r="J230" s="0" t="s">
        <v>7562</v>
      </c>
      <c r="K230" s="0" t="s">
        <v>7563</v>
      </c>
      <c r="L230" s="0" t="s">
        <v>7603</v>
      </c>
      <c r="M230" s="0" t="s">
        <v>7296</v>
      </c>
      <c r="N230" s="0" t="s">
        <v>137</v>
      </c>
      <c r="O230" s="0" t="s">
        <v>124</v>
      </c>
      <c r="P230" s="0" t="s">
        <v>124</v>
      </c>
      <c r="Q230" s="0" t="s">
        <v>125</v>
      </c>
      <c r="R230" s="0" t="s">
        <v>7562</v>
      </c>
      <c r="S230" s="0" t="s">
        <v>7563</v>
      </c>
      <c r="T230" s="0" t="s">
        <v>7043</v>
      </c>
      <c r="U230" s="0" t="s">
        <v>7044</v>
      </c>
      <c r="V230" s="0" t="s">
        <v>764</v>
      </c>
      <c r="W230" s="0" t="s">
        <v>7045</v>
      </c>
      <c r="X230" s="0" t="s">
        <v>7046</v>
      </c>
      <c r="Y230" s="0" t="s">
        <v>7044</v>
      </c>
      <c r="Z230" s="0" t="s">
        <v>7604</v>
      </c>
      <c r="AA230" s="0" t="s">
        <v>7578</v>
      </c>
      <c r="AB230" s="0" t="s">
        <v>7605</v>
      </c>
      <c r="AC230" s="0" t="s">
        <v>62</v>
      </c>
      <c r="AD230" s="0" t="s">
        <v>62</v>
      </c>
      <c r="AE230" s="0" t="s">
        <v>62</v>
      </c>
      <c r="AF230" s="0" t="s">
        <v>7606</v>
      </c>
      <c r="AG230" s="0" t="s">
        <v>7607</v>
      </c>
      <c r="AH230" s="0" t="s">
        <v>7606</v>
      </c>
      <c r="AI230" s="0" t="s">
        <v>7608</v>
      </c>
      <c r="AJ230" s="0" t="s">
        <v>7606</v>
      </c>
      <c r="AK230" s="0" t="s">
        <v>7608</v>
      </c>
      <c r="AL230" s="0" t="s">
        <v>7061</v>
      </c>
    </row>
    <row customHeight="1" ht="11.25">
      <c r="A231" s="0" t="s">
        <v>22</v>
      </c>
      <c r="B231" s="0" t="s">
        <v>48</v>
      </c>
      <c r="C231" s="0" t="s">
        <v>50</v>
      </c>
      <c r="D231" s="0" t="s">
        <v>22</v>
      </c>
      <c r="E231" s="0" t="s">
        <v>7062</v>
      </c>
      <c r="F231" s="0" t="s">
        <v>4556</v>
      </c>
      <c r="G231" s="0" t="s">
        <v>124</v>
      </c>
      <c r="H231" s="0" t="s">
        <v>124</v>
      </c>
      <c r="I231" s="0" t="s">
        <v>125</v>
      </c>
      <c r="J231" s="0" t="s">
        <v>7562</v>
      </c>
      <c r="K231" s="0" t="s">
        <v>7563</v>
      </c>
      <c r="L231" s="0" t="s">
        <v>7603</v>
      </c>
      <c r="M231" s="0" t="s">
        <v>7296</v>
      </c>
      <c r="N231" s="0" t="s">
        <v>137</v>
      </c>
      <c r="O231" s="0" t="s">
        <v>124</v>
      </c>
      <c r="P231" s="0" t="s">
        <v>124</v>
      </c>
      <c r="Q231" s="0" t="s">
        <v>125</v>
      </c>
      <c r="R231" s="0" t="s">
        <v>7562</v>
      </c>
      <c r="S231" s="0" t="s">
        <v>7563</v>
      </c>
      <c r="T231" s="0" t="s">
        <v>7043</v>
      </c>
      <c r="U231" s="0" t="s">
        <v>7044</v>
      </c>
      <c r="V231" s="0" t="s">
        <v>764</v>
      </c>
      <c r="W231" s="0" t="s">
        <v>7045</v>
      </c>
      <c r="X231" s="0" t="s">
        <v>7046</v>
      </c>
      <c r="Y231" s="0" t="s">
        <v>7044</v>
      </c>
      <c r="Z231" s="0" t="s">
        <v>7604</v>
      </c>
      <c r="AA231" s="0" t="s">
        <v>7578</v>
      </c>
      <c r="AB231" s="0" t="s">
        <v>7605</v>
      </c>
      <c r="AC231" s="0" t="s">
        <v>62</v>
      </c>
      <c r="AD231" s="0" t="s">
        <v>62</v>
      </c>
      <c r="AE231" s="0" t="s">
        <v>62</v>
      </c>
      <c r="AF231" s="0" t="s">
        <v>7606</v>
      </c>
      <c r="AG231" s="0" t="s">
        <v>7607</v>
      </c>
      <c r="AH231" s="0" t="s">
        <v>7606</v>
      </c>
      <c r="AI231" s="0" t="s">
        <v>7608</v>
      </c>
      <c r="AJ231" s="0" t="s">
        <v>7606</v>
      </c>
      <c r="AK231" s="0" t="s">
        <v>7608</v>
      </c>
      <c r="AL231" s="0" t="s">
        <v>7061</v>
      </c>
    </row>
    <row customHeight="1" ht="11.25">
      <c r="A232" s="0" t="s">
        <v>22</v>
      </c>
      <c r="B232" s="0" t="s">
        <v>48</v>
      </c>
      <c r="C232" s="0" t="s">
        <v>50</v>
      </c>
      <c r="D232" s="0" t="s">
        <v>22</v>
      </c>
      <c r="E232" s="0" t="s">
        <v>4627</v>
      </c>
      <c r="F232" s="0" t="s">
        <v>4556</v>
      </c>
      <c r="G232" s="0" t="s">
        <v>124</v>
      </c>
      <c r="H232" s="0" t="s">
        <v>124</v>
      </c>
      <c r="I232" s="0" t="s">
        <v>125</v>
      </c>
      <c r="J232" s="0" t="s">
        <v>7562</v>
      </c>
      <c r="K232" s="0" t="s">
        <v>7563</v>
      </c>
      <c r="L232" s="0" t="s">
        <v>7609</v>
      </c>
      <c r="M232" s="0" t="s">
        <v>90</v>
      </c>
      <c r="N232" s="0" t="s">
        <v>137</v>
      </c>
      <c r="O232" s="0" t="s">
        <v>124</v>
      </c>
      <c r="P232" s="0" t="s">
        <v>124</v>
      </c>
      <c r="Q232" s="0" t="s">
        <v>125</v>
      </c>
      <c r="R232" s="0" t="s">
        <v>7562</v>
      </c>
      <c r="S232" s="0" t="s">
        <v>7563</v>
      </c>
      <c r="T232" s="0" t="s">
        <v>7101</v>
      </c>
      <c r="U232" s="0" t="s">
        <v>7102</v>
      </c>
      <c r="V232" s="0" t="s">
        <v>764</v>
      </c>
      <c r="W232" s="0" t="s">
        <v>7045</v>
      </c>
      <c r="X232" s="0" t="s">
        <v>7569</v>
      </c>
      <c r="Y232" s="0" t="s">
        <v>7102</v>
      </c>
      <c r="Z232" s="0" t="s">
        <v>7570</v>
      </c>
      <c r="AA232" s="0" t="s">
        <v>7571</v>
      </c>
      <c r="AB232" s="0" t="s">
        <v>7572</v>
      </c>
      <c r="AC232" s="0" t="s">
        <v>62</v>
      </c>
      <c r="AD232" s="0" t="s">
        <v>62</v>
      </c>
      <c r="AE232" s="0" t="s">
        <v>62</v>
      </c>
      <c r="AF232" s="0" t="s">
        <v>7610</v>
      </c>
      <c r="AG232" s="0" t="s">
        <v>7611</v>
      </c>
      <c r="AH232" s="0" t="s">
        <v>7610</v>
      </c>
      <c r="AI232" s="0" t="s">
        <v>7612</v>
      </c>
      <c r="AJ232" s="0" t="s">
        <v>7610</v>
      </c>
      <c r="AK232" s="0" t="s">
        <v>7612</v>
      </c>
      <c r="AL232" s="0" t="s">
        <v>7061</v>
      </c>
    </row>
    <row customHeight="1" ht="11.25">
      <c r="A233" s="0" t="s">
        <v>22</v>
      </c>
      <c r="B233" s="0" t="s">
        <v>48</v>
      </c>
      <c r="C233" s="0" t="s">
        <v>50</v>
      </c>
      <c r="D233" s="0" t="s">
        <v>22</v>
      </c>
      <c r="E233" s="0" t="s">
        <v>4627</v>
      </c>
      <c r="F233" s="0" t="s">
        <v>4556</v>
      </c>
      <c r="G233" s="0" t="s">
        <v>124</v>
      </c>
      <c r="H233" s="0" t="s">
        <v>124</v>
      </c>
      <c r="I233" s="0" t="s">
        <v>125</v>
      </c>
      <c r="J233" s="0" t="s">
        <v>7562</v>
      </c>
      <c r="K233" s="0" t="s">
        <v>7563</v>
      </c>
      <c r="L233" s="0" t="s">
        <v>7609</v>
      </c>
      <c r="M233" s="0" t="s">
        <v>90</v>
      </c>
      <c r="N233" s="0" t="s">
        <v>137</v>
      </c>
      <c r="O233" s="0" t="s">
        <v>124</v>
      </c>
      <c r="P233" s="0" t="s">
        <v>124</v>
      </c>
      <c r="Q233" s="0" t="s">
        <v>125</v>
      </c>
      <c r="R233" s="0" t="s">
        <v>7562</v>
      </c>
      <c r="S233" s="0" t="s">
        <v>7563</v>
      </c>
      <c r="T233" s="0" t="s">
        <v>7101</v>
      </c>
      <c r="U233" s="0" t="s">
        <v>7102</v>
      </c>
      <c r="V233" s="0" t="s">
        <v>764</v>
      </c>
      <c r="W233" s="0" t="s">
        <v>7045</v>
      </c>
      <c r="X233" s="0" t="s">
        <v>7569</v>
      </c>
      <c r="Y233" s="0" t="s">
        <v>7102</v>
      </c>
      <c r="Z233" s="0" t="s">
        <v>7570</v>
      </c>
      <c r="AA233" s="0" t="s">
        <v>7571</v>
      </c>
      <c r="AB233" s="0" t="s">
        <v>7572</v>
      </c>
      <c r="AC233" s="0" t="s">
        <v>62</v>
      </c>
      <c r="AD233" s="0" t="s">
        <v>62</v>
      </c>
      <c r="AE233" s="0" t="s">
        <v>62</v>
      </c>
      <c r="AF233" s="0" t="s">
        <v>7610</v>
      </c>
      <c r="AG233" s="0" t="s">
        <v>7611</v>
      </c>
      <c r="AH233" s="0" t="s">
        <v>7610</v>
      </c>
      <c r="AI233" s="0" t="s">
        <v>7612</v>
      </c>
      <c r="AJ233" s="0" t="s">
        <v>7610</v>
      </c>
      <c r="AK233" s="0" t="s">
        <v>7612</v>
      </c>
      <c r="AL233" s="0" t="s">
        <v>7061</v>
      </c>
    </row>
    <row customHeight="1" ht="11.25">
      <c r="A234" s="0" t="s">
        <v>22</v>
      </c>
      <c r="B234" s="0" t="s">
        <v>48</v>
      </c>
      <c r="C234" s="0" t="s">
        <v>50</v>
      </c>
      <c r="D234" s="0" t="s">
        <v>22</v>
      </c>
      <c r="E234" s="0" t="s">
        <v>4572</v>
      </c>
      <c r="F234" s="0" t="s">
        <v>4556</v>
      </c>
      <c r="G234" s="0" t="s">
        <v>124</v>
      </c>
      <c r="H234" s="0" t="s">
        <v>124</v>
      </c>
      <c r="I234" s="0" t="s">
        <v>125</v>
      </c>
      <c r="J234" s="0" t="s">
        <v>7562</v>
      </c>
      <c r="K234" s="0" t="s">
        <v>7563</v>
      </c>
      <c r="L234" s="0" t="s">
        <v>7613</v>
      </c>
      <c r="M234" s="0" t="s">
        <v>102</v>
      </c>
      <c r="N234" s="0" t="s">
        <v>137</v>
      </c>
      <c r="O234" s="0" t="s">
        <v>124</v>
      </c>
      <c r="P234" s="0" t="s">
        <v>124</v>
      </c>
      <c r="Q234" s="0" t="s">
        <v>125</v>
      </c>
      <c r="R234" s="0" t="s">
        <v>7562</v>
      </c>
      <c r="S234" s="0" t="s">
        <v>7563</v>
      </c>
      <c r="T234" s="0" t="s">
        <v>7101</v>
      </c>
      <c r="U234" s="0" t="s">
        <v>7102</v>
      </c>
      <c r="V234" s="0" t="s">
        <v>764</v>
      </c>
      <c r="W234" s="0" t="s">
        <v>7045</v>
      </c>
      <c r="X234" s="0" t="s">
        <v>7103</v>
      </c>
      <c r="Y234" s="0" t="s">
        <v>7102</v>
      </c>
      <c r="Z234" s="0" t="s">
        <v>7614</v>
      </c>
      <c r="AA234" s="0" t="s">
        <v>7615</v>
      </c>
      <c r="AB234" s="0" t="s">
        <v>7616</v>
      </c>
      <c r="AC234" s="0" t="s">
        <v>62</v>
      </c>
      <c r="AD234" s="0" t="s">
        <v>62</v>
      </c>
      <c r="AE234" s="0" t="s">
        <v>62</v>
      </c>
      <c r="AF234" s="0" t="s">
        <v>7617</v>
      </c>
      <c r="AG234" s="0" t="s">
        <v>7618</v>
      </c>
      <c r="AH234" s="0" t="s">
        <v>7619</v>
      </c>
      <c r="AI234" s="0" t="s">
        <v>7620</v>
      </c>
      <c r="AJ234" s="0" t="s">
        <v>7619</v>
      </c>
      <c r="AK234" s="0" t="s">
        <v>7620</v>
      </c>
      <c r="AL234" s="0" t="s">
        <v>7621</v>
      </c>
    </row>
    <row customHeight="1" ht="11.25">
      <c r="A235" s="0" t="s">
        <v>22</v>
      </c>
      <c r="B235" s="0" t="s">
        <v>48</v>
      </c>
      <c r="C235" s="0" t="s">
        <v>50</v>
      </c>
      <c r="D235" s="0" t="s">
        <v>22</v>
      </c>
      <c r="E235" s="0" t="s">
        <v>4572</v>
      </c>
      <c r="F235" s="0" t="s">
        <v>4556</v>
      </c>
      <c r="G235" s="0" t="s">
        <v>124</v>
      </c>
      <c r="H235" s="0" t="s">
        <v>124</v>
      </c>
      <c r="I235" s="0" t="s">
        <v>125</v>
      </c>
      <c r="J235" s="0" t="s">
        <v>7562</v>
      </c>
      <c r="K235" s="0" t="s">
        <v>7563</v>
      </c>
      <c r="L235" s="0" t="s">
        <v>7613</v>
      </c>
      <c r="M235" s="0" t="s">
        <v>102</v>
      </c>
      <c r="N235" s="0" t="s">
        <v>137</v>
      </c>
      <c r="O235" s="0" t="s">
        <v>124</v>
      </c>
      <c r="P235" s="0" t="s">
        <v>124</v>
      </c>
      <c r="Q235" s="0" t="s">
        <v>125</v>
      </c>
      <c r="R235" s="0" t="s">
        <v>7562</v>
      </c>
      <c r="S235" s="0" t="s">
        <v>7563</v>
      </c>
      <c r="T235" s="0" t="s">
        <v>7101</v>
      </c>
      <c r="U235" s="0" t="s">
        <v>7102</v>
      </c>
      <c r="V235" s="0" t="s">
        <v>764</v>
      </c>
      <c r="W235" s="0" t="s">
        <v>7045</v>
      </c>
      <c r="X235" s="0" t="s">
        <v>7103</v>
      </c>
      <c r="Y235" s="0" t="s">
        <v>7102</v>
      </c>
      <c r="Z235" s="0" t="s">
        <v>7614</v>
      </c>
      <c r="AA235" s="0" t="s">
        <v>7615</v>
      </c>
      <c r="AB235" s="0" t="s">
        <v>7616</v>
      </c>
      <c r="AC235" s="0" t="s">
        <v>62</v>
      </c>
      <c r="AD235" s="0" t="s">
        <v>62</v>
      </c>
      <c r="AE235" s="0" t="s">
        <v>62</v>
      </c>
      <c r="AF235" s="0" t="s">
        <v>7617</v>
      </c>
      <c r="AG235" s="0" t="s">
        <v>7618</v>
      </c>
      <c r="AH235" s="0" t="s">
        <v>7619</v>
      </c>
      <c r="AI235" s="0" t="s">
        <v>7620</v>
      </c>
      <c r="AJ235" s="0" t="s">
        <v>7619</v>
      </c>
      <c r="AK235" s="0" t="s">
        <v>7620</v>
      </c>
      <c r="AL235" s="0" t="s">
        <v>7621</v>
      </c>
    </row>
    <row customHeight="1" ht="11.25">
      <c r="A236" s="0" t="s">
        <v>22</v>
      </c>
      <c r="B236" s="0" t="s">
        <v>48</v>
      </c>
      <c r="C236" s="0" t="s">
        <v>50</v>
      </c>
      <c r="D236" s="0" t="s">
        <v>22</v>
      </c>
      <c r="E236" s="0" t="s">
        <v>7622</v>
      </c>
      <c r="F236" s="0" t="s">
        <v>4556</v>
      </c>
      <c r="G236" s="0" t="s">
        <v>124</v>
      </c>
      <c r="H236" s="0" t="s">
        <v>124</v>
      </c>
      <c r="I236" s="0" t="s">
        <v>125</v>
      </c>
      <c r="J236" s="0" t="s">
        <v>7562</v>
      </c>
      <c r="K236" s="0" t="s">
        <v>7563</v>
      </c>
      <c r="L236" s="0" t="s">
        <v>7623</v>
      </c>
      <c r="M236" s="0" t="s">
        <v>7624</v>
      </c>
      <c r="N236" s="0" t="s">
        <v>137</v>
      </c>
      <c r="O236" s="0" t="s">
        <v>124</v>
      </c>
      <c r="P236" s="0" t="s">
        <v>124</v>
      </c>
      <c r="Q236" s="0" t="s">
        <v>125</v>
      </c>
      <c r="R236" s="0" t="s">
        <v>7562</v>
      </c>
      <c r="S236" s="0" t="s">
        <v>7563</v>
      </c>
      <c r="T236" s="0" t="s">
        <v>7043</v>
      </c>
      <c r="U236" s="0" t="s">
        <v>7044</v>
      </c>
      <c r="V236" s="0" t="s">
        <v>764</v>
      </c>
      <c r="W236" s="0" t="s">
        <v>7045</v>
      </c>
      <c r="X236" s="0" t="s">
        <v>7046</v>
      </c>
      <c r="Y236" s="0" t="s">
        <v>7044</v>
      </c>
      <c r="Z236" s="0" t="s">
        <v>7625</v>
      </c>
      <c r="AA236" s="0" t="s">
        <v>7626</v>
      </c>
      <c r="AB236" s="0" t="s">
        <v>7627</v>
      </c>
      <c r="AC236" s="0" t="s">
        <v>62</v>
      </c>
      <c r="AD236" s="0" t="s">
        <v>62</v>
      </c>
      <c r="AE236" s="0" t="s">
        <v>62</v>
      </c>
      <c r="AF236" s="0" t="s">
        <v>7628</v>
      </c>
      <c r="AG236" s="0" t="s">
        <v>7629</v>
      </c>
      <c r="AH236" s="0" t="s">
        <v>7628</v>
      </c>
      <c r="AI236" s="0" t="s">
        <v>7629</v>
      </c>
      <c r="AJ236" s="0" t="s">
        <v>7628</v>
      </c>
      <c r="AK236" s="0" t="s">
        <v>7629</v>
      </c>
      <c r="AL236" s="0" t="s">
        <v>7061</v>
      </c>
    </row>
    <row customHeight="1" ht="11.25">
      <c r="A237" s="0" t="s">
        <v>22</v>
      </c>
      <c r="B237" s="0" t="s">
        <v>48</v>
      </c>
      <c r="C237" s="0" t="s">
        <v>50</v>
      </c>
      <c r="D237" s="0" t="s">
        <v>22</v>
      </c>
      <c r="E237" s="0" t="s">
        <v>7622</v>
      </c>
      <c r="F237" s="0" t="s">
        <v>4556</v>
      </c>
      <c r="G237" s="0" t="s">
        <v>124</v>
      </c>
      <c r="H237" s="0" t="s">
        <v>124</v>
      </c>
      <c r="I237" s="0" t="s">
        <v>125</v>
      </c>
      <c r="J237" s="0" t="s">
        <v>7562</v>
      </c>
      <c r="K237" s="0" t="s">
        <v>7563</v>
      </c>
      <c r="L237" s="0" t="s">
        <v>7623</v>
      </c>
      <c r="M237" s="0" t="s">
        <v>7624</v>
      </c>
      <c r="N237" s="0" t="s">
        <v>137</v>
      </c>
      <c r="O237" s="0" t="s">
        <v>124</v>
      </c>
      <c r="P237" s="0" t="s">
        <v>124</v>
      </c>
      <c r="Q237" s="0" t="s">
        <v>125</v>
      </c>
      <c r="R237" s="0" t="s">
        <v>7562</v>
      </c>
      <c r="S237" s="0" t="s">
        <v>7563</v>
      </c>
      <c r="T237" s="0" t="s">
        <v>7043</v>
      </c>
      <c r="U237" s="0" t="s">
        <v>7044</v>
      </c>
      <c r="V237" s="0" t="s">
        <v>764</v>
      </c>
      <c r="W237" s="0" t="s">
        <v>7045</v>
      </c>
      <c r="X237" s="0" t="s">
        <v>7046</v>
      </c>
      <c r="Y237" s="0" t="s">
        <v>7044</v>
      </c>
      <c r="Z237" s="0" t="s">
        <v>7625</v>
      </c>
      <c r="AA237" s="0" t="s">
        <v>7626</v>
      </c>
      <c r="AB237" s="0" t="s">
        <v>7627</v>
      </c>
      <c r="AC237" s="0" t="s">
        <v>62</v>
      </c>
      <c r="AD237" s="0" t="s">
        <v>62</v>
      </c>
      <c r="AE237" s="0" t="s">
        <v>62</v>
      </c>
      <c r="AF237" s="0" t="s">
        <v>7630</v>
      </c>
      <c r="AG237" s="0" t="s">
        <v>552</v>
      </c>
      <c r="AH237" s="0" t="s">
        <v>7628</v>
      </c>
      <c r="AI237" s="0" t="s">
        <v>7631</v>
      </c>
      <c r="AJ237" s="0" t="s">
        <v>7628</v>
      </c>
      <c r="AK237" s="0" t="s">
        <v>7631</v>
      </c>
      <c r="AL237" s="0" t="s">
        <v>7061</v>
      </c>
    </row>
    <row customHeight="1" ht="11.25">
      <c r="A238" s="0" t="s">
        <v>22</v>
      </c>
      <c r="B238" s="0" t="s">
        <v>48</v>
      </c>
      <c r="C238" s="0" t="s">
        <v>50</v>
      </c>
      <c r="D238" s="0" t="s">
        <v>22</v>
      </c>
      <c r="E238" s="0" t="s">
        <v>7632</v>
      </c>
      <c r="F238" s="0" t="s">
        <v>4556</v>
      </c>
      <c r="G238" s="0" t="s">
        <v>124</v>
      </c>
      <c r="H238" s="0" t="s">
        <v>124</v>
      </c>
      <c r="I238" s="0" t="s">
        <v>125</v>
      </c>
      <c r="J238" s="0" t="s">
        <v>7562</v>
      </c>
      <c r="K238" s="0" t="s">
        <v>7563</v>
      </c>
      <c r="L238" s="0" t="s">
        <v>7633</v>
      </c>
      <c r="M238" s="0" t="s">
        <v>169</v>
      </c>
      <c r="N238" s="0" t="s">
        <v>137</v>
      </c>
      <c r="O238" s="0" t="s">
        <v>124</v>
      </c>
      <c r="P238" s="0" t="s">
        <v>124</v>
      </c>
      <c r="Q238" s="0" t="s">
        <v>125</v>
      </c>
      <c r="R238" s="0" t="s">
        <v>7562</v>
      </c>
      <c r="S238" s="0" t="s">
        <v>7563</v>
      </c>
      <c r="T238" s="0" t="s">
        <v>7043</v>
      </c>
      <c r="U238" s="0" t="s">
        <v>7044</v>
      </c>
      <c r="V238" s="0" t="s">
        <v>764</v>
      </c>
      <c r="W238" s="0" t="s">
        <v>7045</v>
      </c>
      <c r="X238" s="0" t="s">
        <v>7046</v>
      </c>
      <c r="Y238" s="0" t="s">
        <v>7044</v>
      </c>
      <c r="Z238" s="0" t="s">
        <v>7634</v>
      </c>
      <c r="AA238" s="0" t="s">
        <v>7635</v>
      </c>
      <c r="AB238" s="0" t="s">
        <v>7636</v>
      </c>
      <c r="AC238" s="0" t="s">
        <v>62</v>
      </c>
      <c r="AD238" s="0" t="s">
        <v>62</v>
      </c>
      <c r="AE238" s="0" t="s">
        <v>62</v>
      </c>
      <c r="AF238" s="0" t="s">
        <v>7087</v>
      </c>
      <c r="AG238" s="0" t="s">
        <v>7637</v>
      </c>
      <c r="AH238" s="0" t="s">
        <v>7087</v>
      </c>
      <c r="AI238" s="0" t="s">
        <v>7637</v>
      </c>
      <c r="AJ238" s="0" t="s">
        <v>7087</v>
      </c>
      <c r="AK238" s="0" t="s">
        <v>7637</v>
      </c>
      <c r="AL238" s="0" t="s">
        <v>7061</v>
      </c>
    </row>
    <row customHeight="1" ht="11.25">
      <c r="A239" s="0" t="s">
        <v>22</v>
      </c>
      <c r="B239" s="0" t="s">
        <v>48</v>
      </c>
      <c r="C239" s="0" t="s">
        <v>50</v>
      </c>
      <c r="D239" s="0" t="s">
        <v>22</v>
      </c>
      <c r="E239" s="0" t="s">
        <v>7632</v>
      </c>
      <c r="F239" s="0" t="s">
        <v>4556</v>
      </c>
      <c r="G239" s="0" t="s">
        <v>124</v>
      </c>
      <c r="H239" s="0" t="s">
        <v>124</v>
      </c>
      <c r="I239" s="0" t="s">
        <v>125</v>
      </c>
      <c r="J239" s="0" t="s">
        <v>7562</v>
      </c>
      <c r="K239" s="0" t="s">
        <v>7563</v>
      </c>
      <c r="L239" s="0" t="s">
        <v>7633</v>
      </c>
      <c r="M239" s="0" t="s">
        <v>169</v>
      </c>
      <c r="N239" s="0" t="s">
        <v>137</v>
      </c>
      <c r="O239" s="0" t="s">
        <v>124</v>
      </c>
      <c r="P239" s="0" t="s">
        <v>124</v>
      </c>
      <c r="Q239" s="0" t="s">
        <v>125</v>
      </c>
      <c r="R239" s="0" t="s">
        <v>7562</v>
      </c>
      <c r="S239" s="0" t="s">
        <v>7563</v>
      </c>
      <c r="T239" s="0" t="s">
        <v>7043</v>
      </c>
      <c r="U239" s="0" t="s">
        <v>7044</v>
      </c>
      <c r="V239" s="0" t="s">
        <v>764</v>
      </c>
      <c r="W239" s="0" t="s">
        <v>7045</v>
      </c>
      <c r="X239" s="0" t="s">
        <v>7046</v>
      </c>
      <c r="Y239" s="0" t="s">
        <v>7044</v>
      </c>
      <c r="Z239" s="0" t="s">
        <v>7634</v>
      </c>
      <c r="AA239" s="0" t="s">
        <v>7635</v>
      </c>
      <c r="AB239" s="0" t="s">
        <v>7636</v>
      </c>
      <c r="AC239" s="0" t="s">
        <v>62</v>
      </c>
      <c r="AD239" s="0" t="s">
        <v>62</v>
      </c>
      <c r="AE239" s="0" t="s">
        <v>62</v>
      </c>
      <c r="AF239" s="0" t="s">
        <v>7087</v>
      </c>
      <c r="AG239" s="0" t="s">
        <v>7637</v>
      </c>
      <c r="AH239" s="0" t="s">
        <v>7087</v>
      </c>
      <c r="AI239" s="0" t="s">
        <v>7637</v>
      </c>
      <c r="AJ239" s="0" t="s">
        <v>7087</v>
      </c>
      <c r="AK239" s="0" t="s">
        <v>7637</v>
      </c>
      <c r="AL239" s="0" t="s">
        <v>7061</v>
      </c>
    </row>
    <row customHeight="1" ht="11.25">
      <c r="A240" s="0" t="s">
        <v>22</v>
      </c>
      <c r="B240" s="0" t="s">
        <v>48</v>
      </c>
      <c r="C240" s="0" t="s">
        <v>50</v>
      </c>
      <c r="D240" s="0" t="s">
        <v>22</v>
      </c>
      <c r="E240" s="0" t="s">
        <v>7638</v>
      </c>
      <c r="F240" s="0" t="s">
        <v>4556</v>
      </c>
      <c r="G240" s="0" t="s">
        <v>124</v>
      </c>
      <c r="H240" s="0" t="s">
        <v>124</v>
      </c>
      <c r="I240" s="0" t="s">
        <v>125</v>
      </c>
      <c r="J240" s="0" t="s">
        <v>7562</v>
      </c>
      <c r="K240" s="0" t="s">
        <v>7563</v>
      </c>
      <c r="L240" s="0" t="s">
        <v>7603</v>
      </c>
      <c r="M240" s="0" t="s">
        <v>7639</v>
      </c>
      <c r="N240" s="0" t="s">
        <v>137</v>
      </c>
      <c r="O240" s="0" t="s">
        <v>124</v>
      </c>
      <c r="P240" s="0" t="s">
        <v>124</v>
      </c>
      <c r="Q240" s="0" t="s">
        <v>125</v>
      </c>
      <c r="R240" s="0" t="s">
        <v>7562</v>
      </c>
      <c r="S240" s="0" t="s">
        <v>7563</v>
      </c>
      <c r="T240" s="0" t="s">
        <v>7043</v>
      </c>
      <c r="U240" s="0" t="s">
        <v>7044</v>
      </c>
      <c r="V240" s="0" t="s">
        <v>764</v>
      </c>
      <c r="W240" s="0" t="s">
        <v>7045</v>
      </c>
      <c r="X240" s="0" t="s">
        <v>7046</v>
      </c>
      <c r="Y240" s="0" t="s">
        <v>7044</v>
      </c>
      <c r="Z240" s="0" t="s">
        <v>7634</v>
      </c>
      <c r="AA240" s="0" t="s">
        <v>7635</v>
      </c>
      <c r="AB240" s="0" t="s">
        <v>7636</v>
      </c>
      <c r="AC240" s="0" t="s">
        <v>62</v>
      </c>
      <c r="AD240" s="0" t="s">
        <v>62</v>
      </c>
      <c r="AE240" s="0" t="s">
        <v>62</v>
      </c>
      <c r="AF240" s="0" t="s">
        <v>4688</v>
      </c>
      <c r="AG240" s="0" t="s">
        <v>7640</v>
      </c>
      <c r="AH240" s="0" t="s">
        <v>4688</v>
      </c>
      <c r="AI240" s="0" t="s">
        <v>7641</v>
      </c>
      <c r="AJ240" s="0" t="s">
        <v>4688</v>
      </c>
      <c r="AK240" s="0" t="s">
        <v>7641</v>
      </c>
      <c r="AL240" s="0" t="s">
        <v>7061</v>
      </c>
    </row>
    <row customHeight="1" ht="11.25">
      <c r="A241" s="0" t="s">
        <v>22</v>
      </c>
      <c r="B241" s="0" t="s">
        <v>48</v>
      </c>
      <c r="C241" s="0" t="s">
        <v>50</v>
      </c>
      <c r="D241" s="0" t="s">
        <v>22</v>
      </c>
      <c r="E241" s="0" t="s">
        <v>7638</v>
      </c>
      <c r="F241" s="0" t="s">
        <v>4556</v>
      </c>
      <c r="G241" s="0" t="s">
        <v>124</v>
      </c>
      <c r="H241" s="0" t="s">
        <v>124</v>
      </c>
      <c r="I241" s="0" t="s">
        <v>125</v>
      </c>
      <c r="J241" s="0" t="s">
        <v>7562</v>
      </c>
      <c r="K241" s="0" t="s">
        <v>7563</v>
      </c>
      <c r="L241" s="0" t="s">
        <v>7603</v>
      </c>
      <c r="M241" s="0" t="s">
        <v>7639</v>
      </c>
      <c r="N241" s="0" t="s">
        <v>137</v>
      </c>
      <c r="O241" s="0" t="s">
        <v>124</v>
      </c>
      <c r="P241" s="0" t="s">
        <v>124</v>
      </c>
      <c r="Q241" s="0" t="s">
        <v>125</v>
      </c>
      <c r="R241" s="0" t="s">
        <v>7562</v>
      </c>
      <c r="S241" s="0" t="s">
        <v>7563</v>
      </c>
      <c r="T241" s="0" t="s">
        <v>7043</v>
      </c>
      <c r="U241" s="0" t="s">
        <v>7044</v>
      </c>
      <c r="V241" s="0" t="s">
        <v>764</v>
      </c>
      <c r="W241" s="0" t="s">
        <v>7045</v>
      </c>
      <c r="X241" s="0" t="s">
        <v>7046</v>
      </c>
      <c r="Y241" s="0" t="s">
        <v>7044</v>
      </c>
      <c r="Z241" s="0" t="s">
        <v>7634</v>
      </c>
      <c r="AA241" s="0" t="s">
        <v>7635</v>
      </c>
      <c r="AB241" s="0" t="s">
        <v>7636</v>
      </c>
      <c r="AC241" s="0" t="s">
        <v>62</v>
      </c>
      <c r="AD241" s="0" t="s">
        <v>62</v>
      </c>
      <c r="AE241" s="0" t="s">
        <v>62</v>
      </c>
      <c r="AF241" s="0" t="s">
        <v>4688</v>
      </c>
      <c r="AG241" s="0" t="s">
        <v>7640</v>
      </c>
      <c r="AH241" s="0" t="s">
        <v>4688</v>
      </c>
      <c r="AI241" s="0" t="s">
        <v>7641</v>
      </c>
      <c r="AJ241" s="0" t="s">
        <v>4688</v>
      </c>
      <c r="AK241" s="0" t="s">
        <v>7641</v>
      </c>
      <c r="AL241" s="0" t="s">
        <v>7061</v>
      </c>
    </row>
    <row customHeight="1" ht="11.25">
      <c r="A242" s="0" t="s">
        <v>22</v>
      </c>
      <c r="B242" s="0" t="s">
        <v>48</v>
      </c>
      <c r="C242" s="0" t="s">
        <v>50</v>
      </c>
      <c r="D242" s="0" t="s">
        <v>22</v>
      </c>
      <c r="E242" s="0" t="s">
        <v>7642</v>
      </c>
      <c r="F242" s="0" t="s">
        <v>4556</v>
      </c>
      <c r="G242" s="0" t="s">
        <v>105</v>
      </c>
      <c r="H242" s="0" t="s">
        <v>105</v>
      </c>
      <c r="I242" s="0" t="s">
        <v>106</v>
      </c>
      <c r="J242" s="0" t="s">
        <v>7643</v>
      </c>
      <c r="K242" s="0" t="s">
        <v>7644</v>
      </c>
      <c r="L242" s="0" t="s">
        <v>7586</v>
      </c>
      <c r="M242" s="0" t="s">
        <v>102</v>
      </c>
      <c r="N242" s="0" t="s">
        <v>137</v>
      </c>
      <c r="O242" s="0" t="s">
        <v>105</v>
      </c>
      <c r="P242" s="0" t="s">
        <v>105</v>
      </c>
      <c r="Q242" s="0" t="s">
        <v>106</v>
      </c>
      <c r="R242" s="0" t="s">
        <v>7643</v>
      </c>
      <c r="S242" s="0" t="s">
        <v>7644</v>
      </c>
      <c r="T242" s="0" t="s">
        <v>7101</v>
      </c>
      <c r="U242" s="0" t="s">
        <v>7102</v>
      </c>
      <c r="V242" s="0" t="s">
        <v>764</v>
      </c>
      <c r="W242" s="0" t="s">
        <v>7045</v>
      </c>
      <c r="X242" s="0" t="s">
        <v>7103</v>
      </c>
      <c r="Y242" s="0" t="s">
        <v>7102</v>
      </c>
      <c r="Z242" s="0" t="s">
        <v>7645</v>
      </c>
      <c r="AA242" s="0" t="s">
        <v>7646</v>
      </c>
      <c r="AB242" s="0" t="s">
        <v>7647</v>
      </c>
      <c r="AC242" s="0" t="s">
        <v>62</v>
      </c>
      <c r="AD242" s="0" t="s">
        <v>62</v>
      </c>
      <c r="AE242" s="0" t="s">
        <v>62</v>
      </c>
      <c r="AF242" s="0" t="s">
        <v>205</v>
      </c>
      <c r="AG242" s="0" t="s">
        <v>3212</v>
      </c>
      <c r="AH242" s="0" t="s">
        <v>205</v>
      </c>
      <c r="AI242" s="0" t="s">
        <v>3212</v>
      </c>
      <c r="AJ242" s="0" t="s">
        <v>205</v>
      </c>
      <c r="AK242" s="0" t="s">
        <v>3212</v>
      </c>
      <c r="AL242" s="0" t="s">
        <v>7055</v>
      </c>
    </row>
    <row customHeight="1" ht="11.25">
      <c r="A243" s="0" t="s">
        <v>22</v>
      </c>
      <c r="B243" s="0" t="s">
        <v>48</v>
      </c>
      <c r="C243" s="0" t="s">
        <v>50</v>
      </c>
      <c r="D243" s="0" t="s">
        <v>22</v>
      </c>
      <c r="E243" s="0" t="s">
        <v>7642</v>
      </c>
      <c r="F243" s="0" t="s">
        <v>4556</v>
      </c>
      <c r="G243" s="0" t="s">
        <v>105</v>
      </c>
      <c r="H243" s="0" t="s">
        <v>105</v>
      </c>
      <c r="I243" s="0" t="s">
        <v>106</v>
      </c>
      <c r="J243" s="0" t="s">
        <v>7643</v>
      </c>
      <c r="K243" s="0" t="s">
        <v>7644</v>
      </c>
      <c r="L243" s="0" t="s">
        <v>7586</v>
      </c>
      <c r="M243" s="0" t="s">
        <v>102</v>
      </c>
      <c r="N243" s="0" t="s">
        <v>137</v>
      </c>
      <c r="O243" s="0" t="s">
        <v>105</v>
      </c>
      <c r="P243" s="0" t="s">
        <v>105</v>
      </c>
      <c r="Q243" s="0" t="s">
        <v>106</v>
      </c>
      <c r="R243" s="0" t="s">
        <v>7643</v>
      </c>
      <c r="S243" s="0" t="s">
        <v>7644</v>
      </c>
      <c r="T243" s="0" t="s">
        <v>7101</v>
      </c>
      <c r="U243" s="0" t="s">
        <v>7102</v>
      </c>
      <c r="V243" s="0" t="s">
        <v>764</v>
      </c>
      <c r="W243" s="0" t="s">
        <v>7045</v>
      </c>
      <c r="X243" s="0" t="s">
        <v>7103</v>
      </c>
      <c r="Y243" s="0" t="s">
        <v>7102</v>
      </c>
      <c r="Z243" s="0" t="s">
        <v>7645</v>
      </c>
      <c r="AA243" s="0" t="s">
        <v>7646</v>
      </c>
      <c r="AB243" s="0" t="s">
        <v>7647</v>
      </c>
      <c r="AC243" s="0" t="s">
        <v>62</v>
      </c>
      <c r="AD243" s="0" t="s">
        <v>62</v>
      </c>
      <c r="AE243" s="0" t="s">
        <v>62</v>
      </c>
      <c r="AF243" s="0" t="s">
        <v>205</v>
      </c>
      <c r="AG243" s="0" t="s">
        <v>3212</v>
      </c>
      <c r="AH243" s="0" t="s">
        <v>205</v>
      </c>
      <c r="AI243" s="0" t="s">
        <v>3212</v>
      </c>
      <c r="AJ243" s="0" t="s">
        <v>205</v>
      </c>
      <c r="AK243" s="0" t="s">
        <v>3212</v>
      </c>
      <c r="AL243" s="0" t="s">
        <v>7055</v>
      </c>
    </row>
    <row customHeight="1" ht="11.25">
      <c r="A244" s="0" t="s">
        <v>22</v>
      </c>
      <c r="B244" s="0" t="s">
        <v>48</v>
      </c>
      <c r="C244" s="0" t="s">
        <v>50</v>
      </c>
      <c r="D244" s="0" t="s">
        <v>22</v>
      </c>
      <c r="E244" s="0" t="s">
        <v>7090</v>
      </c>
      <c r="F244" s="0" t="s">
        <v>4556</v>
      </c>
      <c r="G244" s="0" t="s">
        <v>105</v>
      </c>
      <c r="H244" s="0" t="s">
        <v>105</v>
      </c>
      <c r="I244" s="0" t="s">
        <v>106</v>
      </c>
      <c r="J244" s="0" t="s">
        <v>7643</v>
      </c>
      <c r="K244" s="0" t="s">
        <v>7644</v>
      </c>
      <c r="L244" s="0" t="s">
        <v>7648</v>
      </c>
      <c r="M244" s="0" t="s">
        <v>7649</v>
      </c>
      <c r="N244" s="0" t="s">
        <v>137</v>
      </c>
      <c r="O244" s="0" t="s">
        <v>105</v>
      </c>
      <c r="P244" s="0" t="s">
        <v>105</v>
      </c>
      <c r="Q244" s="0" t="s">
        <v>106</v>
      </c>
      <c r="R244" s="0" t="s">
        <v>7643</v>
      </c>
      <c r="S244" s="0" t="s">
        <v>7644</v>
      </c>
      <c r="T244" s="0" t="s">
        <v>7101</v>
      </c>
      <c r="U244" s="0" t="s">
        <v>7102</v>
      </c>
      <c r="V244" s="0" t="s">
        <v>764</v>
      </c>
      <c r="W244" s="0" t="s">
        <v>7045</v>
      </c>
      <c r="X244" s="0" t="s">
        <v>7103</v>
      </c>
      <c r="Y244" s="0" t="s">
        <v>7102</v>
      </c>
      <c r="Z244" s="0" t="s">
        <v>7650</v>
      </c>
      <c r="AA244" s="0" t="s">
        <v>7651</v>
      </c>
      <c r="AB244" s="0" t="s">
        <v>7652</v>
      </c>
      <c r="AC244" s="0" t="s">
        <v>62</v>
      </c>
      <c r="AD244" s="0" t="s">
        <v>62</v>
      </c>
      <c r="AE244" s="0" t="s">
        <v>62</v>
      </c>
      <c r="AF244" s="0" t="s">
        <v>7653</v>
      </c>
      <c r="AG244" s="0" t="s">
        <v>7654</v>
      </c>
      <c r="AH244" s="0" t="s">
        <v>7655</v>
      </c>
      <c r="AI244" s="0" t="s">
        <v>7656</v>
      </c>
      <c r="AJ244" s="0" t="s">
        <v>7655</v>
      </c>
      <c r="AK244" s="0" t="s">
        <v>7656</v>
      </c>
      <c r="AL244" s="0" t="s">
        <v>7657</v>
      </c>
    </row>
    <row customHeight="1" ht="11.25">
      <c r="A245" s="0" t="s">
        <v>22</v>
      </c>
      <c r="B245" s="0" t="s">
        <v>48</v>
      </c>
      <c r="C245" s="0" t="s">
        <v>50</v>
      </c>
      <c r="D245" s="0" t="s">
        <v>22</v>
      </c>
      <c r="E245" s="0" t="s">
        <v>7090</v>
      </c>
      <c r="F245" s="0" t="s">
        <v>4556</v>
      </c>
      <c r="G245" s="0" t="s">
        <v>105</v>
      </c>
      <c r="H245" s="0" t="s">
        <v>105</v>
      </c>
      <c r="I245" s="0" t="s">
        <v>106</v>
      </c>
      <c r="J245" s="0" t="s">
        <v>7643</v>
      </c>
      <c r="K245" s="0" t="s">
        <v>7644</v>
      </c>
      <c r="L245" s="0" t="s">
        <v>7648</v>
      </c>
      <c r="M245" s="0" t="s">
        <v>7649</v>
      </c>
      <c r="N245" s="0" t="s">
        <v>137</v>
      </c>
      <c r="O245" s="0" t="s">
        <v>105</v>
      </c>
      <c r="P245" s="0" t="s">
        <v>105</v>
      </c>
      <c r="Q245" s="0" t="s">
        <v>106</v>
      </c>
      <c r="R245" s="0" t="s">
        <v>7643</v>
      </c>
      <c r="S245" s="0" t="s">
        <v>7644</v>
      </c>
      <c r="T245" s="0" t="s">
        <v>7101</v>
      </c>
      <c r="U245" s="0" t="s">
        <v>7102</v>
      </c>
      <c r="V245" s="0" t="s">
        <v>764</v>
      </c>
      <c r="W245" s="0" t="s">
        <v>7045</v>
      </c>
      <c r="X245" s="0" t="s">
        <v>7103</v>
      </c>
      <c r="Y245" s="0" t="s">
        <v>7102</v>
      </c>
      <c r="Z245" s="0" t="s">
        <v>7650</v>
      </c>
      <c r="AA245" s="0" t="s">
        <v>7651</v>
      </c>
      <c r="AB245" s="0" t="s">
        <v>7652</v>
      </c>
      <c r="AC245" s="0" t="s">
        <v>62</v>
      </c>
      <c r="AD245" s="0" t="s">
        <v>62</v>
      </c>
      <c r="AE245" s="0" t="s">
        <v>62</v>
      </c>
      <c r="AF245" s="0" t="s">
        <v>7655</v>
      </c>
      <c r="AG245" s="0" t="s">
        <v>7654</v>
      </c>
      <c r="AH245" s="0" t="s">
        <v>7655</v>
      </c>
      <c r="AI245" s="0" t="s">
        <v>7654</v>
      </c>
      <c r="AJ245" s="0" t="s">
        <v>7655</v>
      </c>
      <c r="AK245" s="0" t="s">
        <v>7654</v>
      </c>
      <c r="AL245" s="0" t="s">
        <v>7657</v>
      </c>
    </row>
    <row customHeight="1" ht="11.25">
      <c r="A246" s="0" t="s">
        <v>22</v>
      </c>
      <c r="B246" s="0" t="s">
        <v>48</v>
      </c>
      <c r="C246" s="0" t="s">
        <v>50</v>
      </c>
      <c r="D246" s="0" t="s">
        <v>22</v>
      </c>
      <c r="E246" s="0" t="s">
        <v>2301</v>
      </c>
      <c r="F246" s="0" t="s">
        <v>4556</v>
      </c>
      <c r="G246" s="0" t="s">
        <v>105</v>
      </c>
      <c r="H246" s="0" t="s">
        <v>105</v>
      </c>
      <c r="I246" s="0" t="s">
        <v>106</v>
      </c>
      <c r="J246" s="0" t="s">
        <v>7643</v>
      </c>
      <c r="K246" s="0" t="s">
        <v>7644</v>
      </c>
      <c r="L246" s="0" t="s">
        <v>7648</v>
      </c>
      <c r="M246" s="0" t="s">
        <v>7658</v>
      </c>
      <c r="N246" s="0" t="s">
        <v>137</v>
      </c>
      <c r="O246" s="0" t="s">
        <v>105</v>
      </c>
      <c r="P246" s="0" t="s">
        <v>105</v>
      </c>
      <c r="Q246" s="0" t="s">
        <v>106</v>
      </c>
      <c r="R246" s="0" t="s">
        <v>7643</v>
      </c>
      <c r="S246" s="0" t="s">
        <v>7644</v>
      </c>
      <c r="T246" s="0" t="s">
        <v>7101</v>
      </c>
      <c r="U246" s="0" t="s">
        <v>7102</v>
      </c>
      <c r="V246" s="0" t="s">
        <v>764</v>
      </c>
      <c r="W246" s="0" t="s">
        <v>7045</v>
      </c>
      <c r="X246" s="0" t="s">
        <v>7103</v>
      </c>
      <c r="Y246" s="0" t="s">
        <v>7102</v>
      </c>
      <c r="Z246" s="0" t="s">
        <v>7659</v>
      </c>
      <c r="AA246" s="0" t="s">
        <v>7660</v>
      </c>
      <c r="AB246" s="0" t="s">
        <v>7661</v>
      </c>
      <c r="AC246" s="0" t="s">
        <v>62</v>
      </c>
      <c r="AD246" s="0" t="s">
        <v>62</v>
      </c>
      <c r="AE246" s="0" t="s">
        <v>62</v>
      </c>
      <c r="AF246" s="0" t="s">
        <v>7662</v>
      </c>
      <c r="AG246" s="0" t="s">
        <v>7663</v>
      </c>
      <c r="AH246" s="0" t="s">
        <v>7662</v>
      </c>
      <c r="AI246" s="0" t="s">
        <v>7664</v>
      </c>
      <c r="AJ246" s="0" t="s">
        <v>7662</v>
      </c>
      <c r="AK246" s="0" t="s">
        <v>7664</v>
      </c>
      <c r="AL246" s="0" t="s">
        <v>7055</v>
      </c>
    </row>
    <row customHeight="1" ht="11.25">
      <c r="A247" s="0" t="s">
        <v>22</v>
      </c>
      <c r="B247" s="0" t="s">
        <v>48</v>
      </c>
      <c r="C247" s="0" t="s">
        <v>50</v>
      </c>
      <c r="D247" s="0" t="s">
        <v>22</v>
      </c>
      <c r="E247" s="0" t="s">
        <v>2301</v>
      </c>
      <c r="F247" s="0" t="s">
        <v>4556</v>
      </c>
      <c r="G247" s="0" t="s">
        <v>105</v>
      </c>
      <c r="H247" s="0" t="s">
        <v>105</v>
      </c>
      <c r="I247" s="0" t="s">
        <v>106</v>
      </c>
      <c r="J247" s="0" t="s">
        <v>7643</v>
      </c>
      <c r="K247" s="0" t="s">
        <v>7644</v>
      </c>
      <c r="L247" s="0" t="s">
        <v>7648</v>
      </c>
      <c r="M247" s="0" t="s">
        <v>7658</v>
      </c>
      <c r="N247" s="0" t="s">
        <v>137</v>
      </c>
      <c r="O247" s="0" t="s">
        <v>105</v>
      </c>
      <c r="P247" s="0" t="s">
        <v>105</v>
      </c>
      <c r="Q247" s="0" t="s">
        <v>106</v>
      </c>
      <c r="R247" s="0" t="s">
        <v>7643</v>
      </c>
      <c r="S247" s="0" t="s">
        <v>7644</v>
      </c>
      <c r="T247" s="0" t="s">
        <v>7101</v>
      </c>
      <c r="U247" s="0" t="s">
        <v>7102</v>
      </c>
      <c r="V247" s="0" t="s">
        <v>764</v>
      </c>
      <c r="W247" s="0" t="s">
        <v>7045</v>
      </c>
      <c r="X247" s="0" t="s">
        <v>7103</v>
      </c>
      <c r="Y247" s="0" t="s">
        <v>7102</v>
      </c>
      <c r="Z247" s="0" t="s">
        <v>7659</v>
      </c>
      <c r="AA247" s="0" t="s">
        <v>7660</v>
      </c>
      <c r="AB247" s="0" t="s">
        <v>7661</v>
      </c>
      <c r="AC247" s="0" t="s">
        <v>62</v>
      </c>
      <c r="AD247" s="0" t="s">
        <v>62</v>
      </c>
      <c r="AE247" s="0" t="s">
        <v>62</v>
      </c>
      <c r="AF247" s="0" t="s">
        <v>7662</v>
      </c>
      <c r="AG247" s="0" t="s">
        <v>7663</v>
      </c>
      <c r="AH247" s="0" t="s">
        <v>7662</v>
      </c>
      <c r="AI247" s="0" t="s">
        <v>7663</v>
      </c>
      <c r="AJ247" s="0" t="s">
        <v>7662</v>
      </c>
      <c r="AK247" s="0" t="s">
        <v>7663</v>
      </c>
      <c r="AL247" s="0" t="s">
        <v>7055</v>
      </c>
    </row>
    <row customHeight="1" ht="11.25">
      <c r="A248" s="0" t="s">
        <v>22</v>
      </c>
      <c r="B248" s="0" t="s">
        <v>48</v>
      </c>
      <c r="C248" s="0" t="s">
        <v>50</v>
      </c>
      <c r="D248" s="0" t="s">
        <v>22</v>
      </c>
      <c r="E248" s="0" t="s">
        <v>7665</v>
      </c>
      <c r="F248" s="0" t="s">
        <v>4556</v>
      </c>
      <c r="G248" s="0" t="s">
        <v>105</v>
      </c>
      <c r="H248" s="0" t="s">
        <v>105</v>
      </c>
      <c r="I248" s="0" t="s">
        <v>106</v>
      </c>
      <c r="J248" s="0" t="s">
        <v>4605</v>
      </c>
      <c r="K248" s="0" t="s">
        <v>7666</v>
      </c>
      <c r="L248" s="0" t="s">
        <v>7667</v>
      </c>
      <c r="M248" s="0" t="s">
        <v>5251</v>
      </c>
      <c r="N248" s="0" t="s">
        <v>137</v>
      </c>
      <c r="O248" s="0" t="s">
        <v>105</v>
      </c>
      <c r="P248" s="0" t="s">
        <v>105</v>
      </c>
      <c r="Q248" s="0" t="s">
        <v>106</v>
      </c>
      <c r="R248" s="0" t="s">
        <v>4605</v>
      </c>
      <c r="S248" s="0" t="s">
        <v>7666</v>
      </c>
      <c r="T248" s="0" t="s">
        <v>7101</v>
      </c>
      <c r="U248" s="0" t="s">
        <v>7102</v>
      </c>
      <c r="V248" s="0" t="s">
        <v>764</v>
      </c>
      <c r="W248" s="0" t="s">
        <v>7045</v>
      </c>
      <c r="X248" s="0" t="s">
        <v>7103</v>
      </c>
      <c r="Y248" s="0" t="s">
        <v>7102</v>
      </c>
      <c r="Z248" s="0" t="s">
        <v>7668</v>
      </c>
      <c r="AA248" s="0" t="s">
        <v>7669</v>
      </c>
      <c r="AB248" s="0" t="s">
        <v>7652</v>
      </c>
      <c r="AC248" s="0" t="s">
        <v>62</v>
      </c>
      <c r="AD248" s="0" t="s">
        <v>62</v>
      </c>
      <c r="AE248" s="0" t="s">
        <v>62</v>
      </c>
      <c r="AF248" s="0" t="s">
        <v>7274</v>
      </c>
      <c r="AG248" s="0" t="s">
        <v>7670</v>
      </c>
      <c r="AH248" s="0" t="s">
        <v>7274</v>
      </c>
      <c r="AI248" s="0" t="s">
        <v>7670</v>
      </c>
      <c r="AJ248" s="0" t="s">
        <v>7274</v>
      </c>
      <c r="AK248" s="0" t="s">
        <v>7670</v>
      </c>
      <c r="AL248" s="0" t="s">
        <v>7061</v>
      </c>
    </row>
    <row customHeight="1" ht="11.25">
      <c r="A249" s="0" t="s">
        <v>22</v>
      </c>
      <c r="B249" s="0" t="s">
        <v>48</v>
      </c>
      <c r="C249" s="0" t="s">
        <v>50</v>
      </c>
      <c r="D249" s="0" t="s">
        <v>22</v>
      </c>
      <c r="E249" s="0" t="s">
        <v>7665</v>
      </c>
      <c r="F249" s="0" t="s">
        <v>4556</v>
      </c>
      <c r="G249" s="0" t="s">
        <v>105</v>
      </c>
      <c r="H249" s="0" t="s">
        <v>105</v>
      </c>
      <c r="I249" s="0" t="s">
        <v>106</v>
      </c>
      <c r="J249" s="0" t="s">
        <v>4605</v>
      </c>
      <c r="K249" s="0" t="s">
        <v>7666</v>
      </c>
      <c r="L249" s="0" t="s">
        <v>7667</v>
      </c>
      <c r="M249" s="0" t="s">
        <v>5251</v>
      </c>
      <c r="N249" s="0" t="s">
        <v>137</v>
      </c>
      <c r="O249" s="0" t="s">
        <v>105</v>
      </c>
      <c r="P249" s="0" t="s">
        <v>105</v>
      </c>
      <c r="Q249" s="0" t="s">
        <v>106</v>
      </c>
      <c r="R249" s="0" t="s">
        <v>4605</v>
      </c>
      <c r="S249" s="0" t="s">
        <v>7666</v>
      </c>
      <c r="T249" s="0" t="s">
        <v>7101</v>
      </c>
      <c r="U249" s="0" t="s">
        <v>7102</v>
      </c>
      <c r="V249" s="0" t="s">
        <v>764</v>
      </c>
      <c r="W249" s="0" t="s">
        <v>7045</v>
      </c>
      <c r="X249" s="0" t="s">
        <v>7103</v>
      </c>
      <c r="Y249" s="0" t="s">
        <v>7102</v>
      </c>
      <c r="Z249" s="0" t="s">
        <v>7668</v>
      </c>
      <c r="AA249" s="0" t="s">
        <v>7669</v>
      </c>
      <c r="AB249" s="0" t="s">
        <v>7652</v>
      </c>
      <c r="AC249" s="0" t="s">
        <v>62</v>
      </c>
      <c r="AD249" s="0" t="s">
        <v>62</v>
      </c>
      <c r="AE249" s="0" t="s">
        <v>62</v>
      </c>
      <c r="AF249" s="0" t="s">
        <v>7274</v>
      </c>
      <c r="AG249" s="0" t="s">
        <v>7670</v>
      </c>
      <c r="AH249" s="0" t="s">
        <v>7274</v>
      </c>
      <c r="AI249" s="0" t="s">
        <v>7670</v>
      </c>
      <c r="AJ249" s="0" t="s">
        <v>7274</v>
      </c>
      <c r="AK249" s="0" t="s">
        <v>7670</v>
      </c>
      <c r="AL249" s="0" t="s">
        <v>7061</v>
      </c>
    </row>
    <row customHeight="1" ht="11.25">
      <c r="A250" s="0" t="s">
        <v>22</v>
      </c>
      <c r="B250" s="0" t="s">
        <v>48</v>
      </c>
      <c r="C250" s="0" t="s">
        <v>50</v>
      </c>
      <c r="D250" s="0" t="s">
        <v>22</v>
      </c>
      <c r="E250" s="0" t="s">
        <v>7671</v>
      </c>
      <c r="F250" s="0" t="s">
        <v>4556</v>
      </c>
      <c r="G250" s="0" t="s">
        <v>105</v>
      </c>
      <c r="H250" s="0" t="s">
        <v>105</v>
      </c>
      <c r="I250" s="0" t="s">
        <v>106</v>
      </c>
      <c r="J250" s="0" t="s">
        <v>7672</v>
      </c>
      <c r="K250" s="0" t="s">
        <v>7673</v>
      </c>
      <c r="L250" s="0" t="s">
        <v>7674</v>
      </c>
      <c r="M250" s="0" t="s">
        <v>155</v>
      </c>
      <c r="N250" s="0" t="s">
        <v>137</v>
      </c>
      <c r="O250" s="0" t="s">
        <v>105</v>
      </c>
      <c r="P250" s="0" t="s">
        <v>105</v>
      </c>
      <c r="Q250" s="0" t="s">
        <v>106</v>
      </c>
      <c r="R250" s="0" t="s">
        <v>7672</v>
      </c>
      <c r="S250" s="0" t="s">
        <v>7673</v>
      </c>
      <c r="T250" s="0" t="s">
        <v>7101</v>
      </c>
      <c r="U250" s="0" t="s">
        <v>7481</v>
      </c>
      <c r="V250" s="0" t="s">
        <v>764</v>
      </c>
      <c r="W250" s="0" t="s">
        <v>7045</v>
      </c>
      <c r="X250" s="0" t="s">
        <v>7482</v>
      </c>
      <c r="Y250" s="0" t="s">
        <v>7102</v>
      </c>
      <c r="Z250" s="0" t="s">
        <v>4590</v>
      </c>
      <c r="AA250" s="0" t="s">
        <v>4514</v>
      </c>
      <c r="AB250" s="0" t="s">
        <v>7283</v>
      </c>
      <c r="AC250" s="0" t="s">
        <v>62</v>
      </c>
      <c r="AD250" s="0" t="s">
        <v>62</v>
      </c>
      <c r="AE250" s="0" t="s">
        <v>62</v>
      </c>
      <c r="AF250" s="0" t="s">
        <v>7189</v>
      </c>
      <c r="AG250" s="0" t="s">
        <v>7526</v>
      </c>
      <c r="AH250" s="0" t="s">
        <v>7189</v>
      </c>
      <c r="AI250" s="0" t="s">
        <v>7675</v>
      </c>
      <c r="AJ250" s="0" t="s">
        <v>7189</v>
      </c>
      <c r="AK250" s="0" t="s">
        <v>7675</v>
      </c>
      <c r="AL250" s="0" t="s">
        <v>7061</v>
      </c>
    </row>
    <row customHeight="1" ht="11.25">
      <c r="A251" s="0" t="s">
        <v>22</v>
      </c>
      <c r="B251" s="0" t="s">
        <v>48</v>
      </c>
      <c r="C251" s="0" t="s">
        <v>50</v>
      </c>
      <c r="D251" s="0" t="s">
        <v>22</v>
      </c>
      <c r="E251" s="0" t="s">
        <v>7676</v>
      </c>
      <c r="F251" s="0" t="s">
        <v>4556</v>
      </c>
      <c r="G251" s="0" t="s">
        <v>105</v>
      </c>
      <c r="H251" s="0" t="s">
        <v>105</v>
      </c>
      <c r="I251" s="0" t="s">
        <v>106</v>
      </c>
      <c r="J251" s="0" t="s">
        <v>7672</v>
      </c>
      <c r="K251" s="0" t="s">
        <v>7673</v>
      </c>
      <c r="L251" s="0" t="s">
        <v>7674</v>
      </c>
      <c r="M251" s="0" t="s">
        <v>155</v>
      </c>
      <c r="N251" s="0" t="s">
        <v>137</v>
      </c>
      <c r="O251" s="0" t="s">
        <v>105</v>
      </c>
      <c r="P251" s="0" t="s">
        <v>105</v>
      </c>
      <c r="Q251" s="0" t="s">
        <v>106</v>
      </c>
      <c r="R251" s="0" t="s">
        <v>7672</v>
      </c>
      <c r="S251" s="0" t="s">
        <v>7673</v>
      </c>
      <c r="T251" s="0" t="s">
        <v>7101</v>
      </c>
      <c r="U251" s="0" t="s">
        <v>7481</v>
      </c>
      <c r="V251" s="0" t="s">
        <v>764</v>
      </c>
      <c r="W251" s="0" t="s">
        <v>7045</v>
      </c>
      <c r="X251" s="0" t="s">
        <v>7482</v>
      </c>
      <c r="Y251" s="0" t="s">
        <v>7102</v>
      </c>
      <c r="Z251" s="0" t="s">
        <v>4590</v>
      </c>
      <c r="AA251" s="0" t="s">
        <v>4514</v>
      </c>
      <c r="AB251" s="0" t="s">
        <v>7283</v>
      </c>
      <c r="AC251" s="0" t="s">
        <v>62</v>
      </c>
      <c r="AD251" s="0" t="s">
        <v>62</v>
      </c>
      <c r="AE251" s="0" t="s">
        <v>62</v>
      </c>
      <c r="AF251" s="0" t="s">
        <v>7189</v>
      </c>
      <c r="AG251" s="0" t="s">
        <v>7526</v>
      </c>
      <c r="AH251" s="0" t="s">
        <v>7189</v>
      </c>
      <c r="AI251" s="0" t="s">
        <v>7526</v>
      </c>
      <c r="AJ251" s="0" t="s">
        <v>7189</v>
      </c>
      <c r="AK251" s="0" t="s">
        <v>7526</v>
      </c>
      <c r="AL251" s="0" t="s">
        <v>7061</v>
      </c>
    </row>
    <row customHeight="1" ht="11.25">
      <c r="A252" s="0" t="s">
        <v>22</v>
      </c>
      <c r="B252" s="0" t="s">
        <v>48</v>
      </c>
      <c r="C252" s="0" t="s">
        <v>50</v>
      </c>
      <c r="D252" s="0" t="s">
        <v>22</v>
      </c>
      <c r="E252" s="0" t="s">
        <v>7677</v>
      </c>
      <c r="F252" s="0" t="s">
        <v>4556</v>
      </c>
      <c r="G252" s="0" t="s">
        <v>105</v>
      </c>
      <c r="H252" s="0" t="s">
        <v>105</v>
      </c>
      <c r="I252" s="0" t="s">
        <v>106</v>
      </c>
      <c r="J252" s="0" t="s">
        <v>7672</v>
      </c>
      <c r="K252" s="0" t="s">
        <v>7673</v>
      </c>
      <c r="L252" s="0" t="s">
        <v>7678</v>
      </c>
      <c r="M252" s="0" t="s">
        <v>152</v>
      </c>
      <c r="N252" s="0" t="s">
        <v>137</v>
      </c>
      <c r="O252" s="0" t="s">
        <v>105</v>
      </c>
      <c r="P252" s="0" t="s">
        <v>105</v>
      </c>
      <c r="Q252" s="0" t="s">
        <v>106</v>
      </c>
      <c r="R252" s="0" t="s">
        <v>7672</v>
      </c>
      <c r="S252" s="0" t="s">
        <v>7673</v>
      </c>
      <c r="T252" s="0" t="s">
        <v>7101</v>
      </c>
      <c r="U252" s="0" t="s">
        <v>7102</v>
      </c>
      <c r="V252" s="0" t="s">
        <v>764</v>
      </c>
      <c r="W252" s="0" t="s">
        <v>7045</v>
      </c>
      <c r="X252" s="0" t="s">
        <v>7103</v>
      </c>
      <c r="Y252" s="0" t="s">
        <v>7102</v>
      </c>
      <c r="Z252" s="0" t="s">
        <v>7679</v>
      </c>
      <c r="AA252" s="0" t="s">
        <v>7646</v>
      </c>
      <c r="AB252" s="0" t="s">
        <v>7680</v>
      </c>
      <c r="AC252" s="0" t="s">
        <v>62</v>
      </c>
      <c r="AD252" s="0" t="s">
        <v>62</v>
      </c>
      <c r="AE252" s="0" t="s">
        <v>62</v>
      </c>
      <c r="AF252" s="0" t="s">
        <v>7681</v>
      </c>
      <c r="AG252" s="0" t="s">
        <v>7535</v>
      </c>
      <c r="AH252" s="0" t="s">
        <v>7681</v>
      </c>
      <c r="AI252" s="0" t="s">
        <v>7379</v>
      </c>
      <c r="AJ252" s="0" t="s">
        <v>7681</v>
      </c>
      <c r="AK252" s="0" t="s">
        <v>7379</v>
      </c>
      <c r="AL252" s="0" t="s">
        <v>7061</v>
      </c>
    </row>
    <row customHeight="1" ht="11.25">
      <c r="A253" s="0" t="s">
        <v>22</v>
      </c>
      <c r="B253" s="0" t="s">
        <v>48</v>
      </c>
      <c r="C253" s="0" t="s">
        <v>50</v>
      </c>
      <c r="D253" s="0" t="s">
        <v>22</v>
      </c>
      <c r="E253" s="0" t="s">
        <v>7682</v>
      </c>
      <c r="F253" s="0" t="s">
        <v>4556</v>
      </c>
      <c r="G253" s="0" t="s">
        <v>105</v>
      </c>
      <c r="H253" s="0" t="s">
        <v>105</v>
      </c>
      <c r="I253" s="0" t="s">
        <v>106</v>
      </c>
      <c r="J253" s="0" t="s">
        <v>7672</v>
      </c>
      <c r="K253" s="0" t="s">
        <v>7673</v>
      </c>
      <c r="L253" s="0" t="s">
        <v>7678</v>
      </c>
      <c r="M253" s="0" t="s">
        <v>152</v>
      </c>
      <c r="N253" s="0" t="s">
        <v>137</v>
      </c>
      <c r="O253" s="0" t="s">
        <v>105</v>
      </c>
      <c r="P253" s="0" t="s">
        <v>105</v>
      </c>
      <c r="Q253" s="0" t="s">
        <v>106</v>
      </c>
      <c r="R253" s="0" t="s">
        <v>7672</v>
      </c>
      <c r="S253" s="0" t="s">
        <v>7673</v>
      </c>
      <c r="T253" s="0" t="s">
        <v>7101</v>
      </c>
      <c r="U253" s="0" t="s">
        <v>7102</v>
      </c>
      <c r="V253" s="0" t="s">
        <v>764</v>
      </c>
      <c r="W253" s="0" t="s">
        <v>7045</v>
      </c>
      <c r="X253" s="0" t="s">
        <v>7103</v>
      </c>
      <c r="Y253" s="0" t="s">
        <v>7102</v>
      </c>
      <c r="Z253" s="0" t="s">
        <v>7679</v>
      </c>
      <c r="AA253" s="0" t="s">
        <v>7646</v>
      </c>
      <c r="AB253" s="0" t="s">
        <v>7680</v>
      </c>
      <c r="AC253" s="0" t="s">
        <v>62</v>
      </c>
      <c r="AD253" s="0" t="s">
        <v>62</v>
      </c>
      <c r="AE253" s="0" t="s">
        <v>62</v>
      </c>
      <c r="AF253" s="0" t="s">
        <v>7681</v>
      </c>
      <c r="AG253" s="0" t="s">
        <v>7535</v>
      </c>
      <c r="AH253" s="0" t="s">
        <v>7681</v>
      </c>
      <c r="AI253" s="0" t="s">
        <v>7535</v>
      </c>
      <c r="AJ253" s="0" t="s">
        <v>7681</v>
      </c>
      <c r="AK253" s="0" t="s">
        <v>7535</v>
      </c>
      <c r="AL253" s="0" t="s">
        <v>7061</v>
      </c>
    </row>
    <row customHeight="1" ht="11.25">
      <c r="A254" s="0" t="s">
        <v>22</v>
      </c>
      <c r="B254" s="0" t="s">
        <v>48</v>
      </c>
      <c r="C254" s="0" t="s">
        <v>50</v>
      </c>
      <c r="D254" s="0" t="s">
        <v>22</v>
      </c>
      <c r="E254" s="0" t="s">
        <v>7683</v>
      </c>
      <c r="F254" s="0" t="s">
        <v>7684</v>
      </c>
      <c r="G254" s="0" t="s">
        <v>105</v>
      </c>
      <c r="H254" s="0" t="s">
        <v>105</v>
      </c>
      <c r="I254" s="0" t="s">
        <v>106</v>
      </c>
      <c r="J254" s="0" t="s">
        <v>7672</v>
      </c>
      <c r="K254" s="0" t="s">
        <v>7673</v>
      </c>
      <c r="L254" s="0" t="s">
        <v>7685</v>
      </c>
      <c r="M254" s="0" t="s">
        <v>145</v>
      </c>
      <c r="N254" s="0" t="s">
        <v>137</v>
      </c>
      <c r="O254" s="0" t="s">
        <v>105</v>
      </c>
      <c r="P254" s="0" t="s">
        <v>105</v>
      </c>
      <c r="Q254" s="0" t="s">
        <v>106</v>
      </c>
      <c r="R254" s="0" t="s">
        <v>7672</v>
      </c>
      <c r="S254" s="0" t="s">
        <v>7673</v>
      </c>
      <c r="T254" s="0" t="s">
        <v>7101</v>
      </c>
      <c r="U254" s="0" t="s">
        <v>7481</v>
      </c>
      <c r="V254" s="0" t="s">
        <v>764</v>
      </c>
      <c r="W254" s="0" t="s">
        <v>7045</v>
      </c>
      <c r="X254" s="0" t="s">
        <v>7482</v>
      </c>
      <c r="Y254" s="0" t="s">
        <v>7102</v>
      </c>
      <c r="Z254" s="0" t="s">
        <v>4590</v>
      </c>
      <c r="AA254" s="0" t="s">
        <v>7686</v>
      </c>
      <c r="AB254" s="0" t="s">
        <v>7283</v>
      </c>
      <c r="AC254" s="0" t="s">
        <v>62</v>
      </c>
      <c r="AD254" s="0" t="s">
        <v>19</v>
      </c>
      <c r="AE254" s="0" t="s">
        <v>19</v>
      </c>
      <c r="AF254" s="0" t="s">
        <v>7373</v>
      </c>
      <c r="AG254" s="0" t="s">
        <v>7687</v>
      </c>
      <c r="AH254" s="0" t="s">
        <v>22</v>
      </c>
      <c r="AI254" s="0" t="s">
        <v>22</v>
      </c>
      <c r="AJ254" s="0" t="s">
        <v>22</v>
      </c>
      <c r="AK254" s="0" t="s">
        <v>22</v>
      </c>
      <c r="AL254" s="0" t="s">
        <v>7372</v>
      </c>
    </row>
    <row customHeight="1" ht="11.25">
      <c r="A255" s="0" t="s">
        <v>22</v>
      </c>
      <c r="B255" s="0" t="s">
        <v>48</v>
      </c>
      <c r="C255" s="0" t="s">
        <v>50</v>
      </c>
      <c r="D255" s="0" t="s">
        <v>22</v>
      </c>
      <c r="E255" s="0" t="s">
        <v>7683</v>
      </c>
      <c r="F255" s="0" t="s">
        <v>7684</v>
      </c>
      <c r="G255" s="0" t="s">
        <v>105</v>
      </c>
      <c r="H255" s="0" t="s">
        <v>105</v>
      </c>
      <c r="I255" s="0" t="s">
        <v>106</v>
      </c>
      <c r="J255" s="0" t="s">
        <v>7672</v>
      </c>
      <c r="K255" s="0" t="s">
        <v>7673</v>
      </c>
      <c r="L255" s="0" t="s">
        <v>7685</v>
      </c>
      <c r="M255" s="0" t="s">
        <v>145</v>
      </c>
      <c r="N255" s="0" t="s">
        <v>137</v>
      </c>
      <c r="O255" s="0" t="s">
        <v>105</v>
      </c>
      <c r="P255" s="0" t="s">
        <v>105</v>
      </c>
      <c r="Q255" s="0" t="s">
        <v>106</v>
      </c>
      <c r="R255" s="0" t="s">
        <v>7672</v>
      </c>
      <c r="S255" s="0" t="s">
        <v>7673</v>
      </c>
      <c r="T255" s="0" t="s">
        <v>7101</v>
      </c>
      <c r="U255" s="0" t="s">
        <v>7481</v>
      </c>
      <c r="V255" s="0" t="s">
        <v>764</v>
      </c>
      <c r="W255" s="0" t="s">
        <v>7045</v>
      </c>
      <c r="X255" s="0" t="s">
        <v>7482</v>
      </c>
      <c r="Y255" s="0" t="s">
        <v>7102</v>
      </c>
      <c r="Z255" s="0" t="s">
        <v>4590</v>
      </c>
      <c r="AA255" s="0" t="s">
        <v>7686</v>
      </c>
      <c r="AB255" s="0" t="s">
        <v>7283</v>
      </c>
      <c r="AC255" s="0" t="s">
        <v>62</v>
      </c>
      <c r="AD255" s="0" t="s">
        <v>19</v>
      </c>
      <c r="AE255" s="0" t="s">
        <v>19</v>
      </c>
      <c r="AF255" s="0" t="s">
        <v>7373</v>
      </c>
      <c r="AG255" s="0" t="s">
        <v>7687</v>
      </c>
      <c r="AH255" s="0" t="s">
        <v>22</v>
      </c>
      <c r="AI255" s="0" t="s">
        <v>22</v>
      </c>
      <c r="AJ255" s="0" t="s">
        <v>22</v>
      </c>
      <c r="AK255" s="0" t="s">
        <v>22</v>
      </c>
      <c r="AL255" s="0" t="s">
        <v>7372</v>
      </c>
    </row>
    <row customHeight="1" ht="11.25">
      <c r="A256" s="0" t="s">
        <v>22</v>
      </c>
      <c r="B256" s="0" t="s">
        <v>48</v>
      </c>
      <c r="C256" s="0" t="s">
        <v>50</v>
      </c>
      <c r="D256" s="0" t="s">
        <v>22</v>
      </c>
      <c r="E256" s="0" t="s">
        <v>7683</v>
      </c>
      <c r="F256" s="0" t="s">
        <v>4556</v>
      </c>
      <c r="G256" s="0" t="s">
        <v>105</v>
      </c>
      <c r="H256" s="0" t="s">
        <v>105</v>
      </c>
      <c r="I256" s="0" t="s">
        <v>106</v>
      </c>
      <c r="J256" s="0" t="s">
        <v>7672</v>
      </c>
      <c r="K256" s="0" t="s">
        <v>7673</v>
      </c>
      <c r="L256" s="0" t="s">
        <v>7688</v>
      </c>
      <c r="M256" s="0" t="s">
        <v>225</v>
      </c>
      <c r="N256" s="0" t="s">
        <v>137</v>
      </c>
      <c r="O256" s="0" t="s">
        <v>105</v>
      </c>
      <c r="P256" s="0" t="s">
        <v>105</v>
      </c>
      <c r="Q256" s="0" t="s">
        <v>106</v>
      </c>
      <c r="R256" s="0" t="s">
        <v>7672</v>
      </c>
      <c r="S256" s="0" t="s">
        <v>7673</v>
      </c>
      <c r="T256" s="0" t="s">
        <v>7101</v>
      </c>
      <c r="U256" s="0" t="s">
        <v>7102</v>
      </c>
      <c r="V256" s="0" t="s">
        <v>764</v>
      </c>
      <c r="W256" s="0" t="s">
        <v>7045</v>
      </c>
      <c r="X256" s="0" t="s">
        <v>7103</v>
      </c>
      <c r="Y256" s="0" t="s">
        <v>7102</v>
      </c>
      <c r="Z256" s="0" t="s">
        <v>7689</v>
      </c>
      <c r="AA256" s="0" t="s">
        <v>7690</v>
      </c>
      <c r="AB256" s="0" t="s">
        <v>7691</v>
      </c>
      <c r="AC256" s="0" t="s">
        <v>62</v>
      </c>
      <c r="AD256" s="0" t="s">
        <v>62</v>
      </c>
      <c r="AE256" s="0" t="s">
        <v>62</v>
      </c>
      <c r="AF256" s="0" t="s">
        <v>7692</v>
      </c>
      <c r="AG256" s="0" t="s">
        <v>7693</v>
      </c>
      <c r="AH256" s="0" t="s">
        <v>7692</v>
      </c>
      <c r="AI256" s="0" t="s">
        <v>7694</v>
      </c>
      <c r="AJ256" s="0" t="s">
        <v>7692</v>
      </c>
      <c r="AK256" s="0" t="s">
        <v>7694</v>
      </c>
      <c r="AL256" s="0" t="s">
        <v>7061</v>
      </c>
    </row>
    <row customHeight="1" ht="11.25">
      <c r="A257" s="0" t="s">
        <v>22</v>
      </c>
      <c r="B257" s="0" t="s">
        <v>48</v>
      </c>
      <c r="C257" s="0" t="s">
        <v>50</v>
      </c>
      <c r="D257" s="0" t="s">
        <v>22</v>
      </c>
      <c r="E257" s="0" t="s">
        <v>7683</v>
      </c>
      <c r="F257" s="0" t="s">
        <v>4556</v>
      </c>
      <c r="G257" s="0" t="s">
        <v>105</v>
      </c>
      <c r="H257" s="0" t="s">
        <v>105</v>
      </c>
      <c r="I257" s="0" t="s">
        <v>106</v>
      </c>
      <c r="J257" s="0" t="s">
        <v>7672</v>
      </c>
      <c r="K257" s="0" t="s">
        <v>7673</v>
      </c>
      <c r="L257" s="0" t="s">
        <v>7688</v>
      </c>
      <c r="M257" s="0" t="s">
        <v>225</v>
      </c>
      <c r="N257" s="0" t="s">
        <v>137</v>
      </c>
      <c r="O257" s="0" t="s">
        <v>105</v>
      </c>
      <c r="P257" s="0" t="s">
        <v>105</v>
      </c>
      <c r="Q257" s="0" t="s">
        <v>106</v>
      </c>
      <c r="R257" s="0" t="s">
        <v>7672</v>
      </c>
      <c r="S257" s="0" t="s">
        <v>7673</v>
      </c>
      <c r="T257" s="0" t="s">
        <v>7101</v>
      </c>
      <c r="U257" s="0" t="s">
        <v>7102</v>
      </c>
      <c r="V257" s="0" t="s">
        <v>764</v>
      </c>
      <c r="W257" s="0" t="s">
        <v>7045</v>
      </c>
      <c r="X257" s="0" t="s">
        <v>7103</v>
      </c>
      <c r="Y257" s="0" t="s">
        <v>7102</v>
      </c>
      <c r="Z257" s="0" t="s">
        <v>7689</v>
      </c>
      <c r="AA257" s="0" t="s">
        <v>7690</v>
      </c>
      <c r="AB257" s="0" t="s">
        <v>7691</v>
      </c>
      <c r="AC257" s="0" t="s">
        <v>62</v>
      </c>
      <c r="AD257" s="0" t="s">
        <v>62</v>
      </c>
      <c r="AE257" s="0" t="s">
        <v>62</v>
      </c>
      <c r="AF257" s="0" t="s">
        <v>7692</v>
      </c>
      <c r="AG257" s="0" t="s">
        <v>7693</v>
      </c>
      <c r="AH257" s="0" t="s">
        <v>7692</v>
      </c>
      <c r="AI257" s="0" t="s">
        <v>7693</v>
      </c>
      <c r="AJ257" s="0" t="s">
        <v>7692</v>
      </c>
      <c r="AK257" s="0" t="s">
        <v>7693</v>
      </c>
      <c r="AL257" s="0" t="s">
        <v>7061</v>
      </c>
    </row>
    <row customHeight="1" ht="11.25">
      <c r="A258" s="0" t="s">
        <v>22</v>
      </c>
      <c r="B258" s="0" t="s">
        <v>48</v>
      </c>
      <c r="C258" s="0" t="s">
        <v>50</v>
      </c>
      <c r="D258" s="0" t="s">
        <v>22</v>
      </c>
      <c r="E258" s="0" t="s">
        <v>7683</v>
      </c>
      <c r="F258" s="0" t="s">
        <v>4556</v>
      </c>
      <c r="G258" s="0" t="s">
        <v>105</v>
      </c>
      <c r="H258" s="0" t="s">
        <v>105</v>
      </c>
      <c r="I258" s="0" t="s">
        <v>106</v>
      </c>
      <c r="J258" s="0" t="s">
        <v>7695</v>
      </c>
      <c r="K258" s="0" t="s">
        <v>7696</v>
      </c>
      <c r="L258" s="0" t="s">
        <v>7697</v>
      </c>
      <c r="M258" s="0" t="s">
        <v>7698</v>
      </c>
      <c r="N258" s="0" t="s">
        <v>137</v>
      </c>
      <c r="O258" s="0" t="s">
        <v>105</v>
      </c>
      <c r="P258" s="0" t="s">
        <v>105</v>
      </c>
      <c r="Q258" s="0" t="s">
        <v>106</v>
      </c>
      <c r="R258" s="0" t="s">
        <v>7695</v>
      </c>
      <c r="S258" s="0" t="s">
        <v>7696</v>
      </c>
      <c r="T258" s="0" t="s">
        <v>7101</v>
      </c>
      <c r="U258" s="0" t="s">
        <v>7102</v>
      </c>
      <c r="V258" s="0" t="s">
        <v>764</v>
      </c>
      <c r="W258" s="0" t="s">
        <v>7045</v>
      </c>
      <c r="X258" s="0" t="s">
        <v>7103</v>
      </c>
      <c r="Y258" s="0" t="s">
        <v>7102</v>
      </c>
      <c r="Z258" s="0" t="s">
        <v>7699</v>
      </c>
      <c r="AA258" s="0" t="s">
        <v>7669</v>
      </c>
      <c r="AB258" s="0" t="s">
        <v>7700</v>
      </c>
      <c r="AC258" s="0" t="s">
        <v>62</v>
      </c>
      <c r="AD258" s="0" t="s">
        <v>62</v>
      </c>
      <c r="AE258" s="0" t="s">
        <v>62</v>
      </c>
      <c r="AF258" s="0" t="s">
        <v>7701</v>
      </c>
      <c r="AG258" s="0" t="s">
        <v>7274</v>
      </c>
      <c r="AH258" s="0" t="s">
        <v>7702</v>
      </c>
      <c r="AI258" s="0" t="s">
        <v>4243</v>
      </c>
      <c r="AJ258" s="0" t="s">
        <v>7702</v>
      </c>
      <c r="AK258" s="0" t="s">
        <v>4243</v>
      </c>
      <c r="AL258" s="0" t="s">
        <v>7055</v>
      </c>
    </row>
    <row customHeight="1" ht="11.25">
      <c r="A259" s="0" t="s">
        <v>22</v>
      </c>
      <c r="B259" s="0" t="s">
        <v>48</v>
      </c>
      <c r="C259" s="0" t="s">
        <v>50</v>
      </c>
      <c r="D259" s="0" t="s">
        <v>22</v>
      </c>
      <c r="E259" s="0" t="s">
        <v>7683</v>
      </c>
      <c r="F259" s="0" t="s">
        <v>4556</v>
      </c>
      <c r="G259" s="0" t="s">
        <v>105</v>
      </c>
      <c r="H259" s="0" t="s">
        <v>105</v>
      </c>
      <c r="I259" s="0" t="s">
        <v>106</v>
      </c>
      <c r="J259" s="0" t="s">
        <v>7695</v>
      </c>
      <c r="K259" s="0" t="s">
        <v>7696</v>
      </c>
      <c r="L259" s="0" t="s">
        <v>7697</v>
      </c>
      <c r="M259" s="0" t="s">
        <v>7698</v>
      </c>
      <c r="N259" s="0" t="s">
        <v>137</v>
      </c>
      <c r="O259" s="0" t="s">
        <v>105</v>
      </c>
      <c r="P259" s="0" t="s">
        <v>105</v>
      </c>
      <c r="Q259" s="0" t="s">
        <v>106</v>
      </c>
      <c r="R259" s="0" t="s">
        <v>7695</v>
      </c>
      <c r="S259" s="0" t="s">
        <v>7696</v>
      </c>
      <c r="T259" s="0" t="s">
        <v>7101</v>
      </c>
      <c r="U259" s="0" t="s">
        <v>7102</v>
      </c>
      <c r="V259" s="0" t="s">
        <v>764</v>
      </c>
      <c r="W259" s="0" t="s">
        <v>7045</v>
      </c>
      <c r="X259" s="0" t="s">
        <v>7103</v>
      </c>
      <c r="Y259" s="0" t="s">
        <v>7102</v>
      </c>
      <c r="Z259" s="0" t="s">
        <v>7699</v>
      </c>
      <c r="AA259" s="0" t="s">
        <v>7669</v>
      </c>
      <c r="AB259" s="0" t="s">
        <v>7700</v>
      </c>
      <c r="AC259" s="0" t="s">
        <v>62</v>
      </c>
      <c r="AD259" s="0" t="s">
        <v>62</v>
      </c>
      <c r="AE259" s="0" t="s">
        <v>62</v>
      </c>
      <c r="AF259" s="0" t="s">
        <v>7701</v>
      </c>
      <c r="AG259" s="0" t="s">
        <v>7274</v>
      </c>
      <c r="AH259" s="0" t="s">
        <v>7701</v>
      </c>
      <c r="AI259" s="0" t="s">
        <v>7274</v>
      </c>
      <c r="AJ259" s="0" t="s">
        <v>7701</v>
      </c>
      <c r="AK259" s="0" t="s">
        <v>7274</v>
      </c>
      <c r="AL259" s="0" t="s">
        <v>7055</v>
      </c>
    </row>
    <row customHeight="1" ht="11.25">
      <c r="A260" s="0" t="s">
        <v>22</v>
      </c>
      <c r="B260" s="0" t="s">
        <v>48</v>
      </c>
      <c r="C260" s="0" t="s">
        <v>50</v>
      </c>
      <c r="D260" s="0" t="s">
        <v>22</v>
      </c>
      <c r="E260" s="0" t="s">
        <v>7683</v>
      </c>
      <c r="F260" s="0" t="s">
        <v>4556</v>
      </c>
      <c r="G260" s="0" t="s">
        <v>105</v>
      </c>
      <c r="H260" s="0" t="s">
        <v>105</v>
      </c>
      <c r="I260" s="0" t="s">
        <v>106</v>
      </c>
      <c r="J260" s="0" t="s">
        <v>7703</v>
      </c>
      <c r="K260" s="0" t="s">
        <v>7704</v>
      </c>
      <c r="L260" s="0" t="s">
        <v>7609</v>
      </c>
      <c r="M260" s="0" t="s">
        <v>126</v>
      </c>
      <c r="N260" s="0" t="s">
        <v>137</v>
      </c>
      <c r="O260" s="0" t="s">
        <v>105</v>
      </c>
      <c r="P260" s="0" t="s">
        <v>105</v>
      </c>
      <c r="Q260" s="0" t="s">
        <v>106</v>
      </c>
      <c r="R260" s="0" t="s">
        <v>7703</v>
      </c>
      <c r="S260" s="0" t="s">
        <v>7704</v>
      </c>
      <c r="T260" s="0" t="s">
        <v>7101</v>
      </c>
      <c r="U260" s="0" t="s">
        <v>7102</v>
      </c>
      <c r="V260" s="0" t="s">
        <v>764</v>
      </c>
      <c r="W260" s="0" t="s">
        <v>7045</v>
      </c>
      <c r="X260" s="0" t="s">
        <v>7103</v>
      </c>
      <c r="Y260" s="0" t="s">
        <v>7102</v>
      </c>
      <c r="Z260" s="0" t="s">
        <v>7705</v>
      </c>
      <c r="AA260" s="0" t="s">
        <v>7706</v>
      </c>
      <c r="AB260" s="0" t="s">
        <v>7707</v>
      </c>
      <c r="AC260" s="0" t="s">
        <v>62</v>
      </c>
      <c r="AD260" s="0" t="s">
        <v>62</v>
      </c>
      <c r="AE260" s="0" t="s">
        <v>62</v>
      </c>
      <c r="AF260" s="0" t="s">
        <v>7708</v>
      </c>
      <c r="AG260" s="0" t="s">
        <v>7109</v>
      </c>
      <c r="AH260" s="0" t="s">
        <v>7708</v>
      </c>
      <c r="AI260" s="0" t="s">
        <v>7709</v>
      </c>
      <c r="AJ260" s="0" t="s">
        <v>7708</v>
      </c>
      <c r="AK260" s="0" t="s">
        <v>7709</v>
      </c>
      <c r="AL260" s="0" t="s">
        <v>7055</v>
      </c>
    </row>
    <row customHeight="1" ht="11.25">
      <c r="A261" s="0" t="s">
        <v>22</v>
      </c>
      <c r="B261" s="0" t="s">
        <v>48</v>
      </c>
      <c r="C261" s="0" t="s">
        <v>50</v>
      </c>
      <c r="D261" s="0" t="s">
        <v>22</v>
      </c>
      <c r="E261" s="0" t="s">
        <v>7683</v>
      </c>
      <c r="F261" s="0" t="s">
        <v>4556</v>
      </c>
      <c r="G261" s="0" t="s">
        <v>105</v>
      </c>
      <c r="H261" s="0" t="s">
        <v>105</v>
      </c>
      <c r="I261" s="0" t="s">
        <v>106</v>
      </c>
      <c r="J261" s="0" t="s">
        <v>7703</v>
      </c>
      <c r="K261" s="0" t="s">
        <v>7704</v>
      </c>
      <c r="L261" s="0" t="s">
        <v>7609</v>
      </c>
      <c r="M261" s="0" t="s">
        <v>126</v>
      </c>
      <c r="N261" s="0" t="s">
        <v>137</v>
      </c>
      <c r="O261" s="0" t="s">
        <v>105</v>
      </c>
      <c r="P261" s="0" t="s">
        <v>105</v>
      </c>
      <c r="Q261" s="0" t="s">
        <v>106</v>
      </c>
      <c r="R261" s="0" t="s">
        <v>7703</v>
      </c>
      <c r="S261" s="0" t="s">
        <v>7704</v>
      </c>
      <c r="T261" s="0" t="s">
        <v>7101</v>
      </c>
      <c r="U261" s="0" t="s">
        <v>7102</v>
      </c>
      <c r="V261" s="0" t="s">
        <v>764</v>
      </c>
      <c r="W261" s="0" t="s">
        <v>7045</v>
      </c>
      <c r="X261" s="0" t="s">
        <v>7103</v>
      </c>
      <c r="Y261" s="0" t="s">
        <v>7102</v>
      </c>
      <c r="Z261" s="0" t="s">
        <v>7705</v>
      </c>
      <c r="AA261" s="0" t="s">
        <v>7706</v>
      </c>
      <c r="AB261" s="0" t="s">
        <v>7707</v>
      </c>
      <c r="AC261" s="0" t="s">
        <v>62</v>
      </c>
      <c r="AD261" s="0" t="s">
        <v>62</v>
      </c>
      <c r="AE261" s="0" t="s">
        <v>62</v>
      </c>
      <c r="AF261" s="0" t="s">
        <v>7708</v>
      </c>
      <c r="AG261" s="0" t="s">
        <v>7109</v>
      </c>
      <c r="AH261" s="0" t="s">
        <v>7708</v>
      </c>
      <c r="AI261" s="0" t="s">
        <v>7109</v>
      </c>
      <c r="AJ261" s="0" t="s">
        <v>7708</v>
      </c>
      <c r="AK261" s="0" t="s">
        <v>7109</v>
      </c>
      <c r="AL261" s="0" t="s">
        <v>7055</v>
      </c>
    </row>
    <row customHeight="1" ht="11.25">
      <c r="A262" s="0" t="s">
        <v>22</v>
      </c>
      <c r="B262" s="0" t="s">
        <v>48</v>
      </c>
      <c r="C262" s="0" t="s">
        <v>50</v>
      </c>
      <c r="D262" s="0" t="s">
        <v>22</v>
      </c>
      <c r="E262" s="0" t="s">
        <v>7710</v>
      </c>
      <c r="F262" s="0" t="s">
        <v>4556</v>
      </c>
      <c r="G262" s="0" t="s">
        <v>117</v>
      </c>
      <c r="H262" s="0" t="s">
        <v>117</v>
      </c>
      <c r="I262" s="0" t="s">
        <v>118</v>
      </c>
      <c r="J262" s="0" t="s">
        <v>7711</v>
      </c>
      <c r="K262" s="0" t="s">
        <v>7712</v>
      </c>
      <c r="L262" s="0" t="s">
        <v>7713</v>
      </c>
      <c r="M262" s="0" t="s">
        <v>135</v>
      </c>
      <c r="N262" s="0" t="s">
        <v>137</v>
      </c>
      <c r="O262" s="0" t="s">
        <v>117</v>
      </c>
      <c r="P262" s="0" t="s">
        <v>117</v>
      </c>
      <c r="Q262" s="0" t="s">
        <v>118</v>
      </c>
      <c r="R262" s="0" t="s">
        <v>7711</v>
      </c>
      <c r="S262" s="0" t="s">
        <v>7712</v>
      </c>
      <c r="T262" s="0" t="s">
        <v>7043</v>
      </c>
      <c r="U262" s="0" t="s">
        <v>7044</v>
      </c>
      <c r="V262" s="0" t="s">
        <v>764</v>
      </c>
      <c r="W262" s="0" t="s">
        <v>7045</v>
      </c>
      <c r="X262" s="0" t="s">
        <v>7046</v>
      </c>
      <c r="Y262" s="0" t="s">
        <v>7044</v>
      </c>
      <c r="Z262" s="0" t="s">
        <v>7714</v>
      </c>
      <c r="AA262" s="0" t="s">
        <v>7715</v>
      </c>
      <c r="AB262" s="0" t="s">
        <v>7716</v>
      </c>
      <c r="AC262" s="0" t="s">
        <v>62</v>
      </c>
      <c r="AD262" s="0" t="s">
        <v>62</v>
      </c>
      <c r="AE262" s="0" t="s">
        <v>62</v>
      </c>
      <c r="AF262" s="0" t="s">
        <v>7189</v>
      </c>
      <c r="AG262" s="0" t="s">
        <v>7717</v>
      </c>
      <c r="AH262" s="0" t="s">
        <v>7189</v>
      </c>
      <c r="AI262" s="0" t="s">
        <v>7717</v>
      </c>
      <c r="AJ262" s="0" t="s">
        <v>7189</v>
      </c>
      <c r="AK262" s="0" t="s">
        <v>7717</v>
      </c>
      <c r="AL262" s="0" t="s">
        <v>7061</v>
      </c>
    </row>
    <row customHeight="1" ht="11.25">
      <c r="A263" s="0" t="s">
        <v>22</v>
      </c>
      <c r="B263" s="0" t="s">
        <v>48</v>
      </c>
      <c r="C263" s="0" t="s">
        <v>50</v>
      </c>
      <c r="D263" s="0" t="s">
        <v>22</v>
      </c>
      <c r="E263" s="0" t="s">
        <v>7710</v>
      </c>
      <c r="F263" s="0" t="s">
        <v>4556</v>
      </c>
      <c r="G263" s="0" t="s">
        <v>117</v>
      </c>
      <c r="H263" s="0" t="s">
        <v>117</v>
      </c>
      <c r="I263" s="0" t="s">
        <v>118</v>
      </c>
      <c r="J263" s="0" t="s">
        <v>7711</v>
      </c>
      <c r="K263" s="0" t="s">
        <v>7712</v>
      </c>
      <c r="L263" s="0" t="s">
        <v>7713</v>
      </c>
      <c r="M263" s="0" t="s">
        <v>135</v>
      </c>
      <c r="N263" s="0" t="s">
        <v>137</v>
      </c>
      <c r="O263" s="0" t="s">
        <v>117</v>
      </c>
      <c r="P263" s="0" t="s">
        <v>117</v>
      </c>
      <c r="Q263" s="0" t="s">
        <v>118</v>
      </c>
      <c r="R263" s="0" t="s">
        <v>7711</v>
      </c>
      <c r="S263" s="0" t="s">
        <v>7712</v>
      </c>
      <c r="T263" s="0" t="s">
        <v>7043</v>
      </c>
      <c r="U263" s="0" t="s">
        <v>7044</v>
      </c>
      <c r="V263" s="0" t="s">
        <v>764</v>
      </c>
      <c r="W263" s="0" t="s">
        <v>7045</v>
      </c>
      <c r="X263" s="0" t="s">
        <v>7046</v>
      </c>
      <c r="Y263" s="0" t="s">
        <v>7044</v>
      </c>
      <c r="Z263" s="0" t="s">
        <v>7714</v>
      </c>
      <c r="AA263" s="0" t="s">
        <v>7715</v>
      </c>
      <c r="AB263" s="0" t="s">
        <v>7716</v>
      </c>
      <c r="AC263" s="0" t="s">
        <v>62</v>
      </c>
      <c r="AD263" s="0" t="s">
        <v>62</v>
      </c>
      <c r="AE263" s="0" t="s">
        <v>62</v>
      </c>
      <c r="AF263" s="0" t="s">
        <v>7189</v>
      </c>
      <c r="AG263" s="0" t="s">
        <v>7717</v>
      </c>
      <c r="AH263" s="0" t="s">
        <v>7189</v>
      </c>
      <c r="AI263" s="0" t="s">
        <v>7718</v>
      </c>
      <c r="AJ263" s="0" t="s">
        <v>7189</v>
      </c>
      <c r="AK263" s="0" t="s">
        <v>7718</v>
      </c>
      <c r="AL263" s="0" t="s">
        <v>7061</v>
      </c>
    </row>
    <row customHeight="1" ht="11.25">
      <c r="A264" s="0" t="s">
        <v>22</v>
      </c>
      <c r="B264" s="0" t="s">
        <v>48</v>
      </c>
      <c r="C264" s="0" t="s">
        <v>50</v>
      </c>
      <c r="D264" s="0" t="s">
        <v>22</v>
      </c>
      <c r="E264" s="0" t="s">
        <v>7719</v>
      </c>
      <c r="F264" s="0" t="s">
        <v>4556</v>
      </c>
      <c r="G264" s="0" t="s">
        <v>117</v>
      </c>
      <c r="H264" s="0" t="s">
        <v>117</v>
      </c>
      <c r="I264" s="0" t="s">
        <v>118</v>
      </c>
      <c r="J264" s="0" t="s">
        <v>7711</v>
      </c>
      <c r="K264" s="0" t="s">
        <v>7712</v>
      </c>
      <c r="L264" s="0" t="s">
        <v>7720</v>
      </c>
      <c r="M264" s="0" t="s">
        <v>92</v>
      </c>
      <c r="N264" s="0" t="s">
        <v>137</v>
      </c>
      <c r="O264" s="0" t="s">
        <v>117</v>
      </c>
      <c r="P264" s="0" t="s">
        <v>117</v>
      </c>
      <c r="Q264" s="0" t="s">
        <v>118</v>
      </c>
      <c r="R264" s="0" t="s">
        <v>7711</v>
      </c>
      <c r="S264" s="0" t="s">
        <v>7712</v>
      </c>
      <c r="T264" s="0" t="s">
        <v>7043</v>
      </c>
      <c r="U264" s="0" t="s">
        <v>7044</v>
      </c>
      <c r="V264" s="0" t="s">
        <v>764</v>
      </c>
      <c r="W264" s="0" t="s">
        <v>7045</v>
      </c>
      <c r="X264" s="0" t="s">
        <v>7046</v>
      </c>
      <c r="Y264" s="0" t="s">
        <v>7044</v>
      </c>
      <c r="Z264" s="0" t="s">
        <v>7714</v>
      </c>
      <c r="AA264" s="0" t="s">
        <v>7715</v>
      </c>
      <c r="AB264" s="0" t="s">
        <v>7716</v>
      </c>
      <c r="AC264" s="0" t="s">
        <v>62</v>
      </c>
      <c r="AD264" s="0" t="s">
        <v>62</v>
      </c>
      <c r="AE264" s="0" t="s">
        <v>62</v>
      </c>
      <c r="AF264" s="0" t="s">
        <v>7393</v>
      </c>
      <c r="AG264" s="0" t="s">
        <v>7721</v>
      </c>
      <c r="AH264" s="0" t="s">
        <v>7393</v>
      </c>
      <c r="AI264" s="0" t="s">
        <v>7721</v>
      </c>
      <c r="AJ264" s="0" t="s">
        <v>7393</v>
      </c>
      <c r="AK264" s="0" t="s">
        <v>7721</v>
      </c>
      <c r="AL264" s="0" t="s">
        <v>7061</v>
      </c>
    </row>
    <row customHeight="1" ht="11.25">
      <c r="A265" s="0" t="s">
        <v>22</v>
      </c>
      <c r="B265" s="0" t="s">
        <v>48</v>
      </c>
      <c r="C265" s="0" t="s">
        <v>50</v>
      </c>
      <c r="D265" s="0" t="s">
        <v>22</v>
      </c>
      <c r="E265" s="0" t="s">
        <v>7719</v>
      </c>
      <c r="F265" s="0" t="s">
        <v>4556</v>
      </c>
      <c r="G265" s="0" t="s">
        <v>117</v>
      </c>
      <c r="H265" s="0" t="s">
        <v>117</v>
      </c>
      <c r="I265" s="0" t="s">
        <v>118</v>
      </c>
      <c r="J265" s="0" t="s">
        <v>7711</v>
      </c>
      <c r="K265" s="0" t="s">
        <v>7712</v>
      </c>
      <c r="L265" s="0" t="s">
        <v>7720</v>
      </c>
      <c r="M265" s="0" t="s">
        <v>92</v>
      </c>
      <c r="N265" s="0" t="s">
        <v>137</v>
      </c>
      <c r="O265" s="0" t="s">
        <v>117</v>
      </c>
      <c r="P265" s="0" t="s">
        <v>117</v>
      </c>
      <c r="Q265" s="0" t="s">
        <v>118</v>
      </c>
      <c r="R265" s="0" t="s">
        <v>7711</v>
      </c>
      <c r="S265" s="0" t="s">
        <v>7712</v>
      </c>
      <c r="T265" s="0" t="s">
        <v>7043</v>
      </c>
      <c r="U265" s="0" t="s">
        <v>7044</v>
      </c>
      <c r="V265" s="0" t="s">
        <v>764</v>
      </c>
      <c r="W265" s="0" t="s">
        <v>7045</v>
      </c>
      <c r="X265" s="0" t="s">
        <v>7046</v>
      </c>
      <c r="Y265" s="0" t="s">
        <v>7044</v>
      </c>
      <c r="Z265" s="0" t="s">
        <v>7714</v>
      </c>
      <c r="AA265" s="0" t="s">
        <v>7715</v>
      </c>
      <c r="AB265" s="0" t="s">
        <v>7716</v>
      </c>
      <c r="AC265" s="0" t="s">
        <v>62</v>
      </c>
      <c r="AD265" s="0" t="s">
        <v>62</v>
      </c>
      <c r="AE265" s="0" t="s">
        <v>62</v>
      </c>
      <c r="AF265" s="0" t="s">
        <v>7393</v>
      </c>
      <c r="AG265" s="0" t="s">
        <v>7721</v>
      </c>
      <c r="AH265" s="0" t="s">
        <v>7393</v>
      </c>
      <c r="AI265" s="0" t="s">
        <v>7721</v>
      </c>
      <c r="AJ265" s="0" t="s">
        <v>7393</v>
      </c>
      <c r="AK265" s="0" t="s">
        <v>7721</v>
      </c>
      <c r="AL265" s="0" t="s">
        <v>7061</v>
      </c>
    </row>
    <row customHeight="1" ht="11.25">
      <c r="A266" s="0" t="s">
        <v>22</v>
      </c>
      <c r="B266" s="0" t="s">
        <v>48</v>
      </c>
      <c r="C266" s="0" t="s">
        <v>50</v>
      </c>
      <c r="D266" s="0" t="s">
        <v>22</v>
      </c>
      <c r="E266" s="0" t="s">
        <v>7722</v>
      </c>
      <c r="F266" s="0" t="s">
        <v>4556</v>
      </c>
      <c r="G266" s="0" t="s">
        <v>117</v>
      </c>
      <c r="H266" s="0" t="s">
        <v>117</v>
      </c>
      <c r="I266" s="0" t="s">
        <v>118</v>
      </c>
      <c r="J266" s="0" t="s">
        <v>7711</v>
      </c>
      <c r="K266" s="0" t="s">
        <v>7712</v>
      </c>
      <c r="L266" s="0" t="s">
        <v>7723</v>
      </c>
      <c r="M266" s="0" t="s">
        <v>6905</v>
      </c>
      <c r="N266" s="0" t="s">
        <v>137</v>
      </c>
      <c r="O266" s="0" t="s">
        <v>117</v>
      </c>
      <c r="P266" s="0" t="s">
        <v>117</v>
      </c>
      <c r="Q266" s="0" t="s">
        <v>118</v>
      </c>
      <c r="R266" s="0" t="s">
        <v>7711</v>
      </c>
      <c r="S266" s="0" t="s">
        <v>7712</v>
      </c>
      <c r="T266" s="0" t="s">
        <v>7445</v>
      </c>
      <c r="U266" s="0" t="s">
        <v>7044</v>
      </c>
      <c r="V266" s="0" t="s">
        <v>764</v>
      </c>
      <c r="W266" s="0" t="s">
        <v>7045</v>
      </c>
      <c r="X266" s="0" t="s">
        <v>7046</v>
      </c>
      <c r="Y266" s="0" t="s">
        <v>7044</v>
      </c>
      <c r="Z266" s="0" t="s">
        <v>7724</v>
      </c>
      <c r="AA266" s="0" t="s">
        <v>7725</v>
      </c>
      <c r="AB266" s="0" t="s">
        <v>7726</v>
      </c>
      <c r="AC266" s="0" t="s">
        <v>62</v>
      </c>
      <c r="AD266" s="0" t="s">
        <v>62</v>
      </c>
      <c r="AE266" s="0" t="s">
        <v>62</v>
      </c>
      <c r="AF266" s="0" t="s">
        <v>7189</v>
      </c>
      <c r="AG266" s="0" t="s">
        <v>7727</v>
      </c>
      <c r="AH266" s="0" t="s">
        <v>7189</v>
      </c>
      <c r="AI266" s="0" t="s">
        <v>7727</v>
      </c>
      <c r="AJ266" s="0" t="s">
        <v>7189</v>
      </c>
      <c r="AK266" s="0" t="s">
        <v>7727</v>
      </c>
      <c r="AL266" s="0" t="s">
        <v>7061</v>
      </c>
    </row>
    <row customHeight="1" ht="11.25">
      <c r="A267" s="0" t="s">
        <v>22</v>
      </c>
      <c r="B267" s="0" t="s">
        <v>48</v>
      </c>
      <c r="C267" s="0" t="s">
        <v>50</v>
      </c>
      <c r="D267" s="0" t="s">
        <v>22</v>
      </c>
      <c r="E267" s="0" t="s">
        <v>7722</v>
      </c>
      <c r="F267" s="0" t="s">
        <v>4556</v>
      </c>
      <c r="G267" s="0" t="s">
        <v>117</v>
      </c>
      <c r="H267" s="0" t="s">
        <v>117</v>
      </c>
      <c r="I267" s="0" t="s">
        <v>118</v>
      </c>
      <c r="J267" s="0" t="s">
        <v>7711</v>
      </c>
      <c r="K267" s="0" t="s">
        <v>7712</v>
      </c>
      <c r="L267" s="0" t="s">
        <v>7723</v>
      </c>
      <c r="M267" s="0" t="s">
        <v>6905</v>
      </c>
      <c r="N267" s="0" t="s">
        <v>137</v>
      </c>
      <c r="O267" s="0" t="s">
        <v>117</v>
      </c>
      <c r="P267" s="0" t="s">
        <v>117</v>
      </c>
      <c r="Q267" s="0" t="s">
        <v>118</v>
      </c>
      <c r="R267" s="0" t="s">
        <v>7711</v>
      </c>
      <c r="S267" s="0" t="s">
        <v>7712</v>
      </c>
      <c r="T267" s="0" t="s">
        <v>7445</v>
      </c>
      <c r="U267" s="0" t="s">
        <v>7044</v>
      </c>
      <c r="V267" s="0" t="s">
        <v>764</v>
      </c>
      <c r="W267" s="0" t="s">
        <v>7045</v>
      </c>
      <c r="X267" s="0" t="s">
        <v>7046</v>
      </c>
      <c r="Y267" s="0" t="s">
        <v>7044</v>
      </c>
      <c r="Z267" s="0" t="s">
        <v>7724</v>
      </c>
      <c r="AA267" s="0" t="s">
        <v>7725</v>
      </c>
      <c r="AB267" s="0" t="s">
        <v>7726</v>
      </c>
      <c r="AC267" s="0" t="s">
        <v>62</v>
      </c>
      <c r="AD267" s="0" t="s">
        <v>62</v>
      </c>
      <c r="AE267" s="0" t="s">
        <v>62</v>
      </c>
      <c r="AF267" s="0" t="s">
        <v>7189</v>
      </c>
      <c r="AG267" s="0" t="s">
        <v>7727</v>
      </c>
      <c r="AH267" s="0" t="s">
        <v>7189</v>
      </c>
      <c r="AI267" s="0" t="s">
        <v>7728</v>
      </c>
      <c r="AJ267" s="0" t="s">
        <v>7189</v>
      </c>
      <c r="AK267" s="0" t="s">
        <v>7728</v>
      </c>
      <c r="AL267" s="0" t="s">
        <v>7061</v>
      </c>
    </row>
    <row customHeight="1" ht="11.25">
      <c r="A268" s="0" t="s">
        <v>22</v>
      </c>
      <c r="B268" s="0" t="s">
        <v>48</v>
      </c>
      <c r="C268" s="0" t="s">
        <v>50</v>
      </c>
      <c r="D268" s="0" t="s">
        <v>22</v>
      </c>
      <c r="E268" s="0" t="s">
        <v>7729</v>
      </c>
      <c r="F268" s="0" t="s">
        <v>4556</v>
      </c>
      <c r="G268" s="0" t="s">
        <v>117</v>
      </c>
      <c r="H268" s="0" t="s">
        <v>117</v>
      </c>
      <c r="I268" s="0" t="s">
        <v>118</v>
      </c>
      <c r="J268" s="0" t="s">
        <v>7711</v>
      </c>
      <c r="K268" s="0" t="s">
        <v>7712</v>
      </c>
      <c r="L268" s="0" t="s">
        <v>7730</v>
      </c>
      <c r="M268" s="0" t="s">
        <v>7731</v>
      </c>
      <c r="N268" s="0" t="s">
        <v>137</v>
      </c>
      <c r="O268" s="0" t="s">
        <v>117</v>
      </c>
      <c r="P268" s="0" t="s">
        <v>117</v>
      </c>
      <c r="Q268" s="0" t="s">
        <v>118</v>
      </c>
      <c r="R268" s="0" t="s">
        <v>7711</v>
      </c>
      <c r="S268" s="0" t="s">
        <v>7712</v>
      </c>
      <c r="T268" s="0" t="s">
        <v>7043</v>
      </c>
      <c r="U268" s="0" t="s">
        <v>7044</v>
      </c>
      <c r="V268" s="0" t="s">
        <v>764</v>
      </c>
      <c r="W268" s="0" t="s">
        <v>7045</v>
      </c>
      <c r="X268" s="0" t="s">
        <v>7046</v>
      </c>
      <c r="Y268" s="0" t="s">
        <v>7044</v>
      </c>
      <c r="Z268" s="0" t="s">
        <v>7714</v>
      </c>
      <c r="AA268" s="0" t="s">
        <v>7715</v>
      </c>
      <c r="AB268" s="0" t="s">
        <v>7716</v>
      </c>
      <c r="AC268" s="0" t="s">
        <v>62</v>
      </c>
      <c r="AD268" s="0" t="s">
        <v>62</v>
      </c>
      <c r="AE268" s="0" t="s">
        <v>62</v>
      </c>
      <c r="AF268" s="0" t="s">
        <v>7300</v>
      </c>
      <c r="AG268" s="0" t="s">
        <v>7732</v>
      </c>
      <c r="AH268" s="0" t="s">
        <v>7300</v>
      </c>
      <c r="AI268" s="0" t="s">
        <v>7733</v>
      </c>
      <c r="AJ268" s="0" t="s">
        <v>7300</v>
      </c>
      <c r="AK268" s="0" t="s">
        <v>7733</v>
      </c>
      <c r="AL268" s="0" t="s">
        <v>7061</v>
      </c>
    </row>
    <row customHeight="1" ht="11.25">
      <c r="A269" s="0" t="s">
        <v>22</v>
      </c>
      <c r="B269" s="0" t="s">
        <v>48</v>
      </c>
      <c r="C269" s="0" t="s">
        <v>50</v>
      </c>
      <c r="D269" s="0" t="s">
        <v>22</v>
      </c>
      <c r="E269" s="0" t="s">
        <v>7729</v>
      </c>
      <c r="F269" s="0" t="s">
        <v>4556</v>
      </c>
      <c r="G269" s="0" t="s">
        <v>117</v>
      </c>
      <c r="H269" s="0" t="s">
        <v>117</v>
      </c>
      <c r="I269" s="0" t="s">
        <v>118</v>
      </c>
      <c r="J269" s="0" t="s">
        <v>7711</v>
      </c>
      <c r="K269" s="0" t="s">
        <v>7712</v>
      </c>
      <c r="L269" s="0" t="s">
        <v>7730</v>
      </c>
      <c r="M269" s="0" t="s">
        <v>7731</v>
      </c>
      <c r="N269" s="0" t="s">
        <v>137</v>
      </c>
      <c r="O269" s="0" t="s">
        <v>117</v>
      </c>
      <c r="P269" s="0" t="s">
        <v>117</v>
      </c>
      <c r="Q269" s="0" t="s">
        <v>118</v>
      </c>
      <c r="R269" s="0" t="s">
        <v>7711</v>
      </c>
      <c r="S269" s="0" t="s">
        <v>7712</v>
      </c>
      <c r="T269" s="0" t="s">
        <v>7043</v>
      </c>
      <c r="U269" s="0" t="s">
        <v>7044</v>
      </c>
      <c r="V269" s="0" t="s">
        <v>764</v>
      </c>
      <c r="W269" s="0" t="s">
        <v>7045</v>
      </c>
      <c r="X269" s="0" t="s">
        <v>7046</v>
      </c>
      <c r="Y269" s="0" t="s">
        <v>7044</v>
      </c>
      <c r="Z269" s="0" t="s">
        <v>7714</v>
      </c>
      <c r="AA269" s="0" t="s">
        <v>7715</v>
      </c>
      <c r="AB269" s="0" t="s">
        <v>7716</v>
      </c>
      <c r="AC269" s="0" t="s">
        <v>62</v>
      </c>
      <c r="AD269" s="0" t="s">
        <v>62</v>
      </c>
      <c r="AE269" s="0" t="s">
        <v>62</v>
      </c>
      <c r="AF269" s="0" t="s">
        <v>7300</v>
      </c>
      <c r="AG269" s="0" t="s">
        <v>7732</v>
      </c>
      <c r="AH269" s="0" t="s">
        <v>7300</v>
      </c>
      <c r="AI269" s="0" t="s">
        <v>7732</v>
      </c>
      <c r="AJ269" s="0" t="s">
        <v>7300</v>
      </c>
      <c r="AK269" s="0" t="s">
        <v>7732</v>
      </c>
      <c r="AL269" s="0" t="s">
        <v>7061</v>
      </c>
    </row>
    <row customHeight="1" ht="11.25">
      <c r="A270" s="0" t="s">
        <v>22</v>
      </c>
      <c r="B270" s="0" t="s">
        <v>48</v>
      </c>
      <c r="C270" s="0" t="s">
        <v>50</v>
      </c>
      <c r="D270" s="0" t="s">
        <v>22</v>
      </c>
      <c r="E270" s="0" t="s">
        <v>7734</v>
      </c>
      <c r="F270" s="0" t="s">
        <v>4556</v>
      </c>
      <c r="G270" s="0" t="s">
        <v>117</v>
      </c>
      <c r="H270" s="0" t="s">
        <v>117</v>
      </c>
      <c r="I270" s="0" t="s">
        <v>118</v>
      </c>
      <c r="J270" s="0" t="s">
        <v>7711</v>
      </c>
      <c r="K270" s="0" t="s">
        <v>7712</v>
      </c>
      <c r="L270" s="0" t="s">
        <v>7735</v>
      </c>
      <c r="M270" s="0" t="s">
        <v>7736</v>
      </c>
      <c r="N270" s="0" t="s">
        <v>137</v>
      </c>
      <c r="O270" s="0" t="s">
        <v>117</v>
      </c>
      <c r="P270" s="0" t="s">
        <v>117</v>
      </c>
      <c r="Q270" s="0" t="s">
        <v>118</v>
      </c>
      <c r="R270" s="0" t="s">
        <v>7711</v>
      </c>
      <c r="S270" s="0" t="s">
        <v>7712</v>
      </c>
      <c r="T270" s="0" t="s">
        <v>7043</v>
      </c>
      <c r="U270" s="0" t="s">
        <v>7044</v>
      </c>
      <c r="V270" s="0" t="s">
        <v>764</v>
      </c>
      <c r="W270" s="0" t="s">
        <v>7045</v>
      </c>
      <c r="X270" s="0" t="s">
        <v>7046</v>
      </c>
      <c r="Y270" s="0" t="s">
        <v>7044</v>
      </c>
      <c r="Z270" s="0" t="s">
        <v>7714</v>
      </c>
      <c r="AA270" s="0" t="s">
        <v>7715</v>
      </c>
      <c r="AB270" s="0" t="s">
        <v>7716</v>
      </c>
      <c r="AC270" s="0" t="s">
        <v>62</v>
      </c>
      <c r="AD270" s="0" t="s">
        <v>62</v>
      </c>
      <c r="AE270" s="0" t="s">
        <v>62</v>
      </c>
      <c r="AF270" s="0" t="s">
        <v>7737</v>
      </c>
      <c r="AG270" s="0" t="s">
        <v>7738</v>
      </c>
      <c r="AH270" s="0" t="s">
        <v>7737</v>
      </c>
      <c r="AI270" s="0" t="s">
        <v>7738</v>
      </c>
      <c r="AJ270" s="0" t="s">
        <v>7737</v>
      </c>
      <c r="AK270" s="0" t="s">
        <v>7738</v>
      </c>
      <c r="AL270" s="0" t="s">
        <v>7061</v>
      </c>
    </row>
    <row customHeight="1" ht="11.25">
      <c r="A271" s="0" t="s">
        <v>22</v>
      </c>
      <c r="B271" s="0" t="s">
        <v>48</v>
      </c>
      <c r="C271" s="0" t="s">
        <v>50</v>
      </c>
      <c r="D271" s="0" t="s">
        <v>22</v>
      </c>
      <c r="E271" s="0" t="s">
        <v>7734</v>
      </c>
      <c r="F271" s="0" t="s">
        <v>4556</v>
      </c>
      <c r="G271" s="0" t="s">
        <v>117</v>
      </c>
      <c r="H271" s="0" t="s">
        <v>117</v>
      </c>
      <c r="I271" s="0" t="s">
        <v>118</v>
      </c>
      <c r="J271" s="0" t="s">
        <v>7711</v>
      </c>
      <c r="K271" s="0" t="s">
        <v>7712</v>
      </c>
      <c r="L271" s="0" t="s">
        <v>7735</v>
      </c>
      <c r="M271" s="0" t="s">
        <v>7736</v>
      </c>
      <c r="N271" s="0" t="s">
        <v>137</v>
      </c>
      <c r="O271" s="0" t="s">
        <v>117</v>
      </c>
      <c r="P271" s="0" t="s">
        <v>117</v>
      </c>
      <c r="Q271" s="0" t="s">
        <v>118</v>
      </c>
      <c r="R271" s="0" t="s">
        <v>7711</v>
      </c>
      <c r="S271" s="0" t="s">
        <v>7712</v>
      </c>
      <c r="T271" s="0" t="s">
        <v>7043</v>
      </c>
      <c r="U271" s="0" t="s">
        <v>7044</v>
      </c>
      <c r="V271" s="0" t="s">
        <v>764</v>
      </c>
      <c r="W271" s="0" t="s">
        <v>7045</v>
      </c>
      <c r="X271" s="0" t="s">
        <v>7046</v>
      </c>
      <c r="Y271" s="0" t="s">
        <v>7044</v>
      </c>
      <c r="Z271" s="0" t="s">
        <v>7714</v>
      </c>
      <c r="AA271" s="0" t="s">
        <v>7715</v>
      </c>
      <c r="AB271" s="0" t="s">
        <v>7716</v>
      </c>
      <c r="AC271" s="0" t="s">
        <v>62</v>
      </c>
      <c r="AD271" s="0" t="s">
        <v>62</v>
      </c>
      <c r="AE271" s="0" t="s">
        <v>62</v>
      </c>
      <c r="AF271" s="0" t="s">
        <v>7737</v>
      </c>
      <c r="AG271" s="0" t="s">
        <v>7738</v>
      </c>
      <c r="AH271" s="0" t="s">
        <v>7737</v>
      </c>
      <c r="AI271" s="0" t="s">
        <v>7738</v>
      </c>
      <c r="AJ271" s="0" t="s">
        <v>7737</v>
      </c>
      <c r="AK271" s="0" t="s">
        <v>7738</v>
      </c>
      <c r="AL271" s="0" t="s">
        <v>7061</v>
      </c>
    </row>
    <row customHeight="1" ht="11.25">
      <c r="A272" s="0" t="s">
        <v>22</v>
      </c>
      <c r="B272" s="0" t="s">
        <v>48</v>
      </c>
      <c r="C272" s="0" t="s">
        <v>50</v>
      </c>
      <c r="D272" s="0" t="s">
        <v>22</v>
      </c>
      <c r="E272" s="0" t="s">
        <v>7739</v>
      </c>
      <c r="F272" s="0" t="s">
        <v>4556</v>
      </c>
      <c r="G272" s="0" t="s">
        <v>117</v>
      </c>
      <c r="H272" s="0" t="s">
        <v>117</v>
      </c>
      <c r="I272" s="0" t="s">
        <v>118</v>
      </c>
      <c r="J272" s="0" t="s">
        <v>7711</v>
      </c>
      <c r="K272" s="0" t="s">
        <v>7712</v>
      </c>
      <c r="L272" s="0" t="s">
        <v>7740</v>
      </c>
      <c r="M272" s="0" t="s">
        <v>7741</v>
      </c>
      <c r="N272" s="0" t="s">
        <v>137</v>
      </c>
      <c r="O272" s="0" t="s">
        <v>117</v>
      </c>
      <c r="P272" s="0" t="s">
        <v>117</v>
      </c>
      <c r="Q272" s="0" t="s">
        <v>118</v>
      </c>
      <c r="R272" s="0" t="s">
        <v>7711</v>
      </c>
      <c r="S272" s="0" t="s">
        <v>7712</v>
      </c>
      <c r="T272" s="0" t="s">
        <v>7101</v>
      </c>
      <c r="U272" s="0" t="s">
        <v>7481</v>
      </c>
      <c r="V272" s="0" t="s">
        <v>764</v>
      </c>
      <c r="W272" s="0" t="s">
        <v>7045</v>
      </c>
      <c r="X272" s="0" t="s">
        <v>7482</v>
      </c>
      <c r="Y272" s="0" t="s">
        <v>7102</v>
      </c>
      <c r="Z272" s="0" t="s">
        <v>19</v>
      </c>
      <c r="AA272" s="0" t="s">
        <v>7742</v>
      </c>
      <c r="AB272" s="0" t="s">
        <v>7283</v>
      </c>
      <c r="AC272" s="0" t="s">
        <v>62</v>
      </c>
      <c r="AD272" s="0" t="s">
        <v>62</v>
      </c>
      <c r="AE272" s="0" t="s">
        <v>62</v>
      </c>
      <c r="AF272" s="0" t="s">
        <v>7184</v>
      </c>
      <c r="AG272" s="0" t="s">
        <v>7743</v>
      </c>
      <c r="AH272" s="0" t="s">
        <v>7184</v>
      </c>
      <c r="AI272" s="0" t="s">
        <v>7743</v>
      </c>
      <c r="AJ272" s="0" t="s">
        <v>7184</v>
      </c>
      <c r="AK272" s="0" t="s">
        <v>7743</v>
      </c>
      <c r="AL272" s="0" t="s">
        <v>7061</v>
      </c>
    </row>
    <row customHeight="1" ht="11.25">
      <c r="A273" s="0" t="s">
        <v>22</v>
      </c>
      <c r="B273" s="0" t="s">
        <v>48</v>
      </c>
      <c r="C273" s="0" t="s">
        <v>50</v>
      </c>
      <c r="D273" s="0" t="s">
        <v>22</v>
      </c>
      <c r="E273" s="0" t="s">
        <v>7739</v>
      </c>
      <c r="F273" s="0" t="s">
        <v>4556</v>
      </c>
      <c r="G273" s="0" t="s">
        <v>117</v>
      </c>
      <c r="H273" s="0" t="s">
        <v>117</v>
      </c>
      <c r="I273" s="0" t="s">
        <v>118</v>
      </c>
      <c r="J273" s="0" t="s">
        <v>7711</v>
      </c>
      <c r="K273" s="0" t="s">
        <v>7712</v>
      </c>
      <c r="L273" s="0" t="s">
        <v>7740</v>
      </c>
      <c r="M273" s="0" t="s">
        <v>7741</v>
      </c>
      <c r="N273" s="0" t="s">
        <v>137</v>
      </c>
      <c r="O273" s="0" t="s">
        <v>117</v>
      </c>
      <c r="P273" s="0" t="s">
        <v>117</v>
      </c>
      <c r="Q273" s="0" t="s">
        <v>118</v>
      </c>
      <c r="R273" s="0" t="s">
        <v>7711</v>
      </c>
      <c r="S273" s="0" t="s">
        <v>7712</v>
      </c>
      <c r="T273" s="0" t="s">
        <v>7101</v>
      </c>
      <c r="U273" s="0" t="s">
        <v>7481</v>
      </c>
      <c r="V273" s="0" t="s">
        <v>764</v>
      </c>
      <c r="W273" s="0" t="s">
        <v>7045</v>
      </c>
      <c r="X273" s="0" t="s">
        <v>7482</v>
      </c>
      <c r="Y273" s="0" t="s">
        <v>7102</v>
      </c>
      <c r="Z273" s="0" t="s">
        <v>19</v>
      </c>
      <c r="AA273" s="0" t="s">
        <v>7742</v>
      </c>
      <c r="AB273" s="0" t="s">
        <v>7283</v>
      </c>
      <c r="AC273" s="0" t="s">
        <v>62</v>
      </c>
      <c r="AD273" s="0" t="s">
        <v>62</v>
      </c>
      <c r="AE273" s="0" t="s">
        <v>62</v>
      </c>
      <c r="AF273" s="0" t="s">
        <v>7184</v>
      </c>
      <c r="AG273" s="0" t="s">
        <v>7743</v>
      </c>
      <c r="AH273" s="0" t="s">
        <v>7744</v>
      </c>
      <c r="AI273" s="0" t="s">
        <v>7745</v>
      </c>
      <c r="AJ273" s="0" t="s">
        <v>7744</v>
      </c>
      <c r="AK273" s="0" t="s">
        <v>7745</v>
      </c>
      <c r="AL273" s="0" t="s">
        <v>7061</v>
      </c>
    </row>
    <row customHeight="1" ht="11.25">
      <c r="A274" s="0" t="s">
        <v>22</v>
      </c>
      <c r="B274" s="0" t="s">
        <v>48</v>
      </c>
      <c r="C274" s="0" t="s">
        <v>50</v>
      </c>
      <c r="D274" s="0" t="s">
        <v>22</v>
      </c>
      <c r="E274" s="0" t="s">
        <v>7746</v>
      </c>
      <c r="F274" s="0" t="s">
        <v>4556</v>
      </c>
      <c r="G274" s="0" t="s">
        <v>117</v>
      </c>
      <c r="H274" s="0" t="s">
        <v>117</v>
      </c>
      <c r="I274" s="0" t="s">
        <v>118</v>
      </c>
      <c r="J274" s="0" t="s">
        <v>7711</v>
      </c>
      <c r="K274" s="0" t="s">
        <v>7712</v>
      </c>
      <c r="L274" s="0" t="s">
        <v>7747</v>
      </c>
      <c r="M274" s="0" t="s">
        <v>5258</v>
      </c>
      <c r="N274" s="0" t="s">
        <v>137</v>
      </c>
      <c r="O274" s="0" t="s">
        <v>117</v>
      </c>
      <c r="P274" s="0" t="s">
        <v>117</v>
      </c>
      <c r="Q274" s="0" t="s">
        <v>118</v>
      </c>
      <c r="R274" s="0" t="s">
        <v>7711</v>
      </c>
      <c r="S274" s="0" t="s">
        <v>7712</v>
      </c>
      <c r="T274" s="0" t="s">
        <v>7043</v>
      </c>
      <c r="U274" s="0" t="s">
        <v>7044</v>
      </c>
      <c r="V274" s="0" t="s">
        <v>764</v>
      </c>
      <c r="W274" s="0" t="s">
        <v>7045</v>
      </c>
      <c r="X274" s="0" t="s">
        <v>7046</v>
      </c>
      <c r="Y274" s="0" t="s">
        <v>7044</v>
      </c>
      <c r="Z274" s="0" t="s">
        <v>7714</v>
      </c>
      <c r="AA274" s="0" t="s">
        <v>7715</v>
      </c>
      <c r="AB274" s="0" t="s">
        <v>7716</v>
      </c>
      <c r="AC274" s="0" t="s">
        <v>62</v>
      </c>
      <c r="AD274" s="0" t="s">
        <v>62</v>
      </c>
      <c r="AE274" s="0" t="s">
        <v>62</v>
      </c>
      <c r="AF274" s="0" t="s">
        <v>174</v>
      </c>
      <c r="AG274" s="0" t="s">
        <v>7748</v>
      </c>
      <c r="AH274" s="0" t="s">
        <v>174</v>
      </c>
      <c r="AI274" s="0" t="s">
        <v>7748</v>
      </c>
      <c r="AJ274" s="0" t="s">
        <v>174</v>
      </c>
      <c r="AK274" s="0" t="s">
        <v>7748</v>
      </c>
      <c r="AL274" s="0" t="s">
        <v>7061</v>
      </c>
    </row>
    <row customHeight="1" ht="11.25">
      <c r="A275" s="0" t="s">
        <v>22</v>
      </c>
      <c r="B275" s="0" t="s">
        <v>48</v>
      </c>
      <c r="C275" s="0" t="s">
        <v>50</v>
      </c>
      <c r="D275" s="0" t="s">
        <v>22</v>
      </c>
      <c r="E275" s="0" t="s">
        <v>7746</v>
      </c>
      <c r="F275" s="0" t="s">
        <v>4556</v>
      </c>
      <c r="G275" s="0" t="s">
        <v>117</v>
      </c>
      <c r="H275" s="0" t="s">
        <v>117</v>
      </c>
      <c r="I275" s="0" t="s">
        <v>118</v>
      </c>
      <c r="J275" s="0" t="s">
        <v>7711</v>
      </c>
      <c r="K275" s="0" t="s">
        <v>7712</v>
      </c>
      <c r="L275" s="0" t="s">
        <v>7747</v>
      </c>
      <c r="M275" s="0" t="s">
        <v>5258</v>
      </c>
      <c r="N275" s="0" t="s">
        <v>137</v>
      </c>
      <c r="O275" s="0" t="s">
        <v>117</v>
      </c>
      <c r="P275" s="0" t="s">
        <v>117</v>
      </c>
      <c r="Q275" s="0" t="s">
        <v>118</v>
      </c>
      <c r="R275" s="0" t="s">
        <v>7711</v>
      </c>
      <c r="S275" s="0" t="s">
        <v>7712</v>
      </c>
      <c r="T275" s="0" t="s">
        <v>7043</v>
      </c>
      <c r="U275" s="0" t="s">
        <v>7044</v>
      </c>
      <c r="V275" s="0" t="s">
        <v>764</v>
      </c>
      <c r="W275" s="0" t="s">
        <v>7045</v>
      </c>
      <c r="X275" s="0" t="s">
        <v>7046</v>
      </c>
      <c r="Y275" s="0" t="s">
        <v>7044</v>
      </c>
      <c r="Z275" s="0" t="s">
        <v>7714</v>
      </c>
      <c r="AA275" s="0" t="s">
        <v>7715</v>
      </c>
      <c r="AB275" s="0" t="s">
        <v>7716</v>
      </c>
      <c r="AC275" s="0" t="s">
        <v>62</v>
      </c>
      <c r="AD275" s="0" t="s">
        <v>62</v>
      </c>
      <c r="AE275" s="0" t="s">
        <v>62</v>
      </c>
      <c r="AF275" s="0" t="s">
        <v>174</v>
      </c>
      <c r="AG275" s="0" t="s">
        <v>7748</v>
      </c>
      <c r="AH275" s="0" t="s">
        <v>174</v>
      </c>
      <c r="AI275" s="0" t="s">
        <v>7749</v>
      </c>
      <c r="AJ275" s="0" t="s">
        <v>174</v>
      </c>
      <c r="AK275" s="0" t="s">
        <v>7749</v>
      </c>
      <c r="AL275" s="0" t="s">
        <v>7061</v>
      </c>
    </row>
    <row customHeight="1" ht="11.25">
      <c r="A276" s="0" t="s">
        <v>22</v>
      </c>
      <c r="B276" s="0" t="s">
        <v>48</v>
      </c>
      <c r="C276" s="0" t="s">
        <v>50</v>
      </c>
      <c r="D276" s="0" t="s">
        <v>22</v>
      </c>
      <c r="E276" s="0" t="s">
        <v>7750</v>
      </c>
      <c r="F276" s="0" t="s">
        <v>4556</v>
      </c>
      <c r="G276" s="0" t="s">
        <v>117</v>
      </c>
      <c r="H276" s="0" t="s">
        <v>117</v>
      </c>
      <c r="I276" s="0" t="s">
        <v>118</v>
      </c>
      <c r="J276" s="0" t="s">
        <v>7711</v>
      </c>
      <c r="K276" s="0" t="s">
        <v>7712</v>
      </c>
      <c r="L276" s="0" t="s">
        <v>7751</v>
      </c>
      <c r="M276" s="0" t="s">
        <v>198</v>
      </c>
      <c r="N276" s="0" t="s">
        <v>137</v>
      </c>
      <c r="O276" s="0" t="s">
        <v>117</v>
      </c>
      <c r="P276" s="0" t="s">
        <v>117</v>
      </c>
      <c r="Q276" s="0" t="s">
        <v>118</v>
      </c>
      <c r="R276" s="0" t="s">
        <v>7711</v>
      </c>
      <c r="S276" s="0" t="s">
        <v>7712</v>
      </c>
      <c r="T276" s="0" t="s">
        <v>7101</v>
      </c>
      <c r="U276" s="0" t="s">
        <v>7102</v>
      </c>
      <c r="V276" s="0" t="s">
        <v>764</v>
      </c>
      <c r="W276" s="0" t="s">
        <v>7045</v>
      </c>
      <c r="X276" s="0" t="s">
        <v>7103</v>
      </c>
      <c r="Y276" s="0" t="s">
        <v>7102</v>
      </c>
      <c r="Z276" s="0" t="s">
        <v>7752</v>
      </c>
      <c r="AA276" s="0" t="s">
        <v>7753</v>
      </c>
      <c r="AB276" s="0" t="s">
        <v>7754</v>
      </c>
      <c r="AC276" s="0" t="s">
        <v>62</v>
      </c>
      <c r="AD276" s="0" t="s">
        <v>62</v>
      </c>
      <c r="AE276" s="0" t="s">
        <v>62</v>
      </c>
      <c r="AF276" s="0" t="s">
        <v>2080</v>
      </c>
      <c r="AG276" s="0" t="s">
        <v>7755</v>
      </c>
      <c r="AH276" s="0" t="s">
        <v>2080</v>
      </c>
      <c r="AI276" s="0" t="s">
        <v>7755</v>
      </c>
      <c r="AJ276" s="0" t="s">
        <v>2080</v>
      </c>
      <c r="AK276" s="0" t="s">
        <v>7755</v>
      </c>
      <c r="AL276" s="0" t="s">
        <v>7055</v>
      </c>
    </row>
    <row customHeight="1" ht="11.25">
      <c r="A277" s="0" t="s">
        <v>22</v>
      </c>
      <c r="B277" s="0" t="s">
        <v>48</v>
      </c>
      <c r="C277" s="0" t="s">
        <v>50</v>
      </c>
      <c r="D277" s="0" t="s">
        <v>22</v>
      </c>
      <c r="E277" s="0" t="s">
        <v>7750</v>
      </c>
      <c r="F277" s="0" t="s">
        <v>4556</v>
      </c>
      <c r="G277" s="0" t="s">
        <v>117</v>
      </c>
      <c r="H277" s="0" t="s">
        <v>117</v>
      </c>
      <c r="I277" s="0" t="s">
        <v>118</v>
      </c>
      <c r="J277" s="0" t="s">
        <v>7711</v>
      </c>
      <c r="K277" s="0" t="s">
        <v>7712</v>
      </c>
      <c r="L277" s="0" t="s">
        <v>7751</v>
      </c>
      <c r="M277" s="0" t="s">
        <v>198</v>
      </c>
      <c r="N277" s="0" t="s">
        <v>137</v>
      </c>
      <c r="O277" s="0" t="s">
        <v>117</v>
      </c>
      <c r="P277" s="0" t="s">
        <v>117</v>
      </c>
      <c r="Q277" s="0" t="s">
        <v>118</v>
      </c>
      <c r="R277" s="0" t="s">
        <v>7711</v>
      </c>
      <c r="S277" s="0" t="s">
        <v>7712</v>
      </c>
      <c r="T277" s="0" t="s">
        <v>7101</v>
      </c>
      <c r="U277" s="0" t="s">
        <v>7102</v>
      </c>
      <c r="V277" s="0" t="s">
        <v>764</v>
      </c>
      <c r="W277" s="0" t="s">
        <v>7045</v>
      </c>
      <c r="X277" s="0" t="s">
        <v>7103</v>
      </c>
      <c r="Y277" s="0" t="s">
        <v>7102</v>
      </c>
      <c r="Z277" s="0" t="s">
        <v>7752</v>
      </c>
      <c r="AA277" s="0" t="s">
        <v>7753</v>
      </c>
      <c r="AB277" s="0" t="s">
        <v>7754</v>
      </c>
      <c r="AC277" s="0" t="s">
        <v>62</v>
      </c>
      <c r="AD277" s="0" t="s">
        <v>62</v>
      </c>
      <c r="AE277" s="0" t="s">
        <v>62</v>
      </c>
      <c r="AF277" s="0" t="s">
        <v>2080</v>
      </c>
      <c r="AG277" s="0" t="s">
        <v>7755</v>
      </c>
      <c r="AH277" s="0" t="s">
        <v>2080</v>
      </c>
      <c r="AI277" s="0" t="s">
        <v>7756</v>
      </c>
      <c r="AJ277" s="0" t="s">
        <v>2080</v>
      </c>
      <c r="AK277" s="0" t="s">
        <v>7756</v>
      </c>
      <c r="AL277" s="0" t="s">
        <v>7055</v>
      </c>
    </row>
    <row customHeight="1" ht="11.25">
      <c r="A278" s="0" t="s">
        <v>22</v>
      </c>
      <c r="B278" s="0" t="s">
        <v>48</v>
      </c>
      <c r="C278" s="0" t="s">
        <v>50</v>
      </c>
      <c r="D278" s="0" t="s">
        <v>22</v>
      </c>
      <c r="E278" s="0" t="s">
        <v>7757</v>
      </c>
      <c r="F278" s="0" t="s">
        <v>4556</v>
      </c>
      <c r="G278" s="0" t="s">
        <v>117</v>
      </c>
      <c r="H278" s="0" t="s">
        <v>117</v>
      </c>
      <c r="I278" s="0" t="s">
        <v>118</v>
      </c>
      <c r="J278" s="0" t="s">
        <v>7711</v>
      </c>
      <c r="K278" s="0" t="s">
        <v>7712</v>
      </c>
      <c r="L278" s="0" t="s">
        <v>7758</v>
      </c>
      <c r="M278" s="0" t="s">
        <v>7759</v>
      </c>
      <c r="N278" s="0" t="s">
        <v>137</v>
      </c>
      <c r="O278" s="0" t="s">
        <v>117</v>
      </c>
      <c r="P278" s="0" t="s">
        <v>117</v>
      </c>
      <c r="Q278" s="0" t="s">
        <v>118</v>
      </c>
      <c r="R278" s="0" t="s">
        <v>7711</v>
      </c>
      <c r="S278" s="0" t="s">
        <v>7712</v>
      </c>
      <c r="T278" s="0" t="s">
        <v>7043</v>
      </c>
      <c r="U278" s="0" t="s">
        <v>7044</v>
      </c>
      <c r="V278" s="0" t="s">
        <v>764</v>
      </c>
      <c r="W278" s="0" t="s">
        <v>7045</v>
      </c>
      <c r="X278" s="0" t="s">
        <v>7046</v>
      </c>
      <c r="Y278" s="0" t="s">
        <v>7044</v>
      </c>
      <c r="Z278" s="0" t="s">
        <v>7714</v>
      </c>
      <c r="AA278" s="0" t="s">
        <v>7715</v>
      </c>
      <c r="AB278" s="0" t="s">
        <v>7716</v>
      </c>
      <c r="AC278" s="0" t="s">
        <v>62</v>
      </c>
      <c r="AD278" s="0" t="s">
        <v>62</v>
      </c>
      <c r="AE278" s="0" t="s">
        <v>62</v>
      </c>
      <c r="AF278" s="0" t="s">
        <v>5700</v>
      </c>
      <c r="AG278" s="0" t="s">
        <v>7760</v>
      </c>
      <c r="AH278" s="0" t="s">
        <v>5700</v>
      </c>
      <c r="AI278" s="0" t="s">
        <v>7761</v>
      </c>
      <c r="AJ278" s="0" t="s">
        <v>5700</v>
      </c>
      <c r="AK278" s="0" t="s">
        <v>7761</v>
      </c>
      <c r="AL278" s="0" t="s">
        <v>7061</v>
      </c>
    </row>
    <row customHeight="1" ht="11.25">
      <c r="A279" s="0" t="s">
        <v>22</v>
      </c>
      <c r="B279" s="0" t="s">
        <v>48</v>
      </c>
      <c r="C279" s="0" t="s">
        <v>50</v>
      </c>
      <c r="D279" s="0" t="s">
        <v>22</v>
      </c>
      <c r="E279" s="0" t="s">
        <v>7757</v>
      </c>
      <c r="F279" s="0" t="s">
        <v>4556</v>
      </c>
      <c r="G279" s="0" t="s">
        <v>117</v>
      </c>
      <c r="H279" s="0" t="s">
        <v>117</v>
      </c>
      <c r="I279" s="0" t="s">
        <v>118</v>
      </c>
      <c r="J279" s="0" t="s">
        <v>7711</v>
      </c>
      <c r="K279" s="0" t="s">
        <v>7712</v>
      </c>
      <c r="L279" s="0" t="s">
        <v>7758</v>
      </c>
      <c r="M279" s="0" t="s">
        <v>7759</v>
      </c>
      <c r="N279" s="0" t="s">
        <v>137</v>
      </c>
      <c r="O279" s="0" t="s">
        <v>117</v>
      </c>
      <c r="P279" s="0" t="s">
        <v>117</v>
      </c>
      <c r="Q279" s="0" t="s">
        <v>118</v>
      </c>
      <c r="R279" s="0" t="s">
        <v>7711</v>
      </c>
      <c r="S279" s="0" t="s">
        <v>7712</v>
      </c>
      <c r="T279" s="0" t="s">
        <v>7043</v>
      </c>
      <c r="U279" s="0" t="s">
        <v>7044</v>
      </c>
      <c r="V279" s="0" t="s">
        <v>764</v>
      </c>
      <c r="W279" s="0" t="s">
        <v>7045</v>
      </c>
      <c r="X279" s="0" t="s">
        <v>7046</v>
      </c>
      <c r="Y279" s="0" t="s">
        <v>7044</v>
      </c>
      <c r="Z279" s="0" t="s">
        <v>7714</v>
      </c>
      <c r="AA279" s="0" t="s">
        <v>7715</v>
      </c>
      <c r="AB279" s="0" t="s">
        <v>7716</v>
      </c>
      <c r="AC279" s="0" t="s">
        <v>62</v>
      </c>
      <c r="AD279" s="0" t="s">
        <v>62</v>
      </c>
      <c r="AE279" s="0" t="s">
        <v>62</v>
      </c>
      <c r="AF279" s="0" t="s">
        <v>5700</v>
      </c>
      <c r="AG279" s="0" t="s">
        <v>7760</v>
      </c>
      <c r="AH279" s="0" t="s">
        <v>5700</v>
      </c>
      <c r="AI279" s="0" t="s">
        <v>7760</v>
      </c>
      <c r="AJ279" s="0" t="s">
        <v>5700</v>
      </c>
      <c r="AK279" s="0" t="s">
        <v>7760</v>
      </c>
      <c r="AL279" s="0" t="s">
        <v>7061</v>
      </c>
    </row>
    <row customHeight="1" ht="11.25">
      <c r="A280" s="0" t="s">
        <v>22</v>
      </c>
      <c r="B280" s="0" t="s">
        <v>48</v>
      </c>
      <c r="C280" s="0" t="s">
        <v>50</v>
      </c>
      <c r="D280" s="0" t="s">
        <v>22</v>
      </c>
      <c r="E280" s="0" t="s">
        <v>7762</v>
      </c>
      <c r="F280" s="0" t="s">
        <v>4556</v>
      </c>
      <c r="G280" s="0" t="s">
        <v>117</v>
      </c>
      <c r="H280" s="0" t="s">
        <v>117</v>
      </c>
      <c r="I280" s="0" t="s">
        <v>118</v>
      </c>
      <c r="J280" s="0" t="s">
        <v>7711</v>
      </c>
      <c r="K280" s="0" t="s">
        <v>7712</v>
      </c>
      <c r="L280" s="0" t="s">
        <v>7763</v>
      </c>
      <c r="M280" s="0" t="s">
        <v>137</v>
      </c>
      <c r="N280" s="0" t="s">
        <v>137</v>
      </c>
      <c r="O280" s="0" t="s">
        <v>117</v>
      </c>
      <c r="P280" s="0" t="s">
        <v>117</v>
      </c>
      <c r="Q280" s="0" t="s">
        <v>118</v>
      </c>
      <c r="R280" s="0" t="s">
        <v>7711</v>
      </c>
      <c r="S280" s="0" t="s">
        <v>7712</v>
      </c>
      <c r="T280" s="0" t="s">
        <v>7101</v>
      </c>
      <c r="U280" s="0" t="s">
        <v>7102</v>
      </c>
      <c r="V280" s="0" t="s">
        <v>764</v>
      </c>
      <c r="W280" s="0" t="s">
        <v>7045</v>
      </c>
      <c r="X280" s="0" t="s">
        <v>7103</v>
      </c>
      <c r="Y280" s="0" t="s">
        <v>7102</v>
      </c>
      <c r="Z280" s="0" t="s">
        <v>7764</v>
      </c>
      <c r="AA280" s="0" t="s">
        <v>7765</v>
      </c>
      <c r="AB280" s="0" t="s">
        <v>7766</v>
      </c>
      <c r="AC280" s="0" t="s">
        <v>62</v>
      </c>
      <c r="AD280" s="0" t="s">
        <v>62</v>
      </c>
      <c r="AE280" s="0" t="s">
        <v>62</v>
      </c>
      <c r="AF280" s="0" t="s">
        <v>3289</v>
      </c>
      <c r="AG280" s="0" t="s">
        <v>7767</v>
      </c>
      <c r="AH280" s="0" t="s">
        <v>3289</v>
      </c>
      <c r="AI280" s="0" t="s">
        <v>7767</v>
      </c>
      <c r="AJ280" s="0" t="s">
        <v>3289</v>
      </c>
      <c r="AK280" s="0" t="s">
        <v>7767</v>
      </c>
      <c r="AL280" s="0" t="s">
        <v>7054</v>
      </c>
    </row>
    <row customHeight="1" ht="11.25">
      <c r="A281" s="0" t="s">
        <v>22</v>
      </c>
      <c r="B281" s="0" t="s">
        <v>48</v>
      </c>
      <c r="C281" s="0" t="s">
        <v>50</v>
      </c>
      <c r="D281" s="0" t="s">
        <v>22</v>
      </c>
      <c r="E281" s="0" t="s">
        <v>7762</v>
      </c>
      <c r="F281" s="0" t="s">
        <v>4556</v>
      </c>
      <c r="G281" s="0" t="s">
        <v>117</v>
      </c>
      <c r="H281" s="0" t="s">
        <v>117</v>
      </c>
      <c r="I281" s="0" t="s">
        <v>118</v>
      </c>
      <c r="J281" s="0" t="s">
        <v>7711</v>
      </c>
      <c r="K281" s="0" t="s">
        <v>7712</v>
      </c>
      <c r="L281" s="0" t="s">
        <v>7763</v>
      </c>
      <c r="M281" s="0" t="s">
        <v>137</v>
      </c>
      <c r="N281" s="0" t="s">
        <v>137</v>
      </c>
      <c r="O281" s="0" t="s">
        <v>117</v>
      </c>
      <c r="P281" s="0" t="s">
        <v>117</v>
      </c>
      <c r="Q281" s="0" t="s">
        <v>118</v>
      </c>
      <c r="R281" s="0" t="s">
        <v>7711</v>
      </c>
      <c r="S281" s="0" t="s">
        <v>7712</v>
      </c>
      <c r="T281" s="0" t="s">
        <v>7101</v>
      </c>
      <c r="U281" s="0" t="s">
        <v>7102</v>
      </c>
      <c r="V281" s="0" t="s">
        <v>764</v>
      </c>
      <c r="W281" s="0" t="s">
        <v>7045</v>
      </c>
      <c r="X281" s="0" t="s">
        <v>7103</v>
      </c>
      <c r="Y281" s="0" t="s">
        <v>7102</v>
      </c>
      <c r="Z281" s="0" t="s">
        <v>7764</v>
      </c>
      <c r="AA281" s="0" t="s">
        <v>7765</v>
      </c>
      <c r="AB281" s="0" t="s">
        <v>7766</v>
      </c>
      <c r="AC281" s="0" t="s">
        <v>62</v>
      </c>
      <c r="AD281" s="0" t="s">
        <v>62</v>
      </c>
      <c r="AE281" s="0" t="s">
        <v>62</v>
      </c>
      <c r="AF281" s="0" t="s">
        <v>3289</v>
      </c>
      <c r="AG281" s="0" t="s">
        <v>7767</v>
      </c>
      <c r="AH281" s="0" t="s">
        <v>3289</v>
      </c>
      <c r="AI281" s="0" t="s">
        <v>7768</v>
      </c>
      <c r="AJ281" s="0" t="s">
        <v>3289</v>
      </c>
      <c r="AK281" s="0" t="s">
        <v>7768</v>
      </c>
      <c r="AL281" s="0" t="s">
        <v>7054</v>
      </c>
    </row>
    <row customHeight="1" ht="11.25">
      <c r="A282" s="0" t="s">
        <v>22</v>
      </c>
      <c r="B282" s="0" t="s">
        <v>48</v>
      </c>
      <c r="C282" s="0" t="s">
        <v>50</v>
      </c>
      <c r="D282" s="0" t="s">
        <v>22</v>
      </c>
      <c r="E282" s="0" t="s">
        <v>7769</v>
      </c>
      <c r="F282" s="0" t="s">
        <v>4556</v>
      </c>
      <c r="G282" s="0" t="s">
        <v>117</v>
      </c>
      <c r="H282" s="0" t="s">
        <v>117</v>
      </c>
      <c r="I282" s="0" t="s">
        <v>118</v>
      </c>
      <c r="J282" s="0" t="s">
        <v>7711</v>
      </c>
      <c r="K282" s="0" t="s">
        <v>7712</v>
      </c>
      <c r="L282" s="0" t="s">
        <v>7770</v>
      </c>
      <c r="M282" s="0" t="s">
        <v>6927</v>
      </c>
      <c r="N282" s="0" t="s">
        <v>137</v>
      </c>
      <c r="O282" s="0" t="s">
        <v>117</v>
      </c>
      <c r="P282" s="0" t="s">
        <v>117</v>
      </c>
      <c r="Q282" s="0" t="s">
        <v>118</v>
      </c>
      <c r="R282" s="0" t="s">
        <v>7711</v>
      </c>
      <c r="S282" s="0" t="s">
        <v>7712</v>
      </c>
      <c r="T282" s="0" t="s">
        <v>7101</v>
      </c>
      <c r="U282" s="0" t="s">
        <v>7102</v>
      </c>
      <c r="V282" s="0" t="s">
        <v>764</v>
      </c>
      <c r="W282" s="0" t="s">
        <v>7045</v>
      </c>
      <c r="X282" s="0" t="s">
        <v>7103</v>
      </c>
      <c r="Y282" s="0" t="s">
        <v>7102</v>
      </c>
      <c r="Z282" s="0" t="s">
        <v>7771</v>
      </c>
      <c r="AA282" s="0" t="s">
        <v>7772</v>
      </c>
      <c r="AB282" s="0" t="s">
        <v>7773</v>
      </c>
      <c r="AC282" s="0" t="s">
        <v>62</v>
      </c>
      <c r="AD282" s="0" t="s">
        <v>62</v>
      </c>
      <c r="AE282" s="0" t="s">
        <v>62</v>
      </c>
      <c r="AF282" s="0" t="s">
        <v>7774</v>
      </c>
      <c r="AG282" s="0" t="s">
        <v>7775</v>
      </c>
      <c r="AH282" s="0" t="s">
        <v>7776</v>
      </c>
      <c r="AI282" s="0" t="s">
        <v>7777</v>
      </c>
      <c r="AJ282" s="0" t="s">
        <v>7776</v>
      </c>
      <c r="AK282" s="0" t="s">
        <v>7777</v>
      </c>
      <c r="AL282" s="0" t="s">
        <v>7061</v>
      </c>
    </row>
    <row customHeight="1" ht="11.25">
      <c r="A283" s="0" t="s">
        <v>22</v>
      </c>
      <c r="B283" s="0" t="s">
        <v>48</v>
      </c>
      <c r="C283" s="0" t="s">
        <v>50</v>
      </c>
      <c r="D283" s="0" t="s">
        <v>22</v>
      </c>
      <c r="E283" s="0" t="s">
        <v>7769</v>
      </c>
      <c r="F283" s="0" t="s">
        <v>4556</v>
      </c>
      <c r="G283" s="0" t="s">
        <v>117</v>
      </c>
      <c r="H283" s="0" t="s">
        <v>117</v>
      </c>
      <c r="I283" s="0" t="s">
        <v>118</v>
      </c>
      <c r="J283" s="0" t="s">
        <v>7711</v>
      </c>
      <c r="K283" s="0" t="s">
        <v>7712</v>
      </c>
      <c r="L283" s="0" t="s">
        <v>7770</v>
      </c>
      <c r="M283" s="0" t="s">
        <v>6927</v>
      </c>
      <c r="N283" s="0" t="s">
        <v>137</v>
      </c>
      <c r="O283" s="0" t="s">
        <v>117</v>
      </c>
      <c r="P283" s="0" t="s">
        <v>117</v>
      </c>
      <c r="Q283" s="0" t="s">
        <v>118</v>
      </c>
      <c r="R283" s="0" t="s">
        <v>7711</v>
      </c>
      <c r="S283" s="0" t="s">
        <v>7712</v>
      </c>
      <c r="T283" s="0" t="s">
        <v>7101</v>
      </c>
      <c r="U283" s="0" t="s">
        <v>7102</v>
      </c>
      <c r="V283" s="0" t="s">
        <v>764</v>
      </c>
      <c r="W283" s="0" t="s">
        <v>7045</v>
      </c>
      <c r="X283" s="0" t="s">
        <v>7103</v>
      </c>
      <c r="Y283" s="0" t="s">
        <v>7102</v>
      </c>
      <c r="Z283" s="0" t="s">
        <v>7771</v>
      </c>
      <c r="AA283" s="0" t="s">
        <v>7772</v>
      </c>
      <c r="AB283" s="0" t="s">
        <v>7773</v>
      </c>
      <c r="AC283" s="0" t="s">
        <v>62</v>
      </c>
      <c r="AD283" s="0" t="s">
        <v>62</v>
      </c>
      <c r="AE283" s="0" t="s">
        <v>62</v>
      </c>
      <c r="AF283" s="0" t="s">
        <v>7774</v>
      </c>
      <c r="AG283" s="0" t="s">
        <v>7775</v>
      </c>
      <c r="AH283" s="0" t="s">
        <v>7774</v>
      </c>
      <c r="AI283" s="0" t="s">
        <v>7775</v>
      </c>
      <c r="AJ283" s="0" t="s">
        <v>7774</v>
      </c>
      <c r="AK283" s="0" t="s">
        <v>7775</v>
      </c>
      <c r="AL283" s="0" t="s">
        <v>7061</v>
      </c>
    </row>
    <row customHeight="1" ht="11.25">
      <c r="A284" s="0" t="s">
        <v>22</v>
      </c>
      <c r="B284" s="0" t="s">
        <v>48</v>
      </c>
      <c r="C284" s="0" t="s">
        <v>50</v>
      </c>
      <c r="D284" s="0" t="s">
        <v>22</v>
      </c>
      <c r="E284" s="0" t="s">
        <v>7778</v>
      </c>
      <c r="F284" s="0" t="s">
        <v>4556</v>
      </c>
      <c r="G284" s="0" t="s">
        <v>117</v>
      </c>
      <c r="H284" s="0" t="s">
        <v>117</v>
      </c>
      <c r="I284" s="0" t="s">
        <v>118</v>
      </c>
      <c r="J284" s="0" t="s">
        <v>7711</v>
      </c>
      <c r="K284" s="0" t="s">
        <v>7712</v>
      </c>
      <c r="L284" s="0" t="s">
        <v>7779</v>
      </c>
      <c r="M284" s="0" t="s">
        <v>102</v>
      </c>
      <c r="N284" s="0" t="s">
        <v>137</v>
      </c>
      <c r="O284" s="0" t="s">
        <v>117</v>
      </c>
      <c r="P284" s="0" t="s">
        <v>117</v>
      </c>
      <c r="Q284" s="0" t="s">
        <v>118</v>
      </c>
      <c r="R284" s="0" t="s">
        <v>7711</v>
      </c>
      <c r="S284" s="0" t="s">
        <v>7712</v>
      </c>
      <c r="T284" s="0" t="s">
        <v>7043</v>
      </c>
      <c r="U284" s="0" t="s">
        <v>7044</v>
      </c>
      <c r="V284" s="0" t="s">
        <v>764</v>
      </c>
      <c r="W284" s="0" t="s">
        <v>7045</v>
      </c>
      <c r="X284" s="0" t="s">
        <v>7046</v>
      </c>
      <c r="Y284" s="0" t="s">
        <v>7044</v>
      </c>
      <c r="Z284" s="0" t="s">
        <v>7780</v>
      </c>
      <c r="AA284" s="0" t="s">
        <v>7781</v>
      </c>
      <c r="AB284" s="0" t="s">
        <v>7782</v>
      </c>
      <c r="AC284" s="0" t="s">
        <v>62</v>
      </c>
      <c r="AD284" s="0" t="s">
        <v>62</v>
      </c>
      <c r="AE284" s="0" t="s">
        <v>62</v>
      </c>
      <c r="AF284" s="0" t="s">
        <v>7783</v>
      </c>
      <c r="AG284" s="0" t="s">
        <v>7784</v>
      </c>
      <c r="AH284" s="0" t="s">
        <v>7783</v>
      </c>
      <c r="AI284" s="0" t="s">
        <v>7784</v>
      </c>
      <c r="AJ284" s="0" t="s">
        <v>7783</v>
      </c>
      <c r="AK284" s="0" t="s">
        <v>7784</v>
      </c>
      <c r="AL284" s="0" t="s">
        <v>7061</v>
      </c>
    </row>
    <row customHeight="1" ht="11.25">
      <c r="A285" s="0" t="s">
        <v>22</v>
      </c>
      <c r="B285" s="0" t="s">
        <v>48</v>
      </c>
      <c r="C285" s="0" t="s">
        <v>50</v>
      </c>
      <c r="D285" s="0" t="s">
        <v>22</v>
      </c>
      <c r="E285" s="0" t="s">
        <v>7778</v>
      </c>
      <c r="F285" s="0" t="s">
        <v>4556</v>
      </c>
      <c r="G285" s="0" t="s">
        <v>117</v>
      </c>
      <c r="H285" s="0" t="s">
        <v>117</v>
      </c>
      <c r="I285" s="0" t="s">
        <v>118</v>
      </c>
      <c r="J285" s="0" t="s">
        <v>7711</v>
      </c>
      <c r="K285" s="0" t="s">
        <v>7712</v>
      </c>
      <c r="L285" s="0" t="s">
        <v>7779</v>
      </c>
      <c r="M285" s="0" t="s">
        <v>102</v>
      </c>
      <c r="N285" s="0" t="s">
        <v>137</v>
      </c>
      <c r="O285" s="0" t="s">
        <v>117</v>
      </c>
      <c r="P285" s="0" t="s">
        <v>117</v>
      </c>
      <c r="Q285" s="0" t="s">
        <v>118</v>
      </c>
      <c r="R285" s="0" t="s">
        <v>7711</v>
      </c>
      <c r="S285" s="0" t="s">
        <v>7712</v>
      </c>
      <c r="T285" s="0" t="s">
        <v>7043</v>
      </c>
      <c r="U285" s="0" t="s">
        <v>7044</v>
      </c>
      <c r="V285" s="0" t="s">
        <v>764</v>
      </c>
      <c r="W285" s="0" t="s">
        <v>7045</v>
      </c>
      <c r="X285" s="0" t="s">
        <v>7046</v>
      </c>
      <c r="Y285" s="0" t="s">
        <v>7044</v>
      </c>
      <c r="Z285" s="0" t="s">
        <v>7780</v>
      </c>
      <c r="AA285" s="0" t="s">
        <v>7781</v>
      </c>
      <c r="AB285" s="0" t="s">
        <v>7782</v>
      </c>
      <c r="AC285" s="0" t="s">
        <v>62</v>
      </c>
      <c r="AD285" s="0" t="s">
        <v>62</v>
      </c>
      <c r="AE285" s="0" t="s">
        <v>62</v>
      </c>
      <c r="AF285" s="0" t="s">
        <v>7783</v>
      </c>
      <c r="AG285" s="0" t="s">
        <v>7784</v>
      </c>
      <c r="AH285" s="0" t="s">
        <v>7785</v>
      </c>
      <c r="AI285" s="0" t="s">
        <v>7786</v>
      </c>
      <c r="AJ285" s="0" t="s">
        <v>7785</v>
      </c>
      <c r="AK285" s="0" t="s">
        <v>7786</v>
      </c>
      <c r="AL285" s="0" t="s">
        <v>7061</v>
      </c>
    </row>
    <row customHeight="1" ht="11.25">
      <c r="A286" s="0" t="s">
        <v>22</v>
      </c>
      <c r="B286" s="0" t="s">
        <v>48</v>
      </c>
      <c r="C286" s="0" t="s">
        <v>50</v>
      </c>
      <c r="D286" s="0" t="s">
        <v>22</v>
      </c>
      <c r="E286" s="0" t="s">
        <v>7787</v>
      </c>
      <c r="F286" s="0" t="s">
        <v>4556</v>
      </c>
      <c r="G286" s="0" t="s">
        <v>117</v>
      </c>
      <c r="H286" s="0" t="s">
        <v>117</v>
      </c>
      <c r="I286" s="0" t="s">
        <v>118</v>
      </c>
      <c r="J286" s="0" t="s">
        <v>7711</v>
      </c>
      <c r="K286" s="0" t="s">
        <v>7712</v>
      </c>
      <c r="L286" s="0" t="s">
        <v>7788</v>
      </c>
      <c r="M286" s="0" t="s">
        <v>135</v>
      </c>
      <c r="N286" s="0" t="s">
        <v>137</v>
      </c>
      <c r="O286" s="0" t="s">
        <v>117</v>
      </c>
      <c r="P286" s="0" t="s">
        <v>117</v>
      </c>
      <c r="Q286" s="0" t="s">
        <v>118</v>
      </c>
      <c r="R286" s="0" t="s">
        <v>7711</v>
      </c>
      <c r="S286" s="0" t="s">
        <v>7712</v>
      </c>
      <c r="T286" s="0" t="s">
        <v>7043</v>
      </c>
      <c r="U286" s="0" t="s">
        <v>7044</v>
      </c>
      <c r="V286" s="0" t="s">
        <v>764</v>
      </c>
      <c r="W286" s="0" t="s">
        <v>7045</v>
      </c>
      <c r="X286" s="0" t="s">
        <v>7046</v>
      </c>
      <c r="Y286" s="0" t="s">
        <v>7044</v>
      </c>
      <c r="Z286" s="0" t="s">
        <v>7780</v>
      </c>
      <c r="AA286" s="0" t="s">
        <v>7781</v>
      </c>
      <c r="AB286" s="0" t="s">
        <v>7782</v>
      </c>
      <c r="AC286" s="0" t="s">
        <v>62</v>
      </c>
      <c r="AD286" s="0" t="s">
        <v>62</v>
      </c>
      <c r="AE286" s="0" t="s">
        <v>62</v>
      </c>
      <c r="AF286" s="0" t="s">
        <v>7789</v>
      </c>
      <c r="AG286" s="0" t="s">
        <v>7790</v>
      </c>
      <c r="AH286" s="0" t="s">
        <v>7791</v>
      </c>
      <c r="AI286" s="0" t="s">
        <v>7792</v>
      </c>
      <c r="AJ286" s="0" t="s">
        <v>7791</v>
      </c>
      <c r="AK286" s="0" t="s">
        <v>7792</v>
      </c>
      <c r="AL286" s="0" t="s">
        <v>7061</v>
      </c>
    </row>
    <row customHeight="1" ht="11.25">
      <c r="A287" s="0" t="s">
        <v>22</v>
      </c>
      <c r="B287" s="0" t="s">
        <v>48</v>
      </c>
      <c r="C287" s="0" t="s">
        <v>50</v>
      </c>
      <c r="D287" s="0" t="s">
        <v>22</v>
      </c>
      <c r="E287" s="0" t="s">
        <v>7787</v>
      </c>
      <c r="F287" s="0" t="s">
        <v>4556</v>
      </c>
      <c r="G287" s="0" t="s">
        <v>117</v>
      </c>
      <c r="H287" s="0" t="s">
        <v>117</v>
      </c>
      <c r="I287" s="0" t="s">
        <v>118</v>
      </c>
      <c r="J287" s="0" t="s">
        <v>7711</v>
      </c>
      <c r="K287" s="0" t="s">
        <v>7712</v>
      </c>
      <c r="L287" s="0" t="s">
        <v>7788</v>
      </c>
      <c r="M287" s="0" t="s">
        <v>135</v>
      </c>
      <c r="N287" s="0" t="s">
        <v>137</v>
      </c>
      <c r="O287" s="0" t="s">
        <v>117</v>
      </c>
      <c r="P287" s="0" t="s">
        <v>117</v>
      </c>
      <c r="Q287" s="0" t="s">
        <v>118</v>
      </c>
      <c r="R287" s="0" t="s">
        <v>7711</v>
      </c>
      <c r="S287" s="0" t="s">
        <v>7712</v>
      </c>
      <c r="T287" s="0" t="s">
        <v>7043</v>
      </c>
      <c r="U287" s="0" t="s">
        <v>7044</v>
      </c>
      <c r="V287" s="0" t="s">
        <v>764</v>
      </c>
      <c r="W287" s="0" t="s">
        <v>7045</v>
      </c>
      <c r="X287" s="0" t="s">
        <v>7046</v>
      </c>
      <c r="Y287" s="0" t="s">
        <v>7044</v>
      </c>
      <c r="Z287" s="0" t="s">
        <v>7780</v>
      </c>
      <c r="AA287" s="0" t="s">
        <v>7781</v>
      </c>
      <c r="AB287" s="0" t="s">
        <v>7782</v>
      </c>
      <c r="AC287" s="0" t="s">
        <v>62</v>
      </c>
      <c r="AD287" s="0" t="s">
        <v>62</v>
      </c>
      <c r="AE287" s="0" t="s">
        <v>62</v>
      </c>
      <c r="AF287" s="0" t="s">
        <v>7789</v>
      </c>
      <c r="AG287" s="0" t="s">
        <v>7790</v>
      </c>
      <c r="AH287" s="0" t="s">
        <v>7789</v>
      </c>
      <c r="AI287" s="0" t="s">
        <v>7790</v>
      </c>
      <c r="AJ287" s="0" t="s">
        <v>7789</v>
      </c>
      <c r="AK287" s="0" t="s">
        <v>7790</v>
      </c>
      <c r="AL287" s="0" t="s">
        <v>7061</v>
      </c>
    </row>
    <row customHeight="1" ht="11.25">
      <c r="A288" s="0" t="s">
        <v>22</v>
      </c>
      <c r="B288" s="0" t="s">
        <v>48</v>
      </c>
      <c r="C288" s="0" t="s">
        <v>50</v>
      </c>
      <c r="D288" s="0" t="s">
        <v>22</v>
      </c>
      <c r="E288" s="0" t="s">
        <v>7793</v>
      </c>
      <c r="F288" s="0" t="s">
        <v>4556</v>
      </c>
      <c r="G288" s="0" t="s">
        <v>117</v>
      </c>
      <c r="H288" s="0" t="s">
        <v>117</v>
      </c>
      <c r="I288" s="0" t="s">
        <v>118</v>
      </c>
      <c r="J288" s="0" t="s">
        <v>7711</v>
      </c>
      <c r="K288" s="0" t="s">
        <v>7712</v>
      </c>
      <c r="L288" s="0" t="s">
        <v>7794</v>
      </c>
      <c r="M288" s="0" t="s">
        <v>7795</v>
      </c>
      <c r="N288" s="0" t="s">
        <v>137</v>
      </c>
      <c r="O288" s="0" t="s">
        <v>117</v>
      </c>
      <c r="P288" s="0" t="s">
        <v>117</v>
      </c>
      <c r="Q288" s="0" t="s">
        <v>118</v>
      </c>
      <c r="R288" s="0" t="s">
        <v>7711</v>
      </c>
      <c r="S288" s="0" t="s">
        <v>7712</v>
      </c>
      <c r="T288" s="0" t="s">
        <v>7796</v>
      </c>
      <c r="U288" s="0" t="s">
        <v>7044</v>
      </c>
      <c r="V288" s="0" t="s">
        <v>7283</v>
      </c>
      <c r="W288" s="0" t="s">
        <v>7045</v>
      </c>
      <c r="X288" s="0" t="s">
        <v>7046</v>
      </c>
      <c r="Y288" s="0" t="s">
        <v>7044</v>
      </c>
      <c r="Z288" s="0" t="s">
        <v>7797</v>
      </c>
      <c r="AA288" s="0" t="s">
        <v>7798</v>
      </c>
      <c r="AB288" s="0" t="s">
        <v>7799</v>
      </c>
      <c r="AC288" s="0" t="s">
        <v>62</v>
      </c>
      <c r="AD288" s="0" t="s">
        <v>62</v>
      </c>
      <c r="AE288" s="0" t="s">
        <v>62</v>
      </c>
      <c r="AF288" s="0" t="s">
        <v>7800</v>
      </c>
      <c r="AG288" s="0" t="s">
        <v>7800</v>
      </c>
      <c r="AH288" s="0" t="s">
        <v>7800</v>
      </c>
      <c r="AI288" s="0" t="s">
        <v>7800</v>
      </c>
      <c r="AJ288" s="0" t="s">
        <v>7800</v>
      </c>
      <c r="AK288" s="0" t="s">
        <v>7800</v>
      </c>
      <c r="AL288" s="0" t="s">
        <v>7061</v>
      </c>
    </row>
    <row customHeight="1" ht="11.25">
      <c r="A289" s="0" t="s">
        <v>22</v>
      </c>
      <c r="B289" s="0" t="s">
        <v>48</v>
      </c>
      <c r="C289" s="0" t="s">
        <v>50</v>
      </c>
      <c r="D289" s="0" t="s">
        <v>22</v>
      </c>
      <c r="E289" s="0" t="s">
        <v>7801</v>
      </c>
      <c r="F289" s="0" t="s">
        <v>4556</v>
      </c>
      <c r="G289" s="0" t="s">
        <v>117</v>
      </c>
      <c r="H289" s="0" t="s">
        <v>117</v>
      </c>
      <c r="I289" s="0" t="s">
        <v>118</v>
      </c>
      <c r="J289" s="0" t="s">
        <v>7711</v>
      </c>
      <c r="K289" s="0" t="s">
        <v>7712</v>
      </c>
      <c r="L289" s="0" t="s">
        <v>7802</v>
      </c>
      <c r="M289" s="0" t="s">
        <v>214</v>
      </c>
      <c r="N289" s="0" t="s">
        <v>137</v>
      </c>
      <c r="O289" s="0" t="s">
        <v>117</v>
      </c>
      <c r="P289" s="0" t="s">
        <v>117</v>
      </c>
      <c r="Q289" s="0" t="s">
        <v>118</v>
      </c>
      <c r="R289" s="0" t="s">
        <v>7711</v>
      </c>
      <c r="S289" s="0" t="s">
        <v>7712</v>
      </c>
      <c r="T289" s="0" t="s">
        <v>7043</v>
      </c>
      <c r="U289" s="0" t="s">
        <v>7044</v>
      </c>
      <c r="V289" s="0" t="s">
        <v>764</v>
      </c>
      <c r="W289" s="0" t="s">
        <v>7045</v>
      </c>
      <c r="X289" s="0" t="s">
        <v>7046</v>
      </c>
      <c r="Y289" s="0" t="s">
        <v>7044</v>
      </c>
      <c r="Z289" s="0" t="s">
        <v>7714</v>
      </c>
      <c r="AA289" s="0" t="s">
        <v>7715</v>
      </c>
      <c r="AB289" s="0" t="s">
        <v>7716</v>
      </c>
      <c r="AC289" s="0" t="s">
        <v>62</v>
      </c>
      <c r="AD289" s="0" t="s">
        <v>62</v>
      </c>
      <c r="AE289" s="0" t="s">
        <v>62</v>
      </c>
      <c r="AF289" s="0" t="s">
        <v>7803</v>
      </c>
      <c r="AG289" s="0" t="s">
        <v>7804</v>
      </c>
      <c r="AH289" s="0" t="s">
        <v>7803</v>
      </c>
      <c r="AI289" s="0" t="s">
        <v>7804</v>
      </c>
      <c r="AJ289" s="0" t="s">
        <v>7803</v>
      </c>
      <c r="AK289" s="0" t="s">
        <v>7804</v>
      </c>
      <c r="AL289" s="0" t="s">
        <v>7061</v>
      </c>
    </row>
    <row customHeight="1" ht="11.25">
      <c r="A290" s="0" t="s">
        <v>22</v>
      </c>
      <c r="B290" s="0" t="s">
        <v>48</v>
      </c>
      <c r="C290" s="0" t="s">
        <v>50</v>
      </c>
      <c r="D290" s="0" t="s">
        <v>22</v>
      </c>
      <c r="E290" s="0" t="s">
        <v>7801</v>
      </c>
      <c r="F290" s="0" t="s">
        <v>4556</v>
      </c>
      <c r="G290" s="0" t="s">
        <v>117</v>
      </c>
      <c r="H290" s="0" t="s">
        <v>117</v>
      </c>
      <c r="I290" s="0" t="s">
        <v>118</v>
      </c>
      <c r="J290" s="0" t="s">
        <v>7711</v>
      </c>
      <c r="K290" s="0" t="s">
        <v>7712</v>
      </c>
      <c r="L290" s="0" t="s">
        <v>7802</v>
      </c>
      <c r="M290" s="0" t="s">
        <v>214</v>
      </c>
      <c r="N290" s="0" t="s">
        <v>137</v>
      </c>
      <c r="O290" s="0" t="s">
        <v>117</v>
      </c>
      <c r="P290" s="0" t="s">
        <v>117</v>
      </c>
      <c r="Q290" s="0" t="s">
        <v>118</v>
      </c>
      <c r="R290" s="0" t="s">
        <v>7711</v>
      </c>
      <c r="S290" s="0" t="s">
        <v>7712</v>
      </c>
      <c r="T290" s="0" t="s">
        <v>7043</v>
      </c>
      <c r="U290" s="0" t="s">
        <v>7044</v>
      </c>
      <c r="V290" s="0" t="s">
        <v>764</v>
      </c>
      <c r="W290" s="0" t="s">
        <v>7045</v>
      </c>
      <c r="X290" s="0" t="s">
        <v>7046</v>
      </c>
      <c r="Y290" s="0" t="s">
        <v>7044</v>
      </c>
      <c r="Z290" s="0" t="s">
        <v>7714</v>
      </c>
      <c r="AA290" s="0" t="s">
        <v>7715</v>
      </c>
      <c r="AB290" s="0" t="s">
        <v>7716</v>
      </c>
      <c r="AC290" s="0" t="s">
        <v>62</v>
      </c>
      <c r="AD290" s="0" t="s">
        <v>62</v>
      </c>
      <c r="AE290" s="0" t="s">
        <v>62</v>
      </c>
      <c r="AF290" s="0" t="s">
        <v>7803</v>
      </c>
      <c r="AG290" s="0" t="s">
        <v>7804</v>
      </c>
      <c r="AH290" s="0" t="s">
        <v>7805</v>
      </c>
      <c r="AI290" s="0" t="s">
        <v>7806</v>
      </c>
      <c r="AJ290" s="0" t="s">
        <v>7805</v>
      </c>
      <c r="AK290" s="0" t="s">
        <v>7806</v>
      </c>
      <c r="AL290" s="0" t="s">
        <v>7061</v>
      </c>
    </row>
    <row customHeight="1" ht="11.25">
      <c r="A291" s="0" t="s">
        <v>22</v>
      </c>
      <c r="B291" s="0" t="s">
        <v>48</v>
      </c>
      <c r="C291" s="0" t="s">
        <v>50</v>
      </c>
      <c r="D291" s="0" t="s">
        <v>22</v>
      </c>
      <c r="E291" s="0" t="s">
        <v>7807</v>
      </c>
      <c r="F291" s="0" t="s">
        <v>4556</v>
      </c>
      <c r="G291" s="0" t="s">
        <v>117</v>
      </c>
      <c r="H291" s="0" t="s">
        <v>117</v>
      </c>
      <c r="I291" s="0" t="s">
        <v>118</v>
      </c>
      <c r="J291" s="0" t="s">
        <v>7711</v>
      </c>
      <c r="K291" s="0" t="s">
        <v>7712</v>
      </c>
      <c r="L291" s="0" t="s">
        <v>7808</v>
      </c>
      <c r="M291" s="0" t="s">
        <v>6881</v>
      </c>
      <c r="N291" s="0" t="s">
        <v>137</v>
      </c>
      <c r="O291" s="0" t="s">
        <v>117</v>
      </c>
      <c r="P291" s="0" t="s">
        <v>117</v>
      </c>
      <c r="Q291" s="0" t="s">
        <v>118</v>
      </c>
      <c r="R291" s="0" t="s">
        <v>7711</v>
      </c>
      <c r="S291" s="0" t="s">
        <v>7712</v>
      </c>
      <c r="T291" s="0" t="s">
        <v>7043</v>
      </c>
      <c r="U291" s="0" t="s">
        <v>7044</v>
      </c>
      <c r="V291" s="0" t="s">
        <v>764</v>
      </c>
      <c r="W291" s="0" t="s">
        <v>7045</v>
      </c>
      <c r="X291" s="0" t="s">
        <v>7046</v>
      </c>
      <c r="Y291" s="0" t="s">
        <v>7044</v>
      </c>
      <c r="Z291" s="0" t="s">
        <v>7809</v>
      </c>
      <c r="AA291" s="0" t="s">
        <v>7810</v>
      </c>
      <c r="AB291" s="0" t="s">
        <v>7811</v>
      </c>
      <c r="AC291" s="0" t="s">
        <v>62</v>
      </c>
      <c r="AD291" s="0" t="s">
        <v>62</v>
      </c>
      <c r="AE291" s="0" t="s">
        <v>62</v>
      </c>
      <c r="AF291" s="0" t="s">
        <v>7397</v>
      </c>
      <c r="AG291" s="0" t="s">
        <v>7812</v>
      </c>
      <c r="AH291" s="0" t="s">
        <v>7397</v>
      </c>
      <c r="AI291" s="0" t="s">
        <v>7812</v>
      </c>
      <c r="AJ291" s="0" t="s">
        <v>7397</v>
      </c>
      <c r="AK291" s="0" t="s">
        <v>7812</v>
      </c>
      <c r="AL291" s="0" t="s">
        <v>7061</v>
      </c>
    </row>
    <row customHeight="1" ht="11.25">
      <c r="A292" s="0" t="s">
        <v>22</v>
      </c>
      <c r="B292" s="0" t="s">
        <v>48</v>
      </c>
      <c r="C292" s="0" t="s">
        <v>50</v>
      </c>
      <c r="D292" s="0" t="s">
        <v>22</v>
      </c>
      <c r="E292" s="0" t="s">
        <v>7813</v>
      </c>
      <c r="F292" s="0" t="s">
        <v>4556</v>
      </c>
      <c r="G292" s="0" t="s">
        <v>117</v>
      </c>
      <c r="H292" s="0" t="s">
        <v>117</v>
      </c>
      <c r="I292" s="0" t="s">
        <v>118</v>
      </c>
      <c r="J292" s="0" t="s">
        <v>7711</v>
      </c>
      <c r="K292" s="0" t="s">
        <v>7712</v>
      </c>
      <c r="L292" s="0" t="s">
        <v>7814</v>
      </c>
      <c r="M292" s="0" t="s">
        <v>166</v>
      </c>
      <c r="N292" s="0" t="s">
        <v>137</v>
      </c>
      <c r="O292" s="0" t="s">
        <v>117</v>
      </c>
      <c r="P292" s="0" t="s">
        <v>117</v>
      </c>
      <c r="Q292" s="0" t="s">
        <v>118</v>
      </c>
      <c r="R292" s="0" t="s">
        <v>7711</v>
      </c>
      <c r="S292" s="0" t="s">
        <v>7712</v>
      </c>
      <c r="T292" s="0" t="s">
        <v>7043</v>
      </c>
      <c r="U292" s="0" t="s">
        <v>7044</v>
      </c>
      <c r="V292" s="0" t="s">
        <v>764</v>
      </c>
      <c r="W292" s="0" t="s">
        <v>7045</v>
      </c>
      <c r="X292" s="0" t="s">
        <v>7046</v>
      </c>
      <c r="Y292" s="0" t="s">
        <v>7044</v>
      </c>
      <c r="Z292" s="0" t="s">
        <v>7714</v>
      </c>
      <c r="AA292" s="0" t="s">
        <v>7715</v>
      </c>
      <c r="AB292" s="0" t="s">
        <v>7815</v>
      </c>
      <c r="AC292" s="0" t="s">
        <v>62</v>
      </c>
      <c r="AD292" s="0" t="s">
        <v>62</v>
      </c>
      <c r="AE292" s="0" t="s">
        <v>62</v>
      </c>
      <c r="AF292" s="0" t="s">
        <v>7816</v>
      </c>
      <c r="AG292" s="0" t="s">
        <v>7816</v>
      </c>
      <c r="AH292" s="0" t="s">
        <v>7816</v>
      </c>
      <c r="AI292" s="0" t="s">
        <v>7816</v>
      </c>
      <c r="AJ292" s="0" t="s">
        <v>7816</v>
      </c>
      <c r="AK292" s="0" t="s">
        <v>7816</v>
      </c>
      <c r="AL292" s="0" t="s">
        <v>7372</v>
      </c>
    </row>
    <row customHeight="1" ht="11.25">
      <c r="A293" s="0" t="s">
        <v>22</v>
      </c>
      <c r="B293" s="0" t="s">
        <v>48</v>
      </c>
      <c r="C293" s="0" t="s">
        <v>50</v>
      </c>
      <c r="D293" s="0" t="s">
        <v>22</v>
      </c>
      <c r="E293" s="0" t="s">
        <v>7813</v>
      </c>
      <c r="F293" s="0" t="s">
        <v>4556</v>
      </c>
      <c r="G293" s="0" t="s">
        <v>117</v>
      </c>
      <c r="H293" s="0" t="s">
        <v>117</v>
      </c>
      <c r="I293" s="0" t="s">
        <v>118</v>
      </c>
      <c r="J293" s="0" t="s">
        <v>7711</v>
      </c>
      <c r="K293" s="0" t="s">
        <v>7712</v>
      </c>
      <c r="L293" s="0" t="s">
        <v>7814</v>
      </c>
      <c r="M293" s="0" t="s">
        <v>166</v>
      </c>
      <c r="N293" s="0" t="s">
        <v>137</v>
      </c>
      <c r="O293" s="0" t="s">
        <v>117</v>
      </c>
      <c r="P293" s="0" t="s">
        <v>117</v>
      </c>
      <c r="Q293" s="0" t="s">
        <v>118</v>
      </c>
      <c r="R293" s="0" t="s">
        <v>7711</v>
      </c>
      <c r="S293" s="0" t="s">
        <v>7712</v>
      </c>
      <c r="T293" s="0" t="s">
        <v>7043</v>
      </c>
      <c r="U293" s="0" t="s">
        <v>7044</v>
      </c>
      <c r="V293" s="0" t="s">
        <v>764</v>
      </c>
      <c r="W293" s="0" t="s">
        <v>7045</v>
      </c>
      <c r="X293" s="0" t="s">
        <v>7046</v>
      </c>
      <c r="Y293" s="0" t="s">
        <v>7044</v>
      </c>
      <c r="Z293" s="0" t="s">
        <v>7714</v>
      </c>
      <c r="AA293" s="0" t="s">
        <v>7715</v>
      </c>
      <c r="AB293" s="0" t="s">
        <v>7815</v>
      </c>
      <c r="AC293" s="0" t="s">
        <v>62</v>
      </c>
      <c r="AD293" s="0" t="s">
        <v>62</v>
      </c>
      <c r="AE293" s="0" t="s">
        <v>62</v>
      </c>
      <c r="AF293" s="0" t="s">
        <v>7816</v>
      </c>
      <c r="AG293" s="0" t="s">
        <v>7816</v>
      </c>
      <c r="AH293" s="0" t="s">
        <v>7817</v>
      </c>
      <c r="AI293" s="0" t="s">
        <v>7818</v>
      </c>
      <c r="AJ293" s="0" t="s">
        <v>7817</v>
      </c>
      <c r="AK293" s="0" t="s">
        <v>7818</v>
      </c>
      <c r="AL293" s="0" t="s">
        <v>7372</v>
      </c>
    </row>
    <row customHeight="1" ht="11.25">
      <c r="A294" s="0" t="s">
        <v>22</v>
      </c>
      <c r="B294" s="0" t="s">
        <v>48</v>
      </c>
      <c r="C294" s="0" t="s">
        <v>50</v>
      </c>
      <c r="D294" s="0" t="s">
        <v>22</v>
      </c>
      <c r="E294" s="0" t="s">
        <v>7819</v>
      </c>
      <c r="F294" s="0" t="s">
        <v>4556</v>
      </c>
      <c r="G294" s="0" t="s">
        <v>117</v>
      </c>
      <c r="H294" s="0" t="s">
        <v>117</v>
      </c>
      <c r="I294" s="0" t="s">
        <v>118</v>
      </c>
      <c r="J294" s="0" t="s">
        <v>7820</v>
      </c>
      <c r="K294" s="0" t="s">
        <v>7821</v>
      </c>
      <c r="L294" s="0" t="s">
        <v>7822</v>
      </c>
      <c r="M294" s="0" t="s">
        <v>5234</v>
      </c>
      <c r="N294" s="0" t="s">
        <v>137</v>
      </c>
      <c r="O294" s="0" t="s">
        <v>117</v>
      </c>
      <c r="P294" s="0" t="s">
        <v>117</v>
      </c>
      <c r="Q294" s="0" t="s">
        <v>118</v>
      </c>
      <c r="R294" s="0" t="s">
        <v>7820</v>
      </c>
      <c r="S294" s="0" t="s">
        <v>7821</v>
      </c>
      <c r="T294" s="0" t="s">
        <v>7043</v>
      </c>
      <c r="U294" s="0" t="s">
        <v>7044</v>
      </c>
      <c r="V294" s="0" t="s">
        <v>764</v>
      </c>
      <c r="W294" s="0" t="s">
        <v>7045</v>
      </c>
      <c r="X294" s="0" t="s">
        <v>7046</v>
      </c>
      <c r="Y294" s="0" t="s">
        <v>7044</v>
      </c>
      <c r="Z294" s="0" t="s">
        <v>7714</v>
      </c>
      <c r="AA294" s="0" t="s">
        <v>7715</v>
      </c>
      <c r="AB294" s="0" t="s">
        <v>7815</v>
      </c>
      <c r="AC294" s="0" t="s">
        <v>62</v>
      </c>
      <c r="AD294" s="0" t="s">
        <v>62</v>
      </c>
      <c r="AE294" s="0" t="s">
        <v>62</v>
      </c>
      <c r="AF294" s="0" t="s">
        <v>7823</v>
      </c>
      <c r="AG294" s="0" t="s">
        <v>7816</v>
      </c>
      <c r="AH294" s="0" t="s">
        <v>7823</v>
      </c>
      <c r="AI294" s="0" t="s">
        <v>7816</v>
      </c>
      <c r="AJ294" s="0" t="s">
        <v>7823</v>
      </c>
      <c r="AK294" s="0" t="s">
        <v>7816</v>
      </c>
      <c r="AL294" s="0" t="s">
        <v>7061</v>
      </c>
    </row>
    <row customHeight="1" ht="11.25">
      <c r="A295" s="0" t="s">
        <v>22</v>
      </c>
      <c r="B295" s="0" t="s">
        <v>48</v>
      </c>
      <c r="C295" s="0" t="s">
        <v>50</v>
      </c>
      <c r="D295" s="0" t="s">
        <v>22</v>
      </c>
      <c r="E295" s="0" t="s">
        <v>7819</v>
      </c>
      <c r="F295" s="0" t="s">
        <v>4556</v>
      </c>
      <c r="G295" s="0" t="s">
        <v>117</v>
      </c>
      <c r="H295" s="0" t="s">
        <v>117</v>
      </c>
      <c r="I295" s="0" t="s">
        <v>118</v>
      </c>
      <c r="J295" s="0" t="s">
        <v>7820</v>
      </c>
      <c r="K295" s="0" t="s">
        <v>7821</v>
      </c>
      <c r="L295" s="0" t="s">
        <v>7822</v>
      </c>
      <c r="M295" s="0" t="s">
        <v>5234</v>
      </c>
      <c r="N295" s="0" t="s">
        <v>137</v>
      </c>
      <c r="O295" s="0" t="s">
        <v>117</v>
      </c>
      <c r="P295" s="0" t="s">
        <v>117</v>
      </c>
      <c r="Q295" s="0" t="s">
        <v>118</v>
      </c>
      <c r="R295" s="0" t="s">
        <v>7820</v>
      </c>
      <c r="S295" s="0" t="s">
        <v>7821</v>
      </c>
      <c r="T295" s="0" t="s">
        <v>7043</v>
      </c>
      <c r="U295" s="0" t="s">
        <v>7044</v>
      </c>
      <c r="V295" s="0" t="s">
        <v>764</v>
      </c>
      <c r="W295" s="0" t="s">
        <v>7045</v>
      </c>
      <c r="X295" s="0" t="s">
        <v>7046</v>
      </c>
      <c r="Y295" s="0" t="s">
        <v>7044</v>
      </c>
      <c r="Z295" s="0" t="s">
        <v>7714</v>
      </c>
      <c r="AA295" s="0" t="s">
        <v>7715</v>
      </c>
      <c r="AB295" s="0" t="s">
        <v>7815</v>
      </c>
      <c r="AC295" s="0" t="s">
        <v>62</v>
      </c>
      <c r="AD295" s="0" t="s">
        <v>62</v>
      </c>
      <c r="AE295" s="0" t="s">
        <v>62</v>
      </c>
      <c r="AF295" s="0" t="s">
        <v>7823</v>
      </c>
      <c r="AG295" s="0" t="s">
        <v>7816</v>
      </c>
      <c r="AH295" s="0" t="s">
        <v>7823</v>
      </c>
      <c r="AI295" s="0" t="s">
        <v>7824</v>
      </c>
      <c r="AJ295" s="0" t="s">
        <v>7823</v>
      </c>
      <c r="AK295" s="0" t="s">
        <v>7824</v>
      </c>
      <c r="AL295" s="0" t="s">
        <v>7061</v>
      </c>
    </row>
    <row customHeight="1" ht="11.25">
      <c r="A296" s="0" t="s">
        <v>22</v>
      </c>
      <c r="B296" s="0" t="s">
        <v>48</v>
      </c>
      <c r="C296" s="0" t="s">
        <v>50</v>
      </c>
      <c r="D296" s="0" t="s">
        <v>22</v>
      </c>
      <c r="E296" s="0" t="s">
        <v>7825</v>
      </c>
      <c r="F296" s="0" t="s">
        <v>4556</v>
      </c>
      <c r="G296" s="0" t="s">
        <v>117</v>
      </c>
      <c r="H296" s="0" t="s">
        <v>117</v>
      </c>
      <c r="I296" s="0" t="s">
        <v>118</v>
      </c>
      <c r="J296" s="0" t="s">
        <v>7826</v>
      </c>
      <c r="K296" s="0" t="s">
        <v>7827</v>
      </c>
      <c r="L296" s="0" t="s">
        <v>4601</v>
      </c>
      <c r="M296" s="0" t="s">
        <v>7828</v>
      </c>
      <c r="N296" s="0" t="s">
        <v>137</v>
      </c>
      <c r="O296" s="0" t="s">
        <v>117</v>
      </c>
      <c r="P296" s="0" t="s">
        <v>117</v>
      </c>
      <c r="Q296" s="0" t="s">
        <v>118</v>
      </c>
      <c r="R296" s="0" t="s">
        <v>7826</v>
      </c>
      <c r="S296" s="0" t="s">
        <v>7827</v>
      </c>
      <c r="T296" s="0" t="s">
        <v>7043</v>
      </c>
      <c r="U296" s="0" t="s">
        <v>7044</v>
      </c>
      <c r="V296" s="0" t="s">
        <v>764</v>
      </c>
      <c r="W296" s="0" t="s">
        <v>7045</v>
      </c>
      <c r="X296" s="0" t="s">
        <v>7046</v>
      </c>
      <c r="Y296" s="0" t="s">
        <v>7044</v>
      </c>
      <c r="Z296" s="0" t="s">
        <v>7714</v>
      </c>
      <c r="AA296" s="0" t="s">
        <v>7715</v>
      </c>
      <c r="AB296" s="0" t="s">
        <v>7716</v>
      </c>
      <c r="AC296" s="0" t="s">
        <v>62</v>
      </c>
      <c r="AD296" s="0" t="s">
        <v>62</v>
      </c>
      <c r="AE296" s="0" t="s">
        <v>62</v>
      </c>
      <c r="AF296" s="0" t="s">
        <v>7300</v>
      </c>
      <c r="AG296" s="0" t="s">
        <v>7829</v>
      </c>
      <c r="AH296" s="0" t="s">
        <v>7300</v>
      </c>
      <c r="AI296" s="0" t="s">
        <v>7830</v>
      </c>
      <c r="AJ296" s="0" t="s">
        <v>7300</v>
      </c>
      <c r="AK296" s="0" t="s">
        <v>7830</v>
      </c>
      <c r="AL296" s="0" t="s">
        <v>7061</v>
      </c>
    </row>
    <row customHeight="1" ht="11.25">
      <c r="A297" s="0" t="s">
        <v>22</v>
      </c>
      <c r="B297" s="0" t="s">
        <v>48</v>
      </c>
      <c r="C297" s="0" t="s">
        <v>50</v>
      </c>
      <c r="D297" s="0" t="s">
        <v>22</v>
      </c>
      <c r="E297" s="0" t="s">
        <v>7825</v>
      </c>
      <c r="F297" s="0" t="s">
        <v>4556</v>
      </c>
      <c r="G297" s="0" t="s">
        <v>117</v>
      </c>
      <c r="H297" s="0" t="s">
        <v>117</v>
      </c>
      <c r="I297" s="0" t="s">
        <v>118</v>
      </c>
      <c r="J297" s="0" t="s">
        <v>7826</v>
      </c>
      <c r="K297" s="0" t="s">
        <v>7827</v>
      </c>
      <c r="L297" s="0" t="s">
        <v>4601</v>
      </c>
      <c r="M297" s="0" t="s">
        <v>7828</v>
      </c>
      <c r="N297" s="0" t="s">
        <v>137</v>
      </c>
      <c r="O297" s="0" t="s">
        <v>117</v>
      </c>
      <c r="P297" s="0" t="s">
        <v>117</v>
      </c>
      <c r="Q297" s="0" t="s">
        <v>118</v>
      </c>
      <c r="R297" s="0" t="s">
        <v>7826</v>
      </c>
      <c r="S297" s="0" t="s">
        <v>7827</v>
      </c>
      <c r="T297" s="0" t="s">
        <v>7043</v>
      </c>
      <c r="U297" s="0" t="s">
        <v>7044</v>
      </c>
      <c r="V297" s="0" t="s">
        <v>764</v>
      </c>
      <c r="W297" s="0" t="s">
        <v>7045</v>
      </c>
      <c r="X297" s="0" t="s">
        <v>7046</v>
      </c>
      <c r="Y297" s="0" t="s">
        <v>7044</v>
      </c>
      <c r="Z297" s="0" t="s">
        <v>7714</v>
      </c>
      <c r="AA297" s="0" t="s">
        <v>7715</v>
      </c>
      <c r="AB297" s="0" t="s">
        <v>7716</v>
      </c>
      <c r="AC297" s="0" t="s">
        <v>62</v>
      </c>
      <c r="AD297" s="0" t="s">
        <v>62</v>
      </c>
      <c r="AE297" s="0" t="s">
        <v>62</v>
      </c>
      <c r="AF297" s="0" t="s">
        <v>7300</v>
      </c>
      <c r="AG297" s="0" t="s">
        <v>7829</v>
      </c>
      <c r="AH297" s="0" t="s">
        <v>7300</v>
      </c>
      <c r="AI297" s="0" t="s">
        <v>7829</v>
      </c>
      <c r="AJ297" s="0" t="s">
        <v>7300</v>
      </c>
      <c r="AK297" s="0" t="s">
        <v>7829</v>
      </c>
      <c r="AL297" s="0" t="s">
        <v>7061</v>
      </c>
    </row>
    <row customHeight="1" ht="11.25">
      <c r="A298" s="0" t="s">
        <v>22</v>
      </c>
      <c r="B298" s="0" t="s">
        <v>48</v>
      </c>
      <c r="C298" s="0" t="s">
        <v>50</v>
      </c>
      <c r="D298" s="0" t="s">
        <v>22</v>
      </c>
      <c r="E298" s="0" t="s">
        <v>7831</v>
      </c>
      <c r="F298" s="0" t="s">
        <v>4556</v>
      </c>
      <c r="G298" s="0" t="s">
        <v>117</v>
      </c>
      <c r="H298" s="0" t="s">
        <v>117</v>
      </c>
      <c r="I298" s="0" t="s">
        <v>118</v>
      </c>
      <c r="J298" s="0" t="s">
        <v>7826</v>
      </c>
      <c r="K298" s="0" t="s">
        <v>7827</v>
      </c>
      <c r="L298" s="0" t="s">
        <v>7832</v>
      </c>
      <c r="M298" s="0" t="s">
        <v>157</v>
      </c>
      <c r="N298" s="0" t="s">
        <v>137</v>
      </c>
      <c r="O298" s="0" t="s">
        <v>117</v>
      </c>
      <c r="P298" s="0" t="s">
        <v>117</v>
      </c>
      <c r="Q298" s="0" t="s">
        <v>118</v>
      </c>
      <c r="R298" s="0" t="s">
        <v>7826</v>
      </c>
      <c r="S298" s="0" t="s">
        <v>7827</v>
      </c>
      <c r="T298" s="0" t="s">
        <v>7101</v>
      </c>
      <c r="U298" s="0" t="s">
        <v>7102</v>
      </c>
      <c r="V298" s="0" t="s">
        <v>764</v>
      </c>
      <c r="W298" s="0" t="s">
        <v>7045</v>
      </c>
      <c r="X298" s="0" t="s">
        <v>7103</v>
      </c>
      <c r="Y298" s="0" t="s">
        <v>7102</v>
      </c>
      <c r="Z298" s="0" t="s">
        <v>7833</v>
      </c>
      <c r="AA298" s="0" t="s">
        <v>7772</v>
      </c>
      <c r="AB298" s="0" t="s">
        <v>7834</v>
      </c>
      <c r="AC298" s="0" t="s">
        <v>62</v>
      </c>
      <c r="AD298" s="0" t="s">
        <v>62</v>
      </c>
      <c r="AE298" s="0" t="s">
        <v>62</v>
      </c>
      <c r="AF298" s="0" t="s">
        <v>7189</v>
      </c>
      <c r="AG298" s="0" t="s">
        <v>7835</v>
      </c>
      <c r="AH298" s="0" t="s">
        <v>7189</v>
      </c>
      <c r="AI298" s="0" t="s">
        <v>7836</v>
      </c>
      <c r="AJ298" s="0" t="s">
        <v>7189</v>
      </c>
      <c r="AK298" s="0" t="s">
        <v>7836</v>
      </c>
      <c r="AL298" s="0" t="s">
        <v>7061</v>
      </c>
    </row>
    <row customHeight="1" ht="11.25">
      <c r="A299" s="0" t="s">
        <v>22</v>
      </c>
      <c r="B299" s="0" t="s">
        <v>48</v>
      </c>
      <c r="C299" s="0" t="s">
        <v>50</v>
      </c>
      <c r="D299" s="0" t="s">
        <v>22</v>
      </c>
      <c r="E299" s="0" t="s">
        <v>7831</v>
      </c>
      <c r="F299" s="0" t="s">
        <v>4556</v>
      </c>
      <c r="G299" s="0" t="s">
        <v>117</v>
      </c>
      <c r="H299" s="0" t="s">
        <v>117</v>
      </c>
      <c r="I299" s="0" t="s">
        <v>118</v>
      </c>
      <c r="J299" s="0" t="s">
        <v>7826</v>
      </c>
      <c r="K299" s="0" t="s">
        <v>7827</v>
      </c>
      <c r="L299" s="0" t="s">
        <v>7832</v>
      </c>
      <c r="M299" s="0" t="s">
        <v>157</v>
      </c>
      <c r="N299" s="0" t="s">
        <v>137</v>
      </c>
      <c r="O299" s="0" t="s">
        <v>117</v>
      </c>
      <c r="P299" s="0" t="s">
        <v>117</v>
      </c>
      <c r="Q299" s="0" t="s">
        <v>118</v>
      </c>
      <c r="R299" s="0" t="s">
        <v>7826</v>
      </c>
      <c r="S299" s="0" t="s">
        <v>7827</v>
      </c>
      <c r="T299" s="0" t="s">
        <v>7101</v>
      </c>
      <c r="U299" s="0" t="s">
        <v>7102</v>
      </c>
      <c r="V299" s="0" t="s">
        <v>764</v>
      </c>
      <c r="W299" s="0" t="s">
        <v>7045</v>
      </c>
      <c r="X299" s="0" t="s">
        <v>7103</v>
      </c>
      <c r="Y299" s="0" t="s">
        <v>7102</v>
      </c>
      <c r="Z299" s="0" t="s">
        <v>7833</v>
      </c>
      <c r="AA299" s="0" t="s">
        <v>7772</v>
      </c>
      <c r="AB299" s="0" t="s">
        <v>7834</v>
      </c>
      <c r="AC299" s="0" t="s">
        <v>62</v>
      </c>
      <c r="AD299" s="0" t="s">
        <v>62</v>
      </c>
      <c r="AE299" s="0" t="s">
        <v>62</v>
      </c>
      <c r="AF299" s="0" t="s">
        <v>7189</v>
      </c>
      <c r="AG299" s="0" t="s">
        <v>7835</v>
      </c>
      <c r="AH299" s="0" t="s">
        <v>7189</v>
      </c>
      <c r="AI299" s="0" t="s">
        <v>7835</v>
      </c>
      <c r="AJ299" s="0" t="s">
        <v>7189</v>
      </c>
      <c r="AK299" s="0" t="s">
        <v>7835</v>
      </c>
      <c r="AL299" s="0" t="s">
        <v>7061</v>
      </c>
    </row>
    <row customHeight="1" ht="11.25">
      <c r="A300" s="0" t="s">
        <v>22</v>
      </c>
      <c r="B300" s="0" t="s">
        <v>48</v>
      </c>
      <c r="C300" s="0" t="s">
        <v>50</v>
      </c>
      <c r="D300" s="0" t="s">
        <v>22</v>
      </c>
      <c r="E300" s="0" t="s">
        <v>7837</v>
      </c>
      <c r="F300" s="0" t="s">
        <v>4556</v>
      </c>
      <c r="G300" s="0" t="s">
        <v>117</v>
      </c>
      <c r="H300" s="0" t="s">
        <v>117</v>
      </c>
      <c r="I300" s="0" t="s">
        <v>118</v>
      </c>
      <c r="J300" s="0" t="s">
        <v>7826</v>
      </c>
      <c r="K300" s="0" t="s">
        <v>7827</v>
      </c>
      <c r="L300" s="0" t="s">
        <v>4590</v>
      </c>
      <c r="M300" s="0" t="s">
        <v>4590</v>
      </c>
      <c r="N300" s="0" t="s">
        <v>137</v>
      </c>
      <c r="O300" s="0" t="s">
        <v>117</v>
      </c>
      <c r="P300" s="0" t="s">
        <v>117</v>
      </c>
      <c r="Q300" s="0" t="s">
        <v>118</v>
      </c>
      <c r="R300" s="0" t="s">
        <v>7826</v>
      </c>
      <c r="S300" s="0" t="s">
        <v>7827</v>
      </c>
      <c r="T300" s="0" t="s">
        <v>7043</v>
      </c>
      <c r="U300" s="0" t="s">
        <v>7044</v>
      </c>
      <c r="V300" s="0" t="s">
        <v>764</v>
      </c>
      <c r="W300" s="0" t="s">
        <v>7045</v>
      </c>
      <c r="X300" s="0" t="s">
        <v>7046</v>
      </c>
      <c r="Y300" s="0" t="s">
        <v>7044</v>
      </c>
      <c r="Z300" s="0" t="s">
        <v>7780</v>
      </c>
      <c r="AA300" s="0" t="s">
        <v>7781</v>
      </c>
      <c r="AB300" s="0" t="s">
        <v>7782</v>
      </c>
      <c r="AC300" s="0" t="s">
        <v>62</v>
      </c>
      <c r="AD300" s="0" t="s">
        <v>62</v>
      </c>
      <c r="AE300" s="0" t="s">
        <v>62</v>
      </c>
      <c r="AF300" s="0" t="s">
        <v>7293</v>
      </c>
      <c r="AG300" s="0" t="s">
        <v>7838</v>
      </c>
      <c r="AH300" s="0" t="s">
        <v>7293</v>
      </c>
      <c r="AI300" s="0" t="s">
        <v>7838</v>
      </c>
      <c r="AJ300" s="0" t="s">
        <v>7293</v>
      </c>
      <c r="AK300" s="0" t="s">
        <v>7838</v>
      </c>
      <c r="AL300" s="0" t="s">
        <v>7061</v>
      </c>
    </row>
    <row customHeight="1" ht="11.25">
      <c r="A301" s="0" t="s">
        <v>22</v>
      </c>
      <c r="B301" s="0" t="s">
        <v>48</v>
      </c>
      <c r="C301" s="0" t="s">
        <v>50</v>
      </c>
      <c r="D301" s="0" t="s">
        <v>22</v>
      </c>
      <c r="E301" s="0" t="s">
        <v>7837</v>
      </c>
      <c r="F301" s="0" t="s">
        <v>4556</v>
      </c>
      <c r="G301" s="0" t="s">
        <v>117</v>
      </c>
      <c r="H301" s="0" t="s">
        <v>117</v>
      </c>
      <c r="I301" s="0" t="s">
        <v>118</v>
      </c>
      <c r="J301" s="0" t="s">
        <v>7826</v>
      </c>
      <c r="K301" s="0" t="s">
        <v>7827</v>
      </c>
      <c r="L301" s="0" t="s">
        <v>4590</v>
      </c>
      <c r="M301" s="0" t="s">
        <v>4590</v>
      </c>
      <c r="N301" s="0" t="s">
        <v>137</v>
      </c>
      <c r="O301" s="0" t="s">
        <v>117</v>
      </c>
      <c r="P301" s="0" t="s">
        <v>117</v>
      </c>
      <c r="Q301" s="0" t="s">
        <v>118</v>
      </c>
      <c r="R301" s="0" t="s">
        <v>7826</v>
      </c>
      <c r="S301" s="0" t="s">
        <v>7827</v>
      </c>
      <c r="T301" s="0" t="s">
        <v>7043</v>
      </c>
      <c r="U301" s="0" t="s">
        <v>7044</v>
      </c>
      <c r="V301" s="0" t="s">
        <v>764</v>
      </c>
      <c r="W301" s="0" t="s">
        <v>7045</v>
      </c>
      <c r="X301" s="0" t="s">
        <v>7046</v>
      </c>
      <c r="Y301" s="0" t="s">
        <v>7044</v>
      </c>
      <c r="Z301" s="0" t="s">
        <v>7780</v>
      </c>
      <c r="AA301" s="0" t="s">
        <v>7781</v>
      </c>
      <c r="AB301" s="0" t="s">
        <v>7782</v>
      </c>
      <c r="AC301" s="0" t="s">
        <v>62</v>
      </c>
      <c r="AD301" s="0" t="s">
        <v>62</v>
      </c>
      <c r="AE301" s="0" t="s">
        <v>62</v>
      </c>
      <c r="AF301" s="0" t="s">
        <v>7293</v>
      </c>
      <c r="AG301" s="0" t="s">
        <v>7838</v>
      </c>
      <c r="AH301" s="0" t="s">
        <v>7293</v>
      </c>
      <c r="AI301" s="0" t="s">
        <v>7839</v>
      </c>
      <c r="AJ301" s="0" t="s">
        <v>7293</v>
      </c>
      <c r="AK301" s="0" t="s">
        <v>7839</v>
      </c>
      <c r="AL301" s="0" t="s">
        <v>7061</v>
      </c>
    </row>
    <row customHeight="1" ht="11.25">
      <c r="A302" s="0" t="s">
        <v>22</v>
      </c>
      <c r="B302" s="0" t="s">
        <v>48</v>
      </c>
      <c r="C302" s="0" t="s">
        <v>50</v>
      </c>
      <c r="D302" s="0" t="s">
        <v>22</v>
      </c>
      <c r="E302" s="0" t="s">
        <v>7840</v>
      </c>
      <c r="F302" s="0" t="s">
        <v>4556</v>
      </c>
      <c r="G302" s="0" t="s">
        <v>133</v>
      </c>
      <c r="H302" s="0" t="s">
        <v>6796</v>
      </c>
      <c r="I302" s="0" t="s">
        <v>6797</v>
      </c>
      <c r="J302" s="0" t="s">
        <v>7841</v>
      </c>
      <c r="K302" s="0" t="s">
        <v>7842</v>
      </c>
      <c r="L302" s="0" t="s">
        <v>7843</v>
      </c>
      <c r="M302" s="0" t="s">
        <v>7844</v>
      </c>
      <c r="N302" s="0" t="s">
        <v>137</v>
      </c>
      <c r="O302" s="0" t="s">
        <v>133</v>
      </c>
      <c r="P302" s="0" t="s">
        <v>6796</v>
      </c>
      <c r="Q302" s="0" t="s">
        <v>6797</v>
      </c>
      <c r="R302" s="0" t="s">
        <v>7841</v>
      </c>
      <c r="S302" s="0" t="s">
        <v>7842</v>
      </c>
      <c r="T302" s="0" t="s">
        <v>7043</v>
      </c>
      <c r="U302" s="0" t="s">
        <v>7044</v>
      </c>
      <c r="V302" s="0" t="s">
        <v>764</v>
      </c>
      <c r="W302" s="0" t="s">
        <v>7045</v>
      </c>
      <c r="X302" s="0" t="s">
        <v>7046</v>
      </c>
      <c r="Y302" s="0" t="s">
        <v>7044</v>
      </c>
      <c r="Z302" s="0" t="s">
        <v>7845</v>
      </c>
      <c r="AA302" s="0" t="s">
        <v>7846</v>
      </c>
      <c r="AB302" s="0" t="s">
        <v>7847</v>
      </c>
      <c r="AC302" s="0" t="s">
        <v>62</v>
      </c>
      <c r="AD302" s="0" t="s">
        <v>62</v>
      </c>
      <c r="AE302" s="0" t="s">
        <v>62</v>
      </c>
      <c r="AF302" s="0" t="s">
        <v>7737</v>
      </c>
      <c r="AG302" s="0" t="s">
        <v>7848</v>
      </c>
      <c r="AH302" s="0" t="s">
        <v>7737</v>
      </c>
      <c r="AI302" s="0" t="s">
        <v>7848</v>
      </c>
      <c r="AJ302" s="0" t="s">
        <v>7737</v>
      </c>
      <c r="AK302" s="0" t="s">
        <v>7848</v>
      </c>
      <c r="AL302" s="0" t="s">
        <v>7061</v>
      </c>
    </row>
    <row customHeight="1" ht="11.25">
      <c r="A303" s="0" t="s">
        <v>22</v>
      </c>
      <c r="B303" s="0" t="s">
        <v>48</v>
      </c>
      <c r="C303" s="0" t="s">
        <v>50</v>
      </c>
      <c r="D303" s="0" t="s">
        <v>22</v>
      </c>
      <c r="E303" s="0" t="s">
        <v>7840</v>
      </c>
      <c r="F303" s="0" t="s">
        <v>4556</v>
      </c>
      <c r="G303" s="0" t="s">
        <v>133</v>
      </c>
      <c r="H303" s="0" t="s">
        <v>6796</v>
      </c>
      <c r="I303" s="0" t="s">
        <v>6797</v>
      </c>
      <c r="J303" s="0" t="s">
        <v>7841</v>
      </c>
      <c r="K303" s="0" t="s">
        <v>7842</v>
      </c>
      <c r="L303" s="0" t="s">
        <v>7843</v>
      </c>
      <c r="M303" s="0" t="s">
        <v>7844</v>
      </c>
      <c r="N303" s="0" t="s">
        <v>137</v>
      </c>
      <c r="O303" s="0" t="s">
        <v>133</v>
      </c>
      <c r="P303" s="0" t="s">
        <v>6796</v>
      </c>
      <c r="Q303" s="0" t="s">
        <v>6797</v>
      </c>
      <c r="R303" s="0" t="s">
        <v>7841</v>
      </c>
      <c r="S303" s="0" t="s">
        <v>7842</v>
      </c>
      <c r="T303" s="0" t="s">
        <v>7043</v>
      </c>
      <c r="U303" s="0" t="s">
        <v>7044</v>
      </c>
      <c r="V303" s="0" t="s">
        <v>764</v>
      </c>
      <c r="W303" s="0" t="s">
        <v>7045</v>
      </c>
      <c r="X303" s="0" t="s">
        <v>7046</v>
      </c>
      <c r="Y303" s="0" t="s">
        <v>7044</v>
      </c>
      <c r="Z303" s="0" t="s">
        <v>7845</v>
      </c>
      <c r="AA303" s="0" t="s">
        <v>7846</v>
      </c>
      <c r="AB303" s="0" t="s">
        <v>7847</v>
      </c>
      <c r="AC303" s="0" t="s">
        <v>62</v>
      </c>
      <c r="AD303" s="0" t="s">
        <v>62</v>
      </c>
      <c r="AE303" s="0" t="s">
        <v>62</v>
      </c>
      <c r="AF303" s="0" t="s">
        <v>7737</v>
      </c>
      <c r="AG303" s="0" t="s">
        <v>7848</v>
      </c>
      <c r="AH303" s="0" t="s">
        <v>7737</v>
      </c>
      <c r="AI303" s="0" t="s">
        <v>7848</v>
      </c>
      <c r="AJ303" s="0" t="s">
        <v>7737</v>
      </c>
      <c r="AK303" s="0" t="s">
        <v>7848</v>
      </c>
      <c r="AL303" s="0" t="s">
        <v>7061</v>
      </c>
    </row>
    <row customHeight="1" ht="11.25">
      <c r="A304" s="0" t="s">
        <v>22</v>
      </c>
      <c r="B304" s="0" t="s">
        <v>48</v>
      </c>
      <c r="C304" s="0" t="s">
        <v>50</v>
      </c>
      <c r="D304" s="0" t="s">
        <v>22</v>
      </c>
      <c r="E304" s="0" t="s">
        <v>7849</v>
      </c>
      <c r="F304" s="0" t="s">
        <v>4556</v>
      </c>
      <c r="G304" s="0" t="s">
        <v>133</v>
      </c>
      <c r="H304" s="0" t="s">
        <v>6796</v>
      </c>
      <c r="I304" s="0" t="s">
        <v>6797</v>
      </c>
      <c r="J304" s="0" t="s">
        <v>7841</v>
      </c>
      <c r="K304" s="0" t="s">
        <v>7842</v>
      </c>
      <c r="L304" s="0" t="s">
        <v>7850</v>
      </c>
      <c r="M304" s="0" t="s">
        <v>7851</v>
      </c>
      <c r="N304" s="0" t="s">
        <v>137</v>
      </c>
      <c r="O304" s="0" t="s">
        <v>133</v>
      </c>
      <c r="P304" s="0" t="s">
        <v>6796</v>
      </c>
      <c r="Q304" s="0" t="s">
        <v>6797</v>
      </c>
      <c r="R304" s="0" t="s">
        <v>7841</v>
      </c>
      <c r="S304" s="0" t="s">
        <v>7842</v>
      </c>
      <c r="T304" s="0" t="s">
        <v>7043</v>
      </c>
      <c r="U304" s="0" t="s">
        <v>7044</v>
      </c>
      <c r="V304" s="0" t="s">
        <v>764</v>
      </c>
      <c r="W304" s="0" t="s">
        <v>7045</v>
      </c>
      <c r="X304" s="0" t="s">
        <v>7046</v>
      </c>
      <c r="Y304" s="0" t="s">
        <v>7044</v>
      </c>
      <c r="Z304" s="0" t="s">
        <v>7845</v>
      </c>
      <c r="AA304" s="0" t="s">
        <v>7846</v>
      </c>
      <c r="AB304" s="0" t="s">
        <v>7847</v>
      </c>
      <c r="AC304" s="0" t="s">
        <v>62</v>
      </c>
      <c r="AD304" s="0" t="s">
        <v>62</v>
      </c>
      <c r="AE304" s="0" t="s">
        <v>62</v>
      </c>
      <c r="AF304" s="0" t="s">
        <v>7737</v>
      </c>
      <c r="AG304" s="0" t="s">
        <v>7852</v>
      </c>
      <c r="AH304" s="0" t="s">
        <v>7737</v>
      </c>
      <c r="AI304" s="0" t="s">
        <v>7852</v>
      </c>
      <c r="AJ304" s="0" t="s">
        <v>7737</v>
      </c>
      <c r="AK304" s="0" t="s">
        <v>7852</v>
      </c>
      <c r="AL304" s="0" t="s">
        <v>7061</v>
      </c>
    </row>
    <row customHeight="1" ht="11.25">
      <c r="A305" s="0" t="s">
        <v>22</v>
      </c>
      <c r="B305" s="0" t="s">
        <v>48</v>
      </c>
      <c r="C305" s="0" t="s">
        <v>50</v>
      </c>
      <c r="D305" s="0" t="s">
        <v>22</v>
      </c>
      <c r="E305" s="0" t="s">
        <v>7849</v>
      </c>
      <c r="F305" s="0" t="s">
        <v>4556</v>
      </c>
      <c r="G305" s="0" t="s">
        <v>133</v>
      </c>
      <c r="H305" s="0" t="s">
        <v>6796</v>
      </c>
      <c r="I305" s="0" t="s">
        <v>6797</v>
      </c>
      <c r="J305" s="0" t="s">
        <v>7841</v>
      </c>
      <c r="K305" s="0" t="s">
        <v>7842</v>
      </c>
      <c r="L305" s="0" t="s">
        <v>7850</v>
      </c>
      <c r="M305" s="0" t="s">
        <v>7851</v>
      </c>
      <c r="N305" s="0" t="s">
        <v>137</v>
      </c>
      <c r="O305" s="0" t="s">
        <v>133</v>
      </c>
      <c r="P305" s="0" t="s">
        <v>6796</v>
      </c>
      <c r="Q305" s="0" t="s">
        <v>6797</v>
      </c>
      <c r="R305" s="0" t="s">
        <v>7841</v>
      </c>
      <c r="S305" s="0" t="s">
        <v>7842</v>
      </c>
      <c r="T305" s="0" t="s">
        <v>7043</v>
      </c>
      <c r="U305" s="0" t="s">
        <v>7044</v>
      </c>
      <c r="V305" s="0" t="s">
        <v>764</v>
      </c>
      <c r="W305" s="0" t="s">
        <v>7045</v>
      </c>
      <c r="X305" s="0" t="s">
        <v>7046</v>
      </c>
      <c r="Y305" s="0" t="s">
        <v>7044</v>
      </c>
      <c r="Z305" s="0" t="s">
        <v>7845</v>
      </c>
      <c r="AA305" s="0" t="s">
        <v>7846</v>
      </c>
      <c r="AB305" s="0" t="s">
        <v>7847</v>
      </c>
      <c r="AC305" s="0" t="s">
        <v>62</v>
      </c>
      <c r="AD305" s="0" t="s">
        <v>62</v>
      </c>
      <c r="AE305" s="0" t="s">
        <v>62</v>
      </c>
      <c r="AF305" s="0" t="s">
        <v>7737</v>
      </c>
      <c r="AG305" s="0" t="s">
        <v>7852</v>
      </c>
      <c r="AH305" s="0" t="s">
        <v>7737</v>
      </c>
      <c r="AI305" s="0" t="s">
        <v>7852</v>
      </c>
      <c r="AJ305" s="0" t="s">
        <v>7737</v>
      </c>
      <c r="AK305" s="0" t="s">
        <v>7852</v>
      </c>
      <c r="AL305" s="0" t="s">
        <v>7061</v>
      </c>
    </row>
    <row customHeight="1" ht="11.25">
      <c r="A306" s="0" t="s">
        <v>22</v>
      </c>
      <c r="B306" s="0" t="s">
        <v>48</v>
      </c>
      <c r="C306" s="0" t="s">
        <v>50</v>
      </c>
      <c r="D306" s="0" t="s">
        <v>22</v>
      </c>
      <c r="E306" s="0" t="s">
        <v>7853</v>
      </c>
      <c r="F306" s="0" t="s">
        <v>4556</v>
      </c>
      <c r="G306" s="0" t="s">
        <v>133</v>
      </c>
      <c r="H306" s="0" t="s">
        <v>6796</v>
      </c>
      <c r="I306" s="0" t="s">
        <v>6797</v>
      </c>
      <c r="J306" s="0" t="s">
        <v>7841</v>
      </c>
      <c r="K306" s="0" t="s">
        <v>7842</v>
      </c>
      <c r="L306" s="0" t="s">
        <v>7854</v>
      </c>
      <c r="M306" s="0" t="s">
        <v>126</v>
      </c>
      <c r="N306" s="0" t="s">
        <v>137</v>
      </c>
      <c r="O306" s="0" t="s">
        <v>133</v>
      </c>
      <c r="P306" s="0" t="s">
        <v>6796</v>
      </c>
      <c r="Q306" s="0" t="s">
        <v>6797</v>
      </c>
      <c r="R306" s="0" t="s">
        <v>7841</v>
      </c>
      <c r="S306" s="0" t="s">
        <v>7842</v>
      </c>
      <c r="T306" s="0" t="s">
        <v>7043</v>
      </c>
      <c r="U306" s="0" t="s">
        <v>7044</v>
      </c>
      <c r="V306" s="0" t="s">
        <v>764</v>
      </c>
      <c r="W306" s="0" t="s">
        <v>7045</v>
      </c>
      <c r="X306" s="0" t="s">
        <v>7046</v>
      </c>
      <c r="Y306" s="0" t="s">
        <v>7102</v>
      </c>
      <c r="Z306" s="0" t="s">
        <v>7855</v>
      </c>
      <c r="AA306" s="0" t="s">
        <v>7856</v>
      </c>
      <c r="AB306" s="0" t="s">
        <v>7857</v>
      </c>
      <c r="AC306" s="0" t="s">
        <v>62</v>
      </c>
      <c r="AD306" s="0" t="s">
        <v>62</v>
      </c>
      <c r="AE306" s="0" t="s">
        <v>62</v>
      </c>
      <c r="AF306" s="0" t="s">
        <v>7858</v>
      </c>
      <c r="AG306" s="0" t="s">
        <v>7859</v>
      </c>
      <c r="AH306" s="0" t="s">
        <v>7858</v>
      </c>
      <c r="AI306" s="0" t="s">
        <v>7859</v>
      </c>
      <c r="AJ306" s="0" t="s">
        <v>7858</v>
      </c>
      <c r="AK306" s="0" t="s">
        <v>7859</v>
      </c>
      <c r="AL306" s="0" t="s">
        <v>7061</v>
      </c>
    </row>
    <row customHeight="1" ht="11.25">
      <c r="A307" s="0" t="s">
        <v>22</v>
      </c>
      <c r="B307" s="0" t="s">
        <v>48</v>
      </c>
      <c r="C307" s="0" t="s">
        <v>50</v>
      </c>
      <c r="D307" s="0" t="s">
        <v>22</v>
      </c>
      <c r="E307" s="0" t="s">
        <v>7853</v>
      </c>
      <c r="F307" s="0" t="s">
        <v>4556</v>
      </c>
      <c r="G307" s="0" t="s">
        <v>133</v>
      </c>
      <c r="H307" s="0" t="s">
        <v>6796</v>
      </c>
      <c r="I307" s="0" t="s">
        <v>6797</v>
      </c>
      <c r="J307" s="0" t="s">
        <v>7841</v>
      </c>
      <c r="K307" s="0" t="s">
        <v>7842</v>
      </c>
      <c r="L307" s="0" t="s">
        <v>7854</v>
      </c>
      <c r="M307" s="0" t="s">
        <v>126</v>
      </c>
      <c r="N307" s="0" t="s">
        <v>137</v>
      </c>
      <c r="O307" s="0" t="s">
        <v>133</v>
      </c>
      <c r="P307" s="0" t="s">
        <v>6796</v>
      </c>
      <c r="Q307" s="0" t="s">
        <v>6797</v>
      </c>
      <c r="R307" s="0" t="s">
        <v>7841</v>
      </c>
      <c r="S307" s="0" t="s">
        <v>7842</v>
      </c>
      <c r="T307" s="0" t="s">
        <v>7043</v>
      </c>
      <c r="U307" s="0" t="s">
        <v>7044</v>
      </c>
      <c r="V307" s="0" t="s">
        <v>764</v>
      </c>
      <c r="W307" s="0" t="s">
        <v>7045</v>
      </c>
      <c r="X307" s="0" t="s">
        <v>7046</v>
      </c>
      <c r="Y307" s="0" t="s">
        <v>7102</v>
      </c>
      <c r="Z307" s="0" t="s">
        <v>7855</v>
      </c>
      <c r="AA307" s="0" t="s">
        <v>7856</v>
      </c>
      <c r="AB307" s="0" t="s">
        <v>7857</v>
      </c>
      <c r="AC307" s="0" t="s">
        <v>62</v>
      </c>
      <c r="AD307" s="0" t="s">
        <v>62</v>
      </c>
      <c r="AE307" s="0" t="s">
        <v>62</v>
      </c>
      <c r="AF307" s="0" t="s">
        <v>7858</v>
      </c>
      <c r="AG307" s="0" t="s">
        <v>7859</v>
      </c>
      <c r="AH307" s="0" t="s">
        <v>7858</v>
      </c>
      <c r="AI307" s="0" t="s">
        <v>7859</v>
      </c>
      <c r="AJ307" s="0" t="s">
        <v>7858</v>
      </c>
      <c r="AK307" s="0" t="s">
        <v>7859</v>
      </c>
      <c r="AL307" s="0" t="s">
        <v>7061</v>
      </c>
    </row>
    <row customHeight="1" ht="11.25">
      <c r="A308" s="0" t="s">
        <v>22</v>
      </c>
      <c r="B308" s="0" t="s">
        <v>48</v>
      </c>
      <c r="C308" s="0" t="s">
        <v>50</v>
      </c>
      <c r="D308" s="0" t="s">
        <v>22</v>
      </c>
      <c r="E308" s="0" t="s">
        <v>7860</v>
      </c>
      <c r="F308" s="0" t="s">
        <v>4556</v>
      </c>
      <c r="G308" s="0" t="s">
        <v>133</v>
      </c>
      <c r="H308" s="0" t="s">
        <v>6796</v>
      </c>
      <c r="I308" s="0" t="s">
        <v>6797</v>
      </c>
      <c r="J308" s="0" t="s">
        <v>7861</v>
      </c>
      <c r="K308" s="0" t="s">
        <v>7862</v>
      </c>
      <c r="L308" s="0" t="s">
        <v>7863</v>
      </c>
      <c r="M308" s="0" t="s">
        <v>5218</v>
      </c>
      <c r="N308" s="0" t="s">
        <v>137</v>
      </c>
      <c r="O308" s="0" t="s">
        <v>133</v>
      </c>
      <c r="P308" s="0" t="s">
        <v>6796</v>
      </c>
      <c r="Q308" s="0" t="s">
        <v>6797</v>
      </c>
      <c r="R308" s="0" t="s">
        <v>7861</v>
      </c>
      <c r="S308" s="0" t="s">
        <v>7862</v>
      </c>
      <c r="T308" s="0" t="s">
        <v>7043</v>
      </c>
      <c r="U308" s="0" t="s">
        <v>7044</v>
      </c>
      <c r="V308" s="0" t="s">
        <v>764</v>
      </c>
      <c r="W308" s="0" t="s">
        <v>7045</v>
      </c>
      <c r="X308" s="0" t="s">
        <v>7046</v>
      </c>
      <c r="Y308" s="0" t="s">
        <v>7044</v>
      </c>
      <c r="Z308" s="0" t="s">
        <v>7845</v>
      </c>
      <c r="AA308" s="0" t="s">
        <v>7846</v>
      </c>
      <c r="AB308" s="0" t="s">
        <v>7847</v>
      </c>
      <c r="AC308" s="0" t="s">
        <v>62</v>
      </c>
      <c r="AD308" s="0" t="s">
        <v>62</v>
      </c>
      <c r="AE308" s="0" t="s">
        <v>62</v>
      </c>
      <c r="AF308" s="0" t="s">
        <v>7864</v>
      </c>
      <c r="AG308" s="0" t="s">
        <v>7865</v>
      </c>
      <c r="AH308" s="0" t="s">
        <v>7124</v>
      </c>
      <c r="AI308" s="0" t="s">
        <v>7866</v>
      </c>
      <c r="AJ308" s="0" t="s">
        <v>7124</v>
      </c>
      <c r="AK308" s="0" t="s">
        <v>7866</v>
      </c>
      <c r="AL308" s="0" t="s">
        <v>7061</v>
      </c>
    </row>
    <row customHeight="1" ht="11.25">
      <c r="A309" s="0" t="s">
        <v>22</v>
      </c>
      <c r="B309" s="0" t="s">
        <v>48</v>
      </c>
      <c r="C309" s="0" t="s">
        <v>50</v>
      </c>
      <c r="D309" s="0" t="s">
        <v>22</v>
      </c>
      <c r="E309" s="0" t="s">
        <v>7860</v>
      </c>
      <c r="F309" s="0" t="s">
        <v>4556</v>
      </c>
      <c r="G309" s="0" t="s">
        <v>133</v>
      </c>
      <c r="H309" s="0" t="s">
        <v>6796</v>
      </c>
      <c r="I309" s="0" t="s">
        <v>6797</v>
      </c>
      <c r="J309" s="0" t="s">
        <v>7861</v>
      </c>
      <c r="K309" s="0" t="s">
        <v>7862</v>
      </c>
      <c r="L309" s="0" t="s">
        <v>7863</v>
      </c>
      <c r="M309" s="0" t="s">
        <v>5218</v>
      </c>
      <c r="N309" s="0" t="s">
        <v>137</v>
      </c>
      <c r="O309" s="0" t="s">
        <v>133</v>
      </c>
      <c r="P309" s="0" t="s">
        <v>6796</v>
      </c>
      <c r="Q309" s="0" t="s">
        <v>6797</v>
      </c>
      <c r="R309" s="0" t="s">
        <v>7861</v>
      </c>
      <c r="S309" s="0" t="s">
        <v>7862</v>
      </c>
      <c r="T309" s="0" t="s">
        <v>7043</v>
      </c>
      <c r="U309" s="0" t="s">
        <v>7044</v>
      </c>
      <c r="V309" s="0" t="s">
        <v>764</v>
      </c>
      <c r="W309" s="0" t="s">
        <v>7045</v>
      </c>
      <c r="X309" s="0" t="s">
        <v>7046</v>
      </c>
      <c r="Y309" s="0" t="s">
        <v>7044</v>
      </c>
      <c r="Z309" s="0" t="s">
        <v>7845</v>
      </c>
      <c r="AA309" s="0" t="s">
        <v>7846</v>
      </c>
      <c r="AB309" s="0" t="s">
        <v>7847</v>
      </c>
      <c r="AC309" s="0" t="s">
        <v>62</v>
      </c>
      <c r="AD309" s="0" t="s">
        <v>62</v>
      </c>
      <c r="AE309" s="0" t="s">
        <v>62</v>
      </c>
      <c r="AF309" s="0" t="s">
        <v>7864</v>
      </c>
      <c r="AG309" s="0" t="s">
        <v>7865</v>
      </c>
      <c r="AH309" s="0" t="s">
        <v>7864</v>
      </c>
      <c r="AI309" s="0" t="s">
        <v>7865</v>
      </c>
      <c r="AJ309" s="0" t="s">
        <v>7864</v>
      </c>
      <c r="AK309" s="0" t="s">
        <v>7865</v>
      </c>
      <c r="AL309" s="0" t="s">
        <v>7061</v>
      </c>
    </row>
    <row customHeight="1" ht="11.25">
      <c r="A310" s="0" t="s">
        <v>22</v>
      </c>
      <c r="B310" s="0" t="s">
        <v>48</v>
      </c>
      <c r="C310" s="0" t="s">
        <v>50</v>
      </c>
      <c r="D310" s="0" t="s">
        <v>22</v>
      </c>
      <c r="E310" s="0" t="s">
        <v>7867</v>
      </c>
      <c r="F310" s="0" t="s">
        <v>4556</v>
      </c>
      <c r="G310" s="0" t="s">
        <v>133</v>
      </c>
      <c r="H310" s="0" t="s">
        <v>6796</v>
      </c>
      <c r="I310" s="0" t="s">
        <v>6797</v>
      </c>
      <c r="J310" s="0" t="s">
        <v>7868</v>
      </c>
      <c r="K310" s="0" t="s">
        <v>7869</v>
      </c>
      <c r="L310" s="0" t="s">
        <v>7870</v>
      </c>
      <c r="M310" s="0" t="s">
        <v>5234</v>
      </c>
      <c r="N310" s="0" t="s">
        <v>137</v>
      </c>
      <c r="O310" s="0" t="s">
        <v>133</v>
      </c>
      <c r="P310" s="0" t="s">
        <v>6796</v>
      </c>
      <c r="Q310" s="0" t="s">
        <v>6797</v>
      </c>
      <c r="R310" s="0" t="s">
        <v>7868</v>
      </c>
      <c r="S310" s="0" t="s">
        <v>7869</v>
      </c>
      <c r="T310" s="0" t="s">
        <v>7043</v>
      </c>
      <c r="U310" s="0" t="s">
        <v>7044</v>
      </c>
      <c r="V310" s="0" t="s">
        <v>764</v>
      </c>
      <c r="W310" s="0" t="s">
        <v>7045</v>
      </c>
      <c r="X310" s="0" t="s">
        <v>7046</v>
      </c>
      <c r="Y310" s="0" t="s">
        <v>7044</v>
      </c>
      <c r="Z310" s="0" t="s">
        <v>7845</v>
      </c>
      <c r="AA310" s="0" t="s">
        <v>7846</v>
      </c>
      <c r="AB310" s="0" t="s">
        <v>7847</v>
      </c>
      <c r="AC310" s="0" t="s">
        <v>62</v>
      </c>
      <c r="AD310" s="0" t="s">
        <v>62</v>
      </c>
      <c r="AE310" s="0" t="s">
        <v>62</v>
      </c>
      <c r="AF310" s="0" t="s">
        <v>7871</v>
      </c>
      <c r="AG310" s="0" t="s">
        <v>7872</v>
      </c>
      <c r="AH310" s="0" t="s">
        <v>7871</v>
      </c>
      <c r="AI310" s="0" t="s">
        <v>7872</v>
      </c>
      <c r="AJ310" s="0" t="s">
        <v>7871</v>
      </c>
      <c r="AK310" s="0" t="s">
        <v>7872</v>
      </c>
      <c r="AL310" s="0" t="s">
        <v>7061</v>
      </c>
    </row>
    <row customHeight="1" ht="11.25">
      <c r="A311" s="0" t="s">
        <v>22</v>
      </c>
      <c r="B311" s="0" t="s">
        <v>48</v>
      </c>
      <c r="C311" s="0" t="s">
        <v>50</v>
      </c>
      <c r="D311" s="0" t="s">
        <v>22</v>
      </c>
      <c r="E311" s="0" t="s">
        <v>7867</v>
      </c>
      <c r="F311" s="0" t="s">
        <v>4556</v>
      </c>
      <c r="G311" s="0" t="s">
        <v>133</v>
      </c>
      <c r="H311" s="0" t="s">
        <v>6796</v>
      </c>
      <c r="I311" s="0" t="s">
        <v>6797</v>
      </c>
      <c r="J311" s="0" t="s">
        <v>7868</v>
      </c>
      <c r="K311" s="0" t="s">
        <v>7869</v>
      </c>
      <c r="L311" s="0" t="s">
        <v>7870</v>
      </c>
      <c r="M311" s="0" t="s">
        <v>5234</v>
      </c>
      <c r="N311" s="0" t="s">
        <v>137</v>
      </c>
      <c r="O311" s="0" t="s">
        <v>133</v>
      </c>
      <c r="P311" s="0" t="s">
        <v>6796</v>
      </c>
      <c r="Q311" s="0" t="s">
        <v>6797</v>
      </c>
      <c r="R311" s="0" t="s">
        <v>7868</v>
      </c>
      <c r="S311" s="0" t="s">
        <v>7869</v>
      </c>
      <c r="T311" s="0" t="s">
        <v>7043</v>
      </c>
      <c r="U311" s="0" t="s">
        <v>7044</v>
      </c>
      <c r="V311" s="0" t="s">
        <v>764</v>
      </c>
      <c r="W311" s="0" t="s">
        <v>7045</v>
      </c>
      <c r="X311" s="0" t="s">
        <v>7046</v>
      </c>
      <c r="Y311" s="0" t="s">
        <v>7044</v>
      </c>
      <c r="Z311" s="0" t="s">
        <v>7845</v>
      </c>
      <c r="AA311" s="0" t="s">
        <v>7846</v>
      </c>
      <c r="AB311" s="0" t="s">
        <v>7847</v>
      </c>
      <c r="AC311" s="0" t="s">
        <v>62</v>
      </c>
      <c r="AD311" s="0" t="s">
        <v>62</v>
      </c>
      <c r="AE311" s="0" t="s">
        <v>62</v>
      </c>
      <c r="AF311" s="0" t="s">
        <v>7871</v>
      </c>
      <c r="AG311" s="0" t="s">
        <v>7872</v>
      </c>
      <c r="AH311" s="0" t="s">
        <v>7871</v>
      </c>
      <c r="AI311" s="0" t="s">
        <v>7872</v>
      </c>
      <c r="AJ311" s="0" t="s">
        <v>7871</v>
      </c>
      <c r="AK311" s="0" t="s">
        <v>7872</v>
      </c>
      <c r="AL311" s="0" t="s">
        <v>7061</v>
      </c>
    </row>
    <row customHeight="1" ht="11.25">
      <c r="A312" s="0" t="s">
        <v>22</v>
      </c>
      <c r="B312" s="0" t="s">
        <v>48</v>
      </c>
      <c r="C312" s="0" t="s">
        <v>50</v>
      </c>
      <c r="D312" s="0" t="s">
        <v>22</v>
      </c>
      <c r="E312" s="0" t="s">
        <v>7873</v>
      </c>
      <c r="F312" s="0" t="s">
        <v>4556</v>
      </c>
      <c r="G312" s="0" t="s">
        <v>133</v>
      </c>
      <c r="H312" s="0" t="s">
        <v>6800</v>
      </c>
      <c r="I312" s="0" t="s">
        <v>6801</v>
      </c>
      <c r="J312" s="0" t="s">
        <v>7874</v>
      </c>
      <c r="K312" s="0" t="s">
        <v>7875</v>
      </c>
      <c r="L312" s="0" t="s">
        <v>4669</v>
      </c>
      <c r="M312" s="0" t="s">
        <v>7876</v>
      </c>
      <c r="N312" s="0" t="s">
        <v>137</v>
      </c>
      <c r="O312" s="0" t="s">
        <v>133</v>
      </c>
      <c r="P312" s="0" t="s">
        <v>6800</v>
      </c>
      <c r="Q312" s="0" t="s">
        <v>6801</v>
      </c>
      <c r="R312" s="0" t="s">
        <v>7874</v>
      </c>
      <c r="S312" s="0" t="s">
        <v>7875</v>
      </c>
      <c r="T312" s="0" t="s">
        <v>7043</v>
      </c>
      <c r="U312" s="0" t="s">
        <v>7044</v>
      </c>
      <c r="V312" s="0" t="s">
        <v>764</v>
      </c>
      <c r="W312" s="0" t="s">
        <v>7045</v>
      </c>
      <c r="X312" s="0" t="s">
        <v>7046</v>
      </c>
      <c r="Y312" s="0" t="s">
        <v>7044</v>
      </c>
      <c r="Z312" s="0" t="s">
        <v>7845</v>
      </c>
      <c r="AA312" s="0" t="s">
        <v>7846</v>
      </c>
      <c r="AB312" s="0" t="s">
        <v>7847</v>
      </c>
      <c r="AC312" s="0" t="s">
        <v>62</v>
      </c>
      <c r="AD312" s="0" t="s">
        <v>62</v>
      </c>
      <c r="AE312" s="0" t="s">
        <v>62</v>
      </c>
      <c r="AF312" s="0" t="s">
        <v>7184</v>
      </c>
      <c r="AG312" s="0" t="s">
        <v>7877</v>
      </c>
      <c r="AH312" s="0" t="s">
        <v>7184</v>
      </c>
      <c r="AI312" s="0" t="s">
        <v>7877</v>
      </c>
      <c r="AJ312" s="0" t="s">
        <v>7184</v>
      </c>
      <c r="AK312" s="0" t="s">
        <v>7877</v>
      </c>
      <c r="AL312" s="0" t="s">
        <v>7061</v>
      </c>
    </row>
    <row customHeight="1" ht="11.25">
      <c r="A313" s="0" t="s">
        <v>22</v>
      </c>
      <c r="B313" s="0" t="s">
        <v>48</v>
      </c>
      <c r="C313" s="0" t="s">
        <v>50</v>
      </c>
      <c r="D313" s="0" t="s">
        <v>22</v>
      </c>
      <c r="E313" s="0" t="s">
        <v>7873</v>
      </c>
      <c r="F313" s="0" t="s">
        <v>4556</v>
      </c>
      <c r="G313" s="0" t="s">
        <v>133</v>
      </c>
      <c r="H313" s="0" t="s">
        <v>6800</v>
      </c>
      <c r="I313" s="0" t="s">
        <v>6801</v>
      </c>
      <c r="J313" s="0" t="s">
        <v>7874</v>
      </c>
      <c r="K313" s="0" t="s">
        <v>7875</v>
      </c>
      <c r="L313" s="0" t="s">
        <v>4669</v>
      </c>
      <c r="M313" s="0" t="s">
        <v>7876</v>
      </c>
      <c r="N313" s="0" t="s">
        <v>137</v>
      </c>
      <c r="O313" s="0" t="s">
        <v>133</v>
      </c>
      <c r="P313" s="0" t="s">
        <v>6800</v>
      </c>
      <c r="Q313" s="0" t="s">
        <v>6801</v>
      </c>
      <c r="R313" s="0" t="s">
        <v>7874</v>
      </c>
      <c r="S313" s="0" t="s">
        <v>7875</v>
      </c>
      <c r="T313" s="0" t="s">
        <v>7043</v>
      </c>
      <c r="U313" s="0" t="s">
        <v>7044</v>
      </c>
      <c r="V313" s="0" t="s">
        <v>764</v>
      </c>
      <c r="W313" s="0" t="s">
        <v>7045</v>
      </c>
      <c r="X313" s="0" t="s">
        <v>7046</v>
      </c>
      <c r="Y313" s="0" t="s">
        <v>7044</v>
      </c>
      <c r="Z313" s="0" t="s">
        <v>7845</v>
      </c>
      <c r="AA313" s="0" t="s">
        <v>7846</v>
      </c>
      <c r="AB313" s="0" t="s">
        <v>7847</v>
      </c>
      <c r="AC313" s="0" t="s">
        <v>62</v>
      </c>
      <c r="AD313" s="0" t="s">
        <v>62</v>
      </c>
      <c r="AE313" s="0" t="s">
        <v>62</v>
      </c>
      <c r="AF313" s="0" t="s">
        <v>7184</v>
      </c>
      <c r="AG313" s="0" t="s">
        <v>7877</v>
      </c>
      <c r="AH313" s="0" t="s">
        <v>4688</v>
      </c>
      <c r="AI313" s="0" t="s">
        <v>7877</v>
      </c>
      <c r="AJ313" s="0" t="s">
        <v>4688</v>
      </c>
      <c r="AK313" s="0" t="s">
        <v>7877</v>
      </c>
      <c r="AL313" s="0" t="s">
        <v>7061</v>
      </c>
    </row>
    <row customHeight="1" ht="11.25">
      <c r="A314" s="0" t="s">
        <v>22</v>
      </c>
      <c r="B314" s="0" t="s">
        <v>48</v>
      </c>
      <c r="C314" s="0" t="s">
        <v>50</v>
      </c>
      <c r="D314" s="0" t="s">
        <v>22</v>
      </c>
      <c r="E314" s="0" t="s">
        <v>7878</v>
      </c>
      <c r="F314" s="0" t="s">
        <v>4556</v>
      </c>
      <c r="G314" s="0" t="s">
        <v>133</v>
      </c>
      <c r="H314" s="0" t="s">
        <v>6805</v>
      </c>
      <c r="I314" s="0" t="s">
        <v>6806</v>
      </c>
      <c r="J314" s="0" t="s">
        <v>7879</v>
      </c>
      <c r="K314" s="0" t="s">
        <v>7880</v>
      </c>
      <c r="L314" s="0" t="s">
        <v>7881</v>
      </c>
      <c r="M314" s="0" t="s">
        <v>7257</v>
      </c>
      <c r="N314" s="0" t="s">
        <v>137</v>
      </c>
      <c r="O314" s="0" t="s">
        <v>133</v>
      </c>
      <c r="P314" s="0" t="s">
        <v>6805</v>
      </c>
      <c r="Q314" s="0" t="s">
        <v>6806</v>
      </c>
      <c r="R314" s="0" t="s">
        <v>7879</v>
      </c>
      <c r="S314" s="0" t="s">
        <v>7880</v>
      </c>
      <c r="T314" s="0" t="s">
        <v>7043</v>
      </c>
      <c r="U314" s="0" t="s">
        <v>7044</v>
      </c>
      <c r="V314" s="0" t="s">
        <v>764</v>
      </c>
      <c r="W314" s="0" t="s">
        <v>7045</v>
      </c>
      <c r="X314" s="0" t="s">
        <v>7046</v>
      </c>
      <c r="Y314" s="0" t="s">
        <v>7044</v>
      </c>
      <c r="Z314" s="0" t="s">
        <v>7845</v>
      </c>
      <c r="AA314" s="0" t="s">
        <v>7846</v>
      </c>
      <c r="AB314" s="0" t="s">
        <v>7847</v>
      </c>
      <c r="AC314" s="0" t="s">
        <v>62</v>
      </c>
      <c r="AD314" s="0" t="s">
        <v>62</v>
      </c>
      <c r="AE314" s="0" t="s">
        <v>62</v>
      </c>
      <c r="AF314" s="0" t="s">
        <v>7351</v>
      </c>
      <c r="AG314" s="0" t="s">
        <v>7412</v>
      </c>
      <c r="AH314" s="0" t="s">
        <v>7351</v>
      </c>
      <c r="AI314" s="0" t="s">
        <v>7412</v>
      </c>
      <c r="AJ314" s="0" t="s">
        <v>7351</v>
      </c>
      <c r="AK314" s="0" t="s">
        <v>7412</v>
      </c>
      <c r="AL314" s="0" t="s">
        <v>7061</v>
      </c>
    </row>
    <row customHeight="1" ht="11.25">
      <c r="A315" s="0" t="s">
        <v>22</v>
      </c>
      <c r="B315" s="0" t="s">
        <v>48</v>
      </c>
      <c r="C315" s="0" t="s">
        <v>50</v>
      </c>
      <c r="D315" s="0" t="s">
        <v>22</v>
      </c>
      <c r="E315" s="0" t="s">
        <v>7878</v>
      </c>
      <c r="F315" s="0" t="s">
        <v>4556</v>
      </c>
      <c r="G315" s="0" t="s">
        <v>133</v>
      </c>
      <c r="H315" s="0" t="s">
        <v>6805</v>
      </c>
      <c r="I315" s="0" t="s">
        <v>6806</v>
      </c>
      <c r="J315" s="0" t="s">
        <v>7879</v>
      </c>
      <c r="K315" s="0" t="s">
        <v>7880</v>
      </c>
      <c r="L315" s="0" t="s">
        <v>7881</v>
      </c>
      <c r="M315" s="0" t="s">
        <v>7257</v>
      </c>
      <c r="N315" s="0" t="s">
        <v>137</v>
      </c>
      <c r="O315" s="0" t="s">
        <v>133</v>
      </c>
      <c r="P315" s="0" t="s">
        <v>6805</v>
      </c>
      <c r="Q315" s="0" t="s">
        <v>6806</v>
      </c>
      <c r="R315" s="0" t="s">
        <v>7879</v>
      </c>
      <c r="S315" s="0" t="s">
        <v>7880</v>
      </c>
      <c r="T315" s="0" t="s">
        <v>7043</v>
      </c>
      <c r="U315" s="0" t="s">
        <v>7044</v>
      </c>
      <c r="V315" s="0" t="s">
        <v>764</v>
      </c>
      <c r="W315" s="0" t="s">
        <v>7045</v>
      </c>
      <c r="X315" s="0" t="s">
        <v>7046</v>
      </c>
      <c r="Y315" s="0" t="s">
        <v>7044</v>
      </c>
      <c r="Z315" s="0" t="s">
        <v>7845</v>
      </c>
      <c r="AA315" s="0" t="s">
        <v>7846</v>
      </c>
      <c r="AB315" s="0" t="s">
        <v>7847</v>
      </c>
      <c r="AC315" s="0" t="s">
        <v>62</v>
      </c>
      <c r="AD315" s="0" t="s">
        <v>62</v>
      </c>
      <c r="AE315" s="0" t="s">
        <v>62</v>
      </c>
      <c r="AF315" s="0" t="s">
        <v>7351</v>
      </c>
      <c r="AG315" s="0" t="s">
        <v>7412</v>
      </c>
      <c r="AH315" s="0" t="s">
        <v>7351</v>
      </c>
      <c r="AI315" s="0" t="s">
        <v>7412</v>
      </c>
      <c r="AJ315" s="0" t="s">
        <v>7351</v>
      </c>
      <c r="AK315" s="0" t="s">
        <v>7412</v>
      </c>
      <c r="AL315" s="0" t="s">
        <v>7061</v>
      </c>
    </row>
    <row customHeight="1" ht="11.25">
      <c r="A316" s="0" t="s">
        <v>22</v>
      </c>
      <c r="B316" s="0" t="s">
        <v>48</v>
      </c>
      <c r="C316" s="0" t="s">
        <v>50</v>
      </c>
      <c r="D316" s="0" t="s">
        <v>22</v>
      </c>
      <c r="E316" s="0" t="s">
        <v>7882</v>
      </c>
      <c r="F316" s="0" t="s">
        <v>4556</v>
      </c>
      <c r="G316" s="0" t="s">
        <v>133</v>
      </c>
      <c r="H316" s="0" t="s">
        <v>6805</v>
      </c>
      <c r="I316" s="0" t="s">
        <v>6806</v>
      </c>
      <c r="J316" s="0" t="s">
        <v>7883</v>
      </c>
      <c r="K316" s="0" t="s">
        <v>7884</v>
      </c>
      <c r="L316" s="0" t="s">
        <v>7885</v>
      </c>
      <c r="M316" s="0" t="s">
        <v>7886</v>
      </c>
      <c r="N316" s="0" t="s">
        <v>137</v>
      </c>
      <c r="O316" s="0" t="s">
        <v>133</v>
      </c>
      <c r="P316" s="0" t="s">
        <v>6805</v>
      </c>
      <c r="Q316" s="0" t="s">
        <v>6806</v>
      </c>
      <c r="R316" s="0" t="s">
        <v>7883</v>
      </c>
      <c r="S316" s="0" t="s">
        <v>7884</v>
      </c>
      <c r="T316" s="0" t="s">
        <v>7043</v>
      </c>
      <c r="U316" s="0" t="s">
        <v>7044</v>
      </c>
      <c r="V316" s="0" t="s">
        <v>764</v>
      </c>
      <c r="W316" s="0" t="s">
        <v>7045</v>
      </c>
      <c r="X316" s="0" t="s">
        <v>7046</v>
      </c>
      <c r="Y316" s="0" t="s">
        <v>7044</v>
      </c>
      <c r="Z316" s="0" t="s">
        <v>7845</v>
      </c>
      <c r="AA316" s="0" t="s">
        <v>7846</v>
      </c>
      <c r="AB316" s="0" t="s">
        <v>7847</v>
      </c>
      <c r="AC316" s="0" t="s">
        <v>62</v>
      </c>
      <c r="AD316" s="0" t="s">
        <v>62</v>
      </c>
      <c r="AE316" s="0" t="s">
        <v>62</v>
      </c>
      <c r="AF316" s="0" t="s">
        <v>7184</v>
      </c>
      <c r="AG316" s="0" t="s">
        <v>7887</v>
      </c>
      <c r="AH316" s="0" t="s">
        <v>7184</v>
      </c>
      <c r="AI316" s="0" t="s">
        <v>7887</v>
      </c>
      <c r="AJ316" s="0" t="s">
        <v>7184</v>
      </c>
      <c r="AK316" s="0" t="s">
        <v>7887</v>
      </c>
      <c r="AL316" s="0" t="s">
        <v>7061</v>
      </c>
    </row>
    <row customHeight="1" ht="11.25">
      <c r="A317" s="0" t="s">
        <v>22</v>
      </c>
      <c r="B317" s="0" t="s">
        <v>48</v>
      </c>
      <c r="C317" s="0" t="s">
        <v>50</v>
      </c>
      <c r="D317" s="0" t="s">
        <v>22</v>
      </c>
      <c r="E317" s="0" t="s">
        <v>7882</v>
      </c>
      <c r="F317" s="0" t="s">
        <v>4556</v>
      </c>
      <c r="G317" s="0" t="s">
        <v>133</v>
      </c>
      <c r="H317" s="0" t="s">
        <v>6805</v>
      </c>
      <c r="I317" s="0" t="s">
        <v>6806</v>
      </c>
      <c r="J317" s="0" t="s">
        <v>7883</v>
      </c>
      <c r="K317" s="0" t="s">
        <v>7884</v>
      </c>
      <c r="L317" s="0" t="s">
        <v>7885</v>
      </c>
      <c r="M317" s="0" t="s">
        <v>7886</v>
      </c>
      <c r="N317" s="0" t="s">
        <v>137</v>
      </c>
      <c r="O317" s="0" t="s">
        <v>133</v>
      </c>
      <c r="P317" s="0" t="s">
        <v>6805</v>
      </c>
      <c r="Q317" s="0" t="s">
        <v>6806</v>
      </c>
      <c r="R317" s="0" t="s">
        <v>7883</v>
      </c>
      <c r="S317" s="0" t="s">
        <v>7884</v>
      </c>
      <c r="T317" s="0" t="s">
        <v>7043</v>
      </c>
      <c r="U317" s="0" t="s">
        <v>7044</v>
      </c>
      <c r="V317" s="0" t="s">
        <v>764</v>
      </c>
      <c r="W317" s="0" t="s">
        <v>7045</v>
      </c>
      <c r="X317" s="0" t="s">
        <v>7046</v>
      </c>
      <c r="Y317" s="0" t="s">
        <v>7044</v>
      </c>
      <c r="Z317" s="0" t="s">
        <v>7845</v>
      </c>
      <c r="AA317" s="0" t="s">
        <v>7846</v>
      </c>
      <c r="AB317" s="0" t="s">
        <v>7847</v>
      </c>
      <c r="AC317" s="0" t="s">
        <v>62</v>
      </c>
      <c r="AD317" s="0" t="s">
        <v>62</v>
      </c>
      <c r="AE317" s="0" t="s">
        <v>62</v>
      </c>
      <c r="AF317" s="0" t="s">
        <v>7184</v>
      </c>
      <c r="AG317" s="0" t="s">
        <v>7887</v>
      </c>
      <c r="AH317" s="0" t="s">
        <v>7184</v>
      </c>
      <c r="AI317" s="0" t="s">
        <v>7887</v>
      </c>
      <c r="AJ317" s="0" t="s">
        <v>7184</v>
      </c>
      <c r="AK317" s="0" t="s">
        <v>7887</v>
      </c>
      <c r="AL317" s="0" t="s">
        <v>7061</v>
      </c>
    </row>
    <row customHeight="1" ht="11.25">
      <c r="A318" s="0" t="s">
        <v>22</v>
      </c>
      <c r="B318" s="0" t="s">
        <v>48</v>
      </c>
      <c r="C318" s="0" t="s">
        <v>50</v>
      </c>
      <c r="D318" s="0" t="s">
        <v>22</v>
      </c>
      <c r="E318" s="0" t="s">
        <v>7888</v>
      </c>
      <c r="F318" s="0" t="s">
        <v>4556</v>
      </c>
      <c r="G318" s="0" t="s">
        <v>133</v>
      </c>
      <c r="H318" s="0" t="s">
        <v>6807</v>
      </c>
      <c r="I318" s="0" t="s">
        <v>6808</v>
      </c>
      <c r="J318" s="0" t="s">
        <v>7889</v>
      </c>
      <c r="K318" s="0" t="s">
        <v>7890</v>
      </c>
      <c r="L318" s="0" t="s">
        <v>7609</v>
      </c>
      <c r="M318" s="0" t="s">
        <v>7891</v>
      </c>
      <c r="N318" s="0" t="s">
        <v>137</v>
      </c>
      <c r="O318" s="0" t="s">
        <v>133</v>
      </c>
      <c r="P318" s="0" t="s">
        <v>6807</v>
      </c>
      <c r="Q318" s="0" t="s">
        <v>6808</v>
      </c>
      <c r="R318" s="0" t="s">
        <v>7889</v>
      </c>
      <c r="S318" s="0" t="s">
        <v>7890</v>
      </c>
      <c r="T318" s="0" t="s">
        <v>7043</v>
      </c>
      <c r="U318" s="0" t="s">
        <v>7044</v>
      </c>
      <c r="V318" s="0" t="s">
        <v>764</v>
      </c>
      <c r="W318" s="0" t="s">
        <v>7045</v>
      </c>
      <c r="X318" s="0" t="s">
        <v>7046</v>
      </c>
      <c r="Y318" s="0" t="s">
        <v>7044</v>
      </c>
      <c r="Z318" s="0" t="s">
        <v>7845</v>
      </c>
      <c r="AA318" s="0" t="s">
        <v>7846</v>
      </c>
      <c r="AB318" s="0" t="s">
        <v>7847</v>
      </c>
      <c r="AC318" s="0" t="s">
        <v>62</v>
      </c>
      <c r="AD318" s="0" t="s">
        <v>62</v>
      </c>
      <c r="AE318" s="0" t="s">
        <v>62</v>
      </c>
      <c r="AF318" s="0" t="s">
        <v>7892</v>
      </c>
      <c r="AG318" s="0" t="s">
        <v>7601</v>
      </c>
      <c r="AH318" s="0" t="s">
        <v>7892</v>
      </c>
      <c r="AI318" s="0" t="s">
        <v>7601</v>
      </c>
      <c r="AJ318" s="0" t="s">
        <v>7892</v>
      </c>
      <c r="AK318" s="0" t="s">
        <v>7601</v>
      </c>
      <c r="AL318" s="0" t="s">
        <v>7061</v>
      </c>
    </row>
    <row customHeight="1" ht="11.25">
      <c r="A319" s="0" t="s">
        <v>22</v>
      </c>
      <c r="B319" s="0" t="s">
        <v>48</v>
      </c>
      <c r="C319" s="0" t="s">
        <v>50</v>
      </c>
      <c r="D319" s="0" t="s">
        <v>22</v>
      </c>
      <c r="E319" s="0" t="s">
        <v>7888</v>
      </c>
      <c r="F319" s="0" t="s">
        <v>4556</v>
      </c>
      <c r="G319" s="0" t="s">
        <v>133</v>
      </c>
      <c r="H319" s="0" t="s">
        <v>6807</v>
      </c>
      <c r="I319" s="0" t="s">
        <v>6808</v>
      </c>
      <c r="J319" s="0" t="s">
        <v>7889</v>
      </c>
      <c r="K319" s="0" t="s">
        <v>7890</v>
      </c>
      <c r="L319" s="0" t="s">
        <v>7609</v>
      </c>
      <c r="M319" s="0" t="s">
        <v>7891</v>
      </c>
      <c r="N319" s="0" t="s">
        <v>137</v>
      </c>
      <c r="O319" s="0" t="s">
        <v>133</v>
      </c>
      <c r="P319" s="0" t="s">
        <v>6807</v>
      </c>
      <c r="Q319" s="0" t="s">
        <v>6808</v>
      </c>
      <c r="R319" s="0" t="s">
        <v>7889</v>
      </c>
      <c r="S319" s="0" t="s">
        <v>7890</v>
      </c>
      <c r="T319" s="0" t="s">
        <v>7043</v>
      </c>
      <c r="U319" s="0" t="s">
        <v>7044</v>
      </c>
      <c r="V319" s="0" t="s">
        <v>764</v>
      </c>
      <c r="W319" s="0" t="s">
        <v>7045</v>
      </c>
      <c r="X319" s="0" t="s">
        <v>7046</v>
      </c>
      <c r="Y319" s="0" t="s">
        <v>7044</v>
      </c>
      <c r="Z319" s="0" t="s">
        <v>7845</v>
      </c>
      <c r="AA319" s="0" t="s">
        <v>7846</v>
      </c>
      <c r="AB319" s="0" t="s">
        <v>7847</v>
      </c>
      <c r="AC319" s="0" t="s">
        <v>62</v>
      </c>
      <c r="AD319" s="0" t="s">
        <v>62</v>
      </c>
      <c r="AE319" s="0" t="s">
        <v>62</v>
      </c>
      <c r="AF319" s="0" t="s">
        <v>7892</v>
      </c>
      <c r="AG319" s="0" t="s">
        <v>7601</v>
      </c>
      <c r="AH319" s="0" t="s">
        <v>7892</v>
      </c>
      <c r="AI319" s="0" t="s">
        <v>7893</v>
      </c>
      <c r="AJ319" s="0" t="s">
        <v>7892</v>
      </c>
      <c r="AK319" s="0" t="s">
        <v>7893</v>
      </c>
      <c r="AL319" s="0" t="s">
        <v>7061</v>
      </c>
    </row>
    <row customHeight="1" ht="11.25">
      <c r="A320" s="0" t="s">
        <v>22</v>
      </c>
      <c r="B320" s="0" t="s">
        <v>48</v>
      </c>
      <c r="C320" s="0" t="s">
        <v>50</v>
      </c>
      <c r="D320" s="0" t="s">
        <v>22</v>
      </c>
      <c r="E320" s="0" t="s">
        <v>7894</v>
      </c>
      <c r="F320" s="0" t="s">
        <v>4556</v>
      </c>
      <c r="G320" s="0" t="s">
        <v>133</v>
      </c>
      <c r="H320" s="0" t="s">
        <v>6807</v>
      </c>
      <c r="I320" s="0" t="s">
        <v>6808</v>
      </c>
      <c r="J320" s="0" t="s">
        <v>7889</v>
      </c>
      <c r="K320" s="0" t="s">
        <v>7890</v>
      </c>
      <c r="L320" s="0" t="s">
        <v>7609</v>
      </c>
      <c r="M320" s="0" t="s">
        <v>7759</v>
      </c>
      <c r="N320" s="0" t="s">
        <v>137</v>
      </c>
      <c r="O320" s="0" t="s">
        <v>133</v>
      </c>
      <c r="P320" s="0" t="s">
        <v>6807</v>
      </c>
      <c r="Q320" s="0" t="s">
        <v>6808</v>
      </c>
      <c r="R320" s="0" t="s">
        <v>7889</v>
      </c>
      <c r="S320" s="0" t="s">
        <v>7890</v>
      </c>
      <c r="T320" s="0" t="s">
        <v>7043</v>
      </c>
      <c r="U320" s="0" t="s">
        <v>7044</v>
      </c>
      <c r="V320" s="0" t="s">
        <v>764</v>
      </c>
      <c r="W320" s="0" t="s">
        <v>7045</v>
      </c>
      <c r="X320" s="0" t="s">
        <v>7046</v>
      </c>
      <c r="Y320" s="0" t="s">
        <v>7044</v>
      </c>
      <c r="Z320" s="0" t="s">
        <v>7845</v>
      </c>
      <c r="AA320" s="0" t="s">
        <v>7846</v>
      </c>
      <c r="AB320" s="0" t="s">
        <v>7847</v>
      </c>
      <c r="AC320" s="0" t="s">
        <v>62</v>
      </c>
      <c r="AD320" s="0" t="s">
        <v>62</v>
      </c>
      <c r="AE320" s="0" t="s">
        <v>62</v>
      </c>
      <c r="AF320" s="0" t="s">
        <v>7895</v>
      </c>
      <c r="AG320" s="0" t="s">
        <v>7896</v>
      </c>
      <c r="AH320" s="0" t="s">
        <v>7300</v>
      </c>
      <c r="AI320" s="0" t="s">
        <v>7897</v>
      </c>
      <c r="AJ320" s="0" t="s">
        <v>7300</v>
      </c>
      <c r="AK320" s="0" t="s">
        <v>7897</v>
      </c>
      <c r="AL320" s="0" t="s">
        <v>7061</v>
      </c>
    </row>
    <row customHeight="1" ht="11.25">
      <c r="A321" s="0" t="s">
        <v>22</v>
      </c>
      <c r="B321" s="0" t="s">
        <v>48</v>
      </c>
      <c r="C321" s="0" t="s">
        <v>50</v>
      </c>
      <c r="D321" s="0" t="s">
        <v>22</v>
      </c>
      <c r="E321" s="0" t="s">
        <v>7894</v>
      </c>
      <c r="F321" s="0" t="s">
        <v>4556</v>
      </c>
      <c r="G321" s="0" t="s">
        <v>133</v>
      </c>
      <c r="H321" s="0" t="s">
        <v>6807</v>
      </c>
      <c r="I321" s="0" t="s">
        <v>6808</v>
      </c>
      <c r="J321" s="0" t="s">
        <v>7889</v>
      </c>
      <c r="K321" s="0" t="s">
        <v>7890</v>
      </c>
      <c r="L321" s="0" t="s">
        <v>7609</v>
      </c>
      <c r="M321" s="0" t="s">
        <v>7759</v>
      </c>
      <c r="N321" s="0" t="s">
        <v>137</v>
      </c>
      <c r="O321" s="0" t="s">
        <v>133</v>
      </c>
      <c r="P321" s="0" t="s">
        <v>6807</v>
      </c>
      <c r="Q321" s="0" t="s">
        <v>6808</v>
      </c>
      <c r="R321" s="0" t="s">
        <v>7889</v>
      </c>
      <c r="S321" s="0" t="s">
        <v>7890</v>
      </c>
      <c r="T321" s="0" t="s">
        <v>7043</v>
      </c>
      <c r="U321" s="0" t="s">
        <v>7044</v>
      </c>
      <c r="V321" s="0" t="s">
        <v>764</v>
      </c>
      <c r="W321" s="0" t="s">
        <v>7045</v>
      </c>
      <c r="X321" s="0" t="s">
        <v>7046</v>
      </c>
      <c r="Y321" s="0" t="s">
        <v>7044</v>
      </c>
      <c r="Z321" s="0" t="s">
        <v>7845</v>
      </c>
      <c r="AA321" s="0" t="s">
        <v>7846</v>
      </c>
      <c r="AB321" s="0" t="s">
        <v>7847</v>
      </c>
      <c r="AC321" s="0" t="s">
        <v>62</v>
      </c>
      <c r="AD321" s="0" t="s">
        <v>62</v>
      </c>
      <c r="AE321" s="0" t="s">
        <v>62</v>
      </c>
      <c r="AF321" s="0" t="s">
        <v>7895</v>
      </c>
      <c r="AG321" s="0" t="s">
        <v>7896</v>
      </c>
      <c r="AH321" s="0" t="s">
        <v>7895</v>
      </c>
      <c r="AI321" s="0" t="s">
        <v>7896</v>
      </c>
      <c r="AJ321" s="0" t="s">
        <v>7895</v>
      </c>
      <c r="AK321" s="0" t="s">
        <v>7896</v>
      </c>
      <c r="AL321" s="0" t="s">
        <v>7061</v>
      </c>
    </row>
    <row customHeight="1" ht="11.25">
      <c r="A322" s="0" t="s">
        <v>22</v>
      </c>
      <c r="B322" s="0" t="s">
        <v>48</v>
      </c>
      <c r="C322" s="0" t="s">
        <v>50</v>
      </c>
      <c r="D322" s="0" t="s">
        <v>22</v>
      </c>
      <c r="E322" s="0" t="s">
        <v>7898</v>
      </c>
      <c r="F322" s="0" t="s">
        <v>4556</v>
      </c>
      <c r="G322" s="0" t="s">
        <v>133</v>
      </c>
      <c r="H322" s="0" t="s">
        <v>6809</v>
      </c>
      <c r="I322" s="0" t="s">
        <v>6810</v>
      </c>
      <c r="J322" s="0" t="s">
        <v>7899</v>
      </c>
      <c r="K322" s="0" t="s">
        <v>7900</v>
      </c>
      <c r="L322" s="0" t="s">
        <v>7901</v>
      </c>
      <c r="M322" s="0" t="s">
        <v>7902</v>
      </c>
      <c r="N322" s="0" t="s">
        <v>137</v>
      </c>
      <c r="O322" s="0" t="s">
        <v>133</v>
      </c>
      <c r="P322" s="0" t="s">
        <v>6809</v>
      </c>
      <c r="Q322" s="0" t="s">
        <v>6810</v>
      </c>
      <c r="R322" s="0" t="s">
        <v>7899</v>
      </c>
      <c r="S322" s="0" t="s">
        <v>7900</v>
      </c>
      <c r="T322" s="0" t="s">
        <v>7043</v>
      </c>
      <c r="U322" s="0" t="s">
        <v>7044</v>
      </c>
      <c r="V322" s="0" t="s">
        <v>764</v>
      </c>
      <c r="W322" s="0" t="s">
        <v>7045</v>
      </c>
      <c r="X322" s="0" t="s">
        <v>7046</v>
      </c>
      <c r="Y322" s="0" t="s">
        <v>7044</v>
      </c>
      <c r="Z322" s="0" t="s">
        <v>7845</v>
      </c>
      <c r="AA322" s="0" t="s">
        <v>7846</v>
      </c>
      <c r="AB322" s="0" t="s">
        <v>7847</v>
      </c>
      <c r="AC322" s="0" t="s">
        <v>62</v>
      </c>
      <c r="AD322" s="0" t="s">
        <v>62</v>
      </c>
      <c r="AE322" s="0" t="s">
        <v>62</v>
      </c>
      <c r="AF322" s="0" t="s">
        <v>7903</v>
      </c>
      <c r="AG322" s="0" t="s">
        <v>7904</v>
      </c>
      <c r="AH322" s="0" t="s">
        <v>7903</v>
      </c>
      <c r="AI322" s="0" t="s">
        <v>7904</v>
      </c>
      <c r="AJ322" s="0" t="s">
        <v>7903</v>
      </c>
      <c r="AK322" s="0" t="s">
        <v>7904</v>
      </c>
      <c r="AL322" s="0" t="s">
        <v>7061</v>
      </c>
    </row>
    <row customHeight="1" ht="11.25">
      <c r="A323" s="0" t="s">
        <v>22</v>
      </c>
      <c r="B323" s="0" t="s">
        <v>48</v>
      </c>
      <c r="C323" s="0" t="s">
        <v>50</v>
      </c>
      <c r="D323" s="0" t="s">
        <v>22</v>
      </c>
      <c r="E323" s="0" t="s">
        <v>7898</v>
      </c>
      <c r="F323" s="0" t="s">
        <v>4556</v>
      </c>
      <c r="G323" s="0" t="s">
        <v>133</v>
      </c>
      <c r="H323" s="0" t="s">
        <v>6809</v>
      </c>
      <c r="I323" s="0" t="s">
        <v>6810</v>
      </c>
      <c r="J323" s="0" t="s">
        <v>7899</v>
      </c>
      <c r="K323" s="0" t="s">
        <v>7900</v>
      </c>
      <c r="L323" s="0" t="s">
        <v>7901</v>
      </c>
      <c r="M323" s="0" t="s">
        <v>7902</v>
      </c>
      <c r="N323" s="0" t="s">
        <v>137</v>
      </c>
      <c r="O323" s="0" t="s">
        <v>133</v>
      </c>
      <c r="P323" s="0" t="s">
        <v>6809</v>
      </c>
      <c r="Q323" s="0" t="s">
        <v>6810</v>
      </c>
      <c r="R323" s="0" t="s">
        <v>7899</v>
      </c>
      <c r="S323" s="0" t="s">
        <v>7900</v>
      </c>
      <c r="T323" s="0" t="s">
        <v>7043</v>
      </c>
      <c r="U323" s="0" t="s">
        <v>7044</v>
      </c>
      <c r="V323" s="0" t="s">
        <v>764</v>
      </c>
      <c r="W323" s="0" t="s">
        <v>7045</v>
      </c>
      <c r="X323" s="0" t="s">
        <v>7046</v>
      </c>
      <c r="Y323" s="0" t="s">
        <v>7044</v>
      </c>
      <c r="Z323" s="0" t="s">
        <v>7845</v>
      </c>
      <c r="AA323" s="0" t="s">
        <v>7846</v>
      </c>
      <c r="AB323" s="0" t="s">
        <v>7847</v>
      </c>
      <c r="AC323" s="0" t="s">
        <v>62</v>
      </c>
      <c r="AD323" s="0" t="s">
        <v>62</v>
      </c>
      <c r="AE323" s="0" t="s">
        <v>62</v>
      </c>
      <c r="AF323" s="0" t="s">
        <v>7903</v>
      </c>
      <c r="AG323" s="0" t="s">
        <v>7904</v>
      </c>
      <c r="AH323" s="0" t="s">
        <v>7903</v>
      </c>
      <c r="AI323" s="0" t="s">
        <v>7905</v>
      </c>
      <c r="AJ323" s="0" t="s">
        <v>7903</v>
      </c>
      <c r="AK323" s="0" t="s">
        <v>7905</v>
      </c>
      <c r="AL323" s="0" t="s">
        <v>7061</v>
      </c>
    </row>
    <row customHeight="1" ht="11.25">
      <c r="A324" s="0" t="s">
        <v>22</v>
      </c>
      <c r="B324" s="0" t="s">
        <v>48</v>
      </c>
      <c r="C324" s="0" t="s">
        <v>50</v>
      </c>
      <c r="D324" s="0" t="s">
        <v>22</v>
      </c>
      <c r="E324" s="0" t="s">
        <v>7906</v>
      </c>
      <c r="F324" s="0" t="s">
        <v>4556</v>
      </c>
      <c r="G324" s="0" t="s">
        <v>133</v>
      </c>
      <c r="H324" s="0" t="s">
        <v>6811</v>
      </c>
      <c r="I324" s="0" t="s">
        <v>6812</v>
      </c>
      <c r="J324" s="0" t="s">
        <v>7907</v>
      </c>
      <c r="K324" s="0" t="s">
        <v>7908</v>
      </c>
      <c r="L324" s="0" t="s">
        <v>7609</v>
      </c>
      <c r="M324" s="0" t="s">
        <v>7909</v>
      </c>
      <c r="N324" s="0" t="s">
        <v>137</v>
      </c>
      <c r="O324" s="0" t="s">
        <v>133</v>
      </c>
      <c r="P324" s="0" t="s">
        <v>6811</v>
      </c>
      <c r="Q324" s="0" t="s">
        <v>6812</v>
      </c>
      <c r="R324" s="0" t="s">
        <v>7907</v>
      </c>
      <c r="S324" s="0" t="s">
        <v>7908</v>
      </c>
      <c r="T324" s="0" t="s">
        <v>7101</v>
      </c>
      <c r="U324" s="0" t="s">
        <v>7102</v>
      </c>
      <c r="V324" s="0" t="s">
        <v>764</v>
      </c>
      <c r="W324" s="0" t="s">
        <v>7045</v>
      </c>
      <c r="X324" s="0" t="s">
        <v>7103</v>
      </c>
      <c r="Y324" s="0" t="s">
        <v>7102</v>
      </c>
      <c r="Z324" s="0" t="s">
        <v>7910</v>
      </c>
      <c r="AA324" s="0" t="s">
        <v>7911</v>
      </c>
      <c r="AB324" s="0" t="s">
        <v>7912</v>
      </c>
      <c r="AC324" s="0" t="s">
        <v>62</v>
      </c>
      <c r="AD324" s="0" t="s">
        <v>62</v>
      </c>
      <c r="AE324" s="0" t="s">
        <v>62</v>
      </c>
      <c r="AF324" s="0" t="s">
        <v>7119</v>
      </c>
      <c r="AG324" s="0" t="s">
        <v>7913</v>
      </c>
      <c r="AH324" s="0" t="s">
        <v>7184</v>
      </c>
      <c r="AI324" s="0" t="s">
        <v>7914</v>
      </c>
      <c r="AJ324" s="0" t="s">
        <v>7184</v>
      </c>
      <c r="AK324" s="0" t="s">
        <v>7914</v>
      </c>
      <c r="AL324" s="0" t="s">
        <v>7061</v>
      </c>
    </row>
    <row customHeight="1" ht="11.25">
      <c r="A325" s="0" t="s">
        <v>22</v>
      </c>
      <c r="B325" s="0" t="s">
        <v>48</v>
      </c>
      <c r="C325" s="0" t="s">
        <v>50</v>
      </c>
      <c r="D325" s="0" t="s">
        <v>22</v>
      </c>
      <c r="E325" s="0" t="s">
        <v>7906</v>
      </c>
      <c r="F325" s="0" t="s">
        <v>4556</v>
      </c>
      <c r="G325" s="0" t="s">
        <v>133</v>
      </c>
      <c r="H325" s="0" t="s">
        <v>6811</v>
      </c>
      <c r="I325" s="0" t="s">
        <v>6812</v>
      </c>
      <c r="J325" s="0" t="s">
        <v>7907</v>
      </c>
      <c r="K325" s="0" t="s">
        <v>7908</v>
      </c>
      <c r="L325" s="0" t="s">
        <v>7609</v>
      </c>
      <c r="M325" s="0" t="s">
        <v>7909</v>
      </c>
      <c r="N325" s="0" t="s">
        <v>137</v>
      </c>
      <c r="O325" s="0" t="s">
        <v>133</v>
      </c>
      <c r="P325" s="0" t="s">
        <v>6811</v>
      </c>
      <c r="Q325" s="0" t="s">
        <v>6812</v>
      </c>
      <c r="R325" s="0" t="s">
        <v>7907</v>
      </c>
      <c r="S325" s="0" t="s">
        <v>7908</v>
      </c>
      <c r="T325" s="0" t="s">
        <v>7101</v>
      </c>
      <c r="U325" s="0" t="s">
        <v>7102</v>
      </c>
      <c r="V325" s="0" t="s">
        <v>764</v>
      </c>
      <c r="W325" s="0" t="s">
        <v>7045</v>
      </c>
      <c r="X325" s="0" t="s">
        <v>7103</v>
      </c>
      <c r="Y325" s="0" t="s">
        <v>7102</v>
      </c>
      <c r="Z325" s="0" t="s">
        <v>7910</v>
      </c>
      <c r="AA325" s="0" t="s">
        <v>7911</v>
      </c>
      <c r="AB325" s="0" t="s">
        <v>7912</v>
      </c>
      <c r="AC325" s="0" t="s">
        <v>62</v>
      </c>
      <c r="AD325" s="0" t="s">
        <v>62</v>
      </c>
      <c r="AE325" s="0" t="s">
        <v>62</v>
      </c>
      <c r="AF325" s="0" t="s">
        <v>7184</v>
      </c>
      <c r="AG325" s="0" t="s">
        <v>7913</v>
      </c>
      <c r="AH325" s="0" t="s">
        <v>7184</v>
      </c>
      <c r="AI325" s="0" t="s">
        <v>7913</v>
      </c>
      <c r="AJ325" s="0" t="s">
        <v>7184</v>
      </c>
      <c r="AK325" s="0" t="s">
        <v>7913</v>
      </c>
      <c r="AL325" s="0" t="s">
        <v>7061</v>
      </c>
    </row>
    <row customHeight="1" ht="11.25">
      <c r="A326" s="0" t="s">
        <v>22</v>
      </c>
      <c r="B326" s="0" t="s">
        <v>48</v>
      </c>
      <c r="C326" s="0" t="s">
        <v>50</v>
      </c>
      <c r="D326" s="0" t="s">
        <v>22</v>
      </c>
      <c r="E326" s="0" t="s">
        <v>7915</v>
      </c>
      <c r="F326" s="0" t="s">
        <v>4556</v>
      </c>
      <c r="G326" s="0" t="s">
        <v>133</v>
      </c>
      <c r="H326" s="0" t="s">
        <v>6811</v>
      </c>
      <c r="I326" s="0" t="s">
        <v>6812</v>
      </c>
      <c r="J326" s="0" t="s">
        <v>7907</v>
      </c>
      <c r="K326" s="0" t="s">
        <v>7908</v>
      </c>
      <c r="L326" s="0" t="s">
        <v>7609</v>
      </c>
      <c r="M326" s="0" t="s">
        <v>150</v>
      </c>
      <c r="N326" s="0" t="s">
        <v>137</v>
      </c>
      <c r="O326" s="0" t="s">
        <v>133</v>
      </c>
      <c r="P326" s="0" t="s">
        <v>6811</v>
      </c>
      <c r="Q326" s="0" t="s">
        <v>6812</v>
      </c>
      <c r="R326" s="0" t="s">
        <v>7907</v>
      </c>
      <c r="S326" s="0" t="s">
        <v>7908</v>
      </c>
      <c r="T326" s="0" t="s">
        <v>7043</v>
      </c>
      <c r="U326" s="0" t="s">
        <v>7044</v>
      </c>
      <c r="V326" s="0" t="s">
        <v>764</v>
      </c>
      <c r="W326" s="0" t="s">
        <v>7045</v>
      </c>
      <c r="X326" s="0" t="s">
        <v>7046</v>
      </c>
      <c r="Y326" s="0" t="s">
        <v>7044</v>
      </c>
      <c r="Z326" s="0" t="s">
        <v>7845</v>
      </c>
      <c r="AA326" s="0" t="s">
        <v>7846</v>
      </c>
      <c r="AB326" s="0" t="s">
        <v>7847</v>
      </c>
      <c r="AC326" s="0" t="s">
        <v>62</v>
      </c>
      <c r="AD326" s="0" t="s">
        <v>62</v>
      </c>
      <c r="AE326" s="0" t="s">
        <v>62</v>
      </c>
      <c r="AF326" s="0" t="s">
        <v>7916</v>
      </c>
      <c r="AG326" s="0" t="s">
        <v>7917</v>
      </c>
      <c r="AH326" s="0" t="s">
        <v>7397</v>
      </c>
      <c r="AI326" s="0" t="s">
        <v>7918</v>
      </c>
      <c r="AJ326" s="0" t="s">
        <v>7397</v>
      </c>
      <c r="AK326" s="0" t="s">
        <v>7918</v>
      </c>
      <c r="AL326" s="0" t="s">
        <v>7061</v>
      </c>
    </row>
    <row customHeight="1" ht="11.25">
      <c r="A327" s="0" t="s">
        <v>22</v>
      </c>
      <c r="B327" s="0" t="s">
        <v>48</v>
      </c>
      <c r="C327" s="0" t="s">
        <v>50</v>
      </c>
      <c r="D327" s="0" t="s">
        <v>22</v>
      </c>
      <c r="E327" s="0" t="s">
        <v>7915</v>
      </c>
      <c r="F327" s="0" t="s">
        <v>4556</v>
      </c>
      <c r="G327" s="0" t="s">
        <v>133</v>
      </c>
      <c r="H327" s="0" t="s">
        <v>6811</v>
      </c>
      <c r="I327" s="0" t="s">
        <v>6812</v>
      </c>
      <c r="J327" s="0" t="s">
        <v>7907</v>
      </c>
      <c r="K327" s="0" t="s">
        <v>7908</v>
      </c>
      <c r="L327" s="0" t="s">
        <v>7609</v>
      </c>
      <c r="M327" s="0" t="s">
        <v>150</v>
      </c>
      <c r="N327" s="0" t="s">
        <v>137</v>
      </c>
      <c r="O327" s="0" t="s">
        <v>133</v>
      </c>
      <c r="P327" s="0" t="s">
        <v>6811</v>
      </c>
      <c r="Q327" s="0" t="s">
        <v>6812</v>
      </c>
      <c r="R327" s="0" t="s">
        <v>7907</v>
      </c>
      <c r="S327" s="0" t="s">
        <v>7908</v>
      </c>
      <c r="T327" s="0" t="s">
        <v>7043</v>
      </c>
      <c r="U327" s="0" t="s">
        <v>7044</v>
      </c>
      <c r="V327" s="0" t="s">
        <v>764</v>
      </c>
      <c r="W327" s="0" t="s">
        <v>7045</v>
      </c>
      <c r="X327" s="0" t="s">
        <v>7046</v>
      </c>
      <c r="Y327" s="0" t="s">
        <v>7044</v>
      </c>
      <c r="Z327" s="0" t="s">
        <v>7845</v>
      </c>
      <c r="AA327" s="0" t="s">
        <v>7846</v>
      </c>
      <c r="AB327" s="0" t="s">
        <v>7847</v>
      </c>
      <c r="AC327" s="0" t="s">
        <v>62</v>
      </c>
      <c r="AD327" s="0" t="s">
        <v>62</v>
      </c>
      <c r="AE327" s="0" t="s">
        <v>62</v>
      </c>
      <c r="AF327" s="0" t="s">
        <v>7916</v>
      </c>
      <c r="AG327" s="0" t="s">
        <v>7917</v>
      </c>
      <c r="AH327" s="0" t="s">
        <v>7916</v>
      </c>
      <c r="AI327" s="0" t="s">
        <v>7917</v>
      </c>
      <c r="AJ327" s="0" t="s">
        <v>7916</v>
      </c>
      <c r="AK327" s="0" t="s">
        <v>7917</v>
      </c>
      <c r="AL327" s="0" t="s">
        <v>7061</v>
      </c>
    </row>
    <row customHeight="1" ht="11.25">
      <c r="A328" s="0" t="s">
        <v>22</v>
      </c>
      <c r="B328" s="0" t="s">
        <v>48</v>
      </c>
      <c r="C328" s="0" t="s">
        <v>50</v>
      </c>
      <c r="D328" s="0" t="s">
        <v>22</v>
      </c>
      <c r="E328" s="0" t="s">
        <v>7919</v>
      </c>
      <c r="F328" s="0" t="s">
        <v>7684</v>
      </c>
      <c r="G328" s="0" t="s">
        <v>133</v>
      </c>
      <c r="H328" s="0" t="s">
        <v>6811</v>
      </c>
      <c r="I328" s="0" t="s">
        <v>6812</v>
      </c>
      <c r="J328" s="0" t="s">
        <v>7907</v>
      </c>
      <c r="K328" s="0" t="s">
        <v>7908</v>
      </c>
      <c r="L328" s="0" t="s">
        <v>7920</v>
      </c>
      <c r="M328" s="0" t="s">
        <v>7921</v>
      </c>
      <c r="N328" s="0" t="s">
        <v>137</v>
      </c>
      <c r="O328" s="0" t="s">
        <v>133</v>
      </c>
      <c r="P328" s="0" t="s">
        <v>6811</v>
      </c>
      <c r="Q328" s="0" t="s">
        <v>6812</v>
      </c>
      <c r="R328" s="0" t="s">
        <v>7907</v>
      </c>
      <c r="S328" s="0" t="s">
        <v>7908</v>
      </c>
      <c r="T328" s="0" t="s">
        <v>7101</v>
      </c>
      <c r="U328" s="0" t="s">
        <v>7102</v>
      </c>
      <c r="V328" s="0" t="s">
        <v>764</v>
      </c>
      <c r="W328" s="0" t="s">
        <v>7045</v>
      </c>
      <c r="X328" s="0" t="s">
        <v>7103</v>
      </c>
      <c r="Y328" s="0" t="s">
        <v>7102</v>
      </c>
      <c r="Z328" s="0" t="s">
        <v>7922</v>
      </c>
      <c r="AA328" s="0" t="s">
        <v>7911</v>
      </c>
      <c r="AB328" s="0" t="s">
        <v>7923</v>
      </c>
      <c r="AC328" s="0" t="s">
        <v>62</v>
      </c>
      <c r="AD328" s="0" t="s">
        <v>19</v>
      </c>
      <c r="AE328" s="0" t="s">
        <v>19</v>
      </c>
      <c r="AF328" s="0" t="s">
        <v>7184</v>
      </c>
      <c r="AG328" s="0" t="s">
        <v>7924</v>
      </c>
      <c r="AH328" s="0" t="s">
        <v>22</v>
      </c>
      <c r="AI328" s="0" t="s">
        <v>22</v>
      </c>
      <c r="AJ328" s="0" t="s">
        <v>22</v>
      </c>
      <c r="AK328" s="0" t="s">
        <v>22</v>
      </c>
      <c r="AL328" s="0" t="s">
        <v>7061</v>
      </c>
    </row>
    <row customHeight="1" ht="11.25">
      <c r="A329" s="0" t="s">
        <v>22</v>
      </c>
      <c r="B329" s="0" t="s">
        <v>48</v>
      </c>
      <c r="C329" s="0" t="s">
        <v>50</v>
      </c>
      <c r="D329" s="0" t="s">
        <v>22</v>
      </c>
      <c r="E329" s="0" t="s">
        <v>7919</v>
      </c>
      <c r="F329" s="0" t="s">
        <v>7684</v>
      </c>
      <c r="G329" s="0" t="s">
        <v>133</v>
      </c>
      <c r="H329" s="0" t="s">
        <v>6811</v>
      </c>
      <c r="I329" s="0" t="s">
        <v>6812</v>
      </c>
      <c r="J329" s="0" t="s">
        <v>7907</v>
      </c>
      <c r="K329" s="0" t="s">
        <v>7908</v>
      </c>
      <c r="L329" s="0" t="s">
        <v>7920</v>
      </c>
      <c r="M329" s="0" t="s">
        <v>7921</v>
      </c>
      <c r="N329" s="0" t="s">
        <v>137</v>
      </c>
      <c r="O329" s="0" t="s">
        <v>133</v>
      </c>
      <c r="P329" s="0" t="s">
        <v>6811</v>
      </c>
      <c r="Q329" s="0" t="s">
        <v>6812</v>
      </c>
      <c r="R329" s="0" t="s">
        <v>7907</v>
      </c>
      <c r="S329" s="0" t="s">
        <v>7908</v>
      </c>
      <c r="T329" s="0" t="s">
        <v>7101</v>
      </c>
      <c r="U329" s="0" t="s">
        <v>7102</v>
      </c>
      <c r="V329" s="0" t="s">
        <v>764</v>
      </c>
      <c r="W329" s="0" t="s">
        <v>7045</v>
      </c>
      <c r="X329" s="0" t="s">
        <v>7103</v>
      </c>
      <c r="Y329" s="0" t="s">
        <v>7102</v>
      </c>
      <c r="Z329" s="0" t="s">
        <v>7922</v>
      </c>
      <c r="AA329" s="0" t="s">
        <v>7911</v>
      </c>
      <c r="AB329" s="0" t="s">
        <v>7923</v>
      </c>
      <c r="AC329" s="0" t="s">
        <v>62</v>
      </c>
      <c r="AD329" s="0" t="s">
        <v>19</v>
      </c>
      <c r="AE329" s="0" t="s">
        <v>19</v>
      </c>
      <c r="AF329" s="0" t="s">
        <v>7119</v>
      </c>
      <c r="AG329" s="0" t="s">
        <v>7924</v>
      </c>
      <c r="AH329" s="0" t="s">
        <v>22</v>
      </c>
      <c r="AI329" s="0" t="s">
        <v>22</v>
      </c>
      <c r="AJ329" s="0" t="s">
        <v>22</v>
      </c>
      <c r="AK329" s="0" t="s">
        <v>22</v>
      </c>
      <c r="AL329" s="0" t="s">
        <v>7061</v>
      </c>
    </row>
    <row customHeight="1" ht="11.25">
      <c r="A330" s="0" t="s">
        <v>22</v>
      </c>
      <c r="B330" s="0" t="s">
        <v>48</v>
      </c>
      <c r="C330" s="0" t="s">
        <v>50</v>
      </c>
      <c r="D330" s="0" t="s">
        <v>22</v>
      </c>
      <c r="E330" s="0" t="s">
        <v>7056</v>
      </c>
      <c r="F330" s="0" t="s">
        <v>4556</v>
      </c>
      <c r="G330" s="0" t="s">
        <v>129</v>
      </c>
      <c r="H330" s="0" t="s">
        <v>129</v>
      </c>
      <c r="I330" s="0" t="s">
        <v>130</v>
      </c>
      <c r="J330" s="0" t="s">
        <v>7925</v>
      </c>
      <c r="K330" s="0" t="s">
        <v>7926</v>
      </c>
      <c r="L330" s="0" t="s">
        <v>7609</v>
      </c>
      <c r="M330" s="0" t="s">
        <v>7927</v>
      </c>
      <c r="N330" s="0" t="s">
        <v>137</v>
      </c>
      <c r="O330" s="0" t="s">
        <v>129</v>
      </c>
      <c r="P330" s="0" t="s">
        <v>129</v>
      </c>
      <c r="Q330" s="0" t="s">
        <v>130</v>
      </c>
      <c r="R330" s="0" t="s">
        <v>7925</v>
      </c>
      <c r="S330" s="0" t="s">
        <v>7926</v>
      </c>
      <c r="T330" s="0" t="s">
        <v>7043</v>
      </c>
      <c r="U330" s="0" t="s">
        <v>7044</v>
      </c>
      <c r="V330" s="0" t="s">
        <v>764</v>
      </c>
      <c r="W330" s="0" t="s">
        <v>7045</v>
      </c>
      <c r="X330" s="0" t="s">
        <v>7046</v>
      </c>
      <c r="Y330" s="0" t="s">
        <v>7044</v>
      </c>
      <c r="Z330" s="0" t="s">
        <v>7928</v>
      </c>
      <c r="AA330" s="0" t="s">
        <v>7929</v>
      </c>
      <c r="AB330" s="0" t="s">
        <v>7930</v>
      </c>
      <c r="AC330" s="0" t="s">
        <v>62</v>
      </c>
      <c r="AD330" s="0" t="s">
        <v>62</v>
      </c>
      <c r="AE330" s="0" t="s">
        <v>62</v>
      </c>
      <c r="AF330" s="0" t="s">
        <v>7612</v>
      </c>
      <c r="AG330" s="0" t="s">
        <v>7931</v>
      </c>
      <c r="AH330" s="0" t="s">
        <v>7612</v>
      </c>
      <c r="AI330" s="0" t="s">
        <v>137</v>
      </c>
      <c r="AJ330" s="0" t="s">
        <v>7612</v>
      </c>
      <c r="AK330" s="0" t="s">
        <v>137</v>
      </c>
      <c r="AL330" s="0" t="s">
        <v>7061</v>
      </c>
    </row>
    <row customHeight="1" ht="11.25">
      <c r="A331" s="0" t="s">
        <v>22</v>
      </c>
      <c r="B331" s="0" t="s">
        <v>48</v>
      </c>
      <c r="C331" s="0" t="s">
        <v>50</v>
      </c>
      <c r="D331" s="0" t="s">
        <v>22</v>
      </c>
      <c r="E331" s="0" t="s">
        <v>7683</v>
      </c>
      <c r="F331" s="0" t="s">
        <v>4556</v>
      </c>
      <c r="G331" s="0" t="s">
        <v>129</v>
      </c>
      <c r="H331" s="0" t="s">
        <v>129</v>
      </c>
      <c r="I331" s="0" t="s">
        <v>130</v>
      </c>
      <c r="J331" s="0" t="s">
        <v>7932</v>
      </c>
      <c r="K331" s="0" t="s">
        <v>7933</v>
      </c>
      <c r="L331" s="0" t="s">
        <v>7934</v>
      </c>
      <c r="M331" s="0" t="s">
        <v>92</v>
      </c>
      <c r="N331" s="0" t="s">
        <v>137</v>
      </c>
      <c r="O331" s="0" t="s">
        <v>129</v>
      </c>
      <c r="P331" s="0" t="s">
        <v>129</v>
      </c>
      <c r="Q331" s="0" t="s">
        <v>130</v>
      </c>
      <c r="R331" s="0" t="s">
        <v>7932</v>
      </c>
      <c r="S331" s="0" t="s">
        <v>7933</v>
      </c>
      <c r="T331" s="0" t="s">
        <v>7101</v>
      </c>
      <c r="U331" s="0" t="s">
        <v>7102</v>
      </c>
      <c r="V331" s="0" t="s">
        <v>764</v>
      </c>
      <c r="W331" s="0" t="s">
        <v>7045</v>
      </c>
      <c r="X331" s="0" t="s">
        <v>7103</v>
      </c>
      <c r="Y331" s="0" t="s">
        <v>7102</v>
      </c>
      <c r="Z331" s="0" t="s">
        <v>7935</v>
      </c>
      <c r="AA331" s="0" t="s">
        <v>7936</v>
      </c>
      <c r="AB331" s="0" t="s">
        <v>7937</v>
      </c>
      <c r="AC331" s="0" t="s">
        <v>62</v>
      </c>
      <c r="AD331" s="0" t="s">
        <v>62</v>
      </c>
      <c r="AE331" s="0" t="s">
        <v>62</v>
      </c>
      <c r="AF331" s="0" t="s">
        <v>5720</v>
      </c>
      <c r="AG331" s="0" t="s">
        <v>7938</v>
      </c>
      <c r="AH331" s="0" t="s">
        <v>5720</v>
      </c>
      <c r="AI331" s="0" t="s">
        <v>7938</v>
      </c>
      <c r="AJ331" s="0" t="s">
        <v>5720</v>
      </c>
      <c r="AK331" s="0" t="s">
        <v>7938</v>
      </c>
      <c r="AL331" s="0" t="s">
        <v>7055</v>
      </c>
    </row>
    <row customHeight="1" ht="11.25">
      <c r="A332" s="0" t="s">
        <v>22</v>
      </c>
      <c r="B332" s="0" t="s">
        <v>48</v>
      </c>
      <c r="C332" s="0" t="s">
        <v>50</v>
      </c>
      <c r="D332" s="0" t="s">
        <v>22</v>
      </c>
      <c r="E332" s="0" t="s">
        <v>7683</v>
      </c>
      <c r="F332" s="0" t="s">
        <v>4556</v>
      </c>
      <c r="G332" s="0" t="s">
        <v>129</v>
      </c>
      <c r="H332" s="0" t="s">
        <v>129</v>
      </c>
      <c r="I332" s="0" t="s">
        <v>130</v>
      </c>
      <c r="J332" s="0" t="s">
        <v>7932</v>
      </c>
      <c r="K332" s="0" t="s">
        <v>7933</v>
      </c>
      <c r="L332" s="0" t="s">
        <v>7934</v>
      </c>
      <c r="M332" s="0" t="s">
        <v>92</v>
      </c>
      <c r="N332" s="0" t="s">
        <v>137</v>
      </c>
      <c r="O332" s="0" t="s">
        <v>129</v>
      </c>
      <c r="P332" s="0" t="s">
        <v>129</v>
      </c>
      <c r="Q332" s="0" t="s">
        <v>130</v>
      </c>
      <c r="R332" s="0" t="s">
        <v>7932</v>
      </c>
      <c r="S332" s="0" t="s">
        <v>7933</v>
      </c>
      <c r="T332" s="0" t="s">
        <v>7101</v>
      </c>
      <c r="U332" s="0" t="s">
        <v>7102</v>
      </c>
      <c r="V332" s="0" t="s">
        <v>764</v>
      </c>
      <c r="W332" s="0" t="s">
        <v>7045</v>
      </c>
      <c r="X332" s="0" t="s">
        <v>7103</v>
      </c>
      <c r="Y332" s="0" t="s">
        <v>7102</v>
      </c>
      <c r="Z332" s="0" t="s">
        <v>7935</v>
      </c>
      <c r="AA332" s="0" t="s">
        <v>7936</v>
      </c>
      <c r="AB332" s="0" t="s">
        <v>7937</v>
      </c>
      <c r="AC332" s="0" t="s">
        <v>62</v>
      </c>
      <c r="AD332" s="0" t="s">
        <v>62</v>
      </c>
      <c r="AE332" s="0" t="s">
        <v>62</v>
      </c>
      <c r="AF332" s="0" t="s">
        <v>5720</v>
      </c>
      <c r="AG332" s="0" t="s">
        <v>7938</v>
      </c>
      <c r="AH332" s="0" t="s">
        <v>5720</v>
      </c>
      <c r="AI332" s="0" t="s">
        <v>7174</v>
      </c>
      <c r="AJ332" s="0" t="s">
        <v>5720</v>
      </c>
      <c r="AK332" s="0" t="s">
        <v>7174</v>
      </c>
      <c r="AL332" s="0" t="s">
        <v>7055</v>
      </c>
    </row>
    <row customHeight="1" ht="11.25">
      <c r="A333" s="0" t="s">
        <v>22</v>
      </c>
      <c r="B333" s="0" t="s">
        <v>48</v>
      </c>
      <c r="C333" s="0" t="s">
        <v>50</v>
      </c>
      <c r="D333" s="0" t="s">
        <v>22</v>
      </c>
      <c r="E333" s="0" t="s">
        <v>4598</v>
      </c>
      <c r="F333" s="0" t="s">
        <v>4556</v>
      </c>
      <c r="G333" s="0" t="s">
        <v>129</v>
      </c>
      <c r="H333" s="0" t="s">
        <v>129</v>
      </c>
      <c r="I333" s="0" t="s">
        <v>130</v>
      </c>
      <c r="J333" s="0" t="s">
        <v>7939</v>
      </c>
      <c r="K333" s="0" t="s">
        <v>7940</v>
      </c>
      <c r="L333" s="0" t="s">
        <v>7941</v>
      </c>
      <c r="M333" s="0" t="s">
        <v>7942</v>
      </c>
      <c r="N333" s="0" t="s">
        <v>137</v>
      </c>
      <c r="O333" s="0" t="s">
        <v>129</v>
      </c>
      <c r="P333" s="0" t="s">
        <v>129</v>
      </c>
      <c r="Q333" s="0" t="s">
        <v>130</v>
      </c>
      <c r="R333" s="0" t="s">
        <v>7939</v>
      </c>
      <c r="S333" s="0" t="s">
        <v>7940</v>
      </c>
      <c r="T333" s="0" t="s">
        <v>7043</v>
      </c>
      <c r="U333" s="0" t="s">
        <v>7044</v>
      </c>
      <c r="V333" s="0" t="s">
        <v>764</v>
      </c>
      <c r="W333" s="0" t="s">
        <v>7045</v>
      </c>
      <c r="X333" s="0" t="s">
        <v>7046</v>
      </c>
      <c r="Y333" s="0" t="s">
        <v>7044</v>
      </c>
      <c r="Z333" s="0" t="s">
        <v>7928</v>
      </c>
      <c r="AA333" s="0" t="s">
        <v>7929</v>
      </c>
      <c r="AB333" s="0" t="s">
        <v>7930</v>
      </c>
      <c r="AC333" s="0" t="s">
        <v>62</v>
      </c>
      <c r="AD333" s="0" t="s">
        <v>62</v>
      </c>
      <c r="AE333" s="0" t="s">
        <v>62</v>
      </c>
      <c r="AF333" s="0" t="s">
        <v>7943</v>
      </c>
      <c r="AG333" s="0" t="s">
        <v>4708</v>
      </c>
      <c r="AH333" s="0" t="s">
        <v>7943</v>
      </c>
      <c r="AI333" s="0" t="s">
        <v>7944</v>
      </c>
      <c r="AJ333" s="0" t="s">
        <v>7943</v>
      </c>
      <c r="AK333" s="0" t="s">
        <v>7944</v>
      </c>
      <c r="AL333" s="0" t="s">
        <v>7061</v>
      </c>
    </row>
    <row customHeight="1" ht="11.25">
      <c r="A334" s="0" t="s">
        <v>22</v>
      </c>
      <c r="B334" s="0" t="s">
        <v>48</v>
      </c>
      <c r="C334" s="0" t="s">
        <v>50</v>
      </c>
      <c r="D334" s="0" t="s">
        <v>22</v>
      </c>
      <c r="E334" s="0" t="s">
        <v>4598</v>
      </c>
      <c r="F334" s="0" t="s">
        <v>4556</v>
      </c>
      <c r="G334" s="0" t="s">
        <v>129</v>
      </c>
      <c r="H334" s="0" t="s">
        <v>129</v>
      </c>
      <c r="I334" s="0" t="s">
        <v>130</v>
      </c>
      <c r="J334" s="0" t="s">
        <v>7939</v>
      </c>
      <c r="K334" s="0" t="s">
        <v>7940</v>
      </c>
      <c r="L334" s="0" t="s">
        <v>7941</v>
      </c>
      <c r="M334" s="0" t="s">
        <v>7942</v>
      </c>
      <c r="N334" s="0" t="s">
        <v>137</v>
      </c>
      <c r="O334" s="0" t="s">
        <v>129</v>
      </c>
      <c r="P334" s="0" t="s">
        <v>129</v>
      </c>
      <c r="Q334" s="0" t="s">
        <v>130</v>
      </c>
      <c r="R334" s="0" t="s">
        <v>7939</v>
      </c>
      <c r="S334" s="0" t="s">
        <v>7940</v>
      </c>
      <c r="T334" s="0" t="s">
        <v>7043</v>
      </c>
      <c r="U334" s="0" t="s">
        <v>7044</v>
      </c>
      <c r="V334" s="0" t="s">
        <v>764</v>
      </c>
      <c r="W334" s="0" t="s">
        <v>7045</v>
      </c>
      <c r="X334" s="0" t="s">
        <v>7046</v>
      </c>
      <c r="Y334" s="0" t="s">
        <v>7044</v>
      </c>
      <c r="Z334" s="0" t="s">
        <v>7928</v>
      </c>
      <c r="AA334" s="0" t="s">
        <v>7929</v>
      </c>
      <c r="AB334" s="0" t="s">
        <v>7930</v>
      </c>
      <c r="AC334" s="0" t="s">
        <v>62</v>
      </c>
      <c r="AD334" s="0" t="s">
        <v>62</v>
      </c>
      <c r="AE334" s="0" t="s">
        <v>62</v>
      </c>
      <c r="AF334" s="0" t="s">
        <v>7943</v>
      </c>
      <c r="AG334" s="0" t="s">
        <v>4708</v>
      </c>
      <c r="AH334" s="0" t="s">
        <v>7943</v>
      </c>
      <c r="AI334" s="0" t="s">
        <v>4708</v>
      </c>
      <c r="AJ334" s="0" t="s">
        <v>7943</v>
      </c>
      <c r="AK334" s="0" t="s">
        <v>4708</v>
      </c>
      <c r="AL334" s="0" t="s">
        <v>7061</v>
      </c>
    </row>
    <row customHeight="1" ht="11.25">
      <c r="A335" s="0" t="s">
        <v>22</v>
      </c>
      <c r="B335" s="0" t="s">
        <v>48</v>
      </c>
      <c r="C335" s="0" t="s">
        <v>50</v>
      </c>
      <c r="D335" s="0" t="s">
        <v>22</v>
      </c>
      <c r="E335" s="0" t="s">
        <v>7056</v>
      </c>
      <c r="F335" s="0" t="s">
        <v>4556</v>
      </c>
      <c r="G335" s="0" t="s">
        <v>129</v>
      </c>
      <c r="H335" s="0" t="s">
        <v>129</v>
      </c>
      <c r="I335" s="0" t="s">
        <v>130</v>
      </c>
      <c r="J335" s="0" t="s">
        <v>7939</v>
      </c>
      <c r="K335" s="0" t="s">
        <v>7940</v>
      </c>
      <c r="L335" s="0" t="s">
        <v>7609</v>
      </c>
      <c r="M335" s="0" t="s">
        <v>7927</v>
      </c>
      <c r="N335" s="0" t="s">
        <v>137</v>
      </c>
      <c r="O335" s="0" t="s">
        <v>129</v>
      </c>
      <c r="P335" s="0" t="s">
        <v>129</v>
      </c>
      <c r="Q335" s="0" t="s">
        <v>130</v>
      </c>
      <c r="R335" s="0" t="s">
        <v>7939</v>
      </c>
      <c r="S335" s="0" t="s">
        <v>7940</v>
      </c>
      <c r="T335" s="0" t="s">
        <v>7043</v>
      </c>
      <c r="U335" s="0" t="s">
        <v>7044</v>
      </c>
      <c r="V335" s="0" t="s">
        <v>764</v>
      </c>
      <c r="W335" s="0" t="s">
        <v>7045</v>
      </c>
      <c r="X335" s="0" t="s">
        <v>7046</v>
      </c>
      <c r="Y335" s="0" t="s">
        <v>7044</v>
      </c>
      <c r="Z335" s="0" t="s">
        <v>7928</v>
      </c>
      <c r="AA335" s="0" t="s">
        <v>7929</v>
      </c>
      <c r="AB335" s="0" t="s">
        <v>7930</v>
      </c>
      <c r="AC335" s="0" t="s">
        <v>62</v>
      </c>
      <c r="AD335" s="0" t="s">
        <v>62</v>
      </c>
      <c r="AE335" s="0" t="s">
        <v>62</v>
      </c>
      <c r="AF335" s="0" t="s">
        <v>7612</v>
      </c>
      <c r="AG335" s="0" t="s">
        <v>7931</v>
      </c>
      <c r="AH335" s="0" t="s">
        <v>7612</v>
      </c>
      <c r="AI335" s="0" t="s">
        <v>7931</v>
      </c>
      <c r="AJ335" s="0" t="s">
        <v>7612</v>
      </c>
      <c r="AK335" s="0" t="s">
        <v>7931</v>
      </c>
      <c r="AL335" s="0" t="s">
        <v>7061</v>
      </c>
    </row>
    <row customHeight="1" ht="11.25">
      <c r="A336" s="0" t="s">
        <v>22</v>
      </c>
      <c r="B336" s="0" t="s">
        <v>48</v>
      </c>
      <c r="C336" s="0" t="s">
        <v>50</v>
      </c>
      <c r="D336" s="0" t="s">
        <v>22</v>
      </c>
      <c r="E336" s="0" t="s">
        <v>7945</v>
      </c>
      <c r="F336" s="0" t="s">
        <v>4556</v>
      </c>
      <c r="G336" s="0" t="s">
        <v>129</v>
      </c>
      <c r="H336" s="0" t="s">
        <v>129</v>
      </c>
      <c r="I336" s="0" t="s">
        <v>130</v>
      </c>
      <c r="J336" s="0" t="s">
        <v>7939</v>
      </c>
      <c r="K336" s="0" t="s">
        <v>7940</v>
      </c>
      <c r="L336" s="0" t="s">
        <v>7946</v>
      </c>
      <c r="M336" s="0" t="s">
        <v>7947</v>
      </c>
      <c r="N336" s="0" t="s">
        <v>137</v>
      </c>
      <c r="O336" s="0" t="s">
        <v>129</v>
      </c>
      <c r="P336" s="0" t="s">
        <v>129</v>
      </c>
      <c r="Q336" s="0" t="s">
        <v>130</v>
      </c>
      <c r="R336" s="0" t="s">
        <v>7939</v>
      </c>
      <c r="S336" s="0" t="s">
        <v>7940</v>
      </c>
      <c r="T336" s="0" t="s">
        <v>7043</v>
      </c>
      <c r="U336" s="0" t="s">
        <v>7044</v>
      </c>
      <c r="V336" s="0" t="s">
        <v>764</v>
      </c>
      <c r="W336" s="0" t="s">
        <v>7045</v>
      </c>
      <c r="X336" s="0" t="s">
        <v>7046</v>
      </c>
      <c r="Y336" s="0" t="s">
        <v>7044</v>
      </c>
      <c r="Z336" s="0" t="s">
        <v>7928</v>
      </c>
      <c r="AA336" s="0" t="s">
        <v>7929</v>
      </c>
      <c r="AB336" s="0" t="s">
        <v>7930</v>
      </c>
      <c r="AC336" s="0" t="s">
        <v>62</v>
      </c>
      <c r="AD336" s="0" t="s">
        <v>62</v>
      </c>
      <c r="AE336" s="0" t="s">
        <v>62</v>
      </c>
      <c r="AF336" s="0" t="s">
        <v>981</v>
      </c>
      <c r="AG336" s="0" t="s">
        <v>4241</v>
      </c>
      <c r="AH336" s="0" t="s">
        <v>981</v>
      </c>
      <c r="AI336" s="0" t="s">
        <v>7948</v>
      </c>
      <c r="AJ336" s="0" t="s">
        <v>981</v>
      </c>
      <c r="AK336" s="0" t="s">
        <v>7948</v>
      </c>
      <c r="AL336" s="0" t="s">
        <v>7148</v>
      </c>
    </row>
    <row customHeight="1" ht="11.25">
      <c r="A337" s="0" t="s">
        <v>22</v>
      </c>
      <c r="B337" s="0" t="s">
        <v>48</v>
      </c>
      <c r="C337" s="0" t="s">
        <v>50</v>
      </c>
      <c r="D337" s="0" t="s">
        <v>22</v>
      </c>
      <c r="E337" s="0" t="s">
        <v>7945</v>
      </c>
      <c r="F337" s="0" t="s">
        <v>4556</v>
      </c>
      <c r="G337" s="0" t="s">
        <v>129</v>
      </c>
      <c r="H337" s="0" t="s">
        <v>129</v>
      </c>
      <c r="I337" s="0" t="s">
        <v>130</v>
      </c>
      <c r="J337" s="0" t="s">
        <v>7939</v>
      </c>
      <c r="K337" s="0" t="s">
        <v>7940</v>
      </c>
      <c r="L337" s="0" t="s">
        <v>7946</v>
      </c>
      <c r="M337" s="0" t="s">
        <v>7947</v>
      </c>
      <c r="N337" s="0" t="s">
        <v>137</v>
      </c>
      <c r="O337" s="0" t="s">
        <v>129</v>
      </c>
      <c r="P337" s="0" t="s">
        <v>129</v>
      </c>
      <c r="Q337" s="0" t="s">
        <v>130</v>
      </c>
      <c r="R337" s="0" t="s">
        <v>7939</v>
      </c>
      <c r="S337" s="0" t="s">
        <v>7940</v>
      </c>
      <c r="T337" s="0" t="s">
        <v>7043</v>
      </c>
      <c r="U337" s="0" t="s">
        <v>7044</v>
      </c>
      <c r="V337" s="0" t="s">
        <v>764</v>
      </c>
      <c r="W337" s="0" t="s">
        <v>7045</v>
      </c>
      <c r="X337" s="0" t="s">
        <v>7046</v>
      </c>
      <c r="Y337" s="0" t="s">
        <v>7044</v>
      </c>
      <c r="Z337" s="0" t="s">
        <v>7928</v>
      </c>
      <c r="AA337" s="0" t="s">
        <v>7929</v>
      </c>
      <c r="AB337" s="0" t="s">
        <v>7930</v>
      </c>
      <c r="AC337" s="0" t="s">
        <v>62</v>
      </c>
      <c r="AD337" s="0" t="s">
        <v>62</v>
      </c>
      <c r="AE337" s="0" t="s">
        <v>62</v>
      </c>
      <c r="AF337" s="0" t="s">
        <v>981</v>
      </c>
      <c r="AG337" s="0" t="s">
        <v>4241</v>
      </c>
      <c r="AH337" s="0" t="s">
        <v>981</v>
      </c>
      <c r="AI337" s="0" t="s">
        <v>4241</v>
      </c>
      <c r="AJ337" s="0" t="s">
        <v>981</v>
      </c>
      <c r="AK337" s="0" t="s">
        <v>4241</v>
      </c>
      <c r="AL337" s="0" t="s">
        <v>7167</v>
      </c>
    </row>
    <row customHeight="1" ht="11.25">
      <c r="A338" s="0" t="s">
        <v>22</v>
      </c>
      <c r="B338" s="0" t="s">
        <v>48</v>
      </c>
      <c r="C338" s="0" t="s">
        <v>50</v>
      </c>
      <c r="D338" s="0" t="s">
        <v>22</v>
      </c>
      <c r="E338" s="0" t="s">
        <v>7949</v>
      </c>
      <c r="F338" s="0" t="s">
        <v>7684</v>
      </c>
      <c r="G338" s="0" t="s">
        <v>129</v>
      </c>
      <c r="H338" s="0" t="s">
        <v>129</v>
      </c>
      <c r="I338" s="0" t="s">
        <v>130</v>
      </c>
      <c r="J338" s="0" t="s">
        <v>7939</v>
      </c>
      <c r="K338" s="0" t="s">
        <v>7940</v>
      </c>
      <c r="L338" s="0" t="s">
        <v>7950</v>
      </c>
      <c r="M338" s="0" t="s">
        <v>166</v>
      </c>
      <c r="N338" s="0" t="s">
        <v>137</v>
      </c>
      <c r="O338" s="0" t="s">
        <v>129</v>
      </c>
      <c r="P338" s="0" t="s">
        <v>129</v>
      </c>
      <c r="Q338" s="0" t="s">
        <v>130</v>
      </c>
      <c r="R338" s="0" t="s">
        <v>7939</v>
      </c>
      <c r="S338" s="0" t="s">
        <v>7940</v>
      </c>
      <c r="T338" s="0" t="s">
        <v>7043</v>
      </c>
      <c r="U338" s="0" t="s">
        <v>7044</v>
      </c>
      <c r="V338" s="0" t="s">
        <v>764</v>
      </c>
      <c r="W338" s="0" t="s">
        <v>7045</v>
      </c>
      <c r="X338" s="0" t="s">
        <v>7046</v>
      </c>
      <c r="Y338" s="0" t="s">
        <v>7044</v>
      </c>
      <c r="Z338" s="0" t="s">
        <v>7951</v>
      </c>
      <c r="AA338" s="0" t="s">
        <v>7929</v>
      </c>
      <c r="AB338" s="0" t="s">
        <v>7952</v>
      </c>
      <c r="AC338" s="0" t="s">
        <v>62</v>
      </c>
      <c r="AD338" s="0" t="s">
        <v>19</v>
      </c>
      <c r="AE338" s="0" t="s">
        <v>19</v>
      </c>
      <c r="AF338" s="0" t="s">
        <v>7953</v>
      </c>
      <c r="AG338" s="0" t="s">
        <v>7954</v>
      </c>
      <c r="AH338" s="0" t="s">
        <v>22</v>
      </c>
      <c r="AI338" s="0" t="s">
        <v>22</v>
      </c>
      <c r="AJ338" s="0" t="s">
        <v>22</v>
      </c>
      <c r="AK338" s="0" t="s">
        <v>22</v>
      </c>
      <c r="AL338" s="0" t="s">
        <v>7061</v>
      </c>
    </row>
    <row customHeight="1" ht="11.25">
      <c r="A339" s="0" t="s">
        <v>22</v>
      </c>
      <c r="B339" s="0" t="s">
        <v>48</v>
      </c>
      <c r="C339" s="0" t="s">
        <v>50</v>
      </c>
      <c r="D339" s="0" t="s">
        <v>22</v>
      </c>
      <c r="E339" s="0" t="s">
        <v>7949</v>
      </c>
      <c r="F339" s="0" t="s">
        <v>7684</v>
      </c>
      <c r="G339" s="0" t="s">
        <v>129</v>
      </c>
      <c r="H339" s="0" t="s">
        <v>129</v>
      </c>
      <c r="I339" s="0" t="s">
        <v>130</v>
      </c>
      <c r="J339" s="0" t="s">
        <v>7939</v>
      </c>
      <c r="K339" s="0" t="s">
        <v>7940</v>
      </c>
      <c r="L339" s="0" t="s">
        <v>7950</v>
      </c>
      <c r="M339" s="0" t="s">
        <v>166</v>
      </c>
      <c r="N339" s="0" t="s">
        <v>137</v>
      </c>
      <c r="O339" s="0" t="s">
        <v>129</v>
      </c>
      <c r="P339" s="0" t="s">
        <v>129</v>
      </c>
      <c r="Q339" s="0" t="s">
        <v>130</v>
      </c>
      <c r="R339" s="0" t="s">
        <v>7939</v>
      </c>
      <c r="S339" s="0" t="s">
        <v>7940</v>
      </c>
      <c r="T339" s="0" t="s">
        <v>7043</v>
      </c>
      <c r="U339" s="0" t="s">
        <v>7044</v>
      </c>
      <c r="V339" s="0" t="s">
        <v>764</v>
      </c>
      <c r="W339" s="0" t="s">
        <v>7045</v>
      </c>
      <c r="X339" s="0" t="s">
        <v>7046</v>
      </c>
      <c r="Y339" s="0" t="s">
        <v>7044</v>
      </c>
      <c r="Z339" s="0" t="s">
        <v>7951</v>
      </c>
      <c r="AA339" s="0" t="s">
        <v>7929</v>
      </c>
      <c r="AB339" s="0" t="s">
        <v>7952</v>
      </c>
      <c r="AC339" s="0" t="s">
        <v>62</v>
      </c>
      <c r="AD339" s="0" t="s">
        <v>19</v>
      </c>
      <c r="AE339" s="0" t="s">
        <v>19</v>
      </c>
      <c r="AF339" s="0" t="s">
        <v>7953</v>
      </c>
      <c r="AG339" s="0" t="s">
        <v>7954</v>
      </c>
      <c r="AH339" s="0" t="s">
        <v>22</v>
      </c>
      <c r="AI339" s="0" t="s">
        <v>22</v>
      </c>
      <c r="AJ339" s="0" t="s">
        <v>22</v>
      </c>
      <c r="AK339" s="0" t="s">
        <v>22</v>
      </c>
      <c r="AL339" s="0" t="s">
        <v>7061</v>
      </c>
    </row>
    <row customHeight="1" ht="11.25">
      <c r="A340" s="0" t="s">
        <v>22</v>
      </c>
      <c r="B340" s="0" t="s">
        <v>48</v>
      </c>
      <c r="C340" s="0" t="s">
        <v>50</v>
      </c>
      <c r="D340" s="0" t="s">
        <v>22</v>
      </c>
      <c r="E340" s="0" t="s">
        <v>2301</v>
      </c>
      <c r="F340" s="0" t="s">
        <v>4556</v>
      </c>
      <c r="G340" s="0" t="s">
        <v>129</v>
      </c>
      <c r="H340" s="0" t="s">
        <v>129</v>
      </c>
      <c r="I340" s="0" t="s">
        <v>130</v>
      </c>
      <c r="J340" s="0" t="s">
        <v>7939</v>
      </c>
      <c r="K340" s="0" t="s">
        <v>7940</v>
      </c>
      <c r="L340" s="0" t="s">
        <v>7955</v>
      </c>
      <c r="M340" s="0" t="s">
        <v>7956</v>
      </c>
      <c r="N340" s="0" t="s">
        <v>137</v>
      </c>
      <c r="O340" s="0" t="s">
        <v>129</v>
      </c>
      <c r="P340" s="0" t="s">
        <v>129</v>
      </c>
      <c r="Q340" s="0" t="s">
        <v>130</v>
      </c>
      <c r="R340" s="0" t="s">
        <v>7939</v>
      </c>
      <c r="S340" s="0" t="s">
        <v>7940</v>
      </c>
      <c r="T340" s="0" t="s">
        <v>7043</v>
      </c>
      <c r="U340" s="0" t="s">
        <v>7044</v>
      </c>
      <c r="V340" s="0" t="s">
        <v>764</v>
      </c>
      <c r="W340" s="0" t="s">
        <v>7045</v>
      </c>
      <c r="X340" s="0" t="s">
        <v>7046</v>
      </c>
      <c r="Y340" s="0" t="s">
        <v>7044</v>
      </c>
      <c r="Z340" s="0" t="s">
        <v>7928</v>
      </c>
      <c r="AA340" s="0" t="s">
        <v>7929</v>
      </c>
      <c r="AB340" s="0" t="s">
        <v>7930</v>
      </c>
      <c r="AC340" s="0" t="s">
        <v>62</v>
      </c>
      <c r="AD340" s="0" t="s">
        <v>62</v>
      </c>
      <c r="AE340" s="0" t="s">
        <v>62</v>
      </c>
      <c r="AF340" s="0" t="s">
        <v>7957</v>
      </c>
      <c r="AG340" s="0" t="s">
        <v>7958</v>
      </c>
      <c r="AH340" s="0" t="s">
        <v>7957</v>
      </c>
      <c r="AI340" s="0" t="s">
        <v>7958</v>
      </c>
      <c r="AJ340" s="0" t="s">
        <v>7957</v>
      </c>
      <c r="AK340" s="0" t="s">
        <v>7958</v>
      </c>
      <c r="AL340" s="0" t="s">
        <v>7055</v>
      </c>
    </row>
    <row customHeight="1" ht="11.25">
      <c r="A341" s="0" t="s">
        <v>22</v>
      </c>
      <c r="B341" s="0" t="s">
        <v>48</v>
      </c>
      <c r="C341" s="0" t="s">
        <v>50</v>
      </c>
      <c r="D341" s="0" t="s">
        <v>22</v>
      </c>
      <c r="E341" s="0" t="s">
        <v>2301</v>
      </c>
      <c r="F341" s="0" t="s">
        <v>4556</v>
      </c>
      <c r="G341" s="0" t="s">
        <v>129</v>
      </c>
      <c r="H341" s="0" t="s">
        <v>129</v>
      </c>
      <c r="I341" s="0" t="s">
        <v>130</v>
      </c>
      <c r="J341" s="0" t="s">
        <v>7939</v>
      </c>
      <c r="K341" s="0" t="s">
        <v>7940</v>
      </c>
      <c r="L341" s="0" t="s">
        <v>7955</v>
      </c>
      <c r="M341" s="0" t="s">
        <v>7956</v>
      </c>
      <c r="N341" s="0" t="s">
        <v>137</v>
      </c>
      <c r="O341" s="0" t="s">
        <v>129</v>
      </c>
      <c r="P341" s="0" t="s">
        <v>129</v>
      </c>
      <c r="Q341" s="0" t="s">
        <v>130</v>
      </c>
      <c r="R341" s="0" t="s">
        <v>7939</v>
      </c>
      <c r="S341" s="0" t="s">
        <v>7940</v>
      </c>
      <c r="T341" s="0" t="s">
        <v>7043</v>
      </c>
      <c r="U341" s="0" t="s">
        <v>7044</v>
      </c>
      <c r="V341" s="0" t="s">
        <v>764</v>
      </c>
      <c r="W341" s="0" t="s">
        <v>7045</v>
      </c>
      <c r="X341" s="0" t="s">
        <v>7046</v>
      </c>
      <c r="Y341" s="0" t="s">
        <v>7044</v>
      </c>
      <c r="Z341" s="0" t="s">
        <v>7928</v>
      </c>
      <c r="AA341" s="0" t="s">
        <v>7929</v>
      </c>
      <c r="AB341" s="0" t="s">
        <v>7930</v>
      </c>
      <c r="AC341" s="0" t="s">
        <v>62</v>
      </c>
      <c r="AD341" s="0" t="s">
        <v>62</v>
      </c>
      <c r="AE341" s="0" t="s">
        <v>62</v>
      </c>
      <c r="AF341" s="0" t="s">
        <v>7957</v>
      </c>
      <c r="AG341" s="0" t="s">
        <v>7958</v>
      </c>
      <c r="AH341" s="0" t="s">
        <v>7957</v>
      </c>
      <c r="AI341" s="0" t="s">
        <v>7959</v>
      </c>
      <c r="AJ341" s="0" t="s">
        <v>7957</v>
      </c>
      <c r="AK341" s="0" t="s">
        <v>7959</v>
      </c>
      <c r="AL341" s="0" t="s">
        <v>7055</v>
      </c>
    </row>
    <row customHeight="1" ht="11.25">
      <c r="A342" s="0" t="s">
        <v>22</v>
      </c>
      <c r="B342" s="0" t="s">
        <v>48</v>
      </c>
      <c r="C342" s="0" t="s">
        <v>50</v>
      </c>
      <c r="D342" s="0" t="s">
        <v>22</v>
      </c>
      <c r="E342" s="0" t="s">
        <v>7683</v>
      </c>
      <c r="F342" s="0" t="s">
        <v>4556</v>
      </c>
      <c r="G342" s="0" t="s">
        <v>129</v>
      </c>
      <c r="H342" s="0" t="s">
        <v>129</v>
      </c>
      <c r="I342" s="0" t="s">
        <v>130</v>
      </c>
      <c r="J342" s="0" t="s">
        <v>7960</v>
      </c>
      <c r="K342" s="0" t="s">
        <v>7961</v>
      </c>
      <c r="L342" s="0" t="s">
        <v>7863</v>
      </c>
      <c r="M342" s="0" t="s">
        <v>7962</v>
      </c>
      <c r="N342" s="0" t="s">
        <v>137</v>
      </c>
      <c r="O342" s="0" t="s">
        <v>129</v>
      </c>
      <c r="P342" s="0" t="s">
        <v>129</v>
      </c>
      <c r="Q342" s="0" t="s">
        <v>130</v>
      </c>
      <c r="R342" s="0" t="s">
        <v>7960</v>
      </c>
      <c r="S342" s="0" t="s">
        <v>7961</v>
      </c>
      <c r="T342" s="0" t="s">
        <v>7043</v>
      </c>
      <c r="U342" s="0" t="s">
        <v>7044</v>
      </c>
      <c r="V342" s="0" t="s">
        <v>764</v>
      </c>
      <c r="W342" s="0" t="s">
        <v>7045</v>
      </c>
      <c r="X342" s="0" t="s">
        <v>7046</v>
      </c>
      <c r="Y342" s="0" t="s">
        <v>7044</v>
      </c>
      <c r="Z342" s="0" t="s">
        <v>7928</v>
      </c>
      <c r="AA342" s="0" t="s">
        <v>7929</v>
      </c>
      <c r="AB342" s="0" t="s">
        <v>7930</v>
      </c>
      <c r="AC342" s="0" t="s">
        <v>62</v>
      </c>
      <c r="AD342" s="0" t="s">
        <v>62</v>
      </c>
      <c r="AE342" s="0" t="s">
        <v>62</v>
      </c>
      <c r="AF342" s="0" t="s">
        <v>7963</v>
      </c>
      <c r="AG342" s="0" t="s">
        <v>137</v>
      </c>
      <c r="AH342" s="0" t="s">
        <v>7963</v>
      </c>
      <c r="AI342" s="0" t="s">
        <v>7964</v>
      </c>
      <c r="AJ342" s="0" t="s">
        <v>7963</v>
      </c>
      <c r="AK342" s="0" t="s">
        <v>7964</v>
      </c>
      <c r="AL342" s="0" t="s">
        <v>7061</v>
      </c>
    </row>
    <row customHeight="1" ht="11.25">
      <c r="A343" s="0" t="s">
        <v>22</v>
      </c>
      <c r="B343" s="0" t="s">
        <v>48</v>
      </c>
      <c r="C343" s="0" t="s">
        <v>50</v>
      </c>
      <c r="D343" s="0" t="s">
        <v>22</v>
      </c>
      <c r="E343" s="0" t="s">
        <v>7683</v>
      </c>
      <c r="F343" s="0" t="s">
        <v>4556</v>
      </c>
      <c r="G343" s="0" t="s">
        <v>129</v>
      </c>
      <c r="H343" s="0" t="s">
        <v>129</v>
      </c>
      <c r="I343" s="0" t="s">
        <v>130</v>
      </c>
      <c r="J343" s="0" t="s">
        <v>7960</v>
      </c>
      <c r="K343" s="0" t="s">
        <v>7961</v>
      </c>
      <c r="L343" s="0" t="s">
        <v>7863</v>
      </c>
      <c r="M343" s="0" t="s">
        <v>7962</v>
      </c>
      <c r="N343" s="0" t="s">
        <v>137</v>
      </c>
      <c r="O343" s="0" t="s">
        <v>129</v>
      </c>
      <c r="P343" s="0" t="s">
        <v>129</v>
      </c>
      <c r="Q343" s="0" t="s">
        <v>130</v>
      </c>
      <c r="R343" s="0" t="s">
        <v>7960</v>
      </c>
      <c r="S343" s="0" t="s">
        <v>7961</v>
      </c>
      <c r="T343" s="0" t="s">
        <v>7043</v>
      </c>
      <c r="U343" s="0" t="s">
        <v>7044</v>
      </c>
      <c r="V343" s="0" t="s">
        <v>764</v>
      </c>
      <c r="W343" s="0" t="s">
        <v>7045</v>
      </c>
      <c r="X343" s="0" t="s">
        <v>7046</v>
      </c>
      <c r="Y343" s="0" t="s">
        <v>7044</v>
      </c>
      <c r="Z343" s="0" t="s">
        <v>7928</v>
      </c>
      <c r="AA343" s="0" t="s">
        <v>7929</v>
      </c>
      <c r="AB343" s="0" t="s">
        <v>7930</v>
      </c>
      <c r="AC343" s="0" t="s">
        <v>62</v>
      </c>
      <c r="AD343" s="0" t="s">
        <v>62</v>
      </c>
      <c r="AE343" s="0" t="s">
        <v>62</v>
      </c>
      <c r="AF343" s="0" t="s">
        <v>7963</v>
      </c>
      <c r="AG343" s="0" t="s">
        <v>137</v>
      </c>
      <c r="AH343" s="0" t="s">
        <v>7963</v>
      </c>
      <c r="AI343" s="0" t="s">
        <v>137</v>
      </c>
      <c r="AJ343" s="0" t="s">
        <v>7963</v>
      </c>
      <c r="AK343" s="0" t="s">
        <v>137</v>
      </c>
      <c r="AL343" s="0" t="s">
        <v>7061</v>
      </c>
    </row>
    <row customHeight="1" ht="11.25">
      <c r="A344" s="0" t="s">
        <v>22</v>
      </c>
      <c r="B344" s="0" t="s">
        <v>48</v>
      </c>
      <c r="C344" s="0" t="s">
        <v>50</v>
      </c>
      <c r="D344" s="0" t="s">
        <v>22</v>
      </c>
      <c r="E344" s="0" t="s">
        <v>7665</v>
      </c>
      <c r="F344" s="0" t="s">
        <v>4556</v>
      </c>
      <c r="G344" s="0" t="s">
        <v>129</v>
      </c>
      <c r="H344" s="0" t="s">
        <v>129</v>
      </c>
      <c r="I344" s="0" t="s">
        <v>130</v>
      </c>
      <c r="J344" s="0" t="s">
        <v>7965</v>
      </c>
      <c r="K344" s="0" t="s">
        <v>7966</v>
      </c>
      <c r="L344" s="0" t="s">
        <v>7674</v>
      </c>
      <c r="M344" s="0" t="s">
        <v>137</v>
      </c>
      <c r="N344" s="0" t="s">
        <v>137</v>
      </c>
      <c r="O344" s="0" t="s">
        <v>129</v>
      </c>
      <c r="P344" s="0" t="s">
        <v>129</v>
      </c>
      <c r="Q344" s="0" t="s">
        <v>130</v>
      </c>
      <c r="R344" s="0" t="s">
        <v>7965</v>
      </c>
      <c r="S344" s="0" t="s">
        <v>7966</v>
      </c>
      <c r="T344" s="0" t="s">
        <v>7043</v>
      </c>
      <c r="U344" s="0" t="s">
        <v>7044</v>
      </c>
      <c r="V344" s="0" t="s">
        <v>764</v>
      </c>
      <c r="W344" s="0" t="s">
        <v>7045</v>
      </c>
      <c r="X344" s="0" t="s">
        <v>7046</v>
      </c>
      <c r="Y344" s="0" t="s">
        <v>7044</v>
      </c>
      <c r="Z344" s="0" t="s">
        <v>7928</v>
      </c>
      <c r="AA344" s="0" t="s">
        <v>7929</v>
      </c>
      <c r="AB344" s="0" t="s">
        <v>7930</v>
      </c>
      <c r="AC344" s="0" t="s">
        <v>62</v>
      </c>
      <c r="AD344" s="0" t="s">
        <v>62</v>
      </c>
      <c r="AE344" s="0" t="s">
        <v>62</v>
      </c>
      <c r="AF344" s="0" t="s">
        <v>7184</v>
      </c>
      <c r="AG344" s="0" t="s">
        <v>7467</v>
      </c>
      <c r="AH344" s="0" t="s">
        <v>7184</v>
      </c>
      <c r="AI344" s="0" t="s">
        <v>7467</v>
      </c>
      <c r="AJ344" s="0" t="s">
        <v>7184</v>
      </c>
      <c r="AK344" s="0" t="s">
        <v>7467</v>
      </c>
      <c r="AL344" s="0" t="s">
        <v>7061</v>
      </c>
    </row>
    <row customHeight="1" ht="11.25">
      <c r="A345" s="0" t="s">
        <v>22</v>
      </c>
      <c r="B345" s="0" t="s">
        <v>48</v>
      </c>
      <c r="C345" s="0" t="s">
        <v>50</v>
      </c>
      <c r="D345" s="0" t="s">
        <v>22</v>
      </c>
      <c r="E345" s="0" t="s">
        <v>7665</v>
      </c>
      <c r="F345" s="0" t="s">
        <v>4556</v>
      </c>
      <c r="G345" s="0" t="s">
        <v>129</v>
      </c>
      <c r="H345" s="0" t="s">
        <v>129</v>
      </c>
      <c r="I345" s="0" t="s">
        <v>130</v>
      </c>
      <c r="J345" s="0" t="s">
        <v>7965</v>
      </c>
      <c r="K345" s="0" t="s">
        <v>7966</v>
      </c>
      <c r="L345" s="0" t="s">
        <v>7674</v>
      </c>
      <c r="M345" s="0" t="s">
        <v>137</v>
      </c>
      <c r="N345" s="0" t="s">
        <v>137</v>
      </c>
      <c r="O345" s="0" t="s">
        <v>129</v>
      </c>
      <c r="P345" s="0" t="s">
        <v>129</v>
      </c>
      <c r="Q345" s="0" t="s">
        <v>130</v>
      </c>
      <c r="R345" s="0" t="s">
        <v>7965</v>
      </c>
      <c r="S345" s="0" t="s">
        <v>7966</v>
      </c>
      <c r="T345" s="0" t="s">
        <v>7043</v>
      </c>
      <c r="U345" s="0" t="s">
        <v>7044</v>
      </c>
      <c r="V345" s="0" t="s">
        <v>764</v>
      </c>
      <c r="W345" s="0" t="s">
        <v>7045</v>
      </c>
      <c r="X345" s="0" t="s">
        <v>7046</v>
      </c>
      <c r="Y345" s="0" t="s">
        <v>7044</v>
      </c>
      <c r="Z345" s="0" t="s">
        <v>7928</v>
      </c>
      <c r="AA345" s="0" t="s">
        <v>7929</v>
      </c>
      <c r="AB345" s="0" t="s">
        <v>7930</v>
      </c>
      <c r="AC345" s="0" t="s">
        <v>62</v>
      </c>
      <c r="AD345" s="0" t="s">
        <v>62</v>
      </c>
      <c r="AE345" s="0" t="s">
        <v>62</v>
      </c>
      <c r="AF345" s="0" t="s">
        <v>7184</v>
      </c>
      <c r="AG345" s="0" t="s">
        <v>7467</v>
      </c>
      <c r="AH345" s="0" t="s">
        <v>7184</v>
      </c>
      <c r="AI345" s="0" t="s">
        <v>7141</v>
      </c>
      <c r="AJ345" s="0" t="s">
        <v>7184</v>
      </c>
      <c r="AK345" s="0" t="s">
        <v>7141</v>
      </c>
      <c r="AL345" s="0" t="s">
        <v>7061</v>
      </c>
    </row>
    <row customHeight="1" ht="11.25">
      <c r="A346" s="0" t="s">
        <v>22</v>
      </c>
      <c r="B346" s="0" t="s">
        <v>48</v>
      </c>
      <c r="C346" s="0" t="s">
        <v>50</v>
      </c>
      <c r="D346" s="0" t="s">
        <v>22</v>
      </c>
      <c r="E346" s="0" t="s">
        <v>7665</v>
      </c>
      <c r="F346" s="0" t="s">
        <v>4556</v>
      </c>
      <c r="G346" s="0" t="s">
        <v>129</v>
      </c>
      <c r="H346" s="0" t="s">
        <v>129</v>
      </c>
      <c r="I346" s="0" t="s">
        <v>130</v>
      </c>
      <c r="J346" s="0" t="s">
        <v>7967</v>
      </c>
      <c r="K346" s="0" t="s">
        <v>7968</v>
      </c>
      <c r="L346" s="0" t="s">
        <v>7969</v>
      </c>
      <c r="M346" s="0" t="s">
        <v>7083</v>
      </c>
      <c r="N346" s="0" t="s">
        <v>137</v>
      </c>
      <c r="O346" s="0" t="s">
        <v>129</v>
      </c>
      <c r="P346" s="0" t="s">
        <v>129</v>
      </c>
      <c r="Q346" s="0" t="s">
        <v>130</v>
      </c>
      <c r="R346" s="0" t="s">
        <v>7967</v>
      </c>
      <c r="S346" s="0" t="s">
        <v>7968</v>
      </c>
      <c r="T346" s="0" t="s">
        <v>7043</v>
      </c>
      <c r="U346" s="0" t="s">
        <v>7044</v>
      </c>
      <c r="V346" s="0" t="s">
        <v>764</v>
      </c>
      <c r="W346" s="0" t="s">
        <v>7045</v>
      </c>
      <c r="X346" s="0" t="s">
        <v>7046</v>
      </c>
      <c r="Y346" s="0" t="s">
        <v>7044</v>
      </c>
      <c r="Z346" s="0" t="s">
        <v>7928</v>
      </c>
      <c r="AA346" s="0" t="s">
        <v>7929</v>
      </c>
      <c r="AB346" s="0" t="s">
        <v>7930</v>
      </c>
      <c r="AC346" s="0" t="s">
        <v>62</v>
      </c>
      <c r="AD346" s="0" t="s">
        <v>62</v>
      </c>
      <c r="AE346" s="0" t="s">
        <v>62</v>
      </c>
      <c r="AF346" s="0" t="s">
        <v>7141</v>
      </c>
      <c r="AG346" s="0" t="s">
        <v>7970</v>
      </c>
      <c r="AH346" s="0" t="s">
        <v>7141</v>
      </c>
      <c r="AI346" s="0" t="s">
        <v>7970</v>
      </c>
      <c r="AJ346" s="0" t="s">
        <v>7141</v>
      </c>
      <c r="AK346" s="0" t="s">
        <v>7970</v>
      </c>
      <c r="AL346" s="0" t="s">
        <v>7061</v>
      </c>
    </row>
    <row customHeight="1" ht="11.25">
      <c r="A347" s="0" t="s">
        <v>22</v>
      </c>
      <c r="B347" s="0" t="s">
        <v>48</v>
      </c>
      <c r="C347" s="0" t="s">
        <v>50</v>
      </c>
      <c r="D347" s="0" t="s">
        <v>22</v>
      </c>
      <c r="E347" s="0" t="s">
        <v>7665</v>
      </c>
      <c r="F347" s="0" t="s">
        <v>4556</v>
      </c>
      <c r="G347" s="0" t="s">
        <v>129</v>
      </c>
      <c r="H347" s="0" t="s">
        <v>129</v>
      </c>
      <c r="I347" s="0" t="s">
        <v>130</v>
      </c>
      <c r="J347" s="0" t="s">
        <v>7967</v>
      </c>
      <c r="K347" s="0" t="s">
        <v>7968</v>
      </c>
      <c r="L347" s="0" t="s">
        <v>7969</v>
      </c>
      <c r="M347" s="0" t="s">
        <v>7083</v>
      </c>
      <c r="N347" s="0" t="s">
        <v>137</v>
      </c>
      <c r="O347" s="0" t="s">
        <v>129</v>
      </c>
      <c r="P347" s="0" t="s">
        <v>129</v>
      </c>
      <c r="Q347" s="0" t="s">
        <v>130</v>
      </c>
      <c r="R347" s="0" t="s">
        <v>7967</v>
      </c>
      <c r="S347" s="0" t="s">
        <v>7968</v>
      </c>
      <c r="T347" s="0" t="s">
        <v>7043</v>
      </c>
      <c r="U347" s="0" t="s">
        <v>7044</v>
      </c>
      <c r="V347" s="0" t="s">
        <v>764</v>
      </c>
      <c r="W347" s="0" t="s">
        <v>7045</v>
      </c>
      <c r="X347" s="0" t="s">
        <v>7046</v>
      </c>
      <c r="Y347" s="0" t="s">
        <v>7044</v>
      </c>
      <c r="Z347" s="0" t="s">
        <v>7928</v>
      </c>
      <c r="AA347" s="0" t="s">
        <v>7929</v>
      </c>
      <c r="AB347" s="0" t="s">
        <v>7930</v>
      </c>
      <c r="AC347" s="0" t="s">
        <v>62</v>
      </c>
      <c r="AD347" s="0" t="s">
        <v>62</v>
      </c>
      <c r="AE347" s="0" t="s">
        <v>62</v>
      </c>
      <c r="AF347" s="0" t="s">
        <v>7141</v>
      </c>
      <c r="AG347" s="0" t="s">
        <v>7970</v>
      </c>
      <c r="AH347" s="0" t="s">
        <v>7141</v>
      </c>
      <c r="AI347" s="0" t="s">
        <v>7954</v>
      </c>
      <c r="AJ347" s="0" t="s">
        <v>7141</v>
      </c>
      <c r="AK347" s="0" t="s">
        <v>7954</v>
      </c>
      <c r="AL347" s="0" t="s">
        <v>7061</v>
      </c>
    </row>
    <row customHeight="1" ht="11.25">
      <c r="A348" s="0" t="s">
        <v>22</v>
      </c>
      <c r="B348" s="0" t="s">
        <v>48</v>
      </c>
      <c r="C348" s="0" t="s">
        <v>50</v>
      </c>
      <c r="D348" s="0" t="s">
        <v>22</v>
      </c>
      <c r="E348" s="0" t="s">
        <v>7971</v>
      </c>
      <c r="F348" s="0" t="s">
        <v>4556</v>
      </c>
      <c r="G348" s="0" t="s">
        <v>143</v>
      </c>
      <c r="H348" s="0" t="s">
        <v>7972</v>
      </c>
      <c r="I348" s="0" t="s">
        <v>6816</v>
      </c>
      <c r="J348" s="0" t="s">
        <v>7973</v>
      </c>
      <c r="K348" s="0" t="s">
        <v>7974</v>
      </c>
      <c r="L348" s="0" t="s">
        <v>7688</v>
      </c>
      <c r="M348" s="0" t="s">
        <v>188</v>
      </c>
      <c r="N348" s="0" t="s">
        <v>137</v>
      </c>
      <c r="O348" s="0" t="s">
        <v>143</v>
      </c>
      <c r="P348" s="0" t="s">
        <v>7972</v>
      </c>
      <c r="Q348" s="0" t="s">
        <v>6816</v>
      </c>
      <c r="R348" s="0" t="s">
        <v>7973</v>
      </c>
      <c r="S348" s="0" t="s">
        <v>7974</v>
      </c>
      <c r="T348" s="0" t="s">
        <v>7101</v>
      </c>
      <c r="U348" s="0" t="s">
        <v>7102</v>
      </c>
      <c r="V348" s="0" t="s">
        <v>764</v>
      </c>
      <c r="W348" s="0" t="s">
        <v>7045</v>
      </c>
      <c r="X348" s="0" t="s">
        <v>7103</v>
      </c>
      <c r="Y348" s="0" t="s">
        <v>7102</v>
      </c>
      <c r="Z348" s="0" t="s">
        <v>7975</v>
      </c>
      <c r="AA348" s="0" t="s">
        <v>7976</v>
      </c>
      <c r="AB348" s="0" t="s">
        <v>7977</v>
      </c>
      <c r="AC348" s="0" t="s">
        <v>62</v>
      </c>
      <c r="AD348" s="0" t="s">
        <v>62</v>
      </c>
      <c r="AE348" s="0" t="s">
        <v>62</v>
      </c>
      <c r="AF348" s="0" t="s">
        <v>7300</v>
      </c>
      <c r="AG348" s="0" t="s">
        <v>7978</v>
      </c>
      <c r="AH348" s="0" t="s">
        <v>7300</v>
      </c>
      <c r="AI348" s="0" t="s">
        <v>7979</v>
      </c>
      <c r="AJ348" s="0" t="s">
        <v>7300</v>
      </c>
      <c r="AK348" s="0" t="s">
        <v>7979</v>
      </c>
      <c r="AL348" s="0" t="s">
        <v>7061</v>
      </c>
    </row>
    <row customHeight="1" ht="11.25">
      <c r="A349" s="0" t="s">
        <v>22</v>
      </c>
      <c r="B349" s="0" t="s">
        <v>48</v>
      </c>
      <c r="C349" s="0" t="s">
        <v>50</v>
      </c>
      <c r="D349" s="0" t="s">
        <v>22</v>
      </c>
      <c r="E349" s="0" t="s">
        <v>7971</v>
      </c>
      <c r="F349" s="0" t="s">
        <v>4556</v>
      </c>
      <c r="G349" s="0" t="s">
        <v>143</v>
      </c>
      <c r="H349" s="0" t="s">
        <v>7972</v>
      </c>
      <c r="I349" s="0" t="s">
        <v>6816</v>
      </c>
      <c r="J349" s="0" t="s">
        <v>7973</v>
      </c>
      <c r="K349" s="0" t="s">
        <v>7974</v>
      </c>
      <c r="L349" s="0" t="s">
        <v>7688</v>
      </c>
      <c r="M349" s="0" t="s">
        <v>188</v>
      </c>
      <c r="N349" s="0" t="s">
        <v>137</v>
      </c>
      <c r="O349" s="0" t="s">
        <v>143</v>
      </c>
      <c r="P349" s="0" t="s">
        <v>7972</v>
      </c>
      <c r="Q349" s="0" t="s">
        <v>6816</v>
      </c>
      <c r="R349" s="0" t="s">
        <v>7973</v>
      </c>
      <c r="S349" s="0" t="s">
        <v>7974</v>
      </c>
      <c r="T349" s="0" t="s">
        <v>7101</v>
      </c>
      <c r="U349" s="0" t="s">
        <v>7102</v>
      </c>
      <c r="V349" s="0" t="s">
        <v>764</v>
      </c>
      <c r="W349" s="0" t="s">
        <v>7045</v>
      </c>
      <c r="X349" s="0" t="s">
        <v>7103</v>
      </c>
      <c r="Y349" s="0" t="s">
        <v>7102</v>
      </c>
      <c r="Z349" s="0" t="s">
        <v>7975</v>
      </c>
      <c r="AA349" s="0" t="s">
        <v>7976</v>
      </c>
      <c r="AB349" s="0" t="s">
        <v>7977</v>
      </c>
      <c r="AC349" s="0" t="s">
        <v>62</v>
      </c>
      <c r="AD349" s="0" t="s">
        <v>62</v>
      </c>
      <c r="AE349" s="0" t="s">
        <v>62</v>
      </c>
      <c r="AF349" s="0" t="s">
        <v>7300</v>
      </c>
      <c r="AG349" s="0" t="s">
        <v>7978</v>
      </c>
      <c r="AH349" s="0" t="s">
        <v>7300</v>
      </c>
      <c r="AI349" s="0" t="s">
        <v>7978</v>
      </c>
      <c r="AJ349" s="0" t="s">
        <v>7300</v>
      </c>
      <c r="AK349" s="0" t="s">
        <v>7978</v>
      </c>
      <c r="AL349" s="0" t="s">
        <v>7061</v>
      </c>
    </row>
    <row customHeight="1" ht="11.25">
      <c r="A350" s="0" t="s">
        <v>22</v>
      </c>
      <c r="B350" s="0" t="s">
        <v>48</v>
      </c>
      <c r="C350" s="0" t="s">
        <v>50</v>
      </c>
      <c r="D350" s="0" t="s">
        <v>22</v>
      </c>
      <c r="E350" s="0" t="s">
        <v>7980</v>
      </c>
      <c r="F350" s="0" t="s">
        <v>4556</v>
      </c>
      <c r="G350" s="0" t="s">
        <v>143</v>
      </c>
      <c r="H350" s="0" t="s">
        <v>7972</v>
      </c>
      <c r="I350" s="0" t="s">
        <v>6816</v>
      </c>
      <c r="J350" s="0" t="s">
        <v>7973</v>
      </c>
      <c r="K350" s="0" t="s">
        <v>7974</v>
      </c>
      <c r="L350" s="0" t="s">
        <v>7981</v>
      </c>
      <c r="M350" s="0" t="s">
        <v>5230</v>
      </c>
      <c r="N350" s="0" t="s">
        <v>137</v>
      </c>
      <c r="O350" s="0" t="s">
        <v>143</v>
      </c>
      <c r="P350" s="0" t="s">
        <v>7972</v>
      </c>
      <c r="Q350" s="0" t="s">
        <v>6816</v>
      </c>
      <c r="R350" s="0" t="s">
        <v>7973</v>
      </c>
      <c r="S350" s="0" t="s">
        <v>7974</v>
      </c>
      <c r="T350" s="0" t="s">
        <v>7043</v>
      </c>
      <c r="U350" s="0" t="s">
        <v>7044</v>
      </c>
      <c r="V350" s="0" t="s">
        <v>764</v>
      </c>
      <c r="W350" s="0" t="s">
        <v>7045</v>
      </c>
      <c r="X350" s="0" t="s">
        <v>7046</v>
      </c>
      <c r="Y350" s="0" t="s">
        <v>7044</v>
      </c>
      <c r="Z350" s="0" t="s">
        <v>7982</v>
      </c>
      <c r="AA350" s="0" t="s">
        <v>7983</v>
      </c>
      <c r="AB350" s="0" t="s">
        <v>7984</v>
      </c>
      <c r="AC350" s="0" t="s">
        <v>62</v>
      </c>
      <c r="AD350" s="0" t="s">
        <v>62</v>
      </c>
      <c r="AE350" s="0" t="s">
        <v>62</v>
      </c>
      <c r="AF350" s="0" t="s">
        <v>7189</v>
      </c>
      <c r="AG350" s="0" t="s">
        <v>7985</v>
      </c>
      <c r="AH350" s="0" t="s">
        <v>7189</v>
      </c>
      <c r="AI350" s="0" t="s">
        <v>7986</v>
      </c>
      <c r="AJ350" s="0" t="s">
        <v>7189</v>
      </c>
      <c r="AK350" s="0" t="s">
        <v>7986</v>
      </c>
      <c r="AL350" s="0" t="s">
        <v>7061</v>
      </c>
    </row>
    <row customHeight="1" ht="11.25">
      <c r="A351" s="0" t="s">
        <v>22</v>
      </c>
      <c r="B351" s="0" t="s">
        <v>48</v>
      </c>
      <c r="C351" s="0" t="s">
        <v>50</v>
      </c>
      <c r="D351" s="0" t="s">
        <v>22</v>
      </c>
      <c r="E351" s="0" t="s">
        <v>7980</v>
      </c>
      <c r="F351" s="0" t="s">
        <v>4556</v>
      </c>
      <c r="G351" s="0" t="s">
        <v>143</v>
      </c>
      <c r="H351" s="0" t="s">
        <v>7972</v>
      </c>
      <c r="I351" s="0" t="s">
        <v>6816</v>
      </c>
      <c r="J351" s="0" t="s">
        <v>7973</v>
      </c>
      <c r="K351" s="0" t="s">
        <v>7974</v>
      </c>
      <c r="L351" s="0" t="s">
        <v>7981</v>
      </c>
      <c r="M351" s="0" t="s">
        <v>5230</v>
      </c>
      <c r="N351" s="0" t="s">
        <v>137</v>
      </c>
      <c r="O351" s="0" t="s">
        <v>143</v>
      </c>
      <c r="P351" s="0" t="s">
        <v>7972</v>
      </c>
      <c r="Q351" s="0" t="s">
        <v>6816</v>
      </c>
      <c r="R351" s="0" t="s">
        <v>7973</v>
      </c>
      <c r="S351" s="0" t="s">
        <v>7974</v>
      </c>
      <c r="T351" s="0" t="s">
        <v>7043</v>
      </c>
      <c r="U351" s="0" t="s">
        <v>7044</v>
      </c>
      <c r="V351" s="0" t="s">
        <v>764</v>
      </c>
      <c r="W351" s="0" t="s">
        <v>7045</v>
      </c>
      <c r="X351" s="0" t="s">
        <v>7046</v>
      </c>
      <c r="Y351" s="0" t="s">
        <v>7044</v>
      </c>
      <c r="Z351" s="0" t="s">
        <v>7982</v>
      </c>
      <c r="AA351" s="0" t="s">
        <v>7983</v>
      </c>
      <c r="AB351" s="0" t="s">
        <v>7984</v>
      </c>
      <c r="AC351" s="0" t="s">
        <v>62</v>
      </c>
      <c r="AD351" s="0" t="s">
        <v>62</v>
      </c>
      <c r="AE351" s="0" t="s">
        <v>62</v>
      </c>
      <c r="AF351" s="0" t="s">
        <v>7189</v>
      </c>
      <c r="AG351" s="0" t="s">
        <v>7985</v>
      </c>
      <c r="AH351" s="0" t="s">
        <v>7189</v>
      </c>
      <c r="AI351" s="0" t="s">
        <v>7985</v>
      </c>
      <c r="AJ351" s="0" t="s">
        <v>7189</v>
      </c>
      <c r="AK351" s="0" t="s">
        <v>7985</v>
      </c>
      <c r="AL351" s="0" t="s">
        <v>7061</v>
      </c>
    </row>
    <row customHeight="1" ht="11.25">
      <c r="A352" s="0" t="s">
        <v>22</v>
      </c>
      <c r="B352" s="0" t="s">
        <v>48</v>
      </c>
      <c r="C352" s="0" t="s">
        <v>50</v>
      </c>
      <c r="D352" s="0" t="s">
        <v>22</v>
      </c>
      <c r="E352" s="0" t="s">
        <v>7987</v>
      </c>
      <c r="F352" s="0" t="s">
        <v>4556</v>
      </c>
      <c r="G352" s="0" t="s">
        <v>143</v>
      </c>
      <c r="H352" s="0" t="s">
        <v>7972</v>
      </c>
      <c r="I352" s="0" t="s">
        <v>6816</v>
      </c>
      <c r="J352" s="0" t="s">
        <v>7973</v>
      </c>
      <c r="K352" s="0" t="s">
        <v>7974</v>
      </c>
      <c r="L352" s="0" t="s">
        <v>7988</v>
      </c>
      <c r="M352" s="0" t="s">
        <v>7989</v>
      </c>
      <c r="N352" s="0" t="s">
        <v>137</v>
      </c>
      <c r="O352" s="0" t="s">
        <v>143</v>
      </c>
      <c r="P352" s="0" t="s">
        <v>7972</v>
      </c>
      <c r="Q352" s="0" t="s">
        <v>6816</v>
      </c>
      <c r="R352" s="0" t="s">
        <v>7973</v>
      </c>
      <c r="S352" s="0" t="s">
        <v>7974</v>
      </c>
      <c r="T352" s="0" t="s">
        <v>7101</v>
      </c>
      <c r="U352" s="0" t="s">
        <v>7481</v>
      </c>
      <c r="V352" s="0" t="s">
        <v>764</v>
      </c>
      <c r="W352" s="0" t="s">
        <v>7045</v>
      </c>
      <c r="X352" s="0" t="s">
        <v>7281</v>
      </c>
      <c r="Y352" s="0" t="s">
        <v>7990</v>
      </c>
      <c r="Z352" s="0" t="s">
        <v>4590</v>
      </c>
      <c r="AA352" s="0" t="s">
        <v>7991</v>
      </c>
      <c r="AB352" s="0" t="s">
        <v>7283</v>
      </c>
      <c r="AC352" s="0" t="s">
        <v>62</v>
      </c>
      <c r="AD352" s="0" t="s">
        <v>62</v>
      </c>
      <c r="AE352" s="0" t="s">
        <v>62</v>
      </c>
      <c r="AF352" s="0" t="s">
        <v>7184</v>
      </c>
      <c r="AG352" s="0" t="s">
        <v>7992</v>
      </c>
      <c r="AH352" s="0" t="s">
        <v>7744</v>
      </c>
      <c r="AI352" s="0" t="s">
        <v>7362</v>
      </c>
      <c r="AJ352" s="0" t="s">
        <v>7744</v>
      </c>
      <c r="AK352" s="0" t="s">
        <v>7362</v>
      </c>
      <c r="AL352" s="0" t="s">
        <v>7061</v>
      </c>
    </row>
    <row customHeight="1" ht="11.25">
      <c r="A353" s="0" t="s">
        <v>22</v>
      </c>
      <c r="B353" s="0" t="s">
        <v>48</v>
      </c>
      <c r="C353" s="0" t="s">
        <v>50</v>
      </c>
      <c r="D353" s="0" t="s">
        <v>22</v>
      </c>
      <c r="E353" s="0" t="s">
        <v>7987</v>
      </c>
      <c r="F353" s="0" t="s">
        <v>4556</v>
      </c>
      <c r="G353" s="0" t="s">
        <v>143</v>
      </c>
      <c r="H353" s="0" t="s">
        <v>7972</v>
      </c>
      <c r="I353" s="0" t="s">
        <v>6816</v>
      </c>
      <c r="J353" s="0" t="s">
        <v>7973</v>
      </c>
      <c r="K353" s="0" t="s">
        <v>7974</v>
      </c>
      <c r="L353" s="0" t="s">
        <v>7988</v>
      </c>
      <c r="M353" s="0" t="s">
        <v>7989</v>
      </c>
      <c r="N353" s="0" t="s">
        <v>137</v>
      </c>
      <c r="O353" s="0" t="s">
        <v>143</v>
      </c>
      <c r="P353" s="0" t="s">
        <v>7972</v>
      </c>
      <c r="Q353" s="0" t="s">
        <v>6816</v>
      </c>
      <c r="R353" s="0" t="s">
        <v>7973</v>
      </c>
      <c r="S353" s="0" t="s">
        <v>7974</v>
      </c>
      <c r="T353" s="0" t="s">
        <v>7101</v>
      </c>
      <c r="U353" s="0" t="s">
        <v>7481</v>
      </c>
      <c r="V353" s="0" t="s">
        <v>764</v>
      </c>
      <c r="W353" s="0" t="s">
        <v>7045</v>
      </c>
      <c r="X353" s="0" t="s">
        <v>7281</v>
      </c>
      <c r="Y353" s="0" t="s">
        <v>7990</v>
      </c>
      <c r="Z353" s="0" t="s">
        <v>4590</v>
      </c>
      <c r="AA353" s="0" t="s">
        <v>7991</v>
      </c>
      <c r="AB353" s="0" t="s">
        <v>7283</v>
      </c>
      <c r="AC353" s="0" t="s">
        <v>62</v>
      </c>
      <c r="AD353" s="0" t="s">
        <v>62</v>
      </c>
      <c r="AE353" s="0" t="s">
        <v>62</v>
      </c>
      <c r="AF353" s="0" t="s">
        <v>7184</v>
      </c>
      <c r="AG353" s="0" t="s">
        <v>7992</v>
      </c>
      <c r="AH353" s="0" t="s">
        <v>7744</v>
      </c>
      <c r="AI353" s="0" t="s">
        <v>7362</v>
      </c>
      <c r="AJ353" s="0" t="s">
        <v>7744</v>
      </c>
      <c r="AK353" s="0" t="s">
        <v>7362</v>
      </c>
      <c r="AL353" s="0" t="s">
        <v>7061</v>
      </c>
    </row>
    <row customHeight="1" ht="11.25">
      <c r="A354" s="0" t="s">
        <v>22</v>
      </c>
      <c r="B354" s="0" t="s">
        <v>48</v>
      </c>
      <c r="C354" s="0" t="s">
        <v>50</v>
      </c>
      <c r="D354" s="0" t="s">
        <v>22</v>
      </c>
      <c r="E354" s="0" t="s">
        <v>4598</v>
      </c>
      <c r="F354" s="0" t="s">
        <v>4556</v>
      </c>
      <c r="G354" s="0" t="s">
        <v>143</v>
      </c>
      <c r="H354" s="0" t="s">
        <v>7972</v>
      </c>
      <c r="I354" s="0" t="s">
        <v>6816</v>
      </c>
      <c r="J354" s="0" t="s">
        <v>7973</v>
      </c>
      <c r="K354" s="0" t="s">
        <v>7974</v>
      </c>
      <c r="L354" s="0" t="s">
        <v>7993</v>
      </c>
      <c r="M354" s="0" t="s">
        <v>4643</v>
      </c>
      <c r="N354" s="0" t="s">
        <v>137</v>
      </c>
      <c r="O354" s="0" t="s">
        <v>143</v>
      </c>
      <c r="P354" s="0" t="s">
        <v>7972</v>
      </c>
      <c r="Q354" s="0" t="s">
        <v>6816</v>
      </c>
      <c r="R354" s="0" t="s">
        <v>7973</v>
      </c>
      <c r="S354" s="0" t="s">
        <v>7974</v>
      </c>
      <c r="T354" s="0" t="s">
        <v>7043</v>
      </c>
      <c r="U354" s="0" t="s">
        <v>7044</v>
      </c>
      <c r="V354" s="0" t="s">
        <v>764</v>
      </c>
      <c r="W354" s="0" t="s">
        <v>7045</v>
      </c>
      <c r="X354" s="0" t="s">
        <v>7103</v>
      </c>
      <c r="Y354" s="0" t="s">
        <v>7102</v>
      </c>
      <c r="Z354" s="0" t="s">
        <v>7994</v>
      </c>
      <c r="AA354" s="0" t="s">
        <v>7995</v>
      </c>
      <c r="AB354" s="0" t="s">
        <v>7996</v>
      </c>
      <c r="AC354" s="0" t="s">
        <v>62</v>
      </c>
      <c r="AD354" s="0" t="s">
        <v>62</v>
      </c>
      <c r="AE354" s="0" t="s">
        <v>62</v>
      </c>
      <c r="AF354" s="0" t="s">
        <v>108</v>
      </c>
      <c r="AG354" s="0" t="s">
        <v>7997</v>
      </c>
      <c r="AH354" s="0" t="s">
        <v>7998</v>
      </c>
      <c r="AI354" s="0" t="s">
        <v>7999</v>
      </c>
      <c r="AJ354" s="0" t="s">
        <v>7998</v>
      </c>
      <c r="AK354" s="0" t="s">
        <v>7999</v>
      </c>
      <c r="AL354" s="0" t="s">
        <v>8000</v>
      </c>
    </row>
    <row customHeight="1" ht="11.25">
      <c r="A355" s="0" t="s">
        <v>22</v>
      </c>
      <c r="B355" s="0" t="s">
        <v>48</v>
      </c>
      <c r="C355" s="0" t="s">
        <v>50</v>
      </c>
      <c r="D355" s="0" t="s">
        <v>22</v>
      </c>
      <c r="E355" s="0" t="s">
        <v>4598</v>
      </c>
      <c r="F355" s="0" t="s">
        <v>4556</v>
      </c>
      <c r="G355" s="0" t="s">
        <v>143</v>
      </c>
      <c r="H355" s="0" t="s">
        <v>7972</v>
      </c>
      <c r="I355" s="0" t="s">
        <v>6816</v>
      </c>
      <c r="J355" s="0" t="s">
        <v>7973</v>
      </c>
      <c r="K355" s="0" t="s">
        <v>7974</v>
      </c>
      <c r="L355" s="0" t="s">
        <v>7993</v>
      </c>
      <c r="M355" s="0" t="s">
        <v>4643</v>
      </c>
      <c r="N355" s="0" t="s">
        <v>137</v>
      </c>
      <c r="O355" s="0" t="s">
        <v>143</v>
      </c>
      <c r="P355" s="0" t="s">
        <v>7972</v>
      </c>
      <c r="Q355" s="0" t="s">
        <v>6816</v>
      </c>
      <c r="R355" s="0" t="s">
        <v>7973</v>
      </c>
      <c r="S355" s="0" t="s">
        <v>7974</v>
      </c>
      <c r="T355" s="0" t="s">
        <v>7043</v>
      </c>
      <c r="U355" s="0" t="s">
        <v>7044</v>
      </c>
      <c r="V355" s="0" t="s">
        <v>764</v>
      </c>
      <c r="W355" s="0" t="s">
        <v>7045</v>
      </c>
      <c r="X355" s="0" t="s">
        <v>7103</v>
      </c>
      <c r="Y355" s="0" t="s">
        <v>7102</v>
      </c>
      <c r="Z355" s="0" t="s">
        <v>7994</v>
      </c>
      <c r="AA355" s="0" t="s">
        <v>7995</v>
      </c>
      <c r="AB355" s="0" t="s">
        <v>7996</v>
      </c>
      <c r="AC355" s="0" t="s">
        <v>62</v>
      </c>
      <c r="AD355" s="0" t="s">
        <v>62</v>
      </c>
      <c r="AE355" s="0" t="s">
        <v>62</v>
      </c>
      <c r="AF355" s="0" t="s">
        <v>7998</v>
      </c>
      <c r="AG355" s="0" t="s">
        <v>7997</v>
      </c>
      <c r="AH355" s="0" t="s">
        <v>7998</v>
      </c>
      <c r="AI355" s="0" t="s">
        <v>7997</v>
      </c>
      <c r="AJ355" s="0" t="s">
        <v>7998</v>
      </c>
      <c r="AK355" s="0" t="s">
        <v>7997</v>
      </c>
      <c r="AL355" s="0" t="s">
        <v>8000</v>
      </c>
    </row>
    <row customHeight="1" ht="11.25">
      <c r="A356" s="0" t="s">
        <v>22</v>
      </c>
      <c r="B356" s="0" t="s">
        <v>48</v>
      </c>
      <c r="C356" s="0" t="s">
        <v>50</v>
      </c>
      <c r="D356" s="0" t="s">
        <v>22</v>
      </c>
      <c r="E356" s="0" t="s">
        <v>7056</v>
      </c>
      <c r="F356" s="0" t="s">
        <v>4556</v>
      </c>
      <c r="G356" s="0" t="s">
        <v>143</v>
      </c>
      <c r="H356" s="0" t="s">
        <v>7972</v>
      </c>
      <c r="I356" s="0" t="s">
        <v>6816</v>
      </c>
      <c r="J356" s="0" t="s">
        <v>7973</v>
      </c>
      <c r="K356" s="0" t="s">
        <v>7974</v>
      </c>
      <c r="L356" s="0" t="s">
        <v>4664</v>
      </c>
      <c r="M356" s="0" t="s">
        <v>174</v>
      </c>
      <c r="N356" s="0" t="s">
        <v>137</v>
      </c>
      <c r="O356" s="0" t="s">
        <v>143</v>
      </c>
      <c r="P356" s="0" t="s">
        <v>7972</v>
      </c>
      <c r="Q356" s="0" t="s">
        <v>6816</v>
      </c>
      <c r="R356" s="0" t="s">
        <v>7973</v>
      </c>
      <c r="S356" s="0" t="s">
        <v>7974</v>
      </c>
      <c r="T356" s="0" t="s">
        <v>7043</v>
      </c>
      <c r="U356" s="0" t="s">
        <v>7044</v>
      </c>
      <c r="V356" s="0" t="s">
        <v>764</v>
      </c>
      <c r="W356" s="0" t="s">
        <v>7045</v>
      </c>
      <c r="X356" s="0" t="s">
        <v>7103</v>
      </c>
      <c r="Y356" s="0" t="s">
        <v>7102</v>
      </c>
      <c r="Z356" s="0" t="s">
        <v>8001</v>
      </c>
      <c r="AA356" s="0" t="s">
        <v>8002</v>
      </c>
      <c r="AB356" s="0" t="s">
        <v>8003</v>
      </c>
      <c r="AC356" s="0" t="s">
        <v>62</v>
      </c>
      <c r="AD356" s="0" t="s">
        <v>62</v>
      </c>
      <c r="AE356" s="0" t="s">
        <v>62</v>
      </c>
      <c r="AF356" s="0" t="s">
        <v>7184</v>
      </c>
      <c r="AG356" s="0" t="s">
        <v>8004</v>
      </c>
      <c r="AH356" s="0" t="s">
        <v>7302</v>
      </c>
      <c r="AI356" s="0" t="s">
        <v>8004</v>
      </c>
      <c r="AJ356" s="0" t="s">
        <v>7302</v>
      </c>
      <c r="AK356" s="0" t="s">
        <v>8004</v>
      </c>
      <c r="AL356" s="0" t="s">
        <v>7061</v>
      </c>
    </row>
    <row customHeight="1" ht="11.25">
      <c r="A357" s="0" t="s">
        <v>22</v>
      </c>
      <c r="B357" s="0" t="s">
        <v>48</v>
      </c>
      <c r="C357" s="0" t="s">
        <v>50</v>
      </c>
      <c r="D357" s="0" t="s">
        <v>22</v>
      </c>
      <c r="E357" s="0" t="s">
        <v>7056</v>
      </c>
      <c r="F357" s="0" t="s">
        <v>4556</v>
      </c>
      <c r="G357" s="0" t="s">
        <v>143</v>
      </c>
      <c r="H357" s="0" t="s">
        <v>7972</v>
      </c>
      <c r="I357" s="0" t="s">
        <v>6816</v>
      </c>
      <c r="J357" s="0" t="s">
        <v>7973</v>
      </c>
      <c r="K357" s="0" t="s">
        <v>7974</v>
      </c>
      <c r="L357" s="0" t="s">
        <v>4664</v>
      </c>
      <c r="M357" s="0" t="s">
        <v>174</v>
      </c>
      <c r="N357" s="0" t="s">
        <v>137</v>
      </c>
      <c r="O357" s="0" t="s">
        <v>143</v>
      </c>
      <c r="P357" s="0" t="s">
        <v>7972</v>
      </c>
      <c r="Q357" s="0" t="s">
        <v>6816</v>
      </c>
      <c r="R357" s="0" t="s">
        <v>7973</v>
      </c>
      <c r="S357" s="0" t="s">
        <v>7974</v>
      </c>
      <c r="T357" s="0" t="s">
        <v>7043</v>
      </c>
      <c r="U357" s="0" t="s">
        <v>7044</v>
      </c>
      <c r="V357" s="0" t="s">
        <v>764</v>
      </c>
      <c r="W357" s="0" t="s">
        <v>7045</v>
      </c>
      <c r="X357" s="0" t="s">
        <v>7103</v>
      </c>
      <c r="Y357" s="0" t="s">
        <v>7102</v>
      </c>
      <c r="Z357" s="0" t="s">
        <v>8001</v>
      </c>
      <c r="AA357" s="0" t="s">
        <v>8002</v>
      </c>
      <c r="AB357" s="0" t="s">
        <v>8003</v>
      </c>
      <c r="AC357" s="0" t="s">
        <v>62</v>
      </c>
      <c r="AD357" s="0" t="s">
        <v>62</v>
      </c>
      <c r="AE357" s="0" t="s">
        <v>62</v>
      </c>
      <c r="AF357" s="0" t="s">
        <v>7184</v>
      </c>
      <c r="AG357" s="0" t="s">
        <v>8004</v>
      </c>
      <c r="AH357" s="0" t="s">
        <v>7184</v>
      </c>
      <c r="AI357" s="0" t="s">
        <v>8004</v>
      </c>
      <c r="AJ357" s="0" t="s">
        <v>7184</v>
      </c>
      <c r="AK357" s="0" t="s">
        <v>8004</v>
      </c>
      <c r="AL357" s="0" t="s">
        <v>7061</v>
      </c>
    </row>
    <row customHeight="1" ht="11.25">
      <c r="A358" s="0" t="s">
        <v>22</v>
      </c>
      <c r="B358" s="0" t="s">
        <v>48</v>
      </c>
      <c r="C358" s="0" t="s">
        <v>50</v>
      </c>
      <c r="D358" s="0" t="s">
        <v>22</v>
      </c>
      <c r="E358" s="0" t="s">
        <v>8005</v>
      </c>
      <c r="F358" s="0" t="s">
        <v>4556</v>
      </c>
      <c r="G358" s="0" t="s">
        <v>143</v>
      </c>
      <c r="H358" s="0" t="s">
        <v>7972</v>
      </c>
      <c r="I358" s="0" t="s">
        <v>6816</v>
      </c>
      <c r="J358" s="0" t="s">
        <v>8006</v>
      </c>
      <c r="K358" s="0" t="s">
        <v>8007</v>
      </c>
      <c r="L358" s="0" t="s">
        <v>4669</v>
      </c>
      <c r="M358" s="0" t="s">
        <v>4590</v>
      </c>
      <c r="N358" s="0" t="s">
        <v>137</v>
      </c>
      <c r="O358" s="0" t="s">
        <v>143</v>
      </c>
      <c r="P358" s="0" t="s">
        <v>7972</v>
      </c>
      <c r="Q358" s="0" t="s">
        <v>6816</v>
      </c>
      <c r="R358" s="0" t="s">
        <v>8006</v>
      </c>
      <c r="S358" s="0" t="s">
        <v>8007</v>
      </c>
      <c r="T358" s="0" t="s">
        <v>7043</v>
      </c>
      <c r="U358" s="0" t="s">
        <v>7044</v>
      </c>
      <c r="V358" s="0" t="s">
        <v>764</v>
      </c>
      <c r="W358" s="0" t="s">
        <v>7045</v>
      </c>
      <c r="X358" s="0" t="s">
        <v>7046</v>
      </c>
      <c r="Y358" s="0" t="s">
        <v>7044</v>
      </c>
      <c r="Z358" s="0" t="s">
        <v>7982</v>
      </c>
      <c r="AA358" s="0" t="s">
        <v>8008</v>
      </c>
      <c r="AB358" s="0" t="s">
        <v>8009</v>
      </c>
      <c r="AC358" s="0" t="s">
        <v>62</v>
      </c>
      <c r="AD358" s="0" t="s">
        <v>62</v>
      </c>
      <c r="AE358" s="0" t="s">
        <v>62</v>
      </c>
      <c r="AF358" s="0" t="s">
        <v>7737</v>
      </c>
      <c r="AG358" s="0" t="s">
        <v>7065</v>
      </c>
      <c r="AH358" s="0" t="s">
        <v>7737</v>
      </c>
      <c r="AI358" s="0" t="s">
        <v>8010</v>
      </c>
      <c r="AJ358" s="0" t="s">
        <v>7737</v>
      </c>
      <c r="AK358" s="0" t="s">
        <v>8010</v>
      </c>
      <c r="AL358" s="0" t="s">
        <v>7061</v>
      </c>
    </row>
    <row customHeight="1" ht="11.25">
      <c r="A359" s="0" t="s">
        <v>22</v>
      </c>
      <c r="B359" s="0" t="s">
        <v>48</v>
      </c>
      <c r="C359" s="0" t="s">
        <v>50</v>
      </c>
      <c r="D359" s="0" t="s">
        <v>22</v>
      </c>
      <c r="E359" s="0" t="s">
        <v>8005</v>
      </c>
      <c r="F359" s="0" t="s">
        <v>4556</v>
      </c>
      <c r="G359" s="0" t="s">
        <v>143</v>
      </c>
      <c r="H359" s="0" t="s">
        <v>7972</v>
      </c>
      <c r="I359" s="0" t="s">
        <v>6816</v>
      </c>
      <c r="J359" s="0" t="s">
        <v>8006</v>
      </c>
      <c r="K359" s="0" t="s">
        <v>8007</v>
      </c>
      <c r="L359" s="0" t="s">
        <v>4669</v>
      </c>
      <c r="M359" s="0" t="s">
        <v>4590</v>
      </c>
      <c r="N359" s="0" t="s">
        <v>137</v>
      </c>
      <c r="O359" s="0" t="s">
        <v>143</v>
      </c>
      <c r="P359" s="0" t="s">
        <v>7972</v>
      </c>
      <c r="Q359" s="0" t="s">
        <v>6816</v>
      </c>
      <c r="R359" s="0" t="s">
        <v>8006</v>
      </c>
      <c r="S359" s="0" t="s">
        <v>8007</v>
      </c>
      <c r="T359" s="0" t="s">
        <v>7043</v>
      </c>
      <c r="U359" s="0" t="s">
        <v>7044</v>
      </c>
      <c r="V359" s="0" t="s">
        <v>764</v>
      </c>
      <c r="W359" s="0" t="s">
        <v>7045</v>
      </c>
      <c r="X359" s="0" t="s">
        <v>7046</v>
      </c>
      <c r="Y359" s="0" t="s">
        <v>7044</v>
      </c>
      <c r="Z359" s="0" t="s">
        <v>7982</v>
      </c>
      <c r="AA359" s="0" t="s">
        <v>8008</v>
      </c>
      <c r="AB359" s="0" t="s">
        <v>8009</v>
      </c>
      <c r="AC359" s="0" t="s">
        <v>62</v>
      </c>
      <c r="AD359" s="0" t="s">
        <v>62</v>
      </c>
      <c r="AE359" s="0" t="s">
        <v>62</v>
      </c>
      <c r="AF359" s="0" t="s">
        <v>7737</v>
      </c>
      <c r="AG359" s="0" t="s">
        <v>7065</v>
      </c>
      <c r="AH359" s="0" t="s">
        <v>7737</v>
      </c>
      <c r="AI359" s="0" t="s">
        <v>7065</v>
      </c>
      <c r="AJ359" s="0" t="s">
        <v>7737</v>
      </c>
      <c r="AK359" s="0" t="s">
        <v>7065</v>
      </c>
      <c r="AL359" s="0" t="s">
        <v>7061</v>
      </c>
    </row>
    <row customHeight="1" ht="11.25">
      <c r="A360" s="0" t="s">
        <v>22</v>
      </c>
      <c r="B360" s="0" t="s">
        <v>48</v>
      </c>
      <c r="C360" s="0" t="s">
        <v>50</v>
      </c>
      <c r="D360" s="0" t="s">
        <v>22</v>
      </c>
      <c r="E360" s="0" t="s">
        <v>8011</v>
      </c>
      <c r="F360" s="0" t="s">
        <v>4556</v>
      </c>
      <c r="G360" s="0" t="s">
        <v>143</v>
      </c>
      <c r="H360" s="0" t="s">
        <v>4573</v>
      </c>
      <c r="I360" s="0" t="s">
        <v>4574</v>
      </c>
      <c r="J360" s="0" t="s">
        <v>4575</v>
      </c>
      <c r="K360" s="0" t="s">
        <v>4576</v>
      </c>
      <c r="L360" s="0" t="s">
        <v>8012</v>
      </c>
      <c r="M360" s="0" t="s">
        <v>4643</v>
      </c>
      <c r="N360" s="0" t="s">
        <v>137</v>
      </c>
      <c r="O360" s="0" t="s">
        <v>143</v>
      </c>
      <c r="P360" s="0" t="s">
        <v>4573</v>
      </c>
      <c r="Q360" s="0" t="s">
        <v>4574</v>
      </c>
      <c r="R360" s="0" t="s">
        <v>4575</v>
      </c>
      <c r="S360" s="0" t="s">
        <v>4576</v>
      </c>
      <c r="T360" s="0" t="s">
        <v>7043</v>
      </c>
      <c r="U360" s="0" t="s">
        <v>7044</v>
      </c>
      <c r="V360" s="0" t="s">
        <v>764</v>
      </c>
      <c r="W360" s="0" t="s">
        <v>7045</v>
      </c>
      <c r="X360" s="0" t="s">
        <v>7046</v>
      </c>
      <c r="Y360" s="0" t="s">
        <v>7044</v>
      </c>
      <c r="Z360" s="0" t="s">
        <v>8013</v>
      </c>
      <c r="AA360" s="0" t="s">
        <v>8014</v>
      </c>
      <c r="AB360" s="0" t="s">
        <v>8015</v>
      </c>
      <c r="AC360" s="0" t="s">
        <v>62</v>
      </c>
      <c r="AD360" s="0" t="s">
        <v>62</v>
      </c>
      <c r="AE360" s="0" t="s">
        <v>62</v>
      </c>
      <c r="AF360" s="0" t="s">
        <v>7393</v>
      </c>
      <c r="AG360" s="0" t="s">
        <v>8016</v>
      </c>
      <c r="AH360" s="0" t="s">
        <v>7393</v>
      </c>
      <c r="AI360" s="0" t="s">
        <v>8016</v>
      </c>
      <c r="AJ360" s="0" t="s">
        <v>7393</v>
      </c>
      <c r="AK360" s="0" t="s">
        <v>8016</v>
      </c>
      <c r="AL360" s="0" t="s">
        <v>7061</v>
      </c>
    </row>
    <row customHeight="1" ht="11.25">
      <c r="A361" s="0" t="s">
        <v>22</v>
      </c>
      <c r="B361" s="0" t="s">
        <v>48</v>
      </c>
      <c r="C361" s="0" t="s">
        <v>50</v>
      </c>
      <c r="D361" s="0" t="s">
        <v>22</v>
      </c>
      <c r="E361" s="0" t="s">
        <v>8011</v>
      </c>
      <c r="F361" s="0" t="s">
        <v>4556</v>
      </c>
      <c r="G361" s="0" t="s">
        <v>143</v>
      </c>
      <c r="H361" s="0" t="s">
        <v>4573</v>
      </c>
      <c r="I361" s="0" t="s">
        <v>4574</v>
      </c>
      <c r="J361" s="0" t="s">
        <v>4575</v>
      </c>
      <c r="K361" s="0" t="s">
        <v>4576</v>
      </c>
      <c r="L361" s="0" t="s">
        <v>8012</v>
      </c>
      <c r="M361" s="0" t="s">
        <v>4643</v>
      </c>
      <c r="N361" s="0" t="s">
        <v>137</v>
      </c>
      <c r="O361" s="0" t="s">
        <v>143</v>
      </c>
      <c r="P361" s="0" t="s">
        <v>4573</v>
      </c>
      <c r="Q361" s="0" t="s">
        <v>4574</v>
      </c>
      <c r="R361" s="0" t="s">
        <v>4575</v>
      </c>
      <c r="S361" s="0" t="s">
        <v>4576</v>
      </c>
      <c r="T361" s="0" t="s">
        <v>7043</v>
      </c>
      <c r="U361" s="0" t="s">
        <v>7044</v>
      </c>
      <c r="V361" s="0" t="s">
        <v>764</v>
      </c>
      <c r="W361" s="0" t="s">
        <v>7045</v>
      </c>
      <c r="X361" s="0" t="s">
        <v>7046</v>
      </c>
      <c r="Y361" s="0" t="s">
        <v>7044</v>
      </c>
      <c r="Z361" s="0" t="s">
        <v>8013</v>
      </c>
      <c r="AA361" s="0" t="s">
        <v>8014</v>
      </c>
      <c r="AB361" s="0" t="s">
        <v>8015</v>
      </c>
      <c r="AC361" s="0" t="s">
        <v>62</v>
      </c>
      <c r="AD361" s="0" t="s">
        <v>62</v>
      </c>
      <c r="AE361" s="0" t="s">
        <v>62</v>
      </c>
      <c r="AF361" s="0" t="s">
        <v>7393</v>
      </c>
      <c r="AG361" s="0" t="s">
        <v>8016</v>
      </c>
      <c r="AH361" s="0" t="s">
        <v>7393</v>
      </c>
      <c r="AI361" s="0" t="s">
        <v>8017</v>
      </c>
      <c r="AJ361" s="0" t="s">
        <v>7393</v>
      </c>
      <c r="AK361" s="0" t="s">
        <v>8017</v>
      </c>
      <c r="AL361" s="0" t="s">
        <v>7061</v>
      </c>
    </row>
    <row customHeight="1" ht="11.25">
      <c r="A362" s="0" t="s">
        <v>22</v>
      </c>
      <c r="B362" s="0" t="s">
        <v>48</v>
      </c>
      <c r="C362" s="0" t="s">
        <v>50</v>
      </c>
      <c r="D362" s="0" t="s">
        <v>22</v>
      </c>
      <c r="E362" s="0" t="s">
        <v>7075</v>
      </c>
      <c r="F362" s="0" t="s">
        <v>4556</v>
      </c>
      <c r="G362" s="0" t="s">
        <v>143</v>
      </c>
      <c r="H362" s="0" t="s">
        <v>4573</v>
      </c>
      <c r="I362" s="0" t="s">
        <v>4574</v>
      </c>
      <c r="J362" s="0" t="s">
        <v>4575</v>
      </c>
      <c r="K362" s="0" t="s">
        <v>4576</v>
      </c>
      <c r="L362" s="0" t="s">
        <v>7609</v>
      </c>
      <c r="M362" s="0" t="s">
        <v>120</v>
      </c>
      <c r="N362" s="0" t="s">
        <v>137</v>
      </c>
      <c r="O362" s="0" t="s">
        <v>143</v>
      </c>
      <c r="P362" s="0" t="s">
        <v>4573</v>
      </c>
      <c r="Q362" s="0" t="s">
        <v>4574</v>
      </c>
      <c r="R362" s="0" t="s">
        <v>4575</v>
      </c>
      <c r="S362" s="0" t="s">
        <v>4576</v>
      </c>
      <c r="T362" s="0" t="s">
        <v>7043</v>
      </c>
      <c r="U362" s="0" t="s">
        <v>7044</v>
      </c>
      <c r="V362" s="0" t="s">
        <v>764</v>
      </c>
      <c r="W362" s="0" t="s">
        <v>7045</v>
      </c>
      <c r="X362" s="0" t="s">
        <v>7046</v>
      </c>
      <c r="Y362" s="0" t="s">
        <v>7044</v>
      </c>
      <c r="Z362" s="0" t="s">
        <v>8018</v>
      </c>
      <c r="AA362" s="0" t="s">
        <v>8019</v>
      </c>
      <c r="AB362" s="0" t="s">
        <v>8020</v>
      </c>
      <c r="AC362" s="0" t="s">
        <v>62</v>
      </c>
      <c r="AD362" s="0" t="s">
        <v>62</v>
      </c>
      <c r="AE362" s="0" t="s">
        <v>62</v>
      </c>
      <c r="AF362" s="0" t="s">
        <v>8021</v>
      </c>
      <c r="AG362" s="0" t="s">
        <v>8022</v>
      </c>
      <c r="AH362" s="0" t="s">
        <v>8021</v>
      </c>
      <c r="AI362" s="0" t="s">
        <v>8022</v>
      </c>
      <c r="AJ362" s="0" t="s">
        <v>8021</v>
      </c>
      <c r="AK362" s="0" t="s">
        <v>8022</v>
      </c>
      <c r="AL362" s="0" t="s">
        <v>7061</v>
      </c>
    </row>
    <row customHeight="1" ht="11.25">
      <c r="A363" s="0" t="s">
        <v>22</v>
      </c>
      <c r="B363" s="0" t="s">
        <v>48</v>
      </c>
      <c r="C363" s="0" t="s">
        <v>50</v>
      </c>
      <c r="D363" s="0" t="s">
        <v>22</v>
      </c>
      <c r="E363" s="0" t="s">
        <v>7075</v>
      </c>
      <c r="F363" s="0" t="s">
        <v>4556</v>
      </c>
      <c r="G363" s="0" t="s">
        <v>143</v>
      </c>
      <c r="H363" s="0" t="s">
        <v>4573</v>
      </c>
      <c r="I363" s="0" t="s">
        <v>4574</v>
      </c>
      <c r="J363" s="0" t="s">
        <v>4575</v>
      </c>
      <c r="K363" s="0" t="s">
        <v>4576</v>
      </c>
      <c r="L363" s="0" t="s">
        <v>7609</v>
      </c>
      <c r="M363" s="0" t="s">
        <v>120</v>
      </c>
      <c r="N363" s="0" t="s">
        <v>137</v>
      </c>
      <c r="O363" s="0" t="s">
        <v>143</v>
      </c>
      <c r="P363" s="0" t="s">
        <v>4573</v>
      </c>
      <c r="Q363" s="0" t="s">
        <v>4574</v>
      </c>
      <c r="R363" s="0" t="s">
        <v>4575</v>
      </c>
      <c r="S363" s="0" t="s">
        <v>4576</v>
      </c>
      <c r="T363" s="0" t="s">
        <v>7043</v>
      </c>
      <c r="U363" s="0" t="s">
        <v>7044</v>
      </c>
      <c r="V363" s="0" t="s">
        <v>764</v>
      </c>
      <c r="W363" s="0" t="s">
        <v>7045</v>
      </c>
      <c r="X363" s="0" t="s">
        <v>7046</v>
      </c>
      <c r="Y363" s="0" t="s">
        <v>7044</v>
      </c>
      <c r="Z363" s="0" t="s">
        <v>8018</v>
      </c>
      <c r="AA363" s="0" t="s">
        <v>8019</v>
      </c>
      <c r="AB363" s="0" t="s">
        <v>8020</v>
      </c>
      <c r="AC363" s="0" t="s">
        <v>62</v>
      </c>
      <c r="AD363" s="0" t="s">
        <v>62</v>
      </c>
      <c r="AE363" s="0" t="s">
        <v>62</v>
      </c>
      <c r="AF363" s="0" t="s">
        <v>8021</v>
      </c>
      <c r="AG363" s="0" t="s">
        <v>8022</v>
      </c>
      <c r="AH363" s="0" t="s">
        <v>8021</v>
      </c>
      <c r="AI363" s="0" t="s">
        <v>8023</v>
      </c>
      <c r="AJ363" s="0" t="s">
        <v>8021</v>
      </c>
      <c r="AK363" s="0" t="s">
        <v>8023</v>
      </c>
      <c r="AL363" s="0" t="s">
        <v>7061</v>
      </c>
    </row>
    <row customHeight="1" ht="11.25">
      <c r="A364" s="0" t="s">
        <v>22</v>
      </c>
      <c r="B364" s="0" t="s">
        <v>48</v>
      </c>
      <c r="C364" s="0" t="s">
        <v>50</v>
      </c>
      <c r="D364" s="0" t="s">
        <v>22</v>
      </c>
      <c r="E364" s="0" t="s">
        <v>7090</v>
      </c>
      <c r="F364" s="0" t="s">
        <v>4556</v>
      </c>
      <c r="G364" s="0" t="s">
        <v>143</v>
      </c>
      <c r="H364" s="0" t="s">
        <v>4573</v>
      </c>
      <c r="I364" s="0" t="s">
        <v>4574</v>
      </c>
      <c r="J364" s="0" t="s">
        <v>4575</v>
      </c>
      <c r="K364" s="0" t="s">
        <v>4576</v>
      </c>
      <c r="L364" s="0" t="s">
        <v>8024</v>
      </c>
      <c r="M364" s="0" t="s">
        <v>7876</v>
      </c>
      <c r="N364" s="0" t="s">
        <v>137</v>
      </c>
      <c r="O364" s="0" t="s">
        <v>143</v>
      </c>
      <c r="P364" s="0" t="s">
        <v>4573</v>
      </c>
      <c r="Q364" s="0" t="s">
        <v>4574</v>
      </c>
      <c r="R364" s="0" t="s">
        <v>4575</v>
      </c>
      <c r="S364" s="0" t="s">
        <v>4576</v>
      </c>
      <c r="T364" s="0" t="s">
        <v>7043</v>
      </c>
      <c r="U364" s="0" t="s">
        <v>7044</v>
      </c>
      <c r="V364" s="0" t="s">
        <v>764</v>
      </c>
      <c r="W364" s="0" t="s">
        <v>7045</v>
      </c>
      <c r="X364" s="0" t="s">
        <v>7046</v>
      </c>
      <c r="Y364" s="0" t="s">
        <v>7044</v>
      </c>
      <c r="Z364" s="0" t="s">
        <v>8018</v>
      </c>
      <c r="AA364" s="0" t="s">
        <v>8019</v>
      </c>
      <c r="AB364" s="0" t="s">
        <v>8020</v>
      </c>
      <c r="AC364" s="0" t="s">
        <v>62</v>
      </c>
      <c r="AD364" s="0" t="s">
        <v>62</v>
      </c>
      <c r="AE364" s="0" t="s">
        <v>62</v>
      </c>
      <c r="AF364" s="0" t="s">
        <v>8025</v>
      </c>
      <c r="AG364" s="0" t="s">
        <v>8026</v>
      </c>
      <c r="AH364" s="0" t="s">
        <v>8025</v>
      </c>
      <c r="AI364" s="0" t="s">
        <v>8026</v>
      </c>
      <c r="AJ364" s="0" t="s">
        <v>8025</v>
      </c>
      <c r="AK364" s="0" t="s">
        <v>8026</v>
      </c>
      <c r="AL364" s="0" t="s">
        <v>7055</v>
      </c>
    </row>
    <row customHeight="1" ht="11.25">
      <c r="A365" s="0" t="s">
        <v>22</v>
      </c>
      <c r="B365" s="0" t="s">
        <v>48</v>
      </c>
      <c r="C365" s="0" t="s">
        <v>50</v>
      </c>
      <c r="D365" s="0" t="s">
        <v>22</v>
      </c>
      <c r="E365" s="0" t="s">
        <v>7090</v>
      </c>
      <c r="F365" s="0" t="s">
        <v>4556</v>
      </c>
      <c r="G365" s="0" t="s">
        <v>143</v>
      </c>
      <c r="H365" s="0" t="s">
        <v>4573</v>
      </c>
      <c r="I365" s="0" t="s">
        <v>4574</v>
      </c>
      <c r="J365" s="0" t="s">
        <v>4575</v>
      </c>
      <c r="K365" s="0" t="s">
        <v>4576</v>
      </c>
      <c r="L365" s="0" t="s">
        <v>8024</v>
      </c>
      <c r="M365" s="0" t="s">
        <v>7876</v>
      </c>
      <c r="N365" s="0" t="s">
        <v>137</v>
      </c>
      <c r="O365" s="0" t="s">
        <v>143</v>
      </c>
      <c r="P365" s="0" t="s">
        <v>4573</v>
      </c>
      <c r="Q365" s="0" t="s">
        <v>4574</v>
      </c>
      <c r="R365" s="0" t="s">
        <v>4575</v>
      </c>
      <c r="S365" s="0" t="s">
        <v>4576</v>
      </c>
      <c r="T365" s="0" t="s">
        <v>7043</v>
      </c>
      <c r="U365" s="0" t="s">
        <v>7044</v>
      </c>
      <c r="V365" s="0" t="s">
        <v>764</v>
      </c>
      <c r="W365" s="0" t="s">
        <v>7045</v>
      </c>
      <c r="X365" s="0" t="s">
        <v>7046</v>
      </c>
      <c r="Y365" s="0" t="s">
        <v>7044</v>
      </c>
      <c r="Z365" s="0" t="s">
        <v>8018</v>
      </c>
      <c r="AA365" s="0" t="s">
        <v>8019</v>
      </c>
      <c r="AB365" s="0" t="s">
        <v>8020</v>
      </c>
      <c r="AC365" s="0" t="s">
        <v>62</v>
      </c>
      <c r="AD365" s="0" t="s">
        <v>62</v>
      </c>
      <c r="AE365" s="0" t="s">
        <v>62</v>
      </c>
      <c r="AF365" s="0" t="s">
        <v>8025</v>
      </c>
      <c r="AG365" s="0" t="s">
        <v>8026</v>
      </c>
      <c r="AH365" s="0" t="s">
        <v>8027</v>
      </c>
      <c r="AI365" s="0" t="s">
        <v>8028</v>
      </c>
      <c r="AJ365" s="0" t="s">
        <v>8027</v>
      </c>
      <c r="AK365" s="0" t="s">
        <v>8028</v>
      </c>
      <c r="AL365" s="0" t="s">
        <v>7055</v>
      </c>
    </row>
    <row customHeight="1" ht="11.25">
      <c r="A366" s="0" t="s">
        <v>22</v>
      </c>
      <c r="B366" s="0" t="s">
        <v>48</v>
      </c>
      <c r="C366" s="0" t="s">
        <v>50</v>
      </c>
      <c r="D366" s="0" t="s">
        <v>22</v>
      </c>
      <c r="E366" s="0" t="s">
        <v>7062</v>
      </c>
      <c r="F366" s="0" t="s">
        <v>4556</v>
      </c>
      <c r="G366" s="0" t="s">
        <v>143</v>
      </c>
      <c r="H366" s="0" t="s">
        <v>4573</v>
      </c>
      <c r="I366" s="0" t="s">
        <v>4574</v>
      </c>
      <c r="J366" s="0" t="s">
        <v>4575</v>
      </c>
      <c r="K366" s="0" t="s">
        <v>4576</v>
      </c>
      <c r="L366" s="0" t="s">
        <v>4664</v>
      </c>
      <c r="M366" s="0" t="s">
        <v>6884</v>
      </c>
      <c r="N366" s="0" t="s">
        <v>137</v>
      </c>
      <c r="O366" s="0" t="s">
        <v>143</v>
      </c>
      <c r="P366" s="0" t="s">
        <v>4573</v>
      </c>
      <c r="Q366" s="0" t="s">
        <v>4574</v>
      </c>
      <c r="R366" s="0" t="s">
        <v>4575</v>
      </c>
      <c r="S366" s="0" t="s">
        <v>4576</v>
      </c>
      <c r="T366" s="0" t="s">
        <v>7043</v>
      </c>
      <c r="U366" s="0" t="s">
        <v>7044</v>
      </c>
      <c r="V366" s="0" t="s">
        <v>764</v>
      </c>
      <c r="W366" s="0" t="s">
        <v>7045</v>
      </c>
      <c r="X366" s="0" t="s">
        <v>7046</v>
      </c>
      <c r="Y366" s="0" t="s">
        <v>7044</v>
      </c>
      <c r="Z366" s="0" t="s">
        <v>8018</v>
      </c>
      <c r="AA366" s="0" t="s">
        <v>8019</v>
      </c>
      <c r="AB366" s="0" t="s">
        <v>8020</v>
      </c>
      <c r="AC366" s="0" t="s">
        <v>62</v>
      </c>
      <c r="AD366" s="0" t="s">
        <v>62</v>
      </c>
      <c r="AE366" s="0" t="s">
        <v>62</v>
      </c>
      <c r="AF366" s="0" t="s">
        <v>8029</v>
      </c>
      <c r="AG366" s="0" t="s">
        <v>8030</v>
      </c>
      <c r="AH366" s="0" t="s">
        <v>8031</v>
      </c>
      <c r="AI366" s="0" t="s">
        <v>8032</v>
      </c>
      <c r="AJ366" s="0" t="s">
        <v>8031</v>
      </c>
      <c r="AK366" s="0" t="s">
        <v>8032</v>
      </c>
      <c r="AL366" s="0" t="s">
        <v>7055</v>
      </c>
    </row>
    <row customHeight="1" ht="11.25">
      <c r="A367" s="0" t="s">
        <v>22</v>
      </c>
      <c r="B367" s="0" t="s">
        <v>48</v>
      </c>
      <c r="C367" s="0" t="s">
        <v>50</v>
      </c>
      <c r="D367" s="0" t="s">
        <v>22</v>
      </c>
      <c r="E367" s="0" t="s">
        <v>7062</v>
      </c>
      <c r="F367" s="0" t="s">
        <v>4556</v>
      </c>
      <c r="G367" s="0" t="s">
        <v>143</v>
      </c>
      <c r="H367" s="0" t="s">
        <v>4573</v>
      </c>
      <c r="I367" s="0" t="s">
        <v>4574</v>
      </c>
      <c r="J367" s="0" t="s">
        <v>4575</v>
      </c>
      <c r="K367" s="0" t="s">
        <v>4576</v>
      </c>
      <c r="L367" s="0" t="s">
        <v>4664</v>
      </c>
      <c r="M367" s="0" t="s">
        <v>6884</v>
      </c>
      <c r="N367" s="0" t="s">
        <v>137</v>
      </c>
      <c r="O367" s="0" t="s">
        <v>143</v>
      </c>
      <c r="P367" s="0" t="s">
        <v>4573</v>
      </c>
      <c r="Q367" s="0" t="s">
        <v>4574</v>
      </c>
      <c r="R367" s="0" t="s">
        <v>4575</v>
      </c>
      <c r="S367" s="0" t="s">
        <v>4576</v>
      </c>
      <c r="T367" s="0" t="s">
        <v>7043</v>
      </c>
      <c r="U367" s="0" t="s">
        <v>7044</v>
      </c>
      <c r="V367" s="0" t="s">
        <v>764</v>
      </c>
      <c r="W367" s="0" t="s">
        <v>7045</v>
      </c>
      <c r="X367" s="0" t="s">
        <v>7046</v>
      </c>
      <c r="Y367" s="0" t="s">
        <v>7044</v>
      </c>
      <c r="Z367" s="0" t="s">
        <v>8018</v>
      </c>
      <c r="AA367" s="0" t="s">
        <v>8019</v>
      </c>
      <c r="AB367" s="0" t="s">
        <v>8020</v>
      </c>
      <c r="AC367" s="0" t="s">
        <v>62</v>
      </c>
      <c r="AD367" s="0" t="s">
        <v>62</v>
      </c>
      <c r="AE367" s="0" t="s">
        <v>62</v>
      </c>
      <c r="AF367" s="0" t="s">
        <v>3740</v>
      </c>
      <c r="AG367" s="0" t="s">
        <v>8030</v>
      </c>
      <c r="AH367" s="0" t="s">
        <v>3740</v>
      </c>
      <c r="AI367" s="0" t="s">
        <v>8030</v>
      </c>
      <c r="AJ367" s="0" t="s">
        <v>3740</v>
      </c>
      <c r="AK367" s="0" t="s">
        <v>8030</v>
      </c>
      <c r="AL367" s="0" t="s">
        <v>7055</v>
      </c>
    </row>
    <row customHeight="1" ht="11.25">
      <c r="A368" s="0" t="s">
        <v>22</v>
      </c>
      <c r="B368" s="0" t="s">
        <v>48</v>
      </c>
      <c r="C368" s="0" t="s">
        <v>50</v>
      </c>
      <c r="D368" s="0" t="s">
        <v>22</v>
      </c>
      <c r="E368" s="0" t="s">
        <v>4627</v>
      </c>
      <c r="F368" s="0" t="s">
        <v>4556</v>
      </c>
      <c r="G368" s="0" t="s">
        <v>143</v>
      </c>
      <c r="H368" s="0" t="s">
        <v>4573</v>
      </c>
      <c r="I368" s="0" t="s">
        <v>4574</v>
      </c>
      <c r="J368" s="0" t="s">
        <v>4575</v>
      </c>
      <c r="K368" s="0" t="s">
        <v>4576</v>
      </c>
      <c r="L368" s="0" t="s">
        <v>8033</v>
      </c>
      <c r="M368" s="0" t="s">
        <v>166</v>
      </c>
      <c r="N368" s="0" t="s">
        <v>137</v>
      </c>
      <c r="O368" s="0" t="s">
        <v>143</v>
      </c>
      <c r="P368" s="0" t="s">
        <v>4573</v>
      </c>
      <c r="Q368" s="0" t="s">
        <v>4574</v>
      </c>
      <c r="R368" s="0" t="s">
        <v>4575</v>
      </c>
      <c r="S368" s="0" t="s">
        <v>4576</v>
      </c>
      <c r="T368" s="0" t="s">
        <v>7043</v>
      </c>
      <c r="U368" s="0" t="s">
        <v>7044</v>
      </c>
      <c r="V368" s="0" t="s">
        <v>764</v>
      </c>
      <c r="W368" s="0" t="s">
        <v>7045</v>
      </c>
      <c r="X368" s="0" t="s">
        <v>7046</v>
      </c>
      <c r="Y368" s="0" t="s">
        <v>7044</v>
      </c>
      <c r="Z368" s="0" t="s">
        <v>8018</v>
      </c>
      <c r="AA368" s="0" t="s">
        <v>8019</v>
      </c>
      <c r="AB368" s="0" t="s">
        <v>8020</v>
      </c>
      <c r="AC368" s="0" t="s">
        <v>62</v>
      </c>
      <c r="AD368" s="0" t="s">
        <v>62</v>
      </c>
      <c r="AE368" s="0" t="s">
        <v>62</v>
      </c>
      <c r="AF368" s="0" t="s">
        <v>8034</v>
      </c>
      <c r="AG368" s="0" t="s">
        <v>7413</v>
      </c>
      <c r="AH368" s="0" t="s">
        <v>8034</v>
      </c>
      <c r="AI368" s="0" t="s">
        <v>8035</v>
      </c>
      <c r="AJ368" s="0" t="s">
        <v>8034</v>
      </c>
      <c r="AK368" s="0" t="s">
        <v>8035</v>
      </c>
      <c r="AL368" s="0" t="s">
        <v>7061</v>
      </c>
    </row>
    <row customHeight="1" ht="11.25">
      <c r="A369" s="0" t="s">
        <v>22</v>
      </c>
      <c r="B369" s="0" t="s">
        <v>48</v>
      </c>
      <c r="C369" s="0" t="s">
        <v>50</v>
      </c>
      <c r="D369" s="0" t="s">
        <v>22</v>
      </c>
      <c r="E369" s="0" t="s">
        <v>4627</v>
      </c>
      <c r="F369" s="0" t="s">
        <v>4556</v>
      </c>
      <c r="G369" s="0" t="s">
        <v>143</v>
      </c>
      <c r="H369" s="0" t="s">
        <v>4573</v>
      </c>
      <c r="I369" s="0" t="s">
        <v>4574</v>
      </c>
      <c r="J369" s="0" t="s">
        <v>4575</v>
      </c>
      <c r="K369" s="0" t="s">
        <v>4576</v>
      </c>
      <c r="L369" s="0" t="s">
        <v>8033</v>
      </c>
      <c r="M369" s="0" t="s">
        <v>166</v>
      </c>
      <c r="N369" s="0" t="s">
        <v>137</v>
      </c>
      <c r="O369" s="0" t="s">
        <v>143</v>
      </c>
      <c r="P369" s="0" t="s">
        <v>4573</v>
      </c>
      <c r="Q369" s="0" t="s">
        <v>4574</v>
      </c>
      <c r="R369" s="0" t="s">
        <v>4575</v>
      </c>
      <c r="S369" s="0" t="s">
        <v>4576</v>
      </c>
      <c r="T369" s="0" t="s">
        <v>7043</v>
      </c>
      <c r="U369" s="0" t="s">
        <v>7044</v>
      </c>
      <c r="V369" s="0" t="s">
        <v>764</v>
      </c>
      <c r="W369" s="0" t="s">
        <v>7045</v>
      </c>
      <c r="X369" s="0" t="s">
        <v>7046</v>
      </c>
      <c r="Y369" s="0" t="s">
        <v>7044</v>
      </c>
      <c r="Z369" s="0" t="s">
        <v>8018</v>
      </c>
      <c r="AA369" s="0" t="s">
        <v>8019</v>
      </c>
      <c r="AB369" s="0" t="s">
        <v>8020</v>
      </c>
      <c r="AC369" s="0" t="s">
        <v>62</v>
      </c>
      <c r="AD369" s="0" t="s">
        <v>62</v>
      </c>
      <c r="AE369" s="0" t="s">
        <v>62</v>
      </c>
      <c r="AF369" s="0" t="s">
        <v>8034</v>
      </c>
      <c r="AG369" s="0" t="s">
        <v>7413</v>
      </c>
      <c r="AH369" s="0" t="s">
        <v>8034</v>
      </c>
      <c r="AI369" s="0" t="s">
        <v>7413</v>
      </c>
      <c r="AJ369" s="0" t="s">
        <v>8034</v>
      </c>
      <c r="AK369" s="0" t="s">
        <v>7413</v>
      </c>
      <c r="AL369" s="0" t="s">
        <v>7061</v>
      </c>
    </row>
    <row customHeight="1" ht="11.25">
      <c r="A370" s="0" t="s">
        <v>22</v>
      </c>
      <c r="B370" s="0" t="s">
        <v>48</v>
      </c>
      <c r="C370" s="0" t="s">
        <v>50</v>
      </c>
      <c r="D370" s="0" t="s">
        <v>22</v>
      </c>
      <c r="E370" s="0" t="s">
        <v>4572</v>
      </c>
      <c r="F370" s="0" t="s">
        <v>4556</v>
      </c>
      <c r="G370" s="0" t="s">
        <v>143</v>
      </c>
      <c r="H370" s="0" t="s">
        <v>4573</v>
      </c>
      <c r="I370" s="0" t="s">
        <v>4574</v>
      </c>
      <c r="J370" s="0" t="s">
        <v>4575</v>
      </c>
      <c r="K370" s="0" t="s">
        <v>4576</v>
      </c>
      <c r="L370" s="0" t="s">
        <v>4577</v>
      </c>
      <c r="M370" s="0" t="s">
        <v>135</v>
      </c>
      <c r="N370" s="0" t="s">
        <v>137</v>
      </c>
      <c r="O370" s="0" t="s">
        <v>143</v>
      </c>
      <c r="P370" s="0" t="s">
        <v>4573</v>
      </c>
      <c r="Q370" s="0" t="s">
        <v>4574</v>
      </c>
      <c r="R370" s="0" t="s">
        <v>4575</v>
      </c>
      <c r="S370" s="0" t="s">
        <v>4576</v>
      </c>
      <c r="T370" s="0" t="s">
        <v>7043</v>
      </c>
      <c r="U370" s="0" t="s">
        <v>7044</v>
      </c>
      <c r="V370" s="0" t="s">
        <v>764</v>
      </c>
      <c r="W370" s="0" t="s">
        <v>7045</v>
      </c>
      <c r="X370" s="0" t="s">
        <v>7046</v>
      </c>
      <c r="Y370" s="0" t="s">
        <v>7044</v>
      </c>
      <c r="Z370" s="0" t="s">
        <v>8018</v>
      </c>
      <c r="AA370" s="0" t="s">
        <v>8019</v>
      </c>
      <c r="AB370" s="0" t="s">
        <v>8020</v>
      </c>
      <c r="AC370" s="0" t="s">
        <v>62</v>
      </c>
      <c r="AD370" s="0" t="s">
        <v>62</v>
      </c>
      <c r="AE370" s="0" t="s">
        <v>62</v>
      </c>
      <c r="AF370" s="0" t="s">
        <v>4245</v>
      </c>
      <c r="AG370" s="0" t="s">
        <v>8036</v>
      </c>
      <c r="AH370" s="0" t="s">
        <v>4245</v>
      </c>
      <c r="AI370" s="0" t="s">
        <v>8036</v>
      </c>
      <c r="AJ370" s="0" t="s">
        <v>4245</v>
      </c>
      <c r="AK370" s="0" t="s">
        <v>8036</v>
      </c>
      <c r="AL370" s="0" t="s">
        <v>7167</v>
      </c>
    </row>
    <row customHeight="1" ht="11.25">
      <c r="A371" s="0" t="s">
        <v>22</v>
      </c>
      <c r="B371" s="0" t="s">
        <v>48</v>
      </c>
      <c r="C371" s="0" t="s">
        <v>50</v>
      </c>
      <c r="D371" s="0" t="s">
        <v>22</v>
      </c>
      <c r="E371" s="0" t="s">
        <v>4572</v>
      </c>
      <c r="F371" s="0" t="s">
        <v>4556</v>
      </c>
      <c r="G371" s="0" t="s">
        <v>143</v>
      </c>
      <c r="H371" s="0" t="s">
        <v>4573</v>
      </c>
      <c r="I371" s="0" t="s">
        <v>4574</v>
      </c>
      <c r="J371" s="0" t="s">
        <v>4575</v>
      </c>
      <c r="K371" s="0" t="s">
        <v>4576</v>
      </c>
      <c r="L371" s="0" t="s">
        <v>4577</v>
      </c>
      <c r="M371" s="0" t="s">
        <v>135</v>
      </c>
      <c r="N371" s="0" t="s">
        <v>137</v>
      </c>
      <c r="O371" s="0" t="s">
        <v>143</v>
      </c>
      <c r="P371" s="0" t="s">
        <v>4573</v>
      </c>
      <c r="Q371" s="0" t="s">
        <v>4574</v>
      </c>
      <c r="R371" s="0" t="s">
        <v>4575</v>
      </c>
      <c r="S371" s="0" t="s">
        <v>4576</v>
      </c>
      <c r="T371" s="0" t="s">
        <v>7043</v>
      </c>
      <c r="U371" s="0" t="s">
        <v>7044</v>
      </c>
      <c r="V371" s="0" t="s">
        <v>764</v>
      </c>
      <c r="W371" s="0" t="s">
        <v>7045</v>
      </c>
      <c r="X371" s="0" t="s">
        <v>7046</v>
      </c>
      <c r="Y371" s="0" t="s">
        <v>7044</v>
      </c>
      <c r="Z371" s="0" t="s">
        <v>8018</v>
      </c>
      <c r="AA371" s="0" t="s">
        <v>8019</v>
      </c>
      <c r="AB371" s="0" t="s">
        <v>8020</v>
      </c>
      <c r="AC371" s="0" t="s">
        <v>62</v>
      </c>
      <c r="AD371" s="0" t="s">
        <v>62</v>
      </c>
      <c r="AE371" s="0" t="s">
        <v>62</v>
      </c>
      <c r="AF371" s="0" t="s">
        <v>4245</v>
      </c>
      <c r="AG371" s="0" t="s">
        <v>8036</v>
      </c>
      <c r="AH371" s="0" t="s">
        <v>8037</v>
      </c>
      <c r="AI371" s="0" t="s">
        <v>8038</v>
      </c>
      <c r="AJ371" s="0" t="s">
        <v>8037</v>
      </c>
      <c r="AK371" s="0" t="s">
        <v>8038</v>
      </c>
      <c r="AL371" s="0" t="s">
        <v>7055</v>
      </c>
    </row>
    <row customHeight="1" ht="11.25">
      <c r="A372" s="0" t="s">
        <v>22</v>
      </c>
      <c r="B372" s="0" t="s">
        <v>48</v>
      </c>
      <c r="C372" s="0" t="s">
        <v>50</v>
      </c>
      <c r="D372" s="0" t="s">
        <v>22</v>
      </c>
      <c r="E372" s="0" t="s">
        <v>7622</v>
      </c>
      <c r="F372" s="0" t="s">
        <v>4556</v>
      </c>
      <c r="G372" s="0" t="s">
        <v>143</v>
      </c>
      <c r="H372" s="0" t="s">
        <v>4573</v>
      </c>
      <c r="I372" s="0" t="s">
        <v>4574</v>
      </c>
      <c r="J372" s="0" t="s">
        <v>4575</v>
      </c>
      <c r="K372" s="0" t="s">
        <v>4576</v>
      </c>
      <c r="L372" s="0" t="s">
        <v>7993</v>
      </c>
      <c r="M372" s="0" t="s">
        <v>4648</v>
      </c>
      <c r="N372" s="0" t="s">
        <v>137</v>
      </c>
      <c r="O372" s="0" t="s">
        <v>143</v>
      </c>
      <c r="P372" s="0" t="s">
        <v>4573</v>
      </c>
      <c r="Q372" s="0" t="s">
        <v>4574</v>
      </c>
      <c r="R372" s="0" t="s">
        <v>4575</v>
      </c>
      <c r="S372" s="0" t="s">
        <v>4576</v>
      </c>
      <c r="T372" s="0" t="s">
        <v>7101</v>
      </c>
      <c r="U372" s="0" t="s">
        <v>7102</v>
      </c>
      <c r="V372" s="0" t="s">
        <v>764</v>
      </c>
      <c r="W372" s="0" t="s">
        <v>7045</v>
      </c>
      <c r="X372" s="0" t="s">
        <v>7103</v>
      </c>
      <c r="Y372" s="0" t="s">
        <v>7102</v>
      </c>
      <c r="Z372" s="0" t="s">
        <v>8039</v>
      </c>
      <c r="AA372" s="0" t="s">
        <v>8040</v>
      </c>
      <c r="AB372" s="0" t="s">
        <v>8041</v>
      </c>
      <c r="AC372" s="0" t="s">
        <v>62</v>
      </c>
      <c r="AD372" s="0" t="s">
        <v>62</v>
      </c>
      <c r="AE372" s="0" t="s">
        <v>62</v>
      </c>
      <c r="AF372" s="0" t="s">
        <v>4399</v>
      </c>
      <c r="AG372" s="0" t="s">
        <v>8042</v>
      </c>
      <c r="AH372" s="0" t="s">
        <v>4399</v>
      </c>
      <c r="AI372" s="0" t="s">
        <v>8043</v>
      </c>
      <c r="AJ372" s="0" t="s">
        <v>4399</v>
      </c>
      <c r="AK372" s="0" t="s">
        <v>8043</v>
      </c>
      <c r="AL372" s="0" t="s">
        <v>7061</v>
      </c>
    </row>
    <row customHeight="1" ht="11.25">
      <c r="A373" s="0" t="s">
        <v>22</v>
      </c>
      <c r="B373" s="0" t="s">
        <v>48</v>
      </c>
      <c r="C373" s="0" t="s">
        <v>50</v>
      </c>
      <c r="D373" s="0" t="s">
        <v>22</v>
      </c>
      <c r="E373" s="0" t="s">
        <v>7622</v>
      </c>
      <c r="F373" s="0" t="s">
        <v>4556</v>
      </c>
      <c r="G373" s="0" t="s">
        <v>143</v>
      </c>
      <c r="H373" s="0" t="s">
        <v>4573</v>
      </c>
      <c r="I373" s="0" t="s">
        <v>4574</v>
      </c>
      <c r="J373" s="0" t="s">
        <v>4575</v>
      </c>
      <c r="K373" s="0" t="s">
        <v>4576</v>
      </c>
      <c r="L373" s="0" t="s">
        <v>7993</v>
      </c>
      <c r="M373" s="0" t="s">
        <v>4648</v>
      </c>
      <c r="N373" s="0" t="s">
        <v>137</v>
      </c>
      <c r="O373" s="0" t="s">
        <v>143</v>
      </c>
      <c r="P373" s="0" t="s">
        <v>4573</v>
      </c>
      <c r="Q373" s="0" t="s">
        <v>4574</v>
      </c>
      <c r="R373" s="0" t="s">
        <v>4575</v>
      </c>
      <c r="S373" s="0" t="s">
        <v>4576</v>
      </c>
      <c r="T373" s="0" t="s">
        <v>7101</v>
      </c>
      <c r="U373" s="0" t="s">
        <v>7102</v>
      </c>
      <c r="V373" s="0" t="s">
        <v>764</v>
      </c>
      <c r="W373" s="0" t="s">
        <v>7045</v>
      </c>
      <c r="X373" s="0" t="s">
        <v>7103</v>
      </c>
      <c r="Y373" s="0" t="s">
        <v>7102</v>
      </c>
      <c r="Z373" s="0" t="s">
        <v>8039</v>
      </c>
      <c r="AA373" s="0" t="s">
        <v>8040</v>
      </c>
      <c r="AB373" s="0" t="s">
        <v>8041</v>
      </c>
      <c r="AC373" s="0" t="s">
        <v>62</v>
      </c>
      <c r="AD373" s="0" t="s">
        <v>62</v>
      </c>
      <c r="AE373" s="0" t="s">
        <v>62</v>
      </c>
      <c r="AF373" s="0" t="s">
        <v>4399</v>
      </c>
      <c r="AG373" s="0" t="s">
        <v>8042</v>
      </c>
      <c r="AH373" s="0" t="s">
        <v>4399</v>
      </c>
      <c r="AI373" s="0" t="s">
        <v>8042</v>
      </c>
      <c r="AJ373" s="0" t="s">
        <v>4399</v>
      </c>
      <c r="AK373" s="0" t="s">
        <v>8042</v>
      </c>
      <c r="AL373" s="0" t="s">
        <v>7061</v>
      </c>
    </row>
    <row customHeight="1" ht="11.25">
      <c r="A374" s="0" t="s">
        <v>22</v>
      </c>
      <c r="B374" s="0" t="s">
        <v>48</v>
      </c>
      <c r="C374" s="0" t="s">
        <v>50</v>
      </c>
      <c r="D374" s="0" t="s">
        <v>22</v>
      </c>
      <c r="E374" s="0" t="s">
        <v>7110</v>
      </c>
      <c r="F374" s="0" t="s">
        <v>4556</v>
      </c>
      <c r="G374" s="0" t="s">
        <v>143</v>
      </c>
      <c r="H374" s="0" t="s">
        <v>4573</v>
      </c>
      <c r="I374" s="0" t="s">
        <v>4574</v>
      </c>
      <c r="J374" s="0" t="s">
        <v>8044</v>
      </c>
      <c r="K374" s="0" t="s">
        <v>8045</v>
      </c>
      <c r="L374" s="0" t="s">
        <v>7969</v>
      </c>
      <c r="M374" s="0" t="s">
        <v>174</v>
      </c>
      <c r="N374" s="0" t="s">
        <v>137</v>
      </c>
      <c r="O374" s="0" t="s">
        <v>143</v>
      </c>
      <c r="P374" s="0" t="s">
        <v>4573</v>
      </c>
      <c r="Q374" s="0" t="s">
        <v>4574</v>
      </c>
      <c r="R374" s="0" t="s">
        <v>8044</v>
      </c>
      <c r="S374" s="0" t="s">
        <v>8045</v>
      </c>
      <c r="T374" s="0" t="s">
        <v>7043</v>
      </c>
      <c r="U374" s="0" t="s">
        <v>7044</v>
      </c>
      <c r="V374" s="0" t="s">
        <v>764</v>
      </c>
      <c r="W374" s="0" t="s">
        <v>7045</v>
      </c>
      <c r="X374" s="0" t="s">
        <v>7046</v>
      </c>
      <c r="Y374" s="0" t="s">
        <v>7044</v>
      </c>
      <c r="Z374" s="0" t="s">
        <v>8013</v>
      </c>
      <c r="AA374" s="0" t="s">
        <v>8014</v>
      </c>
      <c r="AB374" s="0" t="s">
        <v>8046</v>
      </c>
      <c r="AC374" s="0" t="s">
        <v>62</v>
      </c>
      <c r="AD374" s="0" t="s">
        <v>62</v>
      </c>
      <c r="AE374" s="0" t="s">
        <v>62</v>
      </c>
      <c r="AF374" s="0" t="s">
        <v>8047</v>
      </c>
      <c r="AG374" s="0" t="s">
        <v>7872</v>
      </c>
      <c r="AH374" s="0" t="s">
        <v>8047</v>
      </c>
      <c r="AI374" s="0" t="s">
        <v>7872</v>
      </c>
      <c r="AJ374" s="0" t="s">
        <v>8047</v>
      </c>
      <c r="AK374" s="0" t="s">
        <v>7872</v>
      </c>
      <c r="AL374" s="0" t="s">
        <v>7061</v>
      </c>
    </row>
    <row customHeight="1" ht="11.25">
      <c r="A375" s="0" t="s">
        <v>22</v>
      </c>
      <c r="B375" s="0" t="s">
        <v>48</v>
      </c>
      <c r="C375" s="0" t="s">
        <v>50</v>
      </c>
      <c r="D375" s="0" t="s">
        <v>22</v>
      </c>
      <c r="E375" s="0" t="s">
        <v>7110</v>
      </c>
      <c r="F375" s="0" t="s">
        <v>4556</v>
      </c>
      <c r="G375" s="0" t="s">
        <v>143</v>
      </c>
      <c r="H375" s="0" t="s">
        <v>4573</v>
      </c>
      <c r="I375" s="0" t="s">
        <v>4574</v>
      </c>
      <c r="J375" s="0" t="s">
        <v>8044</v>
      </c>
      <c r="K375" s="0" t="s">
        <v>8045</v>
      </c>
      <c r="L375" s="0" t="s">
        <v>7969</v>
      </c>
      <c r="M375" s="0" t="s">
        <v>174</v>
      </c>
      <c r="N375" s="0" t="s">
        <v>137</v>
      </c>
      <c r="O375" s="0" t="s">
        <v>143</v>
      </c>
      <c r="P375" s="0" t="s">
        <v>4573</v>
      </c>
      <c r="Q375" s="0" t="s">
        <v>4574</v>
      </c>
      <c r="R375" s="0" t="s">
        <v>8044</v>
      </c>
      <c r="S375" s="0" t="s">
        <v>8045</v>
      </c>
      <c r="T375" s="0" t="s">
        <v>7043</v>
      </c>
      <c r="U375" s="0" t="s">
        <v>7044</v>
      </c>
      <c r="V375" s="0" t="s">
        <v>764</v>
      </c>
      <c r="W375" s="0" t="s">
        <v>7045</v>
      </c>
      <c r="X375" s="0" t="s">
        <v>7046</v>
      </c>
      <c r="Y375" s="0" t="s">
        <v>7044</v>
      </c>
      <c r="Z375" s="0" t="s">
        <v>8013</v>
      </c>
      <c r="AA375" s="0" t="s">
        <v>8014</v>
      </c>
      <c r="AB375" s="0" t="s">
        <v>8046</v>
      </c>
      <c r="AC375" s="0" t="s">
        <v>62</v>
      </c>
      <c r="AD375" s="0" t="s">
        <v>62</v>
      </c>
      <c r="AE375" s="0" t="s">
        <v>62</v>
      </c>
      <c r="AF375" s="0" t="s">
        <v>8047</v>
      </c>
      <c r="AG375" s="0" t="s">
        <v>7872</v>
      </c>
      <c r="AH375" s="0" t="s">
        <v>8047</v>
      </c>
      <c r="AI375" s="0" t="s">
        <v>7185</v>
      </c>
      <c r="AJ375" s="0" t="s">
        <v>8047</v>
      </c>
      <c r="AK375" s="0" t="s">
        <v>7185</v>
      </c>
      <c r="AL375" s="0" t="s">
        <v>7061</v>
      </c>
    </row>
    <row customHeight="1" ht="11.25">
      <c r="A376" s="0" t="s">
        <v>22</v>
      </c>
      <c r="B376" s="0" t="s">
        <v>48</v>
      </c>
      <c r="C376" s="0" t="s">
        <v>50</v>
      </c>
      <c r="D376" s="0" t="s">
        <v>22</v>
      </c>
      <c r="E376" s="0" t="s">
        <v>4604</v>
      </c>
      <c r="F376" s="0" t="s">
        <v>4556</v>
      </c>
      <c r="G376" s="0" t="s">
        <v>143</v>
      </c>
      <c r="H376" s="0" t="s">
        <v>4573</v>
      </c>
      <c r="I376" s="0" t="s">
        <v>4574</v>
      </c>
      <c r="J376" s="0" t="s">
        <v>8044</v>
      </c>
      <c r="K376" s="0" t="s">
        <v>8045</v>
      </c>
      <c r="L376" s="0" t="s">
        <v>8048</v>
      </c>
      <c r="M376" s="0" t="s">
        <v>155</v>
      </c>
      <c r="N376" s="0" t="s">
        <v>137</v>
      </c>
      <c r="O376" s="0" t="s">
        <v>143</v>
      </c>
      <c r="P376" s="0" t="s">
        <v>4573</v>
      </c>
      <c r="Q376" s="0" t="s">
        <v>4574</v>
      </c>
      <c r="R376" s="0" t="s">
        <v>8044</v>
      </c>
      <c r="S376" s="0" t="s">
        <v>8045</v>
      </c>
      <c r="T376" s="0" t="s">
        <v>7101</v>
      </c>
      <c r="U376" s="0" t="s">
        <v>7102</v>
      </c>
      <c r="V376" s="0" t="s">
        <v>764</v>
      </c>
      <c r="W376" s="0" t="s">
        <v>7045</v>
      </c>
      <c r="X376" s="0" t="s">
        <v>7103</v>
      </c>
      <c r="Y376" s="0" t="s">
        <v>7102</v>
      </c>
      <c r="Z376" s="0" t="s">
        <v>8049</v>
      </c>
      <c r="AA376" s="0" t="s">
        <v>8050</v>
      </c>
      <c r="AB376" s="0" t="s">
        <v>8051</v>
      </c>
      <c r="AC376" s="0" t="s">
        <v>62</v>
      </c>
      <c r="AD376" s="0" t="s">
        <v>62</v>
      </c>
      <c r="AE376" s="0" t="s">
        <v>62</v>
      </c>
      <c r="AF376" s="0" t="s">
        <v>8052</v>
      </c>
      <c r="AG376" s="0" t="s">
        <v>552</v>
      </c>
      <c r="AH376" s="0" t="s">
        <v>8052</v>
      </c>
      <c r="AI376" s="0" t="s">
        <v>8053</v>
      </c>
      <c r="AJ376" s="0" t="s">
        <v>8052</v>
      </c>
      <c r="AK376" s="0" t="s">
        <v>8053</v>
      </c>
      <c r="AL376" s="0" t="s">
        <v>7055</v>
      </c>
    </row>
    <row customHeight="1" ht="11.25">
      <c r="A377" s="0" t="s">
        <v>22</v>
      </c>
      <c r="B377" s="0" t="s">
        <v>48</v>
      </c>
      <c r="C377" s="0" t="s">
        <v>50</v>
      </c>
      <c r="D377" s="0" t="s">
        <v>22</v>
      </c>
      <c r="E377" s="0" t="s">
        <v>4604</v>
      </c>
      <c r="F377" s="0" t="s">
        <v>4556</v>
      </c>
      <c r="G377" s="0" t="s">
        <v>143</v>
      </c>
      <c r="H377" s="0" t="s">
        <v>4573</v>
      </c>
      <c r="I377" s="0" t="s">
        <v>4574</v>
      </c>
      <c r="J377" s="0" t="s">
        <v>8044</v>
      </c>
      <c r="K377" s="0" t="s">
        <v>8045</v>
      </c>
      <c r="L377" s="0" t="s">
        <v>8048</v>
      </c>
      <c r="M377" s="0" t="s">
        <v>155</v>
      </c>
      <c r="N377" s="0" t="s">
        <v>137</v>
      </c>
      <c r="O377" s="0" t="s">
        <v>143</v>
      </c>
      <c r="P377" s="0" t="s">
        <v>4573</v>
      </c>
      <c r="Q377" s="0" t="s">
        <v>4574</v>
      </c>
      <c r="R377" s="0" t="s">
        <v>8044</v>
      </c>
      <c r="S377" s="0" t="s">
        <v>8045</v>
      </c>
      <c r="T377" s="0" t="s">
        <v>7101</v>
      </c>
      <c r="U377" s="0" t="s">
        <v>7102</v>
      </c>
      <c r="V377" s="0" t="s">
        <v>764</v>
      </c>
      <c r="W377" s="0" t="s">
        <v>7045</v>
      </c>
      <c r="X377" s="0" t="s">
        <v>7103</v>
      </c>
      <c r="Y377" s="0" t="s">
        <v>7102</v>
      </c>
      <c r="Z377" s="0" t="s">
        <v>8049</v>
      </c>
      <c r="AA377" s="0" t="s">
        <v>8050</v>
      </c>
      <c r="AB377" s="0" t="s">
        <v>8051</v>
      </c>
      <c r="AC377" s="0" t="s">
        <v>62</v>
      </c>
      <c r="AD377" s="0" t="s">
        <v>62</v>
      </c>
      <c r="AE377" s="0" t="s">
        <v>62</v>
      </c>
      <c r="AF377" s="0" t="s">
        <v>8052</v>
      </c>
      <c r="AG377" s="0" t="s">
        <v>552</v>
      </c>
      <c r="AH377" s="0" t="s">
        <v>8052</v>
      </c>
      <c r="AI377" s="0" t="s">
        <v>552</v>
      </c>
      <c r="AJ377" s="0" t="s">
        <v>8052</v>
      </c>
      <c r="AK377" s="0" t="s">
        <v>552</v>
      </c>
      <c r="AL377" s="0" t="s">
        <v>7055</v>
      </c>
    </row>
    <row customHeight="1" ht="11.25">
      <c r="A378" s="0" t="s">
        <v>22</v>
      </c>
      <c r="B378" s="0" t="s">
        <v>48</v>
      </c>
      <c r="C378" s="0" t="s">
        <v>50</v>
      </c>
      <c r="D378" s="0" t="s">
        <v>22</v>
      </c>
      <c r="E378" s="0" t="s">
        <v>8054</v>
      </c>
      <c r="F378" s="0" t="s">
        <v>4556</v>
      </c>
      <c r="G378" s="0" t="s">
        <v>143</v>
      </c>
      <c r="H378" s="0" t="s">
        <v>4573</v>
      </c>
      <c r="I378" s="0" t="s">
        <v>4574</v>
      </c>
      <c r="J378" s="0" t="s">
        <v>8055</v>
      </c>
      <c r="K378" s="0" t="s">
        <v>8056</v>
      </c>
      <c r="L378" s="0" t="s">
        <v>4669</v>
      </c>
      <c r="M378" s="0" t="s">
        <v>8057</v>
      </c>
      <c r="N378" s="0" t="s">
        <v>137</v>
      </c>
      <c r="O378" s="0" t="s">
        <v>143</v>
      </c>
      <c r="P378" s="0" t="s">
        <v>4573</v>
      </c>
      <c r="Q378" s="0" t="s">
        <v>4574</v>
      </c>
      <c r="R378" s="0" t="s">
        <v>8055</v>
      </c>
      <c r="S378" s="0" t="s">
        <v>8056</v>
      </c>
      <c r="T378" s="0" t="s">
        <v>7043</v>
      </c>
      <c r="U378" s="0" t="s">
        <v>7044</v>
      </c>
      <c r="V378" s="0" t="s">
        <v>764</v>
      </c>
      <c r="W378" s="0" t="s">
        <v>7045</v>
      </c>
      <c r="X378" s="0" t="s">
        <v>7046</v>
      </c>
      <c r="Y378" s="0" t="s">
        <v>7044</v>
      </c>
      <c r="Z378" s="0" t="s">
        <v>8018</v>
      </c>
      <c r="AA378" s="0" t="s">
        <v>8019</v>
      </c>
      <c r="AB378" s="0" t="s">
        <v>8020</v>
      </c>
      <c r="AC378" s="0" t="s">
        <v>62</v>
      </c>
      <c r="AD378" s="0" t="s">
        <v>62</v>
      </c>
      <c r="AE378" s="0" t="s">
        <v>62</v>
      </c>
      <c r="AF378" s="0" t="s">
        <v>7300</v>
      </c>
      <c r="AG378" s="0" t="s">
        <v>8058</v>
      </c>
      <c r="AH378" s="0" t="s">
        <v>7300</v>
      </c>
      <c r="AI378" s="0" t="s">
        <v>8059</v>
      </c>
      <c r="AJ378" s="0" t="s">
        <v>7300</v>
      </c>
      <c r="AK378" s="0" t="s">
        <v>8059</v>
      </c>
      <c r="AL378" s="0" t="s">
        <v>7061</v>
      </c>
    </row>
    <row customHeight="1" ht="11.25">
      <c r="A379" s="0" t="s">
        <v>22</v>
      </c>
      <c r="B379" s="0" t="s">
        <v>48</v>
      </c>
      <c r="C379" s="0" t="s">
        <v>50</v>
      </c>
      <c r="D379" s="0" t="s">
        <v>22</v>
      </c>
      <c r="E379" s="0" t="s">
        <v>8054</v>
      </c>
      <c r="F379" s="0" t="s">
        <v>4556</v>
      </c>
      <c r="G379" s="0" t="s">
        <v>143</v>
      </c>
      <c r="H379" s="0" t="s">
        <v>4573</v>
      </c>
      <c r="I379" s="0" t="s">
        <v>4574</v>
      </c>
      <c r="J379" s="0" t="s">
        <v>8055</v>
      </c>
      <c r="K379" s="0" t="s">
        <v>8056</v>
      </c>
      <c r="L379" s="0" t="s">
        <v>4669</v>
      </c>
      <c r="M379" s="0" t="s">
        <v>8057</v>
      </c>
      <c r="N379" s="0" t="s">
        <v>137</v>
      </c>
      <c r="O379" s="0" t="s">
        <v>143</v>
      </c>
      <c r="P379" s="0" t="s">
        <v>4573</v>
      </c>
      <c r="Q379" s="0" t="s">
        <v>4574</v>
      </c>
      <c r="R379" s="0" t="s">
        <v>8055</v>
      </c>
      <c r="S379" s="0" t="s">
        <v>8056</v>
      </c>
      <c r="T379" s="0" t="s">
        <v>7043</v>
      </c>
      <c r="U379" s="0" t="s">
        <v>7044</v>
      </c>
      <c r="V379" s="0" t="s">
        <v>764</v>
      </c>
      <c r="W379" s="0" t="s">
        <v>7045</v>
      </c>
      <c r="X379" s="0" t="s">
        <v>7046</v>
      </c>
      <c r="Y379" s="0" t="s">
        <v>7044</v>
      </c>
      <c r="Z379" s="0" t="s">
        <v>8018</v>
      </c>
      <c r="AA379" s="0" t="s">
        <v>8019</v>
      </c>
      <c r="AB379" s="0" t="s">
        <v>8020</v>
      </c>
      <c r="AC379" s="0" t="s">
        <v>62</v>
      </c>
      <c r="AD379" s="0" t="s">
        <v>62</v>
      </c>
      <c r="AE379" s="0" t="s">
        <v>62</v>
      </c>
      <c r="AF379" s="0" t="s">
        <v>7300</v>
      </c>
      <c r="AG379" s="0" t="s">
        <v>8058</v>
      </c>
      <c r="AH379" s="0" t="s">
        <v>7300</v>
      </c>
      <c r="AI379" s="0" t="s">
        <v>8058</v>
      </c>
      <c r="AJ379" s="0" t="s">
        <v>7300</v>
      </c>
      <c r="AK379" s="0" t="s">
        <v>8058</v>
      </c>
      <c r="AL379" s="0" t="s">
        <v>7061</v>
      </c>
    </row>
    <row customHeight="1" ht="11.25">
      <c r="A380" s="0" t="s">
        <v>22</v>
      </c>
      <c r="B380" s="0" t="s">
        <v>48</v>
      </c>
      <c r="C380" s="0" t="s">
        <v>50</v>
      </c>
      <c r="D380" s="0" t="s">
        <v>22</v>
      </c>
      <c r="E380" s="0" t="s">
        <v>8060</v>
      </c>
      <c r="F380" s="0" t="s">
        <v>4556</v>
      </c>
      <c r="G380" s="0" t="s">
        <v>143</v>
      </c>
      <c r="H380" s="0" t="s">
        <v>4573</v>
      </c>
      <c r="I380" s="0" t="s">
        <v>4574</v>
      </c>
      <c r="J380" s="0" t="s">
        <v>8055</v>
      </c>
      <c r="K380" s="0" t="s">
        <v>8056</v>
      </c>
      <c r="L380" s="0" t="s">
        <v>4647</v>
      </c>
      <c r="M380" s="0" t="s">
        <v>7828</v>
      </c>
      <c r="N380" s="0" t="s">
        <v>137</v>
      </c>
      <c r="O380" s="0" t="s">
        <v>143</v>
      </c>
      <c r="P380" s="0" t="s">
        <v>4573</v>
      </c>
      <c r="Q380" s="0" t="s">
        <v>4574</v>
      </c>
      <c r="R380" s="0" t="s">
        <v>8055</v>
      </c>
      <c r="S380" s="0" t="s">
        <v>8056</v>
      </c>
      <c r="T380" s="0" t="s">
        <v>7043</v>
      </c>
      <c r="U380" s="0" t="s">
        <v>7044</v>
      </c>
      <c r="V380" s="0" t="s">
        <v>764</v>
      </c>
      <c r="W380" s="0" t="s">
        <v>7045</v>
      </c>
      <c r="X380" s="0" t="s">
        <v>7046</v>
      </c>
      <c r="Y380" s="0" t="s">
        <v>7044</v>
      </c>
      <c r="Z380" s="0" t="s">
        <v>8018</v>
      </c>
      <c r="AA380" s="0" t="s">
        <v>8019</v>
      </c>
      <c r="AB380" s="0" t="s">
        <v>8020</v>
      </c>
      <c r="AC380" s="0" t="s">
        <v>62</v>
      </c>
      <c r="AD380" s="0" t="s">
        <v>62</v>
      </c>
      <c r="AE380" s="0" t="s">
        <v>62</v>
      </c>
      <c r="AF380" s="0" t="s">
        <v>7184</v>
      </c>
      <c r="AG380" s="0" t="s">
        <v>8061</v>
      </c>
      <c r="AH380" s="0" t="s">
        <v>7184</v>
      </c>
      <c r="AI380" s="0" t="s">
        <v>8061</v>
      </c>
      <c r="AJ380" s="0" t="s">
        <v>7184</v>
      </c>
      <c r="AK380" s="0" t="s">
        <v>8061</v>
      </c>
      <c r="AL380" s="0" t="s">
        <v>7061</v>
      </c>
    </row>
    <row customHeight="1" ht="11.25">
      <c r="A381" s="0" t="s">
        <v>22</v>
      </c>
      <c r="B381" s="0" t="s">
        <v>48</v>
      </c>
      <c r="C381" s="0" t="s">
        <v>50</v>
      </c>
      <c r="D381" s="0" t="s">
        <v>22</v>
      </c>
      <c r="E381" s="0" t="s">
        <v>8060</v>
      </c>
      <c r="F381" s="0" t="s">
        <v>4556</v>
      </c>
      <c r="G381" s="0" t="s">
        <v>143</v>
      </c>
      <c r="H381" s="0" t="s">
        <v>4573</v>
      </c>
      <c r="I381" s="0" t="s">
        <v>4574</v>
      </c>
      <c r="J381" s="0" t="s">
        <v>8055</v>
      </c>
      <c r="K381" s="0" t="s">
        <v>8056</v>
      </c>
      <c r="L381" s="0" t="s">
        <v>4647</v>
      </c>
      <c r="M381" s="0" t="s">
        <v>7828</v>
      </c>
      <c r="N381" s="0" t="s">
        <v>137</v>
      </c>
      <c r="O381" s="0" t="s">
        <v>143</v>
      </c>
      <c r="P381" s="0" t="s">
        <v>4573</v>
      </c>
      <c r="Q381" s="0" t="s">
        <v>4574</v>
      </c>
      <c r="R381" s="0" t="s">
        <v>8055</v>
      </c>
      <c r="S381" s="0" t="s">
        <v>8056</v>
      </c>
      <c r="T381" s="0" t="s">
        <v>7043</v>
      </c>
      <c r="U381" s="0" t="s">
        <v>7044</v>
      </c>
      <c r="V381" s="0" t="s">
        <v>764</v>
      </c>
      <c r="W381" s="0" t="s">
        <v>7045</v>
      </c>
      <c r="X381" s="0" t="s">
        <v>7046</v>
      </c>
      <c r="Y381" s="0" t="s">
        <v>7044</v>
      </c>
      <c r="Z381" s="0" t="s">
        <v>8018</v>
      </c>
      <c r="AA381" s="0" t="s">
        <v>8019</v>
      </c>
      <c r="AB381" s="0" t="s">
        <v>8020</v>
      </c>
      <c r="AC381" s="0" t="s">
        <v>62</v>
      </c>
      <c r="AD381" s="0" t="s">
        <v>62</v>
      </c>
      <c r="AE381" s="0" t="s">
        <v>62</v>
      </c>
      <c r="AF381" s="0" t="s">
        <v>7184</v>
      </c>
      <c r="AG381" s="0" t="s">
        <v>8061</v>
      </c>
      <c r="AH381" s="0" t="s">
        <v>7184</v>
      </c>
      <c r="AI381" s="0" t="s">
        <v>8061</v>
      </c>
      <c r="AJ381" s="0" t="s">
        <v>7184</v>
      </c>
      <c r="AK381" s="0" t="s">
        <v>8061</v>
      </c>
      <c r="AL381" s="0" t="s">
        <v>7061</v>
      </c>
    </row>
    <row customHeight="1" ht="11.25">
      <c r="A382" s="0" t="s">
        <v>22</v>
      </c>
      <c r="B382" s="0" t="s">
        <v>48</v>
      </c>
      <c r="C382" s="0" t="s">
        <v>50</v>
      </c>
      <c r="D382" s="0" t="s">
        <v>22</v>
      </c>
      <c r="E382" s="0" t="s">
        <v>8062</v>
      </c>
      <c r="F382" s="0" t="s">
        <v>4556</v>
      </c>
      <c r="G382" s="0" t="s">
        <v>143</v>
      </c>
      <c r="H382" s="0" t="s">
        <v>4573</v>
      </c>
      <c r="I382" s="0" t="s">
        <v>4574</v>
      </c>
      <c r="J382" s="0" t="s">
        <v>8063</v>
      </c>
      <c r="K382" s="0" t="s">
        <v>8064</v>
      </c>
      <c r="L382" s="0" t="s">
        <v>8065</v>
      </c>
      <c r="M382" s="0" t="s">
        <v>142</v>
      </c>
      <c r="N382" s="0" t="s">
        <v>137</v>
      </c>
      <c r="O382" s="0" t="s">
        <v>143</v>
      </c>
      <c r="P382" s="0" t="s">
        <v>4573</v>
      </c>
      <c r="Q382" s="0" t="s">
        <v>4574</v>
      </c>
      <c r="R382" s="0" t="s">
        <v>8063</v>
      </c>
      <c r="S382" s="0" t="s">
        <v>8064</v>
      </c>
      <c r="T382" s="0" t="s">
        <v>7043</v>
      </c>
      <c r="U382" s="0" t="s">
        <v>7044</v>
      </c>
      <c r="V382" s="0" t="s">
        <v>764</v>
      </c>
      <c r="W382" s="0" t="s">
        <v>7045</v>
      </c>
      <c r="X382" s="0" t="s">
        <v>7046</v>
      </c>
      <c r="Y382" s="0" t="s">
        <v>7044</v>
      </c>
      <c r="Z382" s="0" t="s">
        <v>8018</v>
      </c>
      <c r="AA382" s="0" t="s">
        <v>8019</v>
      </c>
      <c r="AB382" s="0" t="s">
        <v>8020</v>
      </c>
      <c r="AC382" s="0" t="s">
        <v>62</v>
      </c>
      <c r="AD382" s="0" t="s">
        <v>62</v>
      </c>
      <c r="AE382" s="0" t="s">
        <v>62</v>
      </c>
      <c r="AF382" s="0" t="s">
        <v>8066</v>
      </c>
      <c r="AG382" s="0" t="s">
        <v>8067</v>
      </c>
      <c r="AH382" s="0" t="s">
        <v>8066</v>
      </c>
      <c r="AI382" s="0" t="s">
        <v>8068</v>
      </c>
      <c r="AJ382" s="0" t="s">
        <v>8066</v>
      </c>
      <c r="AK382" s="0" t="s">
        <v>8068</v>
      </c>
      <c r="AL382" s="0" t="s">
        <v>7061</v>
      </c>
    </row>
    <row customHeight="1" ht="11.25">
      <c r="A383" s="0" t="s">
        <v>22</v>
      </c>
      <c r="B383" s="0" t="s">
        <v>48</v>
      </c>
      <c r="C383" s="0" t="s">
        <v>50</v>
      </c>
      <c r="D383" s="0" t="s">
        <v>22</v>
      </c>
      <c r="E383" s="0" t="s">
        <v>8062</v>
      </c>
      <c r="F383" s="0" t="s">
        <v>4556</v>
      </c>
      <c r="G383" s="0" t="s">
        <v>143</v>
      </c>
      <c r="H383" s="0" t="s">
        <v>4573</v>
      </c>
      <c r="I383" s="0" t="s">
        <v>4574</v>
      </c>
      <c r="J383" s="0" t="s">
        <v>8063</v>
      </c>
      <c r="K383" s="0" t="s">
        <v>8064</v>
      </c>
      <c r="L383" s="0" t="s">
        <v>8065</v>
      </c>
      <c r="M383" s="0" t="s">
        <v>142</v>
      </c>
      <c r="N383" s="0" t="s">
        <v>137</v>
      </c>
      <c r="O383" s="0" t="s">
        <v>143</v>
      </c>
      <c r="P383" s="0" t="s">
        <v>4573</v>
      </c>
      <c r="Q383" s="0" t="s">
        <v>4574</v>
      </c>
      <c r="R383" s="0" t="s">
        <v>8063</v>
      </c>
      <c r="S383" s="0" t="s">
        <v>8064</v>
      </c>
      <c r="T383" s="0" t="s">
        <v>7043</v>
      </c>
      <c r="U383" s="0" t="s">
        <v>7044</v>
      </c>
      <c r="V383" s="0" t="s">
        <v>764</v>
      </c>
      <c r="W383" s="0" t="s">
        <v>7045</v>
      </c>
      <c r="X383" s="0" t="s">
        <v>7046</v>
      </c>
      <c r="Y383" s="0" t="s">
        <v>7044</v>
      </c>
      <c r="Z383" s="0" t="s">
        <v>8018</v>
      </c>
      <c r="AA383" s="0" t="s">
        <v>8019</v>
      </c>
      <c r="AB383" s="0" t="s">
        <v>8020</v>
      </c>
      <c r="AC383" s="0" t="s">
        <v>62</v>
      </c>
      <c r="AD383" s="0" t="s">
        <v>62</v>
      </c>
      <c r="AE383" s="0" t="s">
        <v>62</v>
      </c>
      <c r="AF383" s="0" t="s">
        <v>8066</v>
      </c>
      <c r="AG383" s="0" t="s">
        <v>8067</v>
      </c>
      <c r="AH383" s="0" t="s">
        <v>8066</v>
      </c>
      <c r="AI383" s="0" t="s">
        <v>8067</v>
      </c>
      <c r="AJ383" s="0" t="s">
        <v>8066</v>
      </c>
      <c r="AK383" s="0" t="s">
        <v>8067</v>
      </c>
      <c r="AL383" s="0" t="s">
        <v>7061</v>
      </c>
    </row>
    <row customHeight="1" ht="11.25">
      <c r="A384" s="0" t="s">
        <v>22</v>
      </c>
      <c r="B384" s="0" t="s">
        <v>48</v>
      </c>
      <c r="C384" s="0" t="s">
        <v>50</v>
      </c>
      <c r="D384" s="0" t="s">
        <v>22</v>
      </c>
      <c r="E384" s="0" t="s">
        <v>8069</v>
      </c>
      <c r="F384" s="0" t="s">
        <v>4556</v>
      </c>
      <c r="G384" s="0" t="s">
        <v>143</v>
      </c>
      <c r="H384" s="0" t="s">
        <v>4573</v>
      </c>
      <c r="I384" s="0" t="s">
        <v>4574</v>
      </c>
      <c r="J384" s="0" t="s">
        <v>8070</v>
      </c>
      <c r="K384" s="0" t="s">
        <v>8071</v>
      </c>
      <c r="L384" s="0" t="s">
        <v>7863</v>
      </c>
      <c r="M384" s="0" t="s">
        <v>7553</v>
      </c>
      <c r="N384" s="0" t="s">
        <v>137</v>
      </c>
      <c r="O384" s="0" t="s">
        <v>143</v>
      </c>
      <c r="P384" s="0" t="s">
        <v>4573</v>
      </c>
      <c r="Q384" s="0" t="s">
        <v>4574</v>
      </c>
      <c r="R384" s="0" t="s">
        <v>8070</v>
      </c>
      <c r="S384" s="0" t="s">
        <v>8071</v>
      </c>
      <c r="T384" s="0" t="s">
        <v>7043</v>
      </c>
      <c r="U384" s="0" t="s">
        <v>7044</v>
      </c>
      <c r="V384" s="0" t="s">
        <v>764</v>
      </c>
      <c r="W384" s="0" t="s">
        <v>7045</v>
      </c>
      <c r="X384" s="0" t="s">
        <v>7046</v>
      </c>
      <c r="Y384" s="0" t="s">
        <v>7044</v>
      </c>
      <c r="Z384" s="0" t="s">
        <v>8013</v>
      </c>
      <c r="AA384" s="0" t="s">
        <v>8014</v>
      </c>
      <c r="AB384" s="0" t="s">
        <v>8015</v>
      </c>
      <c r="AC384" s="0" t="s">
        <v>62</v>
      </c>
      <c r="AD384" s="0" t="s">
        <v>62</v>
      </c>
      <c r="AE384" s="0" t="s">
        <v>62</v>
      </c>
      <c r="AF384" s="0" t="s">
        <v>8072</v>
      </c>
      <c r="AG384" s="0" t="s">
        <v>8073</v>
      </c>
      <c r="AH384" s="0" t="s">
        <v>7393</v>
      </c>
      <c r="AI384" s="0" t="s">
        <v>8074</v>
      </c>
      <c r="AJ384" s="0" t="s">
        <v>7393</v>
      </c>
      <c r="AK384" s="0" t="s">
        <v>8074</v>
      </c>
      <c r="AL384" s="0" t="s">
        <v>7061</v>
      </c>
    </row>
    <row customHeight="1" ht="11.25">
      <c r="A385" s="0" t="s">
        <v>22</v>
      </c>
      <c r="B385" s="0" t="s">
        <v>48</v>
      </c>
      <c r="C385" s="0" t="s">
        <v>50</v>
      </c>
      <c r="D385" s="0" t="s">
        <v>22</v>
      </c>
      <c r="E385" s="0" t="s">
        <v>8069</v>
      </c>
      <c r="F385" s="0" t="s">
        <v>4556</v>
      </c>
      <c r="G385" s="0" t="s">
        <v>143</v>
      </c>
      <c r="H385" s="0" t="s">
        <v>4573</v>
      </c>
      <c r="I385" s="0" t="s">
        <v>4574</v>
      </c>
      <c r="J385" s="0" t="s">
        <v>8070</v>
      </c>
      <c r="K385" s="0" t="s">
        <v>8071</v>
      </c>
      <c r="L385" s="0" t="s">
        <v>7863</v>
      </c>
      <c r="M385" s="0" t="s">
        <v>7553</v>
      </c>
      <c r="N385" s="0" t="s">
        <v>137</v>
      </c>
      <c r="O385" s="0" t="s">
        <v>143</v>
      </c>
      <c r="P385" s="0" t="s">
        <v>4573</v>
      </c>
      <c r="Q385" s="0" t="s">
        <v>4574</v>
      </c>
      <c r="R385" s="0" t="s">
        <v>8070</v>
      </c>
      <c r="S385" s="0" t="s">
        <v>8071</v>
      </c>
      <c r="T385" s="0" t="s">
        <v>7043</v>
      </c>
      <c r="U385" s="0" t="s">
        <v>7044</v>
      </c>
      <c r="V385" s="0" t="s">
        <v>764</v>
      </c>
      <c r="W385" s="0" t="s">
        <v>7045</v>
      </c>
      <c r="X385" s="0" t="s">
        <v>7046</v>
      </c>
      <c r="Y385" s="0" t="s">
        <v>7044</v>
      </c>
      <c r="Z385" s="0" t="s">
        <v>8013</v>
      </c>
      <c r="AA385" s="0" t="s">
        <v>8014</v>
      </c>
      <c r="AB385" s="0" t="s">
        <v>8015</v>
      </c>
      <c r="AC385" s="0" t="s">
        <v>62</v>
      </c>
      <c r="AD385" s="0" t="s">
        <v>62</v>
      </c>
      <c r="AE385" s="0" t="s">
        <v>62</v>
      </c>
      <c r="AF385" s="0" t="s">
        <v>8072</v>
      </c>
      <c r="AG385" s="0" t="s">
        <v>8073</v>
      </c>
      <c r="AH385" s="0" t="s">
        <v>8072</v>
      </c>
      <c r="AI385" s="0" t="s">
        <v>8073</v>
      </c>
      <c r="AJ385" s="0" t="s">
        <v>8072</v>
      </c>
      <c r="AK385" s="0" t="s">
        <v>8073</v>
      </c>
      <c r="AL385" s="0" t="s">
        <v>7061</v>
      </c>
    </row>
    <row customHeight="1" ht="11.25">
      <c r="A386" s="0" t="s">
        <v>22</v>
      </c>
      <c r="B386" s="0" t="s">
        <v>48</v>
      </c>
      <c r="C386" s="0" t="s">
        <v>50</v>
      </c>
      <c r="D386" s="0" t="s">
        <v>22</v>
      </c>
      <c r="E386" s="0" t="s">
        <v>8075</v>
      </c>
      <c r="F386" s="0" t="s">
        <v>4556</v>
      </c>
      <c r="G386" s="0" t="s">
        <v>143</v>
      </c>
      <c r="H386" s="0" t="s">
        <v>4573</v>
      </c>
      <c r="I386" s="0" t="s">
        <v>4574</v>
      </c>
      <c r="J386" s="0" t="s">
        <v>8076</v>
      </c>
      <c r="K386" s="0" t="s">
        <v>8077</v>
      </c>
      <c r="L386" s="0" t="s">
        <v>8078</v>
      </c>
      <c r="M386" s="0" t="s">
        <v>8079</v>
      </c>
      <c r="N386" s="0" t="s">
        <v>137</v>
      </c>
      <c r="O386" s="0" t="s">
        <v>143</v>
      </c>
      <c r="P386" s="0" t="s">
        <v>4573</v>
      </c>
      <c r="Q386" s="0" t="s">
        <v>4574</v>
      </c>
      <c r="R386" s="0" t="s">
        <v>8076</v>
      </c>
      <c r="S386" s="0" t="s">
        <v>8077</v>
      </c>
      <c r="T386" s="0" t="s">
        <v>7043</v>
      </c>
      <c r="U386" s="0" t="s">
        <v>7044</v>
      </c>
      <c r="V386" s="0" t="s">
        <v>764</v>
      </c>
      <c r="W386" s="0" t="s">
        <v>7045</v>
      </c>
      <c r="X386" s="0" t="s">
        <v>7046</v>
      </c>
      <c r="Y386" s="0" t="s">
        <v>7044</v>
      </c>
      <c r="Z386" s="0" t="s">
        <v>8013</v>
      </c>
      <c r="AA386" s="0" t="s">
        <v>8014</v>
      </c>
      <c r="AB386" s="0" t="s">
        <v>8015</v>
      </c>
      <c r="AC386" s="0" t="s">
        <v>62</v>
      </c>
      <c r="AD386" s="0" t="s">
        <v>62</v>
      </c>
      <c r="AE386" s="0" t="s">
        <v>62</v>
      </c>
      <c r="AF386" s="0" t="s">
        <v>8080</v>
      </c>
      <c r="AG386" s="0" t="s">
        <v>7198</v>
      </c>
      <c r="AH386" s="0" t="s">
        <v>8080</v>
      </c>
      <c r="AI386" s="0" t="s">
        <v>7198</v>
      </c>
      <c r="AJ386" s="0" t="s">
        <v>8080</v>
      </c>
      <c r="AK386" s="0" t="s">
        <v>7198</v>
      </c>
      <c r="AL386" s="0" t="s">
        <v>7061</v>
      </c>
    </row>
    <row customHeight="1" ht="11.25">
      <c r="A387" s="0" t="s">
        <v>22</v>
      </c>
      <c r="B387" s="0" t="s">
        <v>48</v>
      </c>
      <c r="C387" s="0" t="s">
        <v>50</v>
      </c>
      <c r="D387" s="0" t="s">
        <v>22</v>
      </c>
      <c r="E387" s="0" t="s">
        <v>8075</v>
      </c>
      <c r="F387" s="0" t="s">
        <v>4556</v>
      </c>
      <c r="G387" s="0" t="s">
        <v>143</v>
      </c>
      <c r="H387" s="0" t="s">
        <v>4573</v>
      </c>
      <c r="I387" s="0" t="s">
        <v>4574</v>
      </c>
      <c r="J387" s="0" t="s">
        <v>8076</v>
      </c>
      <c r="K387" s="0" t="s">
        <v>8077</v>
      </c>
      <c r="L387" s="0" t="s">
        <v>8078</v>
      </c>
      <c r="M387" s="0" t="s">
        <v>8079</v>
      </c>
      <c r="N387" s="0" t="s">
        <v>137</v>
      </c>
      <c r="O387" s="0" t="s">
        <v>143</v>
      </c>
      <c r="P387" s="0" t="s">
        <v>4573</v>
      </c>
      <c r="Q387" s="0" t="s">
        <v>4574</v>
      </c>
      <c r="R387" s="0" t="s">
        <v>8076</v>
      </c>
      <c r="S387" s="0" t="s">
        <v>8077</v>
      </c>
      <c r="T387" s="0" t="s">
        <v>7043</v>
      </c>
      <c r="U387" s="0" t="s">
        <v>7044</v>
      </c>
      <c r="V387" s="0" t="s">
        <v>764</v>
      </c>
      <c r="W387" s="0" t="s">
        <v>7045</v>
      </c>
      <c r="X387" s="0" t="s">
        <v>7046</v>
      </c>
      <c r="Y387" s="0" t="s">
        <v>7044</v>
      </c>
      <c r="Z387" s="0" t="s">
        <v>8013</v>
      </c>
      <c r="AA387" s="0" t="s">
        <v>8014</v>
      </c>
      <c r="AB387" s="0" t="s">
        <v>8015</v>
      </c>
      <c r="AC387" s="0" t="s">
        <v>62</v>
      </c>
      <c r="AD387" s="0" t="s">
        <v>62</v>
      </c>
      <c r="AE387" s="0" t="s">
        <v>62</v>
      </c>
      <c r="AF387" s="0" t="s">
        <v>8080</v>
      </c>
      <c r="AG387" s="0" t="s">
        <v>7198</v>
      </c>
      <c r="AH387" s="0" t="s">
        <v>8080</v>
      </c>
      <c r="AI387" s="0" t="s">
        <v>8081</v>
      </c>
      <c r="AJ387" s="0" t="s">
        <v>8080</v>
      </c>
      <c r="AK387" s="0" t="s">
        <v>8081</v>
      </c>
      <c r="AL387" s="0" t="s">
        <v>7061</v>
      </c>
    </row>
    <row customHeight="1" ht="11.25">
      <c r="A388" s="0" t="s">
        <v>22</v>
      </c>
      <c r="B388" s="0" t="s">
        <v>48</v>
      </c>
      <c r="C388" s="0" t="s">
        <v>50</v>
      </c>
      <c r="D388" s="0" t="s">
        <v>22</v>
      </c>
      <c r="E388" s="0" t="s">
        <v>8082</v>
      </c>
      <c r="F388" s="0" t="s">
        <v>4556</v>
      </c>
      <c r="G388" s="0" t="s">
        <v>143</v>
      </c>
      <c r="H388" s="0" t="s">
        <v>4573</v>
      </c>
      <c r="I388" s="0" t="s">
        <v>4574</v>
      </c>
      <c r="J388" s="0" t="s">
        <v>8076</v>
      </c>
      <c r="K388" s="0" t="s">
        <v>8077</v>
      </c>
      <c r="L388" s="0" t="s">
        <v>7955</v>
      </c>
      <c r="M388" s="0" t="s">
        <v>7698</v>
      </c>
      <c r="N388" s="0" t="s">
        <v>137</v>
      </c>
      <c r="O388" s="0" t="s">
        <v>143</v>
      </c>
      <c r="P388" s="0" t="s">
        <v>4573</v>
      </c>
      <c r="Q388" s="0" t="s">
        <v>4574</v>
      </c>
      <c r="R388" s="0" t="s">
        <v>8076</v>
      </c>
      <c r="S388" s="0" t="s">
        <v>8077</v>
      </c>
      <c r="T388" s="0" t="s">
        <v>7043</v>
      </c>
      <c r="U388" s="0" t="s">
        <v>7044</v>
      </c>
      <c r="V388" s="0" t="s">
        <v>764</v>
      </c>
      <c r="W388" s="0" t="s">
        <v>7045</v>
      </c>
      <c r="X388" s="0" t="s">
        <v>7046</v>
      </c>
      <c r="Y388" s="0" t="s">
        <v>7044</v>
      </c>
      <c r="Z388" s="0" t="s">
        <v>8013</v>
      </c>
      <c r="AA388" s="0" t="s">
        <v>8014</v>
      </c>
      <c r="AB388" s="0" t="s">
        <v>8015</v>
      </c>
      <c r="AC388" s="0" t="s">
        <v>62</v>
      </c>
      <c r="AD388" s="0" t="s">
        <v>62</v>
      </c>
      <c r="AE388" s="0" t="s">
        <v>62</v>
      </c>
      <c r="AF388" s="0" t="s">
        <v>7737</v>
      </c>
      <c r="AG388" s="0" t="s">
        <v>8016</v>
      </c>
      <c r="AH388" s="0" t="s">
        <v>7737</v>
      </c>
      <c r="AI388" s="0" t="s">
        <v>8016</v>
      </c>
      <c r="AJ388" s="0" t="s">
        <v>7737</v>
      </c>
      <c r="AK388" s="0" t="s">
        <v>8016</v>
      </c>
      <c r="AL388" s="0" t="s">
        <v>7061</v>
      </c>
    </row>
    <row customHeight="1" ht="11.25">
      <c r="A389" s="0" t="s">
        <v>22</v>
      </c>
      <c r="B389" s="0" t="s">
        <v>48</v>
      </c>
      <c r="C389" s="0" t="s">
        <v>50</v>
      </c>
      <c r="D389" s="0" t="s">
        <v>22</v>
      </c>
      <c r="E389" s="0" t="s">
        <v>8082</v>
      </c>
      <c r="F389" s="0" t="s">
        <v>4556</v>
      </c>
      <c r="G389" s="0" t="s">
        <v>143</v>
      </c>
      <c r="H389" s="0" t="s">
        <v>4573</v>
      </c>
      <c r="I389" s="0" t="s">
        <v>4574</v>
      </c>
      <c r="J389" s="0" t="s">
        <v>8076</v>
      </c>
      <c r="K389" s="0" t="s">
        <v>8077</v>
      </c>
      <c r="L389" s="0" t="s">
        <v>7955</v>
      </c>
      <c r="M389" s="0" t="s">
        <v>7698</v>
      </c>
      <c r="N389" s="0" t="s">
        <v>137</v>
      </c>
      <c r="O389" s="0" t="s">
        <v>143</v>
      </c>
      <c r="P389" s="0" t="s">
        <v>4573</v>
      </c>
      <c r="Q389" s="0" t="s">
        <v>4574</v>
      </c>
      <c r="R389" s="0" t="s">
        <v>8076</v>
      </c>
      <c r="S389" s="0" t="s">
        <v>8077</v>
      </c>
      <c r="T389" s="0" t="s">
        <v>7043</v>
      </c>
      <c r="U389" s="0" t="s">
        <v>7044</v>
      </c>
      <c r="V389" s="0" t="s">
        <v>764</v>
      </c>
      <c r="W389" s="0" t="s">
        <v>7045</v>
      </c>
      <c r="X389" s="0" t="s">
        <v>7046</v>
      </c>
      <c r="Y389" s="0" t="s">
        <v>7044</v>
      </c>
      <c r="Z389" s="0" t="s">
        <v>8013</v>
      </c>
      <c r="AA389" s="0" t="s">
        <v>8014</v>
      </c>
      <c r="AB389" s="0" t="s">
        <v>8015</v>
      </c>
      <c r="AC389" s="0" t="s">
        <v>62</v>
      </c>
      <c r="AD389" s="0" t="s">
        <v>62</v>
      </c>
      <c r="AE389" s="0" t="s">
        <v>62</v>
      </c>
      <c r="AF389" s="0" t="s">
        <v>7737</v>
      </c>
      <c r="AG389" s="0" t="s">
        <v>8016</v>
      </c>
      <c r="AH389" s="0" t="s">
        <v>7737</v>
      </c>
      <c r="AI389" s="0" t="s">
        <v>8083</v>
      </c>
      <c r="AJ389" s="0" t="s">
        <v>7737</v>
      </c>
      <c r="AK389" s="0" t="s">
        <v>8083</v>
      </c>
      <c r="AL389" s="0" t="s">
        <v>7061</v>
      </c>
    </row>
    <row customHeight="1" ht="11.25">
      <c r="A390" s="0" t="s">
        <v>22</v>
      </c>
      <c r="B390" s="0" t="s">
        <v>48</v>
      </c>
      <c r="C390" s="0" t="s">
        <v>50</v>
      </c>
      <c r="D390" s="0" t="s">
        <v>22</v>
      </c>
      <c r="E390" s="0" t="s">
        <v>8084</v>
      </c>
      <c r="F390" s="0" t="s">
        <v>4556</v>
      </c>
      <c r="G390" s="0" t="s">
        <v>143</v>
      </c>
      <c r="H390" s="0" t="s">
        <v>4573</v>
      </c>
      <c r="I390" s="0" t="s">
        <v>4574</v>
      </c>
      <c r="J390" s="0" t="s">
        <v>8076</v>
      </c>
      <c r="K390" s="0" t="s">
        <v>8077</v>
      </c>
      <c r="L390" s="0" t="s">
        <v>8085</v>
      </c>
      <c r="M390" s="0" t="s">
        <v>5230</v>
      </c>
      <c r="N390" s="0" t="s">
        <v>137</v>
      </c>
      <c r="O390" s="0" t="s">
        <v>143</v>
      </c>
      <c r="P390" s="0" t="s">
        <v>4573</v>
      </c>
      <c r="Q390" s="0" t="s">
        <v>4574</v>
      </c>
      <c r="R390" s="0" t="s">
        <v>8076</v>
      </c>
      <c r="S390" s="0" t="s">
        <v>8077</v>
      </c>
      <c r="T390" s="0" t="s">
        <v>7043</v>
      </c>
      <c r="U390" s="0" t="s">
        <v>7044</v>
      </c>
      <c r="V390" s="0" t="s">
        <v>764</v>
      </c>
      <c r="W390" s="0" t="s">
        <v>7045</v>
      </c>
      <c r="X390" s="0" t="s">
        <v>7046</v>
      </c>
      <c r="Y390" s="0" t="s">
        <v>7044</v>
      </c>
      <c r="Z390" s="0" t="s">
        <v>8018</v>
      </c>
      <c r="AA390" s="0" t="s">
        <v>8019</v>
      </c>
      <c r="AB390" s="0" t="s">
        <v>8020</v>
      </c>
      <c r="AC390" s="0" t="s">
        <v>62</v>
      </c>
      <c r="AD390" s="0" t="s">
        <v>62</v>
      </c>
      <c r="AE390" s="0" t="s">
        <v>62</v>
      </c>
      <c r="AF390" s="0" t="s">
        <v>7328</v>
      </c>
      <c r="AG390" s="0" t="s">
        <v>8086</v>
      </c>
      <c r="AH390" s="0" t="s">
        <v>7328</v>
      </c>
      <c r="AI390" s="0" t="s">
        <v>8087</v>
      </c>
      <c r="AJ390" s="0" t="s">
        <v>7328</v>
      </c>
      <c r="AK390" s="0" t="s">
        <v>8087</v>
      </c>
      <c r="AL390" s="0" t="s">
        <v>7061</v>
      </c>
    </row>
    <row customHeight="1" ht="11.25">
      <c r="A391" s="0" t="s">
        <v>22</v>
      </c>
      <c r="B391" s="0" t="s">
        <v>48</v>
      </c>
      <c r="C391" s="0" t="s">
        <v>50</v>
      </c>
      <c r="D391" s="0" t="s">
        <v>22</v>
      </c>
      <c r="E391" s="0" t="s">
        <v>8084</v>
      </c>
      <c r="F391" s="0" t="s">
        <v>4556</v>
      </c>
      <c r="G391" s="0" t="s">
        <v>143</v>
      </c>
      <c r="H391" s="0" t="s">
        <v>4573</v>
      </c>
      <c r="I391" s="0" t="s">
        <v>4574</v>
      </c>
      <c r="J391" s="0" t="s">
        <v>8076</v>
      </c>
      <c r="K391" s="0" t="s">
        <v>8077</v>
      </c>
      <c r="L391" s="0" t="s">
        <v>8085</v>
      </c>
      <c r="M391" s="0" t="s">
        <v>5230</v>
      </c>
      <c r="N391" s="0" t="s">
        <v>137</v>
      </c>
      <c r="O391" s="0" t="s">
        <v>143</v>
      </c>
      <c r="P391" s="0" t="s">
        <v>4573</v>
      </c>
      <c r="Q391" s="0" t="s">
        <v>4574</v>
      </c>
      <c r="R391" s="0" t="s">
        <v>8076</v>
      </c>
      <c r="S391" s="0" t="s">
        <v>8077</v>
      </c>
      <c r="T391" s="0" t="s">
        <v>7043</v>
      </c>
      <c r="U391" s="0" t="s">
        <v>7044</v>
      </c>
      <c r="V391" s="0" t="s">
        <v>764</v>
      </c>
      <c r="W391" s="0" t="s">
        <v>7045</v>
      </c>
      <c r="X391" s="0" t="s">
        <v>7046</v>
      </c>
      <c r="Y391" s="0" t="s">
        <v>7044</v>
      </c>
      <c r="Z391" s="0" t="s">
        <v>8018</v>
      </c>
      <c r="AA391" s="0" t="s">
        <v>8019</v>
      </c>
      <c r="AB391" s="0" t="s">
        <v>8020</v>
      </c>
      <c r="AC391" s="0" t="s">
        <v>62</v>
      </c>
      <c r="AD391" s="0" t="s">
        <v>62</v>
      </c>
      <c r="AE391" s="0" t="s">
        <v>62</v>
      </c>
      <c r="AF391" s="0" t="s">
        <v>7328</v>
      </c>
      <c r="AG391" s="0" t="s">
        <v>8086</v>
      </c>
      <c r="AH391" s="0" t="s">
        <v>7328</v>
      </c>
      <c r="AI391" s="0" t="s">
        <v>8086</v>
      </c>
      <c r="AJ391" s="0" t="s">
        <v>7328</v>
      </c>
      <c r="AK391" s="0" t="s">
        <v>8086</v>
      </c>
      <c r="AL391" s="0" t="s">
        <v>7061</v>
      </c>
    </row>
    <row customHeight="1" ht="11.25">
      <c r="A392" s="0" t="s">
        <v>22</v>
      </c>
      <c r="B392" s="0" t="s">
        <v>48</v>
      </c>
      <c r="C392" s="0" t="s">
        <v>50</v>
      </c>
      <c r="D392" s="0" t="s">
        <v>22</v>
      </c>
      <c r="E392" s="0" t="s">
        <v>8088</v>
      </c>
      <c r="F392" s="0" t="s">
        <v>4556</v>
      </c>
      <c r="G392" s="0" t="s">
        <v>143</v>
      </c>
      <c r="H392" s="0" t="s">
        <v>4573</v>
      </c>
      <c r="I392" s="0" t="s">
        <v>4574</v>
      </c>
      <c r="J392" s="0" t="s">
        <v>8089</v>
      </c>
      <c r="K392" s="0" t="s">
        <v>8090</v>
      </c>
      <c r="L392" s="0" t="s">
        <v>8091</v>
      </c>
      <c r="M392" s="0" t="s">
        <v>137</v>
      </c>
      <c r="N392" s="0" t="s">
        <v>137</v>
      </c>
      <c r="O392" s="0" t="s">
        <v>143</v>
      </c>
      <c r="P392" s="0" t="s">
        <v>4573</v>
      </c>
      <c r="Q392" s="0" t="s">
        <v>4574</v>
      </c>
      <c r="R392" s="0" t="s">
        <v>8089</v>
      </c>
      <c r="S392" s="0" t="s">
        <v>8090</v>
      </c>
      <c r="T392" s="0" t="s">
        <v>7043</v>
      </c>
      <c r="U392" s="0" t="s">
        <v>7044</v>
      </c>
      <c r="V392" s="0" t="s">
        <v>764</v>
      </c>
      <c r="W392" s="0" t="s">
        <v>7045</v>
      </c>
      <c r="X392" s="0" t="s">
        <v>7046</v>
      </c>
      <c r="Y392" s="0" t="s">
        <v>7044</v>
      </c>
      <c r="Z392" s="0" t="s">
        <v>8013</v>
      </c>
      <c r="AA392" s="0" t="s">
        <v>8014</v>
      </c>
      <c r="AB392" s="0" t="s">
        <v>8015</v>
      </c>
      <c r="AC392" s="0" t="s">
        <v>62</v>
      </c>
      <c r="AD392" s="0" t="s">
        <v>62</v>
      </c>
      <c r="AE392" s="0" t="s">
        <v>62</v>
      </c>
      <c r="AF392" s="0" t="s">
        <v>8080</v>
      </c>
      <c r="AG392" s="0" t="s">
        <v>7131</v>
      </c>
      <c r="AH392" s="0" t="s">
        <v>8080</v>
      </c>
      <c r="AI392" s="0" t="s">
        <v>8092</v>
      </c>
      <c r="AJ392" s="0" t="s">
        <v>8080</v>
      </c>
      <c r="AK392" s="0" t="s">
        <v>8092</v>
      </c>
      <c r="AL392" s="0" t="s">
        <v>7061</v>
      </c>
    </row>
    <row customHeight="1" ht="11.25">
      <c r="A393" s="0" t="s">
        <v>22</v>
      </c>
      <c r="B393" s="0" t="s">
        <v>48</v>
      </c>
      <c r="C393" s="0" t="s">
        <v>50</v>
      </c>
      <c r="D393" s="0" t="s">
        <v>22</v>
      </c>
      <c r="E393" s="0" t="s">
        <v>8088</v>
      </c>
      <c r="F393" s="0" t="s">
        <v>4556</v>
      </c>
      <c r="G393" s="0" t="s">
        <v>143</v>
      </c>
      <c r="H393" s="0" t="s">
        <v>4573</v>
      </c>
      <c r="I393" s="0" t="s">
        <v>4574</v>
      </c>
      <c r="J393" s="0" t="s">
        <v>8089</v>
      </c>
      <c r="K393" s="0" t="s">
        <v>8090</v>
      </c>
      <c r="L393" s="0" t="s">
        <v>8091</v>
      </c>
      <c r="M393" s="0" t="s">
        <v>137</v>
      </c>
      <c r="N393" s="0" t="s">
        <v>137</v>
      </c>
      <c r="O393" s="0" t="s">
        <v>143</v>
      </c>
      <c r="P393" s="0" t="s">
        <v>4573</v>
      </c>
      <c r="Q393" s="0" t="s">
        <v>4574</v>
      </c>
      <c r="R393" s="0" t="s">
        <v>8089</v>
      </c>
      <c r="S393" s="0" t="s">
        <v>8090</v>
      </c>
      <c r="T393" s="0" t="s">
        <v>7043</v>
      </c>
      <c r="U393" s="0" t="s">
        <v>7044</v>
      </c>
      <c r="V393" s="0" t="s">
        <v>764</v>
      </c>
      <c r="W393" s="0" t="s">
        <v>7045</v>
      </c>
      <c r="X393" s="0" t="s">
        <v>7046</v>
      </c>
      <c r="Y393" s="0" t="s">
        <v>7044</v>
      </c>
      <c r="Z393" s="0" t="s">
        <v>8013</v>
      </c>
      <c r="AA393" s="0" t="s">
        <v>8014</v>
      </c>
      <c r="AB393" s="0" t="s">
        <v>8015</v>
      </c>
      <c r="AC393" s="0" t="s">
        <v>62</v>
      </c>
      <c r="AD393" s="0" t="s">
        <v>62</v>
      </c>
      <c r="AE393" s="0" t="s">
        <v>62</v>
      </c>
      <c r="AF393" s="0" t="s">
        <v>8080</v>
      </c>
      <c r="AG393" s="0" t="s">
        <v>7131</v>
      </c>
      <c r="AH393" s="0" t="s">
        <v>8080</v>
      </c>
      <c r="AI393" s="0" t="s">
        <v>7131</v>
      </c>
      <c r="AJ393" s="0" t="s">
        <v>8080</v>
      </c>
      <c r="AK393" s="0" t="s">
        <v>7131</v>
      </c>
      <c r="AL393" s="0" t="s">
        <v>7061</v>
      </c>
    </row>
    <row customHeight="1" ht="11.25">
      <c r="A394" s="0" t="s">
        <v>22</v>
      </c>
      <c r="B394" s="0" t="s">
        <v>48</v>
      </c>
      <c r="C394" s="0" t="s">
        <v>50</v>
      </c>
      <c r="D394" s="0" t="s">
        <v>22</v>
      </c>
      <c r="E394" s="0" t="s">
        <v>8093</v>
      </c>
      <c r="F394" s="0" t="s">
        <v>4556</v>
      </c>
      <c r="G394" s="0" t="s">
        <v>143</v>
      </c>
      <c r="H394" s="0" t="s">
        <v>6818</v>
      </c>
      <c r="I394" s="0" t="s">
        <v>6819</v>
      </c>
      <c r="J394" s="0" t="s">
        <v>8094</v>
      </c>
      <c r="K394" s="0" t="s">
        <v>8095</v>
      </c>
      <c r="L394" s="0" t="s">
        <v>4669</v>
      </c>
      <c r="M394" s="0" t="s">
        <v>188</v>
      </c>
      <c r="N394" s="0" t="s">
        <v>137</v>
      </c>
      <c r="O394" s="0" t="s">
        <v>143</v>
      </c>
      <c r="P394" s="0" t="s">
        <v>6818</v>
      </c>
      <c r="Q394" s="0" t="s">
        <v>6819</v>
      </c>
      <c r="R394" s="0" t="s">
        <v>8094</v>
      </c>
      <c r="S394" s="0" t="s">
        <v>8095</v>
      </c>
      <c r="T394" s="0" t="s">
        <v>7043</v>
      </c>
      <c r="U394" s="0" t="s">
        <v>7044</v>
      </c>
      <c r="V394" s="0" t="s">
        <v>764</v>
      </c>
      <c r="W394" s="0" t="s">
        <v>7045</v>
      </c>
      <c r="X394" s="0" t="s">
        <v>7046</v>
      </c>
      <c r="Y394" s="0" t="s">
        <v>7044</v>
      </c>
      <c r="Z394" s="0" t="s">
        <v>8013</v>
      </c>
      <c r="AA394" s="0" t="s">
        <v>8014</v>
      </c>
      <c r="AB394" s="0" t="s">
        <v>8015</v>
      </c>
      <c r="AC394" s="0" t="s">
        <v>62</v>
      </c>
      <c r="AD394" s="0" t="s">
        <v>62</v>
      </c>
      <c r="AE394" s="0" t="s">
        <v>62</v>
      </c>
      <c r="AF394" s="0" t="s">
        <v>8096</v>
      </c>
      <c r="AG394" s="0" t="s">
        <v>8097</v>
      </c>
      <c r="AH394" s="0" t="s">
        <v>8096</v>
      </c>
      <c r="AI394" s="0" t="s">
        <v>8097</v>
      </c>
      <c r="AJ394" s="0" t="s">
        <v>8096</v>
      </c>
      <c r="AK394" s="0" t="s">
        <v>8097</v>
      </c>
      <c r="AL394" s="0" t="s">
        <v>7061</v>
      </c>
    </row>
    <row customHeight="1" ht="11.25">
      <c r="A395" s="0" t="s">
        <v>22</v>
      </c>
      <c r="B395" s="0" t="s">
        <v>48</v>
      </c>
      <c r="C395" s="0" t="s">
        <v>50</v>
      </c>
      <c r="D395" s="0" t="s">
        <v>22</v>
      </c>
      <c r="E395" s="0" t="s">
        <v>8093</v>
      </c>
      <c r="F395" s="0" t="s">
        <v>4556</v>
      </c>
      <c r="G395" s="0" t="s">
        <v>143</v>
      </c>
      <c r="H395" s="0" t="s">
        <v>6818</v>
      </c>
      <c r="I395" s="0" t="s">
        <v>6819</v>
      </c>
      <c r="J395" s="0" t="s">
        <v>8094</v>
      </c>
      <c r="K395" s="0" t="s">
        <v>8095</v>
      </c>
      <c r="L395" s="0" t="s">
        <v>4669</v>
      </c>
      <c r="M395" s="0" t="s">
        <v>188</v>
      </c>
      <c r="N395" s="0" t="s">
        <v>137</v>
      </c>
      <c r="O395" s="0" t="s">
        <v>143</v>
      </c>
      <c r="P395" s="0" t="s">
        <v>6818</v>
      </c>
      <c r="Q395" s="0" t="s">
        <v>6819</v>
      </c>
      <c r="R395" s="0" t="s">
        <v>8094</v>
      </c>
      <c r="S395" s="0" t="s">
        <v>8095</v>
      </c>
      <c r="T395" s="0" t="s">
        <v>7043</v>
      </c>
      <c r="U395" s="0" t="s">
        <v>7044</v>
      </c>
      <c r="V395" s="0" t="s">
        <v>764</v>
      </c>
      <c r="W395" s="0" t="s">
        <v>7045</v>
      </c>
      <c r="X395" s="0" t="s">
        <v>7046</v>
      </c>
      <c r="Y395" s="0" t="s">
        <v>7044</v>
      </c>
      <c r="Z395" s="0" t="s">
        <v>8013</v>
      </c>
      <c r="AA395" s="0" t="s">
        <v>8014</v>
      </c>
      <c r="AB395" s="0" t="s">
        <v>8015</v>
      </c>
      <c r="AC395" s="0" t="s">
        <v>62</v>
      </c>
      <c r="AD395" s="0" t="s">
        <v>62</v>
      </c>
      <c r="AE395" s="0" t="s">
        <v>62</v>
      </c>
      <c r="AF395" s="0" t="s">
        <v>8096</v>
      </c>
      <c r="AG395" s="0" t="s">
        <v>8097</v>
      </c>
      <c r="AH395" s="0" t="s">
        <v>4686</v>
      </c>
      <c r="AI395" s="0" t="s">
        <v>8098</v>
      </c>
      <c r="AJ395" s="0" t="s">
        <v>4686</v>
      </c>
      <c r="AK395" s="0" t="s">
        <v>8098</v>
      </c>
      <c r="AL395" s="0" t="s">
        <v>7061</v>
      </c>
    </row>
    <row customHeight="1" ht="11.25">
      <c r="A396" s="0" t="s">
        <v>22</v>
      </c>
      <c r="B396" s="0" t="s">
        <v>48</v>
      </c>
      <c r="C396" s="0" t="s">
        <v>50</v>
      </c>
      <c r="D396" s="0" t="s">
        <v>22</v>
      </c>
      <c r="E396" s="0" t="s">
        <v>8099</v>
      </c>
      <c r="F396" s="0" t="s">
        <v>4556</v>
      </c>
      <c r="G396" s="0" t="s">
        <v>143</v>
      </c>
      <c r="H396" s="0" t="s">
        <v>6818</v>
      </c>
      <c r="I396" s="0" t="s">
        <v>6819</v>
      </c>
      <c r="J396" s="0" t="s">
        <v>8100</v>
      </c>
      <c r="K396" s="0" t="s">
        <v>8101</v>
      </c>
      <c r="L396" s="0" t="s">
        <v>4669</v>
      </c>
      <c r="M396" s="0" t="s">
        <v>126</v>
      </c>
      <c r="N396" s="0" t="s">
        <v>137</v>
      </c>
      <c r="O396" s="0" t="s">
        <v>143</v>
      </c>
      <c r="P396" s="0" t="s">
        <v>6818</v>
      </c>
      <c r="Q396" s="0" t="s">
        <v>6819</v>
      </c>
      <c r="R396" s="0" t="s">
        <v>8100</v>
      </c>
      <c r="S396" s="0" t="s">
        <v>8101</v>
      </c>
      <c r="T396" s="0" t="s">
        <v>7043</v>
      </c>
      <c r="U396" s="0" t="s">
        <v>7044</v>
      </c>
      <c r="V396" s="0" t="s">
        <v>764</v>
      </c>
      <c r="W396" s="0" t="s">
        <v>7045</v>
      </c>
      <c r="X396" s="0" t="s">
        <v>7046</v>
      </c>
      <c r="Y396" s="0" t="s">
        <v>7044</v>
      </c>
      <c r="Z396" s="0" t="s">
        <v>8013</v>
      </c>
      <c r="AA396" s="0" t="s">
        <v>8014</v>
      </c>
      <c r="AB396" s="0" t="s">
        <v>8015</v>
      </c>
      <c r="AC396" s="0" t="s">
        <v>62</v>
      </c>
      <c r="AD396" s="0" t="s">
        <v>62</v>
      </c>
      <c r="AE396" s="0" t="s">
        <v>62</v>
      </c>
      <c r="AF396" s="0" t="s">
        <v>8080</v>
      </c>
      <c r="AG396" s="0" t="s">
        <v>8102</v>
      </c>
      <c r="AH396" s="0" t="s">
        <v>8103</v>
      </c>
      <c r="AI396" s="0" t="s">
        <v>8104</v>
      </c>
      <c r="AJ396" s="0" t="s">
        <v>8103</v>
      </c>
      <c r="AK396" s="0" t="s">
        <v>8104</v>
      </c>
      <c r="AL396" s="0" t="s">
        <v>7061</v>
      </c>
    </row>
    <row customHeight="1" ht="11.25">
      <c r="A397" s="0" t="s">
        <v>22</v>
      </c>
      <c r="B397" s="0" t="s">
        <v>48</v>
      </c>
      <c r="C397" s="0" t="s">
        <v>50</v>
      </c>
      <c r="D397" s="0" t="s">
        <v>22</v>
      </c>
      <c r="E397" s="0" t="s">
        <v>8099</v>
      </c>
      <c r="F397" s="0" t="s">
        <v>4556</v>
      </c>
      <c r="G397" s="0" t="s">
        <v>143</v>
      </c>
      <c r="H397" s="0" t="s">
        <v>6818</v>
      </c>
      <c r="I397" s="0" t="s">
        <v>6819</v>
      </c>
      <c r="J397" s="0" t="s">
        <v>8100</v>
      </c>
      <c r="K397" s="0" t="s">
        <v>8101</v>
      </c>
      <c r="L397" s="0" t="s">
        <v>4669</v>
      </c>
      <c r="M397" s="0" t="s">
        <v>126</v>
      </c>
      <c r="N397" s="0" t="s">
        <v>137</v>
      </c>
      <c r="O397" s="0" t="s">
        <v>143</v>
      </c>
      <c r="P397" s="0" t="s">
        <v>6818</v>
      </c>
      <c r="Q397" s="0" t="s">
        <v>6819</v>
      </c>
      <c r="R397" s="0" t="s">
        <v>8100</v>
      </c>
      <c r="S397" s="0" t="s">
        <v>8101</v>
      </c>
      <c r="T397" s="0" t="s">
        <v>7043</v>
      </c>
      <c r="U397" s="0" t="s">
        <v>7044</v>
      </c>
      <c r="V397" s="0" t="s">
        <v>764</v>
      </c>
      <c r="W397" s="0" t="s">
        <v>7045</v>
      </c>
      <c r="X397" s="0" t="s">
        <v>7046</v>
      </c>
      <c r="Y397" s="0" t="s">
        <v>7044</v>
      </c>
      <c r="Z397" s="0" t="s">
        <v>8013</v>
      </c>
      <c r="AA397" s="0" t="s">
        <v>8014</v>
      </c>
      <c r="AB397" s="0" t="s">
        <v>8015</v>
      </c>
      <c r="AC397" s="0" t="s">
        <v>62</v>
      </c>
      <c r="AD397" s="0" t="s">
        <v>62</v>
      </c>
      <c r="AE397" s="0" t="s">
        <v>62</v>
      </c>
      <c r="AF397" s="0" t="s">
        <v>8080</v>
      </c>
      <c r="AG397" s="0" t="s">
        <v>8102</v>
      </c>
      <c r="AH397" s="0" t="s">
        <v>8080</v>
      </c>
      <c r="AI397" s="0" t="s">
        <v>8102</v>
      </c>
      <c r="AJ397" s="0" t="s">
        <v>8080</v>
      </c>
      <c r="AK397" s="0" t="s">
        <v>8102</v>
      </c>
      <c r="AL397" s="0" t="s">
        <v>7061</v>
      </c>
    </row>
    <row customHeight="1" ht="11.25">
      <c r="A398" s="0" t="s">
        <v>22</v>
      </c>
      <c r="B398" s="0" t="s">
        <v>48</v>
      </c>
      <c r="C398" s="0" t="s">
        <v>50</v>
      </c>
      <c r="D398" s="0" t="s">
        <v>22</v>
      </c>
      <c r="E398" s="0" t="s">
        <v>8105</v>
      </c>
      <c r="F398" s="0" t="s">
        <v>4556</v>
      </c>
      <c r="G398" s="0" t="s">
        <v>143</v>
      </c>
      <c r="H398" s="0" t="s">
        <v>6822</v>
      </c>
      <c r="I398" s="0" t="s">
        <v>6823</v>
      </c>
      <c r="J398" s="0" t="s">
        <v>8106</v>
      </c>
      <c r="K398" s="0" t="s">
        <v>8107</v>
      </c>
      <c r="L398" s="0" t="s">
        <v>4590</v>
      </c>
      <c r="M398" s="0" t="s">
        <v>4590</v>
      </c>
      <c r="N398" s="0" t="s">
        <v>137</v>
      </c>
      <c r="O398" s="0" t="s">
        <v>143</v>
      </c>
      <c r="P398" s="0" t="s">
        <v>6822</v>
      </c>
      <c r="Q398" s="0" t="s">
        <v>6823</v>
      </c>
      <c r="R398" s="0" t="s">
        <v>8106</v>
      </c>
      <c r="S398" s="0" t="s">
        <v>8107</v>
      </c>
      <c r="T398" s="0" t="s">
        <v>7043</v>
      </c>
      <c r="U398" s="0" t="s">
        <v>7044</v>
      </c>
      <c r="V398" s="0" t="s">
        <v>764</v>
      </c>
      <c r="W398" s="0" t="s">
        <v>7045</v>
      </c>
      <c r="X398" s="0" t="s">
        <v>7046</v>
      </c>
      <c r="Y398" s="0" t="s">
        <v>7044</v>
      </c>
      <c r="Z398" s="0" t="s">
        <v>8013</v>
      </c>
      <c r="AA398" s="0" t="s">
        <v>8014</v>
      </c>
      <c r="AB398" s="0" t="s">
        <v>8015</v>
      </c>
      <c r="AC398" s="0" t="s">
        <v>62</v>
      </c>
      <c r="AD398" s="0" t="s">
        <v>62</v>
      </c>
      <c r="AE398" s="0" t="s">
        <v>62</v>
      </c>
      <c r="AF398" s="0" t="s">
        <v>7737</v>
      </c>
      <c r="AG398" s="0" t="s">
        <v>8108</v>
      </c>
      <c r="AH398" s="0" t="s">
        <v>7737</v>
      </c>
      <c r="AI398" s="0" t="s">
        <v>8109</v>
      </c>
      <c r="AJ398" s="0" t="s">
        <v>7737</v>
      </c>
      <c r="AK398" s="0" t="s">
        <v>8109</v>
      </c>
      <c r="AL398" s="0" t="s">
        <v>7061</v>
      </c>
    </row>
    <row customHeight="1" ht="11.25">
      <c r="A399" s="0" t="s">
        <v>22</v>
      </c>
      <c r="B399" s="0" t="s">
        <v>48</v>
      </c>
      <c r="C399" s="0" t="s">
        <v>50</v>
      </c>
      <c r="D399" s="0" t="s">
        <v>22</v>
      </c>
      <c r="E399" s="0" t="s">
        <v>8105</v>
      </c>
      <c r="F399" s="0" t="s">
        <v>4556</v>
      </c>
      <c r="G399" s="0" t="s">
        <v>143</v>
      </c>
      <c r="H399" s="0" t="s">
        <v>6822</v>
      </c>
      <c r="I399" s="0" t="s">
        <v>6823</v>
      </c>
      <c r="J399" s="0" t="s">
        <v>8106</v>
      </c>
      <c r="K399" s="0" t="s">
        <v>8107</v>
      </c>
      <c r="L399" s="0" t="s">
        <v>4590</v>
      </c>
      <c r="M399" s="0" t="s">
        <v>4590</v>
      </c>
      <c r="N399" s="0" t="s">
        <v>137</v>
      </c>
      <c r="O399" s="0" t="s">
        <v>143</v>
      </c>
      <c r="P399" s="0" t="s">
        <v>6822</v>
      </c>
      <c r="Q399" s="0" t="s">
        <v>6823</v>
      </c>
      <c r="R399" s="0" t="s">
        <v>8106</v>
      </c>
      <c r="S399" s="0" t="s">
        <v>8107</v>
      </c>
      <c r="T399" s="0" t="s">
        <v>7043</v>
      </c>
      <c r="U399" s="0" t="s">
        <v>7044</v>
      </c>
      <c r="V399" s="0" t="s">
        <v>764</v>
      </c>
      <c r="W399" s="0" t="s">
        <v>7045</v>
      </c>
      <c r="X399" s="0" t="s">
        <v>7046</v>
      </c>
      <c r="Y399" s="0" t="s">
        <v>7044</v>
      </c>
      <c r="Z399" s="0" t="s">
        <v>8013</v>
      </c>
      <c r="AA399" s="0" t="s">
        <v>8014</v>
      </c>
      <c r="AB399" s="0" t="s">
        <v>8015</v>
      </c>
      <c r="AC399" s="0" t="s">
        <v>62</v>
      </c>
      <c r="AD399" s="0" t="s">
        <v>62</v>
      </c>
      <c r="AE399" s="0" t="s">
        <v>62</v>
      </c>
      <c r="AF399" s="0" t="s">
        <v>7737</v>
      </c>
      <c r="AG399" s="0" t="s">
        <v>8108</v>
      </c>
      <c r="AH399" s="0" t="s">
        <v>7737</v>
      </c>
      <c r="AI399" s="0" t="s">
        <v>8108</v>
      </c>
      <c r="AJ399" s="0" t="s">
        <v>7737</v>
      </c>
      <c r="AK399" s="0" t="s">
        <v>8108</v>
      </c>
      <c r="AL399" s="0" t="s">
        <v>7061</v>
      </c>
    </row>
    <row customHeight="1" ht="11.25">
      <c r="A400" s="0" t="s">
        <v>22</v>
      </c>
      <c r="B400" s="0" t="s">
        <v>48</v>
      </c>
      <c r="C400" s="0" t="s">
        <v>50</v>
      </c>
      <c r="D400" s="0" t="s">
        <v>22</v>
      </c>
      <c r="E400" s="0" t="s">
        <v>8110</v>
      </c>
      <c r="F400" s="0" t="s">
        <v>4556</v>
      </c>
      <c r="G400" s="0" t="s">
        <v>143</v>
      </c>
      <c r="H400" s="0" t="s">
        <v>6822</v>
      </c>
      <c r="I400" s="0" t="s">
        <v>6823</v>
      </c>
      <c r="J400" s="0" t="s">
        <v>8111</v>
      </c>
      <c r="K400" s="0" t="s">
        <v>8112</v>
      </c>
      <c r="L400" s="0" t="s">
        <v>7885</v>
      </c>
      <c r="M400" s="0" t="s">
        <v>92</v>
      </c>
      <c r="N400" s="0" t="s">
        <v>137</v>
      </c>
      <c r="O400" s="0" t="s">
        <v>143</v>
      </c>
      <c r="P400" s="0" t="s">
        <v>6822</v>
      </c>
      <c r="Q400" s="0" t="s">
        <v>6823</v>
      </c>
      <c r="R400" s="0" t="s">
        <v>8111</v>
      </c>
      <c r="S400" s="0" t="s">
        <v>8112</v>
      </c>
      <c r="T400" s="0" t="s">
        <v>7043</v>
      </c>
      <c r="U400" s="0" t="s">
        <v>7044</v>
      </c>
      <c r="V400" s="0" t="s">
        <v>764</v>
      </c>
      <c r="W400" s="0" t="s">
        <v>7045</v>
      </c>
      <c r="X400" s="0" t="s">
        <v>7046</v>
      </c>
      <c r="Y400" s="0" t="s">
        <v>7044</v>
      </c>
      <c r="Z400" s="0" t="s">
        <v>8013</v>
      </c>
      <c r="AA400" s="0" t="s">
        <v>8014</v>
      </c>
      <c r="AB400" s="0" t="s">
        <v>8015</v>
      </c>
      <c r="AC400" s="0" t="s">
        <v>62</v>
      </c>
      <c r="AD400" s="0" t="s">
        <v>62</v>
      </c>
      <c r="AE400" s="0" t="s">
        <v>62</v>
      </c>
      <c r="AF400" s="0" t="s">
        <v>8072</v>
      </c>
      <c r="AG400" s="0" t="s">
        <v>7314</v>
      </c>
      <c r="AH400" s="0" t="s">
        <v>8072</v>
      </c>
      <c r="AI400" s="0" t="s">
        <v>7314</v>
      </c>
      <c r="AJ400" s="0" t="s">
        <v>8072</v>
      </c>
      <c r="AK400" s="0" t="s">
        <v>7314</v>
      </c>
      <c r="AL400" s="0" t="s">
        <v>7061</v>
      </c>
    </row>
    <row customHeight="1" ht="11.25">
      <c r="A401" s="0" t="s">
        <v>22</v>
      </c>
      <c r="B401" s="0" t="s">
        <v>48</v>
      </c>
      <c r="C401" s="0" t="s">
        <v>50</v>
      </c>
      <c r="D401" s="0" t="s">
        <v>22</v>
      </c>
      <c r="E401" s="0" t="s">
        <v>8110</v>
      </c>
      <c r="F401" s="0" t="s">
        <v>4556</v>
      </c>
      <c r="G401" s="0" t="s">
        <v>143</v>
      </c>
      <c r="H401" s="0" t="s">
        <v>6822</v>
      </c>
      <c r="I401" s="0" t="s">
        <v>6823</v>
      </c>
      <c r="J401" s="0" t="s">
        <v>8111</v>
      </c>
      <c r="K401" s="0" t="s">
        <v>8112</v>
      </c>
      <c r="L401" s="0" t="s">
        <v>7885</v>
      </c>
      <c r="M401" s="0" t="s">
        <v>92</v>
      </c>
      <c r="N401" s="0" t="s">
        <v>137</v>
      </c>
      <c r="O401" s="0" t="s">
        <v>143</v>
      </c>
      <c r="P401" s="0" t="s">
        <v>6822</v>
      </c>
      <c r="Q401" s="0" t="s">
        <v>6823</v>
      </c>
      <c r="R401" s="0" t="s">
        <v>8111</v>
      </c>
      <c r="S401" s="0" t="s">
        <v>8112</v>
      </c>
      <c r="T401" s="0" t="s">
        <v>7043</v>
      </c>
      <c r="U401" s="0" t="s">
        <v>7044</v>
      </c>
      <c r="V401" s="0" t="s">
        <v>764</v>
      </c>
      <c r="W401" s="0" t="s">
        <v>7045</v>
      </c>
      <c r="X401" s="0" t="s">
        <v>7046</v>
      </c>
      <c r="Y401" s="0" t="s">
        <v>7044</v>
      </c>
      <c r="Z401" s="0" t="s">
        <v>8013</v>
      </c>
      <c r="AA401" s="0" t="s">
        <v>8014</v>
      </c>
      <c r="AB401" s="0" t="s">
        <v>8015</v>
      </c>
      <c r="AC401" s="0" t="s">
        <v>62</v>
      </c>
      <c r="AD401" s="0" t="s">
        <v>62</v>
      </c>
      <c r="AE401" s="0" t="s">
        <v>62</v>
      </c>
      <c r="AF401" s="0" t="s">
        <v>8072</v>
      </c>
      <c r="AG401" s="0" t="s">
        <v>7314</v>
      </c>
      <c r="AH401" s="0" t="s">
        <v>7393</v>
      </c>
      <c r="AI401" s="0" t="s">
        <v>7211</v>
      </c>
      <c r="AJ401" s="0" t="s">
        <v>7393</v>
      </c>
      <c r="AK401" s="0" t="s">
        <v>7211</v>
      </c>
      <c r="AL401" s="0" t="s">
        <v>7061</v>
      </c>
    </row>
    <row customHeight="1" ht="11.25">
      <c r="A402" s="0" t="s">
        <v>22</v>
      </c>
      <c r="B402" s="0" t="s">
        <v>48</v>
      </c>
      <c r="C402" s="0" t="s">
        <v>50</v>
      </c>
      <c r="D402" s="0" t="s">
        <v>22</v>
      </c>
      <c r="E402" s="0" t="s">
        <v>8113</v>
      </c>
      <c r="F402" s="0" t="s">
        <v>4556</v>
      </c>
      <c r="G402" s="0" t="s">
        <v>148</v>
      </c>
      <c r="H402" s="0" t="s">
        <v>148</v>
      </c>
      <c r="I402" s="0" t="s">
        <v>149</v>
      </c>
      <c r="J402" s="0" t="s">
        <v>8114</v>
      </c>
      <c r="K402" s="0" t="s">
        <v>8115</v>
      </c>
      <c r="L402" s="0" t="s">
        <v>4590</v>
      </c>
      <c r="M402" s="0" t="s">
        <v>4590</v>
      </c>
      <c r="N402" s="0" t="s">
        <v>137</v>
      </c>
      <c r="O402" s="0" t="s">
        <v>148</v>
      </c>
      <c r="P402" s="0" t="s">
        <v>148</v>
      </c>
      <c r="Q402" s="0" t="s">
        <v>149</v>
      </c>
      <c r="R402" s="0" t="s">
        <v>8114</v>
      </c>
      <c r="S402" s="0" t="s">
        <v>8115</v>
      </c>
      <c r="T402" s="0" t="s">
        <v>7043</v>
      </c>
      <c r="U402" s="0" t="s">
        <v>7044</v>
      </c>
      <c r="V402" s="0" t="s">
        <v>764</v>
      </c>
      <c r="W402" s="0" t="s">
        <v>7045</v>
      </c>
      <c r="X402" s="0" t="s">
        <v>7046</v>
      </c>
      <c r="Y402" s="0" t="s">
        <v>7044</v>
      </c>
      <c r="Z402" s="0" t="s">
        <v>8116</v>
      </c>
      <c r="AA402" s="0" t="s">
        <v>7846</v>
      </c>
      <c r="AB402" s="0" t="s">
        <v>8117</v>
      </c>
      <c r="AC402" s="0" t="s">
        <v>62</v>
      </c>
      <c r="AD402" s="0" t="s">
        <v>62</v>
      </c>
      <c r="AE402" s="0" t="s">
        <v>62</v>
      </c>
      <c r="AF402" s="0" t="s">
        <v>7304</v>
      </c>
      <c r="AG402" s="0" t="s">
        <v>8118</v>
      </c>
      <c r="AH402" s="0" t="s">
        <v>7304</v>
      </c>
      <c r="AI402" s="0" t="s">
        <v>8118</v>
      </c>
      <c r="AJ402" s="0" t="s">
        <v>7304</v>
      </c>
      <c r="AK402" s="0" t="s">
        <v>8118</v>
      </c>
      <c r="AL402" s="0" t="s">
        <v>7061</v>
      </c>
    </row>
    <row customHeight="1" ht="11.25">
      <c r="A403" s="0" t="s">
        <v>22</v>
      </c>
      <c r="B403" s="0" t="s">
        <v>48</v>
      </c>
      <c r="C403" s="0" t="s">
        <v>50</v>
      </c>
      <c r="D403" s="0" t="s">
        <v>22</v>
      </c>
      <c r="E403" s="0" t="s">
        <v>8119</v>
      </c>
      <c r="F403" s="0" t="s">
        <v>4556</v>
      </c>
      <c r="G403" s="0" t="s">
        <v>148</v>
      </c>
      <c r="H403" s="0" t="s">
        <v>148</v>
      </c>
      <c r="I403" s="0" t="s">
        <v>149</v>
      </c>
      <c r="J403" s="0" t="s">
        <v>8114</v>
      </c>
      <c r="K403" s="0" t="s">
        <v>8115</v>
      </c>
      <c r="L403" s="0" t="s">
        <v>8120</v>
      </c>
      <c r="M403" s="0" t="s">
        <v>8121</v>
      </c>
      <c r="N403" s="0" t="s">
        <v>137</v>
      </c>
      <c r="O403" s="0" t="s">
        <v>148</v>
      </c>
      <c r="P403" s="0" t="s">
        <v>148</v>
      </c>
      <c r="Q403" s="0" t="s">
        <v>149</v>
      </c>
      <c r="R403" s="0" t="s">
        <v>8114</v>
      </c>
      <c r="S403" s="0" t="s">
        <v>8115</v>
      </c>
      <c r="T403" s="0" t="s">
        <v>7043</v>
      </c>
      <c r="U403" s="0" t="s">
        <v>7044</v>
      </c>
      <c r="V403" s="0" t="s">
        <v>764</v>
      </c>
      <c r="W403" s="0" t="s">
        <v>7045</v>
      </c>
      <c r="X403" s="0" t="s">
        <v>7046</v>
      </c>
      <c r="Y403" s="0" t="s">
        <v>7044</v>
      </c>
      <c r="Z403" s="0" t="s">
        <v>8116</v>
      </c>
      <c r="AA403" s="0" t="s">
        <v>7846</v>
      </c>
      <c r="AB403" s="0" t="s">
        <v>8117</v>
      </c>
      <c r="AC403" s="0" t="s">
        <v>62</v>
      </c>
      <c r="AD403" s="0" t="s">
        <v>62</v>
      </c>
      <c r="AE403" s="0" t="s">
        <v>62</v>
      </c>
      <c r="AF403" s="0" t="s">
        <v>7484</v>
      </c>
      <c r="AG403" s="0" t="s">
        <v>8122</v>
      </c>
      <c r="AH403" s="0" t="s">
        <v>7484</v>
      </c>
      <c r="AI403" s="0" t="s">
        <v>8122</v>
      </c>
      <c r="AJ403" s="0" t="s">
        <v>7484</v>
      </c>
      <c r="AK403" s="0" t="s">
        <v>8122</v>
      </c>
      <c r="AL403" s="0" t="s">
        <v>7061</v>
      </c>
    </row>
    <row customHeight="1" ht="11.25">
      <c r="A404" s="0" t="s">
        <v>22</v>
      </c>
      <c r="B404" s="0" t="s">
        <v>48</v>
      </c>
      <c r="C404" s="0" t="s">
        <v>50</v>
      </c>
      <c r="D404" s="0" t="s">
        <v>22</v>
      </c>
      <c r="E404" s="0" t="s">
        <v>8123</v>
      </c>
      <c r="F404" s="0" t="s">
        <v>4556</v>
      </c>
      <c r="G404" s="0" t="s">
        <v>148</v>
      </c>
      <c r="H404" s="0" t="s">
        <v>148</v>
      </c>
      <c r="I404" s="0" t="s">
        <v>149</v>
      </c>
      <c r="J404" s="0" t="s">
        <v>8124</v>
      </c>
      <c r="K404" s="0" t="s">
        <v>8125</v>
      </c>
      <c r="L404" s="0" t="s">
        <v>8126</v>
      </c>
      <c r="M404" s="0" t="s">
        <v>8079</v>
      </c>
      <c r="N404" s="0" t="s">
        <v>137</v>
      </c>
      <c r="O404" s="0" t="s">
        <v>148</v>
      </c>
      <c r="P404" s="0" t="s">
        <v>148</v>
      </c>
      <c r="Q404" s="0" t="s">
        <v>149</v>
      </c>
      <c r="R404" s="0" t="s">
        <v>8124</v>
      </c>
      <c r="S404" s="0" t="s">
        <v>8125</v>
      </c>
      <c r="T404" s="0" t="s">
        <v>7043</v>
      </c>
      <c r="U404" s="0" t="s">
        <v>7044</v>
      </c>
      <c r="V404" s="0" t="s">
        <v>764</v>
      </c>
      <c r="W404" s="0" t="s">
        <v>7045</v>
      </c>
      <c r="X404" s="0" t="s">
        <v>7046</v>
      </c>
      <c r="Y404" s="0" t="s">
        <v>7044</v>
      </c>
      <c r="Z404" s="0" t="s">
        <v>8116</v>
      </c>
      <c r="AA404" s="0" t="s">
        <v>7846</v>
      </c>
      <c r="AB404" s="0" t="s">
        <v>8117</v>
      </c>
      <c r="AC404" s="0" t="s">
        <v>62</v>
      </c>
      <c r="AD404" s="0" t="s">
        <v>62</v>
      </c>
      <c r="AE404" s="0" t="s">
        <v>62</v>
      </c>
      <c r="AF404" s="0" t="s">
        <v>7871</v>
      </c>
      <c r="AG404" s="0" t="s">
        <v>8127</v>
      </c>
      <c r="AH404" s="0" t="s">
        <v>7871</v>
      </c>
      <c r="AI404" s="0" t="s">
        <v>8127</v>
      </c>
      <c r="AJ404" s="0" t="s">
        <v>7871</v>
      </c>
      <c r="AK404" s="0" t="s">
        <v>8127</v>
      </c>
      <c r="AL404" s="0" t="s">
        <v>7061</v>
      </c>
    </row>
    <row customHeight="1" ht="11.25">
      <c r="A405" s="0" t="s">
        <v>22</v>
      </c>
      <c r="B405" s="0" t="s">
        <v>48</v>
      </c>
      <c r="C405" s="0" t="s">
        <v>50</v>
      </c>
      <c r="D405" s="0" t="s">
        <v>22</v>
      </c>
      <c r="E405" s="0" t="s">
        <v>8128</v>
      </c>
      <c r="F405" s="0" t="s">
        <v>4556</v>
      </c>
      <c r="G405" s="0" t="s">
        <v>148</v>
      </c>
      <c r="H405" s="0" t="s">
        <v>148</v>
      </c>
      <c r="I405" s="0" t="s">
        <v>149</v>
      </c>
      <c r="J405" s="0" t="s">
        <v>8129</v>
      </c>
      <c r="K405" s="0" t="s">
        <v>8130</v>
      </c>
      <c r="L405" s="0" t="s">
        <v>7863</v>
      </c>
      <c r="M405" s="0" t="s">
        <v>7844</v>
      </c>
      <c r="N405" s="0" t="s">
        <v>137</v>
      </c>
      <c r="O405" s="0" t="s">
        <v>148</v>
      </c>
      <c r="P405" s="0" t="s">
        <v>148</v>
      </c>
      <c r="Q405" s="0" t="s">
        <v>149</v>
      </c>
      <c r="R405" s="0" t="s">
        <v>8129</v>
      </c>
      <c r="S405" s="0" t="s">
        <v>8130</v>
      </c>
      <c r="T405" s="0" t="s">
        <v>7043</v>
      </c>
      <c r="U405" s="0" t="s">
        <v>7044</v>
      </c>
      <c r="V405" s="0" t="s">
        <v>764</v>
      </c>
      <c r="W405" s="0" t="s">
        <v>7045</v>
      </c>
      <c r="X405" s="0" t="s">
        <v>7046</v>
      </c>
      <c r="Y405" s="0" t="s">
        <v>7044</v>
      </c>
      <c r="Z405" s="0" t="s">
        <v>8116</v>
      </c>
      <c r="AA405" s="0" t="s">
        <v>7846</v>
      </c>
      <c r="AB405" s="0" t="s">
        <v>8117</v>
      </c>
      <c r="AC405" s="0" t="s">
        <v>62</v>
      </c>
      <c r="AD405" s="0" t="s">
        <v>62</v>
      </c>
      <c r="AE405" s="0" t="s">
        <v>62</v>
      </c>
      <c r="AF405" s="0" t="s">
        <v>8131</v>
      </c>
      <c r="AG405" s="0" t="s">
        <v>8132</v>
      </c>
      <c r="AH405" s="0" t="s">
        <v>8131</v>
      </c>
      <c r="AI405" s="0" t="s">
        <v>8132</v>
      </c>
      <c r="AJ405" s="0" t="s">
        <v>8131</v>
      </c>
      <c r="AK405" s="0" t="s">
        <v>8132</v>
      </c>
      <c r="AL405" s="0" t="s">
        <v>7061</v>
      </c>
    </row>
    <row customHeight="1" ht="11.25">
      <c r="A406" s="0" t="s">
        <v>22</v>
      </c>
      <c r="B406" s="0" t="s">
        <v>48</v>
      </c>
      <c r="C406" s="0" t="s">
        <v>50</v>
      </c>
      <c r="D406" s="0" t="s">
        <v>22</v>
      </c>
      <c r="E406" s="0" t="s">
        <v>8133</v>
      </c>
      <c r="F406" s="0" t="s">
        <v>4556</v>
      </c>
      <c r="G406" s="0" t="s">
        <v>148</v>
      </c>
      <c r="H406" s="0" t="s">
        <v>148</v>
      </c>
      <c r="I406" s="0" t="s">
        <v>149</v>
      </c>
      <c r="J406" s="0" t="s">
        <v>8134</v>
      </c>
      <c r="K406" s="0" t="s">
        <v>8135</v>
      </c>
      <c r="L406" s="0" t="s">
        <v>8136</v>
      </c>
      <c r="M406" s="0" t="s">
        <v>102</v>
      </c>
      <c r="N406" s="0" t="s">
        <v>137</v>
      </c>
      <c r="O406" s="0" t="s">
        <v>148</v>
      </c>
      <c r="P406" s="0" t="s">
        <v>148</v>
      </c>
      <c r="Q406" s="0" t="s">
        <v>149</v>
      </c>
      <c r="R406" s="0" t="s">
        <v>8134</v>
      </c>
      <c r="S406" s="0" t="s">
        <v>8135</v>
      </c>
      <c r="T406" s="0" t="s">
        <v>7043</v>
      </c>
      <c r="U406" s="0" t="s">
        <v>7044</v>
      </c>
      <c r="V406" s="0" t="s">
        <v>764</v>
      </c>
      <c r="W406" s="0" t="s">
        <v>7045</v>
      </c>
      <c r="X406" s="0" t="s">
        <v>7046</v>
      </c>
      <c r="Y406" s="0" t="s">
        <v>7044</v>
      </c>
      <c r="Z406" s="0" t="s">
        <v>8116</v>
      </c>
      <c r="AA406" s="0" t="s">
        <v>7846</v>
      </c>
      <c r="AB406" s="0" t="s">
        <v>8117</v>
      </c>
      <c r="AC406" s="0" t="s">
        <v>62</v>
      </c>
      <c r="AD406" s="0" t="s">
        <v>62</v>
      </c>
      <c r="AE406" s="0" t="s">
        <v>62</v>
      </c>
      <c r="AF406" s="0" t="s">
        <v>7737</v>
      </c>
      <c r="AG406" s="0" t="s">
        <v>8137</v>
      </c>
      <c r="AH406" s="0" t="s">
        <v>7737</v>
      </c>
      <c r="AI406" s="0" t="s">
        <v>8137</v>
      </c>
      <c r="AJ406" s="0" t="s">
        <v>7737</v>
      </c>
      <c r="AK406" s="0" t="s">
        <v>8137</v>
      </c>
      <c r="AL406" s="0" t="s">
        <v>7061</v>
      </c>
    </row>
    <row customHeight="1" ht="11.25">
      <c r="A407" s="0" t="s">
        <v>22</v>
      </c>
      <c r="B407" s="0" t="s">
        <v>48</v>
      </c>
      <c r="C407" s="0" t="s">
        <v>50</v>
      </c>
      <c r="D407" s="0" t="s">
        <v>22</v>
      </c>
      <c r="E407" s="0" t="s">
        <v>8138</v>
      </c>
      <c r="F407" s="0" t="s">
        <v>4556</v>
      </c>
      <c r="G407" s="0" t="s">
        <v>148</v>
      </c>
      <c r="H407" s="0" t="s">
        <v>148</v>
      </c>
      <c r="I407" s="0" t="s">
        <v>149</v>
      </c>
      <c r="J407" s="0" t="s">
        <v>8139</v>
      </c>
      <c r="K407" s="0" t="s">
        <v>8140</v>
      </c>
      <c r="L407" s="0" t="s">
        <v>7863</v>
      </c>
      <c r="M407" s="0" t="s">
        <v>7989</v>
      </c>
      <c r="N407" s="0" t="s">
        <v>137</v>
      </c>
      <c r="O407" s="0" t="s">
        <v>148</v>
      </c>
      <c r="P407" s="0" t="s">
        <v>148</v>
      </c>
      <c r="Q407" s="0" t="s">
        <v>149</v>
      </c>
      <c r="R407" s="0" t="s">
        <v>8139</v>
      </c>
      <c r="S407" s="0" t="s">
        <v>8140</v>
      </c>
      <c r="T407" s="0" t="s">
        <v>7043</v>
      </c>
      <c r="U407" s="0" t="s">
        <v>7044</v>
      </c>
      <c r="V407" s="0" t="s">
        <v>764</v>
      </c>
      <c r="W407" s="0" t="s">
        <v>7045</v>
      </c>
      <c r="X407" s="0" t="s">
        <v>7046</v>
      </c>
      <c r="Y407" s="0" t="s">
        <v>7044</v>
      </c>
      <c r="Z407" s="0" t="s">
        <v>8116</v>
      </c>
      <c r="AA407" s="0" t="s">
        <v>7846</v>
      </c>
      <c r="AB407" s="0" t="s">
        <v>8117</v>
      </c>
      <c r="AC407" s="0" t="s">
        <v>62</v>
      </c>
      <c r="AD407" s="0" t="s">
        <v>62</v>
      </c>
      <c r="AE407" s="0" t="s">
        <v>62</v>
      </c>
      <c r="AF407" s="0" t="s">
        <v>7300</v>
      </c>
      <c r="AG407" s="0" t="s">
        <v>8141</v>
      </c>
      <c r="AH407" s="0" t="s">
        <v>7300</v>
      </c>
      <c r="AI407" s="0" t="s">
        <v>8141</v>
      </c>
      <c r="AJ407" s="0" t="s">
        <v>7300</v>
      </c>
      <c r="AK407" s="0" t="s">
        <v>8141</v>
      </c>
      <c r="AL407" s="0" t="s">
        <v>7061</v>
      </c>
    </row>
    <row customHeight="1" ht="11.25">
      <c r="A408" s="0" t="s">
        <v>22</v>
      </c>
      <c r="B408" s="0" t="s">
        <v>48</v>
      </c>
      <c r="C408" s="0" t="s">
        <v>50</v>
      </c>
      <c r="D408" s="0" t="s">
        <v>22</v>
      </c>
      <c r="E408" s="0" t="s">
        <v>8142</v>
      </c>
      <c r="F408" s="0" t="s">
        <v>4556</v>
      </c>
      <c r="G408" s="0" t="s">
        <v>148</v>
      </c>
      <c r="H408" s="0" t="s">
        <v>148</v>
      </c>
      <c r="I408" s="0" t="s">
        <v>149</v>
      </c>
      <c r="J408" s="0" t="s">
        <v>8143</v>
      </c>
      <c r="K408" s="0" t="s">
        <v>8144</v>
      </c>
      <c r="L408" s="0" t="s">
        <v>8145</v>
      </c>
      <c r="M408" s="0" t="s">
        <v>8146</v>
      </c>
      <c r="N408" s="0" t="s">
        <v>137</v>
      </c>
      <c r="O408" s="0" t="s">
        <v>148</v>
      </c>
      <c r="P408" s="0" t="s">
        <v>148</v>
      </c>
      <c r="Q408" s="0" t="s">
        <v>149</v>
      </c>
      <c r="R408" s="0" t="s">
        <v>8143</v>
      </c>
      <c r="S408" s="0" t="s">
        <v>8144</v>
      </c>
      <c r="T408" s="0" t="s">
        <v>7043</v>
      </c>
      <c r="U408" s="0" t="s">
        <v>7044</v>
      </c>
      <c r="V408" s="0" t="s">
        <v>764</v>
      </c>
      <c r="W408" s="0" t="s">
        <v>7045</v>
      </c>
      <c r="X408" s="0" t="s">
        <v>7046</v>
      </c>
      <c r="Y408" s="0" t="s">
        <v>7044</v>
      </c>
      <c r="Z408" s="0" t="s">
        <v>8116</v>
      </c>
      <c r="AA408" s="0" t="s">
        <v>7846</v>
      </c>
      <c r="AB408" s="0" t="s">
        <v>8117</v>
      </c>
      <c r="AC408" s="0" t="s">
        <v>62</v>
      </c>
      <c r="AD408" s="0" t="s">
        <v>62</v>
      </c>
      <c r="AE408" s="0" t="s">
        <v>62</v>
      </c>
      <c r="AF408" s="0" t="s">
        <v>8147</v>
      </c>
      <c r="AG408" s="0" t="s">
        <v>8148</v>
      </c>
      <c r="AH408" s="0" t="s">
        <v>8147</v>
      </c>
      <c r="AI408" s="0" t="s">
        <v>8148</v>
      </c>
      <c r="AJ408" s="0" t="s">
        <v>8147</v>
      </c>
      <c r="AK408" s="0" t="s">
        <v>8148</v>
      </c>
      <c r="AL408" s="0" t="s">
        <v>7061</v>
      </c>
    </row>
    <row customHeight="1" ht="11.25">
      <c r="A409" s="0" t="s">
        <v>22</v>
      </c>
      <c r="B409" s="0" t="s">
        <v>48</v>
      </c>
      <c r="C409" s="0" t="s">
        <v>50</v>
      </c>
      <c r="D409" s="0" t="s">
        <v>22</v>
      </c>
      <c r="E409" s="0" t="s">
        <v>8149</v>
      </c>
      <c r="F409" s="0" t="s">
        <v>4556</v>
      </c>
      <c r="G409" s="0" t="s">
        <v>148</v>
      </c>
      <c r="H409" s="0" t="s">
        <v>148</v>
      </c>
      <c r="I409" s="0" t="s">
        <v>149</v>
      </c>
      <c r="J409" s="0" t="s">
        <v>8143</v>
      </c>
      <c r="K409" s="0" t="s">
        <v>8144</v>
      </c>
      <c r="L409" s="0" t="s">
        <v>7863</v>
      </c>
      <c r="M409" s="0" t="s">
        <v>142</v>
      </c>
      <c r="N409" s="0" t="s">
        <v>137</v>
      </c>
      <c r="O409" s="0" t="s">
        <v>148</v>
      </c>
      <c r="P409" s="0" t="s">
        <v>148</v>
      </c>
      <c r="Q409" s="0" t="s">
        <v>149</v>
      </c>
      <c r="R409" s="0" t="s">
        <v>8143</v>
      </c>
      <c r="S409" s="0" t="s">
        <v>8144</v>
      </c>
      <c r="T409" s="0" t="s">
        <v>7043</v>
      </c>
      <c r="U409" s="0" t="s">
        <v>7044</v>
      </c>
      <c r="V409" s="0" t="s">
        <v>764</v>
      </c>
      <c r="W409" s="0" t="s">
        <v>7045</v>
      </c>
      <c r="X409" s="0" t="s">
        <v>7046</v>
      </c>
      <c r="Y409" s="0" t="s">
        <v>7044</v>
      </c>
      <c r="Z409" s="0" t="s">
        <v>8116</v>
      </c>
      <c r="AA409" s="0" t="s">
        <v>7846</v>
      </c>
      <c r="AB409" s="0" t="s">
        <v>8117</v>
      </c>
      <c r="AC409" s="0" t="s">
        <v>62</v>
      </c>
      <c r="AD409" s="0" t="s">
        <v>62</v>
      </c>
      <c r="AE409" s="0" t="s">
        <v>62</v>
      </c>
      <c r="AF409" s="0" t="s">
        <v>8080</v>
      </c>
      <c r="AG409" s="0" t="s">
        <v>8150</v>
      </c>
      <c r="AH409" s="0" t="s">
        <v>8080</v>
      </c>
      <c r="AI409" s="0" t="s">
        <v>8150</v>
      </c>
      <c r="AJ409" s="0" t="s">
        <v>8080</v>
      </c>
      <c r="AK409" s="0" t="s">
        <v>8150</v>
      </c>
      <c r="AL409" s="0" t="s">
        <v>7061</v>
      </c>
    </row>
    <row customHeight="1" ht="11.25">
      <c r="A410" s="0" t="s">
        <v>22</v>
      </c>
      <c r="B410" s="0" t="s">
        <v>48</v>
      </c>
      <c r="C410" s="0" t="s">
        <v>50</v>
      </c>
      <c r="D410" s="0" t="s">
        <v>22</v>
      </c>
      <c r="E410" s="0" t="s">
        <v>8151</v>
      </c>
      <c r="F410" s="0" t="s">
        <v>4556</v>
      </c>
      <c r="G410" s="0" t="s">
        <v>148</v>
      </c>
      <c r="H410" s="0" t="s">
        <v>148</v>
      </c>
      <c r="I410" s="0" t="s">
        <v>149</v>
      </c>
      <c r="J410" s="0" t="s">
        <v>4662</v>
      </c>
      <c r="K410" s="0" t="s">
        <v>4663</v>
      </c>
      <c r="L410" s="0" t="s">
        <v>8152</v>
      </c>
      <c r="M410" s="0" t="s">
        <v>8153</v>
      </c>
      <c r="N410" s="0" t="s">
        <v>137</v>
      </c>
      <c r="O410" s="0" t="s">
        <v>148</v>
      </c>
      <c r="P410" s="0" t="s">
        <v>148</v>
      </c>
      <c r="Q410" s="0" t="s">
        <v>149</v>
      </c>
      <c r="R410" s="0" t="s">
        <v>4662</v>
      </c>
      <c r="S410" s="0" t="s">
        <v>4663</v>
      </c>
      <c r="T410" s="0" t="s">
        <v>7043</v>
      </c>
      <c r="U410" s="0" t="s">
        <v>7044</v>
      </c>
      <c r="V410" s="0" t="s">
        <v>764</v>
      </c>
      <c r="W410" s="0" t="s">
        <v>7045</v>
      </c>
      <c r="X410" s="0" t="s">
        <v>7046</v>
      </c>
      <c r="Y410" s="0" t="s">
        <v>7044</v>
      </c>
      <c r="Z410" s="0" t="s">
        <v>8116</v>
      </c>
      <c r="AA410" s="0" t="s">
        <v>7846</v>
      </c>
      <c r="AB410" s="0" t="s">
        <v>8117</v>
      </c>
      <c r="AC410" s="0" t="s">
        <v>62</v>
      </c>
      <c r="AD410" s="0" t="s">
        <v>62</v>
      </c>
      <c r="AE410" s="0" t="s">
        <v>62</v>
      </c>
      <c r="AF410" s="0" t="s">
        <v>7737</v>
      </c>
      <c r="AG410" s="0" t="s">
        <v>8154</v>
      </c>
      <c r="AH410" s="0" t="s">
        <v>7737</v>
      </c>
      <c r="AI410" s="0" t="s">
        <v>8154</v>
      </c>
      <c r="AJ410" s="0" t="s">
        <v>7737</v>
      </c>
      <c r="AK410" s="0" t="s">
        <v>8154</v>
      </c>
      <c r="AL410" s="0" t="s">
        <v>7061</v>
      </c>
    </row>
    <row customHeight="1" ht="11.25">
      <c r="A411" s="0" t="s">
        <v>22</v>
      </c>
      <c r="B411" s="0" t="s">
        <v>48</v>
      </c>
      <c r="C411" s="0" t="s">
        <v>50</v>
      </c>
      <c r="D411" s="0" t="s">
        <v>22</v>
      </c>
      <c r="E411" s="0" t="s">
        <v>4661</v>
      </c>
      <c r="F411" s="0" t="s">
        <v>4556</v>
      </c>
      <c r="G411" s="0" t="s">
        <v>148</v>
      </c>
      <c r="H411" s="0" t="s">
        <v>148</v>
      </c>
      <c r="I411" s="0" t="s">
        <v>149</v>
      </c>
      <c r="J411" s="0" t="s">
        <v>4662</v>
      </c>
      <c r="K411" s="0" t="s">
        <v>4663</v>
      </c>
      <c r="L411" s="0" t="s">
        <v>4664</v>
      </c>
      <c r="M411" s="0" t="s">
        <v>4665</v>
      </c>
      <c r="N411" s="0" t="s">
        <v>137</v>
      </c>
      <c r="O411" s="0" t="s">
        <v>148</v>
      </c>
      <c r="P411" s="0" t="s">
        <v>148</v>
      </c>
      <c r="Q411" s="0" t="s">
        <v>149</v>
      </c>
      <c r="R411" s="0" t="s">
        <v>4662</v>
      </c>
      <c r="S411" s="0" t="s">
        <v>4663</v>
      </c>
      <c r="T411" s="0" t="s">
        <v>7043</v>
      </c>
      <c r="U411" s="0" t="s">
        <v>7044</v>
      </c>
      <c r="V411" s="0" t="s">
        <v>764</v>
      </c>
      <c r="W411" s="0" t="s">
        <v>7045</v>
      </c>
      <c r="X411" s="0" t="s">
        <v>7046</v>
      </c>
      <c r="Y411" s="0" t="s">
        <v>7044</v>
      </c>
      <c r="Z411" s="0" t="s">
        <v>8155</v>
      </c>
      <c r="AA411" s="0" t="s">
        <v>8156</v>
      </c>
      <c r="AB411" s="0" t="s">
        <v>8157</v>
      </c>
      <c r="AC411" s="0" t="s">
        <v>62</v>
      </c>
      <c r="AD411" s="0" t="s">
        <v>62</v>
      </c>
      <c r="AE411" s="0" t="s">
        <v>62</v>
      </c>
      <c r="AF411" s="0" t="s">
        <v>7429</v>
      </c>
      <c r="AG411" s="0" t="s">
        <v>8158</v>
      </c>
      <c r="AH411" s="0" t="s">
        <v>7429</v>
      </c>
      <c r="AI411" s="0" t="s">
        <v>8158</v>
      </c>
      <c r="AJ411" s="0" t="s">
        <v>7429</v>
      </c>
      <c r="AK411" s="0" t="s">
        <v>8158</v>
      </c>
      <c r="AL411" s="0" t="s">
        <v>7055</v>
      </c>
    </row>
    <row customHeight="1" ht="11.25">
      <c r="A412" s="0" t="s">
        <v>22</v>
      </c>
      <c r="B412" s="0" t="s">
        <v>48</v>
      </c>
      <c r="C412" s="0" t="s">
        <v>50</v>
      </c>
      <c r="D412" s="0" t="s">
        <v>22</v>
      </c>
      <c r="E412" s="0" t="s">
        <v>8159</v>
      </c>
      <c r="F412" s="0" t="s">
        <v>4556</v>
      </c>
      <c r="G412" s="0" t="s">
        <v>148</v>
      </c>
      <c r="H412" s="0" t="s">
        <v>148</v>
      </c>
      <c r="I412" s="0" t="s">
        <v>149</v>
      </c>
      <c r="J412" s="0" t="s">
        <v>4662</v>
      </c>
      <c r="K412" s="0" t="s">
        <v>4663</v>
      </c>
      <c r="L412" s="0" t="s">
        <v>4624</v>
      </c>
      <c r="M412" s="0" t="s">
        <v>8160</v>
      </c>
      <c r="N412" s="0" t="s">
        <v>137</v>
      </c>
      <c r="O412" s="0" t="s">
        <v>148</v>
      </c>
      <c r="P412" s="0" t="s">
        <v>148</v>
      </c>
      <c r="Q412" s="0" t="s">
        <v>149</v>
      </c>
      <c r="R412" s="0" t="s">
        <v>4662</v>
      </c>
      <c r="S412" s="0" t="s">
        <v>4663</v>
      </c>
      <c r="T412" s="0" t="s">
        <v>7043</v>
      </c>
      <c r="U412" s="0" t="s">
        <v>7044</v>
      </c>
      <c r="V412" s="0" t="s">
        <v>764</v>
      </c>
      <c r="W412" s="0" t="s">
        <v>7045</v>
      </c>
      <c r="X412" s="0" t="s">
        <v>7046</v>
      </c>
      <c r="Y412" s="0" t="s">
        <v>7044</v>
      </c>
      <c r="Z412" s="0" t="s">
        <v>8155</v>
      </c>
      <c r="AA412" s="0" t="s">
        <v>8156</v>
      </c>
      <c r="AB412" s="0" t="s">
        <v>8157</v>
      </c>
      <c r="AC412" s="0" t="s">
        <v>62</v>
      </c>
      <c r="AD412" s="0" t="s">
        <v>62</v>
      </c>
      <c r="AE412" s="0" t="s">
        <v>62</v>
      </c>
      <c r="AF412" s="0" t="s">
        <v>8161</v>
      </c>
      <c r="AG412" s="0" t="s">
        <v>8162</v>
      </c>
      <c r="AH412" s="0" t="s">
        <v>8161</v>
      </c>
      <c r="AI412" s="0" t="s">
        <v>8162</v>
      </c>
      <c r="AJ412" s="0" t="s">
        <v>8161</v>
      </c>
      <c r="AK412" s="0" t="s">
        <v>8162</v>
      </c>
      <c r="AL412" s="0" t="s">
        <v>7061</v>
      </c>
    </row>
    <row customHeight="1" ht="11.25">
      <c r="A413" s="0" t="s">
        <v>22</v>
      </c>
      <c r="B413" s="0" t="s">
        <v>48</v>
      </c>
      <c r="C413" s="0" t="s">
        <v>50</v>
      </c>
      <c r="D413" s="0" t="s">
        <v>22</v>
      </c>
      <c r="E413" s="0" t="s">
        <v>8163</v>
      </c>
      <c r="F413" s="0" t="s">
        <v>4556</v>
      </c>
      <c r="G413" s="0" t="s">
        <v>148</v>
      </c>
      <c r="H413" s="0" t="s">
        <v>148</v>
      </c>
      <c r="I413" s="0" t="s">
        <v>149</v>
      </c>
      <c r="J413" s="0" t="s">
        <v>8164</v>
      </c>
      <c r="K413" s="0" t="s">
        <v>8165</v>
      </c>
      <c r="L413" s="0" t="s">
        <v>8166</v>
      </c>
      <c r="M413" s="0" t="s">
        <v>120</v>
      </c>
      <c r="N413" s="0" t="s">
        <v>137</v>
      </c>
      <c r="O413" s="0" t="s">
        <v>148</v>
      </c>
      <c r="P413" s="0" t="s">
        <v>148</v>
      </c>
      <c r="Q413" s="0" t="s">
        <v>149</v>
      </c>
      <c r="R413" s="0" t="s">
        <v>8164</v>
      </c>
      <c r="S413" s="0" t="s">
        <v>8165</v>
      </c>
      <c r="T413" s="0" t="s">
        <v>7043</v>
      </c>
      <c r="U413" s="0" t="s">
        <v>7044</v>
      </c>
      <c r="V413" s="0" t="s">
        <v>764</v>
      </c>
      <c r="W413" s="0" t="s">
        <v>7045</v>
      </c>
      <c r="X413" s="0" t="s">
        <v>7046</v>
      </c>
      <c r="Y413" s="0" t="s">
        <v>7044</v>
      </c>
      <c r="Z413" s="0" t="s">
        <v>8167</v>
      </c>
      <c r="AA413" s="0" t="s">
        <v>8168</v>
      </c>
      <c r="AB413" s="0" t="s">
        <v>8169</v>
      </c>
      <c r="AC413" s="0" t="s">
        <v>62</v>
      </c>
      <c r="AD413" s="0" t="s">
        <v>62</v>
      </c>
      <c r="AE413" s="0" t="s">
        <v>62</v>
      </c>
      <c r="AF413" s="0" t="s">
        <v>7612</v>
      </c>
      <c r="AG413" s="0" t="s">
        <v>8170</v>
      </c>
      <c r="AH413" s="0" t="s">
        <v>7612</v>
      </c>
      <c r="AI413" s="0" t="s">
        <v>8170</v>
      </c>
      <c r="AJ413" s="0" t="s">
        <v>7612</v>
      </c>
      <c r="AK413" s="0" t="s">
        <v>8170</v>
      </c>
      <c r="AL413" s="0" t="s">
        <v>7061</v>
      </c>
    </row>
    <row customHeight="1" ht="11.25">
      <c r="A414" s="0" t="s">
        <v>22</v>
      </c>
      <c r="B414" s="0" t="s">
        <v>48</v>
      </c>
      <c r="C414" s="0" t="s">
        <v>50</v>
      </c>
      <c r="D414" s="0" t="s">
        <v>22</v>
      </c>
      <c r="E414" s="0" t="s">
        <v>8171</v>
      </c>
      <c r="F414" s="0" t="s">
        <v>4556</v>
      </c>
      <c r="G414" s="0" t="s">
        <v>148</v>
      </c>
      <c r="H414" s="0" t="s">
        <v>148</v>
      </c>
      <c r="I414" s="0" t="s">
        <v>149</v>
      </c>
      <c r="J414" s="0" t="s">
        <v>8164</v>
      </c>
      <c r="K414" s="0" t="s">
        <v>8165</v>
      </c>
      <c r="L414" s="0" t="s">
        <v>8172</v>
      </c>
      <c r="M414" s="0" t="s">
        <v>5291</v>
      </c>
      <c r="N414" s="0" t="s">
        <v>137</v>
      </c>
      <c r="O414" s="0" t="s">
        <v>148</v>
      </c>
      <c r="P414" s="0" t="s">
        <v>148</v>
      </c>
      <c r="Q414" s="0" t="s">
        <v>149</v>
      </c>
      <c r="R414" s="0" t="s">
        <v>8164</v>
      </c>
      <c r="S414" s="0" t="s">
        <v>8165</v>
      </c>
      <c r="T414" s="0" t="s">
        <v>7043</v>
      </c>
      <c r="U414" s="0" t="s">
        <v>7044</v>
      </c>
      <c r="V414" s="0" t="s">
        <v>764</v>
      </c>
      <c r="W414" s="0" t="s">
        <v>7045</v>
      </c>
      <c r="X414" s="0" t="s">
        <v>7046</v>
      </c>
      <c r="Y414" s="0" t="s">
        <v>7044</v>
      </c>
      <c r="Z414" s="0" t="s">
        <v>8173</v>
      </c>
      <c r="AA414" s="0" t="s">
        <v>8174</v>
      </c>
      <c r="AB414" s="0" t="s">
        <v>8175</v>
      </c>
      <c r="AC414" s="0" t="s">
        <v>62</v>
      </c>
      <c r="AD414" s="0" t="s">
        <v>62</v>
      </c>
      <c r="AE414" s="0" t="s">
        <v>62</v>
      </c>
      <c r="AF414" s="0" t="s">
        <v>8176</v>
      </c>
      <c r="AG414" s="0" t="s">
        <v>8177</v>
      </c>
      <c r="AH414" s="0" t="s">
        <v>8176</v>
      </c>
      <c r="AI414" s="0" t="s">
        <v>8177</v>
      </c>
      <c r="AJ414" s="0" t="s">
        <v>8176</v>
      </c>
      <c r="AK414" s="0" t="s">
        <v>8177</v>
      </c>
      <c r="AL414" s="0" t="s">
        <v>7061</v>
      </c>
    </row>
    <row customHeight="1" ht="11.25">
      <c r="A415" s="0" t="s">
        <v>22</v>
      </c>
      <c r="B415" s="0" t="s">
        <v>48</v>
      </c>
      <c r="C415" s="0" t="s">
        <v>50</v>
      </c>
      <c r="D415" s="0" t="s">
        <v>22</v>
      </c>
      <c r="E415" s="0" t="s">
        <v>8113</v>
      </c>
      <c r="F415" s="0" t="s">
        <v>4556</v>
      </c>
      <c r="G415" s="0" t="s">
        <v>6826</v>
      </c>
      <c r="H415" s="0" t="s">
        <v>6830</v>
      </c>
      <c r="I415" s="0" t="s">
        <v>6831</v>
      </c>
      <c r="J415" s="0" t="s">
        <v>8114</v>
      </c>
      <c r="K415" s="0" t="s">
        <v>8178</v>
      </c>
      <c r="L415" s="0" t="s">
        <v>4590</v>
      </c>
      <c r="M415" s="0" t="s">
        <v>4590</v>
      </c>
      <c r="N415" s="0" t="s">
        <v>137</v>
      </c>
      <c r="O415" s="0" t="s">
        <v>6826</v>
      </c>
      <c r="P415" s="0" t="s">
        <v>6830</v>
      </c>
      <c r="Q415" s="0" t="s">
        <v>6831</v>
      </c>
      <c r="R415" s="0" t="s">
        <v>8114</v>
      </c>
      <c r="S415" s="0" t="s">
        <v>8178</v>
      </c>
      <c r="T415" s="0" t="s">
        <v>7043</v>
      </c>
      <c r="U415" s="0" t="s">
        <v>7044</v>
      </c>
      <c r="V415" s="0" t="s">
        <v>764</v>
      </c>
      <c r="W415" s="0" t="s">
        <v>7045</v>
      </c>
      <c r="X415" s="0" t="s">
        <v>7046</v>
      </c>
      <c r="Y415" s="0" t="s">
        <v>7044</v>
      </c>
      <c r="Z415" s="0" t="s">
        <v>8116</v>
      </c>
      <c r="AA415" s="0" t="s">
        <v>7846</v>
      </c>
      <c r="AB415" s="0" t="s">
        <v>8117</v>
      </c>
      <c r="AC415" s="0" t="s">
        <v>62</v>
      </c>
      <c r="AD415" s="0" t="s">
        <v>62</v>
      </c>
      <c r="AE415" s="0" t="s">
        <v>62</v>
      </c>
      <c r="AF415" s="0" t="s">
        <v>7304</v>
      </c>
      <c r="AG415" s="0" t="s">
        <v>8118</v>
      </c>
      <c r="AH415" s="0" t="s">
        <v>7304</v>
      </c>
      <c r="AI415" s="0" t="s">
        <v>8118</v>
      </c>
      <c r="AJ415" s="0" t="s">
        <v>7304</v>
      </c>
      <c r="AK415" s="0" t="s">
        <v>8118</v>
      </c>
      <c r="AL415" s="0" t="s">
        <v>7061</v>
      </c>
    </row>
    <row customHeight="1" ht="11.25">
      <c r="A416" s="0" t="s">
        <v>22</v>
      </c>
      <c r="B416" s="0" t="s">
        <v>48</v>
      </c>
      <c r="C416" s="0" t="s">
        <v>50</v>
      </c>
      <c r="D416" s="0" t="s">
        <v>22</v>
      </c>
      <c r="E416" s="0" t="s">
        <v>8119</v>
      </c>
      <c r="F416" s="0" t="s">
        <v>4556</v>
      </c>
      <c r="G416" s="0" t="s">
        <v>6826</v>
      </c>
      <c r="H416" s="0" t="s">
        <v>6830</v>
      </c>
      <c r="I416" s="0" t="s">
        <v>6831</v>
      </c>
      <c r="J416" s="0" t="s">
        <v>8114</v>
      </c>
      <c r="K416" s="0" t="s">
        <v>8178</v>
      </c>
      <c r="L416" s="0" t="s">
        <v>8120</v>
      </c>
      <c r="M416" s="0" t="s">
        <v>8121</v>
      </c>
      <c r="N416" s="0" t="s">
        <v>137</v>
      </c>
      <c r="O416" s="0" t="s">
        <v>6826</v>
      </c>
      <c r="P416" s="0" t="s">
        <v>6830</v>
      </c>
      <c r="Q416" s="0" t="s">
        <v>6831</v>
      </c>
      <c r="R416" s="0" t="s">
        <v>8114</v>
      </c>
      <c r="S416" s="0" t="s">
        <v>8178</v>
      </c>
      <c r="T416" s="0" t="s">
        <v>7043</v>
      </c>
      <c r="U416" s="0" t="s">
        <v>7044</v>
      </c>
      <c r="V416" s="0" t="s">
        <v>764</v>
      </c>
      <c r="W416" s="0" t="s">
        <v>7045</v>
      </c>
      <c r="X416" s="0" t="s">
        <v>7046</v>
      </c>
      <c r="Y416" s="0" t="s">
        <v>7044</v>
      </c>
      <c r="Z416" s="0" t="s">
        <v>8116</v>
      </c>
      <c r="AA416" s="0" t="s">
        <v>7846</v>
      </c>
      <c r="AB416" s="0" t="s">
        <v>8117</v>
      </c>
      <c r="AC416" s="0" t="s">
        <v>62</v>
      </c>
      <c r="AD416" s="0" t="s">
        <v>62</v>
      </c>
      <c r="AE416" s="0" t="s">
        <v>62</v>
      </c>
      <c r="AF416" s="0" t="s">
        <v>7484</v>
      </c>
      <c r="AG416" s="0" t="s">
        <v>8122</v>
      </c>
      <c r="AH416" s="0" t="s">
        <v>7484</v>
      </c>
      <c r="AI416" s="0" t="s">
        <v>8122</v>
      </c>
      <c r="AJ416" s="0" t="s">
        <v>7484</v>
      </c>
      <c r="AK416" s="0" t="s">
        <v>8122</v>
      </c>
      <c r="AL416" s="0" t="s">
        <v>7061</v>
      </c>
    </row>
    <row customHeight="1" ht="11.25">
      <c r="A417" s="0" t="s">
        <v>22</v>
      </c>
      <c r="B417" s="0" t="s">
        <v>48</v>
      </c>
      <c r="C417" s="0" t="s">
        <v>50</v>
      </c>
      <c r="D417" s="0" t="s">
        <v>22</v>
      </c>
      <c r="E417" s="0" t="s">
        <v>8123</v>
      </c>
      <c r="F417" s="0" t="s">
        <v>4556</v>
      </c>
      <c r="G417" s="0" t="s">
        <v>6826</v>
      </c>
      <c r="H417" s="0" t="s">
        <v>6832</v>
      </c>
      <c r="I417" s="0" t="s">
        <v>6833</v>
      </c>
      <c r="J417" s="0" t="s">
        <v>8124</v>
      </c>
      <c r="K417" s="0" t="s">
        <v>8179</v>
      </c>
      <c r="L417" s="0" t="s">
        <v>8126</v>
      </c>
      <c r="M417" s="0" t="s">
        <v>8079</v>
      </c>
      <c r="N417" s="0" t="s">
        <v>137</v>
      </c>
      <c r="O417" s="0" t="s">
        <v>6826</v>
      </c>
      <c r="P417" s="0" t="s">
        <v>6832</v>
      </c>
      <c r="Q417" s="0" t="s">
        <v>6833</v>
      </c>
      <c r="R417" s="0" t="s">
        <v>8124</v>
      </c>
      <c r="S417" s="0" t="s">
        <v>8179</v>
      </c>
      <c r="T417" s="0" t="s">
        <v>7043</v>
      </c>
      <c r="U417" s="0" t="s">
        <v>7044</v>
      </c>
      <c r="V417" s="0" t="s">
        <v>764</v>
      </c>
      <c r="W417" s="0" t="s">
        <v>7045</v>
      </c>
      <c r="X417" s="0" t="s">
        <v>7046</v>
      </c>
      <c r="Y417" s="0" t="s">
        <v>7044</v>
      </c>
      <c r="Z417" s="0" t="s">
        <v>8116</v>
      </c>
      <c r="AA417" s="0" t="s">
        <v>7846</v>
      </c>
      <c r="AB417" s="0" t="s">
        <v>8117</v>
      </c>
      <c r="AC417" s="0" t="s">
        <v>62</v>
      </c>
      <c r="AD417" s="0" t="s">
        <v>62</v>
      </c>
      <c r="AE417" s="0" t="s">
        <v>62</v>
      </c>
      <c r="AF417" s="0" t="s">
        <v>7871</v>
      </c>
      <c r="AG417" s="0" t="s">
        <v>8127</v>
      </c>
      <c r="AH417" s="0" t="s">
        <v>7871</v>
      </c>
      <c r="AI417" s="0" t="s">
        <v>8180</v>
      </c>
      <c r="AJ417" s="0" t="s">
        <v>7871</v>
      </c>
      <c r="AK417" s="0" t="s">
        <v>8180</v>
      </c>
      <c r="AL417" s="0" t="s">
        <v>7061</v>
      </c>
    </row>
    <row customHeight="1" ht="11.25">
      <c r="A418" s="0" t="s">
        <v>22</v>
      </c>
      <c r="B418" s="0" t="s">
        <v>48</v>
      </c>
      <c r="C418" s="0" t="s">
        <v>50</v>
      </c>
      <c r="D418" s="0" t="s">
        <v>22</v>
      </c>
      <c r="E418" s="0" t="s">
        <v>8128</v>
      </c>
      <c r="F418" s="0" t="s">
        <v>4556</v>
      </c>
      <c r="G418" s="0" t="s">
        <v>6826</v>
      </c>
      <c r="H418" s="0" t="s">
        <v>6836</v>
      </c>
      <c r="I418" s="0" t="s">
        <v>6837</v>
      </c>
      <c r="J418" s="0" t="s">
        <v>8129</v>
      </c>
      <c r="K418" s="0" t="s">
        <v>8181</v>
      </c>
      <c r="L418" s="0" t="s">
        <v>7863</v>
      </c>
      <c r="M418" s="0" t="s">
        <v>7844</v>
      </c>
      <c r="N418" s="0" t="s">
        <v>137</v>
      </c>
      <c r="O418" s="0" t="s">
        <v>6826</v>
      </c>
      <c r="P418" s="0" t="s">
        <v>6836</v>
      </c>
      <c r="Q418" s="0" t="s">
        <v>6837</v>
      </c>
      <c r="R418" s="0" t="s">
        <v>8129</v>
      </c>
      <c r="S418" s="0" t="s">
        <v>8181</v>
      </c>
      <c r="T418" s="0" t="s">
        <v>7043</v>
      </c>
      <c r="U418" s="0" t="s">
        <v>7044</v>
      </c>
      <c r="V418" s="0" t="s">
        <v>764</v>
      </c>
      <c r="W418" s="0" t="s">
        <v>7045</v>
      </c>
      <c r="X418" s="0" t="s">
        <v>7046</v>
      </c>
      <c r="Y418" s="0" t="s">
        <v>7044</v>
      </c>
      <c r="Z418" s="0" t="s">
        <v>8116</v>
      </c>
      <c r="AA418" s="0" t="s">
        <v>7846</v>
      </c>
      <c r="AB418" s="0" t="s">
        <v>8117</v>
      </c>
      <c r="AC418" s="0" t="s">
        <v>62</v>
      </c>
      <c r="AD418" s="0" t="s">
        <v>62</v>
      </c>
      <c r="AE418" s="0" t="s">
        <v>62</v>
      </c>
      <c r="AF418" s="0" t="s">
        <v>8131</v>
      </c>
      <c r="AG418" s="0" t="s">
        <v>8132</v>
      </c>
      <c r="AH418" s="0" t="s">
        <v>8131</v>
      </c>
      <c r="AI418" s="0" t="s">
        <v>8182</v>
      </c>
      <c r="AJ418" s="0" t="s">
        <v>8131</v>
      </c>
      <c r="AK418" s="0" t="s">
        <v>8182</v>
      </c>
      <c r="AL418" s="0" t="s">
        <v>7061</v>
      </c>
    </row>
    <row customHeight="1" ht="11.25">
      <c r="A419" s="0" t="s">
        <v>22</v>
      </c>
      <c r="B419" s="0" t="s">
        <v>48</v>
      </c>
      <c r="C419" s="0" t="s">
        <v>50</v>
      </c>
      <c r="D419" s="0" t="s">
        <v>22</v>
      </c>
      <c r="E419" s="0" t="s">
        <v>8138</v>
      </c>
      <c r="F419" s="0" t="s">
        <v>4556</v>
      </c>
      <c r="G419" s="0" t="s">
        <v>6826</v>
      </c>
      <c r="H419" s="0" t="s">
        <v>6838</v>
      </c>
      <c r="I419" s="0" t="s">
        <v>6839</v>
      </c>
      <c r="J419" s="0" t="s">
        <v>8139</v>
      </c>
      <c r="K419" s="0" t="s">
        <v>8183</v>
      </c>
      <c r="L419" s="0" t="s">
        <v>7863</v>
      </c>
      <c r="M419" s="0" t="s">
        <v>7989</v>
      </c>
      <c r="N419" s="0" t="s">
        <v>137</v>
      </c>
      <c r="O419" s="0" t="s">
        <v>6826</v>
      </c>
      <c r="P419" s="0" t="s">
        <v>6838</v>
      </c>
      <c r="Q419" s="0" t="s">
        <v>6839</v>
      </c>
      <c r="R419" s="0" t="s">
        <v>8139</v>
      </c>
      <c r="S419" s="0" t="s">
        <v>8183</v>
      </c>
      <c r="T419" s="0" t="s">
        <v>7043</v>
      </c>
      <c r="U419" s="0" t="s">
        <v>7044</v>
      </c>
      <c r="V419" s="0" t="s">
        <v>764</v>
      </c>
      <c r="W419" s="0" t="s">
        <v>7045</v>
      </c>
      <c r="X419" s="0" t="s">
        <v>7046</v>
      </c>
      <c r="Y419" s="0" t="s">
        <v>7044</v>
      </c>
      <c r="Z419" s="0" t="s">
        <v>8116</v>
      </c>
      <c r="AA419" s="0" t="s">
        <v>7846</v>
      </c>
      <c r="AB419" s="0" t="s">
        <v>8117</v>
      </c>
      <c r="AC419" s="0" t="s">
        <v>62</v>
      </c>
      <c r="AD419" s="0" t="s">
        <v>62</v>
      </c>
      <c r="AE419" s="0" t="s">
        <v>62</v>
      </c>
      <c r="AF419" s="0" t="s">
        <v>7300</v>
      </c>
      <c r="AG419" s="0" t="s">
        <v>8141</v>
      </c>
      <c r="AH419" s="0" t="s">
        <v>7300</v>
      </c>
      <c r="AI419" s="0" t="s">
        <v>8141</v>
      </c>
      <c r="AJ419" s="0" t="s">
        <v>7300</v>
      </c>
      <c r="AK419" s="0" t="s">
        <v>8141</v>
      </c>
      <c r="AL419" s="0" t="s">
        <v>7061</v>
      </c>
    </row>
    <row customHeight="1" ht="11.25">
      <c r="A420" s="0" t="s">
        <v>22</v>
      </c>
      <c r="B420" s="0" t="s">
        <v>48</v>
      </c>
      <c r="C420" s="0" t="s">
        <v>50</v>
      </c>
      <c r="D420" s="0" t="s">
        <v>22</v>
      </c>
      <c r="E420" s="0" t="s">
        <v>8142</v>
      </c>
      <c r="F420" s="0" t="s">
        <v>4556</v>
      </c>
      <c r="G420" s="0" t="s">
        <v>6826</v>
      </c>
      <c r="H420" s="0" t="s">
        <v>6840</v>
      </c>
      <c r="I420" s="0" t="s">
        <v>6841</v>
      </c>
      <c r="J420" s="0" t="s">
        <v>8143</v>
      </c>
      <c r="K420" s="0" t="s">
        <v>8184</v>
      </c>
      <c r="L420" s="0" t="s">
        <v>8145</v>
      </c>
      <c r="M420" s="0" t="s">
        <v>8146</v>
      </c>
      <c r="N420" s="0" t="s">
        <v>137</v>
      </c>
      <c r="O420" s="0" t="s">
        <v>6826</v>
      </c>
      <c r="P420" s="0" t="s">
        <v>6840</v>
      </c>
      <c r="Q420" s="0" t="s">
        <v>6841</v>
      </c>
      <c r="R420" s="0" t="s">
        <v>8143</v>
      </c>
      <c r="S420" s="0" t="s">
        <v>8184</v>
      </c>
      <c r="T420" s="0" t="s">
        <v>7043</v>
      </c>
      <c r="U420" s="0" t="s">
        <v>7044</v>
      </c>
      <c r="V420" s="0" t="s">
        <v>764</v>
      </c>
      <c r="W420" s="0" t="s">
        <v>7045</v>
      </c>
      <c r="X420" s="0" t="s">
        <v>7046</v>
      </c>
      <c r="Y420" s="0" t="s">
        <v>7044</v>
      </c>
      <c r="Z420" s="0" t="s">
        <v>8116</v>
      </c>
      <c r="AA420" s="0" t="s">
        <v>7846</v>
      </c>
      <c r="AB420" s="0" t="s">
        <v>8117</v>
      </c>
      <c r="AC420" s="0" t="s">
        <v>62</v>
      </c>
      <c r="AD420" s="0" t="s">
        <v>62</v>
      </c>
      <c r="AE420" s="0" t="s">
        <v>62</v>
      </c>
      <c r="AF420" s="0" t="s">
        <v>8147</v>
      </c>
      <c r="AG420" s="0" t="s">
        <v>8148</v>
      </c>
      <c r="AH420" s="0" t="s">
        <v>8147</v>
      </c>
      <c r="AI420" s="0" t="s">
        <v>8148</v>
      </c>
      <c r="AJ420" s="0" t="s">
        <v>8147</v>
      </c>
      <c r="AK420" s="0" t="s">
        <v>8148</v>
      </c>
      <c r="AL420" s="0" t="s">
        <v>7061</v>
      </c>
    </row>
    <row customHeight="1" ht="11.25">
      <c r="A421" s="0" t="s">
        <v>22</v>
      </c>
      <c r="B421" s="0" t="s">
        <v>48</v>
      </c>
      <c r="C421" s="0" t="s">
        <v>50</v>
      </c>
      <c r="D421" s="0" t="s">
        <v>22</v>
      </c>
      <c r="E421" s="0" t="s">
        <v>8149</v>
      </c>
      <c r="F421" s="0" t="s">
        <v>4556</v>
      </c>
      <c r="G421" s="0" t="s">
        <v>6826</v>
      </c>
      <c r="H421" s="0" t="s">
        <v>6840</v>
      </c>
      <c r="I421" s="0" t="s">
        <v>6841</v>
      </c>
      <c r="J421" s="0" t="s">
        <v>8143</v>
      </c>
      <c r="K421" s="0" t="s">
        <v>8184</v>
      </c>
      <c r="L421" s="0" t="s">
        <v>7863</v>
      </c>
      <c r="M421" s="0" t="s">
        <v>142</v>
      </c>
      <c r="N421" s="0" t="s">
        <v>137</v>
      </c>
      <c r="O421" s="0" t="s">
        <v>6826</v>
      </c>
      <c r="P421" s="0" t="s">
        <v>6840</v>
      </c>
      <c r="Q421" s="0" t="s">
        <v>6841</v>
      </c>
      <c r="R421" s="0" t="s">
        <v>8143</v>
      </c>
      <c r="S421" s="0" t="s">
        <v>8184</v>
      </c>
      <c r="T421" s="0" t="s">
        <v>7043</v>
      </c>
      <c r="U421" s="0" t="s">
        <v>7044</v>
      </c>
      <c r="V421" s="0" t="s">
        <v>764</v>
      </c>
      <c r="W421" s="0" t="s">
        <v>7045</v>
      </c>
      <c r="X421" s="0" t="s">
        <v>7046</v>
      </c>
      <c r="Y421" s="0" t="s">
        <v>7044</v>
      </c>
      <c r="Z421" s="0" t="s">
        <v>8116</v>
      </c>
      <c r="AA421" s="0" t="s">
        <v>7846</v>
      </c>
      <c r="AB421" s="0" t="s">
        <v>8117</v>
      </c>
      <c r="AC421" s="0" t="s">
        <v>62</v>
      </c>
      <c r="AD421" s="0" t="s">
        <v>62</v>
      </c>
      <c r="AE421" s="0" t="s">
        <v>62</v>
      </c>
      <c r="AF421" s="0" t="s">
        <v>8080</v>
      </c>
      <c r="AG421" s="0" t="s">
        <v>8150</v>
      </c>
      <c r="AH421" s="0" t="s">
        <v>7185</v>
      </c>
      <c r="AI421" s="0" t="s">
        <v>8150</v>
      </c>
      <c r="AJ421" s="0" t="s">
        <v>7185</v>
      </c>
      <c r="AK421" s="0" t="s">
        <v>8150</v>
      </c>
      <c r="AL421" s="0" t="s">
        <v>7061</v>
      </c>
    </row>
    <row customHeight="1" ht="11.25">
      <c r="A422" s="0" t="s">
        <v>22</v>
      </c>
      <c r="B422" s="0" t="s">
        <v>48</v>
      </c>
      <c r="C422" s="0" t="s">
        <v>50</v>
      </c>
      <c r="D422" s="0" t="s">
        <v>22</v>
      </c>
      <c r="E422" s="0" t="s">
        <v>8151</v>
      </c>
      <c r="F422" s="0" t="s">
        <v>4556</v>
      </c>
      <c r="G422" s="0" t="s">
        <v>6826</v>
      </c>
      <c r="H422" s="0" t="s">
        <v>6842</v>
      </c>
      <c r="I422" s="0" t="s">
        <v>6843</v>
      </c>
      <c r="J422" s="0" t="s">
        <v>4662</v>
      </c>
      <c r="K422" s="0" t="s">
        <v>8185</v>
      </c>
      <c r="L422" s="0" t="s">
        <v>8152</v>
      </c>
      <c r="M422" s="0" t="s">
        <v>8153</v>
      </c>
      <c r="N422" s="0" t="s">
        <v>137</v>
      </c>
      <c r="O422" s="0" t="s">
        <v>6826</v>
      </c>
      <c r="P422" s="0" t="s">
        <v>6842</v>
      </c>
      <c r="Q422" s="0" t="s">
        <v>6843</v>
      </c>
      <c r="R422" s="0" t="s">
        <v>4662</v>
      </c>
      <c r="S422" s="0" t="s">
        <v>8185</v>
      </c>
      <c r="T422" s="0" t="s">
        <v>7043</v>
      </c>
      <c r="U422" s="0" t="s">
        <v>7044</v>
      </c>
      <c r="V422" s="0" t="s">
        <v>764</v>
      </c>
      <c r="W422" s="0" t="s">
        <v>7045</v>
      </c>
      <c r="X422" s="0" t="s">
        <v>7046</v>
      </c>
      <c r="Y422" s="0" t="s">
        <v>7044</v>
      </c>
      <c r="Z422" s="0" t="s">
        <v>8116</v>
      </c>
      <c r="AA422" s="0" t="s">
        <v>7846</v>
      </c>
      <c r="AB422" s="0" t="s">
        <v>8117</v>
      </c>
      <c r="AC422" s="0" t="s">
        <v>62</v>
      </c>
      <c r="AD422" s="0" t="s">
        <v>62</v>
      </c>
      <c r="AE422" s="0" t="s">
        <v>62</v>
      </c>
      <c r="AF422" s="0" t="s">
        <v>7737</v>
      </c>
      <c r="AG422" s="0" t="s">
        <v>8154</v>
      </c>
      <c r="AH422" s="0" t="s">
        <v>7737</v>
      </c>
      <c r="AI422" s="0" t="s">
        <v>8154</v>
      </c>
      <c r="AJ422" s="0" t="s">
        <v>7737</v>
      </c>
      <c r="AK422" s="0" t="s">
        <v>8154</v>
      </c>
      <c r="AL422" s="0" t="s">
        <v>7061</v>
      </c>
    </row>
    <row customHeight="1" ht="11.25">
      <c r="A423" s="0" t="s">
        <v>22</v>
      </c>
      <c r="B423" s="0" t="s">
        <v>48</v>
      </c>
      <c r="C423" s="0" t="s">
        <v>50</v>
      </c>
      <c r="D423" s="0" t="s">
        <v>22</v>
      </c>
      <c r="E423" s="0" t="s">
        <v>4661</v>
      </c>
      <c r="F423" s="0" t="s">
        <v>4556</v>
      </c>
      <c r="G423" s="0" t="s">
        <v>6826</v>
      </c>
      <c r="H423" s="0" t="s">
        <v>6842</v>
      </c>
      <c r="I423" s="0" t="s">
        <v>6843</v>
      </c>
      <c r="J423" s="0" t="s">
        <v>4662</v>
      </c>
      <c r="K423" s="0" t="s">
        <v>8185</v>
      </c>
      <c r="L423" s="0" t="s">
        <v>4664</v>
      </c>
      <c r="M423" s="0" t="s">
        <v>4665</v>
      </c>
      <c r="N423" s="0" t="s">
        <v>137</v>
      </c>
      <c r="O423" s="0" t="s">
        <v>6826</v>
      </c>
      <c r="P423" s="0" t="s">
        <v>6842</v>
      </c>
      <c r="Q423" s="0" t="s">
        <v>6843</v>
      </c>
      <c r="R423" s="0" t="s">
        <v>4662</v>
      </c>
      <c r="S423" s="0" t="s">
        <v>8185</v>
      </c>
      <c r="T423" s="0" t="s">
        <v>7043</v>
      </c>
      <c r="U423" s="0" t="s">
        <v>7044</v>
      </c>
      <c r="V423" s="0" t="s">
        <v>764</v>
      </c>
      <c r="W423" s="0" t="s">
        <v>7045</v>
      </c>
      <c r="X423" s="0" t="s">
        <v>7046</v>
      </c>
      <c r="Y423" s="0" t="s">
        <v>7044</v>
      </c>
      <c r="Z423" s="0" t="s">
        <v>8155</v>
      </c>
      <c r="AA423" s="0" t="s">
        <v>8156</v>
      </c>
      <c r="AB423" s="0" t="s">
        <v>8157</v>
      </c>
      <c r="AC423" s="0" t="s">
        <v>62</v>
      </c>
      <c r="AD423" s="0" t="s">
        <v>62</v>
      </c>
      <c r="AE423" s="0" t="s">
        <v>62</v>
      </c>
      <c r="AF423" s="0" t="s">
        <v>7429</v>
      </c>
      <c r="AG423" s="0" t="s">
        <v>8158</v>
      </c>
      <c r="AH423" s="0" t="s">
        <v>7429</v>
      </c>
      <c r="AI423" s="0" t="s">
        <v>8186</v>
      </c>
      <c r="AJ423" s="0" t="s">
        <v>7429</v>
      </c>
      <c r="AK423" s="0" t="s">
        <v>8186</v>
      </c>
      <c r="AL423" s="0" t="s">
        <v>7055</v>
      </c>
    </row>
    <row customHeight="1" ht="11.25">
      <c r="A424" s="0" t="s">
        <v>22</v>
      </c>
      <c r="B424" s="0" t="s">
        <v>48</v>
      </c>
      <c r="C424" s="0" t="s">
        <v>50</v>
      </c>
      <c r="D424" s="0" t="s">
        <v>22</v>
      </c>
      <c r="E424" s="0" t="s">
        <v>8159</v>
      </c>
      <c r="F424" s="0" t="s">
        <v>4556</v>
      </c>
      <c r="G424" s="0" t="s">
        <v>6826</v>
      </c>
      <c r="H424" s="0" t="s">
        <v>6842</v>
      </c>
      <c r="I424" s="0" t="s">
        <v>6843</v>
      </c>
      <c r="J424" s="0" t="s">
        <v>4662</v>
      </c>
      <c r="K424" s="0" t="s">
        <v>8185</v>
      </c>
      <c r="L424" s="0" t="s">
        <v>4624</v>
      </c>
      <c r="M424" s="0" t="s">
        <v>8160</v>
      </c>
      <c r="N424" s="0" t="s">
        <v>137</v>
      </c>
      <c r="O424" s="0" t="s">
        <v>6826</v>
      </c>
      <c r="P424" s="0" t="s">
        <v>6842</v>
      </c>
      <c r="Q424" s="0" t="s">
        <v>6843</v>
      </c>
      <c r="R424" s="0" t="s">
        <v>4662</v>
      </c>
      <c r="S424" s="0" t="s">
        <v>8185</v>
      </c>
      <c r="T424" s="0" t="s">
        <v>7043</v>
      </c>
      <c r="U424" s="0" t="s">
        <v>7044</v>
      </c>
      <c r="V424" s="0" t="s">
        <v>764</v>
      </c>
      <c r="W424" s="0" t="s">
        <v>7045</v>
      </c>
      <c r="X424" s="0" t="s">
        <v>7046</v>
      </c>
      <c r="Y424" s="0" t="s">
        <v>7044</v>
      </c>
      <c r="Z424" s="0" t="s">
        <v>8155</v>
      </c>
      <c r="AA424" s="0" t="s">
        <v>8156</v>
      </c>
      <c r="AB424" s="0" t="s">
        <v>8157</v>
      </c>
      <c r="AC424" s="0" t="s">
        <v>62</v>
      </c>
      <c r="AD424" s="0" t="s">
        <v>62</v>
      </c>
      <c r="AE424" s="0" t="s">
        <v>62</v>
      </c>
      <c r="AF424" s="0" t="s">
        <v>8161</v>
      </c>
      <c r="AG424" s="0" t="s">
        <v>8162</v>
      </c>
      <c r="AH424" s="0" t="s">
        <v>8161</v>
      </c>
      <c r="AI424" s="0" t="s">
        <v>8187</v>
      </c>
      <c r="AJ424" s="0" t="s">
        <v>8161</v>
      </c>
      <c r="AK424" s="0" t="s">
        <v>8187</v>
      </c>
      <c r="AL424" s="0" t="s">
        <v>7061</v>
      </c>
    </row>
    <row customHeight="1" ht="11.25">
      <c r="A425" s="0" t="s">
        <v>22</v>
      </c>
      <c r="B425" s="0" t="s">
        <v>48</v>
      </c>
      <c r="C425" s="0" t="s">
        <v>50</v>
      </c>
      <c r="D425" s="0" t="s">
        <v>22</v>
      </c>
      <c r="E425" s="0" t="s">
        <v>8133</v>
      </c>
      <c r="F425" s="0" t="s">
        <v>4556</v>
      </c>
      <c r="G425" s="0" t="s">
        <v>6826</v>
      </c>
      <c r="H425" s="0" t="s">
        <v>6844</v>
      </c>
      <c r="I425" s="0" t="s">
        <v>6845</v>
      </c>
      <c r="J425" s="0" t="s">
        <v>8134</v>
      </c>
      <c r="K425" s="0" t="s">
        <v>8188</v>
      </c>
      <c r="L425" s="0" t="s">
        <v>8136</v>
      </c>
      <c r="M425" s="0" t="s">
        <v>102</v>
      </c>
      <c r="N425" s="0" t="s">
        <v>137</v>
      </c>
      <c r="O425" s="0" t="s">
        <v>6826</v>
      </c>
      <c r="P425" s="0" t="s">
        <v>6844</v>
      </c>
      <c r="Q425" s="0" t="s">
        <v>6845</v>
      </c>
      <c r="R425" s="0" t="s">
        <v>8134</v>
      </c>
      <c r="S425" s="0" t="s">
        <v>8188</v>
      </c>
      <c r="T425" s="0" t="s">
        <v>7043</v>
      </c>
      <c r="U425" s="0" t="s">
        <v>7044</v>
      </c>
      <c r="V425" s="0" t="s">
        <v>764</v>
      </c>
      <c r="W425" s="0" t="s">
        <v>7045</v>
      </c>
      <c r="X425" s="0" t="s">
        <v>7046</v>
      </c>
      <c r="Y425" s="0" t="s">
        <v>7044</v>
      </c>
      <c r="Z425" s="0" t="s">
        <v>8116</v>
      </c>
      <c r="AA425" s="0" t="s">
        <v>7846</v>
      </c>
      <c r="AB425" s="0" t="s">
        <v>8117</v>
      </c>
      <c r="AC425" s="0" t="s">
        <v>62</v>
      </c>
      <c r="AD425" s="0" t="s">
        <v>62</v>
      </c>
      <c r="AE425" s="0" t="s">
        <v>62</v>
      </c>
      <c r="AF425" s="0" t="s">
        <v>7737</v>
      </c>
      <c r="AG425" s="0" t="s">
        <v>8137</v>
      </c>
      <c r="AH425" s="0" t="s">
        <v>7141</v>
      </c>
      <c r="AI425" s="0" t="s">
        <v>8189</v>
      </c>
      <c r="AJ425" s="0" t="s">
        <v>7141</v>
      </c>
      <c r="AK425" s="0" t="s">
        <v>8189</v>
      </c>
      <c r="AL425" s="0" t="s">
        <v>7061</v>
      </c>
    </row>
    <row customHeight="1" ht="11.25">
      <c r="A426" s="0" t="s">
        <v>22</v>
      </c>
      <c r="B426" s="0" t="s">
        <v>48</v>
      </c>
      <c r="C426" s="0" t="s">
        <v>50</v>
      </c>
      <c r="D426" s="0" t="s">
        <v>22</v>
      </c>
      <c r="E426" s="0" t="s">
        <v>8171</v>
      </c>
      <c r="F426" s="0" t="s">
        <v>4556</v>
      </c>
      <c r="G426" s="0" t="s">
        <v>6826</v>
      </c>
      <c r="H426" s="0" t="s">
        <v>6844</v>
      </c>
      <c r="I426" s="0" t="s">
        <v>6845</v>
      </c>
      <c r="J426" s="0" t="s">
        <v>8164</v>
      </c>
      <c r="K426" s="0" t="s">
        <v>8190</v>
      </c>
      <c r="L426" s="0" t="s">
        <v>8172</v>
      </c>
      <c r="M426" s="0" t="s">
        <v>5291</v>
      </c>
      <c r="N426" s="0" t="s">
        <v>137</v>
      </c>
      <c r="O426" s="0" t="s">
        <v>6826</v>
      </c>
      <c r="P426" s="0" t="s">
        <v>6844</v>
      </c>
      <c r="Q426" s="0" t="s">
        <v>6845</v>
      </c>
      <c r="R426" s="0" t="s">
        <v>8164</v>
      </c>
      <c r="S426" s="0" t="s">
        <v>8190</v>
      </c>
      <c r="T426" s="0" t="s">
        <v>7043</v>
      </c>
      <c r="U426" s="0" t="s">
        <v>7044</v>
      </c>
      <c r="V426" s="0" t="s">
        <v>764</v>
      </c>
      <c r="W426" s="0" t="s">
        <v>7045</v>
      </c>
      <c r="X426" s="0" t="s">
        <v>7046</v>
      </c>
      <c r="Y426" s="0" t="s">
        <v>7044</v>
      </c>
      <c r="Z426" s="0" t="s">
        <v>8173</v>
      </c>
      <c r="AA426" s="0" t="s">
        <v>8174</v>
      </c>
      <c r="AB426" s="0" t="s">
        <v>8175</v>
      </c>
      <c r="AC426" s="0" t="s">
        <v>62</v>
      </c>
      <c r="AD426" s="0" t="s">
        <v>62</v>
      </c>
      <c r="AE426" s="0" t="s">
        <v>62</v>
      </c>
      <c r="AF426" s="0" t="s">
        <v>8176</v>
      </c>
      <c r="AG426" s="0" t="s">
        <v>8177</v>
      </c>
      <c r="AH426" s="0" t="s">
        <v>8176</v>
      </c>
      <c r="AI426" s="0" t="s">
        <v>8191</v>
      </c>
      <c r="AJ426" s="0" t="s">
        <v>8176</v>
      </c>
      <c r="AK426" s="0" t="s">
        <v>8191</v>
      </c>
      <c r="AL426" s="0" t="s">
        <v>7061</v>
      </c>
    </row>
    <row customHeight="1" ht="11.25">
      <c r="A427" s="0" t="s">
        <v>22</v>
      </c>
      <c r="B427" s="0" t="s">
        <v>48</v>
      </c>
      <c r="C427" s="0" t="s">
        <v>50</v>
      </c>
      <c r="D427" s="0" t="s">
        <v>22</v>
      </c>
      <c r="E427" s="0" t="s">
        <v>8192</v>
      </c>
      <c r="F427" s="0" t="s">
        <v>4556</v>
      </c>
      <c r="G427" s="0" t="s">
        <v>153</v>
      </c>
      <c r="H427" s="0" t="s">
        <v>153</v>
      </c>
      <c r="I427" s="0" t="s">
        <v>154</v>
      </c>
      <c r="J427" s="0" t="s">
        <v>8193</v>
      </c>
      <c r="K427" s="0" t="s">
        <v>8194</v>
      </c>
      <c r="L427" s="0" t="s">
        <v>7227</v>
      </c>
      <c r="M427" s="0" t="s">
        <v>135</v>
      </c>
      <c r="N427" s="0" t="s">
        <v>137</v>
      </c>
      <c r="O427" s="0" t="s">
        <v>153</v>
      </c>
      <c r="P427" s="0" t="s">
        <v>153</v>
      </c>
      <c r="Q427" s="0" t="s">
        <v>154</v>
      </c>
      <c r="R427" s="0" t="s">
        <v>8193</v>
      </c>
      <c r="S427" s="0" t="s">
        <v>8194</v>
      </c>
      <c r="T427" s="0" t="s">
        <v>7043</v>
      </c>
      <c r="U427" s="0" t="s">
        <v>7044</v>
      </c>
      <c r="V427" s="0" t="s">
        <v>764</v>
      </c>
      <c r="W427" s="0" t="s">
        <v>7045</v>
      </c>
      <c r="X427" s="0" t="s">
        <v>7046</v>
      </c>
      <c r="Y427" s="0" t="s">
        <v>7044</v>
      </c>
      <c r="Z427" s="0" t="s">
        <v>8195</v>
      </c>
      <c r="AA427" s="0" t="s">
        <v>8196</v>
      </c>
      <c r="AB427" s="0" t="s">
        <v>8197</v>
      </c>
      <c r="AC427" s="0" t="s">
        <v>62</v>
      </c>
      <c r="AD427" s="0" t="s">
        <v>62</v>
      </c>
      <c r="AE427" s="0" t="s">
        <v>62</v>
      </c>
      <c r="AF427" s="0" t="s">
        <v>8198</v>
      </c>
      <c r="AG427" s="0" t="s">
        <v>8199</v>
      </c>
      <c r="AH427" s="0" t="s">
        <v>8198</v>
      </c>
      <c r="AI427" s="0" t="s">
        <v>8200</v>
      </c>
      <c r="AJ427" s="0" t="s">
        <v>8198</v>
      </c>
      <c r="AK427" s="0" t="s">
        <v>8200</v>
      </c>
      <c r="AL427" s="0" t="s">
        <v>7054</v>
      </c>
    </row>
    <row customHeight="1" ht="11.25">
      <c r="A428" s="0" t="s">
        <v>22</v>
      </c>
      <c r="B428" s="0" t="s">
        <v>48</v>
      </c>
      <c r="C428" s="0" t="s">
        <v>50</v>
      </c>
      <c r="D428" s="0" t="s">
        <v>22</v>
      </c>
      <c r="E428" s="0" t="s">
        <v>8192</v>
      </c>
      <c r="F428" s="0" t="s">
        <v>4556</v>
      </c>
      <c r="G428" s="0" t="s">
        <v>153</v>
      </c>
      <c r="H428" s="0" t="s">
        <v>153</v>
      </c>
      <c r="I428" s="0" t="s">
        <v>154</v>
      </c>
      <c r="J428" s="0" t="s">
        <v>8193</v>
      </c>
      <c r="K428" s="0" t="s">
        <v>8194</v>
      </c>
      <c r="L428" s="0" t="s">
        <v>7227</v>
      </c>
      <c r="M428" s="0" t="s">
        <v>135</v>
      </c>
      <c r="N428" s="0" t="s">
        <v>137</v>
      </c>
      <c r="O428" s="0" t="s">
        <v>153</v>
      </c>
      <c r="P428" s="0" t="s">
        <v>153</v>
      </c>
      <c r="Q428" s="0" t="s">
        <v>154</v>
      </c>
      <c r="R428" s="0" t="s">
        <v>8193</v>
      </c>
      <c r="S428" s="0" t="s">
        <v>8194</v>
      </c>
      <c r="T428" s="0" t="s">
        <v>7043</v>
      </c>
      <c r="U428" s="0" t="s">
        <v>7044</v>
      </c>
      <c r="V428" s="0" t="s">
        <v>764</v>
      </c>
      <c r="W428" s="0" t="s">
        <v>7045</v>
      </c>
      <c r="X428" s="0" t="s">
        <v>7046</v>
      </c>
      <c r="Y428" s="0" t="s">
        <v>7044</v>
      </c>
      <c r="Z428" s="0" t="s">
        <v>8195</v>
      </c>
      <c r="AA428" s="0" t="s">
        <v>8196</v>
      </c>
      <c r="AB428" s="0" t="s">
        <v>8197</v>
      </c>
      <c r="AC428" s="0" t="s">
        <v>62</v>
      </c>
      <c r="AD428" s="0" t="s">
        <v>62</v>
      </c>
      <c r="AE428" s="0" t="s">
        <v>62</v>
      </c>
      <c r="AF428" s="0" t="s">
        <v>8198</v>
      </c>
      <c r="AG428" s="0" t="s">
        <v>8199</v>
      </c>
      <c r="AH428" s="0" t="s">
        <v>8198</v>
      </c>
      <c r="AI428" s="0" t="s">
        <v>8199</v>
      </c>
      <c r="AJ428" s="0" t="s">
        <v>8198</v>
      </c>
      <c r="AK428" s="0" t="s">
        <v>8199</v>
      </c>
      <c r="AL428" s="0" t="s">
        <v>7055</v>
      </c>
    </row>
    <row customHeight="1" ht="11.25">
      <c r="A429" s="0" t="s">
        <v>22</v>
      </c>
      <c r="B429" s="0" t="s">
        <v>48</v>
      </c>
      <c r="C429" s="0" t="s">
        <v>50</v>
      </c>
      <c r="D429" s="0" t="s">
        <v>22</v>
      </c>
      <c r="E429" s="0" t="s">
        <v>8201</v>
      </c>
      <c r="F429" s="0" t="s">
        <v>4556</v>
      </c>
      <c r="G429" s="0" t="s">
        <v>153</v>
      </c>
      <c r="H429" s="0" t="s">
        <v>153</v>
      </c>
      <c r="I429" s="0" t="s">
        <v>154</v>
      </c>
      <c r="J429" s="0" t="s">
        <v>8193</v>
      </c>
      <c r="K429" s="0" t="s">
        <v>8194</v>
      </c>
      <c r="L429" s="0" t="s">
        <v>8202</v>
      </c>
      <c r="M429" s="0" t="s">
        <v>8203</v>
      </c>
      <c r="N429" s="0" t="s">
        <v>137</v>
      </c>
      <c r="O429" s="0" t="s">
        <v>153</v>
      </c>
      <c r="P429" s="0" t="s">
        <v>153</v>
      </c>
      <c r="Q429" s="0" t="s">
        <v>154</v>
      </c>
      <c r="R429" s="0" t="s">
        <v>8193</v>
      </c>
      <c r="S429" s="0" t="s">
        <v>8194</v>
      </c>
      <c r="T429" s="0" t="s">
        <v>7043</v>
      </c>
      <c r="U429" s="0" t="s">
        <v>7044</v>
      </c>
      <c r="V429" s="0" t="s">
        <v>764</v>
      </c>
      <c r="W429" s="0" t="s">
        <v>7045</v>
      </c>
      <c r="X429" s="0" t="s">
        <v>7046</v>
      </c>
      <c r="Y429" s="0" t="s">
        <v>7044</v>
      </c>
      <c r="Z429" s="0" t="s">
        <v>8195</v>
      </c>
      <c r="AA429" s="0" t="s">
        <v>8196</v>
      </c>
      <c r="AB429" s="0" t="s">
        <v>8197</v>
      </c>
      <c r="AC429" s="0" t="s">
        <v>62</v>
      </c>
      <c r="AD429" s="0" t="s">
        <v>62</v>
      </c>
      <c r="AE429" s="0" t="s">
        <v>62</v>
      </c>
      <c r="AF429" s="0" t="s">
        <v>8204</v>
      </c>
      <c r="AG429" s="0" t="s">
        <v>8205</v>
      </c>
      <c r="AH429" s="0" t="s">
        <v>8204</v>
      </c>
      <c r="AI429" s="0" t="s">
        <v>8206</v>
      </c>
      <c r="AJ429" s="0" t="s">
        <v>8204</v>
      </c>
      <c r="AK429" s="0" t="s">
        <v>8206</v>
      </c>
      <c r="AL429" s="0" t="s">
        <v>7055</v>
      </c>
    </row>
    <row customHeight="1" ht="11.25">
      <c r="A430" s="0" t="s">
        <v>22</v>
      </c>
      <c r="B430" s="0" t="s">
        <v>48</v>
      </c>
      <c r="C430" s="0" t="s">
        <v>50</v>
      </c>
      <c r="D430" s="0" t="s">
        <v>22</v>
      </c>
      <c r="E430" s="0" t="s">
        <v>8201</v>
      </c>
      <c r="F430" s="0" t="s">
        <v>4556</v>
      </c>
      <c r="G430" s="0" t="s">
        <v>153</v>
      </c>
      <c r="H430" s="0" t="s">
        <v>153</v>
      </c>
      <c r="I430" s="0" t="s">
        <v>154</v>
      </c>
      <c r="J430" s="0" t="s">
        <v>8193</v>
      </c>
      <c r="K430" s="0" t="s">
        <v>8194</v>
      </c>
      <c r="L430" s="0" t="s">
        <v>8202</v>
      </c>
      <c r="M430" s="0" t="s">
        <v>8203</v>
      </c>
      <c r="N430" s="0" t="s">
        <v>137</v>
      </c>
      <c r="O430" s="0" t="s">
        <v>153</v>
      </c>
      <c r="P430" s="0" t="s">
        <v>153</v>
      </c>
      <c r="Q430" s="0" t="s">
        <v>154</v>
      </c>
      <c r="R430" s="0" t="s">
        <v>8193</v>
      </c>
      <c r="S430" s="0" t="s">
        <v>8194</v>
      </c>
      <c r="T430" s="0" t="s">
        <v>7043</v>
      </c>
      <c r="U430" s="0" t="s">
        <v>7044</v>
      </c>
      <c r="V430" s="0" t="s">
        <v>764</v>
      </c>
      <c r="W430" s="0" t="s">
        <v>7045</v>
      </c>
      <c r="X430" s="0" t="s">
        <v>7046</v>
      </c>
      <c r="Y430" s="0" t="s">
        <v>7044</v>
      </c>
      <c r="Z430" s="0" t="s">
        <v>8195</v>
      </c>
      <c r="AA430" s="0" t="s">
        <v>8196</v>
      </c>
      <c r="AB430" s="0" t="s">
        <v>8197</v>
      </c>
      <c r="AC430" s="0" t="s">
        <v>62</v>
      </c>
      <c r="AD430" s="0" t="s">
        <v>62</v>
      </c>
      <c r="AE430" s="0" t="s">
        <v>62</v>
      </c>
      <c r="AF430" s="0" t="s">
        <v>8204</v>
      </c>
      <c r="AG430" s="0" t="s">
        <v>8205</v>
      </c>
      <c r="AH430" s="0" t="s">
        <v>8204</v>
      </c>
      <c r="AI430" s="0" t="s">
        <v>8205</v>
      </c>
      <c r="AJ430" s="0" t="s">
        <v>8204</v>
      </c>
      <c r="AK430" s="0" t="s">
        <v>8205</v>
      </c>
      <c r="AL430" s="0" t="s">
        <v>7055</v>
      </c>
    </row>
    <row customHeight="1" ht="11.25">
      <c r="A431" s="0" t="s">
        <v>22</v>
      </c>
      <c r="B431" s="0" t="s">
        <v>48</v>
      </c>
      <c r="C431" s="0" t="s">
        <v>50</v>
      </c>
      <c r="D431" s="0" t="s">
        <v>22</v>
      </c>
      <c r="E431" s="0" t="s">
        <v>8207</v>
      </c>
      <c r="F431" s="0" t="s">
        <v>4556</v>
      </c>
      <c r="G431" s="0" t="s">
        <v>153</v>
      </c>
      <c r="H431" s="0" t="s">
        <v>153</v>
      </c>
      <c r="I431" s="0" t="s">
        <v>154</v>
      </c>
      <c r="J431" s="0" t="s">
        <v>8193</v>
      </c>
      <c r="K431" s="0" t="s">
        <v>8194</v>
      </c>
      <c r="L431" s="0" t="s">
        <v>8208</v>
      </c>
      <c r="M431" s="0" t="s">
        <v>183</v>
      </c>
      <c r="N431" s="0" t="s">
        <v>137</v>
      </c>
      <c r="O431" s="0" t="s">
        <v>153</v>
      </c>
      <c r="P431" s="0" t="s">
        <v>153</v>
      </c>
      <c r="Q431" s="0" t="s">
        <v>154</v>
      </c>
      <c r="R431" s="0" t="s">
        <v>8193</v>
      </c>
      <c r="S431" s="0" t="s">
        <v>8194</v>
      </c>
      <c r="T431" s="0" t="s">
        <v>7043</v>
      </c>
      <c r="U431" s="0" t="s">
        <v>7044</v>
      </c>
      <c r="V431" s="0" t="s">
        <v>764</v>
      </c>
      <c r="W431" s="0" t="s">
        <v>7045</v>
      </c>
      <c r="X431" s="0" t="s">
        <v>7046</v>
      </c>
      <c r="Y431" s="0" t="s">
        <v>7044</v>
      </c>
      <c r="Z431" s="0" t="s">
        <v>8195</v>
      </c>
      <c r="AA431" s="0" t="s">
        <v>8196</v>
      </c>
      <c r="AB431" s="0" t="s">
        <v>8197</v>
      </c>
      <c r="AC431" s="0" t="s">
        <v>62</v>
      </c>
      <c r="AD431" s="0" t="s">
        <v>62</v>
      </c>
      <c r="AE431" s="0" t="s">
        <v>62</v>
      </c>
      <c r="AF431" s="0" t="s">
        <v>8209</v>
      </c>
      <c r="AG431" s="0" t="s">
        <v>8210</v>
      </c>
      <c r="AH431" s="0" t="s">
        <v>8209</v>
      </c>
      <c r="AI431" s="0" t="s">
        <v>8211</v>
      </c>
      <c r="AJ431" s="0" t="s">
        <v>8209</v>
      </c>
      <c r="AK431" s="0" t="s">
        <v>8211</v>
      </c>
      <c r="AL431" s="0" t="s">
        <v>7061</v>
      </c>
    </row>
    <row customHeight="1" ht="11.25">
      <c r="A432" s="0" t="s">
        <v>22</v>
      </c>
      <c r="B432" s="0" t="s">
        <v>48</v>
      </c>
      <c r="C432" s="0" t="s">
        <v>50</v>
      </c>
      <c r="D432" s="0" t="s">
        <v>22</v>
      </c>
      <c r="E432" s="0" t="s">
        <v>8207</v>
      </c>
      <c r="F432" s="0" t="s">
        <v>4556</v>
      </c>
      <c r="G432" s="0" t="s">
        <v>153</v>
      </c>
      <c r="H432" s="0" t="s">
        <v>153</v>
      </c>
      <c r="I432" s="0" t="s">
        <v>154</v>
      </c>
      <c r="J432" s="0" t="s">
        <v>8193</v>
      </c>
      <c r="K432" s="0" t="s">
        <v>8194</v>
      </c>
      <c r="L432" s="0" t="s">
        <v>8208</v>
      </c>
      <c r="M432" s="0" t="s">
        <v>183</v>
      </c>
      <c r="N432" s="0" t="s">
        <v>137</v>
      </c>
      <c r="O432" s="0" t="s">
        <v>153</v>
      </c>
      <c r="P432" s="0" t="s">
        <v>153</v>
      </c>
      <c r="Q432" s="0" t="s">
        <v>154</v>
      </c>
      <c r="R432" s="0" t="s">
        <v>8193</v>
      </c>
      <c r="S432" s="0" t="s">
        <v>8194</v>
      </c>
      <c r="T432" s="0" t="s">
        <v>7043</v>
      </c>
      <c r="U432" s="0" t="s">
        <v>7044</v>
      </c>
      <c r="V432" s="0" t="s">
        <v>764</v>
      </c>
      <c r="W432" s="0" t="s">
        <v>7045</v>
      </c>
      <c r="X432" s="0" t="s">
        <v>7046</v>
      </c>
      <c r="Y432" s="0" t="s">
        <v>7044</v>
      </c>
      <c r="Z432" s="0" t="s">
        <v>8195</v>
      </c>
      <c r="AA432" s="0" t="s">
        <v>8196</v>
      </c>
      <c r="AB432" s="0" t="s">
        <v>8197</v>
      </c>
      <c r="AC432" s="0" t="s">
        <v>62</v>
      </c>
      <c r="AD432" s="0" t="s">
        <v>62</v>
      </c>
      <c r="AE432" s="0" t="s">
        <v>62</v>
      </c>
      <c r="AF432" s="0" t="s">
        <v>8209</v>
      </c>
      <c r="AG432" s="0" t="s">
        <v>8210</v>
      </c>
      <c r="AH432" s="0" t="s">
        <v>8209</v>
      </c>
      <c r="AI432" s="0" t="s">
        <v>8210</v>
      </c>
      <c r="AJ432" s="0" t="s">
        <v>8209</v>
      </c>
      <c r="AK432" s="0" t="s">
        <v>8210</v>
      </c>
      <c r="AL432" s="0" t="s">
        <v>7061</v>
      </c>
    </row>
    <row customHeight="1" ht="11.25">
      <c r="A433" s="0" t="s">
        <v>22</v>
      </c>
      <c r="B433" s="0" t="s">
        <v>48</v>
      </c>
      <c r="C433" s="0" t="s">
        <v>50</v>
      </c>
      <c r="D433" s="0" t="s">
        <v>22</v>
      </c>
      <c r="E433" s="0" t="s">
        <v>8212</v>
      </c>
      <c r="F433" s="0" t="s">
        <v>4556</v>
      </c>
      <c r="G433" s="0" t="s">
        <v>153</v>
      </c>
      <c r="H433" s="0" t="s">
        <v>153</v>
      </c>
      <c r="I433" s="0" t="s">
        <v>154</v>
      </c>
      <c r="J433" s="0" t="s">
        <v>8193</v>
      </c>
      <c r="K433" s="0" t="s">
        <v>8194</v>
      </c>
      <c r="L433" s="0" t="s">
        <v>7100</v>
      </c>
      <c r="M433" s="0" t="s">
        <v>183</v>
      </c>
      <c r="N433" s="0" t="s">
        <v>137</v>
      </c>
      <c r="O433" s="0" t="s">
        <v>153</v>
      </c>
      <c r="P433" s="0" t="s">
        <v>153</v>
      </c>
      <c r="Q433" s="0" t="s">
        <v>154</v>
      </c>
      <c r="R433" s="0" t="s">
        <v>8193</v>
      </c>
      <c r="S433" s="0" t="s">
        <v>8194</v>
      </c>
      <c r="T433" s="0" t="s">
        <v>7043</v>
      </c>
      <c r="U433" s="0" t="s">
        <v>7044</v>
      </c>
      <c r="V433" s="0" t="s">
        <v>764</v>
      </c>
      <c r="W433" s="0" t="s">
        <v>7045</v>
      </c>
      <c r="X433" s="0" t="s">
        <v>7046</v>
      </c>
      <c r="Y433" s="0" t="s">
        <v>7044</v>
      </c>
      <c r="Z433" s="0" t="s">
        <v>8213</v>
      </c>
      <c r="AA433" s="0" t="s">
        <v>8196</v>
      </c>
      <c r="AB433" s="0" t="s">
        <v>8214</v>
      </c>
      <c r="AC433" s="0" t="s">
        <v>62</v>
      </c>
      <c r="AD433" s="0" t="s">
        <v>62</v>
      </c>
      <c r="AE433" s="0" t="s">
        <v>62</v>
      </c>
      <c r="AF433" s="0" t="s">
        <v>7871</v>
      </c>
      <c r="AG433" s="0" t="s">
        <v>8132</v>
      </c>
      <c r="AH433" s="0" t="s">
        <v>7871</v>
      </c>
      <c r="AI433" s="0" t="s">
        <v>8132</v>
      </c>
      <c r="AJ433" s="0" t="s">
        <v>7871</v>
      </c>
      <c r="AK433" s="0" t="s">
        <v>8132</v>
      </c>
      <c r="AL433" s="0" t="s">
        <v>7061</v>
      </c>
    </row>
    <row customHeight="1" ht="11.25">
      <c r="A434" s="0" t="s">
        <v>22</v>
      </c>
      <c r="B434" s="0" t="s">
        <v>48</v>
      </c>
      <c r="C434" s="0" t="s">
        <v>50</v>
      </c>
      <c r="D434" s="0" t="s">
        <v>22</v>
      </c>
      <c r="E434" s="0" t="s">
        <v>8212</v>
      </c>
      <c r="F434" s="0" t="s">
        <v>4556</v>
      </c>
      <c r="G434" s="0" t="s">
        <v>153</v>
      </c>
      <c r="H434" s="0" t="s">
        <v>153</v>
      </c>
      <c r="I434" s="0" t="s">
        <v>154</v>
      </c>
      <c r="J434" s="0" t="s">
        <v>8193</v>
      </c>
      <c r="K434" s="0" t="s">
        <v>8194</v>
      </c>
      <c r="L434" s="0" t="s">
        <v>7100</v>
      </c>
      <c r="M434" s="0" t="s">
        <v>183</v>
      </c>
      <c r="N434" s="0" t="s">
        <v>137</v>
      </c>
      <c r="O434" s="0" t="s">
        <v>153</v>
      </c>
      <c r="P434" s="0" t="s">
        <v>153</v>
      </c>
      <c r="Q434" s="0" t="s">
        <v>154</v>
      </c>
      <c r="R434" s="0" t="s">
        <v>8193</v>
      </c>
      <c r="S434" s="0" t="s">
        <v>8194</v>
      </c>
      <c r="T434" s="0" t="s">
        <v>7043</v>
      </c>
      <c r="U434" s="0" t="s">
        <v>7044</v>
      </c>
      <c r="V434" s="0" t="s">
        <v>764</v>
      </c>
      <c r="W434" s="0" t="s">
        <v>7045</v>
      </c>
      <c r="X434" s="0" t="s">
        <v>7046</v>
      </c>
      <c r="Y434" s="0" t="s">
        <v>7044</v>
      </c>
      <c r="Z434" s="0" t="s">
        <v>8213</v>
      </c>
      <c r="AA434" s="0" t="s">
        <v>8196</v>
      </c>
      <c r="AB434" s="0" t="s">
        <v>8214</v>
      </c>
      <c r="AC434" s="0" t="s">
        <v>62</v>
      </c>
      <c r="AD434" s="0" t="s">
        <v>62</v>
      </c>
      <c r="AE434" s="0" t="s">
        <v>62</v>
      </c>
      <c r="AF434" s="0" t="s">
        <v>7871</v>
      </c>
      <c r="AG434" s="0" t="s">
        <v>8132</v>
      </c>
      <c r="AH434" s="0" t="s">
        <v>7871</v>
      </c>
      <c r="AI434" s="0" t="s">
        <v>8215</v>
      </c>
      <c r="AJ434" s="0" t="s">
        <v>7871</v>
      </c>
      <c r="AK434" s="0" t="s">
        <v>8215</v>
      </c>
      <c r="AL434" s="0" t="s">
        <v>7061</v>
      </c>
    </row>
    <row customHeight="1" ht="11.25">
      <c r="A435" s="0" t="s">
        <v>22</v>
      </c>
      <c r="B435" s="0" t="s">
        <v>48</v>
      </c>
      <c r="C435" s="0" t="s">
        <v>50</v>
      </c>
      <c r="D435" s="0" t="s">
        <v>22</v>
      </c>
      <c r="E435" s="0" t="s">
        <v>8216</v>
      </c>
      <c r="F435" s="0" t="s">
        <v>4556</v>
      </c>
      <c r="G435" s="0" t="s">
        <v>153</v>
      </c>
      <c r="H435" s="0" t="s">
        <v>153</v>
      </c>
      <c r="I435" s="0" t="s">
        <v>154</v>
      </c>
      <c r="J435" s="0" t="s">
        <v>8193</v>
      </c>
      <c r="K435" s="0" t="s">
        <v>8194</v>
      </c>
      <c r="L435" s="0" t="s">
        <v>8217</v>
      </c>
      <c r="M435" s="0" t="s">
        <v>239</v>
      </c>
      <c r="N435" s="0" t="s">
        <v>137</v>
      </c>
      <c r="O435" s="0" t="s">
        <v>153</v>
      </c>
      <c r="P435" s="0" t="s">
        <v>153</v>
      </c>
      <c r="Q435" s="0" t="s">
        <v>154</v>
      </c>
      <c r="R435" s="0" t="s">
        <v>8193</v>
      </c>
      <c r="S435" s="0" t="s">
        <v>8194</v>
      </c>
      <c r="T435" s="0" t="s">
        <v>7043</v>
      </c>
      <c r="U435" s="0" t="s">
        <v>7044</v>
      </c>
      <c r="V435" s="0" t="s">
        <v>764</v>
      </c>
      <c r="W435" s="0" t="s">
        <v>7045</v>
      </c>
      <c r="X435" s="0" t="s">
        <v>7046</v>
      </c>
      <c r="Y435" s="0" t="s">
        <v>7044</v>
      </c>
      <c r="Z435" s="0" t="s">
        <v>8195</v>
      </c>
      <c r="AA435" s="0" t="s">
        <v>8196</v>
      </c>
      <c r="AB435" s="0" t="s">
        <v>8197</v>
      </c>
      <c r="AC435" s="0" t="s">
        <v>62</v>
      </c>
      <c r="AD435" s="0" t="s">
        <v>62</v>
      </c>
      <c r="AE435" s="0" t="s">
        <v>62</v>
      </c>
      <c r="AF435" s="0" t="s">
        <v>8218</v>
      </c>
      <c r="AG435" s="0" t="s">
        <v>8219</v>
      </c>
      <c r="AH435" s="0" t="s">
        <v>8218</v>
      </c>
      <c r="AI435" s="0" t="s">
        <v>8220</v>
      </c>
      <c r="AJ435" s="0" t="s">
        <v>8218</v>
      </c>
      <c r="AK435" s="0" t="s">
        <v>8220</v>
      </c>
      <c r="AL435" s="0" t="s">
        <v>7061</v>
      </c>
    </row>
    <row customHeight="1" ht="11.25">
      <c r="A436" s="0" t="s">
        <v>22</v>
      </c>
      <c r="B436" s="0" t="s">
        <v>48</v>
      </c>
      <c r="C436" s="0" t="s">
        <v>50</v>
      </c>
      <c r="D436" s="0" t="s">
        <v>22</v>
      </c>
      <c r="E436" s="0" t="s">
        <v>8216</v>
      </c>
      <c r="F436" s="0" t="s">
        <v>4556</v>
      </c>
      <c r="G436" s="0" t="s">
        <v>153</v>
      </c>
      <c r="H436" s="0" t="s">
        <v>153</v>
      </c>
      <c r="I436" s="0" t="s">
        <v>154</v>
      </c>
      <c r="J436" s="0" t="s">
        <v>8193</v>
      </c>
      <c r="K436" s="0" t="s">
        <v>8194</v>
      </c>
      <c r="L436" s="0" t="s">
        <v>8217</v>
      </c>
      <c r="M436" s="0" t="s">
        <v>239</v>
      </c>
      <c r="N436" s="0" t="s">
        <v>137</v>
      </c>
      <c r="O436" s="0" t="s">
        <v>153</v>
      </c>
      <c r="P436" s="0" t="s">
        <v>153</v>
      </c>
      <c r="Q436" s="0" t="s">
        <v>154</v>
      </c>
      <c r="R436" s="0" t="s">
        <v>8193</v>
      </c>
      <c r="S436" s="0" t="s">
        <v>8194</v>
      </c>
      <c r="T436" s="0" t="s">
        <v>7043</v>
      </c>
      <c r="U436" s="0" t="s">
        <v>7044</v>
      </c>
      <c r="V436" s="0" t="s">
        <v>764</v>
      </c>
      <c r="W436" s="0" t="s">
        <v>7045</v>
      </c>
      <c r="X436" s="0" t="s">
        <v>7046</v>
      </c>
      <c r="Y436" s="0" t="s">
        <v>7044</v>
      </c>
      <c r="Z436" s="0" t="s">
        <v>8195</v>
      </c>
      <c r="AA436" s="0" t="s">
        <v>8196</v>
      </c>
      <c r="AB436" s="0" t="s">
        <v>8197</v>
      </c>
      <c r="AC436" s="0" t="s">
        <v>62</v>
      </c>
      <c r="AD436" s="0" t="s">
        <v>62</v>
      </c>
      <c r="AE436" s="0" t="s">
        <v>62</v>
      </c>
      <c r="AF436" s="0" t="s">
        <v>8218</v>
      </c>
      <c r="AG436" s="0" t="s">
        <v>8219</v>
      </c>
      <c r="AH436" s="0" t="s">
        <v>8218</v>
      </c>
      <c r="AI436" s="0" t="s">
        <v>8219</v>
      </c>
      <c r="AJ436" s="0" t="s">
        <v>8218</v>
      </c>
      <c r="AK436" s="0" t="s">
        <v>8219</v>
      </c>
      <c r="AL436" s="0" t="s">
        <v>7061</v>
      </c>
    </row>
    <row customHeight="1" ht="11.25">
      <c r="A437" s="0" t="s">
        <v>22</v>
      </c>
      <c r="B437" s="0" t="s">
        <v>48</v>
      </c>
      <c r="C437" s="0" t="s">
        <v>50</v>
      </c>
      <c r="D437" s="0" t="s">
        <v>22</v>
      </c>
      <c r="E437" s="0" t="s">
        <v>8221</v>
      </c>
      <c r="F437" s="0" t="s">
        <v>4556</v>
      </c>
      <c r="G437" s="0" t="s">
        <v>153</v>
      </c>
      <c r="H437" s="0" t="s">
        <v>153</v>
      </c>
      <c r="I437" s="0" t="s">
        <v>154</v>
      </c>
      <c r="J437" s="0" t="s">
        <v>8222</v>
      </c>
      <c r="K437" s="0" t="s">
        <v>8223</v>
      </c>
      <c r="L437" s="0" t="s">
        <v>8224</v>
      </c>
      <c r="M437" s="0" t="s">
        <v>8225</v>
      </c>
      <c r="N437" s="0" t="s">
        <v>137</v>
      </c>
      <c r="O437" s="0" t="s">
        <v>153</v>
      </c>
      <c r="P437" s="0" t="s">
        <v>153</v>
      </c>
      <c r="Q437" s="0" t="s">
        <v>154</v>
      </c>
      <c r="R437" s="0" t="s">
        <v>8222</v>
      </c>
      <c r="S437" s="0" t="s">
        <v>8223</v>
      </c>
      <c r="T437" s="0" t="s">
        <v>7043</v>
      </c>
      <c r="U437" s="0" t="s">
        <v>7044</v>
      </c>
      <c r="V437" s="0" t="s">
        <v>764</v>
      </c>
      <c r="W437" s="0" t="s">
        <v>7045</v>
      </c>
      <c r="X437" s="0" t="s">
        <v>7046</v>
      </c>
      <c r="Y437" s="0" t="s">
        <v>7044</v>
      </c>
      <c r="Z437" s="0" t="s">
        <v>8226</v>
      </c>
      <c r="AA437" s="0" t="s">
        <v>8227</v>
      </c>
      <c r="AB437" s="0" t="s">
        <v>8228</v>
      </c>
      <c r="AC437" s="0" t="s">
        <v>62</v>
      </c>
      <c r="AD437" s="0" t="s">
        <v>62</v>
      </c>
      <c r="AE437" s="0" t="s">
        <v>62</v>
      </c>
      <c r="AF437" s="0" t="s">
        <v>8229</v>
      </c>
      <c r="AG437" s="0" t="s">
        <v>8230</v>
      </c>
      <c r="AH437" s="0" t="s">
        <v>8229</v>
      </c>
      <c r="AI437" s="0" t="s">
        <v>8230</v>
      </c>
      <c r="AJ437" s="0" t="s">
        <v>8229</v>
      </c>
      <c r="AK437" s="0" t="s">
        <v>8230</v>
      </c>
      <c r="AL437" s="0" t="s">
        <v>7061</v>
      </c>
    </row>
    <row customHeight="1" ht="11.25">
      <c r="A438" s="0" t="s">
        <v>22</v>
      </c>
      <c r="B438" s="0" t="s">
        <v>48</v>
      </c>
      <c r="C438" s="0" t="s">
        <v>50</v>
      </c>
      <c r="D438" s="0" t="s">
        <v>22</v>
      </c>
      <c r="E438" s="0" t="s">
        <v>8221</v>
      </c>
      <c r="F438" s="0" t="s">
        <v>4556</v>
      </c>
      <c r="G438" s="0" t="s">
        <v>153</v>
      </c>
      <c r="H438" s="0" t="s">
        <v>153</v>
      </c>
      <c r="I438" s="0" t="s">
        <v>154</v>
      </c>
      <c r="J438" s="0" t="s">
        <v>8222</v>
      </c>
      <c r="K438" s="0" t="s">
        <v>8223</v>
      </c>
      <c r="L438" s="0" t="s">
        <v>8224</v>
      </c>
      <c r="M438" s="0" t="s">
        <v>8225</v>
      </c>
      <c r="N438" s="0" t="s">
        <v>137</v>
      </c>
      <c r="O438" s="0" t="s">
        <v>153</v>
      </c>
      <c r="P438" s="0" t="s">
        <v>153</v>
      </c>
      <c r="Q438" s="0" t="s">
        <v>154</v>
      </c>
      <c r="R438" s="0" t="s">
        <v>8222</v>
      </c>
      <c r="S438" s="0" t="s">
        <v>8223</v>
      </c>
      <c r="T438" s="0" t="s">
        <v>7043</v>
      </c>
      <c r="U438" s="0" t="s">
        <v>7044</v>
      </c>
      <c r="V438" s="0" t="s">
        <v>764</v>
      </c>
      <c r="W438" s="0" t="s">
        <v>7045</v>
      </c>
      <c r="X438" s="0" t="s">
        <v>7046</v>
      </c>
      <c r="Y438" s="0" t="s">
        <v>7044</v>
      </c>
      <c r="Z438" s="0" t="s">
        <v>8226</v>
      </c>
      <c r="AA438" s="0" t="s">
        <v>8227</v>
      </c>
      <c r="AB438" s="0" t="s">
        <v>8228</v>
      </c>
      <c r="AC438" s="0" t="s">
        <v>62</v>
      </c>
      <c r="AD438" s="0" t="s">
        <v>62</v>
      </c>
      <c r="AE438" s="0" t="s">
        <v>62</v>
      </c>
      <c r="AF438" s="0" t="s">
        <v>8229</v>
      </c>
      <c r="AG438" s="0" t="s">
        <v>8230</v>
      </c>
      <c r="AH438" s="0" t="s">
        <v>8229</v>
      </c>
      <c r="AI438" s="0" t="s">
        <v>8231</v>
      </c>
      <c r="AJ438" s="0" t="s">
        <v>8229</v>
      </c>
      <c r="AK438" s="0" t="s">
        <v>8231</v>
      </c>
      <c r="AL438" s="0" t="s">
        <v>7061</v>
      </c>
    </row>
    <row customHeight="1" ht="11.25">
      <c r="A439" s="0" t="s">
        <v>22</v>
      </c>
      <c r="B439" s="0" t="s">
        <v>48</v>
      </c>
      <c r="C439" s="0" t="s">
        <v>50</v>
      </c>
      <c r="D439" s="0" t="s">
        <v>22</v>
      </c>
      <c r="E439" s="0" t="s">
        <v>8232</v>
      </c>
      <c r="F439" s="0" t="s">
        <v>4556</v>
      </c>
      <c r="G439" s="0" t="s">
        <v>153</v>
      </c>
      <c r="H439" s="0" t="s">
        <v>153</v>
      </c>
      <c r="I439" s="0" t="s">
        <v>154</v>
      </c>
      <c r="J439" s="0" t="s">
        <v>8222</v>
      </c>
      <c r="K439" s="0" t="s">
        <v>8223</v>
      </c>
      <c r="L439" s="0" t="s">
        <v>8233</v>
      </c>
      <c r="M439" s="0" t="s">
        <v>137</v>
      </c>
      <c r="N439" s="0" t="s">
        <v>137</v>
      </c>
      <c r="O439" s="0" t="s">
        <v>153</v>
      </c>
      <c r="P439" s="0" t="s">
        <v>153</v>
      </c>
      <c r="Q439" s="0" t="s">
        <v>154</v>
      </c>
      <c r="R439" s="0" t="s">
        <v>8222</v>
      </c>
      <c r="S439" s="0" t="s">
        <v>8223</v>
      </c>
      <c r="T439" s="0" t="s">
        <v>7043</v>
      </c>
      <c r="U439" s="0" t="s">
        <v>7044</v>
      </c>
      <c r="V439" s="0" t="s">
        <v>764</v>
      </c>
      <c r="W439" s="0" t="s">
        <v>7045</v>
      </c>
      <c r="X439" s="0" t="s">
        <v>7046</v>
      </c>
      <c r="Y439" s="0" t="s">
        <v>7044</v>
      </c>
      <c r="Z439" s="0" t="s">
        <v>8226</v>
      </c>
      <c r="AA439" s="0" t="s">
        <v>8227</v>
      </c>
      <c r="AB439" s="0" t="s">
        <v>8228</v>
      </c>
      <c r="AC439" s="0" t="s">
        <v>62</v>
      </c>
      <c r="AD439" s="0" t="s">
        <v>62</v>
      </c>
      <c r="AE439" s="0" t="s">
        <v>62</v>
      </c>
      <c r="AF439" s="0" t="s">
        <v>7631</v>
      </c>
      <c r="AG439" s="0" t="s">
        <v>8234</v>
      </c>
      <c r="AH439" s="0" t="s">
        <v>7631</v>
      </c>
      <c r="AI439" s="0" t="s">
        <v>8234</v>
      </c>
      <c r="AJ439" s="0" t="s">
        <v>7631</v>
      </c>
      <c r="AK439" s="0" t="s">
        <v>8234</v>
      </c>
      <c r="AL439" s="0" t="s">
        <v>7061</v>
      </c>
    </row>
    <row customHeight="1" ht="11.25">
      <c r="A440" s="0" t="s">
        <v>22</v>
      </c>
      <c r="B440" s="0" t="s">
        <v>48</v>
      </c>
      <c r="C440" s="0" t="s">
        <v>50</v>
      </c>
      <c r="D440" s="0" t="s">
        <v>22</v>
      </c>
      <c r="E440" s="0" t="s">
        <v>8232</v>
      </c>
      <c r="F440" s="0" t="s">
        <v>4556</v>
      </c>
      <c r="G440" s="0" t="s">
        <v>153</v>
      </c>
      <c r="H440" s="0" t="s">
        <v>153</v>
      </c>
      <c r="I440" s="0" t="s">
        <v>154</v>
      </c>
      <c r="J440" s="0" t="s">
        <v>8222</v>
      </c>
      <c r="K440" s="0" t="s">
        <v>8223</v>
      </c>
      <c r="L440" s="0" t="s">
        <v>8233</v>
      </c>
      <c r="M440" s="0" t="s">
        <v>137</v>
      </c>
      <c r="N440" s="0" t="s">
        <v>137</v>
      </c>
      <c r="O440" s="0" t="s">
        <v>153</v>
      </c>
      <c r="P440" s="0" t="s">
        <v>153</v>
      </c>
      <c r="Q440" s="0" t="s">
        <v>154</v>
      </c>
      <c r="R440" s="0" t="s">
        <v>8222</v>
      </c>
      <c r="S440" s="0" t="s">
        <v>8223</v>
      </c>
      <c r="T440" s="0" t="s">
        <v>7043</v>
      </c>
      <c r="U440" s="0" t="s">
        <v>7044</v>
      </c>
      <c r="V440" s="0" t="s">
        <v>764</v>
      </c>
      <c r="W440" s="0" t="s">
        <v>7045</v>
      </c>
      <c r="X440" s="0" t="s">
        <v>7046</v>
      </c>
      <c r="Y440" s="0" t="s">
        <v>7044</v>
      </c>
      <c r="Z440" s="0" t="s">
        <v>8226</v>
      </c>
      <c r="AA440" s="0" t="s">
        <v>8227</v>
      </c>
      <c r="AB440" s="0" t="s">
        <v>8228</v>
      </c>
      <c r="AC440" s="0" t="s">
        <v>62</v>
      </c>
      <c r="AD440" s="0" t="s">
        <v>62</v>
      </c>
      <c r="AE440" s="0" t="s">
        <v>62</v>
      </c>
      <c r="AF440" s="0" t="s">
        <v>7631</v>
      </c>
      <c r="AG440" s="0" t="s">
        <v>8234</v>
      </c>
      <c r="AH440" s="0" t="s">
        <v>7631</v>
      </c>
      <c r="AI440" s="0" t="s">
        <v>8235</v>
      </c>
      <c r="AJ440" s="0" t="s">
        <v>7631</v>
      </c>
      <c r="AK440" s="0" t="s">
        <v>8235</v>
      </c>
      <c r="AL440" s="0" t="s">
        <v>7061</v>
      </c>
    </row>
    <row customHeight="1" ht="11.25">
      <c r="A441" s="0" t="s">
        <v>22</v>
      </c>
      <c r="B441" s="0" t="s">
        <v>48</v>
      </c>
      <c r="C441" s="0" t="s">
        <v>50</v>
      </c>
      <c r="D441" s="0" t="s">
        <v>22</v>
      </c>
      <c r="E441" s="0" t="s">
        <v>8236</v>
      </c>
      <c r="F441" s="0" t="s">
        <v>4556</v>
      </c>
      <c r="G441" s="0" t="s">
        <v>153</v>
      </c>
      <c r="H441" s="0" t="s">
        <v>153</v>
      </c>
      <c r="I441" s="0" t="s">
        <v>154</v>
      </c>
      <c r="J441" s="0" t="s">
        <v>8237</v>
      </c>
      <c r="K441" s="0" t="s">
        <v>8238</v>
      </c>
      <c r="L441" s="0" t="s">
        <v>7946</v>
      </c>
      <c r="M441" s="0" t="s">
        <v>8239</v>
      </c>
      <c r="N441" s="0" t="s">
        <v>137</v>
      </c>
      <c r="O441" s="0" t="s">
        <v>153</v>
      </c>
      <c r="P441" s="0" t="s">
        <v>153</v>
      </c>
      <c r="Q441" s="0" t="s">
        <v>154</v>
      </c>
      <c r="R441" s="0" t="s">
        <v>8237</v>
      </c>
      <c r="S441" s="0" t="s">
        <v>8238</v>
      </c>
      <c r="T441" s="0" t="s">
        <v>7043</v>
      </c>
      <c r="U441" s="0" t="s">
        <v>7044</v>
      </c>
      <c r="V441" s="0" t="s">
        <v>764</v>
      </c>
      <c r="W441" s="0" t="s">
        <v>7045</v>
      </c>
      <c r="X441" s="0" t="s">
        <v>7046</v>
      </c>
      <c r="Y441" s="0" t="s">
        <v>7044</v>
      </c>
      <c r="Z441" s="0" t="s">
        <v>8240</v>
      </c>
      <c r="AA441" s="0" t="s">
        <v>8227</v>
      </c>
      <c r="AB441" s="0" t="s">
        <v>8241</v>
      </c>
      <c r="AC441" s="0" t="s">
        <v>62</v>
      </c>
      <c r="AD441" s="0" t="s">
        <v>62</v>
      </c>
      <c r="AE441" s="0" t="s">
        <v>62</v>
      </c>
      <c r="AF441" s="0" t="s">
        <v>8242</v>
      </c>
      <c r="AG441" s="0" t="s">
        <v>8243</v>
      </c>
      <c r="AH441" s="0" t="s">
        <v>8242</v>
      </c>
      <c r="AI441" s="0" t="s">
        <v>8243</v>
      </c>
      <c r="AJ441" s="0" t="s">
        <v>8242</v>
      </c>
      <c r="AK441" s="0" t="s">
        <v>8243</v>
      </c>
      <c r="AL441" s="0" t="s">
        <v>7061</v>
      </c>
    </row>
    <row customHeight="1" ht="11.25">
      <c r="A442" s="0" t="s">
        <v>22</v>
      </c>
      <c r="B442" s="0" t="s">
        <v>48</v>
      </c>
      <c r="C442" s="0" t="s">
        <v>50</v>
      </c>
      <c r="D442" s="0" t="s">
        <v>22</v>
      </c>
      <c r="E442" s="0" t="s">
        <v>8236</v>
      </c>
      <c r="F442" s="0" t="s">
        <v>4556</v>
      </c>
      <c r="G442" s="0" t="s">
        <v>153</v>
      </c>
      <c r="H442" s="0" t="s">
        <v>153</v>
      </c>
      <c r="I442" s="0" t="s">
        <v>154</v>
      </c>
      <c r="J442" s="0" t="s">
        <v>8237</v>
      </c>
      <c r="K442" s="0" t="s">
        <v>8238</v>
      </c>
      <c r="L442" s="0" t="s">
        <v>7946</v>
      </c>
      <c r="M442" s="0" t="s">
        <v>8239</v>
      </c>
      <c r="N442" s="0" t="s">
        <v>137</v>
      </c>
      <c r="O442" s="0" t="s">
        <v>153</v>
      </c>
      <c r="P442" s="0" t="s">
        <v>153</v>
      </c>
      <c r="Q442" s="0" t="s">
        <v>154</v>
      </c>
      <c r="R442" s="0" t="s">
        <v>8237</v>
      </c>
      <c r="S442" s="0" t="s">
        <v>8238</v>
      </c>
      <c r="T442" s="0" t="s">
        <v>7043</v>
      </c>
      <c r="U442" s="0" t="s">
        <v>7044</v>
      </c>
      <c r="V442" s="0" t="s">
        <v>764</v>
      </c>
      <c r="W442" s="0" t="s">
        <v>7045</v>
      </c>
      <c r="X442" s="0" t="s">
        <v>7046</v>
      </c>
      <c r="Y442" s="0" t="s">
        <v>7044</v>
      </c>
      <c r="Z442" s="0" t="s">
        <v>8240</v>
      </c>
      <c r="AA442" s="0" t="s">
        <v>8227</v>
      </c>
      <c r="AB442" s="0" t="s">
        <v>8241</v>
      </c>
      <c r="AC442" s="0" t="s">
        <v>62</v>
      </c>
      <c r="AD442" s="0" t="s">
        <v>62</v>
      </c>
      <c r="AE442" s="0" t="s">
        <v>62</v>
      </c>
      <c r="AF442" s="0" t="s">
        <v>8242</v>
      </c>
      <c r="AG442" s="0" t="s">
        <v>8243</v>
      </c>
      <c r="AH442" s="0" t="s">
        <v>8242</v>
      </c>
      <c r="AI442" s="0" t="s">
        <v>8243</v>
      </c>
      <c r="AJ442" s="0" t="s">
        <v>8242</v>
      </c>
      <c r="AK442" s="0" t="s">
        <v>8243</v>
      </c>
      <c r="AL442" s="0" t="s">
        <v>7061</v>
      </c>
    </row>
    <row customHeight="1" ht="11.25">
      <c r="A443" s="0" t="s">
        <v>22</v>
      </c>
      <c r="B443" s="0" t="s">
        <v>48</v>
      </c>
      <c r="C443" s="0" t="s">
        <v>50</v>
      </c>
      <c r="D443" s="0" t="s">
        <v>22</v>
      </c>
      <c r="E443" s="0" t="s">
        <v>8244</v>
      </c>
      <c r="F443" s="0" t="s">
        <v>4556</v>
      </c>
      <c r="G443" s="0" t="s">
        <v>153</v>
      </c>
      <c r="H443" s="0" t="s">
        <v>153</v>
      </c>
      <c r="I443" s="0" t="s">
        <v>154</v>
      </c>
      <c r="J443" s="0" t="s">
        <v>8237</v>
      </c>
      <c r="K443" s="0" t="s">
        <v>8238</v>
      </c>
      <c r="L443" s="0" t="s">
        <v>4669</v>
      </c>
      <c r="M443" s="0" t="s">
        <v>217</v>
      </c>
      <c r="N443" s="0" t="s">
        <v>137</v>
      </c>
      <c r="O443" s="0" t="s">
        <v>153</v>
      </c>
      <c r="P443" s="0" t="s">
        <v>153</v>
      </c>
      <c r="Q443" s="0" t="s">
        <v>154</v>
      </c>
      <c r="R443" s="0" t="s">
        <v>8237</v>
      </c>
      <c r="S443" s="0" t="s">
        <v>8238</v>
      </c>
      <c r="T443" s="0" t="s">
        <v>7043</v>
      </c>
      <c r="U443" s="0" t="s">
        <v>7044</v>
      </c>
      <c r="V443" s="0" t="s">
        <v>764</v>
      </c>
      <c r="W443" s="0" t="s">
        <v>7045</v>
      </c>
      <c r="X443" s="0" t="s">
        <v>7046</v>
      </c>
      <c r="Y443" s="0" t="s">
        <v>7044</v>
      </c>
      <c r="Z443" s="0" t="s">
        <v>8240</v>
      </c>
      <c r="AA443" s="0" t="s">
        <v>8227</v>
      </c>
      <c r="AB443" s="0" t="s">
        <v>8241</v>
      </c>
      <c r="AC443" s="0" t="s">
        <v>62</v>
      </c>
      <c r="AD443" s="0" t="s">
        <v>62</v>
      </c>
      <c r="AE443" s="0" t="s">
        <v>62</v>
      </c>
      <c r="AF443" s="0" t="s">
        <v>7087</v>
      </c>
      <c r="AG443" s="0" t="s">
        <v>8245</v>
      </c>
      <c r="AH443" s="0" t="s">
        <v>7087</v>
      </c>
      <c r="AI443" s="0" t="s">
        <v>8245</v>
      </c>
      <c r="AJ443" s="0" t="s">
        <v>7087</v>
      </c>
      <c r="AK443" s="0" t="s">
        <v>8245</v>
      </c>
      <c r="AL443" s="0" t="s">
        <v>7061</v>
      </c>
    </row>
    <row customHeight="1" ht="11.25">
      <c r="A444" s="0" t="s">
        <v>22</v>
      </c>
      <c r="B444" s="0" t="s">
        <v>48</v>
      </c>
      <c r="C444" s="0" t="s">
        <v>50</v>
      </c>
      <c r="D444" s="0" t="s">
        <v>22</v>
      </c>
      <c r="E444" s="0" t="s">
        <v>8244</v>
      </c>
      <c r="F444" s="0" t="s">
        <v>4556</v>
      </c>
      <c r="G444" s="0" t="s">
        <v>153</v>
      </c>
      <c r="H444" s="0" t="s">
        <v>153</v>
      </c>
      <c r="I444" s="0" t="s">
        <v>154</v>
      </c>
      <c r="J444" s="0" t="s">
        <v>8237</v>
      </c>
      <c r="K444" s="0" t="s">
        <v>8238</v>
      </c>
      <c r="L444" s="0" t="s">
        <v>4669</v>
      </c>
      <c r="M444" s="0" t="s">
        <v>217</v>
      </c>
      <c r="N444" s="0" t="s">
        <v>137</v>
      </c>
      <c r="O444" s="0" t="s">
        <v>153</v>
      </c>
      <c r="P444" s="0" t="s">
        <v>153</v>
      </c>
      <c r="Q444" s="0" t="s">
        <v>154</v>
      </c>
      <c r="R444" s="0" t="s">
        <v>8237</v>
      </c>
      <c r="S444" s="0" t="s">
        <v>8238</v>
      </c>
      <c r="T444" s="0" t="s">
        <v>7043</v>
      </c>
      <c r="U444" s="0" t="s">
        <v>7044</v>
      </c>
      <c r="V444" s="0" t="s">
        <v>764</v>
      </c>
      <c r="W444" s="0" t="s">
        <v>7045</v>
      </c>
      <c r="X444" s="0" t="s">
        <v>7046</v>
      </c>
      <c r="Y444" s="0" t="s">
        <v>7044</v>
      </c>
      <c r="Z444" s="0" t="s">
        <v>8240</v>
      </c>
      <c r="AA444" s="0" t="s">
        <v>8227</v>
      </c>
      <c r="AB444" s="0" t="s">
        <v>8241</v>
      </c>
      <c r="AC444" s="0" t="s">
        <v>62</v>
      </c>
      <c r="AD444" s="0" t="s">
        <v>62</v>
      </c>
      <c r="AE444" s="0" t="s">
        <v>62</v>
      </c>
      <c r="AF444" s="0" t="s">
        <v>7087</v>
      </c>
      <c r="AG444" s="0" t="s">
        <v>8245</v>
      </c>
      <c r="AH444" s="0" t="s">
        <v>7087</v>
      </c>
      <c r="AI444" s="0" t="s">
        <v>8245</v>
      </c>
      <c r="AJ444" s="0" t="s">
        <v>7087</v>
      </c>
      <c r="AK444" s="0" t="s">
        <v>8245</v>
      </c>
      <c r="AL444" s="0" t="s">
        <v>7061</v>
      </c>
    </row>
    <row customHeight="1" ht="11.25">
      <c r="A445" s="0" t="s">
        <v>22</v>
      </c>
      <c r="B445" s="0" t="s">
        <v>48</v>
      </c>
      <c r="C445" s="0" t="s">
        <v>50</v>
      </c>
      <c r="D445" s="0" t="s">
        <v>22</v>
      </c>
      <c r="E445" s="0" t="s">
        <v>8246</v>
      </c>
      <c r="F445" s="0" t="s">
        <v>4556</v>
      </c>
      <c r="G445" s="0" t="s">
        <v>153</v>
      </c>
      <c r="H445" s="0" t="s">
        <v>153</v>
      </c>
      <c r="I445" s="0" t="s">
        <v>154</v>
      </c>
      <c r="J445" s="0" t="s">
        <v>8247</v>
      </c>
      <c r="K445" s="0" t="s">
        <v>8248</v>
      </c>
      <c r="L445" s="0" t="s">
        <v>8249</v>
      </c>
      <c r="M445" s="0" t="s">
        <v>126</v>
      </c>
      <c r="N445" s="0" t="s">
        <v>137</v>
      </c>
      <c r="O445" s="0" t="s">
        <v>153</v>
      </c>
      <c r="P445" s="0" t="s">
        <v>153</v>
      </c>
      <c r="Q445" s="0" t="s">
        <v>154</v>
      </c>
      <c r="R445" s="0" t="s">
        <v>8247</v>
      </c>
      <c r="S445" s="0" t="s">
        <v>8248</v>
      </c>
      <c r="T445" s="0" t="s">
        <v>7043</v>
      </c>
      <c r="U445" s="0" t="s">
        <v>7044</v>
      </c>
      <c r="V445" s="0" t="s">
        <v>764</v>
      </c>
      <c r="W445" s="0" t="s">
        <v>7045</v>
      </c>
      <c r="X445" s="0" t="s">
        <v>7046</v>
      </c>
      <c r="Y445" s="0" t="s">
        <v>7044</v>
      </c>
      <c r="Z445" s="0" t="s">
        <v>8240</v>
      </c>
      <c r="AA445" s="0" t="s">
        <v>8227</v>
      </c>
      <c r="AB445" s="0" t="s">
        <v>8241</v>
      </c>
      <c r="AC445" s="0" t="s">
        <v>62</v>
      </c>
      <c r="AD445" s="0" t="s">
        <v>62</v>
      </c>
      <c r="AE445" s="0" t="s">
        <v>62</v>
      </c>
      <c r="AF445" s="0" t="s">
        <v>7095</v>
      </c>
      <c r="AG445" s="0" t="s">
        <v>8250</v>
      </c>
      <c r="AH445" s="0" t="s">
        <v>7095</v>
      </c>
      <c r="AI445" s="0" t="s">
        <v>8251</v>
      </c>
      <c r="AJ445" s="0" t="s">
        <v>7095</v>
      </c>
      <c r="AK445" s="0" t="s">
        <v>8251</v>
      </c>
      <c r="AL445" s="0" t="s">
        <v>7433</v>
      </c>
    </row>
    <row customHeight="1" ht="11.25">
      <c r="A446" s="0" t="s">
        <v>22</v>
      </c>
      <c r="B446" s="0" t="s">
        <v>48</v>
      </c>
      <c r="C446" s="0" t="s">
        <v>50</v>
      </c>
      <c r="D446" s="0" t="s">
        <v>22</v>
      </c>
      <c r="E446" s="0" t="s">
        <v>8246</v>
      </c>
      <c r="F446" s="0" t="s">
        <v>4556</v>
      </c>
      <c r="G446" s="0" t="s">
        <v>153</v>
      </c>
      <c r="H446" s="0" t="s">
        <v>153</v>
      </c>
      <c r="I446" s="0" t="s">
        <v>154</v>
      </c>
      <c r="J446" s="0" t="s">
        <v>8247</v>
      </c>
      <c r="K446" s="0" t="s">
        <v>8248</v>
      </c>
      <c r="L446" s="0" t="s">
        <v>8249</v>
      </c>
      <c r="M446" s="0" t="s">
        <v>126</v>
      </c>
      <c r="N446" s="0" t="s">
        <v>137</v>
      </c>
      <c r="O446" s="0" t="s">
        <v>153</v>
      </c>
      <c r="P446" s="0" t="s">
        <v>153</v>
      </c>
      <c r="Q446" s="0" t="s">
        <v>154</v>
      </c>
      <c r="R446" s="0" t="s">
        <v>8247</v>
      </c>
      <c r="S446" s="0" t="s">
        <v>8248</v>
      </c>
      <c r="T446" s="0" t="s">
        <v>7043</v>
      </c>
      <c r="U446" s="0" t="s">
        <v>7044</v>
      </c>
      <c r="V446" s="0" t="s">
        <v>764</v>
      </c>
      <c r="W446" s="0" t="s">
        <v>7045</v>
      </c>
      <c r="X446" s="0" t="s">
        <v>7046</v>
      </c>
      <c r="Y446" s="0" t="s">
        <v>7044</v>
      </c>
      <c r="Z446" s="0" t="s">
        <v>8240</v>
      </c>
      <c r="AA446" s="0" t="s">
        <v>8227</v>
      </c>
      <c r="AB446" s="0" t="s">
        <v>8241</v>
      </c>
      <c r="AC446" s="0" t="s">
        <v>62</v>
      </c>
      <c r="AD446" s="0" t="s">
        <v>62</v>
      </c>
      <c r="AE446" s="0" t="s">
        <v>62</v>
      </c>
      <c r="AF446" s="0" t="s">
        <v>7095</v>
      </c>
      <c r="AG446" s="0" t="s">
        <v>8250</v>
      </c>
      <c r="AH446" s="0" t="s">
        <v>7095</v>
      </c>
      <c r="AI446" s="0" t="s">
        <v>8250</v>
      </c>
      <c r="AJ446" s="0" t="s">
        <v>7095</v>
      </c>
      <c r="AK446" s="0" t="s">
        <v>8250</v>
      </c>
      <c r="AL446" s="0" t="s">
        <v>7433</v>
      </c>
    </row>
    <row customHeight="1" ht="11.25">
      <c r="A447" s="0" t="s">
        <v>22</v>
      </c>
      <c r="B447" s="0" t="s">
        <v>48</v>
      </c>
      <c r="C447" s="0" t="s">
        <v>50</v>
      </c>
      <c r="D447" s="0" t="s">
        <v>22</v>
      </c>
      <c r="E447" s="0" t="s">
        <v>8252</v>
      </c>
      <c r="F447" s="0" t="s">
        <v>4556</v>
      </c>
      <c r="G447" s="0" t="s">
        <v>153</v>
      </c>
      <c r="H447" s="0" t="s">
        <v>153</v>
      </c>
      <c r="I447" s="0" t="s">
        <v>154</v>
      </c>
      <c r="J447" s="0" t="s">
        <v>8253</v>
      </c>
      <c r="K447" s="0" t="s">
        <v>8254</v>
      </c>
      <c r="L447" s="0" t="s">
        <v>8255</v>
      </c>
      <c r="M447" s="0" t="s">
        <v>212</v>
      </c>
      <c r="N447" s="0" t="s">
        <v>137</v>
      </c>
      <c r="O447" s="0" t="s">
        <v>153</v>
      </c>
      <c r="P447" s="0" t="s">
        <v>153</v>
      </c>
      <c r="Q447" s="0" t="s">
        <v>154</v>
      </c>
      <c r="R447" s="0" t="s">
        <v>8253</v>
      </c>
      <c r="S447" s="0" t="s">
        <v>8254</v>
      </c>
      <c r="T447" s="0" t="s">
        <v>7043</v>
      </c>
      <c r="U447" s="0" t="s">
        <v>7044</v>
      </c>
      <c r="V447" s="0" t="s">
        <v>764</v>
      </c>
      <c r="W447" s="0" t="s">
        <v>7045</v>
      </c>
      <c r="X447" s="0" t="s">
        <v>7046</v>
      </c>
      <c r="Y447" s="0" t="s">
        <v>7044</v>
      </c>
      <c r="Z447" s="0" t="s">
        <v>8226</v>
      </c>
      <c r="AA447" s="0" t="s">
        <v>8227</v>
      </c>
      <c r="AB447" s="0" t="s">
        <v>8228</v>
      </c>
      <c r="AC447" s="0" t="s">
        <v>62</v>
      </c>
      <c r="AD447" s="0" t="s">
        <v>62</v>
      </c>
      <c r="AE447" s="0" t="s">
        <v>62</v>
      </c>
      <c r="AF447" s="0" t="s">
        <v>8256</v>
      </c>
      <c r="AG447" s="0" t="s">
        <v>8257</v>
      </c>
      <c r="AH447" s="0" t="s">
        <v>8258</v>
      </c>
      <c r="AI447" s="0" t="s">
        <v>8259</v>
      </c>
      <c r="AJ447" s="0" t="s">
        <v>8258</v>
      </c>
      <c r="AK447" s="0" t="s">
        <v>8259</v>
      </c>
      <c r="AL447" s="0" t="s">
        <v>7433</v>
      </c>
    </row>
    <row customHeight="1" ht="11.25">
      <c r="A448" s="0" t="s">
        <v>22</v>
      </c>
      <c r="B448" s="0" t="s">
        <v>48</v>
      </c>
      <c r="C448" s="0" t="s">
        <v>50</v>
      </c>
      <c r="D448" s="0" t="s">
        <v>22</v>
      </c>
      <c r="E448" s="0" t="s">
        <v>8252</v>
      </c>
      <c r="F448" s="0" t="s">
        <v>4556</v>
      </c>
      <c r="G448" s="0" t="s">
        <v>153</v>
      </c>
      <c r="H448" s="0" t="s">
        <v>153</v>
      </c>
      <c r="I448" s="0" t="s">
        <v>154</v>
      </c>
      <c r="J448" s="0" t="s">
        <v>8253</v>
      </c>
      <c r="K448" s="0" t="s">
        <v>8254</v>
      </c>
      <c r="L448" s="0" t="s">
        <v>8255</v>
      </c>
      <c r="M448" s="0" t="s">
        <v>212</v>
      </c>
      <c r="N448" s="0" t="s">
        <v>137</v>
      </c>
      <c r="O448" s="0" t="s">
        <v>153</v>
      </c>
      <c r="P448" s="0" t="s">
        <v>153</v>
      </c>
      <c r="Q448" s="0" t="s">
        <v>154</v>
      </c>
      <c r="R448" s="0" t="s">
        <v>8253</v>
      </c>
      <c r="S448" s="0" t="s">
        <v>8254</v>
      </c>
      <c r="T448" s="0" t="s">
        <v>7043</v>
      </c>
      <c r="U448" s="0" t="s">
        <v>7044</v>
      </c>
      <c r="V448" s="0" t="s">
        <v>764</v>
      </c>
      <c r="W448" s="0" t="s">
        <v>7045</v>
      </c>
      <c r="X448" s="0" t="s">
        <v>7046</v>
      </c>
      <c r="Y448" s="0" t="s">
        <v>7044</v>
      </c>
      <c r="Z448" s="0" t="s">
        <v>8226</v>
      </c>
      <c r="AA448" s="0" t="s">
        <v>8227</v>
      </c>
      <c r="AB448" s="0" t="s">
        <v>8228</v>
      </c>
      <c r="AC448" s="0" t="s">
        <v>62</v>
      </c>
      <c r="AD448" s="0" t="s">
        <v>62</v>
      </c>
      <c r="AE448" s="0" t="s">
        <v>62</v>
      </c>
      <c r="AF448" s="0" t="s">
        <v>8256</v>
      </c>
      <c r="AG448" s="0" t="s">
        <v>8257</v>
      </c>
      <c r="AH448" s="0" t="s">
        <v>8256</v>
      </c>
      <c r="AI448" s="0" t="s">
        <v>8257</v>
      </c>
      <c r="AJ448" s="0" t="s">
        <v>8256</v>
      </c>
      <c r="AK448" s="0" t="s">
        <v>8257</v>
      </c>
      <c r="AL448" s="0" t="s">
        <v>7433</v>
      </c>
    </row>
    <row customHeight="1" ht="11.25">
      <c r="A449" s="0" t="s">
        <v>22</v>
      </c>
      <c r="B449" s="0" t="s">
        <v>48</v>
      </c>
      <c r="C449" s="0" t="s">
        <v>50</v>
      </c>
      <c r="D449" s="0" t="s">
        <v>22</v>
      </c>
      <c r="E449" s="0" t="s">
        <v>8260</v>
      </c>
      <c r="F449" s="0" t="s">
        <v>4556</v>
      </c>
      <c r="G449" s="0" t="s">
        <v>153</v>
      </c>
      <c r="H449" s="0" t="s">
        <v>153</v>
      </c>
      <c r="I449" s="0" t="s">
        <v>154</v>
      </c>
      <c r="J449" s="0" t="s">
        <v>7826</v>
      </c>
      <c r="K449" s="0" t="s">
        <v>8261</v>
      </c>
      <c r="L449" s="0" t="s">
        <v>7609</v>
      </c>
      <c r="M449" s="0" t="s">
        <v>8262</v>
      </c>
      <c r="N449" s="0" t="s">
        <v>137</v>
      </c>
      <c r="O449" s="0" t="s">
        <v>153</v>
      </c>
      <c r="P449" s="0" t="s">
        <v>153</v>
      </c>
      <c r="Q449" s="0" t="s">
        <v>154</v>
      </c>
      <c r="R449" s="0" t="s">
        <v>7826</v>
      </c>
      <c r="S449" s="0" t="s">
        <v>8261</v>
      </c>
      <c r="T449" s="0" t="s">
        <v>7101</v>
      </c>
      <c r="U449" s="0" t="s">
        <v>7102</v>
      </c>
      <c r="V449" s="0" t="s">
        <v>764</v>
      </c>
      <c r="W449" s="0" t="s">
        <v>7045</v>
      </c>
      <c r="X449" s="0" t="s">
        <v>7103</v>
      </c>
      <c r="Y449" s="0" t="s">
        <v>7102</v>
      </c>
      <c r="Z449" s="0" t="s">
        <v>8263</v>
      </c>
      <c r="AA449" s="0" t="s">
        <v>7936</v>
      </c>
      <c r="AB449" s="0" t="s">
        <v>8264</v>
      </c>
      <c r="AC449" s="0" t="s">
        <v>62</v>
      </c>
      <c r="AD449" s="0" t="s">
        <v>62</v>
      </c>
      <c r="AE449" s="0" t="s">
        <v>62</v>
      </c>
      <c r="AF449" s="0" t="s">
        <v>7300</v>
      </c>
      <c r="AG449" s="0" t="s">
        <v>8265</v>
      </c>
      <c r="AH449" s="0" t="s">
        <v>7300</v>
      </c>
      <c r="AI449" s="0" t="s">
        <v>8265</v>
      </c>
      <c r="AJ449" s="0" t="s">
        <v>7300</v>
      </c>
      <c r="AK449" s="0" t="s">
        <v>8265</v>
      </c>
      <c r="AL449" s="0" t="s">
        <v>7061</v>
      </c>
    </row>
    <row customHeight="1" ht="11.25">
      <c r="A450" s="0" t="s">
        <v>22</v>
      </c>
      <c r="B450" s="0" t="s">
        <v>48</v>
      </c>
      <c r="C450" s="0" t="s">
        <v>50</v>
      </c>
      <c r="D450" s="0" t="s">
        <v>22</v>
      </c>
      <c r="E450" s="0" t="s">
        <v>8260</v>
      </c>
      <c r="F450" s="0" t="s">
        <v>4556</v>
      </c>
      <c r="G450" s="0" t="s">
        <v>153</v>
      </c>
      <c r="H450" s="0" t="s">
        <v>153</v>
      </c>
      <c r="I450" s="0" t="s">
        <v>154</v>
      </c>
      <c r="J450" s="0" t="s">
        <v>7826</v>
      </c>
      <c r="K450" s="0" t="s">
        <v>8261</v>
      </c>
      <c r="L450" s="0" t="s">
        <v>7609</v>
      </c>
      <c r="M450" s="0" t="s">
        <v>8262</v>
      </c>
      <c r="N450" s="0" t="s">
        <v>137</v>
      </c>
      <c r="O450" s="0" t="s">
        <v>153</v>
      </c>
      <c r="P450" s="0" t="s">
        <v>153</v>
      </c>
      <c r="Q450" s="0" t="s">
        <v>154</v>
      </c>
      <c r="R450" s="0" t="s">
        <v>7826</v>
      </c>
      <c r="S450" s="0" t="s">
        <v>8261</v>
      </c>
      <c r="T450" s="0" t="s">
        <v>7101</v>
      </c>
      <c r="U450" s="0" t="s">
        <v>7102</v>
      </c>
      <c r="V450" s="0" t="s">
        <v>764</v>
      </c>
      <c r="W450" s="0" t="s">
        <v>7045</v>
      </c>
      <c r="X450" s="0" t="s">
        <v>7103</v>
      </c>
      <c r="Y450" s="0" t="s">
        <v>7102</v>
      </c>
      <c r="Z450" s="0" t="s">
        <v>8263</v>
      </c>
      <c r="AA450" s="0" t="s">
        <v>7936</v>
      </c>
      <c r="AB450" s="0" t="s">
        <v>8264</v>
      </c>
      <c r="AC450" s="0" t="s">
        <v>62</v>
      </c>
      <c r="AD450" s="0" t="s">
        <v>62</v>
      </c>
      <c r="AE450" s="0" t="s">
        <v>62</v>
      </c>
      <c r="AF450" s="0" t="s">
        <v>7300</v>
      </c>
      <c r="AG450" s="0" t="s">
        <v>8265</v>
      </c>
      <c r="AH450" s="0" t="s">
        <v>7300</v>
      </c>
      <c r="AI450" s="0" t="s">
        <v>8265</v>
      </c>
      <c r="AJ450" s="0" t="s">
        <v>7300</v>
      </c>
      <c r="AK450" s="0" t="s">
        <v>8265</v>
      </c>
      <c r="AL450" s="0" t="s">
        <v>7061</v>
      </c>
    </row>
    <row customHeight="1" ht="11.25">
      <c r="A451" s="0" t="s">
        <v>22</v>
      </c>
      <c r="B451" s="0" t="s">
        <v>48</v>
      </c>
      <c r="C451" s="0" t="s">
        <v>50</v>
      </c>
      <c r="D451" s="0" t="s">
        <v>22</v>
      </c>
      <c r="E451" s="0" t="s">
        <v>8266</v>
      </c>
      <c r="F451" s="0" t="s">
        <v>4556</v>
      </c>
      <c r="G451" s="0" t="s">
        <v>153</v>
      </c>
      <c r="H451" s="0" t="s">
        <v>153</v>
      </c>
      <c r="I451" s="0" t="s">
        <v>154</v>
      </c>
      <c r="J451" s="0" t="s">
        <v>7826</v>
      </c>
      <c r="K451" s="0" t="s">
        <v>8261</v>
      </c>
      <c r="L451" s="0" t="s">
        <v>8267</v>
      </c>
      <c r="M451" s="0" t="s">
        <v>8268</v>
      </c>
      <c r="N451" s="0" t="s">
        <v>137</v>
      </c>
      <c r="O451" s="0" t="s">
        <v>153</v>
      </c>
      <c r="P451" s="0" t="s">
        <v>153</v>
      </c>
      <c r="Q451" s="0" t="s">
        <v>154</v>
      </c>
      <c r="R451" s="0" t="s">
        <v>7826</v>
      </c>
      <c r="S451" s="0" t="s">
        <v>8261</v>
      </c>
      <c r="T451" s="0" t="s">
        <v>7101</v>
      </c>
      <c r="U451" s="0" t="s">
        <v>7102</v>
      </c>
      <c r="V451" s="0" t="s">
        <v>764</v>
      </c>
      <c r="W451" s="0" t="s">
        <v>7045</v>
      </c>
      <c r="X451" s="0" t="s">
        <v>7103</v>
      </c>
      <c r="Y451" s="0" t="s">
        <v>7102</v>
      </c>
      <c r="Z451" s="0" t="s">
        <v>8269</v>
      </c>
      <c r="AA451" s="0" t="s">
        <v>7936</v>
      </c>
      <c r="AB451" s="0" t="s">
        <v>8270</v>
      </c>
      <c r="AC451" s="0" t="s">
        <v>62</v>
      </c>
      <c r="AD451" s="0" t="s">
        <v>62</v>
      </c>
      <c r="AE451" s="0" t="s">
        <v>62</v>
      </c>
      <c r="AF451" s="0" t="s">
        <v>7404</v>
      </c>
      <c r="AG451" s="0" t="s">
        <v>8271</v>
      </c>
      <c r="AH451" s="0" t="s">
        <v>8272</v>
      </c>
      <c r="AI451" s="0" t="s">
        <v>8273</v>
      </c>
      <c r="AJ451" s="0" t="s">
        <v>8272</v>
      </c>
      <c r="AK451" s="0" t="s">
        <v>8273</v>
      </c>
      <c r="AL451" s="0" t="s">
        <v>7061</v>
      </c>
    </row>
    <row customHeight="1" ht="11.25">
      <c r="A452" s="0" t="s">
        <v>22</v>
      </c>
      <c r="B452" s="0" t="s">
        <v>48</v>
      </c>
      <c r="C452" s="0" t="s">
        <v>50</v>
      </c>
      <c r="D452" s="0" t="s">
        <v>22</v>
      </c>
      <c r="E452" s="0" t="s">
        <v>8266</v>
      </c>
      <c r="F452" s="0" t="s">
        <v>4556</v>
      </c>
      <c r="G452" s="0" t="s">
        <v>153</v>
      </c>
      <c r="H452" s="0" t="s">
        <v>153</v>
      </c>
      <c r="I452" s="0" t="s">
        <v>154</v>
      </c>
      <c r="J452" s="0" t="s">
        <v>7826</v>
      </c>
      <c r="K452" s="0" t="s">
        <v>8261</v>
      </c>
      <c r="L452" s="0" t="s">
        <v>8267</v>
      </c>
      <c r="M452" s="0" t="s">
        <v>8268</v>
      </c>
      <c r="N452" s="0" t="s">
        <v>137</v>
      </c>
      <c r="O452" s="0" t="s">
        <v>153</v>
      </c>
      <c r="P452" s="0" t="s">
        <v>153</v>
      </c>
      <c r="Q452" s="0" t="s">
        <v>154</v>
      </c>
      <c r="R452" s="0" t="s">
        <v>7826</v>
      </c>
      <c r="S452" s="0" t="s">
        <v>8261</v>
      </c>
      <c r="T452" s="0" t="s">
        <v>7101</v>
      </c>
      <c r="U452" s="0" t="s">
        <v>7102</v>
      </c>
      <c r="V452" s="0" t="s">
        <v>764</v>
      </c>
      <c r="W452" s="0" t="s">
        <v>7045</v>
      </c>
      <c r="X452" s="0" t="s">
        <v>7103</v>
      </c>
      <c r="Y452" s="0" t="s">
        <v>7102</v>
      </c>
      <c r="Z452" s="0" t="s">
        <v>8269</v>
      </c>
      <c r="AA452" s="0" t="s">
        <v>7936</v>
      </c>
      <c r="AB452" s="0" t="s">
        <v>8270</v>
      </c>
      <c r="AC452" s="0" t="s">
        <v>62</v>
      </c>
      <c r="AD452" s="0" t="s">
        <v>62</v>
      </c>
      <c r="AE452" s="0" t="s">
        <v>62</v>
      </c>
      <c r="AF452" s="0" t="s">
        <v>7404</v>
      </c>
      <c r="AG452" s="0" t="s">
        <v>8271</v>
      </c>
      <c r="AH452" s="0" t="s">
        <v>7404</v>
      </c>
      <c r="AI452" s="0" t="s">
        <v>8271</v>
      </c>
      <c r="AJ452" s="0" t="s">
        <v>7404</v>
      </c>
      <c r="AK452" s="0" t="s">
        <v>8271</v>
      </c>
      <c r="AL452" s="0" t="s">
        <v>7061</v>
      </c>
    </row>
    <row customHeight="1" ht="11.25">
      <c r="A453" s="0" t="s">
        <v>22</v>
      </c>
      <c r="B453" s="0" t="s">
        <v>48</v>
      </c>
      <c r="C453" s="0" t="s">
        <v>50</v>
      </c>
      <c r="D453" s="0" t="s">
        <v>22</v>
      </c>
      <c r="E453" s="0" t="s">
        <v>8274</v>
      </c>
      <c r="F453" s="0" t="s">
        <v>4556</v>
      </c>
      <c r="G453" s="0" t="s">
        <v>153</v>
      </c>
      <c r="H453" s="0" t="s">
        <v>153</v>
      </c>
      <c r="I453" s="0" t="s">
        <v>154</v>
      </c>
      <c r="J453" s="0" t="s">
        <v>7826</v>
      </c>
      <c r="K453" s="0" t="s">
        <v>8261</v>
      </c>
      <c r="L453" s="0" t="s">
        <v>8275</v>
      </c>
      <c r="M453" s="0" t="s">
        <v>7553</v>
      </c>
      <c r="N453" s="0" t="s">
        <v>137</v>
      </c>
      <c r="O453" s="0" t="s">
        <v>153</v>
      </c>
      <c r="P453" s="0" t="s">
        <v>153</v>
      </c>
      <c r="Q453" s="0" t="s">
        <v>154</v>
      </c>
      <c r="R453" s="0" t="s">
        <v>7826</v>
      </c>
      <c r="S453" s="0" t="s">
        <v>8261</v>
      </c>
      <c r="T453" s="0" t="s">
        <v>7101</v>
      </c>
      <c r="U453" s="0" t="s">
        <v>7102</v>
      </c>
      <c r="V453" s="0" t="s">
        <v>764</v>
      </c>
      <c r="W453" s="0" t="s">
        <v>7045</v>
      </c>
      <c r="X453" s="0" t="s">
        <v>7103</v>
      </c>
      <c r="Y453" s="0" t="s">
        <v>7102</v>
      </c>
      <c r="Z453" s="0" t="s">
        <v>8276</v>
      </c>
      <c r="AA453" s="0" t="s">
        <v>8277</v>
      </c>
      <c r="AB453" s="0" t="s">
        <v>8278</v>
      </c>
      <c r="AC453" s="0" t="s">
        <v>62</v>
      </c>
      <c r="AD453" s="0" t="s">
        <v>62</v>
      </c>
      <c r="AE453" s="0" t="s">
        <v>62</v>
      </c>
      <c r="AF453" s="0" t="s">
        <v>7124</v>
      </c>
      <c r="AG453" s="0" t="s">
        <v>8279</v>
      </c>
      <c r="AH453" s="0" t="s">
        <v>7124</v>
      </c>
      <c r="AI453" s="0" t="s">
        <v>8280</v>
      </c>
      <c r="AJ453" s="0" t="s">
        <v>7124</v>
      </c>
      <c r="AK453" s="0" t="s">
        <v>8280</v>
      </c>
      <c r="AL453" s="0" t="s">
        <v>7061</v>
      </c>
    </row>
    <row customHeight="1" ht="11.25">
      <c r="A454" s="0" t="s">
        <v>22</v>
      </c>
      <c r="B454" s="0" t="s">
        <v>48</v>
      </c>
      <c r="C454" s="0" t="s">
        <v>50</v>
      </c>
      <c r="D454" s="0" t="s">
        <v>22</v>
      </c>
      <c r="E454" s="0" t="s">
        <v>8274</v>
      </c>
      <c r="F454" s="0" t="s">
        <v>4556</v>
      </c>
      <c r="G454" s="0" t="s">
        <v>153</v>
      </c>
      <c r="H454" s="0" t="s">
        <v>153</v>
      </c>
      <c r="I454" s="0" t="s">
        <v>154</v>
      </c>
      <c r="J454" s="0" t="s">
        <v>7826</v>
      </c>
      <c r="K454" s="0" t="s">
        <v>8261</v>
      </c>
      <c r="L454" s="0" t="s">
        <v>8275</v>
      </c>
      <c r="M454" s="0" t="s">
        <v>7553</v>
      </c>
      <c r="N454" s="0" t="s">
        <v>137</v>
      </c>
      <c r="O454" s="0" t="s">
        <v>153</v>
      </c>
      <c r="P454" s="0" t="s">
        <v>153</v>
      </c>
      <c r="Q454" s="0" t="s">
        <v>154</v>
      </c>
      <c r="R454" s="0" t="s">
        <v>7826</v>
      </c>
      <c r="S454" s="0" t="s">
        <v>8261</v>
      </c>
      <c r="T454" s="0" t="s">
        <v>7101</v>
      </c>
      <c r="U454" s="0" t="s">
        <v>7102</v>
      </c>
      <c r="V454" s="0" t="s">
        <v>764</v>
      </c>
      <c r="W454" s="0" t="s">
        <v>7045</v>
      </c>
      <c r="X454" s="0" t="s">
        <v>7103</v>
      </c>
      <c r="Y454" s="0" t="s">
        <v>7102</v>
      </c>
      <c r="Z454" s="0" t="s">
        <v>8276</v>
      </c>
      <c r="AA454" s="0" t="s">
        <v>8277</v>
      </c>
      <c r="AB454" s="0" t="s">
        <v>8278</v>
      </c>
      <c r="AC454" s="0" t="s">
        <v>62</v>
      </c>
      <c r="AD454" s="0" t="s">
        <v>62</v>
      </c>
      <c r="AE454" s="0" t="s">
        <v>62</v>
      </c>
      <c r="AF454" s="0" t="s">
        <v>7124</v>
      </c>
      <c r="AG454" s="0" t="s">
        <v>8279</v>
      </c>
      <c r="AH454" s="0" t="s">
        <v>7124</v>
      </c>
      <c r="AI454" s="0" t="s">
        <v>8279</v>
      </c>
      <c r="AJ454" s="0" t="s">
        <v>7124</v>
      </c>
      <c r="AK454" s="0" t="s">
        <v>8279</v>
      </c>
      <c r="AL454" s="0" t="s">
        <v>7061</v>
      </c>
    </row>
    <row customHeight="1" ht="11.25">
      <c r="A455" s="0" t="s">
        <v>22</v>
      </c>
      <c r="B455" s="0" t="s">
        <v>48</v>
      </c>
      <c r="C455" s="0" t="s">
        <v>50</v>
      </c>
      <c r="D455" s="0" t="s">
        <v>22</v>
      </c>
      <c r="E455" s="0" t="s">
        <v>8281</v>
      </c>
      <c r="F455" s="0" t="s">
        <v>4556</v>
      </c>
      <c r="G455" s="0" t="s">
        <v>153</v>
      </c>
      <c r="H455" s="0" t="s">
        <v>153</v>
      </c>
      <c r="I455" s="0" t="s">
        <v>154</v>
      </c>
      <c r="J455" s="0" t="s">
        <v>8282</v>
      </c>
      <c r="K455" s="0" t="s">
        <v>8283</v>
      </c>
      <c r="L455" s="0" t="s">
        <v>8078</v>
      </c>
      <c r="M455" s="0" t="s">
        <v>112</v>
      </c>
      <c r="N455" s="0" t="s">
        <v>137</v>
      </c>
      <c r="O455" s="0" t="s">
        <v>153</v>
      </c>
      <c r="P455" s="0" t="s">
        <v>153</v>
      </c>
      <c r="Q455" s="0" t="s">
        <v>154</v>
      </c>
      <c r="R455" s="0" t="s">
        <v>8282</v>
      </c>
      <c r="S455" s="0" t="s">
        <v>8283</v>
      </c>
      <c r="T455" s="0" t="s">
        <v>7043</v>
      </c>
      <c r="U455" s="0" t="s">
        <v>7044</v>
      </c>
      <c r="V455" s="0" t="s">
        <v>764</v>
      </c>
      <c r="W455" s="0" t="s">
        <v>7045</v>
      </c>
      <c r="X455" s="0" t="s">
        <v>7046</v>
      </c>
      <c r="Y455" s="0" t="s">
        <v>7044</v>
      </c>
      <c r="Z455" s="0" t="s">
        <v>8284</v>
      </c>
      <c r="AA455" s="0" t="s">
        <v>8285</v>
      </c>
      <c r="AB455" s="0" t="s">
        <v>8286</v>
      </c>
      <c r="AC455" s="0" t="s">
        <v>62</v>
      </c>
      <c r="AD455" s="0" t="s">
        <v>62</v>
      </c>
      <c r="AE455" s="0" t="s">
        <v>62</v>
      </c>
      <c r="AF455" s="0" t="s">
        <v>7087</v>
      </c>
      <c r="AG455" s="0" t="s">
        <v>8287</v>
      </c>
      <c r="AH455" s="0" t="s">
        <v>7087</v>
      </c>
      <c r="AI455" s="0" t="s">
        <v>8287</v>
      </c>
      <c r="AJ455" s="0" t="s">
        <v>7087</v>
      </c>
      <c r="AK455" s="0" t="s">
        <v>8287</v>
      </c>
      <c r="AL455" s="0" t="s">
        <v>7061</v>
      </c>
    </row>
    <row customHeight="1" ht="11.25">
      <c r="A456" s="0" t="s">
        <v>22</v>
      </c>
      <c r="B456" s="0" t="s">
        <v>48</v>
      </c>
      <c r="C456" s="0" t="s">
        <v>50</v>
      </c>
      <c r="D456" s="0" t="s">
        <v>22</v>
      </c>
      <c r="E456" s="0" t="s">
        <v>8281</v>
      </c>
      <c r="F456" s="0" t="s">
        <v>4556</v>
      </c>
      <c r="G456" s="0" t="s">
        <v>153</v>
      </c>
      <c r="H456" s="0" t="s">
        <v>153</v>
      </c>
      <c r="I456" s="0" t="s">
        <v>154</v>
      </c>
      <c r="J456" s="0" t="s">
        <v>8282</v>
      </c>
      <c r="K456" s="0" t="s">
        <v>8283</v>
      </c>
      <c r="L456" s="0" t="s">
        <v>8078</v>
      </c>
      <c r="M456" s="0" t="s">
        <v>112</v>
      </c>
      <c r="N456" s="0" t="s">
        <v>137</v>
      </c>
      <c r="O456" s="0" t="s">
        <v>153</v>
      </c>
      <c r="P456" s="0" t="s">
        <v>153</v>
      </c>
      <c r="Q456" s="0" t="s">
        <v>154</v>
      </c>
      <c r="R456" s="0" t="s">
        <v>8282</v>
      </c>
      <c r="S456" s="0" t="s">
        <v>8283</v>
      </c>
      <c r="T456" s="0" t="s">
        <v>7043</v>
      </c>
      <c r="U456" s="0" t="s">
        <v>7044</v>
      </c>
      <c r="V456" s="0" t="s">
        <v>764</v>
      </c>
      <c r="W456" s="0" t="s">
        <v>7045</v>
      </c>
      <c r="X456" s="0" t="s">
        <v>7046</v>
      </c>
      <c r="Y456" s="0" t="s">
        <v>7044</v>
      </c>
      <c r="Z456" s="0" t="s">
        <v>8284</v>
      </c>
      <c r="AA456" s="0" t="s">
        <v>8285</v>
      </c>
      <c r="AB456" s="0" t="s">
        <v>8286</v>
      </c>
      <c r="AC456" s="0" t="s">
        <v>62</v>
      </c>
      <c r="AD456" s="0" t="s">
        <v>62</v>
      </c>
      <c r="AE456" s="0" t="s">
        <v>62</v>
      </c>
      <c r="AF456" s="0" t="s">
        <v>7087</v>
      </c>
      <c r="AG456" s="0" t="s">
        <v>8287</v>
      </c>
      <c r="AH456" s="0" t="s">
        <v>7087</v>
      </c>
      <c r="AI456" s="0" t="s">
        <v>8287</v>
      </c>
      <c r="AJ456" s="0" t="s">
        <v>7087</v>
      </c>
      <c r="AK456" s="0" t="s">
        <v>8287</v>
      </c>
      <c r="AL456" s="0" t="s">
        <v>7061</v>
      </c>
    </row>
    <row customHeight="1" ht="11.25">
      <c r="A457" s="0" t="s">
        <v>22</v>
      </c>
      <c r="B457" s="0" t="s">
        <v>48</v>
      </c>
      <c r="C457" s="0" t="s">
        <v>50</v>
      </c>
      <c r="D457" s="0" t="s">
        <v>22</v>
      </c>
      <c r="E457" s="0" t="s">
        <v>8288</v>
      </c>
      <c r="F457" s="0" t="s">
        <v>4556</v>
      </c>
      <c r="G457" s="0" t="s">
        <v>153</v>
      </c>
      <c r="H457" s="0" t="s">
        <v>153</v>
      </c>
      <c r="I457" s="0" t="s">
        <v>154</v>
      </c>
      <c r="J457" s="0" t="s">
        <v>8282</v>
      </c>
      <c r="K457" s="0" t="s">
        <v>8283</v>
      </c>
      <c r="L457" s="0" t="s">
        <v>8289</v>
      </c>
      <c r="M457" s="0" t="s">
        <v>217</v>
      </c>
      <c r="N457" s="0" t="s">
        <v>137</v>
      </c>
      <c r="O457" s="0" t="s">
        <v>153</v>
      </c>
      <c r="P457" s="0" t="s">
        <v>153</v>
      </c>
      <c r="Q457" s="0" t="s">
        <v>154</v>
      </c>
      <c r="R457" s="0" t="s">
        <v>8282</v>
      </c>
      <c r="S457" s="0" t="s">
        <v>8283</v>
      </c>
      <c r="T457" s="0" t="s">
        <v>7043</v>
      </c>
      <c r="U457" s="0" t="s">
        <v>7044</v>
      </c>
      <c r="V457" s="0" t="s">
        <v>764</v>
      </c>
      <c r="W457" s="0" t="s">
        <v>7045</v>
      </c>
      <c r="X457" s="0" t="s">
        <v>7046</v>
      </c>
      <c r="Y457" s="0" t="s">
        <v>7044</v>
      </c>
      <c r="Z457" s="0" t="s">
        <v>8284</v>
      </c>
      <c r="AA457" s="0" t="s">
        <v>8227</v>
      </c>
      <c r="AB457" s="0" t="s">
        <v>8286</v>
      </c>
      <c r="AC457" s="0" t="s">
        <v>62</v>
      </c>
      <c r="AD457" s="0" t="s">
        <v>62</v>
      </c>
      <c r="AE457" s="0" t="s">
        <v>62</v>
      </c>
      <c r="AF457" s="0" t="s">
        <v>7373</v>
      </c>
      <c r="AG457" s="0" t="s">
        <v>8290</v>
      </c>
      <c r="AH457" s="0" t="s">
        <v>8291</v>
      </c>
      <c r="AI457" s="0" t="s">
        <v>8292</v>
      </c>
      <c r="AJ457" s="0" t="s">
        <v>8291</v>
      </c>
      <c r="AK457" s="0" t="s">
        <v>8292</v>
      </c>
      <c r="AL457" s="0" t="s">
        <v>7061</v>
      </c>
    </row>
    <row customHeight="1" ht="11.25">
      <c r="A458" s="0" t="s">
        <v>22</v>
      </c>
      <c r="B458" s="0" t="s">
        <v>48</v>
      </c>
      <c r="C458" s="0" t="s">
        <v>50</v>
      </c>
      <c r="D458" s="0" t="s">
        <v>22</v>
      </c>
      <c r="E458" s="0" t="s">
        <v>8288</v>
      </c>
      <c r="F458" s="0" t="s">
        <v>4556</v>
      </c>
      <c r="G458" s="0" t="s">
        <v>153</v>
      </c>
      <c r="H458" s="0" t="s">
        <v>153</v>
      </c>
      <c r="I458" s="0" t="s">
        <v>154</v>
      </c>
      <c r="J458" s="0" t="s">
        <v>8282</v>
      </c>
      <c r="K458" s="0" t="s">
        <v>8283</v>
      </c>
      <c r="L458" s="0" t="s">
        <v>8289</v>
      </c>
      <c r="M458" s="0" t="s">
        <v>217</v>
      </c>
      <c r="N458" s="0" t="s">
        <v>137</v>
      </c>
      <c r="O458" s="0" t="s">
        <v>153</v>
      </c>
      <c r="P458" s="0" t="s">
        <v>153</v>
      </c>
      <c r="Q458" s="0" t="s">
        <v>154</v>
      </c>
      <c r="R458" s="0" t="s">
        <v>8282</v>
      </c>
      <c r="S458" s="0" t="s">
        <v>8283</v>
      </c>
      <c r="T458" s="0" t="s">
        <v>7043</v>
      </c>
      <c r="U458" s="0" t="s">
        <v>7044</v>
      </c>
      <c r="V458" s="0" t="s">
        <v>764</v>
      </c>
      <c r="W458" s="0" t="s">
        <v>7045</v>
      </c>
      <c r="X458" s="0" t="s">
        <v>7046</v>
      </c>
      <c r="Y458" s="0" t="s">
        <v>7044</v>
      </c>
      <c r="Z458" s="0" t="s">
        <v>8284</v>
      </c>
      <c r="AA458" s="0" t="s">
        <v>8227</v>
      </c>
      <c r="AB458" s="0" t="s">
        <v>8286</v>
      </c>
      <c r="AC458" s="0" t="s">
        <v>62</v>
      </c>
      <c r="AD458" s="0" t="s">
        <v>62</v>
      </c>
      <c r="AE458" s="0" t="s">
        <v>62</v>
      </c>
      <c r="AF458" s="0" t="s">
        <v>7373</v>
      </c>
      <c r="AG458" s="0" t="s">
        <v>8290</v>
      </c>
      <c r="AH458" s="0" t="s">
        <v>7373</v>
      </c>
      <c r="AI458" s="0" t="s">
        <v>8290</v>
      </c>
      <c r="AJ458" s="0" t="s">
        <v>7373</v>
      </c>
      <c r="AK458" s="0" t="s">
        <v>8290</v>
      </c>
      <c r="AL458" s="0" t="s">
        <v>7061</v>
      </c>
    </row>
    <row customHeight="1" ht="11.25">
      <c r="A459" s="0" t="s">
        <v>22</v>
      </c>
      <c r="B459" s="0" t="s">
        <v>48</v>
      </c>
      <c r="C459" s="0" t="s">
        <v>50</v>
      </c>
      <c r="D459" s="0" t="s">
        <v>22</v>
      </c>
      <c r="E459" s="0" t="s">
        <v>8293</v>
      </c>
      <c r="F459" s="0" t="s">
        <v>4556</v>
      </c>
      <c r="G459" s="0" t="s">
        <v>109</v>
      </c>
      <c r="H459" s="0" t="s">
        <v>109</v>
      </c>
      <c r="I459" s="0" t="s">
        <v>110</v>
      </c>
      <c r="J459" s="0" t="s">
        <v>4645</v>
      </c>
      <c r="K459" s="0" t="s">
        <v>4646</v>
      </c>
      <c r="L459" s="0" t="s">
        <v>8294</v>
      </c>
      <c r="M459" s="0" t="s">
        <v>7553</v>
      </c>
      <c r="N459" s="0" t="s">
        <v>137</v>
      </c>
      <c r="O459" s="0" t="s">
        <v>109</v>
      </c>
      <c r="P459" s="0" t="s">
        <v>109</v>
      </c>
      <c r="Q459" s="0" t="s">
        <v>110</v>
      </c>
      <c r="R459" s="0" t="s">
        <v>4645</v>
      </c>
      <c r="S459" s="0" t="s">
        <v>4646</v>
      </c>
      <c r="T459" s="0" t="s">
        <v>7043</v>
      </c>
      <c r="U459" s="0" t="s">
        <v>7044</v>
      </c>
      <c r="V459" s="0" t="s">
        <v>764</v>
      </c>
      <c r="W459" s="0" t="s">
        <v>7045</v>
      </c>
      <c r="X459" s="0" t="s">
        <v>7046</v>
      </c>
      <c r="Y459" s="0" t="s">
        <v>7044</v>
      </c>
      <c r="Z459" s="0" t="s">
        <v>145</v>
      </c>
      <c r="AA459" s="0" t="s">
        <v>8295</v>
      </c>
      <c r="AB459" s="0" t="s">
        <v>8296</v>
      </c>
      <c r="AC459" s="0" t="s">
        <v>62</v>
      </c>
      <c r="AD459" s="0" t="s">
        <v>62</v>
      </c>
      <c r="AE459" s="0" t="s">
        <v>62</v>
      </c>
      <c r="AF459" s="0" t="s">
        <v>7189</v>
      </c>
      <c r="AG459" s="0" t="s">
        <v>8297</v>
      </c>
      <c r="AH459" s="0" t="s">
        <v>7189</v>
      </c>
      <c r="AI459" s="0" t="s">
        <v>8298</v>
      </c>
      <c r="AJ459" s="0" t="s">
        <v>7189</v>
      </c>
      <c r="AK459" s="0" t="s">
        <v>8298</v>
      </c>
      <c r="AL459" s="0" t="s">
        <v>7061</v>
      </c>
    </row>
    <row customHeight="1" ht="11.25">
      <c r="A460" s="0" t="s">
        <v>22</v>
      </c>
      <c r="B460" s="0" t="s">
        <v>48</v>
      </c>
      <c r="C460" s="0" t="s">
        <v>50</v>
      </c>
      <c r="D460" s="0" t="s">
        <v>22</v>
      </c>
      <c r="E460" s="0" t="s">
        <v>8293</v>
      </c>
      <c r="F460" s="0" t="s">
        <v>4556</v>
      </c>
      <c r="G460" s="0" t="s">
        <v>109</v>
      </c>
      <c r="H460" s="0" t="s">
        <v>109</v>
      </c>
      <c r="I460" s="0" t="s">
        <v>110</v>
      </c>
      <c r="J460" s="0" t="s">
        <v>4645</v>
      </c>
      <c r="K460" s="0" t="s">
        <v>4646</v>
      </c>
      <c r="L460" s="0" t="s">
        <v>8294</v>
      </c>
      <c r="M460" s="0" t="s">
        <v>7553</v>
      </c>
      <c r="N460" s="0" t="s">
        <v>137</v>
      </c>
      <c r="O460" s="0" t="s">
        <v>109</v>
      </c>
      <c r="P460" s="0" t="s">
        <v>109</v>
      </c>
      <c r="Q460" s="0" t="s">
        <v>110</v>
      </c>
      <c r="R460" s="0" t="s">
        <v>4645</v>
      </c>
      <c r="S460" s="0" t="s">
        <v>4646</v>
      </c>
      <c r="T460" s="0" t="s">
        <v>7043</v>
      </c>
      <c r="U460" s="0" t="s">
        <v>7044</v>
      </c>
      <c r="V460" s="0" t="s">
        <v>764</v>
      </c>
      <c r="W460" s="0" t="s">
        <v>7045</v>
      </c>
      <c r="X460" s="0" t="s">
        <v>7046</v>
      </c>
      <c r="Y460" s="0" t="s">
        <v>7044</v>
      </c>
      <c r="Z460" s="0" t="s">
        <v>145</v>
      </c>
      <c r="AA460" s="0" t="s">
        <v>8295</v>
      </c>
      <c r="AB460" s="0" t="s">
        <v>8296</v>
      </c>
      <c r="AC460" s="0" t="s">
        <v>62</v>
      </c>
      <c r="AD460" s="0" t="s">
        <v>62</v>
      </c>
      <c r="AE460" s="0" t="s">
        <v>62</v>
      </c>
      <c r="AF460" s="0" t="s">
        <v>7189</v>
      </c>
      <c r="AG460" s="0" t="s">
        <v>8297</v>
      </c>
      <c r="AH460" s="0" t="s">
        <v>7189</v>
      </c>
      <c r="AI460" s="0" t="s">
        <v>8297</v>
      </c>
      <c r="AJ460" s="0" t="s">
        <v>7189</v>
      </c>
      <c r="AK460" s="0" t="s">
        <v>8297</v>
      </c>
      <c r="AL460" s="0" t="s">
        <v>7061</v>
      </c>
    </row>
    <row customHeight="1" ht="11.25">
      <c r="A461" s="0" t="s">
        <v>22</v>
      </c>
      <c r="B461" s="0" t="s">
        <v>48</v>
      </c>
      <c r="C461" s="0" t="s">
        <v>50</v>
      </c>
      <c r="D461" s="0" t="s">
        <v>22</v>
      </c>
      <c r="E461" s="0" t="s">
        <v>8299</v>
      </c>
      <c r="F461" s="0" t="s">
        <v>4556</v>
      </c>
      <c r="G461" s="0" t="s">
        <v>109</v>
      </c>
      <c r="H461" s="0" t="s">
        <v>109</v>
      </c>
      <c r="I461" s="0" t="s">
        <v>110</v>
      </c>
      <c r="J461" s="0" t="s">
        <v>4645</v>
      </c>
      <c r="K461" s="0" t="s">
        <v>4646</v>
      </c>
      <c r="L461" s="0" t="s">
        <v>8300</v>
      </c>
      <c r="M461" s="0" t="s">
        <v>174</v>
      </c>
      <c r="N461" s="0" t="s">
        <v>137</v>
      </c>
      <c r="O461" s="0" t="s">
        <v>109</v>
      </c>
      <c r="P461" s="0" t="s">
        <v>109</v>
      </c>
      <c r="Q461" s="0" t="s">
        <v>110</v>
      </c>
      <c r="R461" s="0" t="s">
        <v>4645</v>
      </c>
      <c r="S461" s="0" t="s">
        <v>4646</v>
      </c>
      <c r="T461" s="0" t="s">
        <v>7043</v>
      </c>
      <c r="U461" s="0" t="s">
        <v>7044</v>
      </c>
      <c r="V461" s="0" t="s">
        <v>764</v>
      </c>
      <c r="W461" s="0" t="s">
        <v>7045</v>
      </c>
      <c r="X461" s="0" t="s">
        <v>7046</v>
      </c>
      <c r="Y461" s="0" t="s">
        <v>7044</v>
      </c>
      <c r="Z461" s="0" t="s">
        <v>145</v>
      </c>
      <c r="AA461" s="0" t="s">
        <v>8295</v>
      </c>
      <c r="AB461" s="0" t="s">
        <v>8296</v>
      </c>
      <c r="AC461" s="0" t="s">
        <v>62</v>
      </c>
      <c r="AD461" s="0" t="s">
        <v>62</v>
      </c>
      <c r="AE461" s="0" t="s">
        <v>62</v>
      </c>
      <c r="AF461" s="0" t="s">
        <v>7328</v>
      </c>
      <c r="AG461" s="0" t="s">
        <v>7790</v>
      </c>
      <c r="AH461" s="0" t="s">
        <v>7328</v>
      </c>
      <c r="AI461" s="0" t="s">
        <v>8301</v>
      </c>
      <c r="AJ461" s="0" t="s">
        <v>7328</v>
      </c>
      <c r="AK461" s="0" t="s">
        <v>8301</v>
      </c>
      <c r="AL461" s="0" t="s">
        <v>7061</v>
      </c>
    </row>
    <row customHeight="1" ht="11.25">
      <c r="A462" s="0" t="s">
        <v>22</v>
      </c>
      <c r="B462" s="0" t="s">
        <v>48</v>
      </c>
      <c r="C462" s="0" t="s">
        <v>50</v>
      </c>
      <c r="D462" s="0" t="s">
        <v>22</v>
      </c>
      <c r="E462" s="0" t="s">
        <v>8299</v>
      </c>
      <c r="F462" s="0" t="s">
        <v>4556</v>
      </c>
      <c r="G462" s="0" t="s">
        <v>109</v>
      </c>
      <c r="H462" s="0" t="s">
        <v>109</v>
      </c>
      <c r="I462" s="0" t="s">
        <v>110</v>
      </c>
      <c r="J462" s="0" t="s">
        <v>4645</v>
      </c>
      <c r="K462" s="0" t="s">
        <v>4646</v>
      </c>
      <c r="L462" s="0" t="s">
        <v>8300</v>
      </c>
      <c r="M462" s="0" t="s">
        <v>174</v>
      </c>
      <c r="N462" s="0" t="s">
        <v>137</v>
      </c>
      <c r="O462" s="0" t="s">
        <v>109</v>
      </c>
      <c r="P462" s="0" t="s">
        <v>109</v>
      </c>
      <c r="Q462" s="0" t="s">
        <v>110</v>
      </c>
      <c r="R462" s="0" t="s">
        <v>4645</v>
      </c>
      <c r="S462" s="0" t="s">
        <v>4646</v>
      </c>
      <c r="T462" s="0" t="s">
        <v>7043</v>
      </c>
      <c r="U462" s="0" t="s">
        <v>7044</v>
      </c>
      <c r="V462" s="0" t="s">
        <v>764</v>
      </c>
      <c r="W462" s="0" t="s">
        <v>7045</v>
      </c>
      <c r="X462" s="0" t="s">
        <v>7046</v>
      </c>
      <c r="Y462" s="0" t="s">
        <v>7044</v>
      </c>
      <c r="Z462" s="0" t="s">
        <v>145</v>
      </c>
      <c r="AA462" s="0" t="s">
        <v>8295</v>
      </c>
      <c r="AB462" s="0" t="s">
        <v>8296</v>
      </c>
      <c r="AC462" s="0" t="s">
        <v>62</v>
      </c>
      <c r="AD462" s="0" t="s">
        <v>62</v>
      </c>
      <c r="AE462" s="0" t="s">
        <v>62</v>
      </c>
      <c r="AF462" s="0" t="s">
        <v>7328</v>
      </c>
      <c r="AG462" s="0" t="s">
        <v>7790</v>
      </c>
      <c r="AH462" s="0" t="s">
        <v>7328</v>
      </c>
      <c r="AI462" s="0" t="s">
        <v>7790</v>
      </c>
      <c r="AJ462" s="0" t="s">
        <v>7328</v>
      </c>
      <c r="AK462" s="0" t="s">
        <v>7790</v>
      </c>
      <c r="AL462" s="0" t="s">
        <v>7061</v>
      </c>
    </row>
    <row customHeight="1" ht="11.25">
      <c r="A463" s="0" t="s">
        <v>22</v>
      </c>
      <c r="B463" s="0" t="s">
        <v>48</v>
      </c>
      <c r="C463" s="0" t="s">
        <v>50</v>
      </c>
      <c r="D463" s="0" t="s">
        <v>22</v>
      </c>
      <c r="E463" s="0" t="s">
        <v>8302</v>
      </c>
      <c r="F463" s="0" t="s">
        <v>4556</v>
      </c>
      <c r="G463" s="0" t="s">
        <v>109</v>
      </c>
      <c r="H463" s="0" t="s">
        <v>109</v>
      </c>
      <c r="I463" s="0" t="s">
        <v>110</v>
      </c>
      <c r="J463" s="0" t="s">
        <v>4645</v>
      </c>
      <c r="K463" s="0" t="s">
        <v>4646</v>
      </c>
      <c r="L463" s="0" t="s">
        <v>8303</v>
      </c>
      <c r="M463" s="0" t="s">
        <v>8304</v>
      </c>
      <c r="N463" s="0" t="s">
        <v>137</v>
      </c>
      <c r="O463" s="0" t="s">
        <v>109</v>
      </c>
      <c r="P463" s="0" t="s">
        <v>109</v>
      </c>
      <c r="Q463" s="0" t="s">
        <v>110</v>
      </c>
      <c r="R463" s="0" t="s">
        <v>4645</v>
      </c>
      <c r="S463" s="0" t="s">
        <v>4646</v>
      </c>
      <c r="T463" s="0" t="s">
        <v>7043</v>
      </c>
      <c r="U463" s="0" t="s">
        <v>7044</v>
      </c>
      <c r="V463" s="0" t="s">
        <v>764</v>
      </c>
      <c r="W463" s="0" t="s">
        <v>7045</v>
      </c>
      <c r="X463" s="0" t="s">
        <v>7046</v>
      </c>
      <c r="Y463" s="0" t="s">
        <v>7044</v>
      </c>
      <c r="Z463" s="0" t="s">
        <v>145</v>
      </c>
      <c r="AA463" s="0" t="s">
        <v>8295</v>
      </c>
      <c r="AB463" s="0" t="s">
        <v>8296</v>
      </c>
      <c r="AC463" s="0" t="s">
        <v>62</v>
      </c>
      <c r="AD463" s="0" t="s">
        <v>62</v>
      </c>
      <c r="AE463" s="0" t="s">
        <v>62</v>
      </c>
      <c r="AF463" s="0" t="s">
        <v>7300</v>
      </c>
      <c r="AG463" s="0" t="s">
        <v>8305</v>
      </c>
      <c r="AH463" s="0" t="s">
        <v>7300</v>
      </c>
      <c r="AI463" s="0" t="s">
        <v>7543</v>
      </c>
      <c r="AJ463" s="0" t="s">
        <v>7300</v>
      </c>
      <c r="AK463" s="0" t="s">
        <v>7543</v>
      </c>
      <c r="AL463" s="0" t="s">
        <v>7061</v>
      </c>
    </row>
    <row customHeight="1" ht="11.25">
      <c r="A464" s="0" t="s">
        <v>22</v>
      </c>
      <c r="B464" s="0" t="s">
        <v>48</v>
      </c>
      <c r="C464" s="0" t="s">
        <v>50</v>
      </c>
      <c r="D464" s="0" t="s">
        <v>22</v>
      </c>
      <c r="E464" s="0" t="s">
        <v>8302</v>
      </c>
      <c r="F464" s="0" t="s">
        <v>4556</v>
      </c>
      <c r="G464" s="0" t="s">
        <v>109</v>
      </c>
      <c r="H464" s="0" t="s">
        <v>109</v>
      </c>
      <c r="I464" s="0" t="s">
        <v>110</v>
      </c>
      <c r="J464" s="0" t="s">
        <v>4645</v>
      </c>
      <c r="K464" s="0" t="s">
        <v>4646</v>
      </c>
      <c r="L464" s="0" t="s">
        <v>8303</v>
      </c>
      <c r="M464" s="0" t="s">
        <v>8304</v>
      </c>
      <c r="N464" s="0" t="s">
        <v>137</v>
      </c>
      <c r="O464" s="0" t="s">
        <v>109</v>
      </c>
      <c r="P464" s="0" t="s">
        <v>109</v>
      </c>
      <c r="Q464" s="0" t="s">
        <v>110</v>
      </c>
      <c r="R464" s="0" t="s">
        <v>4645</v>
      </c>
      <c r="S464" s="0" t="s">
        <v>4646</v>
      </c>
      <c r="T464" s="0" t="s">
        <v>7043</v>
      </c>
      <c r="U464" s="0" t="s">
        <v>7044</v>
      </c>
      <c r="V464" s="0" t="s">
        <v>764</v>
      </c>
      <c r="W464" s="0" t="s">
        <v>7045</v>
      </c>
      <c r="X464" s="0" t="s">
        <v>7046</v>
      </c>
      <c r="Y464" s="0" t="s">
        <v>7044</v>
      </c>
      <c r="Z464" s="0" t="s">
        <v>145</v>
      </c>
      <c r="AA464" s="0" t="s">
        <v>8295</v>
      </c>
      <c r="AB464" s="0" t="s">
        <v>8296</v>
      </c>
      <c r="AC464" s="0" t="s">
        <v>62</v>
      </c>
      <c r="AD464" s="0" t="s">
        <v>62</v>
      </c>
      <c r="AE464" s="0" t="s">
        <v>62</v>
      </c>
      <c r="AF464" s="0" t="s">
        <v>7300</v>
      </c>
      <c r="AG464" s="0" t="s">
        <v>8305</v>
      </c>
      <c r="AH464" s="0" t="s">
        <v>7300</v>
      </c>
      <c r="AI464" s="0" t="s">
        <v>8305</v>
      </c>
      <c r="AJ464" s="0" t="s">
        <v>7300</v>
      </c>
      <c r="AK464" s="0" t="s">
        <v>8305</v>
      </c>
      <c r="AL464" s="0" t="s">
        <v>7061</v>
      </c>
    </row>
    <row customHeight="1" ht="11.25">
      <c r="A465" s="0" t="s">
        <v>22</v>
      </c>
      <c r="B465" s="0" t="s">
        <v>48</v>
      </c>
      <c r="C465" s="0" t="s">
        <v>50</v>
      </c>
      <c r="D465" s="0" t="s">
        <v>22</v>
      </c>
      <c r="E465" s="0" t="s">
        <v>8306</v>
      </c>
      <c r="F465" s="0" t="s">
        <v>4556</v>
      </c>
      <c r="G465" s="0" t="s">
        <v>109</v>
      </c>
      <c r="H465" s="0" t="s">
        <v>109</v>
      </c>
      <c r="I465" s="0" t="s">
        <v>110</v>
      </c>
      <c r="J465" s="0" t="s">
        <v>4645</v>
      </c>
      <c r="K465" s="0" t="s">
        <v>4646</v>
      </c>
      <c r="L465" s="0" t="s">
        <v>8307</v>
      </c>
      <c r="M465" s="0" t="s">
        <v>137</v>
      </c>
      <c r="N465" s="0" t="s">
        <v>137</v>
      </c>
      <c r="O465" s="0" t="s">
        <v>109</v>
      </c>
      <c r="P465" s="0" t="s">
        <v>109</v>
      </c>
      <c r="Q465" s="0" t="s">
        <v>110</v>
      </c>
      <c r="R465" s="0" t="s">
        <v>4645</v>
      </c>
      <c r="S465" s="0" t="s">
        <v>4646</v>
      </c>
      <c r="T465" s="0" t="s">
        <v>7043</v>
      </c>
      <c r="U465" s="0" t="s">
        <v>7044</v>
      </c>
      <c r="V465" s="0" t="s">
        <v>764</v>
      </c>
      <c r="W465" s="0" t="s">
        <v>7045</v>
      </c>
      <c r="X465" s="0" t="s">
        <v>7046</v>
      </c>
      <c r="Y465" s="0" t="s">
        <v>7044</v>
      </c>
      <c r="Z465" s="0" t="s">
        <v>140</v>
      </c>
      <c r="AA465" s="0" t="s">
        <v>8295</v>
      </c>
      <c r="AB465" s="0" t="s">
        <v>8308</v>
      </c>
      <c r="AC465" s="0" t="s">
        <v>62</v>
      </c>
      <c r="AD465" s="0" t="s">
        <v>62</v>
      </c>
      <c r="AE465" s="0" t="s">
        <v>62</v>
      </c>
      <c r="AF465" s="0" t="s">
        <v>7184</v>
      </c>
      <c r="AG465" s="0" t="s">
        <v>7877</v>
      </c>
      <c r="AH465" s="0" t="s">
        <v>7184</v>
      </c>
      <c r="AI465" s="0" t="s">
        <v>7877</v>
      </c>
      <c r="AJ465" s="0" t="s">
        <v>7184</v>
      </c>
      <c r="AK465" s="0" t="s">
        <v>7877</v>
      </c>
      <c r="AL465" s="0" t="s">
        <v>7061</v>
      </c>
    </row>
    <row customHeight="1" ht="11.25">
      <c r="A466" s="0" t="s">
        <v>22</v>
      </c>
      <c r="B466" s="0" t="s">
        <v>48</v>
      </c>
      <c r="C466" s="0" t="s">
        <v>50</v>
      </c>
      <c r="D466" s="0" t="s">
        <v>22</v>
      </c>
      <c r="E466" s="0" t="s">
        <v>8306</v>
      </c>
      <c r="F466" s="0" t="s">
        <v>4556</v>
      </c>
      <c r="G466" s="0" t="s">
        <v>109</v>
      </c>
      <c r="H466" s="0" t="s">
        <v>109</v>
      </c>
      <c r="I466" s="0" t="s">
        <v>110</v>
      </c>
      <c r="J466" s="0" t="s">
        <v>4645</v>
      </c>
      <c r="K466" s="0" t="s">
        <v>4646</v>
      </c>
      <c r="L466" s="0" t="s">
        <v>8307</v>
      </c>
      <c r="M466" s="0" t="s">
        <v>137</v>
      </c>
      <c r="N466" s="0" t="s">
        <v>137</v>
      </c>
      <c r="O466" s="0" t="s">
        <v>109</v>
      </c>
      <c r="P466" s="0" t="s">
        <v>109</v>
      </c>
      <c r="Q466" s="0" t="s">
        <v>110</v>
      </c>
      <c r="R466" s="0" t="s">
        <v>4645</v>
      </c>
      <c r="S466" s="0" t="s">
        <v>4646</v>
      </c>
      <c r="T466" s="0" t="s">
        <v>7043</v>
      </c>
      <c r="U466" s="0" t="s">
        <v>7044</v>
      </c>
      <c r="V466" s="0" t="s">
        <v>764</v>
      </c>
      <c r="W466" s="0" t="s">
        <v>7045</v>
      </c>
      <c r="X466" s="0" t="s">
        <v>7046</v>
      </c>
      <c r="Y466" s="0" t="s">
        <v>7044</v>
      </c>
      <c r="Z466" s="0" t="s">
        <v>140</v>
      </c>
      <c r="AA466" s="0" t="s">
        <v>8295</v>
      </c>
      <c r="AB466" s="0" t="s">
        <v>8308</v>
      </c>
      <c r="AC466" s="0" t="s">
        <v>62</v>
      </c>
      <c r="AD466" s="0" t="s">
        <v>62</v>
      </c>
      <c r="AE466" s="0" t="s">
        <v>62</v>
      </c>
      <c r="AF466" s="0" t="s">
        <v>7184</v>
      </c>
      <c r="AG466" s="0" t="s">
        <v>7877</v>
      </c>
      <c r="AH466" s="0" t="s">
        <v>7184</v>
      </c>
      <c r="AI466" s="0" t="s">
        <v>8309</v>
      </c>
      <c r="AJ466" s="0" t="s">
        <v>7184</v>
      </c>
      <c r="AK466" s="0" t="s">
        <v>8309</v>
      </c>
      <c r="AL466" s="0" t="s">
        <v>7061</v>
      </c>
    </row>
    <row customHeight="1" ht="11.25">
      <c r="A467" s="0" t="s">
        <v>22</v>
      </c>
      <c r="B467" s="0" t="s">
        <v>48</v>
      </c>
      <c r="C467" s="0" t="s">
        <v>50</v>
      </c>
      <c r="D467" s="0" t="s">
        <v>22</v>
      </c>
      <c r="E467" s="0" t="s">
        <v>8310</v>
      </c>
      <c r="F467" s="0" t="s">
        <v>4556</v>
      </c>
      <c r="G467" s="0" t="s">
        <v>109</v>
      </c>
      <c r="H467" s="0" t="s">
        <v>109</v>
      </c>
      <c r="I467" s="0" t="s">
        <v>110</v>
      </c>
      <c r="J467" s="0" t="s">
        <v>4645</v>
      </c>
      <c r="K467" s="0" t="s">
        <v>4646</v>
      </c>
      <c r="L467" s="0" t="s">
        <v>8311</v>
      </c>
      <c r="M467" s="0" t="s">
        <v>131</v>
      </c>
      <c r="N467" s="0" t="s">
        <v>137</v>
      </c>
      <c r="O467" s="0" t="s">
        <v>109</v>
      </c>
      <c r="P467" s="0" t="s">
        <v>109</v>
      </c>
      <c r="Q467" s="0" t="s">
        <v>110</v>
      </c>
      <c r="R467" s="0" t="s">
        <v>4645</v>
      </c>
      <c r="S467" s="0" t="s">
        <v>4646</v>
      </c>
      <c r="T467" s="0" t="s">
        <v>7101</v>
      </c>
      <c r="U467" s="0" t="s">
        <v>7102</v>
      </c>
      <c r="V467" s="0" t="s">
        <v>764</v>
      </c>
      <c r="W467" s="0" t="s">
        <v>7045</v>
      </c>
      <c r="X467" s="0" t="s">
        <v>7103</v>
      </c>
      <c r="Y467" s="0" t="s">
        <v>7102</v>
      </c>
      <c r="Z467" s="0" t="s">
        <v>8312</v>
      </c>
      <c r="AA467" s="0" t="s">
        <v>8313</v>
      </c>
      <c r="AB467" s="0" t="s">
        <v>8314</v>
      </c>
      <c r="AC467" s="0" t="s">
        <v>62</v>
      </c>
      <c r="AD467" s="0" t="s">
        <v>62</v>
      </c>
      <c r="AE467" s="0" t="s">
        <v>62</v>
      </c>
      <c r="AF467" s="0" t="s">
        <v>7184</v>
      </c>
      <c r="AG467" s="0" t="s">
        <v>8315</v>
      </c>
      <c r="AH467" s="0" t="s">
        <v>7184</v>
      </c>
      <c r="AI467" s="0" t="s">
        <v>8316</v>
      </c>
      <c r="AJ467" s="0" t="s">
        <v>7184</v>
      </c>
      <c r="AK467" s="0" t="s">
        <v>8316</v>
      </c>
      <c r="AL467" s="0" t="s">
        <v>7061</v>
      </c>
    </row>
    <row customHeight="1" ht="11.25">
      <c r="A468" s="0" t="s">
        <v>22</v>
      </c>
      <c r="B468" s="0" t="s">
        <v>48</v>
      </c>
      <c r="C468" s="0" t="s">
        <v>50</v>
      </c>
      <c r="D468" s="0" t="s">
        <v>22</v>
      </c>
      <c r="E468" s="0" t="s">
        <v>8310</v>
      </c>
      <c r="F468" s="0" t="s">
        <v>4556</v>
      </c>
      <c r="G468" s="0" t="s">
        <v>109</v>
      </c>
      <c r="H468" s="0" t="s">
        <v>109</v>
      </c>
      <c r="I468" s="0" t="s">
        <v>110</v>
      </c>
      <c r="J468" s="0" t="s">
        <v>4645</v>
      </c>
      <c r="K468" s="0" t="s">
        <v>4646</v>
      </c>
      <c r="L468" s="0" t="s">
        <v>8311</v>
      </c>
      <c r="M468" s="0" t="s">
        <v>131</v>
      </c>
      <c r="N468" s="0" t="s">
        <v>137</v>
      </c>
      <c r="O468" s="0" t="s">
        <v>109</v>
      </c>
      <c r="P468" s="0" t="s">
        <v>109</v>
      </c>
      <c r="Q468" s="0" t="s">
        <v>110</v>
      </c>
      <c r="R468" s="0" t="s">
        <v>4645</v>
      </c>
      <c r="S468" s="0" t="s">
        <v>4646</v>
      </c>
      <c r="T468" s="0" t="s">
        <v>7101</v>
      </c>
      <c r="U468" s="0" t="s">
        <v>7102</v>
      </c>
      <c r="V468" s="0" t="s">
        <v>764</v>
      </c>
      <c r="W468" s="0" t="s">
        <v>7045</v>
      </c>
      <c r="X468" s="0" t="s">
        <v>7103</v>
      </c>
      <c r="Y468" s="0" t="s">
        <v>7102</v>
      </c>
      <c r="Z468" s="0" t="s">
        <v>8312</v>
      </c>
      <c r="AA468" s="0" t="s">
        <v>8313</v>
      </c>
      <c r="AB468" s="0" t="s">
        <v>8314</v>
      </c>
      <c r="AC468" s="0" t="s">
        <v>62</v>
      </c>
      <c r="AD468" s="0" t="s">
        <v>62</v>
      </c>
      <c r="AE468" s="0" t="s">
        <v>62</v>
      </c>
      <c r="AF468" s="0" t="s">
        <v>7184</v>
      </c>
      <c r="AG468" s="0" t="s">
        <v>8315</v>
      </c>
      <c r="AH468" s="0" t="s">
        <v>7184</v>
      </c>
      <c r="AI468" s="0" t="s">
        <v>8315</v>
      </c>
      <c r="AJ468" s="0" t="s">
        <v>7184</v>
      </c>
      <c r="AK468" s="0" t="s">
        <v>8315</v>
      </c>
      <c r="AL468" s="0" t="s">
        <v>7061</v>
      </c>
    </row>
    <row customHeight="1" ht="11.25">
      <c r="A469" s="0" t="s">
        <v>22</v>
      </c>
      <c r="B469" s="0" t="s">
        <v>48</v>
      </c>
      <c r="C469" s="0" t="s">
        <v>50</v>
      </c>
      <c r="D469" s="0" t="s">
        <v>22</v>
      </c>
      <c r="E469" s="0" t="s">
        <v>8317</v>
      </c>
      <c r="F469" s="0" t="s">
        <v>4556</v>
      </c>
      <c r="G469" s="0" t="s">
        <v>109</v>
      </c>
      <c r="H469" s="0" t="s">
        <v>109</v>
      </c>
      <c r="I469" s="0" t="s">
        <v>110</v>
      </c>
      <c r="J469" s="0" t="s">
        <v>4645</v>
      </c>
      <c r="K469" s="0" t="s">
        <v>4646</v>
      </c>
      <c r="L469" s="0" t="s">
        <v>8318</v>
      </c>
      <c r="M469" s="0" t="s">
        <v>8319</v>
      </c>
      <c r="N469" s="0" t="s">
        <v>137</v>
      </c>
      <c r="O469" s="0" t="s">
        <v>109</v>
      </c>
      <c r="P469" s="0" t="s">
        <v>109</v>
      </c>
      <c r="Q469" s="0" t="s">
        <v>110</v>
      </c>
      <c r="R469" s="0" t="s">
        <v>4645</v>
      </c>
      <c r="S469" s="0" t="s">
        <v>4646</v>
      </c>
      <c r="T469" s="0" t="s">
        <v>7101</v>
      </c>
      <c r="U469" s="0" t="s">
        <v>7481</v>
      </c>
      <c r="V469" s="0" t="s">
        <v>764</v>
      </c>
      <c r="W469" s="0" t="s">
        <v>7045</v>
      </c>
      <c r="X469" s="0" t="s">
        <v>7482</v>
      </c>
      <c r="Y469" s="0" t="s">
        <v>7102</v>
      </c>
      <c r="Z469" s="0" t="s">
        <v>4590</v>
      </c>
      <c r="AA469" s="0" t="s">
        <v>7566</v>
      </c>
      <c r="AB469" s="0" t="s">
        <v>7283</v>
      </c>
      <c r="AC469" s="0" t="s">
        <v>62</v>
      </c>
      <c r="AD469" s="0" t="s">
        <v>62</v>
      </c>
      <c r="AE469" s="0" t="s">
        <v>62</v>
      </c>
      <c r="AF469" s="0" t="s">
        <v>8320</v>
      </c>
      <c r="AG469" s="0" t="s">
        <v>8321</v>
      </c>
      <c r="AH469" s="0" t="s">
        <v>8320</v>
      </c>
      <c r="AI469" s="0" t="s">
        <v>8321</v>
      </c>
      <c r="AJ469" s="0" t="s">
        <v>8320</v>
      </c>
      <c r="AK469" s="0" t="s">
        <v>8321</v>
      </c>
      <c r="AL469" s="0" t="s">
        <v>7061</v>
      </c>
    </row>
    <row customHeight="1" ht="11.25">
      <c r="A470" s="0" t="s">
        <v>22</v>
      </c>
      <c r="B470" s="0" t="s">
        <v>48</v>
      </c>
      <c r="C470" s="0" t="s">
        <v>50</v>
      </c>
      <c r="D470" s="0" t="s">
        <v>22</v>
      </c>
      <c r="E470" s="0" t="s">
        <v>8317</v>
      </c>
      <c r="F470" s="0" t="s">
        <v>4556</v>
      </c>
      <c r="G470" s="0" t="s">
        <v>109</v>
      </c>
      <c r="H470" s="0" t="s">
        <v>109</v>
      </c>
      <c r="I470" s="0" t="s">
        <v>110</v>
      </c>
      <c r="J470" s="0" t="s">
        <v>4645</v>
      </c>
      <c r="K470" s="0" t="s">
        <v>4646</v>
      </c>
      <c r="L470" s="0" t="s">
        <v>8318</v>
      </c>
      <c r="M470" s="0" t="s">
        <v>8319</v>
      </c>
      <c r="N470" s="0" t="s">
        <v>137</v>
      </c>
      <c r="O470" s="0" t="s">
        <v>109</v>
      </c>
      <c r="P470" s="0" t="s">
        <v>109</v>
      </c>
      <c r="Q470" s="0" t="s">
        <v>110</v>
      </c>
      <c r="R470" s="0" t="s">
        <v>4645</v>
      </c>
      <c r="S470" s="0" t="s">
        <v>4646</v>
      </c>
      <c r="T470" s="0" t="s">
        <v>7101</v>
      </c>
      <c r="U470" s="0" t="s">
        <v>7481</v>
      </c>
      <c r="V470" s="0" t="s">
        <v>764</v>
      </c>
      <c r="W470" s="0" t="s">
        <v>7045</v>
      </c>
      <c r="X470" s="0" t="s">
        <v>7482</v>
      </c>
      <c r="Y470" s="0" t="s">
        <v>7102</v>
      </c>
      <c r="Z470" s="0" t="s">
        <v>4590</v>
      </c>
      <c r="AA470" s="0" t="s">
        <v>7566</v>
      </c>
      <c r="AB470" s="0" t="s">
        <v>7283</v>
      </c>
      <c r="AC470" s="0" t="s">
        <v>62</v>
      </c>
      <c r="AD470" s="0" t="s">
        <v>62</v>
      </c>
      <c r="AE470" s="0" t="s">
        <v>62</v>
      </c>
      <c r="AF470" s="0" t="s">
        <v>7274</v>
      </c>
      <c r="AG470" s="0" t="s">
        <v>8321</v>
      </c>
      <c r="AH470" s="0" t="s">
        <v>7274</v>
      </c>
      <c r="AI470" s="0" t="s">
        <v>8321</v>
      </c>
      <c r="AJ470" s="0" t="s">
        <v>7274</v>
      </c>
      <c r="AK470" s="0" t="s">
        <v>8321</v>
      </c>
      <c r="AL470" s="0" t="s">
        <v>7061</v>
      </c>
    </row>
    <row customHeight="1" ht="11.25">
      <c r="A471" s="0" t="s">
        <v>22</v>
      </c>
      <c r="B471" s="0" t="s">
        <v>48</v>
      </c>
      <c r="C471" s="0" t="s">
        <v>50</v>
      </c>
      <c r="D471" s="0" t="s">
        <v>22</v>
      </c>
      <c r="E471" s="0" t="s">
        <v>4598</v>
      </c>
      <c r="F471" s="0" t="s">
        <v>4556</v>
      </c>
      <c r="G471" s="0" t="s">
        <v>109</v>
      </c>
      <c r="H471" s="0" t="s">
        <v>109</v>
      </c>
      <c r="I471" s="0" t="s">
        <v>110</v>
      </c>
      <c r="J471" s="0" t="s">
        <v>4645</v>
      </c>
      <c r="K471" s="0" t="s">
        <v>4646</v>
      </c>
      <c r="L471" s="0" t="s">
        <v>8322</v>
      </c>
      <c r="M471" s="0" t="s">
        <v>8323</v>
      </c>
      <c r="N471" s="0" t="s">
        <v>137</v>
      </c>
      <c r="O471" s="0" t="s">
        <v>109</v>
      </c>
      <c r="P471" s="0" t="s">
        <v>109</v>
      </c>
      <c r="Q471" s="0" t="s">
        <v>110</v>
      </c>
      <c r="R471" s="0" t="s">
        <v>4645</v>
      </c>
      <c r="S471" s="0" t="s">
        <v>4646</v>
      </c>
      <c r="T471" s="0" t="s">
        <v>7043</v>
      </c>
      <c r="U471" s="0" t="s">
        <v>7044</v>
      </c>
      <c r="V471" s="0" t="s">
        <v>764</v>
      </c>
      <c r="W471" s="0" t="s">
        <v>7045</v>
      </c>
      <c r="X471" s="0" t="s">
        <v>7046</v>
      </c>
      <c r="Y471" s="0" t="s">
        <v>7044</v>
      </c>
      <c r="Z471" s="0" t="s">
        <v>145</v>
      </c>
      <c r="AA471" s="0" t="s">
        <v>8295</v>
      </c>
      <c r="AB471" s="0" t="s">
        <v>8296</v>
      </c>
      <c r="AC471" s="0" t="s">
        <v>62</v>
      </c>
      <c r="AD471" s="0" t="s">
        <v>62</v>
      </c>
      <c r="AE471" s="0" t="s">
        <v>62</v>
      </c>
      <c r="AF471" s="0" t="s">
        <v>209</v>
      </c>
      <c r="AG471" s="0" t="s">
        <v>8324</v>
      </c>
      <c r="AH471" s="0" t="s">
        <v>209</v>
      </c>
      <c r="AI471" s="0" t="s">
        <v>8324</v>
      </c>
      <c r="AJ471" s="0" t="s">
        <v>209</v>
      </c>
      <c r="AK471" s="0" t="s">
        <v>8324</v>
      </c>
      <c r="AL471" s="0" t="s">
        <v>7055</v>
      </c>
    </row>
    <row customHeight="1" ht="11.25">
      <c r="A472" s="0" t="s">
        <v>22</v>
      </c>
      <c r="B472" s="0" t="s">
        <v>48</v>
      </c>
      <c r="C472" s="0" t="s">
        <v>50</v>
      </c>
      <c r="D472" s="0" t="s">
        <v>22</v>
      </c>
      <c r="E472" s="0" t="s">
        <v>4598</v>
      </c>
      <c r="F472" s="0" t="s">
        <v>4556</v>
      </c>
      <c r="G472" s="0" t="s">
        <v>109</v>
      </c>
      <c r="H472" s="0" t="s">
        <v>109</v>
      </c>
      <c r="I472" s="0" t="s">
        <v>110</v>
      </c>
      <c r="J472" s="0" t="s">
        <v>4645</v>
      </c>
      <c r="K472" s="0" t="s">
        <v>4646</v>
      </c>
      <c r="L472" s="0" t="s">
        <v>8322</v>
      </c>
      <c r="M472" s="0" t="s">
        <v>8323</v>
      </c>
      <c r="N472" s="0" t="s">
        <v>137</v>
      </c>
      <c r="O472" s="0" t="s">
        <v>109</v>
      </c>
      <c r="P472" s="0" t="s">
        <v>109</v>
      </c>
      <c r="Q472" s="0" t="s">
        <v>110</v>
      </c>
      <c r="R472" s="0" t="s">
        <v>4645</v>
      </c>
      <c r="S472" s="0" t="s">
        <v>4646</v>
      </c>
      <c r="T472" s="0" t="s">
        <v>7043</v>
      </c>
      <c r="U472" s="0" t="s">
        <v>7044</v>
      </c>
      <c r="V472" s="0" t="s">
        <v>764</v>
      </c>
      <c r="W472" s="0" t="s">
        <v>7045</v>
      </c>
      <c r="X472" s="0" t="s">
        <v>7046</v>
      </c>
      <c r="Y472" s="0" t="s">
        <v>7044</v>
      </c>
      <c r="Z472" s="0" t="s">
        <v>145</v>
      </c>
      <c r="AA472" s="0" t="s">
        <v>8295</v>
      </c>
      <c r="AB472" s="0" t="s">
        <v>8296</v>
      </c>
      <c r="AC472" s="0" t="s">
        <v>62</v>
      </c>
      <c r="AD472" s="0" t="s">
        <v>62</v>
      </c>
      <c r="AE472" s="0" t="s">
        <v>62</v>
      </c>
      <c r="AF472" s="0" t="s">
        <v>209</v>
      </c>
      <c r="AG472" s="0" t="s">
        <v>8324</v>
      </c>
      <c r="AH472" s="0" t="s">
        <v>209</v>
      </c>
      <c r="AI472" s="0" t="s">
        <v>8325</v>
      </c>
      <c r="AJ472" s="0" t="s">
        <v>209</v>
      </c>
      <c r="AK472" s="0" t="s">
        <v>8325</v>
      </c>
      <c r="AL472" s="0" t="s">
        <v>7055</v>
      </c>
    </row>
    <row customHeight="1" ht="11.25">
      <c r="A473" s="0" t="s">
        <v>22</v>
      </c>
      <c r="B473" s="0" t="s">
        <v>48</v>
      </c>
      <c r="C473" s="0" t="s">
        <v>50</v>
      </c>
      <c r="D473" s="0" t="s">
        <v>22</v>
      </c>
      <c r="E473" s="0" t="s">
        <v>7110</v>
      </c>
      <c r="F473" s="0" t="s">
        <v>4556</v>
      </c>
      <c r="G473" s="0" t="s">
        <v>109</v>
      </c>
      <c r="H473" s="0" t="s">
        <v>109</v>
      </c>
      <c r="I473" s="0" t="s">
        <v>110</v>
      </c>
      <c r="J473" s="0" t="s">
        <v>4645</v>
      </c>
      <c r="K473" s="0" t="s">
        <v>4646</v>
      </c>
      <c r="L473" s="0" t="s">
        <v>8326</v>
      </c>
      <c r="M473" s="0" t="s">
        <v>8304</v>
      </c>
      <c r="N473" s="0" t="s">
        <v>137</v>
      </c>
      <c r="O473" s="0" t="s">
        <v>109</v>
      </c>
      <c r="P473" s="0" t="s">
        <v>109</v>
      </c>
      <c r="Q473" s="0" t="s">
        <v>110</v>
      </c>
      <c r="R473" s="0" t="s">
        <v>4645</v>
      </c>
      <c r="S473" s="0" t="s">
        <v>4646</v>
      </c>
      <c r="T473" s="0" t="s">
        <v>7043</v>
      </c>
      <c r="U473" s="0" t="s">
        <v>7044</v>
      </c>
      <c r="V473" s="0" t="s">
        <v>764</v>
      </c>
      <c r="W473" s="0" t="s">
        <v>7045</v>
      </c>
      <c r="X473" s="0" t="s">
        <v>7046</v>
      </c>
      <c r="Y473" s="0" t="s">
        <v>7044</v>
      </c>
      <c r="Z473" s="0" t="s">
        <v>145</v>
      </c>
      <c r="AA473" s="0" t="s">
        <v>8295</v>
      </c>
      <c r="AB473" s="0" t="s">
        <v>8296</v>
      </c>
      <c r="AC473" s="0" t="s">
        <v>62</v>
      </c>
      <c r="AD473" s="0" t="s">
        <v>62</v>
      </c>
      <c r="AE473" s="0" t="s">
        <v>62</v>
      </c>
      <c r="AF473" s="0" t="s">
        <v>5700</v>
      </c>
      <c r="AG473" s="0" t="s">
        <v>8327</v>
      </c>
      <c r="AH473" s="0" t="s">
        <v>5700</v>
      </c>
      <c r="AI473" s="0" t="s">
        <v>7948</v>
      </c>
      <c r="AJ473" s="0" t="s">
        <v>5700</v>
      </c>
      <c r="AK473" s="0" t="s">
        <v>7948</v>
      </c>
      <c r="AL473" s="0" t="s">
        <v>7055</v>
      </c>
    </row>
    <row customHeight="1" ht="11.25">
      <c r="A474" s="0" t="s">
        <v>22</v>
      </c>
      <c r="B474" s="0" t="s">
        <v>48</v>
      </c>
      <c r="C474" s="0" t="s">
        <v>50</v>
      </c>
      <c r="D474" s="0" t="s">
        <v>22</v>
      </c>
      <c r="E474" s="0" t="s">
        <v>7110</v>
      </c>
      <c r="F474" s="0" t="s">
        <v>4556</v>
      </c>
      <c r="G474" s="0" t="s">
        <v>109</v>
      </c>
      <c r="H474" s="0" t="s">
        <v>109</v>
      </c>
      <c r="I474" s="0" t="s">
        <v>110</v>
      </c>
      <c r="J474" s="0" t="s">
        <v>4645</v>
      </c>
      <c r="K474" s="0" t="s">
        <v>4646</v>
      </c>
      <c r="L474" s="0" t="s">
        <v>8326</v>
      </c>
      <c r="M474" s="0" t="s">
        <v>8304</v>
      </c>
      <c r="N474" s="0" t="s">
        <v>137</v>
      </c>
      <c r="O474" s="0" t="s">
        <v>109</v>
      </c>
      <c r="P474" s="0" t="s">
        <v>109</v>
      </c>
      <c r="Q474" s="0" t="s">
        <v>110</v>
      </c>
      <c r="R474" s="0" t="s">
        <v>4645</v>
      </c>
      <c r="S474" s="0" t="s">
        <v>4646</v>
      </c>
      <c r="T474" s="0" t="s">
        <v>7043</v>
      </c>
      <c r="U474" s="0" t="s">
        <v>7044</v>
      </c>
      <c r="V474" s="0" t="s">
        <v>764</v>
      </c>
      <c r="W474" s="0" t="s">
        <v>7045</v>
      </c>
      <c r="X474" s="0" t="s">
        <v>7046</v>
      </c>
      <c r="Y474" s="0" t="s">
        <v>7044</v>
      </c>
      <c r="Z474" s="0" t="s">
        <v>145</v>
      </c>
      <c r="AA474" s="0" t="s">
        <v>8295</v>
      </c>
      <c r="AB474" s="0" t="s">
        <v>8296</v>
      </c>
      <c r="AC474" s="0" t="s">
        <v>62</v>
      </c>
      <c r="AD474" s="0" t="s">
        <v>62</v>
      </c>
      <c r="AE474" s="0" t="s">
        <v>62</v>
      </c>
      <c r="AF474" s="0" t="s">
        <v>5700</v>
      </c>
      <c r="AG474" s="0" t="s">
        <v>8327</v>
      </c>
      <c r="AH474" s="0" t="s">
        <v>5700</v>
      </c>
      <c r="AI474" s="0" t="s">
        <v>8327</v>
      </c>
      <c r="AJ474" s="0" t="s">
        <v>5700</v>
      </c>
      <c r="AK474" s="0" t="s">
        <v>8327</v>
      </c>
      <c r="AL474" s="0" t="s">
        <v>7055</v>
      </c>
    </row>
    <row customHeight="1" ht="11.25">
      <c r="A475" s="0" t="s">
        <v>22</v>
      </c>
      <c r="B475" s="0" t="s">
        <v>48</v>
      </c>
      <c r="C475" s="0" t="s">
        <v>50</v>
      </c>
      <c r="D475" s="0" t="s">
        <v>22</v>
      </c>
      <c r="E475" s="0" t="s">
        <v>8328</v>
      </c>
      <c r="F475" s="0" t="s">
        <v>4556</v>
      </c>
      <c r="G475" s="0" t="s">
        <v>109</v>
      </c>
      <c r="H475" s="0" t="s">
        <v>109</v>
      </c>
      <c r="I475" s="0" t="s">
        <v>110</v>
      </c>
      <c r="J475" s="0" t="s">
        <v>4645</v>
      </c>
      <c r="K475" s="0" t="s">
        <v>4646</v>
      </c>
      <c r="L475" s="0" t="s">
        <v>8329</v>
      </c>
      <c r="M475" s="0" t="s">
        <v>90</v>
      </c>
      <c r="N475" s="0" t="s">
        <v>137</v>
      </c>
      <c r="O475" s="0" t="s">
        <v>109</v>
      </c>
      <c r="P475" s="0" t="s">
        <v>109</v>
      </c>
      <c r="Q475" s="0" t="s">
        <v>110</v>
      </c>
      <c r="R475" s="0" t="s">
        <v>4645</v>
      </c>
      <c r="S475" s="0" t="s">
        <v>4646</v>
      </c>
      <c r="T475" s="0" t="s">
        <v>7043</v>
      </c>
      <c r="U475" s="0" t="s">
        <v>7044</v>
      </c>
      <c r="V475" s="0" t="s">
        <v>764</v>
      </c>
      <c r="W475" s="0" t="s">
        <v>7045</v>
      </c>
      <c r="X475" s="0" t="s">
        <v>7046</v>
      </c>
      <c r="Y475" s="0" t="s">
        <v>7044</v>
      </c>
      <c r="Z475" s="0" t="s">
        <v>145</v>
      </c>
      <c r="AA475" s="0" t="s">
        <v>8295</v>
      </c>
      <c r="AB475" s="0" t="s">
        <v>8296</v>
      </c>
      <c r="AC475" s="0" t="s">
        <v>62</v>
      </c>
      <c r="AD475" s="0" t="s">
        <v>62</v>
      </c>
      <c r="AE475" s="0" t="s">
        <v>62</v>
      </c>
      <c r="AF475" s="0" t="s">
        <v>7397</v>
      </c>
      <c r="AG475" s="0" t="s">
        <v>8330</v>
      </c>
      <c r="AH475" s="0" t="s">
        <v>7397</v>
      </c>
      <c r="AI475" s="0" t="s">
        <v>8330</v>
      </c>
      <c r="AJ475" s="0" t="s">
        <v>7397</v>
      </c>
      <c r="AK475" s="0" t="s">
        <v>8330</v>
      </c>
      <c r="AL475" s="0" t="s">
        <v>7061</v>
      </c>
    </row>
    <row customHeight="1" ht="11.25">
      <c r="A476" s="0" t="s">
        <v>22</v>
      </c>
      <c r="B476" s="0" t="s">
        <v>48</v>
      </c>
      <c r="C476" s="0" t="s">
        <v>50</v>
      </c>
      <c r="D476" s="0" t="s">
        <v>22</v>
      </c>
      <c r="E476" s="0" t="s">
        <v>8328</v>
      </c>
      <c r="F476" s="0" t="s">
        <v>4556</v>
      </c>
      <c r="G476" s="0" t="s">
        <v>109</v>
      </c>
      <c r="H476" s="0" t="s">
        <v>109</v>
      </c>
      <c r="I476" s="0" t="s">
        <v>110</v>
      </c>
      <c r="J476" s="0" t="s">
        <v>4645</v>
      </c>
      <c r="K476" s="0" t="s">
        <v>4646</v>
      </c>
      <c r="L476" s="0" t="s">
        <v>8329</v>
      </c>
      <c r="M476" s="0" t="s">
        <v>90</v>
      </c>
      <c r="N476" s="0" t="s">
        <v>137</v>
      </c>
      <c r="O476" s="0" t="s">
        <v>109</v>
      </c>
      <c r="P476" s="0" t="s">
        <v>109</v>
      </c>
      <c r="Q476" s="0" t="s">
        <v>110</v>
      </c>
      <c r="R476" s="0" t="s">
        <v>4645</v>
      </c>
      <c r="S476" s="0" t="s">
        <v>4646</v>
      </c>
      <c r="T476" s="0" t="s">
        <v>7043</v>
      </c>
      <c r="U476" s="0" t="s">
        <v>7044</v>
      </c>
      <c r="V476" s="0" t="s">
        <v>764</v>
      </c>
      <c r="W476" s="0" t="s">
        <v>7045</v>
      </c>
      <c r="X476" s="0" t="s">
        <v>7046</v>
      </c>
      <c r="Y476" s="0" t="s">
        <v>7044</v>
      </c>
      <c r="Z476" s="0" t="s">
        <v>145</v>
      </c>
      <c r="AA476" s="0" t="s">
        <v>8295</v>
      </c>
      <c r="AB476" s="0" t="s">
        <v>8296</v>
      </c>
      <c r="AC476" s="0" t="s">
        <v>62</v>
      </c>
      <c r="AD476" s="0" t="s">
        <v>62</v>
      </c>
      <c r="AE476" s="0" t="s">
        <v>62</v>
      </c>
      <c r="AF476" s="0" t="s">
        <v>7397</v>
      </c>
      <c r="AG476" s="0" t="s">
        <v>8330</v>
      </c>
      <c r="AH476" s="0" t="s">
        <v>7397</v>
      </c>
      <c r="AI476" s="0" t="s">
        <v>7812</v>
      </c>
      <c r="AJ476" s="0" t="s">
        <v>7397</v>
      </c>
      <c r="AK476" s="0" t="s">
        <v>7812</v>
      </c>
      <c r="AL476" s="0" t="s">
        <v>7061</v>
      </c>
    </row>
    <row customHeight="1" ht="11.25">
      <c r="A477" s="0" t="s">
        <v>22</v>
      </c>
      <c r="B477" s="0" t="s">
        <v>48</v>
      </c>
      <c r="C477" s="0" t="s">
        <v>50</v>
      </c>
      <c r="D477" s="0" t="s">
        <v>22</v>
      </c>
      <c r="E477" s="0" t="s">
        <v>8331</v>
      </c>
      <c r="F477" s="0" t="s">
        <v>4556</v>
      </c>
      <c r="G477" s="0" t="s">
        <v>109</v>
      </c>
      <c r="H477" s="0" t="s">
        <v>109</v>
      </c>
      <c r="I477" s="0" t="s">
        <v>110</v>
      </c>
      <c r="J477" s="0" t="s">
        <v>4645</v>
      </c>
      <c r="K477" s="0" t="s">
        <v>4646</v>
      </c>
      <c r="L477" s="0" t="s">
        <v>8332</v>
      </c>
      <c r="M477" s="0" t="s">
        <v>135</v>
      </c>
      <c r="N477" s="0" t="s">
        <v>137</v>
      </c>
      <c r="O477" s="0" t="s">
        <v>109</v>
      </c>
      <c r="P477" s="0" t="s">
        <v>109</v>
      </c>
      <c r="Q477" s="0" t="s">
        <v>110</v>
      </c>
      <c r="R477" s="0" t="s">
        <v>4645</v>
      </c>
      <c r="S477" s="0" t="s">
        <v>4646</v>
      </c>
      <c r="T477" s="0" t="s">
        <v>7043</v>
      </c>
      <c r="U477" s="0" t="s">
        <v>7044</v>
      </c>
      <c r="V477" s="0" t="s">
        <v>764</v>
      </c>
      <c r="W477" s="0" t="s">
        <v>7045</v>
      </c>
      <c r="X477" s="0" t="s">
        <v>7046</v>
      </c>
      <c r="Y477" s="0" t="s">
        <v>7044</v>
      </c>
      <c r="Z477" s="0" t="s">
        <v>145</v>
      </c>
      <c r="AA477" s="0" t="s">
        <v>8295</v>
      </c>
      <c r="AB477" s="0" t="s">
        <v>8296</v>
      </c>
      <c r="AC477" s="0" t="s">
        <v>62</v>
      </c>
      <c r="AD477" s="0" t="s">
        <v>62</v>
      </c>
      <c r="AE477" s="0" t="s">
        <v>62</v>
      </c>
      <c r="AF477" s="0" t="s">
        <v>7397</v>
      </c>
      <c r="AG477" s="0" t="s">
        <v>7065</v>
      </c>
      <c r="AH477" s="0" t="s">
        <v>7397</v>
      </c>
      <c r="AI477" s="0" t="s">
        <v>7065</v>
      </c>
      <c r="AJ477" s="0" t="s">
        <v>7397</v>
      </c>
      <c r="AK477" s="0" t="s">
        <v>7065</v>
      </c>
      <c r="AL477" s="0" t="s">
        <v>7061</v>
      </c>
    </row>
    <row customHeight="1" ht="11.25">
      <c r="A478" s="0" t="s">
        <v>22</v>
      </c>
      <c r="B478" s="0" t="s">
        <v>48</v>
      </c>
      <c r="C478" s="0" t="s">
        <v>50</v>
      </c>
      <c r="D478" s="0" t="s">
        <v>22</v>
      </c>
      <c r="E478" s="0" t="s">
        <v>8331</v>
      </c>
      <c r="F478" s="0" t="s">
        <v>4556</v>
      </c>
      <c r="G478" s="0" t="s">
        <v>109</v>
      </c>
      <c r="H478" s="0" t="s">
        <v>109</v>
      </c>
      <c r="I478" s="0" t="s">
        <v>110</v>
      </c>
      <c r="J478" s="0" t="s">
        <v>4645</v>
      </c>
      <c r="K478" s="0" t="s">
        <v>4646</v>
      </c>
      <c r="L478" s="0" t="s">
        <v>8332</v>
      </c>
      <c r="M478" s="0" t="s">
        <v>135</v>
      </c>
      <c r="N478" s="0" t="s">
        <v>137</v>
      </c>
      <c r="O478" s="0" t="s">
        <v>109</v>
      </c>
      <c r="P478" s="0" t="s">
        <v>109</v>
      </c>
      <c r="Q478" s="0" t="s">
        <v>110</v>
      </c>
      <c r="R478" s="0" t="s">
        <v>4645</v>
      </c>
      <c r="S478" s="0" t="s">
        <v>4646</v>
      </c>
      <c r="T478" s="0" t="s">
        <v>7043</v>
      </c>
      <c r="U478" s="0" t="s">
        <v>7044</v>
      </c>
      <c r="V478" s="0" t="s">
        <v>764</v>
      </c>
      <c r="W478" s="0" t="s">
        <v>7045</v>
      </c>
      <c r="X478" s="0" t="s">
        <v>7046</v>
      </c>
      <c r="Y478" s="0" t="s">
        <v>7044</v>
      </c>
      <c r="Z478" s="0" t="s">
        <v>145</v>
      </c>
      <c r="AA478" s="0" t="s">
        <v>8295</v>
      </c>
      <c r="AB478" s="0" t="s">
        <v>8296</v>
      </c>
      <c r="AC478" s="0" t="s">
        <v>62</v>
      </c>
      <c r="AD478" s="0" t="s">
        <v>62</v>
      </c>
      <c r="AE478" s="0" t="s">
        <v>62</v>
      </c>
      <c r="AF478" s="0" t="s">
        <v>7397</v>
      </c>
      <c r="AG478" s="0" t="s">
        <v>7065</v>
      </c>
      <c r="AH478" s="0" t="s">
        <v>7397</v>
      </c>
      <c r="AI478" s="0" t="s">
        <v>8333</v>
      </c>
      <c r="AJ478" s="0" t="s">
        <v>7397</v>
      </c>
      <c r="AK478" s="0" t="s">
        <v>8333</v>
      </c>
      <c r="AL478" s="0" t="s">
        <v>7061</v>
      </c>
    </row>
    <row customHeight="1" ht="11.25">
      <c r="A479" s="0" t="s">
        <v>22</v>
      </c>
      <c r="B479" s="0" t="s">
        <v>48</v>
      </c>
      <c r="C479" s="0" t="s">
        <v>50</v>
      </c>
      <c r="D479" s="0" t="s">
        <v>22</v>
      </c>
      <c r="E479" s="0" t="s">
        <v>8334</v>
      </c>
      <c r="F479" s="0" t="s">
        <v>4556</v>
      </c>
      <c r="G479" s="0" t="s">
        <v>109</v>
      </c>
      <c r="H479" s="0" t="s">
        <v>109</v>
      </c>
      <c r="I479" s="0" t="s">
        <v>110</v>
      </c>
      <c r="J479" s="0" t="s">
        <v>4645</v>
      </c>
      <c r="K479" s="0" t="s">
        <v>4646</v>
      </c>
      <c r="L479" s="0" t="s">
        <v>8335</v>
      </c>
      <c r="M479" s="0" t="s">
        <v>4590</v>
      </c>
      <c r="N479" s="0" t="s">
        <v>137</v>
      </c>
      <c r="O479" s="0" t="s">
        <v>109</v>
      </c>
      <c r="P479" s="0" t="s">
        <v>109</v>
      </c>
      <c r="Q479" s="0" t="s">
        <v>110</v>
      </c>
      <c r="R479" s="0" t="s">
        <v>4645</v>
      </c>
      <c r="S479" s="0" t="s">
        <v>4646</v>
      </c>
      <c r="T479" s="0" t="s">
        <v>7043</v>
      </c>
      <c r="U479" s="0" t="s">
        <v>7044</v>
      </c>
      <c r="V479" s="0" t="s">
        <v>764</v>
      </c>
      <c r="W479" s="0" t="s">
        <v>7045</v>
      </c>
      <c r="X479" s="0" t="s">
        <v>7046</v>
      </c>
      <c r="Y479" s="0" t="s">
        <v>7044</v>
      </c>
      <c r="Z479" s="0" t="s">
        <v>145</v>
      </c>
      <c r="AA479" s="0" t="s">
        <v>8295</v>
      </c>
      <c r="AB479" s="0" t="s">
        <v>8296</v>
      </c>
      <c r="AC479" s="0" t="s">
        <v>62</v>
      </c>
      <c r="AD479" s="0" t="s">
        <v>62</v>
      </c>
      <c r="AE479" s="0" t="s">
        <v>62</v>
      </c>
      <c r="AF479" s="0" t="s">
        <v>7397</v>
      </c>
      <c r="AG479" s="0" t="s">
        <v>8336</v>
      </c>
      <c r="AH479" s="0" t="s">
        <v>7397</v>
      </c>
      <c r="AI479" s="0" t="s">
        <v>8336</v>
      </c>
      <c r="AJ479" s="0" t="s">
        <v>7397</v>
      </c>
      <c r="AK479" s="0" t="s">
        <v>8336</v>
      </c>
      <c r="AL479" s="0" t="s">
        <v>7061</v>
      </c>
    </row>
    <row customHeight="1" ht="11.25">
      <c r="A480" s="0" t="s">
        <v>22</v>
      </c>
      <c r="B480" s="0" t="s">
        <v>48</v>
      </c>
      <c r="C480" s="0" t="s">
        <v>50</v>
      </c>
      <c r="D480" s="0" t="s">
        <v>22</v>
      </c>
      <c r="E480" s="0" t="s">
        <v>8334</v>
      </c>
      <c r="F480" s="0" t="s">
        <v>4556</v>
      </c>
      <c r="G480" s="0" t="s">
        <v>109</v>
      </c>
      <c r="H480" s="0" t="s">
        <v>109</v>
      </c>
      <c r="I480" s="0" t="s">
        <v>110</v>
      </c>
      <c r="J480" s="0" t="s">
        <v>4645</v>
      </c>
      <c r="K480" s="0" t="s">
        <v>4646</v>
      </c>
      <c r="L480" s="0" t="s">
        <v>8335</v>
      </c>
      <c r="M480" s="0" t="s">
        <v>4590</v>
      </c>
      <c r="N480" s="0" t="s">
        <v>137</v>
      </c>
      <c r="O480" s="0" t="s">
        <v>109</v>
      </c>
      <c r="P480" s="0" t="s">
        <v>109</v>
      </c>
      <c r="Q480" s="0" t="s">
        <v>110</v>
      </c>
      <c r="R480" s="0" t="s">
        <v>4645</v>
      </c>
      <c r="S480" s="0" t="s">
        <v>4646</v>
      </c>
      <c r="T480" s="0" t="s">
        <v>7043</v>
      </c>
      <c r="U480" s="0" t="s">
        <v>7044</v>
      </c>
      <c r="V480" s="0" t="s">
        <v>764</v>
      </c>
      <c r="W480" s="0" t="s">
        <v>7045</v>
      </c>
      <c r="X480" s="0" t="s">
        <v>7046</v>
      </c>
      <c r="Y480" s="0" t="s">
        <v>7044</v>
      </c>
      <c r="Z480" s="0" t="s">
        <v>145</v>
      </c>
      <c r="AA480" s="0" t="s">
        <v>8295</v>
      </c>
      <c r="AB480" s="0" t="s">
        <v>8296</v>
      </c>
      <c r="AC480" s="0" t="s">
        <v>62</v>
      </c>
      <c r="AD480" s="0" t="s">
        <v>62</v>
      </c>
      <c r="AE480" s="0" t="s">
        <v>62</v>
      </c>
      <c r="AF480" s="0" t="s">
        <v>7397</v>
      </c>
      <c r="AG480" s="0" t="s">
        <v>8336</v>
      </c>
      <c r="AH480" s="0" t="s">
        <v>7397</v>
      </c>
      <c r="AI480" s="0" t="s">
        <v>8336</v>
      </c>
      <c r="AJ480" s="0" t="s">
        <v>7397</v>
      </c>
      <c r="AK480" s="0" t="s">
        <v>8336</v>
      </c>
      <c r="AL480" s="0" t="s">
        <v>7061</v>
      </c>
    </row>
    <row customHeight="1" ht="11.25">
      <c r="A481" s="0" t="s">
        <v>22</v>
      </c>
      <c r="B481" s="0" t="s">
        <v>48</v>
      </c>
      <c r="C481" s="0" t="s">
        <v>50</v>
      </c>
      <c r="D481" s="0" t="s">
        <v>22</v>
      </c>
      <c r="E481" s="0" t="s">
        <v>7056</v>
      </c>
      <c r="F481" s="0" t="s">
        <v>4556</v>
      </c>
      <c r="G481" s="0" t="s">
        <v>109</v>
      </c>
      <c r="H481" s="0" t="s">
        <v>109</v>
      </c>
      <c r="I481" s="0" t="s">
        <v>110</v>
      </c>
      <c r="J481" s="0" t="s">
        <v>4645</v>
      </c>
      <c r="K481" s="0" t="s">
        <v>4646</v>
      </c>
      <c r="L481" s="0" t="s">
        <v>8322</v>
      </c>
      <c r="M481" s="0" t="s">
        <v>8337</v>
      </c>
      <c r="N481" s="0" t="s">
        <v>137</v>
      </c>
      <c r="O481" s="0" t="s">
        <v>109</v>
      </c>
      <c r="P481" s="0" t="s">
        <v>109</v>
      </c>
      <c r="Q481" s="0" t="s">
        <v>110</v>
      </c>
      <c r="R481" s="0" t="s">
        <v>4645</v>
      </c>
      <c r="S481" s="0" t="s">
        <v>4646</v>
      </c>
      <c r="T481" s="0" t="s">
        <v>7043</v>
      </c>
      <c r="U481" s="0" t="s">
        <v>7044</v>
      </c>
      <c r="V481" s="0" t="s">
        <v>764</v>
      </c>
      <c r="W481" s="0" t="s">
        <v>7045</v>
      </c>
      <c r="X481" s="0" t="s">
        <v>7046</v>
      </c>
      <c r="Y481" s="0" t="s">
        <v>7044</v>
      </c>
      <c r="Z481" s="0" t="s">
        <v>145</v>
      </c>
      <c r="AA481" s="0" t="s">
        <v>8295</v>
      </c>
      <c r="AB481" s="0" t="s">
        <v>8296</v>
      </c>
      <c r="AC481" s="0" t="s">
        <v>62</v>
      </c>
      <c r="AD481" s="0" t="s">
        <v>62</v>
      </c>
      <c r="AE481" s="0" t="s">
        <v>62</v>
      </c>
      <c r="AF481" s="0" t="s">
        <v>789</v>
      </c>
      <c r="AG481" s="0" t="s">
        <v>8338</v>
      </c>
      <c r="AH481" s="0" t="s">
        <v>789</v>
      </c>
      <c r="AI481" s="0" t="s">
        <v>8339</v>
      </c>
      <c r="AJ481" s="0" t="s">
        <v>789</v>
      </c>
      <c r="AK481" s="0" t="s">
        <v>8339</v>
      </c>
      <c r="AL481" s="0" t="s">
        <v>7061</v>
      </c>
    </row>
    <row customHeight="1" ht="11.25">
      <c r="A482" s="0" t="s">
        <v>22</v>
      </c>
      <c r="B482" s="0" t="s">
        <v>48</v>
      </c>
      <c r="C482" s="0" t="s">
        <v>50</v>
      </c>
      <c r="D482" s="0" t="s">
        <v>22</v>
      </c>
      <c r="E482" s="0" t="s">
        <v>7056</v>
      </c>
      <c r="F482" s="0" t="s">
        <v>4556</v>
      </c>
      <c r="G482" s="0" t="s">
        <v>109</v>
      </c>
      <c r="H482" s="0" t="s">
        <v>109</v>
      </c>
      <c r="I482" s="0" t="s">
        <v>110</v>
      </c>
      <c r="J482" s="0" t="s">
        <v>4645</v>
      </c>
      <c r="K482" s="0" t="s">
        <v>4646</v>
      </c>
      <c r="L482" s="0" t="s">
        <v>8322</v>
      </c>
      <c r="M482" s="0" t="s">
        <v>8337</v>
      </c>
      <c r="N482" s="0" t="s">
        <v>137</v>
      </c>
      <c r="O482" s="0" t="s">
        <v>109</v>
      </c>
      <c r="P482" s="0" t="s">
        <v>109</v>
      </c>
      <c r="Q482" s="0" t="s">
        <v>110</v>
      </c>
      <c r="R482" s="0" t="s">
        <v>4645</v>
      </c>
      <c r="S482" s="0" t="s">
        <v>4646</v>
      </c>
      <c r="T482" s="0" t="s">
        <v>7043</v>
      </c>
      <c r="U482" s="0" t="s">
        <v>7044</v>
      </c>
      <c r="V482" s="0" t="s">
        <v>764</v>
      </c>
      <c r="W482" s="0" t="s">
        <v>7045</v>
      </c>
      <c r="X482" s="0" t="s">
        <v>7046</v>
      </c>
      <c r="Y482" s="0" t="s">
        <v>7044</v>
      </c>
      <c r="Z482" s="0" t="s">
        <v>145</v>
      </c>
      <c r="AA482" s="0" t="s">
        <v>8295</v>
      </c>
      <c r="AB482" s="0" t="s">
        <v>8296</v>
      </c>
      <c r="AC482" s="0" t="s">
        <v>62</v>
      </c>
      <c r="AD482" s="0" t="s">
        <v>62</v>
      </c>
      <c r="AE482" s="0" t="s">
        <v>62</v>
      </c>
      <c r="AF482" s="0" t="s">
        <v>789</v>
      </c>
      <c r="AG482" s="0" t="s">
        <v>8338</v>
      </c>
      <c r="AH482" s="0" t="s">
        <v>789</v>
      </c>
      <c r="AI482" s="0" t="s">
        <v>8338</v>
      </c>
      <c r="AJ482" s="0" t="s">
        <v>789</v>
      </c>
      <c r="AK482" s="0" t="s">
        <v>8338</v>
      </c>
      <c r="AL482" s="0" t="s">
        <v>7061</v>
      </c>
    </row>
    <row customHeight="1" ht="11.25">
      <c r="A483" s="0" t="s">
        <v>22</v>
      </c>
      <c r="B483" s="0" t="s">
        <v>48</v>
      </c>
      <c r="C483" s="0" t="s">
        <v>50</v>
      </c>
      <c r="D483" s="0" t="s">
        <v>22</v>
      </c>
      <c r="E483" s="0" t="s">
        <v>4627</v>
      </c>
      <c r="F483" s="0" t="s">
        <v>4556</v>
      </c>
      <c r="G483" s="0" t="s">
        <v>109</v>
      </c>
      <c r="H483" s="0" t="s">
        <v>109</v>
      </c>
      <c r="I483" s="0" t="s">
        <v>110</v>
      </c>
      <c r="J483" s="0" t="s">
        <v>4645</v>
      </c>
      <c r="K483" s="0" t="s">
        <v>4646</v>
      </c>
      <c r="L483" s="0" t="s">
        <v>4647</v>
      </c>
      <c r="M483" s="0" t="s">
        <v>4648</v>
      </c>
      <c r="N483" s="0" t="s">
        <v>137</v>
      </c>
      <c r="O483" s="0" t="s">
        <v>109</v>
      </c>
      <c r="P483" s="0" t="s">
        <v>109</v>
      </c>
      <c r="Q483" s="0" t="s">
        <v>110</v>
      </c>
      <c r="R483" s="0" t="s">
        <v>4645</v>
      </c>
      <c r="S483" s="0" t="s">
        <v>4646</v>
      </c>
      <c r="T483" s="0" t="s">
        <v>7043</v>
      </c>
      <c r="U483" s="0" t="s">
        <v>7044</v>
      </c>
      <c r="V483" s="0" t="s">
        <v>764</v>
      </c>
      <c r="W483" s="0" t="s">
        <v>7045</v>
      </c>
      <c r="X483" s="0" t="s">
        <v>7046</v>
      </c>
      <c r="Y483" s="0" t="s">
        <v>7044</v>
      </c>
      <c r="Z483" s="0" t="s">
        <v>145</v>
      </c>
      <c r="AA483" s="0" t="s">
        <v>8295</v>
      </c>
      <c r="AB483" s="0" t="s">
        <v>8296</v>
      </c>
      <c r="AC483" s="0" t="s">
        <v>62</v>
      </c>
      <c r="AD483" s="0" t="s">
        <v>62</v>
      </c>
      <c r="AE483" s="0" t="s">
        <v>62</v>
      </c>
      <c r="AF483" s="0" t="s">
        <v>7274</v>
      </c>
      <c r="AG483" s="0" t="s">
        <v>8340</v>
      </c>
      <c r="AH483" s="0" t="s">
        <v>7274</v>
      </c>
      <c r="AI483" s="0" t="s">
        <v>8340</v>
      </c>
      <c r="AJ483" s="0" t="s">
        <v>7274</v>
      </c>
      <c r="AK483" s="0" t="s">
        <v>8340</v>
      </c>
      <c r="AL483" s="0" t="s">
        <v>7167</v>
      </c>
    </row>
    <row customHeight="1" ht="11.25">
      <c r="A484" s="0" t="s">
        <v>22</v>
      </c>
      <c r="B484" s="0" t="s">
        <v>48</v>
      </c>
      <c r="C484" s="0" t="s">
        <v>50</v>
      </c>
      <c r="D484" s="0" t="s">
        <v>22</v>
      </c>
      <c r="E484" s="0" t="s">
        <v>4627</v>
      </c>
      <c r="F484" s="0" t="s">
        <v>4556</v>
      </c>
      <c r="G484" s="0" t="s">
        <v>109</v>
      </c>
      <c r="H484" s="0" t="s">
        <v>109</v>
      </c>
      <c r="I484" s="0" t="s">
        <v>110</v>
      </c>
      <c r="J484" s="0" t="s">
        <v>4645</v>
      </c>
      <c r="K484" s="0" t="s">
        <v>4646</v>
      </c>
      <c r="L484" s="0" t="s">
        <v>4647</v>
      </c>
      <c r="M484" s="0" t="s">
        <v>4648</v>
      </c>
      <c r="N484" s="0" t="s">
        <v>137</v>
      </c>
      <c r="O484" s="0" t="s">
        <v>109</v>
      </c>
      <c r="P484" s="0" t="s">
        <v>109</v>
      </c>
      <c r="Q484" s="0" t="s">
        <v>110</v>
      </c>
      <c r="R484" s="0" t="s">
        <v>4645</v>
      </c>
      <c r="S484" s="0" t="s">
        <v>4646</v>
      </c>
      <c r="T484" s="0" t="s">
        <v>7043</v>
      </c>
      <c r="U484" s="0" t="s">
        <v>7044</v>
      </c>
      <c r="V484" s="0" t="s">
        <v>764</v>
      </c>
      <c r="W484" s="0" t="s">
        <v>7045</v>
      </c>
      <c r="X484" s="0" t="s">
        <v>7046</v>
      </c>
      <c r="Y484" s="0" t="s">
        <v>7044</v>
      </c>
      <c r="Z484" s="0" t="s">
        <v>145</v>
      </c>
      <c r="AA484" s="0" t="s">
        <v>8295</v>
      </c>
      <c r="AB484" s="0" t="s">
        <v>8296</v>
      </c>
      <c r="AC484" s="0" t="s">
        <v>62</v>
      </c>
      <c r="AD484" s="0" t="s">
        <v>62</v>
      </c>
      <c r="AE484" s="0" t="s">
        <v>62</v>
      </c>
      <c r="AF484" s="0" t="s">
        <v>7344</v>
      </c>
      <c r="AG484" s="0" t="s">
        <v>8340</v>
      </c>
      <c r="AH484" s="0" t="s">
        <v>8341</v>
      </c>
      <c r="AI484" s="0" t="s">
        <v>8342</v>
      </c>
      <c r="AJ484" s="0" t="s">
        <v>8341</v>
      </c>
      <c r="AK484" s="0" t="s">
        <v>8342</v>
      </c>
      <c r="AL484" s="0" t="s">
        <v>7055</v>
      </c>
    </row>
    <row customHeight="1" ht="11.25">
      <c r="A485" s="0" t="s">
        <v>22</v>
      </c>
      <c r="B485" s="0" t="s">
        <v>48</v>
      </c>
      <c r="C485" s="0" t="s">
        <v>50</v>
      </c>
      <c r="D485" s="0" t="s">
        <v>22</v>
      </c>
      <c r="E485" s="0" t="s">
        <v>4572</v>
      </c>
      <c r="F485" s="0" t="s">
        <v>4556</v>
      </c>
      <c r="G485" s="0" t="s">
        <v>109</v>
      </c>
      <c r="H485" s="0" t="s">
        <v>109</v>
      </c>
      <c r="I485" s="0" t="s">
        <v>110</v>
      </c>
      <c r="J485" s="0" t="s">
        <v>4645</v>
      </c>
      <c r="K485" s="0" t="s">
        <v>4646</v>
      </c>
      <c r="L485" s="0" t="s">
        <v>8343</v>
      </c>
      <c r="M485" s="0" t="s">
        <v>8344</v>
      </c>
      <c r="N485" s="0" t="s">
        <v>137</v>
      </c>
      <c r="O485" s="0" t="s">
        <v>109</v>
      </c>
      <c r="P485" s="0" t="s">
        <v>109</v>
      </c>
      <c r="Q485" s="0" t="s">
        <v>110</v>
      </c>
      <c r="R485" s="0" t="s">
        <v>4645</v>
      </c>
      <c r="S485" s="0" t="s">
        <v>4646</v>
      </c>
      <c r="T485" s="0" t="s">
        <v>7043</v>
      </c>
      <c r="U485" s="0" t="s">
        <v>7044</v>
      </c>
      <c r="V485" s="0" t="s">
        <v>764</v>
      </c>
      <c r="W485" s="0" t="s">
        <v>7045</v>
      </c>
      <c r="X485" s="0" t="s">
        <v>7046</v>
      </c>
      <c r="Y485" s="0" t="s">
        <v>7044</v>
      </c>
      <c r="Z485" s="0" t="s">
        <v>145</v>
      </c>
      <c r="AA485" s="0" t="s">
        <v>8295</v>
      </c>
      <c r="AB485" s="0" t="s">
        <v>8296</v>
      </c>
      <c r="AC485" s="0" t="s">
        <v>62</v>
      </c>
      <c r="AD485" s="0" t="s">
        <v>62</v>
      </c>
      <c r="AE485" s="0" t="s">
        <v>62</v>
      </c>
      <c r="AF485" s="0" t="s">
        <v>4241</v>
      </c>
      <c r="AG485" s="0" t="s">
        <v>8345</v>
      </c>
      <c r="AH485" s="0" t="s">
        <v>4241</v>
      </c>
      <c r="AI485" s="0" t="s">
        <v>8345</v>
      </c>
      <c r="AJ485" s="0" t="s">
        <v>4241</v>
      </c>
      <c r="AK485" s="0" t="s">
        <v>8345</v>
      </c>
      <c r="AL485" s="0" t="s">
        <v>7055</v>
      </c>
    </row>
    <row customHeight="1" ht="11.25">
      <c r="A486" s="0" t="s">
        <v>22</v>
      </c>
      <c r="B486" s="0" t="s">
        <v>48</v>
      </c>
      <c r="C486" s="0" t="s">
        <v>50</v>
      </c>
      <c r="D486" s="0" t="s">
        <v>22</v>
      </c>
      <c r="E486" s="0" t="s">
        <v>4572</v>
      </c>
      <c r="F486" s="0" t="s">
        <v>4556</v>
      </c>
      <c r="G486" s="0" t="s">
        <v>109</v>
      </c>
      <c r="H486" s="0" t="s">
        <v>109</v>
      </c>
      <c r="I486" s="0" t="s">
        <v>110</v>
      </c>
      <c r="J486" s="0" t="s">
        <v>4645</v>
      </c>
      <c r="K486" s="0" t="s">
        <v>4646</v>
      </c>
      <c r="L486" s="0" t="s">
        <v>8343</v>
      </c>
      <c r="M486" s="0" t="s">
        <v>8344</v>
      </c>
      <c r="N486" s="0" t="s">
        <v>137</v>
      </c>
      <c r="O486" s="0" t="s">
        <v>109</v>
      </c>
      <c r="P486" s="0" t="s">
        <v>109</v>
      </c>
      <c r="Q486" s="0" t="s">
        <v>110</v>
      </c>
      <c r="R486" s="0" t="s">
        <v>4645</v>
      </c>
      <c r="S486" s="0" t="s">
        <v>4646</v>
      </c>
      <c r="T486" s="0" t="s">
        <v>7043</v>
      </c>
      <c r="U486" s="0" t="s">
        <v>7044</v>
      </c>
      <c r="V486" s="0" t="s">
        <v>764</v>
      </c>
      <c r="W486" s="0" t="s">
        <v>7045</v>
      </c>
      <c r="X486" s="0" t="s">
        <v>7046</v>
      </c>
      <c r="Y486" s="0" t="s">
        <v>7044</v>
      </c>
      <c r="Z486" s="0" t="s">
        <v>145</v>
      </c>
      <c r="AA486" s="0" t="s">
        <v>8295</v>
      </c>
      <c r="AB486" s="0" t="s">
        <v>8296</v>
      </c>
      <c r="AC486" s="0" t="s">
        <v>62</v>
      </c>
      <c r="AD486" s="0" t="s">
        <v>62</v>
      </c>
      <c r="AE486" s="0" t="s">
        <v>62</v>
      </c>
      <c r="AF486" s="0" t="s">
        <v>4700</v>
      </c>
      <c r="AG486" s="0" t="s">
        <v>8345</v>
      </c>
      <c r="AH486" s="0" t="s">
        <v>4241</v>
      </c>
      <c r="AI486" s="0" t="s">
        <v>8346</v>
      </c>
      <c r="AJ486" s="0" t="s">
        <v>4241</v>
      </c>
      <c r="AK486" s="0" t="s">
        <v>8346</v>
      </c>
      <c r="AL486" s="0" t="s">
        <v>7055</v>
      </c>
    </row>
    <row customHeight="1" ht="11.25">
      <c r="A487" s="0" t="s">
        <v>22</v>
      </c>
      <c r="B487" s="0" t="s">
        <v>48</v>
      </c>
      <c r="C487" s="0" t="s">
        <v>50</v>
      </c>
      <c r="D487" s="0" t="s">
        <v>22</v>
      </c>
      <c r="E487" s="0" t="s">
        <v>7438</v>
      </c>
      <c r="F487" s="0" t="s">
        <v>4556</v>
      </c>
      <c r="G487" s="0" t="s">
        <v>109</v>
      </c>
      <c r="H487" s="0" t="s">
        <v>109</v>
      </c>
      <c r="I487" s="0" t="s">
        <v>110</v>
      </c>
      <c r="J487" s="0" t="s">
        <v>4645</v>
      </c>
      <c r="K487" s="0" t="s">
        <v>4646</v>
      </c>
      <c r="L487" s="0" t="s">
        <v>8347</v>
      </c>
      <c r="M487" s="0" t="s">
        <v>7279</v>
      </c>
      <c r="N487" s="0" t="s">
        <v>137</v>
      </c>
      <c r="O487" s="0" t="s">
        <v>109</v>
      </c>
      <c r="P487" s="0" t="s">
        <v>109</v>
      </c>
      <c r="Q487" s="0" t="s">
        <v>110</v>
      </c>
      <c r="R487" s="0" t="s">
        <v>4645</v>
      </c>
      <c r="S487" s="0" t="s">
        <v>4646</v>
      </c>
      <c r="T487" s="0" t="s">
        <v>7043</v>
      </c>
      <c r="U487" s="0" t="s">
        <v>7044</v>
      </c>
      <c r="V487" s="0" t="s">
        <v>764</v>
      </c>
      <c r="W487" s="0" t="s">
        <v>7045</v>
      </c>
      <c r="X487" s="0" t="s">
        <v>7046</v>
      </c>
      <c r="Y487" s="0" t="s">
        <v>7044</v>
      </c>
      <c r="Z487" s="0" t="s">
        <v>145</v>
      </c>
      <c r="AA487" s="0" t="s">
        <v>8295</v>
      </c>
      <c r="AB487" s="0" t="s">
        <v>8296</v>
      </c>
      <c r="AC487" s="0" t="s">
        <v>62</v>
      </c>
      <c r="AD487" s="0" t="s">
        <v>62</v>
      </c>
      <c r="AE487" s="0" t="s">
        <v>62</v>
      </c>
      <c r="AF487" s="0" t="s">
        <v>7963</v>
      </c>
      <c r="AG487" s="0" t="s">
        <v>8348</v>
      </c>
      <c r="AH487" s="0" t="s">
        <v>7963</v>
      </c>
      <c r="AI487" s="0" t="s">
        <v>8348</v>
      </c>
      <c r="AJ487" s="0" t="s">
        <v>7963</v>
      </c>
      <c r="AK487" s="0" t="s">
        <v>8348</v>
      </c>
      <c r="AL487" s="0" t="s">
        <v>7055</v>
      </c>
    </row>
    <row customHeight="1" ht="11.25">
      <c r="A488" s="0" t="s">
        <v>22</v>
      </c>
      <c r="B488" s="0" t="s">
        <v>48</v>
      </c>
      <c r="C488" s="0" t="s">
        <v>50</v>
      </c>
      <c r="D488" s="0" t="s">
        <v>22</v>
      </c>
      <c r="E488" s="0" t="s">
        <v>7438</v>
      </c>
      <c r="F488" s="0" t="s">
        <v>4556</v>
      </c>
      <c r="G488" s="0" t="s">
        <v>109</v>
      </c>
      <c r="H488" s="0" t="s">
        <v>109</v>
      </c>
      <c r="I488" s="0" t="s">
        <v>110</v>
      </c>
      <c r="J488" s="0" t="s">
        <v>4645</v>
      </c>
      <c r="K488" s="0" t="s">
        <v>4646</v>
      </c>
      <c r="L488" s="0" t="s">
        <v>8347</v>
      </c>
      <c r="M488" s="0" t="s">
        <v>7279</v>
      </c>
      <c r="N488" s="0" t="s">
        <v>137</v>
      </c>
      <c r="O488" s="0" t="s">
        <v>109</v>
      </c>
      <c r="P488" s="0" t="s">
        <v>109</v>
      </c>
      <c r="Q488" s="0" t="s">
        <v>110</v>
      </c>
      <c r="R488" s="0" t="s">
        <v>4645</v>
      </c>
      <c r="S488" s="0" t="s">
        <v>4646</v>
      </c>
      <c r="T488" s="0" t="s">
        <v>7043</v>
      </c>
      <c r="U488" s="0" t="s">
        <v>7044</v>
      </c>
      <c r="V488" s="0" t="s">
        <v>764</v>
      </c>
      <c r="W488" s="0" t="s">
        <v>7045</v>
      </c>
      <c r="X488" s="0" t="s">
        <v>7046</v>
      </c>
      <c r="Y488" s="0" t="s">
        <v>7044</v>
      </c>
      <c r="Z488" s="0" t="s">
        <v>145</v>
      </c>
      <c r="AA488" s="0" t="s">
        <v>8295</v>
      </c>
      <c r="AB488" s="0" t="s">
        <v>8296</v>
      </c>
      <c r="AC488" s="0" t="s">
        <v>62</v>
      </c>
      <c r="AD488" s="0" t="s">
        <v>62</v>
      </c>
      <c r="AE488" s="0" t="s">
        <v>62</v>
      </c>
      <c r="AF488" s="0" t="s">
        <v>7963</v>
      </c>
      <c r="AG488" s="0" t="s">
        <v>8348</v>
      </c>
      <c r="AH488" s="0" t="s">
        <v>7963</v>
      </c>
      <c r="AI488" s="0" t="s">
        <v>8349</v>
      </c>
      <c r="AJ488" s="0" t="s">
        <v>7963</v>
      </c>
      <c r="AK488" s="0" t="s">
        <v>8349</v>
      </c>
      <c r="AL488" s="0" t="s">
        <v>7055</v>
      </c>
    </row>
    <row customHeight="1" ht="11.25">
      <c r="A489" s="0" t="s">
        <v>22</v>
      </c>
      <c r="B489" s="0" t="s">
        <v>48</v>
      </c>
      <c r="C489" s="0" t="s">
        <v>50</v>
      </c>
      <c r="D489" s="0" t="s">
        <v>22</v>
      </c>
      <c r="E489" s="0" t="s">
        <v>8350</v>
      </c>
      <c r="F489" s="0" t="s">
        <v>4556</v>
      </c>
      <c r="G489" s="0" t="s">
        <v>109</v>
      </c>
      <c r="H489" s="0" t="s">
        <v>109</v>
      </c>
      <c r="I489" s="0" t="s">
        <v>110</v>
      </c>
      <c r="J489" s="0" t="s">
        <v>4645</v>
      </c>
      <c r="K489" s="0" t="s">
        <v>4646</v>
      </c>
      <c r="L489" s="0" t="s">
        <v>8351</v>
      </c>
      <c r="M489" s="0" t="s">
        <v>5278</v>
      </c>
      <c r="N489" s="0" t="s">
        <v>137</v>
      </c>
      <c r="O489" s="0" t="s">
        <v>109</v>
      </c>
      <c r="P489" s="0" t="s">
        <v>109</v>
      </c>
      <c r="Q489" s="0" t="s">
        <v>110</v>
      </c>
      <c r="R489" s="0" t="s">
        <v>4645</v>
      </c>
      <c r="S489" s="0" t="s">
        <v>4646</v>
      </c>
      <c r="T489" s="0" t="s">
        <v>7043</v>
      </c>
      <c r="U489" s="0" t="s">
        <v>7044</v>
      </c>
      <c r="V489" s="0" t="s">
        <v>764</v>
      </c>
      <c r="W489" s="0" t="s">
        <v>7045</v>
      </c>
      <c r="X489" s="0" t="s">
        <v>7046</v>
      </c>
      <c r="Y489" s="0" t="s">
        <v>7044</v>
      </c>
      <c r="Z489" s="0" t="s">
        <v>145</v>
      </c>
      <c r="AA489" s="0" t="s">
        <v>8295</v>
      </c>
      <c r="AB489" s="0" t="s">
        <v>8296</v>
      </c>
      <c r="AC489" s="0" t="s">
        <v>62</v>
      </c>
      <c r="AD489" s="0" t="s">
        <v>62</v>
      </c>
      <c r="AE489" s="0" t="s">
        <v>62</v>
      </c>
      <c r="AF489" s="0" t="s">
        <v>7963</v>
      </c>
      <c r="AG489" s="0" t="s">
        <v>8352</v>
      </c>
      <c r="AH489" s="0" t="s">
        <v>7963</v>
      </c>
      <c r="AI489" s="0" t="s">
        <v>8353</v>
      </c>
      <c r="AJ489" s="0" t="s">
        <v>7963</v>
      </c>
      <c r="AK489" s="0" t="s">
        <v>8353</v>
      </c>
      <c r="AL489" s="0" t="s">
        <v>7055</v>
      </c>
    </row>
    <row customHeight="1" ht="11.25">
      <c r="A490" s="0" t="s">
        <v>22</v>
      </c>
      <c r="B490" s="0" t="s">
        <v>48</v>
      </c>
      <c r="C490" s="0" t="s">
        <v>50</v>
      </c>
      <c r="D490" s="0" t="s">
        <v>22</v>
      </c>
      <c r="E490" s="0" t="s">
        <v>8350</v>
      </c>
      <c r="F490" s="0" t="s">
        <v>4556</v>
      </c>
      <c r="G490" s="0" t="s">
        <v>109</v>
      </c>
      <c r="H490" s="0" t="s">
        <v>109</v>
      </c>
      <c r="I490" s="0" t="s">
        <v>110</v>
      </c>
      <c r="J490" s="0" t="s">
        <v>4645</v>
      </c>
      <c r="K490" s="0" t="s">
        <v>4646</v>
      </c>
      <c r="L490" s="0" t="s">
        <v>8351</v>
      </c>
      <c r="M490" s="0" t="s">
        <v>5278</v>
      </c>
      <c r="N490" s="0" t="s">
        <v>137</v>
      </c>
      <c r="O490" s="0" t="s">
        <v>109</v>
      </c>
      <c r="P490" s="0" t="s">
        <v>109</v>
      </c>
      <c r="Q490" s="0" t="s">
        <v>110</v>
      </c>
      <c r="R490" s="0" t="s">
        <v>4645</v>
      </c>
      <c r="S490" s="0" t="s">
        <v>4646</v>
      </c>
      <c r="T490" s="0" t="s">
        <v>7043</v>
      </c>
      <c r="U490" s="0" t="s">
        <v>7044</v>
      </c>
      <c r="V490" s="0" t="s">
        <v>764</v>
      </c>
      <c r="W490" s="0" t="s">
        <v>7045</v>
      </c>
      <c r="X490" s="0" t="s">
        <v>7046</v>
      </c>
      <c r="Y490" s="0" t="s">
        <v>7044</v>
      </c>
      <c r="Z490" s="0" t="s">
        <v>145</v>
      </c>
      <c r="AA490" s="0" t="s">
        <v>8295</v>
      </c>
      <c r="AB490" s="0" t="s">
        <v>8296</v>
      </c>
      <c r="AC490" s="0" t="s">
        <v>62</v>
      </c>
      <c r="AD490" s="0" t="s">
        <v>62</v>
      </c>
      <c r="AE490" s="0" t="s">
        <v>62</v>
      </c>
      <c r="AF490" s="0" t="s">
        <v>7963</v>
      </c>
      <c r="AG490" s="0" t="s">
        <v>8352</v>
      </c>
      <c r="AH490" s="0" t="s">
        <v>7963</v>
      </c>
      <c r="AI490" s="0" t="s">
        <v>8352</v>
      </c>
      <c r="AJ490" s="0" t="s">
        <v>7963</v>
      </c>
      <c r="AK490" s="0" t="s">
        <v>8352</v>
      </c>
      <c r="AL490" s="0" t="s">
        <v>7055</v>
      </c>
    </row>
    <row customHeight="1" ht="11.25">
      <c r="A491" s="0" t="s">
        <v>22</v>
      </c>
      <c r="B491" s="0" t="s">
        <v>48</v>
      </c>
      <c r="C491" s="0" t="s">
        <v>50</v>
      </c>
      <c r="D491" s="0" t="s">
        <v>22</v>
      </c>
      <c r="E491" s="0" t="s">
        <v>8354</v>
      </c>
      <c r="F491" s="0" t="s">
        <v>4556</v>
      </c>
      <c r="G491" s="0" t="s">
        <v>109</v>
      </c>
      <c r="H491" s="0" t="s">
        <v>109</v>
      </c>
      <c r="I491" s="0" t="s">
        <v>110</v>
      </c>
      <c r="J491" s="0" t="s">
        <v>4645</v>
      </c>
      <c r="K491" s="0" t="s">
        <v>4646</v>
      </c>
      <c r="L491" s="0" t="s">
        <v>7730</v>
      </c>
      <c r="M491" s="0" t="s">
        <v>91</v>
      </c>
      <c r="N491" s="0" t="s">
        <v>137</v>
      </c>
      <c r="O491" s="0" t="s">
        <v>109</v>
      </c>
      <c r="P491" s="0" t="s">
        <v>109</v>
      </c>
      <c r="Q491" s="0" t="s">
        <v>110</v>
      </c>
      <c r="R491" s="0" t="s">
        <v>4645</v>
      </c>
      <c r="S491" s="0" t="s">
        <v>4646</v>
      </c>
      <c r="T491" s="0" t="s">
        <v>7101</v>
      </c>
      <c r="U491" s="0" t="s">
        <v>7102</v>
      </c>
      <c r="V491" s="0" t="s">
        <v>764</v>
      </c>
      <c r="W491" s="0" t="s">
        <v>7045</v>
      </c>
      <c r="X491" s="0" t="s">
        <v>7103</v>
      </c>
      <c r="Y491" s="0" t="s">
        <v>7102</v>
      </c>
      <c r="Z491" s="0" t="s">
        <v>8355</v>
      </c>
      <c r="AA491" s="0" t="s">
        <v>8356</v>
      </c>
      <c r="AB491" s="0" t="s">
        <v>8357</v>
      </c>
      <c r="AC491" s="0" t="s">
        <v>62</v>
      </c>
      <c r="AD491" s="0" t="s">
        <v>62</v>
      </c>
      <c r="AE491" s="0" t="s">
        <v>62</v>
      </c>
      <c r="AF491" s="0" t="s">
        <v>8358</v>
      </c>
      <c r="AG491" s="0" t="s">
        <v>8359</v>
      </c>
      <c r="AH491" s="0" t="s">
        <v>8358</v>
      </c>
      <c r="AI491" s="0" t="s">
        <v>8359</v>
      </c>
      <c r="AJ491" s="0" t="s">
        <v>8358</v>
      </c>
      <c r="AK491" s="0" t="s">
        <v>8359</v>
      </c>
      <c r="AL491" s="0" t="s">
        <v>7055</v>
      </c>
    </row>
    <row customHeight="1" ht="11.25">
      <c r="A492" s="0" t="s">
        <v>22</v>
      </c>
      <c r="B492" s="0" t="s">
        <v>48</v>
      </c>
      <c r="C492" s="0" t="s">
        <v>50</v>
      </c>
      <c r="D492" s="0" t="s">
        <v>22</v>
      </c>
      <c r="E492" s="0" t="s">
        <v>8354</v>
      </c>
      <c r="F492" s="0" t="s">
        <v>4556</v>
      </c>
      <c r="G492" s="0" t="s">
        <v>109</v>
      </c>
      <c r="H492" s="0" t="s">
        <v>109</v>
      </c>
      <c r="I492" s="0" t="s">
        <v>110</v>
      </c>
      <c r="J492" s="0" t="s">
        <v>4645</v>
      </c>
      <c r="K492" s="0" t="s">
        <v>4646</v>
      </c>
      <c r="L492" s="0" t="s">
        <v>7730</v>
      </c>
      <c r="M492" s="0" t="s">
        <v>91</v>
      </c>
      <c r="N492" s="0" t="s">
        <v>137</v>
      </c>
      <c r="O492" s="0" t="s">
        <v>109</v>
      </c>
      <c r="P492" s="0" t="s">
        <v>109</v>
      </c>
      <c r="Q492" s="0" t="s">
        <v>110</v>
      </c>
      <c r="R492" s="0" t="s">
        <v>4645</v>
      </c>
      <c r="S492" s="0" t="s">
        <v>4646</v>
      </c>
      <c r="T492" s="0" t="s">
        <v>7101</v>
      </c>
      <c r="U492" s="0" t="s">
        <v>7102</v>
      </c>
      <c r="V492" s="0" t="s">
        <v>764</v>
      </c>
      <c r="W492" s="0" t="s">
        <v>7045</v>
      </c>
      <c r="X492" s="0" t="s">
        <v>7103</v>
      </c>
      <c r="Y492" s="0" t="s">
        <v>7102</v>
      </c>
      <c r="Z492" s="0" t="s">
        <v>8355</v>
      </c>
      <c r="AA492" s="0" t="s">
        <v>8356</v>
      </c>
      <c r="AB492" s="0" t="s">
        <v>8357</v>
      </c>
      <c r="AC492" s="0" t="s">
        <v>62</v>
      </c>
      <c r="AD492" s="0" t="s">
        <v>62</v>
      </c>
      <c r="AE492" s="0" t="s">
        <v>62</v>
      </c>
      <c r="AF492" s="0" t="s">
        <v>8358</v>
      </c>
      <c r="AG492" s="0" t="s">
        <v>8359</v>
      </c>
      <c r="AH492" s="0" t="s">
        <v>8358</v>
      </c>
      <c r="AI492" s="0" t="s">
        <v>8360</v>
      </c>
      <c r="AJ492" s="0" t="s">
        <v>8358</v>
      </c>
      <c r="AK492" s="0" t="s">
        <v>8360</v>
      </c>
      <c r="AL492" s="0" t="s">
        <v>7055</v>
      </c>
    </row>
    <row customHeight="1" ht="11.25">
      <c r="A493" s="0" t="s">
        <v>22</v>
      </c>
      <c r="B493" s="0" t="s">
        <v>48</v>
      </c>
      <c r="C493" s="0" t="s">
        <v>50</v>
      </c>
      <c r="D493" s="0" t="s">
        <v>22</v>
      </c>
      <c r="E493" s="0" t="s">
        <v>8361</v>
      </c>
      <c r="F493" s="0" t="s">
        <v>4556</v>
      </c>
      <c r="G493" s="0" t="s">
        <v>109</v>
      </c>
      <c r="H493" s="0" t="s">
        <v>109</v>
      </c>
      <c r="I493" s="0" t="s">
        <v>110</v>
      </c>
      <c r="J493" s="0" t="s">
        <v>4645</v>
      </c>
      <c r="K493" s="0" t="s">
        <v>4646</v>
      </c>
      <c r="L493" s="0" t="s">
        <v>8362</v>
      </c>
      <c r="M493" s="0" t="s">
        <v>140</v>
      </c>
      <c r="N493" s="0" t="s">
        <v>137</v>
      </c>
      <c r="O493" s="0" t="s">
        <v>109</v>
      </c>
      <c r="P493" s="0" t="s">
        <v>109</v>
      </c>
      <c r="Q493" s="0" t="s">
        <v>110</v>
      </c>
      <c r="R493" s="0" t="s">
        <v>4645</v>
      </c>
      <c r="S493" s="0" t="s">
        <v>4646</v>
      </c>
      <c r="T493" s="0" t="s">
        <v>7043</v>
      </c>
      <c r="U493" s="0" t="s">
        <v>7044</v>
      </c>
      <c r="V493" s="0" t="s">
        <v>764</v>
      </c>
      <c r="W493" s="0" t="s">
        <v>7045</v>
      </c>
      <c r="X493" s="0" t="s">
        <v>7046</v>
      </c>
      <c r="Y493" s="0" t="s">
        <v>7044</v>
      </c>
      <c r="Z493" s="0" t="s">
        <v>140</v>
      </c>
      <c r="AA493" s="0" t="s">
        <v>8363</v>
      </c>
      <c r="AB493" s="0" t="s">
        <v>8308</v>
      </c>
      <c r="AC493" s="0" t="s">
        <v>62</v>
      </c>
      <c r="AD493" s="0" t="s">
        <v>62</v>
      </c>
      <c r="AE493" s="0" t="s">
        <v>62</v>
      </c>
      <c r="AF493" s="0" t="s">
        <v>7629</v>
      </c>
      <c r="AG493" s="0" t="s">
        <v>7687</v>
      </c>
      <c r="AH493" s="0" t="s">
        <v>7629</v>
      </c>
      <c r="AI493" s="0" t="s">
        <v>7687</v>
      </c>
      <c r="AJ493" s="0" t="s">
        <v>7629</v>
      </c>
      <c r="AK493" s="0" t="s">
        <v>7687</v>
      </c>
      <c r="AL493" s="0" t="s">
        <v>7061</v>
      </c>
    </row>
    <row customHeight="1" ht="11.25">
      <c r="A494" s="0" t="s">
        <v>22</v>
      </c>
      <c r="B494" s="0" t="s">
        <v>48</v>
      </c>
      <c r="C494" s="0" t="s">
        <v>50</v>
      </c>
      <c r="D494" s="0" t="s">
        <v>22</v>
      </c>
      <c r="E494" s="0" t="s">
        <v>8361</v>
      </c>
      <c r="F494" s="0" t="s">
        <v>4556</v>
      </c>
      <c r="G494" s="0" t="s">
        <v>109</v>
      </c>
      <c r="H494" s="0" t="s">
        <v>109</v>
      </c>
      <c r="I494" s="0" t="s">
        <v>110</v>
      </c>
      <c r="J494" s="0" t="s">
        <v>4645</v>
      </c>
      <c r="K494" s="0" t="s">
        <v>4646</v>
      </c>
      <c r="L494" s="0" t="s">
        <v>8362</v>
      </c>
      <c r="M494" s="0" t="s">
        <v>140</v>
      </c>
      <c r="N494" s="0" t="s">
        <v>137</v>
      </c>
      <c r="O494" s="0" t="s">
        <v>109</v>
      </c>
      <c r="P494" s="0" t="s">
        <v>109</v>
      </c>
      <c r="Q494" s="0" t="s">
        <v>110</v>
      </c>
      <c r="R494" s="0" t="s">
        <v>4645</v>
      </c>
      <c r="S494" s="0" t="s">
        <v>4646</v>
      </c>
      <c r="T494" s="0" t="s">
        <v>7043</v>
      </c>
      <c r="U494" s="0" t="s">
        <v>7044</v>
      </c>
      <c r="V494" s="0" t="s">
        <v>764</v>
      </c>
      <c r="W494" s="0" t="s">
        <v>7045</v>
      </c>
      <c r="X494" s="0" t="s">
        <v>7046</v>
      </c>
      <c r="Y494" s="0" t="s">
        <v>7044</v>
      </c>
      <c r="Z494" s="0" t="s">
        <v>140</v>
      </c>
      <c r="AA494" s="0" t="s">
        <v>8363</v>
      </c>
      <c r="AB494" s="0" t="s">
        <v>8308</v>
      </c>
      <c r="AC494" s="0" t="s">
        <v>62</v>
      </c>
      <c r="AD494" s="0" t="s">
        <v>62</v>
      </c>
      <c r="AE494" s="0" t="s">
        <v>62</v>
      </c>
      <c r="AF494" s="0" t="s">
        <v>7629</v>
      </c>
      <c r="AG494" s="0" t="s">
        <v>7687</v>
      </c>
      <c r="AH494" s="0" t="s">
        <v>7629</v>
      </c>
      <c r="AI494" s="0" t="s">
        <v>7687</v>
      </c>
      <c r="AJ494" s="0" t="s">
        <v>7629</v>
      </c>
      <c r="AK494" s="0" t="s">
        <v>7687</v>
      </c>
      <c r="AL494" s="0" t="s">
        <v>7061</v>
      </c>
    </row>
    <row customHeight="1" ht="11.25">
      <c r="A495" s="0" t="s">
        <v>22</v>
      </c>
      <c r="B495" s="0" t="s">
        <v>48</v>
      </c>
      <c r="C495" s="0" t="s">
        <v>50</v>
      </c>
      <c r="D495" s="0" t="s">
        <v>22</v>
      </c>
      <c r="E495" s="0" t="s">
        <v>8364</v>
      </c>
      <c r="F495" s="0" t="s">
        <v>4556</v>
      </c>
      <c r="G495" s="0" t="s">
        <v>109</v>
      </c>
      <c r="H495" s="0" t="s">
        <v>109</v>
      </c>
      <c r="I495" s="0" t="s">
        <v>110</v>
      </c>
      <c r="J495" s="0" t="s">
        <v>8365</v>
      </c>
      <c r="K495" s="0" t="s">
        <v>8366</v>
      </c>
      <c r="L495" s="0" t="s">
        <v>7863</v>
      </c>
      <c r="M495" s="0" t="s">
        <v>234</v>
      </c>
      <c r="N495" s="0" t="s">
        <v>137</v>
      </c>
      <c r="O495" s="0" t="s">
        <v>109</v>
      </c>
      <c r="P495" s="0" t="s">
        <v>109</v>
      </c>
      <c r="Q495" s="0" t="s">
        <v>110</v>
      </c>
      <c r="R495" s="0" t="s">
        <v>8365</v>
      </c>
      <c r="S495" s="0" t="s">
        <v>8366</v>
      </c>
      <c r="T495" s="0" t="s">
        <v>7043</v>
      </c>
      <c r="U495" s="0" t="s">
        <v>7044</v>
      </c>
      <c r="V495" s="0" t="s">
        <v>764</v>
      </c>
      <c r="W495" s="0" t="s">
        <v>7045</v>
      </c>
      <c r="X495" s="0" t="s">
        <v>7046</v>
      </c>
      <c r="Y495" s="0" t="s">
        <v>7044</v>
      </c>
      <c r="Z495" s="0" t="s">
        <v>145</v>
      </c>
      <c r="AA495" s="0" t="s">
        <v>8295</v>
      </c>
      <c r="AB495" s="0" t="s">
        <v>8296</v>
      </c>
      <c r="AC495" s="0" t="s">
        <v>62</v>
      </c>
      <c r="AD495" s="0" t="s">
        <v>62</v>
      </c>
      <c r="AE495" s="0" t="s">
        <v>62</v>
      </c>
      <c r="AF495" s="0" t="s">
        <v>7184</v>
      </c>
      <c r="AG495" s="0" t="s">
        <v>7143</v>
      </c>
      <c r="AH495" s="0" t="s">
        <v>7184</v>
      </c>
      <c r="AI495" s="0" t="s">
        <v>7143</v>
      </c>
      <c r="AJ495" s="0" t="s">
        <v>7184</v>
      </c>
      <c r="AK495" s="0" t="s">
        <v>7143</v>
      </c>
      <c r="AL495" s="0" t="s">
        <v>7061</v>
      </c>
    </row>
    <row customHeight="1" ht="11.25">
      <c r="A496" s="0" t="s">
        <v>22</v>
      </c>
      <c r="B496" s="0" t="s">
        <v>48</v>
      </c>
      <c r="C496" s="0" t="s">
        <v>50</v>
      </c>
      <c r="D496" s="0" t="s">
        <v>22</v>
      </c>
      <c r="E496" s="0" t="s">
        <v>8364</v>
      </c>
      <c r="F496" s="0" t="s">
        <v>4556</v>
      </c>
      <c r="G496" s="0" t="s">
        <v>109</v>
      </c>
      <c r="H496" s="0" t="s">
        <v>109</v>
      </c>
      <c r="I496" s="0" t="s">
        <v>110</v>
      </c>
      <c r="J496" s="0" t="s">
        <v>8365</v>
      </c>
      <c r="K496" s="0" t="s">
        <v>8366</v>
      </c>
      <c r="L496" s="0" t="s">
        <v>7863</v>
      </c>
      <c r="M496" s="0" t="s">
        <v>234</v>
      </c>
      <c r="N496" s="0" t="s">
        <v>137</v>
      </c>
      <c r="O496" s="0" t="s">
        <v>109</v>
      </c>
      <c r="P496" s="0" t="s">
        <v>109</v>
      </c>
      <c r="Q496" s="0" t="s">
        <v>110</v>
      </c>
      <c r="R496" s="0" t="s">
        <v>8365</v>
      </c>
      <c r="S496" s="0" t="s">
        <v>8366</v>
      </c>
      <c r="T496" s="0" t="s">
        <v>7043</v>
      </c>
      <c r="U496" s="0" t="s">
        <v>7044</v>
      </c>
      <c r="V496" s="0" t="s">
        <v>764</v>
      </c>
      <c r="W496" s="0" t="s">
        <v>7045</v>
      </c>
      <c r="X496" s="0" t="s">
        <v>7046</v>
      </c>
      <c r="Y496" s="0" t="s">
        <v>7044</v>
      </c>
      <c r="Z496" s="0" t="s">
        <v>145</v>
      </c>
      <c r="AA496" s="0" t="s">
        <v>8295</v>
      </c>
      <c r="AB496" s="0" t="s">
        <v>8296</v>
      </c>
      <c r="AC496" s="0" t="s">
        <v>62</v>
      </c>
      <c r="AD496" s="0" t="s">
        <v>62</v>
      </c>
      <c r="AE496" s="0" t="s">
        <v>62</v>
      </c>
      <c r="AF496" s="0" t="s">
        <v>7184</v>
      </c>
      <c r="AG496" s="0" t="s">
        <v>7143</v>
      </c>
      <c r="AH496" s="0" t="s">
        <v>7184</v>
      </c>
      <c r="AI496" s="0" t="s">
        <v>8108</v>
      </c>
      <c r="AJ496" s="0" t="s">
        <v>7184</v>
      </c>
      <c r="AK496" s="0" t="s">
        <v>8108</v>
      </c>
      <c r="AL496" s="0" t="s">
        <v>7061</v>
      </c>
    </row>
    <row customHeight="1" ht="11.25">
      <c r="A497" s="0" t="s">
        <v>22</v>
      </c>
      <c r="B497" s="0" t="s">
        <v>48</v>
      </c>
      <c r="C497" s="0" t="s">
        <v>50</v>
      </c>
      <c r="D497" s="0" t="s">
        <v>22</v>
      </c>
      <c r="E497" s="0" t="s">
        <v>8367</v>
      </c>
      <c r="F497" s="0" t="s">
        <v>4556</v>
      </c>
      <c r="G497" s="0" t="s">
        <v>109</v>
      </c>
      <c r="H497" s="0" t="s">
        <v>109</v>
      </c>
      <c r="I497" s="0" t="s">
        <v>110</v>
      </c>
      <c r="J497" s="0" t="s">
        <v>8368</v>
      </c>
      <c r="K497" s="0" t="s">
        <v>8369</v>
      </c>
      <c r="L497" s="0" t="s">
        <v>4669</v>
      </c>
      <c r="M497" s="0" t="s">
        <v>137</v>
      </c>
      <c r="N497" s="0" t="s">
        <v>137</v>
      </c>
      <c r="O497" s="0" t="s">
        <v>109</v>
      </c>
      <c r="P497" s="0" t="s">
        <v>109</v>
      </c>
      <c r="Q497" s="0" t="s">
        <v>110</v>
      </c>
      <c r="R497" s="0" t="s">
        <v>8368</v>
      </c>
      <c r="S497" s="0" t="s">
        <v>8369</v>
      </c>
      <c r="T497" s="0" t="s">
        <v>7043</v>
      </c>
      <c r="U497" s="0" t="s">
        <v>7044</v>
      </c>
      <c r="V497" s="0" t="s">
        <v>764</v>
      </c>
      <c r="W497" s="0" t="s">
        <v>7045</v>
      </c>
      <c r="X497" s="0" t="s">
        <v>7046</v>
      </c>
      <c r="Y497" s="0" t="s">
        <v>7044</v>
      </c>
      <c r="Z497" s="0" t="s">
        <v>145</v>
      </c>
      <c r="AA497" s="0" t="s">
        <v>8295</v>
      </c>
      <c r="AB497" s="0" t="s">
        <v>8296</v>
      </c>
      <c r="AC497" s="0" t="s">
        <v>62</v>
      </c>
      <c r="AD497" s="0" t="s">
        <v>62</v>
      </c>
      <c r="AE497" s="0" t="s">
        <v>62</v>
      </c>
      <c r="AF497" s="0" t="s">
        <v>7393</v>
      </c>
      <c r="AG497" s="0" t="s">
        <v>8370</v>
      </c>
      <c r="AH497" s="0" t="s">
        <v>7393</v>
      </c>
      <c r="AI497" s="0" t="s">
        <v>7297</v>
      </c>
      <c r="AJ497" s="0" t="s">
        <v>7393</v>
      </c>
      <c r="AK497" s="0" t="s">
        <v>7297</v>
      </c>
      <c r="AL497" s="0" t="s">
        <v>7061</v>
      </c>
    </row>
    <row customHeight="1" ht="11.25">
      <c r="A498" s="0" t="s">
        <v>22</v>
      </c>
      <c r="B498" s="0" t="s">
        <v>48</v>
      </c>
      <c r="C498" s="0" t="s">
        <v>50</v>
      </c>
      <c r="D498" s="0" t="s">
        <v>22</v>
      </c>
      <c r="E498" s="0" t="s">
        <v>8367</v>
      </c>
      <c r="F498" s="0" t="s">
        <v>4556</v>
      </c>
      <c r="G498" s="0" t="s">
        <v>109</v>
      </c>
      <c r="H498" s="0" t="s">
        <v>109</v>
      </c>
      <c r="I498" s="0" t="s">
        <v>110</v>
      </c>
      <c r="J498" s="0" t="s">
        <v>8368</v>
      </c>
      <c r="K498" s="0" t="s">
        <v>8369</v>
      </c>
      <c r="L498" s="0" t="s">
        <v>4669</v>
      </c>
      <c r="M498" s="0" t="s">
        <v>137</v>
      </c>
      <c r="N498" s="0" t="s">
        <v>137</v>
      </c>
      <c r="O498" s="0" t="s">
        <v>109</v>
      </c>
      <c r="P498" s="0" t="s">
        <v>109</v>
      </c>
      <c r="Q498" s="0" t="s">
        <v>110</v>
      </c>
      <c r="R498" s="0" t="s">
        <v>8368</v>
      </c>
      <c r="S498" s="0" t="s">
        <v>8369</v>
      </c>
      <c r="T498" s="0" t="s">
        <v>7043</v>
      </c>
      <c r="U498" s="0" t="s">
        <v>7044</v>
      </c>
      <c r="V498" s="0" t="s">
        <v>764</v>
      </c>
      <c r="W498" s="0" t="s">
        <v>7045</v>
      </c>
      <c r="X498" s="0" t="s">
        <v>7046</v>
      </c>
      <c r="Y498" s="0" t="s">
        <v>7044</v>
      </c>
      <c r="Z498" s="0" t="s">
        <v>145</v>
      </c>
      <c r="AA498" s="0" t="s">
        <v>8295</v>
      </c>
      <c r="AB498" s="0" t="s">
        <v>8296</v>
      </c>
      <c r="AC498" s="0" t="s">
        <v>62</v>
      </c>
      <c r="AD498" s="0" t="s">
        <v>62</v>
      </c>
      <c r="AE498" s="0" t="s">
        <v>62</v>
      </c>
      <c r="AF498" s="0" t="s">
        <v>7393</v>
      </c>
      <c r="AG498" s="0" t="s">
        <v>8370</v>
      </c>
      <c r="AH498" s="0" t="s">
        <v>7393</v>
      </c>
      <c r="AI498" s="0" t="s">
        <v>8370</v>
      </c>
      <c r="AJ498" s="0" t="s">
        <v>7393</v>
      </c>
      <c r="AK498" s="0" t="s">
        <v>8370</v>
      </c>
      <c r="AL498" s="0" t="s">
        <v>7061</v>
      </c>
    </row>
    <row customHeight="1" ht="11.25">
      <c r="A499" s="0" t="s">
        <v>22</v>
      </c>
      <c r="B499" s="0" t="s">
        <v>48</v>
      </c>
      <c r="C499" s="0" t="s">
        <v>50</v>
      </c>
      <c r="D499" s="0" t="s">
        <v>22</v>
      </c>
      <c r="E499" s="0" t="s">
        <v>8371</v>
      </c>
      <c r="F499" s="0" t="s">
        <v>4556</v>
      </c>
      <c r="G499" s="0" t="s">
        <v>109</v>
      </c>
      <c r="H499" s="0" t="s">
        <v>109</v>
      </c>
      <c r="I499" s="0" t="s">
        <v>110</v>
      </c>
      <c r="J499" s="0" t="s">
        <v>8372</v>
      </c>
      <c r="K499" s="0" t="s">
        <v>8373</v>
      </c>
      <c r="L499" s="0" t="s">
        <v>8374</v>
      </c>
      <c r="M499" s="0" t="s">
        <v>128</v>
      </c>
      <c r="N499" s="0" t="s">
        <v>137</v>
      </c>
      <c r="O499" s="0" t="s">
        <v>109</v>
      </c>
      <c r="P499" s="0" t="s">
        <v>109</v>
      </c>
      <c r="Q499" s="0" t="s">
        <v>110</v>
      </c>
      <c r="R499" s="0" t="s">
        <v>8372</v>
      </c>
      <c r="S499" s="0" t="s">
        <v>8373</v>
      </c>
      <c r="T499" s="0" t="s">
        <v>7043</v>
      </c>
      <c r="U499" s="0" t="s">
        <v>7044</v>
      </c>
      <c r="V499" s="0" t="s">
        <v>764</v>
      </c>
      <c r="W499" s="0" t="s">
        <v>7045</v>
      </c>
      <c r="X499" s="0" t="s">
        <v>7046</v>
      </c>
      <c r="Y499" s="0" t="s">
        <v>7044</v>
      </c>
      <c r="Z499" s="0" t="s">
        <v>145</v>
      </c>
      <c r="AA499" s="0" t="s">
        <v>8295</v>
      </c>
      <c r="AB499" s="0" t="s">
        <v>8296</v>
      </c>
      <c r="AC499" s="0" t="s">
        <v>62</v>
      </c>
      <c r="AD499" s="0" t="s">
        <v>62</v>
      </c>
      <c r="AE499" s="0" t="s">
        <v>62</v>
      </c>
      <c r="AF499" s="0" t="s">
        <v>7397</v>
      </c>
      <c r="AG499" s="0" t="s">
        <v>8375</v>
      </c>
      <c r="AH499" s="0" t="s">
        <v>7397</v>
      </c>
      <c r="AI499" s="0" t="s">
        <v>8375</v>
      </c>
      <c r="AJ499" s="0" t="s">
        <v>7397</v>
      </c>
      <c r="AK499" s="0" t="s">
        <v>8375</v>
      </c>
      <c r="AL499" s="0" t="s">
        <v>7061</v>
      </c>
    </row>
    <row customHeight="1" ht="11.25">
      <c r="A500" s="0" t="s">
        <v>22</v>
      </c>
      <c r="B500" s="0" t="s">
        <v>48</v>
      </c>
      <c r="C500" s="0" t="s">
        <v>50</v>
      </c>
      <c r="D500" s="0" t="s">
        <v>22</v>
      </c>
      <c r="E500" s="0" t="s">
        <v>8371</v>
      </c>
      <c r="F500" s="0" t="s">
        <v>4556</v>
      </c>
      <c r="G500" s="0" t="s">
        <v>109</v>
      </c>
      <c r="H500" s="0" t="s">
        <v>109</v>
      </c>
      <c r="I500" s="0" t="s">
        <v>110</v>
      </c>
      <c r="J500" s="0" t="s">
        <v>8372</v>
      </c>
      <c r="K500" s="0" t="s">
        <v>8373</v>
      </c>
      <c r="L500" s="0" t="s">
        <v>8374</v>
      </c>
      <c r="M500" s="0" t="s">
        <v>128</v>
      </c>
      <c r="N500" s="0" t="s">
        <v>137</v>
      </c>
      <c r="O500" s="0" t="s">
        <v>109</v>
      </c>
      <c r="P500" s="0" t="s">
        <v>109</v>
      </c>
      <c r="Q500" s="0" t="s">
        <v>110</v>
      </c>
      <c r="R500" s="0" t="s">
        <v>8372</v>
      </c>
      <c r="S500" s="0" t="s">
        <v>8373</v>
      </c>
      <c r="T500" s="0" t="s">
        <v>7043</v>
      </c>
      <c r="U500" s="0" t="s">
        <v>7044</v>
      </c>
      <c r="V500" s="0" t="s">
        <v>764</v>
      </c>
      <c r="W500" s="0" t="s">
        <v>7045</v>
      </c>
      <c r="X500" s="0" t="s">
        <v>7046</v>
      </c>
      <c r="Y500" s="0" t="s">
        <v>7044</v>
      </c>
      <c r="Z500" s="0" t="s">
        <v>145</v>
      </c>
      <c r="AA500" s="0" t="s">
        <v>8295</v>
      </c>
      <c r="AB500" s="0" t="s">
        <v>8296</v>
      </c>
      <c r="AC500" s="0" t="s">
        <v>62</v>
      </c>
      <c r="AD500" s="0" t="s">
        <v>62</v>
      </c>
      <c r="AE500" s="0" t="s">
        <v>62</v>
      </c>
      <c r="AF500" s="0" t="s">
        <v>7397</v>
      </c>
      <c r="AG500" s="0" t="s">
        <v>8375</v>
      </c>
      <c r="AH500" s="0" t="s">
        <v>7397</v>
      </c>
      <c r="AI500" s="0" t="s">
        <v>8375</v>
      </c>
      <c r="AJ500" s="0" t="s">
        <v>7397</v>
      </c>
      <c r="AK500" s="0" t="s">
        <v>8375</v>
      </c>
      <c r="AL500" s="0" t="s">
        <v>7061</v>
      </c>
    </row>
    <row customHeight="1" ht="11.25">
      <c r="A501" s="0" t="s">
        <v>22</v>
      </c>
      <c r="B501" s="0" t="s">
        <v>48</v>
      </c>
      <c r="C501" s="0" t="s">
        <v>50</v>
      </c>
      <c r="D501" s="0" t="s">
        <v>22</v>
      </c>
      <c r="E501" s="0" t="s">
        <v>8060</v>
      </c>
      <c r="F501" s="0" t="s">
        <v>4556</v>
      </c>
      <c r="G501" s="0" t="s">
        <v>109</v>
      </c>
      <c r="H501" s="0" t="s">
        <v>109</v>
      </c>
      <c r="I501" s="0" t="s">
        <v>110</v>
      </c>
      <c r="J501" s="0" t="s">
        <v>8376</v>
      </c>
      <c r="K501" s="0" t="s">
        <v>8377</v>
      </c>
      <c r="L501" s="0" t="s">
        <v>8378</v>
      </c>
      <c r="M501" s="0" t="s">
        <v>135</v>
      </c>
      <c r="N501" s="0" t="s">
        <v>137</v>
      </c>
      <c r="O501" s="0" t="s">
        <v>109</v>
      </c>
      <c r="P501" s="0" t="s">
        <v>109</v>
      </c>
      <c r="Q501" s="0" t="s">
        <v>110</v>
      </c>
      <c r="R501" s="0" t="s">
        <v>8376</v>
      </c>
      <c r="S501" s="0" t="s">
        <v>8377</v>
      </c>
      <c r="T501" s="0" t="s">
        <v>7043</v>
      </c>
      <c r="U501" s="0" t="s">
        <v>7044</v>
      </c>
      <c r="V501" s="0" t="s">
        <v>764</v>
      </c>
      <c r="W501" s="0" t="s">
        <v>7045</v>
      </c>
      <c r="X501" s="0" t="s">
        <v>7046</v>
      </c>
      <c r="Y501" s="0" t="s">
        <v>7044</v>
      </c>
      <c r="Z501" s="0" t="s">
        <v>145</v>
      </c>
      <c r="AA501" s="0" t="s">
        <v>8295</v>
      </c>
      <c r="AB501" s="0" t="s">
        <v>8296</v>
      </c>
      <c r="AC501" s="0" t="s">
        <v>62</v>
      </c>
      <c r="AD501" s="0" t="s">
        <v>62</v>
      </c>
      <c r="AE501" s="0" t="s">
        <v>62</v>
      </c>
      <c r="AF501" s="0" t="s">
        <v>7210</v>
      </c>
      <c r="AG501" s="0" t="s">
        <v>8375</v>
      </c>
      <c r="AH501" s="0" t="s">
        <v>7210</v>
      </c>
      <c r="AI501" s="0" t="s">
        <v>8375</v>
      </c>
      <c r="AJ501" s="0" t="s">
        <v>7210</v>
      </c>
      <c r="AK501" s="0" t="s">
        <v>8375</v>
      </c>
      <c r="AL501" s="0" t="s">
        <v>7061</v>
      </c>
    </row>
    <row customHeight="1" ht="11.25">
      <c r="A502" s="0" t="s">
        <v>22</v>
      </c>
      <c r="B502" s="0" t="s">
        <v>48</v>
      </c>
      <c r="C502" s="0" t="s">
        <v>50</v>
      </c>
      <c r="D502" s="0" t="s">
        <v>22</v>
      </c>
      <c r="E502" s="0" t="s">
        <v>8060</v>
      </c>
      <c r="F502" s="0" t="s">
        <v>4556</v>
      </c>
      <c r="G502" s="0" t="s">
        <v>109</v>
      </c>
      <c r="H502" s="0" t="s">
        <v>109</v>
      </c>
      <c r="I502" s="0" t="s">
        <v>110</v>
      </c>
      <c r="J502" s="0" t="s">
        <v>8376</v>
      </c>
      <c r="K502" s="0" t="s">
        <v>8377</v>
      </c>
      <c r="L502" s="0" t="s">
        <v>8378</v>
      </c>
      <c r="M502" s="0" t="s">
        <v>135</v>
      </c>
      <c r="N502" s="0" t="s">
        <v>137</v>
      </c>
      <c r="O502" s="0" t="s">
        <v>109</v>
      </c>
      <c r="P502" s="0" t="s">
        <v>109</v>
      </c>
      <c r="Q502" s="0" t="s">
        <v>110</v>
      </c>
      <c r="R502" s="0" t="s">
        <v>8376</v>
      </c>
      <c r="S502" s="0" t="s">
        <v>8377</v>
      </c>
      <c r="T502" s="0" t="s">
        <v>7043</v>
      </c>
      <c r="U502" s="0" t="s">
        <v>7044</v>
      </c>
      <c r="V502" s="0" t="s">
        <v>764</v>
      </c>
      <c r="W502" s="0" t="s">
        <v>7045</v>
      </c>
      <c r="X502" s="0" t="s">
        <v>7046</v>
      </c>
      <c r="Y502" s="0" t="s">
        <v>7044</v>
      </c>
      <c r="Z502" s="0" t="s">
        <v>145</v>
      </c>
      <c r="AA502" s="0" t="s">
        <v>8295</v>
      </c>
      <c r="AB502" s="0" t="s">
        <v>8296</v>
      </c>
      <c r="AC502" s="0" t="s">
        <v>62</v>
      </c>
      <c r="AD502" s="0" t="s">
        <v>62</v>
      </c>
      <c r="AE502" s="0" t="s">
        <v>62</v>
      </c>
      <c r="AF502" s="0" t="s">
        <v>7210</v>
      </c>
      <c r="AG502" s="0" t="s">
        <v>8375</v>
      </c>
      <c r="AH502" s="0" t="s">
        <v>7210</v>
      </c>
      <c r="AI502" s="0" t="s">
        <v>8375</v>
      </c>
      <c r="AJ502" s="0" t="s">
        <v>7210</v>
      </c>
      <c r="AK502" s="0" t="s">
        <v>8375</v>
      </c>
      <c r="AL502" s="0" t="s">
        <v>7061</v>
      </c>
    </row>
    <row customHeight="1" ht="11.25">
      <c r="A503" s="0" t="s">
        <v>22</v>
      </c>
      <c r="B503" s="0" t="s">
        <v>48</v>
      </c>
      <c r="C503" s="0" t="s">
        <v>50</v>
      </c>
      <c r="D503" s="0" t="s">
        <v>22</v>
      </c>
      <c r="E503" s="0" t="s">
        <v>7971</v>
      </c>
      <c r="F503" s="0" t="s">
        <v>4556</v>
      </c>
      <c r="G503" s="0" t="s">
        <v>109</v>
      </c>
      <c r="H503" s="0" t="s">
        <v>109</v>
      </c>
      <c r="I503" s="0" t="s">
        <v>110</v>
      </c>
      <c r="J503" s="0" t="s">
        <v>8376</v>
      </c>
      <c r="K503" s="0" t="s">
        <v>8377</v>
      </c>
      <c r="L503" s="0" t="s">
        <v>8378</v>
      </c>
      <c r="M503" s="0" t="s">
        <v>5230</v>
      </c>
      <c r="N503" s="0" t="s">
        <v>137</v>
      </c>
      <c r="O503" s="0" t="s">
        <v>109</v>
      </c>
      <c r="P503" s="0" t="s">
        <v>109</v>
      </c>
      <c r="Q503" s="0" t="s">
        <v>110</v>
      </c>
      <c r="R503" s="0" t="s">
        <v>8376</v>
      </c>
      <c r="S503" s="0" t="s">
        <v>8377</v>
      </c>
      <c r="T503" s="0" t="s">
        <v>7043</v>
      </c>
      <c r="U503" s="0" t="s">
        <v>7044</v>
      </c>
      <c r="V503" s="0" t="s">
        <v>764</v>
      </c>
      <c r="W503" s="0" t="s">
        <v>7045</v>
      </c>
      <c r="X503" s="0" t="s">
        <v>7046</v>
      </c>
      <c r="Y503" s="0" t="s">
        <v>7044</v>
      </c>
      <c r="Z503" s="0" t="s">
        <v>145</v>
      </c>
      <c r="AA503" s="0" t="s">
        <v>8295</v>
      </c>
      <c r="AB503" s="0" t="s">
        <v>8296</v>
      </c>
      <c r="AC503" s="0" t="s">
        <v>62</v>
      </c>
      <c r="AD503" s="0" t="s">
        <v>62</v>
      </c>
      <c r="AE503" s="0" t="s">
        <v>62</v>
      </c>
      <c r="AF503" s="0" t="s">
        <v>8080</v>
      </c>
      <c r="AG503" s="0" t="s">
        <v>7541</v>
      </c>
      <c r="AH503" s="0" t="s">
        <v>8080</v>
      </c>
      <c r="AI503" s="0" t="s">
        <v>7541</v>
      </c>
      <c r="AJ503" s="0" t="s">
        <v>8080</v>
      </c>
      <c r="AK503" s="0" t="s">
        <v>7541</v>
      </c>
      <c r="AL503" s="0" t="s">
        <v>7061</v>
      </c>
    </row>
    <row customHeight="1" ht="11.25">
      <c r="A504" s="0" t="s">
        <v>22</v>
      </c>
      <c r="B504" s="0" t="s">
        <v>48</v>
      </c>
      <c r="C504" s="0" t="s">
        <v>50</v>
      </c>
      <c r="D504" s="0" t="s">
        <v>22</v>
      </c>
      <c r="E504" s="0" t="s">
        <v>7971</v>
      </c>
      <c r="F504" s="0" t="s">
        <v>4556</v>
      </c>
      <c r="G504" s="0" t="s">
        <v>109</v>
      </c>
      <c r="H504" s="0" t="s">
        <v>109</v>
      </c>
      <c r="I504" s="0" t="s">
        <v>110</v>
      </c>
      <c r="J504" s="0" t="s">
        <v>8376</v>
      </c>
      <c r="K504" s="0" t="s">
        <v>8377</v>
      </c>
      <c r="L504" s="0" t="s">
        <v>8378</v>
      </c>
      <c r="M504" s="0" t="s">
        <v>5230</v>
      </c>
      <c r="N504" s="0" t="s">
        <v>137</v>
      </c>
      <c r="O504" s="0" t="s">
        <v>109</v>
      </c>
      <c r="P504" s="0" t="s">
        <v>109</v>
      </c>
      <c r="Q504" s="0" t="s">
        <v>110</v>
      </c>
      <c r="R504" s="0" t="s">
        <v>8376</v>
      </c>
      <c r="S504" s="0" t="s">
        <v>8377</v>
      </c>
      <c r="T504" s="0" t="s">
        <v>7043</v>
      </c>
      <c r="U504" s="0" t="s">
        <v>7044</v>
      </c>
      <c r="V504" s="0" t="s">
        <v>764</v>
      </c>
      <c r="W504" s="0" t="s">
        <v>7045</v>
      </c>
      <c r="X504" s="0" t="s">
        <v>7046</v>
      </c>
      <c r="Y504" s="0" t="s">
        <v>7044</v>
      </c>
      <c r="Z504" s="0" t="s">
        <v>145</v>
      </c>
      <c r="AA504" s="0" t="s">
        <v>8295</v>
      </c>
      <c r="AB504" s="0" t="s">
        <v>8296</v>
      </c>
      <c r="AC504" s="0" t="s">
        <v>62</v>
      </c>
      <c r="AD504" s="0" t="s">
        <v>62</v>
      </c>
      <c r="AE504" s="0" t="s">
        <v>62</v>
      </c>
      <c r="AF504" s="0" t="s">
        <v>8080</v>
      </c>
      <c r="AG504" s="0" t="s">
        <v>7541</v>
      </c>
      <c r="AH504" s="0" t="s">
        <v>8080</v>
      </c>
      <c r="AI504" s="0" t="s">
        <v>7631</v>
      </c>
      <c r="AJ504" s="0" t="s">
        <v>8080</v>
      </c>
      <c r="AK504" s="0" t="s">
        <v>7631</v>
      </c>
      <c r="AL504" s="0" t="s">
        <v>7061</v>
      </c>
    </row>
    <row customHeight="1" ht="11.25">
      <c r="A505" s="0" t="s">
        <v>22</v>
      </c>
      <c r="B505" s="0" t="s">
        <v>48</v>
      </c>
      <c r="C505" s="0" t="s">
        <v>50</v>
      </c>
      <c r="D505" s="0" t="s">
        <v>22</v>
      </c>
      <c r="E505" s="0" t="s">
        <v>8379</v>
      </c>
      <c r="F505" s="0" t="s">
        <v>4556</v>
      </c>
      <c r="G505" s="0" t="s">
        <v>109</v>
      </c>
      <c r="H505" s="0" t="s">
        <v>109</v>
      </c>
      <c r="I505" s="0" t="s">
        <v>110</v>
      </c>
      <c r="J505" s="0" t="s">
        <v>8380</v>
      </c>
      <c r="K505" s="0" t="s">
        <v>8381</v>
      </c>
      <c r="L505" s="0" t="s">
        <v>8382</v>
      </c>
      <c r="M505" s="0" t="s">
        <v>90</v>
      </c>
      <c r="N505" s="0" t="s">
        <v>137</v>
      </c>
      <c r="O505" s="0" t="s">
        <v>109</v>
      </c>
      <c r="P505" s="0" t="s">
        <v>109</v>
      </c>
      <c r="Q505" s="0" t="s">
        <v>110</v>
      </c>
      <c r="R505" s="0" t="s">
        <v>8380</v>
      </c>
      <c r="S505" s="0" t="s">
        <v>8381</v>
      </c>
      <c r="T505" s="0" t="s">
        <v>7043</v>
      </c>
      <c r="U505" s="0" t="s">
        <v>7044</v>
      </c>
      <c r="V505" s="0" t="s">
        <v>764</v>
      </c>
      <c r="W505" s="0" t="s">
        <v>7045</v>
      </c>
      <c r="X505" s="0" t="s">
        <v>7046</v>
      </c>
      <c r="Y505" s="0" t="s">
        <v>7044</v>
      </c>
      <c r="Z505" s="0" t="s">
        <v>145</v>
      </c>
      <c r="AA505" s="0" t="s">
        <v>8295</v>
      </c>
      <c r="AB505" s="0" t="s">
        <v>8296</v>
      </c>
      <c r="AC505" s="0" t="s">
        <v>62</v>
      </c>
      <c r="AD505" s="0" t="s">
        <v>62</v>
      </c>
      <c r="AE505" s="0" t="s">
        <v>62</v>
      </c>
      <c r="AF505" s="0" t="s">
        <v>7184</v>
      </c>
      <c r="AG505" s="0" t="s">
        <v>8383</v>
      </c>
      <c r="AH505" s="0" t="s">
        <v>7184</v>
      </c>
      <c r="AI505" s="0" t="s">
        <v>8384</v>
      </c>
      <c r="AJ505" s="0" t="s">
        <v>7184</v>
      </c>
      <c r="AK505" s="0" t="s">
        <v>8384</v>
      </c>
      <c r="AL505" s="0" t="s">
        <v>7061</v>
      </c>
    </row>
    <row customHeight="1" ht="11.25">
      <c r="A506" s="0" t="s">
        <v>22</v>
      </c>
      <c r="B506" s="0" t="s">
        <v>48</v>
      </c>
      <c r="C506" s="0" t="s">
        <v>50</v>
      </c>
      <c r="D506" s="0" t="s">
        <v>22</v>
      </c>
      <c r="E506" s="0" t="s">
        <v>8379</v>
      </c>
      <c r="F506" s="0" t="s">
        <v>4556</v>
      </c>
      <c r="G506" s="0" t="s">
        <v>109</v>
      </c>
      <c r="H506" s="0" t="s">
        <v>109</v>
      </c>
      <c r="I506" s="0" t="s">
        <v>110</v>
      </c>
      <c r="J506" s="0" t="s">
        <v>8380</v>
      </c>
      <c r="K506" s="0" t="s">
        <v>8381</v>
      </c>
      <c r="L506" s="0" t="s">
        <v>8382</v>
      </c>
      <c r="M506" s="0" t="s">
        <v>90</v>
      </c>
      <c r="N506" s="0" t="s">
        <v>137</v>
      </c>
      <c r="O506" s="0" t="s">
        <v>109</v>
      </c>
      <c r="P506" s="0" t="s">
        <v>109</v>
      </c>
      <c r="Q506" s="0" t="s">
        <v>110</v>
      </c>
      <c r="R506" s="0" t="s">
        <v>8380</v>
      </c>
      <c r="S506" s="0" t="s">
        <v>8381</v>
      </c>
      <c r="T506" s="0" t="s">
        <v>7043</v>
      </c>
      <c r="U506" s="0" t="s">
        <v>7044</v>
      </c>
      <c r="V506" s="0" t="s">
        <v>764</v>
      </c>
      <c r="W506" s="0" t="s">
        <v>7045</v>
      </c>
      <c r="X506" s="0" t="s">
        <v>7046</v>
      </c>
      <c r="Y506" s="0" t="s">
        <v>7044</v>
      </c>
      <c r="Z506" s="0" t="s">
        <v>145</v>
      </c>
      <c r="AA506" s="0" t="s">
        <v>8295</v>
      </c>
      <c r="AB506" s="0" t="s">
        <v>8296</v>
      </c>
      <c r="AC506" s="0" t="s">
        <v>62</v>
      </c>
      <c r="AD506" s="0" t="s">
        <v>62</v>
      </c>
      <c r="AE506" s="0" t="s">
        <v>62</v>
      </c>
      <c r="AF506" s="0" t="s">
        <v>7184</v>
      </c>
      <c r="AG506" s="0" t="s">
        <v>8383</v>
      </c>
      <c r="AH506" s="0" t="s">
        <v>7184</v>
      </c>
      <c r="AI506" s="0" t="s">
        <v>8383</v>
      </c>
      <c r="AJ506" s="0" t="s">
        <v>7184</v>
      </c>
      <c r="AK506" s="0" t="s">
        <v>8383</v>
      </c>
      <c r="AL506" s="0" t="s">
        <v>7061</v>
      </c>
    </row>
    <row customHeight="1" ht="11.25">
      <c r="A507" s="0" t="s">
        <v>22</v>
      </c>
      <c r="B507" s="0" t="s">
        <v>48</v>
      </c>
      <c r="C507" s="0" t="s">
        <v>50</v>
      </c>
      <c r="D507" s="0" t="s">
        <v>22</v>
      </c>
      <c r="E507" s="0" t="s">
        <v>8005</v>
      </c>
      <c r="F507" s="0" t="s">
        <v>4556</v>
      </c>
      <c r="G507" s="0" t="s">
        <v>109</v>
      </c>
      <c r="H507" s="0" t="s">
        <v>109</v>
      </c>
      <c r="I507" s="0" t="s">
        <v>110</v>
      </c>
      <c r="J507" s="0" t="s">
        <v>8385</v>
      </c>
      <c r="K507" s="0" t="s">
        <v>8386</v>
      </c>
      <c r="L507" s="0" t="s">
        <v>4669</v>
      </c>
      <c r="M507" s="0" t="s">
        <v>5251</v>
      </c>
      <c r="N507" s="0" t="s">
        <v>137</v>
      </c>
      <c r="O507" s="0" t="s">
        <v>109</v>
      </c>
      <c r="P507" s="0" t="s">
        <v>109</v>
      </c>
      <c r="Q507" s="0" t="s">
        <v>110</v>
      </c>
      <c r="R507" s="0" t="s">
        <v>8385</v>
      </c>
      <c r="S507" s="0" t="s">
        <v>8386</v>
      </c>
      <c r="T507" s="0" t="s">
        <v>7043</v>
      </c>
      <c r="U507" s="0" t="s">
        <v>7044</v>
      </c>
      <c r="V507" s="0" t="s">
        <v>764</v>
      </c>
      <c r="W507" s="0" t="s">
        <v>7045</v>
      </c>
      <c r="X507" s="0" t="s">
        <v>7046</v>
      </c>
      <c r="Y507" s="0" t="s">
        <v>7044</v>
      </c>
      <c r="Z507" s="0" t="s">
        <v>145</v>
      </c>
      <c r="AA507" s="0" t="s">
        <v>8295</v>
      </c>
      <c r="AB507" s="0" t="s">
        <v>8296</v>
      </c>
      <c r="AC507" s="0" t="s">
        <v>62</v>
      </c>
      <c r="AD507" s="0" t="s">
        <v>62</v>
      </c>
      <c r="AE507" s="0" t="s">
        <v>62</v>
      </c>
      <c r="AF507" s="0" t="s">
        <v>7189</v>
      </c>
      <c r="AG507" s="0" t="s">
        <v>7871</v>
      </c>
      <c r="AH507" s="0" t="s">
        <v>7189</v>
      </c>
      <c r="AI507" s="0" t="s">
        <v>8387</v>
      </c>
      <c r="AJ507" s="0" t="s">
        <v>7189</v>
      </c>
      <c r="AK507" s="0" t="s">
        <v>8387</v>
      </c>
      <c r="AL507" s="0" t="s">
        <v>7061</v>
      </c>
    </row>
    <row customHeight="1" ht="11.25">
      <c r="A508" s="0" t="s">
        <v>22</v>
      </c>
      <c r="B508" s="0" t="s">
        <v>48</v>
      </c>
      <c r="C508" s="0" t="s">
        <v>50</v>
      </c>
      <c r="D508" s="0" t="s">
        <v>22</v>
      </c>
      <c r="E508" s="0" t="s">
        <v>8005</v>
      </c>
      <c r="F508" s="0" t="s">
        <v>4556</v>
      </c>
      <c r="G508" s="0" t="s">
        <v>109</v>
      </c>
      <c r="H508" s="0" t="s">
        <v>109</v>
      </c>
      <c r="I508" s="0" t="s">
        <v>110</v>
      </c>
      <c r="J508" s="0" t="s">
        <v>8385</v>
      </c>
      <c r="K508" s="0" t="s">
        <v>8386</v>
      </c>
      <c r="L508" s="0" t="s">
        <v>4669</v>
      </c>
      <c r="M508" s="0" t="s">
        <v>5251</v>
      </c>
      <c r="N508" s="0" t="s">
        <v>137</v>
      </c>
      <c r="O508" s="0" t="s">
        <v>109</v>
      </c>
      <c r="P508" s="0" t="s">
        <v>109</v>
      </c>
      <c r="Q508" s="0" t="s">
        <v>110</v>
      </c>
      <c r="R508" s="0" t="s">
        <v>8385</v>
      </c>
      <c r="S508" s="0" t="s">
        <v>8386</v>
      </c>
      <c r="T508" s="0" t="s">
        <v>7043</v>
      </c>
      <c r="U508" s="0" t="s">
        <v>7044</v>
      </c>
      <c r="V508" s="0" t="s">
        <v>764</v>
      </c>
      <c r="W508" s="0" t="s">
        <v>7045</v>
      </c>
      <c r="X508" s="0" t="s">
        <v>7046</v>
      </c>
      <c r="Y508" s="0" t="s">
        <v>7044</v>
      </c>
      <c r="Z508" s="0" t="s">
        <v>145</v>
      </c>
      <c r="AA508" s="0" t="s">
        <v>8295</v>
      </c>
      <c r="AB508" s="0" t="s">
        <v>8296</v>
      </c>
      <c r="AC508" s="0" t="s">
        <v>62</v>
      </c>
      <c r="AD508" s="0" t="s">
        <v>62</v>
      </c>
      <c r="AE508" s="0" t="s">
        <v>62</v>
      </c>
      <c r="AF508" s="0" t="s">
        <v>7189</v>
      </c>
      <c r="AG508" s="0" t="s">
        <v>7871</v>
      </c>
      <c r="AH508" s="0" t="s">
        <v>7189</v>
      </c>
      <c r="AI508" s="0" t="s">
        <v>7871</v>
      </c>
      <c r="AJ508" s="0" t="s">
        <v>7189</v>
      </c>
      <c r="AK508" s="0" t="s">
        <v>7871</v>
      </c>
      <c r="AL508" s="0" t="s">
        <v>7061</v>
      </c>
    </row>
    <row customHeight="1" ht="11.25">
      <c r="A509" s="0" t="s">
        <v>22</v>
      </c>
      <c r="B509" s="0" t="s">
        <v>48</v>
      </c>
      <c r="C509" s="0" t="s">
        <v>50</v>
      </c>
      <c r="D509" s="0" t="s">
        <v>22</v>
      </c>
      <c r="E509" s="0" t="s">
        <v>8088</v>
      </c>
      <c r="F509" s="0" t="s">
        <v>4556</v>
      </c>
      <c r="G509" s="0" t="s">
        <v>109</v>
      </c>
      <c r="H509" s="0" t="s">
        <v>109</v>
      </c>
      <c r="I509" s="0" t="s">
        <v>110</v>
      </c>
      <c r="J509" s="0" t="s">
        <v>8385</v>
      </c>
      <c r="K509" s="0" t="s">
        <v>8386</v>
      </c>
      <c r="L509" s="0" t="s">
        <v>7863</v>
      </c>
      <c r="M509" s="0" t="s">
        <v>229</v>
      </c>
      <c r="N509" s="0" t="s">
        <v>137</v>
      </c>
      <c r="O509" s="0" t="s">
        <v>109</v>
      </c>
      <c r="P509" s="0" t="s">
        <v>109</v>
      </c>
      <c r="Q509" s="0" t="s">
        <v>110</v>
      </c>
      <c r="R509" s="0" t="s">
        <v>8385</v>
      </c>
      <c r="S509" s="0" t="s">
        <v>8386</v>
      </c>
      <c r="T509" s="0" t="s">
        <v>7043</v>
      </c>
      <c r="U509" s="0" t="s">
        <v>7044</v>
      </c>
      <c r="V509" s="0" t="s">
        <v>764</v>
      </c>
      <c r="W509" s="0" t="s">
        <v>7045</v>
      </c>
      <c r="X509" s="0" t="s">
        <v>7046</v>
      </c>
      <c r="Y509" s="0" t="s">
        <v>7044</v>
      </c>
      <c r="Z509" s="0" t="s">
        <v>145</v>
      </c>
      <c r="AA509" s="0" t="s">
        <v>8295</v>
      </c>
      <c r="AB509" s="0" t="s">
        <v>8296</v>
      </c>
      <c r="AC509" s="0" t="s">
        <v>62</v>
      </c>
      <c r="AD509" s="0" t="s">
        <v>62</v>
      </c>
      <c r="AE509" s="0" t="s">
        <v>62</v>
      </c>
      <c r="AF509" s="0" t="s">
        <v>7141</v>
      </c>
      <c r="AG509" s="0" t="s">
        <v>7535</v>
      </c>
      <c r="AH509" s="0" t="s">
        <v>7141</v>
      </c>
      <c r="AI509" s="0" t="s">
        <v>7535</v>
      </c>
      <c r="AJ509" s="0" t="s">
        <v>7141</v>
      </c>
      <c r="AK509" s="0" t="s">
        <v>7535</v>
      </c>
      <c r="AL509" s="0" t="s">
        <v>7061</v>
      </c>
    </row>
    <row customHeight="1" ht="11.25">
      <c r="A510" s="0" t="s">
        <v>22</v>
      </c>
      <c r="B510" s="0" t="s">
        <v>48</v>
      </c>
      <c r="C510" s="0" t="s">
        <v>50</v>
      </c>
      <c r="D510" s="0" t="s">
        <v>22</v>
      </c>
      <c r="E510" s="0" t="s">
        <v>8088</v>
      </c>
      <c r="F510" s="0" t="s">
        <v>4556</v>
      </c>
      <c r="G510" s="0" t="s">
        <v>109</v>
      </c>
      <c r="H510" s="0" t="s">
        <v>109</v>
      </c>
      <c r="I510" s="0" t="s">
        <v>110</v>
      </c>
      <c r="J510" s="0" t="s">
        <v>8385</v>
      </c>
      <c r="K510" s="0" t="s">
        <v>8386</v>
      </c>
      <c r="L510" s="0" t="s">
        <v>7863</v>
      </c>
      <c r="M510" s="0" t="s">
        <v>229</v>
      </c>
      <c r="N510" s="0" t="s">
        <v>137</v>
      </c>
      <c r="O510" s="0" t="s">
        <v>109</v>
      </c>
      <c r="P510" s="0" t="s">
        <v>109</v>
      </c>
      <c r="Q510" s="0" t="s">
        <v>110</v>
      </c>
      <c r="R510" s="0" t="s">
        <v>8385</v>
      </c>
      <c r="S510" s="0" t="s">
        <v>8386</v>
      </c>
      <c r="T510" s="0" t="s">
        <v>7043</v>
      </c>
      <c r="U510" s="0" t="s">
        <v>7044</v>
      </c>
      <c r="V510" s="0" t="s">
        <v>764</v>
      </c>
      <c r="W510" s="0" t="s">
        <v>7045</v>
      </c>
      <c r="X510" s="0" t="s">
        <v>7046</v>
      </c>
      <c r="Y510" s="0" t="s">
        <v>7044</v>
      </c>
      <c r="Z510" s="0" t="s">
        <v>145</v>
      </c>
      <c r="AA510" s="0" t="s">
        <v>8295</v>
      </c>
      <c r="AB510" s="0" t="s">
        <v>8296</v>
      </c>
      <c r="AC510" s="0" t="s">
        <v>62</v>
      </c>
      <c r="AD510" s="0" t="s">
        <v>62</v>
      </c>
      <c r="AE510" s="0" t="s">
        <v>62</v>
      </c>
      <c r="AF510" s="0" t="s">
        <v>7141</v>
      </c>
      <c r="AG510" s="0" t="s">
        <v>7535</v>
      </c>
      <c r="AH510" s="0" t="s">
        <v>7141</v>
      </c>
      <c r="AI510" s="0" t="s">
        <v>7297</v>
      </c>
      <c r="AJ510" s="0" t="s">
        <v>7141</v>
      </c>
      <c r="AK510" s="0" t="s">
        <v>7297</v>
      </c>
      <c r="AL510" s="0" t="s">
        <v>7061</v>
      </c>
    </row>
    <row customHeight="1" ht="11.25">
      <c r="A511" s="0" t="s">
        <v>22</v>
      </c>
      <c r="B511" s="0" t="s">
        <v>48</v>
      </c>
      <c r="C511" s="0" t="s">
        <v>50</v>
      </c>
      <c r="D511" s="0" t="s">
        <v>22</v>
      </c>
      <c r="E511" s="0" t="s">
        <v>8388</v>
      </c>
      <c r="F511" s="0" t="s">
        <v>4556</v>
      </c>
      <c r="G511" s="0" t="s">
        <v>109</v>
      </c>
      <c r="H511" s="0" t="s">
        <v>109</v>
      </c>
      <c r="I511" s="0" t="s">
        <v>110</v>
      </c>
      <c r="J511" s="0" t="s">
        <v>8385</v>
      </c>
      <c r="K511" s="0" t="s">
        <v>8386</v>
      </c>
      <c r="L511" s="0" t="s">
        <v>4590</v>
      </c>
      <c r="M511" s="0" t="s">
        <v>4590</v>
      </c>
      <c r="N511" s="0" t="s">
        <v>137</v>
      </c>
      <c r="O511" s="0" t="s">
        <v>109</v>
      </c>
      <c r="P511" s="0" t="s">
        <v>109</v>
      </c>
      <c r="Q511" s="0" t="s">
        <v>110</v>
      </c>
      <c r="R511" s="0" t="s">
        <v>8385</v>
      </c>
      <c r="S511" s="0" t="s">
        <v>8386</v>
      </c>
      <c r="T511" s="0" t="s">
        <v>7043</v>
      </c>
      <c r="U511" s="0" t="s">
        <v>7044</v>
      </c>
      <c r="V511" s="0" t="s">
        <v>764</v>
      </c>
      <c r="W511" s="0" t="s">
        <v>7045</v>
      </c>
      <c r="X511" s="0" t="s">
        <v>7046</v>
      </c>
      <c r="Y511" s="0" t="s">
        <v>7044</v>
      </c>
      <c r="Z511" s="0" t="s">
        <v>145</v>
      </c>
      <c r="AA511" s="0" t="s">
        <v>8295</v>
      </c>
      <c r="AB511" s="0" t="s">
        <v>8296</v>
      </c>
      <c r="AC511" s="0" t="s">
        <v>62</v>
      </c>
      <c r="AD511" s="0" t="s">
        <v>62</v>
      </c>
      <c r="AE511" s="0" t="s">
        <v>62</v>
      </c>
      <c r="AF511" s="0" t="s">
        <v>7397</v>
      </c>
      <c r="AG511" s="0" t="s">
        <v>8389</v>
      </c>
      <c r="AH511" s="0" t="s">
        <v>7397</v>
      </c>
      <c r="AI511" s="0" t="s">
        <v>8389</v>
      </c>
      <c r="AJ511" s="0" t="s">
        <v>7397</v>
      </c>
      <c r="AK511" s="0" t="s">
        <v>8389</v>
      </c>
      <c r="AL511" s="0" t="s">
        <v>7061</v>
      </c>
    </row>
    <row customHeight="1" ht="11.25">
      <c r="A512" s="0" t="s">
        <v>22</v>
      </c>
      <c r="B512" s="0" t="s">
        <v>48</v>
      </c>
      <c r="C512" s="0" t="s">
        <v>50</v>
      </c>
      <c r="D512" s="0" t="s">
        <v>22</v>
      </c>
      <c r="E512" s="0" t="s">
        <v>8388</v>
      </c>
      <c r="F512" s="0" t="s">
        <v>4556</v>
      </c>
      <c r="G512" s="0" t="s">
        <v>109</v>
      </c>
      <c r="H512" s="0" t="s">
        <v>109</v>
      </c>
      <c r="I512" s="0" t="s">
        <v>110</v>
      </c>
      <c r="J512" s="0" t="s">
        <v>8385</v>
      </c>
      <c r="K512" s="0" t="s">
        <v>8386</v>
      </c>
      <c r="L512" s="0" t="s">
        <v>4590</v>
      </c>
      <c r="M512" s="0" t="s">
        <v>4590</v>
      </c>
      <c r="N512" s="0" t="s">
        <v>137</v>
      </c>
      <c r="O512" s="0" t="s">
        <v>109</v>
      </c>
      <c r="P512" s="0" t="s">
        <v>109</v>
      </c>
      <c r="Q512" s="0" t="s">
        <v>110</v>
      </c>
      <c r="R512" s="0" t="s">
        <v>8385</v>
      </c>
      <c r="S512" s="0" t="s">
        <v>8386</v>
      </c>
      <c r="T512" s="0" t="s">
        <v>7043</v>
      </c>
      <c r="U512" s="0" t="s">
        <v>7044</v>
      </c>
      <c r="V512" s="0" t="s">
        <v>764</v>
      </c>
      <c r="W512" s="0" t="s">
        <v>7045</v>
      </c>
      <c r="X512" s="0" t="s">
        <v>7046</v>
      </c>
      <c r="Y512" s="0" t="s">
        <v>7044</v>
      </c>
      <c r="Z512" s="0" t="s">
        <v>145</v>
      </c>
      <c r="AA512" s="0" t="s">
        <v>8295</v>
      </c>
      <c r="AB512" s="0" t="s">
        <v>8296</v>
      </c>
      <c r="AC512" s="0" t="s">
        <v>62</v>
      </c>
      <c r="AD512" s="0" t="s">
        <v>62</v>
      </c>
      <c r="AE512" s="0" t="s">
        <v>62</v>
      </c>
      <c r="AF512" s="0" t="s">
        <v>7397</v>
      </c>
      <c r="AG512" s="0" t="s">
        <v>8389</v>
      </c>
      <c r="AH512" s="0" t="s">
        <v>7397</v>
      </c>
      <c r="AI512" s="0" t="s">
        <v>8390</v>
      </c>
      <c r="AJ512" s="0" t="s">
        <v>7397</v>
      </c>
      <c r="AK512" s="0" t="s">
        <v>8390</v>
      </c>
      <c r="AL512" s="0" t="s">
        <v>7061</v>
      </c>
    </row>
    <row customHeight="1" ht="11.25">
      <c r="A513" s="0" t="s">
        <v>22</v>
      </c>
      <c r="B513" s="0" t="s">
        <v>48</v>
      </c>
      <c r="C513" s="0" t="s">
        <v>50</v>
      </c>
      <c r="D513" s="0" t="s">
        <v>22</v>
      </c>
      <c r="E513" s="0" t="s">
        <v>8054</v>
      </c>
      <c r="F513" s="0" t="s">
        <v>4556</v>
      </c>
      <c r="G513" s="0" t="s">
        <v>109</v>
      </c>
      <c r="H513" s="0" t="s">
        <v>109</v>
      </c>
      <c r="I513" s="0" t="s">
        <v>110</v>
      </c>
      <c r="J513" s="0" t="s">
        <v>8391</v>
      </c>
      <c r="K513" s="0" t="s">
        <v>8392</v>
      </c>
      <c r="L513" s="0" t="s">
        <v>7609</v>
      </c>
      <c r="M513" s="0" t="s">
        <v>5278</v>
      </c>
      <c r="N513" s="0" t="s">
        <v>137</v>
      </c>
      <c r="O513" s="0" t="s">
        <v>109</v>
      </c>
      <c r="P513" s="0" t="s">
        <v>109</v>
      </c>
      <c r="Q513" s="0" t="s">
        <v>110</v>
      </c>
      <c r="R513" s="0" t="s">
        <v>8391</v>
      </c>
      <c r="S513" s="0" t="s">
        <v>8392</v>
      </c>
      <c r="T513" s="0" t="s">
        <v>7043</v>
      </c>
      <c r="U513" s="0" t="s">
        <v>7044</v>
      </c>
      <c r="V513" s="0" t="s">
        <v>764</v>
      </c>
      <c r="W513" s="0" t="s">
        <v>7045</v>
      </c>
      <c r="X513" s="0" t="s">
        <v>7046</v>
      </c>
      <c r="Y513" s="0" t="s">
        <v>7044</v>
      </c>
      <c r="Z513" s="0" t="s">
        <v>145</v>
      </c>
      <c r="AA513" s="0" t="s">
        <v>8295</v>
      </c>
      <c r="AB513" s="0" t="s">
        <v>8296</v>
      </c>
      <c r="AC513" s="0" t="s">
        <v>62</v>
      </c>
      <c r="AD513" s="0" t="s">
        <v>62</v>
      </c>
      <c r="AE513" s="0" t="s">
        <v>62</v>
      </c>
      <c r="AF513" s="0" t="s">
        <v>7300</v>
      </c>
      <c r="AG513" s="0" t="s">
        <v>8393</v>
      </c>
      <c r="AH513" s="0" t="s">
        <v>7300</v>
      </c>
      <c r="AI513" s="0" t="s">
        <v>8393</v>
      </c>
      <c r="AJ513" s="0" t="s">
        <v>7300</v>
      </c>
      <c r="AK513" s="0" t="s">
        <v>8393</v>
      </c>
      <c r="AL513" s="0" t="s">
        <v>7061</v>
      </c>
    </row>
    <row customHeight="1" ht="11.25">
      <c r="A514" s="0" t="s">
        <v>22</v>
      </c>
      <c r="B514" s="0" t="s">
        <v>48</v>
      </c>
      <c r="C514" s="0" t="s">
        <v>50</v>
      </c>
      <c r="D514" s="0" t="s">
        <v>22</v>
      </c>
      <c r="E514" s="0" t="s">
        <v>8054</v>
      </c>
      <c r="F514" s="0" t="s">
        <v>4556</v>
      </c>
      <c r="G514" s="0" t="s">
        <v>109</v>
      </c>
      <c r="H514" s="0" t="s">
        <v>109</v>
      </c>
      <c r="I514" s="0" t="s">
        <v>110</v>
      </c>
      <c r="J514" s="0" t="s">
        <v>8391</v>
      </c>
      <c r="K514" s="0" t="s">
        <v>8392</v>
      </c>
      <c r="L514" s="0" t="s">
        <v>7609</v>
      </c>
      <c r="M514" s="0" t="s">
        <v>5278</v>
      </c>
      <c r="N514" s="0" t="s">
        <v>137</v>
      </c>
      <c r="O514" s="0" t="s">
        <v>109</v>
      </c>
      <c r="P514" s="0" t="s">
        <v>109</v>
      </c>
      <c r="Q514" s="0" t="s">
        <v>110</v>
      </c>
      <c r="R514" s="0" t="s">
        <v>8391</v>
      </c>
      <c r="S514" s="0" t="s">
        <v>8392</v>
      </c>
      <c r="T514" s="0" t="s">
        <v>7043</v>
      </c>
      <c r="U514" s="0" t="s">
        <v>7044</v>
      </c>
      <c r="V514" s="0" t="s">
        <v>764</v>
      </c>
      <c r="W514" s="0" t="s">
        <v>7045</v>
      </c>
      <c r="X514" s="0" t="s">
        <v>7046</v>
      </c>
      <c r="Y514" s="0" t="s">
        <v>7044</v>
      </c>
      <c r="Z514" s="0" t="s">
        <v>145</v>
      </c>
      <c r="AA514" s="0" t="s">
        <v>8295</v>
      </c>
      <c r="AB514" s="0" t="s">
        <v>8296</v>
      </c>
      <c r="AC514" s="0" t="s">
        <v>62</v>
      </c>
      <c r="AD514" s="0" t="s">
        <v>62</v>
      </c>
      <c r="AE514" s="0" t="s">
        <v>62</v>
      </c>
      <c r="AF514" s="0" t="s">
        <v>7300</v>
      </c>
      <c r="AG514" s="0" t="s">
        <v>8393</v>
      </c>
      <c r="AH514" s="0" t="s">
        <v>7300</v>
      </c>
      <c r="AI514" s="0" t="s">
        <v>8394</v>
      </c>
      <c r="AJ514" s="0" t="s">
        <v>7300</v>
      </c>
      <c r="AK514" s="0" t="s">
        <v>8394</v>
      </c>
      <c r="AL514" s="0" t="s">
        <v>7061</v>
      </c>
    </row>
    <row customHeight="1" ht="11.25">
      <c r="A515" s="0" t="s">
        <v>22</v>
      </c>
      <c r="B515" s="0" t="s">
        <v>48</v>
      </c>
      <c r="C515" s="0" t="s">
        <v>50</v>
      </c>
      <c r="D515" s="0" t="s">
        <v>22</v>
      </c>
      <c r="E515" s="0" t="s">
        <v>8395</v>
      </c>
      <c r="F515" s="0" t="s">
        <v>8396</v>
      </c>
      <c r="G515" s="0" t="s">
        <v>109</v>
      </c>
      <c r="H515" s="0" t="s">
        <v>109</v>
      </c>
      <c r="I515" s="0" t="s">
        <v>110</v>
      </c>
      <c r="J515" s="0" t="s">
        <v>8391</v>
      </c>
      <c r="K515" s="0" t="s">
        <v>8392</v>
      </c>
      <c r="L515" s="0" t="s">
        <v>8397</v>
      </c>
      <c r="M515" s="0" t="s">
        <v>8397</v>
      </c>
      <c r="N515" s="0" t="s">
        <v>137</v>
      </c>
      <c r="O515" s="0" t="s">
        <v>109</v>
      </c>
      <c r="P515" s="0" t="s">
        <v>109</v>
      </c>
      <c r="Q515" s="0" t="s">
        <v>110</v>
      </c>
      <c r="R515" s="0" t="s">
        <v>8391</v>
      </c>
      <c r="S515" s="0" t="s">
        <v>8392</v>
      </c>
      <c r="T515" s="0" t="s">
        <v>7043</v>
      </c>
      <c r="U515" s="0" t="s">
        <v>7044</v>
      </c>
      <c r="V515" s="0" t="s">
        <v>764</v>
      </c>
      <c r="W515" s="0" t="s">
        <v>7045</v>
      </c>
      <c r="X515" s="0" t="s">
        <v>7046</v>
      </c>
      <c r="Y515" s="0" t="s">
        <v>7044</v>
      </c>
      <c r="Z515" s="0" t="s">
        <v>8398</v>
      </c>
      <c r="AA515" s="0" t="s">
        <v>7566</v>
      </c>
      <c r="AB515" s="0" t="s">
        <v>8399</v>
      </c>
      <c r="AC515" s="0" t="s">
        <v>19</v>
      </c>
      <c r="AD515" s="0" t="s">
        <v>62</v>
      </c>
      <c r="AE515" s="0" t="s">
        <v>19</v>
      </c>
      <c r="AF515" s="0" t="s">
        <v>22</v>
      </c>
      <c r="AG515" s="0" t="s">
        <v>22</v>
      </c>
      <c r="AH515" s="0" t="s">
        <v>8400</v>
      </c>
      <c r="AI515" s="0" t="s">
        <v>8400</v>
      </c>
      <c r="AJ515" s="0" t="s">
        <v>8400</v>
      </c>
      <c r="AK515" s="0" t="s">
        <v>8400</v>
      </c>
      <c r="AL515" s="0" t="s">
        <v>22</v>
      </c>
    </row>
    <row customHeight="1" ht="11.25">
      <c r="A516" s="0" t="s">
        <v>22</v>
      </c>
      <c r="B516" s="0" t="s">
        <v>48</v>
      </c>
      <c r="C516" s="0" t="s">
        <v>50</v>
      </c>
      <c r="D516" s="0" t="s">
        <v>22</v>
      </c>
      <c r="E516" s="0" t="s">
        <v>8395</v>
      </c>
      <c r="F516" s="0" t="s">
        <v>8396</v>
      </c>
      <c r="G516" s="0" t="s">
        <v>109</v>
      </c>
      <c r="H516" s="0" t="s">
        <v>109</v>
      </c>
      <c r="I516" s="0" t="s">
        <v>110</v>
      </c>
      <c r="J516" s="0" t="s">
        <v>8391</v>
      </c>
      <c r="K516" s="0" t="s">
        <v>8392</v>
      </c>
      <c r="L516" s="0" t="s">
        <v>8397</v>
      </c>
      <c r="M516" s="0" t="s">
        <v>8397</v>
      </c>
      <c r="N516" s="0" t="s">
        <v>137</v>
      </c>
      <c r="O516" s="0" t="s">
        <v>109</v>
      </c>
      <c r="P516" s="0" t="s">
        <v>109</v>
      </c>
      <c r="Q516" s="0" t="s">
        <v>110</v>
      </c>
      <c r="R516" s="0" t="s">
        <v>8391</v>
      </c>
      <c r="S516" s="0" t="s">
        <v>8392</v>
      </c>
      <c r="T516" s="0" t="s">
        <v>7043</v>
      </c>
      <c r="U516" s="0" t="s">
        <v>7044</v>
      </c>
      <c r="V516" s="0" t="s">
        <v>764</v>
      </c>
      <c r="W516" s="0" t="s">
        <v>7045</v>
      </c>
      <c r="X516" s="0" t="s">
        <v>7046</v>
      </c>
      <c r="Y516" s="0" t="s">
        <v>7044</v>
      </c>
      <c r="Z516" s="0" t="s">
        <v>8398</v>
      </c>
      <c r="AA516" s="0" t="s">
        <v>7566</v>
      </c>
      <c r="AB516" s="0" t="s">
        <v>8399</v>
      </c>
      <c r="AC516" s="0" t="s">
        <v>19</v>
      </c>
      <c r="AD516" s="0" t="s">
        <v>62</v>
      </c>
      <c r="AE516" s="0" t="s">
        <v>19</v>
      </c>
      <c r="AF516" s="0" t="s">
        <v>22</v>
      </c>
      <c r="AG516" s="0" t="s">
        <v>22</v>
      </c>
      <c r="AH516" s="0" t="s">
        <v>8400</v>
      </c>
      <c r="AI516" s="0" t="s">
        <v>8400</v>
      </c>
      <c r="AJ516" s="0" t="s">
        <v>8400</v>
      </c>
      <c r="AK516" s="0" t="s">
        <v>8400</v>
      </c>
      <c r="AL516" s="0" t="s">
        <v>22</v>
      </c>
    </row>
    <row customHeight="1" ht="11.25">
      <c r="A517" s="0" t="s">
        <v>22</v>
      </c>
      <c r="B517" s="0" t="s">
        <v>48</v>
      </c>
      <c r="C517" s="0" t="s">
        <v>50</v>
      </c>
      <c r="D517" s="0" t="s">
        <v>22</v>
      </c>
      <c r="E517" s="0" t="s">
        <v>8401</v>
      </c>
      <c r="F517" s="0" t="s">
        <v>4556</v>
      </c>
      <c r="G517" s="0" t="s">
        <v>109</v>
      </c>
      <c r="H517" s="0" t="s">
        <v>109</v>
      </c>
      <c r="I517" s="0" t="s">
        <v>110</v>
      </c>
      <c r="J517" s="0" t="s">
        <v>8402</v>
      </c>
      <c r="K517" s="0" t="s">
        <v>8403</v>
      </c>
      <c r="L517" s="0" t="s">
        <v>7609</v>
      </c>
      <c r="M517" s="0" t="s">
        <v>5234</v>
      </c>
      <c r="N517" s="0" t="s">
        <v>137</v>
      </c>
      <c r="O517" s="0" t="s">
        <v>109</v>
      </c>
      <c r="P517" s="0" t="s">
        <v>109</v>
      </c>
      <c r="Q517" s="0" t="s">
        <v>110</v>
      </c>
      <c r="R517" s="0" t="s">
        <v>8402</v>
      </c>
      <c r="S517" s="0" t="s">
        <v>8403</v>
      </c>
      <c r="T517" s="0" t="s">
        <v>7043</v>
      </c>
      <c r="U517" s="0" t="s">
        <v>7044</v>
      </c>
      <c r="V517" s="0" t="s">
        <v>764</v>
      </c>
      <c r="W517" s="0" t="s">
        <v>7045</v>
      </c>
      <c r="X517" s="0" t="s">
        <v>7046</v>
      </c>
      <c r="Y517" s="0" t="s">
        <v>7044</v>
      </c>
      <c r="Z517" s="0" t="s">
        <v>145</v>
      </c>
      <c r="AA517" s="0" t="s">
        <v>8295</v>
      </c>
      <c r="AB517" s="0" t="s">
        <v>8296</v>
      </c>
      <c r="AC517" s="0" t="s">
        <v>62</v>
      </c>
      <c r="AD517" s="0" t="s">
        <v>62</v>
      </c>
      <c r="AE517" s="0" t="s">
        <v>62</v>
      </c>
      <c r="AF517" s="0" t="s">
        <v>7397</v>
      </c>
      <c r="AG517" s="0" t="s">
        <v>8404</v>
      </c>
      <c r="AH517" s="0" t="s">
        <v>7397</v>
      </c>
      <c r="AI517" s="0" t="s">
        <v>8384</v>
      </c>
      <c r="AJ517" s="0" t="s">
        <v>7397</v>
      </c>
      <c r="AK517" s="0" t="s">
        <v>8384</v>
      </c>
      <c r="AL517" s="0" t="s">
        <v>7061</v>
      </c>
    </row>
    <row customHeight="1" ht="11.25">
      <c r="A518" s="0" t="s">
        <v>22</v>
      </c>
      <c r="B518" s="0" t="s">
        <v>48</v>
      </c>
      <c r="C518" s="0" t="s">
        <v>50</v>
      </c>
      <c r="D518" s="0" t="s">
        <v>22</v>
      </c>
      <c r="E518" s="0" t="s">
        <v>8401</v>
      </c>
      <c r="F518" s="0" t="s">
        <v>4556</v>
      </c>
      <c r="G518" s="0" t="s">
        <v>109</v>
      </c>
      <c r="H518" s="0" t="s">
        <v>109</v>
      </c>
      <c r="I518" s="0" t="s">
        <v>110</v>
      </c>
      <c r="J518" s="0" t="s">
        <v>8402</v>
      </c>
      <c r="K518" s="0" t="s">
        <v>8403</v>
      </c>
      <c r="L518" s="0" t="s">
        <v>7609</v>
      </c>
      <c r="M518" s="0" t="s">
        <v>5234</v>
      </c>
      <c r="N518" s="0" t="s">
        <v>137</v>
      </c>
      <c r="O518" s="0" t="s">
        <v>109</v>
      </c>
      <c r="P518" s="0" t="s">
        <v>109</v>
      </c>
      <c r="Q518" s="0" t="s">
        <v>110</v>
      </c>
      <c r="R518" s="0" t="s">
        <v>8402</v>
      </c>
      <c r="S518" s="0" t="s">
        <v>8403</v>
      </c>
      <c r="T518" s="0" t="s">
        <v>7043</v>
      </c>
      <c r="U518" s="0" t="s">
        <v>7044</v>
      </c>
      <c r="V518" s="0" t="s">
        <v>764</v>
      </c>
      <c r="W518" s="0" t="s">
        <v>7045</v>
      </c>
      <c r="X518" s="0" t="s">
        <v>7046</v>
      </c>
      <c r="Y518" s="0" t="s">
        <v>7044</v>
      </c>
      <c r="Z518" s="0" t="s">
        <v>145</v>
      </c>
      <c r="AA518" s="0" t="s">
        <v>8295</v>
      </c>
      <c r="AB518" s="0" t="s">
        <v>8296</v>
      </c>
      <c r="AC518" s="0" t="s">
        <v>62</v>
      </c>
      <c r="AD518" s="0" t="s">
        <v>62</v>
      </c>
      <c r="AE518" s="0" t="s">
        <v>62</v>
      </c>
      <c r="AF518" s="0" t="s">
        <v>7397</v>
      </c>
      <c r="AG518" s="0" t="s">
        <v>8404</v>
      </c>
      <c r="AH518" s="0" t="s">
        <v>7397</v>
      </c>
      <c r="AI518" s="0" t="s">
        <v>8404</v>
      </c>
      <c r="AJ518" s="0" t="s">
        <v>7397</v>
      </c>
      <c r="AK518" s="0" t="s">
        <v>8404</v>
      </c>
      <c r="AL518" s="0" t="s">
        <v>7061</v>
      </c>
    </row>
    <row customHeight="1" ht="11.25">
      <c r="A519" s="0" t="s">
        <v>22</v>
      </c>
      <c r="B519" s="0" t="s">
        <v>48</v>
      </c>
      <c r="C519" s="0" t="s">
        <v>50</v>
      </c>
      <c r="D519" s="0" t="s">
        <v>22</v>
      </c>
      <c r="E519" s="0" t="s">
        <v>8405</v>
      </c>
      <c r="F519" s="0" t="s">
        <v>4556</v>
      </c>
      <c r="G519" s="0" t="s">
        <v>158</v>
      </c>
      <c r="H519" s="0" t="s">
        <v>6850</v>
      </c>
      <c r="I519" s="0" t="s">
        <v>6851</v>
      </c>
      <c r="J519" s="0" t="s">
        <v>8406</v>
      </c>
      <c r="K519" s="0" t="s">
        <v>8407</v>
      </c>
      <c r="L519" s="0" t="s">
        <v>7609</v>
      </c>
      <c r="M519" s="0" t="s">
        <v>4590</v>
      </c>
      <c r="N519" s="0" t="s">
        <v>137</v>
      </c>
      <c r="O519" s="0" t="s">
        <v>158</v>
      </c>
      <c r="P519" s="0" t="s">
        <v>6850</v>
      </c>
      <c r="Q519" s="0" t="s">
        <v>6851</v>
      </c>
      <c r="R519" s="0" t="s">
        <v>8406</v>
      </c>
      <c r="S519" s="0" t="s">
        <v>8407</v>
      </c>
      <c r="T519" s="0" t="s">
        <v>7043</v>
      </c>
      <c r="U519" s="0" t="s">
        <v>7044</v>
      </c>
      <c r="V519" s="0" t="s">
        <v>764</v>
      </c>
      <c r="W519" s="0" t="s">
        <v>7045</v>
      </c>
      <c r="X519" s="0" t="s">
        <v>7046</v>
      </c>
      <c r="Y519" s="0" t="s">
        <v>7044</v>
      </c>
      <c r="Z519" s="0" t="s">
        <v>8408</v>
      </c>
      <c r="AA519" s="0" t="s">
        <v>8409</v>
      </c>
      <c r="AB519" s="0" t="s">
        <v>8410</v>
      </c>
      <c r="AC519" s="0" t="s">
        <v>62</v>
      </c>
      <c r="AD519" s="0" t="s">
        <v>62</v>
      </c>
      <c r="AE519" s="0" t="s">
        <v>62</v>
      </c>
      <c r="AF519" s="0" t="s">
        <v>8411</v>
      </c>
      <c r="AG519" s="0" t="s">
        <v>8412</v>
      </c>
      <c r="AH519" s="0" t="s">
        <v>8411</v>
      </c>
      <c r="AI519" s="0" t="s">
        <v>8412</v>
      </c>
      <c r="AJ519" s="0" t="s">
        <v>8411</v>
      </c>
      <c r="AK519" s="0" t="s">
        <v>8412</v>
      </c>
      <c r="AL519" s="0" t="s">
        <v>7061</v>
      </c>
    </row>
    <row customHeight="1" ht="11.25">
      <c r="A520" s="0" t="s">
        <v>22</v>
      </c>
      <c r="B520" s="0" t="s">
        <v>48</v>
      </c>
      <c r="C520" s="0" t="s">
        <v>50</v>
      </c>
      <c r="D520" s="0" t="s">
        <v>22</v>
      </c>
      <c r="E520" s="0" t="s">
        <v>8405</v>
      </c>
      <c r="F520" s="0" t="s">
        <v>4556</v>
      </c>
      <c r="G520" s="0" t="s">
        <v>158</v>
      </c>
      <c r="H520" s="0" t="s">
        <v>6850</v>
      </c>
      <c r="I520" s="0" t="s">
        <v>6851</v>
      </c>
      <c r="J520" s="0" t="s">
        <v>8406</v>
      </c>
      <c r="K520" s="0" t="s">
        <v>8407</v>
      </c>
      <c r="L520" s="0" t="s">
        <v>7609</v>
      </c>
      <c r="M520" s="0" t="s">
        <v>4590</v>
      </c>
      <c r="N520" s="0" t="s">
        <v>137</v>
      </c>
      <c r="O520" s="0" t="s">
        <v>158</v>
      </c>
      <c r="P520" s="0" t="s">
        <v>6850</v>
      </c>
      <c r="Q520" s="0" t="s">
        <v>6851</v>
      </c>
      <c r="R520" s="0" t="s">
        <v>8406</v>
      </c>
      <c r="S520" s="0" t="s">
        <v>8407</v>
      </c>
      <c r="T520" s="0" t="s">
        <v>7043</v>
      </c>
      <c r="U520" s="0" t="s">
        <v>7044</v>
      </c>
      <c r="V520" s="0" t="s">
        <v>764</v>
      </c>
      <c r="W520" s="0" t="s">
        <v>7045</v>
      </c>
      <c r="X520" s="0" t="s">
        <v>7046</v>
      </c>
      <c r="Y520" s="0" t="s">
        <v>7044</v>
      </c>
      <c r="Z520" s="0" t="s">
        <v>8408</v>
      </c>
      <c r="AA520" s="0" t="s">
        <v>8409</v>
      </c>
      <c r="AB520" s="0" t="s">
        <v>8410</v>
      </c>
      <c r="AC520" s="0" t="s">
        <v>62</v>
      </c>
      <c r="AD520" s="0" t="s">
        <v>62</v>
      </c>
      <c r="AE520" s="0" t="s">
        <v>62</v>
      </c>
      <c r="AF520" s="0" t="s">
        <v>8411</v>
      </c>
      <c r="AG520" s="0" t="s">
        <v>8412</v>
      </c>
      <c r="AH520" s="0" t="s">
        <v>7871</v>
      </c>
      <c r="AI520" s="0" t="s">
        <v>8413</v>
      </c>
      <c r="AJ520" s="0" t="s">
        <v>7871</v>
      </c>
      <c r="AK520" s="0" t="s">
        <v>8413</v>
      </c>
      <c r="AL520" s="0" t="s">
        <v>7061</v>
      </c>
    </row>
    <row customHeight="1" ht="11.25">
      <c r="A521" s="0" t="s">
        <v>22</v>
      </c>
      <c r="B521" s="0" t="s">
        <v>48</v>
      </c>
      <c r="C521" s="0" t="s">
        <v>50</v>
      </c>
      <c r="D521" s="0" t="s">
        <v>22</v>
      </c>
      <c r="E521" s="0" t="s">
        <v>8414</v>
      </c>
      <c r="F521" s="0" t="s">
        <v>4556</v>
      </c>
      <c r="G521" s="0" t="s">
        <v>158</v>
      </c>
      <c r="H521" s="0" t="s">
        <v>6850</v>
      </c>
      <c r="I521" s="0" t="s">
        <v>6851</v>
      </c>
      <c r="J521" s="0" t="s">
        <v>8415</v>
      </c>
      <c r="K521" s="0" t="s">
        <v>8416</v>
      </c>
      <c r="L521" s="0" t="s">
        <v>7850</v>
      </c>
      <c r="M521" s="0" t="s">
        <v>4590</v>
      </c>
      <c r="N521" s="0" t="s">
        <v>137</v>
      </c>
      <c r="O521" s="0" t="s">
        <v>158</v>
      </c>
      <c r="P521" s="0" t="s">
        <v>6850</v>
      </c>
      <c r="Q521" s="0" t="s">
        <v>6851</v>
      </c>
      <c r="R521" s="0" t="s">
        <v>8415</v>
      </c>
      <c r="S521" s="0" t="s">
        <v>8416</v>
      </c>
      <c r="T521" s="0" t="s">
        <v>7043</v>
      </c>
      <c r="U521" s="0" t="s">
        <v>7044</v>
      </c>
      <c r="V521" s="0" t="s">
        <v>764</v>
      </c>
      <c r="W521" s="0" t="s">
        <v>7045</v>
      </c>
      <c r="X521" s="0" t="s">
        <v>7046</v>
      </c>
      <c r="Y521" s="0" t="s">
        <v>7044</v>
      </c>
      <c r="Z521" s="0" t="s">
        <v>8417</v>
      </c>
      <c r="AA521" s="0" t="s">
        <v>8418</v>
      </c>
      <c r="AB521" s="0" t="s">
        <v>8419</v>
      </c>
      <c r="AC521" s="0" t="s">
        <v>62</v>
      </c>
      <c r="AD521" s="0" t="s">
        <v>62</v>
      </c>
      <c r="AE521" s="0" t="s">
        <v>62</v>
      </c>
      <c r="AF521" s="0" t="s">
        <v>7184</v>
      </c>
      <c r="AG521" s="0" t="s">
        <v>8420</v>
      </c>
      <c r="AH521" s="0" t="s">
        <v>7744</v>
      </c>
      <c r="AI521" s="0" t="s">
        <v>8421</v>
      </c>
      <c r="AJ521" s="0" t="s">
        <v>7744</v>
      </c>
      <c r="AK521" s="0" t="s">
        <v>8421</v>
      </c>
      <c r="AL521" s="0" t="s">
        <v>7061</v>
      </c>
    </row>
    <row customHeight="1" ht="11.25">
      <c r="A522" s="0" t="s">
        <v>22</v>
      </c>
      <c r="B522" s="0" t="s">
        <v>48</v>
      </c>
      <c r="C522" s="0" t="s">
        <v>50</v>
      </c>
      <c r="D522" s="0" t="s">
        <v>22</v>
      </c>
      <c r="E522" s="0" t="s">
        <v>8414</v>
      </c>
      <c r="F522" s="0" t="s">
        <v>4556</v>
      </c>
      <c r="G522" s="0" t="s">
        <v>158</v>
      </c>
      <c r="H522" s="0" t="s">
        <v>6850</v>
      </c>
      <c r="I522" s="0" t="s">
        <v>6851</v>
      </c>
      <c r="J522" s="0" t="s">
        <v>8415</v>
      </c>
      <c r="K522" s="0" t="s">
        <v>8416</v>
      </c>
      <c r="L522" s="0" t="s">
        <v>7850</v>
      </c>
      <c r="M522" s="0" t="s">
        <v>4590</v>
      </c>
      <c r="N522" s="0" t="s">
        <v>137</v>
      </c>
      <c r="O522" s="0" t="s">
        <v>158</v>
      </c>
      <c r="P522" s="0" t="s">
        <v>6850</v>
      </c>
      <c r="Q522" s="0" t="s">
        <v>6851</v>
      </c>
      <c r="R522" s="0" t="s">
        <v>8415</v>
      </c>
      <c r="S522" s="0" t="s">
        <v>8416</v>
      </c>
      <c r="T522" s="0" t="s">
        <v>7043</v>
      </c>
      <c r="U522" s="0" t="s">
        <v>7044</v>
      </c>
      <c r="V522" s="0" t="s">
        <v>764</v>
      </c>
      <c r="W522" s="0" t="s">
        <v>7045</v>
      </c>
      <c r="X522" s="0" t="s">
        <v>7046</v>
      </c>
      <c r="Y522" s="0" t="s">
        <v>7044</v>
      </c>
      <c r="Z522" s="0" t="s">
        <v>8417</v>
      </c>
      <c r="AA522" s="0" t="s">
        <v>8418</v>
      </c>
      <c r="AB522" s="0" t="s">
        <v>8419</v>
      </c>
      <c r="AC522" s="0" t="s">
        <v>62</v>
      </c>
      <c r="AD522" s="0" t="s">
        <v>62</v>
      </c>
      <c r="AE522" s="0" t="s">
        <v>62</v>
      </c>
      <c r="AF522" s="0" t="s">
        <v>7184</v>
      </c>
      <c r="AG522" s="0" t="s">
        <v>8420</v>
      </c>
      <c r="AH522" s="0" t="s">
        <v>7184</v>
      </c>
      <c r="AI522" s="0" t="s">
        <v>8420</v>
      </c>
      <c r="AJ522" s="0" t="s">
        <v>7184</v>
      </c>
      <c r="AK522" s="0" t="s">
        <v>8420</v>
      </c>
      <c r="AL522" s="0" t="s">
        <v>7061</v>
      </c>
    </row>
    <row customHeight="1" ht="11.25">
      <c r="A523" s="0" t="s">
        <v>22</v>
      </c>
      <c r="B523" s="0" t="s">
        <v>48</v>
      </c>
      <c r="C523" s="0" t="s">
        <v>50</v>
      </c>
      <c r="D523" s="0" t="s">
        <v>22</v>
      </c>
      <c r="E523" s="0" t="s">
        <v>8422</v>
      </c>
      <c r="F523" s="0" t="s">
        <v>4556</v>
      </c>
      <c r="G523" s="0" t="s">
        <v>158</v>
      </c>
      <c r="H523" s="0" t="s">
        <v>6852</v>
      </c>
      <c r="I523" s="0" t="s">
        <v>6853</v>
      </c>
      <c r="J523" s="0" t="s">
        <v>8423</v>
      </c>
      <c r="K523" s="0" t="s">
        <v>8424</v>
      </c>
      <c r="L523" s="0" t="s">
        <v>8425</v>
      </c>
      <c r="M523" s="0" t="s">
        <v>92</v>
      </c>
      <c r="N523" s="0" t="s">
        <v>137</v>
      </c>
      <c r="O523" s="0" t="s">
        <v>158</v>
      </c>
      <c r="P523" s="0" t="s">
        <v>6852</v>
      </c>
      <c r="Q523" s="0" t="s">
        <v>6853</v>
      </c>
      <c r="R523" s="0" t="s">
        <v>8423</v>
      </c>
      <c r="S523" s="0" t="s">
        <v>8424</v>
      </c>
      <c r="T523" s="0" t="s">
        <v>7043</v>
      </c>
      <c r="U523" s="0" t="s">
        <v>7044</v>
      </c>
      <c r="V523" s="0" t="s">
        <v>764</v>
      </c>
      <c r="W523" s="0" t="s">
        <v>7045</v>
      </c>
      <c r="X523" s="0" t="s">
        <v>7046</v>
      </c>
      <c r="Y523" s="0" t="s">
        <v>7044</v>
      </c>
      <c r="Z523" s="0" t="s">
        <v>8426</v>
      </c>
      <c r="AA523" s="0" t="s">
        <v>8427</v>
      </c>
      <c r="AB523" s="0" t="s">
        <v>8428</v>
      </c>
      <c r="AC523" s="0" t="s">
        <v>62</v>
      </c>
      <c r="AD523" s="0" t="s">
        <v>62</v>
      </c>
      <c r="AE523" s="0" t="s">
        <v>62</v>
      </c>
      <c r="AF523" s="0" t="s">
        <v>7059</v>
      </c>
      <c r="AG523" s="0" t="s">
        <v>8429</v>
      </c>
      <c r="AH523" s="0" t="s">
        <v>7858</v>
      </c>
      <c r="AI523" s="0" t="s">
        <v>8430</v>
      </c>
      <c r="AJ523" s="0" t="s">
        <v>7858</v>
      </c>
      <c r="AK523" s="0" t="s">
        <v>8430</v>
      </c>
      <c r="AL523" s="0" t="s">
        <v>7061</v>
      </c>
    </row>
    <row customHeight="1" ht="11.25">
      <c r="A524" s="0" t="s">
        <v>22</v>
      </c>
      <c r="B524" s="0" t="s">
        <v>48</v>
      </c>
      <c r="C524" s="0" t="s">
        <v>50</v>
      </c>
      <c r="D524" s="0" t="s">
        <v>22</v>
      </c>
      <c r="E524" s="0" t="s">
        <v>8422</v>
      </c>
      <c r="F524" s="0" t="s">
        <v>4556</v>
      </c>
      <c r="G524" s="0" t="s">
        <v>158</v>
      </c>
      <c r="H524" s="0" t="s">
        <v>6852</v>
      </c>
      <c r="I524" s="0" t="s">
        <v>6853</v>
      </c>
      <c r="J524" s="0" t="s">
        <v>8423</v>
      </c>
      <c r="K524" s="0" t="s">
        <v>8424</v>
      </c>
      <c r="L524" s="0" t="s">
        <v>8425</v>
      </c>
      <c r="M524" s="0" t="s">
        <v>92</v>
      </c>
      <c r="N524" s="0" t="s">
        <v>137</v>
      </c>
      <c r="O524" s="0" t="s">
        <v>158</v>
      </c>
      <c r="P524" s="0" t="s">
        <v>6852</v>
      </c>
      <c r="Q524" s="0" t="s">
        <v>6853</v>
      </c>
      <c r="R524" s="0" t="s">
        <v>8423</v>
      </c>
      <c r="S524" s="0" t="s">
        <v>8424</v>
      </c>
      <c r="T524" s="0" t="s">
        <v>7043</v>
      </c>
      <c r="U524" s="0" t="s">
        <v>7044</v>
      </c>
      <c r="V524" s="0" t="s">
        <v>764</v>
      </c>
      <c r="W524" s="0" t="s">
        <v>7045</v>
      </c>
      <c r="X524" s="0" t="s">
        <v>7046</v>
      </c>
      <c r="Y524" s="0" t="s">
        <v>7044</v>
      </c>
      <c r="Z524" s="0" t="s">
        <v>8426</v>
      </c>
      <c r="AA524" s="0" t="s">
        <v>8427</v>
      </c>
      <c r="AB524" s="0" t="s">
        <v>8428</v>
      </c>
      <c r="AC524" s="0" t="s">
        <v>62</v>
      </c>
      <c r="AD524" s="0" t="s">
        <v>62</v>
      </c>
      <c r="AE524" s="0" t="s">
        <v>62</v>
      </c>
      <c r="AF524" s="0" t="s">
        <v>7059</v>
      </c>
      <c r="AG524" s="0" t="s">
        <v>8429</v>
      </c>
      <c r="AH524" s="0" t="s">
        <v>7059</v>
      </c>
      <c r="AI524" s="0" t="s">
        <v>8429</v>
      </c>
      <c r="AJ524" s="0" t="s">
        <v>7059</v>
      </c>
      <c r="AK524" s="0" t="s">
        <v>8429</v>
      </c>
      <c r="AL524" s="0" t="s">
        <v>7061</v>
      </c>
    </row>
    <row customHeight="1" ht="11.25">
      <c r="A525" s="0" t="s">
        <v>22</v>
      </c>
      <c r="B525" s="0" t="s">
        <v>48</v>
      </c>
      <c r="C525" s="0" t="s">
        <v>50</v>
      </c>
      <c r="D525" s="0" t="s">
        <v>22</v>
      </c>
      <c r="E525" s="0" t="s">
        <v>8431</v>
      </c>
      <c r="F525" s="0" t="s">
        <v>4556</v>
      </c>
      <c r="G525" s="0" t="s">
        <v>158</v>
      </c>
      <c r="H525" s="0" t="s">
        <v>6852</v>
      </c>
      <c r="I525" s="0" t="s">
        <v>6853</v>
      </c>
      <c r="J525" s="0" t="s">
        <v>8432</v>
      </c>
      <c r="K525" s="0" t="s">
        <v>8433</v>
      </c>
      <c r="L525" s="0" t="s">
        <v>8024</v>
      </c>
      <c r="M525" s="0" t="s">
        <v>4590</v>
      </c>
      <c r="N525" s="0" t="s">
        <v>137</v>
      </c>
      <c r="O525" s="0" t="s">
        <v>158</v>
      </c>
      <c r="P525" s="0" t="s">
        <v>6852</v>
      </c>
      <c r="Q525" s="0" t="s">
        <v>6853</v>
      </c>
      <c r="R525" s="0" t="s">
        <v>8432</v>
      </c>
      <c r="S525" s="0" t="s">
        <v>8433</v>
      </c>
      <c r="T525" s="0" t="s">
        <v>7043</v>
      </c>
      <c r="U525" s="0" t="s">
        <v>7044</v>
      </c>
      <c r="V525" s="0" t="s">
        <v>764</v>
      </c>
      <c r="W525" s="0" t="s">
        <v>7045</v>
      </c>
      <c r="X525" s="0" t="s">
        <v>7046</v>
      </c>
      <c r="Y525" s="0" t="s">
        <v>7044</v>
      </c>
      <c r="Z525" s="0" t="s">
        <v>8426</v>
      </c>
      <c r="AA525" s="0" t="s">
        <v>8427</v>
      </c>
      <c r="AB525" s="0" t="s">
        <v>8428</v>
      </c>
      <c r="AC525" s="0" t="s">
        <v>62</v>
      </c>
      <c r="AD525" s="0" t="s">
        <v>62</v>
      </c>
      <c r="AE525" s="0" t="s">
        <v>62</v>
      </c>
      <c r="AF525" s="0" t="s">
        <v>7184</v>
      </c>
      <c r="AG525" s="0" t="s">
        <v>8434</v>
      </c>
      <c r="AH525" s="0" t="s">
        <v>7184</v>
      </c>
      <c r="AI525" s="0" t="s">
        <v>8434</v>
      </c>
      <c r="AJ525" s="0" t="s">
        <v>7184</v>
      </c>
      <c r="AK525" s="0" t="s">
        <v>8434</v>
      </c>
      <c r="AL525" s="0" t="s">
        <v>7061</v>
      </c>
    </row>
    <row customHeight="1" ht="11.25">
      <c r="A526" s="0" t="s">
        <v>22</v>
      </c>
      <c r="B526" s="0" t="s">
        <v>48</v>
      </c>
      <c r="C526" s="0" t="s">
        <v>50</v>
      </c>
      <c r="D526" s="0" t="s">
        <v>22</v>
      </c>
      <c r="E526" s="0" t="s">
        <v>8431</v>
      </c>
      <c r="F526" s="0" t="s">
        <v>4556</v>
      </c>
      <c r="G526" s="0" t="s">
        <v>158</v>
      </c>
      <c r="H526" s="0" t="s">
        <v>6852</v>
      </c>
      <c r="I526" s="0" t="s">
        <v>6853</v>
      </c>
      <c r="J526" s="0" t="s">
        <v>8432</v>
      </c>
      <c r="K526" s="0" t="s">
        <v>8433</v>
      </c>
      <c r="L526" s="0" t="s">
        <v>8024</v>
      </c>
      <c r="M526" s="0" t="s">
        <v>4590</v>
      </c>
      <c r="N526" s="0" t="s">
        <v>137</v>
      </c>
      <c r="O526" s="0" t="s">
        <v>158</v>
      </c>
      <c r="P526" s="0" t="s">
        <v>6852</v>
      </c>
      <c r="Q526" s="0" t="s">
        <v>6853</v>
      </c>
      <c r="R526" s="0" t="s">
        <v>8432</v>
      </c>
      <c r="S526" s="0" t="s">
        <v>8433</v>
      </c>
      <c r="T526" s="0" t="s">
        <v>7043</v>
      </c>
      <c r="U526" s="0" t="s">
        <v>7044</v>
      </c>
      <c r="V526" s="0" t="s">
        <v>764</v>
      </c>
      <c r="W526" s="0" t="s">
        <v>7045</v>
      </c>
      <c r="X526" s="0" t="s">
        <v>7046</v>
      </c>
      <c r="Y526" s="0" t="s">
        <v>7044</v>
      </c>
      <c r="Z526" s="0" t="s">
        <v>8426</v>
      </c>
      <c r="AA526" s="0" t="s">
        <v>8427</v>
      </c>
      <c r="AB526" s="0" t="s">
        <v>8428</v>
      </c>
      <c r="AC526" s="0" t="s">
        <v>62</v>
      </c>
      <c r="AD526" s="0" t="s">
        <v>62</v>
      </c>
      <c r="AE526" s="0" t="s">
        <v>62</v>
      </c>
      <c r="AF526" s="0" t="s">
        <v>7184</v>
      </c>
      <c r="AG526" s="0" t="s">
        <v>8434</v>
      </c>
      <c r="AH526" s="0" t="s">
        <v>7184</v>
      </c>
      <c r="AI526" s="0" t="s">
        <v>8435</v>
      </c>
      <c r="AJ526" s="0" t="s">
        <v>7184</v>
      </c>
      <c r="AK526" s="0" t="s">
        <v>8435</v>
      </c>
      <c r="AL526" s="0" t="s">
        <v>7061</v>
      </c>
    </row>
    <row customHeight="1" ht="11.25">
      <c r="A527" s="0" t="s">
        <v>22</v>
      </c>
      <c r="B527" s="0" t="s">
        <v>48</v>
      </c>
      <c r="C527" s="0" t="s">
        <v>50</v>
      </c>
      <c r="D527" s="0" t="s">
        <v>22</v>
      </c>
      <c r="E527" s="0" t="s">
        <v>8436</v>
      </c>
      <c r="F527" s="0" t="s">
        <v>4556</v>
      </c>
      <c r="G527" s="0" t="s">
        <v>158</v>
      </c>
      <c r="H527" s="0" t="s">
        <v>6852</v>
      </c>
      <c r="I527" s="0" t="s">
        <v>6853</v>
      </c>
      <c r="J527" s="0" t="s">
        <v>8432</v>
      </c>
      <c r="K527" s="0" t="s">
        <v>8433</v>
      </c>
      <c r="L527" s="0" t="s">
        <v>8437</v>
      </c>
      <c r="M527" s="0" t="s">
        <v>5234</v>
      </c>
      <c r="N527" s="0" t="s">
        <v>137</v>
      </c>
      <c r="O527" s="0" t="s">
        <v>158</v>
      </c>
      <c r="P527" s="0" t="s">
        <v>6852</v>
      </c>
      <c r="Q527" s="0" t="s">
        <v>6853</v>
      </c>
      <c r="R527" s="0" t="s">
        <v>8432</v>
      </c>
      <c r="S527" s="0" t="s">
        <v>8433</v>
      </c>
      <c r="T527" s="0" t="s">
        <v>7043</v>
      </c>
      <c r="U527" s="0" t="s">
        <v>7044</v>
      </c>
      <c r="V527" s="0" t="s">
        <v>764</v>
      </c>
      <c r="W527" s="0" t="s">
        <v>7045</v>
      </c>
      <c r="X527" s="0" t="s">
        <v>7046</v>
      </c>
      <c r="Y527" s="0" t="s">
        <v>7044</v>
      </c>
      <c r="Z527" s="0" t="s">
        <v>8426</v>
      </c>
      <c r="AA527" s="0" t="s">
        <v>8427</v>
      </c>
      <c r="AB527" s="0" t="s">
        <v>8428</v>
      </c>
      <c r="AC527" s="0" t="s">
        <v>62</v>
      </c>
      <c r="AD527" s="0" t="s">
        <v>62</v>
      </c>
      <c r="AE527" s="0" t="s">
        <v>62</v>
      </c>
      <c r="AF527" s="0" t="s">
        <v>7184</v>
      </c>
      <c r="AG527" s="0" t="s">
        <v>7590</v>
      </c>
      <c r="AH527" s="0" t="s">
        <v>7184</v>
      </c>
      <c r="AI527" s="0" t="s">
        <v>7590</v>
      </c>
      <c r="AJ527" s="0" t="s">
        <v>7184</v>
      </c>
      <c r="AK527" s="0" t="s">
        <v>7590</v>
      </c>
      <c r="AL527" s="0" t="s">
        <v>7061</v>
      </c>
    </row>
    <row customHeight="1" ht="11.25">
      <c r="A528" s="0" t="s">
        <v>22</v>
      </c>
      <c r="B528" s="0" t="s">
        <v>48</v>
      </c>
      <c r="C528" s="0" t="s">
        <v>50</v>
      </c>
      <c r="D528" s="0" t="s">
        <v>22</v>
      </c>
      <c r="E528" s="0" t="s">
        <v>8436</v>
      </c>
      <c r="F528" s="0" t="s">
        <v>4556</v>
      </c>
      <c r="G528" s="0" t="s">
        <v>158</v>
      </c>
      <c r="H528" s="0" t="s">
        <v>6852</v>
      </c>
      <c r="I528" s="0" t="s">
        <v>6853</v>
      </c>
      <c r="J528" s="0" t="s">
        <v>8432</v>
      </c>
      <c r="K528" s="0" t="s">
        <v>8433</v>
      </c>
      <c r="L528" s="0" t="s">
        <v>8437</v>
      </c>
      <c r="M528" s="0" t="s">
        <v>5234</v>
      </c>
      <c r="N528" s="0" t="s">
        <v>137</v>
      </c>
      <c r="O528" s="0" t="s">
        <v>158</v>
      </c>
      <c r="P528" s="0" t="s">
        <v>6852</v>
      </c>
      <c r="Q528" s="0" t="s">
        <v>6853</v>
      </c>
      <c r="R528" s="0" t="s">
        <v>8432</v>
      </c>
      <c r="S528" s="0" t="s">
        <v>8433</v>
      </c>
      <c r="T528" s="0" t="s">
        <v>7043</v>
      </c>
      <c r="U528" s="0" t="s">
        <v>7044</v>
      </c>
      <c r="V528" s="0" t="s">
        <v>764</v>
      </c>
      <c r="W528" s="0" t="s">
        <v>7045</v>
      </c>
      <c r="X528" s="0" t="s">
        <v>7046</v>
      </c>
      <c r="Y528" s="0" t="s">
        <v>7044</v>
      </c>
      <c r="Z528" s="0" t="s">
        <v>8426</v>
      </c>
      <c r="AA528" s="0" t="s">
        <v>8427</v>
      </c>
      <c r="AB528" s="0" t="s">
        <v>8428</v>
      </c>
      <c r="AC528" s="0" t="s">
        <v>62</v>
      </c>
      <c r="AD528" s="0" t="s">
        <v>62</v>
      </c>
      <c r="AE528" s="0" t="s">
        <v>62</v>
      </c>
      <c r="AF528" s="0" t="s">
        <v>7184</v>
      </c>
      <c r="AG528" s="0" t="s">
        <v>7590</v>
      </c>
      <c r="AH528" s="0" t="s">
        <v>7184</v>
      </c>
      <c r="AI528" s="0" t="s">
        <v>7590</v>
      </c>
      <c r="AJ528" s="0" t="s">
        <v>7184</v>
      </c>
      <c r="AK528" s="0" t="s">
        <v>7590</v>
      </c>
      <c r="AL528" s="0" t="s">
        <v>7061</v>
      </c>
    </row>
    <row customHeight="1" ht="11.25">
      <c r="A529" s="0" t="s">
        <v>22</v>
      </c>
      <c r="B529" s="0" t="s">
        <v>48</v>
      </c>
      <c r="C529" s="0" t="s">
        <v>50</v>
      </c>
      <c r="D529" s="0" t="s">
        <v>22</v>
      </c>
      <c r="E529" s="0" t="s">
        <v>8438</v>
      </c>
      <c r="F529" s="0" t="s">
        <v>4556</v>
      </c>
      <c r="G529" s="0" t="s">
        <v>158</v>
      </c>
      <c r="H529" s="0" t="s">
        <v>6852</v>
      </c>
      <c r="I529" s="0" t="s">
        <v>6853</v>
      </c>
      <c r="J529" s="0" t="s">
        <v>8432</v>
      </c>
      <c r="K529" s="0" t="s">
        <v>8433</v>
      </c>
      <c r="L529" s="0" t="s">
        <v>8439</v>
      </c>
      <c r="M529" s="0" t="s">
        <v>4590</v>
      </c>
      <c r="N529" s="0" t="s">
        <v>137</v>
      </c>
      <c r="O529" s="0" t="s">
        <v>158</v>
      </c>
      <c r="P529" s="0" t="s">
        <v>6852</v>
      </c>
      <c r="Q529" s="0" t="s">
        <v>6853</v>
      </c>
      <c r="R529" s="0" t="s">
        <v>8432</v>
      </c>
      <c r="S529" s="0" t="s">
        <v>8433</v>
      </c>
      <c r="T529" s="0" t="s">
        <v>7043</v>
      </c>
      <c r="U529" s="0" t="s">
        <v>7044</v>
      </c>
      <c r="V529" s="0" t="s">
        <v>764</v>
      </c>
      <c r="W529" s="0" t="s">
        <v>7045</v>
      </c>
      <c r="X529" s="0" t="s">
        <v>7046</v>
      </c>
      <c r="Y529" s="0" t="s">
        <v>7044</v>
      </c>
      <c r="Z529" s="0" t="s">
        <v>8426</v>
      </c>
      <c r="AA529" s="0" t="s">
        <v>8427</v>
      </c>
      <c r="AB529" s="0" t="s">
        <v>8440</v>
      </c>
      <c r="AC529" s="0" t="s">
        <v>62</v>
      </c>
      <c r="AD529" s="0" t="s">
        <v>62</v>
      </c>
      <c r="AE529" s="0" t="s">
        <v>62</v>
      </c>
      <c r="AF529" s="0" t="s">
        <v>4438</v>
      </c>
      <c r="AG529" s="0" t="s">
        <v>8441</v>
      </c>
      <c r="AH529" s="0" t="s">
        <v>8442</v>
      </c>
      <c r="AI529" s="0" t="s">
        <v>8443</v>
      </c>
      <c r="AJ529" s="0" t="s">
        <v>8442</v>
      </c>
      <c r="AK529" s="0" t="s">
        <v>8443</v>
      </c>
      <c r="AL529" s="0" t="s">
        <v>7061</v>
      </c>
    </row>
    <row customHeight="1" ht="11.25">
      <c r="A530" s="0" t="s">
        <v>22</v>
      </c>
      <c r="B530" s="0" t="s">
        <v>48</v>
      </c>
      <c r="C530" s="0" t="s">
        <v>50</v>
      </c>
      <c r="D530" s="0" t="s">
        <v>22</v>
      </c>
      <c r="E530" s="0" t="s">
        <v>8438</v>
      </c>
      <c r="F530" s="0" t="s">
        <v>4556</v>
      </c>
      <c r="G530" s="0" t="s">
        <v>158</v>
      </c>
      <c r="H530" s="0" t="s">
        <v>6852</v>
      </c>
      <c r="I530" s="0" t="s">
        <v>6853</v>
      </c>
      <c r="J530" s="0" t="s">
        <v>8432</v>
      </c>
      <c r="K530" s="0" t="s">
        <v>8433</v>
      </c>
      <c r="L530" s="0" t="s">
        <v>8439</v>
      </c>
      <c r="M530" s="0" t="s">
        <v>4590</v>
      </c>
      <c r="N530" s="0" t="s">
        <v>137</v>
      </c>
      <c r="O530" s="0" t="s">
        <v>158</v>
      </c>
      <c r="P530" s="0" t="s">
        <v>6852</v>
      </c>
      <c r="Q530" s="0" t="s">
        <v>6853</v>
      </c>
      <c r="R530" s="0" t="s">
        <v>8432</v>
      </c>
      <c r="S530" s="0" t="s">
        <v>8433</v>
      </c>
      <c r="T530" s="0" t="s">
        <v>7043</v>
      </c>
      <c r="U530" s="0" t="s">
        <v>7044</v>
      </c>
      <c r="V530" s="0" t="s">
        <v>764</v>
      </c>
      <c r="W530" s="0" t="s">
        <v>7045</v>
      </c>
      <c r="X530" s="0" t="s">
        <v>7046</v>
      </c>
      <c r="Y530" s="0" t="s">
        <v>7044</v>
      </c>
      <c r="Z530" s="0" t="s">
        <v>8426</v>
      </c>
      <c r="AA530" s="0" t="s">
        <v>8427</v>
      </c>
      <c r="AB530" s="0" t="s">
        <v>8440</v>
      </c>
      <c r="AC530" s="0" t="s">
        <v>62</v>
      </c>
      <c r="AD530" s="0" t="s">
        <v>62</v>
      </c>
      <c r="AE530" s="0" t="s">
        <v>62</v>
      </c>
      <c r="AF530" s="0" t="s">
        <v>4438</v>
      </c>
      <c r="AG530" s="0" t="s">
        <v>8441</v>
      </c>
      <c r="AH530" s="0" t="s">
        <v>4438</v>
      </c>
      <c r="AI530" s="0" t="s">
        <v>8441</v>
      </c>
      <c r="AJ530" s="0" t="s">
        <v>4438</v>
      </c>
      <c r="AK530" s="0" t="s">
        <v>8441</v>
      </c>
      <c r="AL530" s="0" t="s">
        <v>7061</v>
      </c>
    </row>
    <row customHeight="1" ht="11.25">
      <c r="A531" s="0" t="s">
        <v>22</v>
      </c>
      <c r="B531" s="0" t="s">
        <v>48</v>
      </c>
      <c r="C531" s="0" t="s">
        <v>50</v>
      </c>
      <c r="D531" s="0" t="s">
        <v>22</v>
      </c>
      <c r="E531" s="0" t="s">
        <v>8444</v>
      </c>
      <c r="F531" s="0" t="s">
        <v>4556</v>
      </c>
      <c r="G531" s="0" t="s">
        <v>158</v>
      </c>
      <c r="H531" s="0" t="s">
        <v>6852</v>
      </c>
      <c r="I531" s="0" t="s">
        <v>6853</v>
      </c>
      <c r="J531" s="0" t="s">
        <v>8445</v>
      </c>
      <c r="K531" s="0" t="s">
        <v>8446</v>
      </c>
      <c r="L531" s="0" t="s">
        <v>7688</v>
      </c>
      <c r="M531" s="0" t="s">
        <v>4590</v>
      </c>
      <c r="N531" s="0" t="s">
        <v>137</v>
      </c>
      <c r="O531" s="0" t="s">
        <v>158</v>
      </c>
      <c r="P531" s="0" t="s">
        <v>6852</v>
      </c>
      <c r="Q531" s="0" t="s">
        <v>6853</v>
      </c>
      <c r="R531" s="0" t="s">
        <v>8445</v>
      </c>
      <c r="S531" s="0" t="s">
        <v>8446</v>
      </c>
      <c r="T531" s="0" t="s">
        <v>7043</v>
      </c>
      <c r="U531" s="0" t="s">
        <v>7044</v>
      </c>
      <c r="V531" s="0" t="s">
        <v>764</v>
      </c>
      <c r="W531" s="0" t="s">
        <v>7045</v>
      </c>
      <c r="X531" s="0" t="s">
        <v>7046</v>
      </c>
      <c r="Y531" s="0" t="s">
        <v>7044</v>
      </c>
      <c r="Z531" s="0" t="s">
        <v>8426</v>
      </c>
      <c r="AA531" s="0" t="s">
        <v>8427</v>
      </c>
      <c r="AB531" s="0" t="s">
        <v>8428</v>
      </c>
      <c r="AC531" s="0" t="s">
        <v>62</v>
      </c>
      <c r="AD531" s="0" t="s">
        <v>62</v>
      </c>
      <c r="AE531" s="0" t="s">
        <v>62</v>
      </c>
      <c r="AF531" s="0" t="s">
        <v>7300</v>
      </c>
      <c r="AG531" s="0" t="s">
        <v>8447</v>
      </c>
      <c r="AH531" s="0" t="s">
        <v>7300</v>
      </c>
      <c r="AI531" s="0" t="s">
        <v>8447</v>
      </c>
      <c r="AJ531" s="0" t="s">
        <v>7300</v>
      </c>
      <c r="AK531" s="0" t="s">
        <v>8447</v>
      </c>
      <c r="AL531" s="0" t="s">
        <v>7061</v>
      </c>
    </row>
    <row customHeight="1" ht="11.25">
      <c r="A532" s="0" t="s">
        <v>22</v>
      </c>
      <c r="B532" s="0" t="s">
        <v>48</v>
      </c>
      <c r="C532" s="0" t="s">
        <v>50</v>
      </c>
      <c r="D532" s="0" t="s">
        <v>22</v>
      </c>
      <c r="E532" s="0" t="s">
        <v>8444</v>
      </c>
      <c r="F532" s="0" t="s">
        <v>4556</v>
      </c>
      <c r="G532" s="0" t="s">
        <v>158</v>
      </c>
      <c r="H532" s="0" t="s">
        <v>6852</v>
      </c>
      <c r="I532" s="0" t="s">
        <v>6853</v>
      </c>
      <c r="J532" s="0" t="s">
        <v>8445</v>
      </c>
      <c r="K532" s="0" t="s">
        <v>8446</v>
      </c>
      <c r="L532" s="0" t="s">
        <v>7688</v>
      </c>
      <c r="M532" s="0" t="s">
        <v>4590</v>
      </c>
      <c r="N532" s="0" t="s">
        <v>137</v>
      </c>
      <c r="O532" s="0" t="s">
        <v>158</v>
      </c>
      <c r="P532" s="0" t="s">
        <v>6852</v>
      </c>
      <c r="Q532" s="0" t="s">
        <v>6853</v>
      </c>
      <c r="R532" s="0" t="s">
        <v>8445</v>
      </c>
      <c r="S532" s="0" t="s">
        <v>8446</v>
      </c>
      <c r="T532" s="0" t="s">
        <v>7043</v>
      </c>
      <c r="U532" s="0" t="s">
        <v>7044</v>
      </c>
      <c r="V532" s="0" t="s">
        <v>764</v>
      </c>
      <c r="W532" s="0" t="s">
        <v>7045</v>
      </c>
      <c r="X532" s="0" t="s">
        <v>7046</v>
      </c>
      <c r="Y532" s="0" t="s">
        <v>7044</v>
      </c>
      <c r="Z532" s="0" t="s">
        <v>8426</v>
      </c>
      <c r="AA532" s="0" t="s">
        <v>8427</v>
      </c>
      <c r="AB532" s="0" t="s">
        <v>8428</v>
      </c>
      <c r="AC532" s="0" t="s">
        <v>62</v>
      </c>
      <c r="AD532" s="0" t="s">
        <v>62</v>
      </c>
      <c r="AE532" s="0" t="s">
        <v>62</v>
      </c>
      <c r="AF532" s="0" t="s">
        <v>7300</v>
      </c>
      <c r="AG532" s="0" t="s">
        <v>8447</v>
      </c>
      <c r="AH532" s="0" t="s">
        <v>7300</v>
      </c>
      <c r="AI532" s="0" t="s">
        <v>7078</v>
      </c>
      <c r="AJ532" s="0" t="s">
        <v>7300</v>
      </c>
      <c r="AK532" s="0" t="s">
        <v>7078</v>
      </c>
      <c r="AL532" s="0" t="s">
        <v>7061</v>
      </c>
    </row>
    <row customHeight="1" ht="11.25">
      <c r="A533" s="0" t="s">
        <v>22</v>
      </c>
      <c r="B533" s="0" t="s">
        <v>48</v>
      </c>
      <c r="C533" s="0" t="s">
        <v>50</v>
      </c>
      <c r="D533" s="0" t="s">
        <v>22</v>
      </c>
      <c r="E533" s="0" t="s">
        <v>8448</v>
      </c>
      <c r="F533" s="0" t="s">
        <v>4556</v>
      </c>
      <c r="G533" s="0" t="s">
        <v>158</v>
      </c>
      <c r="H533" s="0" t="s">
        <v>6854</v>
      </c>
      <c r="I533" s="0" t="s">
        <v>6855</v>
      </c>
      <c r="J533" s="0" t="s">
        <v>8449</v>
      </c>
      <c r="K533" s="0" t="s">
        <v>8450</v>
      </c>
      <c r="L533" s="0" t="s">
        <v>8024</v>
      </c>
      <c r="M533" s="0" t="s">
        <v>4590</v>
      </c>
      <c r="N533" s="0" t="s">
        <v>137</v>
      </c>
      <c r="O533" s="0" t="s">
        <v>158</v>
      </c>
      <c r="P533" s="0" t="s">
        <v>6854</v>
      </c>
      <c r="Q533" s="0" t="s">
        <v>6855</v>
      </c>
      <c r="R533" s="0" t="s">
        <v>8449</v>
      </c>
      <c r="S533" s="0" t="s">
        <v>8450</v>
      </c>
      <c r="T533" s="0" t="s">
        <v>7043</v>
      </c>
      <c r="U533" s="0" t="s">
        <v>7044</v>
      </c>
      <c r="V533" s="0" t="s">
        <v>764</v>
      </c>
      <c r="W533" s="0" t="s">
        <v>7045</v>
      </c>
      <c r="X533" s="0" t="s">
        <v>7046</v>
      </c>
      <c r="Y533" s="0" t="s">
        <v>7044</v>
      </c>
      <c r="Z533" s="0" t="s">
        <v>8451</v>
      </c>
      <c r="AA533" s="0" t="s">
        <v>8452</v>
      </c>
      <c r="AB533" s="0" t="s">
        <v>8453</v>
      </c>
      <c r="AC533" s="0" t="s">
        <v>62</v>
      </c>
      <c r="AD533" s="0" t="s">
        <v>62</v>
      </c>
      <c r="AE533" s="0" t="s">
        <v>62</v>
      </c>
      <c r="AF533" s="0" t="s">
        <v>7189</v>
      </c>
      <c r="AG533" s="0" t="s">
        <v>7119</v>
      </c>
      <c r="AH533" s="0" t="s">
        <v>7189</v>
      </c>
      <c r="AI533" s="0" t="s">
        <v>7119</v>
      </c>
      <c r="AJ533" s="0" t="s">
        <v>7189</v>
      </c>
      <c r="AK533" s="0" t="s">
        <v>7119</v>
      </c>
      <c r="AL533" s="0" t="s">
        <v>7061</v>
      </c>
    </row>
    <row customHeight="1" ht="11.25">
      <c r="A534" s="0" t="s">
        <v>22</v>
      </c>
      <c r="B534" s="0" t="s">
        <v>48</v>
      </c>
      <c r="C534" s="0" t="s">
        <v>50</v>
      </c>
      <c r="D534" s="0" t="s">
        <v>22</v>
      </c>
      <c r="E534" s="0" t="s">
        <v>8448</v>
      </c>
      <c r="F534" s="0" t="s">
        <v>4556</v>
      </c>
      <c r="G534" s="0" t="s">
        <v>158</v>
      </c>
      <c r="H534" s="0" t="s">
        <v>6854</v>
      </c>
      <c r="I534" s="0" t="s">
        <v>6855</v>
      </c>
      <c r="J534" s="0" t="s">
        <v>8449</v>
      </c>
      <c r="K534" s="0" t="s">
        <v>8450</v>
      </c>
      <c r="L534" s="0" t="s">
        <v>8024</v>
      </c>
      <c r="M534" s="0" t="s">
        <v>4590</v>
      </c>
      <c r="N534" s="0" t="s">
        <v>137</v>
      </c>
      <c r="O534" s="0" t="s">
        <v>158</v>
      </c>
      <c r="P534" s="0" t="s">
        <v>6854</v>
      </c>
      <c r="Q534" s="0" t="s">
        <v>6855</v>
      </c>
      <c r="R534" s="0" t="s">
        <v>8449</v>
      </c>
      <c r="S534" s="0" t="s">
        <v>8450</v>
      </c>
      <c r="T534" s="0" t="s">
        <v>7043</v>
      </c>
      <c r="U534" s="0" t="s">
        <v>7044</v>
      </c>
      <c r="V534" s="0" t="s">
        <v>764</v>
      </c>
      <c r="W534" s="0" t="s">
        <v>7045</v>
      </c>
      <c r="X534" s="0" t="s">
        <v>7046</v>
      </c>
      <c r="Y534" s="0" t="s">
        <v>7044</v>
      </c>
      <c r="Z534" s="0" t="s">
        <v>8451</v>
      </c>
      <c r="AA534" s="0" t="s">
        <v>8452</v>
      </c>
      <c r="AB534" s="0" t="s">
        <v>8453</v>
      </c>
      <c r="AC534" s="0" t="s">
        <v>62</v>
      </c>
      <c r="AD534" s="0" t="s">
        <v>62</v>
      </c>
      <c r="AE534" s="0" t="s">
        <v>62</v>
      </c>
      <c r="AF534" s="0" t="s">
        <v>7189</v>
      </c>
      <c r="AG534" s="0" t="s">
        <v>7119</v>
      </c>
      <c r="AH534" s="0" t="s">
        <v>7189</v>
      </c>
      <c r="AI534" s="0" t="s">
        <v>8454</v>
      </c>
      <c r="AJ534" s="0" t="s">
        <v>7189</v>
      </c>
      <c r="AK534" s="0" t="s">
        <v>8454</v>
      </c>
      <c r="AL534" s="0" t="s">
        <v>7061</v>
      </c>
    </row>
    <row customHeight="1" ht="11.25">
      <c r="A535" s="0" t="s">
        <v>22</v>
      </c>
      <c r="B535" s="0" t="s">
        <v>48</v>
      </c>
      <c r="C535" s="0" t="s">
        <v>50</v>
      </c>
      <c r="D535" s="0" t="s">
        <v>22</v>
      </c>
      <c r="E535" s="0" t="s">
        <v>8455</v>
      </c>
      <c r="F535" s="0" t="s">
        <v>4556</v>
      </c>
      <c r="G535" s="0" t="s">
        <v>158</v>
      </c>
      <c r="H535" s="0" t="s">
        <v>6854</v>
      </c>
      <c r="I535" s="0" t="s">
        <v>6855</v>
      </c>
      <c r="J535" s="0" t="s">
        <v>8449</v>
      </c>
      <c r="K535" s="0" t="s">
        <v>8450</v>
      </c>
      <c r="L535" s="0" t="s">
        <v>8456</v>
      </c>
      <c r="M535" s="0" t="s">
        <v>4590</v>
      </c>
      <c r="N535" s="0" t="s">
        <v>137</v>
      </c>
      <c r="O535" s="0" t="s">
        <v>158</v>
      </c>
      <c r="P535" s="0" t="s">
        <v>6854</v>
      </c>
      <c r="Q535" s="0" t="s">
        <v>6855</v>
      </c>
      <c r="R535" s="0" t="s">
        <v>8449</v>
      </c>
      <c r="S535" s="0" t="s">
        <v>8450</v>
      </c>
      <c r="T535" s="0" t="s">
        <v>7043</v>
      </c>
      <c r="U535" s="0" t="s">
        <v>7044</v>
      </c>
      <c r="V535" s="0" t="s">
        <v>764</v>
      </c>
      <c r="W535" s="0" t="s">
        <v>7045</v>
      </c>
      <c r="X535" s="0" t="s">
        <v>7046</v>
      </c>
      <c r="Y535" s="0" t="s">
        <v>7044</v>
      </c>
      <c r="Z535" s="0" t="s">
        <v>8451</v>
      </c>
      <c r="AA535" s="0" t="s">
        <v>8452</v>
      </c>
      <c r="AB535" s="0" t="s">
        <v>8453</v>
      </c>
      <c r="AC535" s="0" t="s">
        <v>62</v>
      </c>
      <c r="AD535" s="0" t="s">
        <v>62</v>
      </c>
      <c r="AE535" s="0" t="s">
        <v>62</v>
      </c>
      <c r="AF535" s="0" t="s">
        <v>7189</v>
      </c>
      <c r="AG535" s="0" t="s">
        <v>8457</v>
      </c>
      <c r="AH535" s="0" t="s">
        <v>7189</v>
      </c>
      <c r="AI535" s="0" t="s">
        <v>8457</v>
      </c>
      <c r="AJ535" s="0" t="s">
        <v>7189</v>
      </c>
      <c r="AK535" s="0" t="s">
        <v>8457</v>
      </c>
      <c r="AL535" s="0" t="s">
        <v>7061</v>
      </c>
    </row>
    <row customHeight="1" ht="11.25">
      <c r="A536" s="0" t="s">
        <v>22</v>
      </c>
      <c r="B536" s="0" t="s">
        <v>48</v>
      </c>
      <c r="C536" s="0" t="s">
        <v>50</v>
      </c>
      <c r="D536" s="0" t="s">
        <v>22</v>
      </c>
      <c r="E536" s="0" t="s">
        <v>8455</v>
      </c>
      <c r="F536" s="0" t="s">
        <v>4556</v>
      </c>
      <c r="G536" s="0" t="s">
        <v>158</v>
      </c>
      <c r="H536" s="0" t="s">
        <v>6854</v>
      </c>
      <c r="I536" s="0" t="s">
        <v>6855</v>
      </c>
      <c r="J536" s="0" t="s">
        <v>8449</v>
      </c>
      <c r="K536" s="0" t="s">
        <v>8450</v>
      </c>
      <c r="L536" s="0" t="s">
        <v>8456</v>
      </c>
      <c r="M536" s="0" t="s">
        <v>4590</v>
      </c>
      <c r="N536" s="0" t="s">
        <v>137</v>
      </c>
      <c r="O536" s="0" t="s">
        <v>158</v>
      </c>
      <c r="P536" s="0" t="s">
        <v>6854</v>
      </c>
      <c r="Q536" s="0" t="s">
        <v>6855</v>
      </c>
      <c r="R536" s="0" t="s">
        <v>8449</v>
      </c>
      <c r="S536" s="0" t="s">
        <v>8450</v>
      </c>
      <c r="T536" s="0" t="s">
        <v>7043</v>
      </c>
      <c r="U536" s="0" t="s">
        <v>7044</v>
      </c>
      <c r="V536" s="0" t="s">
        <v>764</v>
      </c>
      <c r="W536" s="0" t="s">
        <v>7045</v>
      </c>
      <c r="X536" s="0" t="s">
        <v>7046</v>
      </c>
      <c r="Y536" s="0" t="s">
        <v>7044</v>
      </c>
      <c r="Z536" s="0" t="s">
        <v>8451</v>
      </c>
      <c r="AA536" s="0" t="s">
        <v>8452</v>
      </c>
      <c r="AB536" s="0" t="s">
        <v>8453</v>
      </c>
      <c r="AC536" s="0" t="s">
        <v>62</v>
      </c>
      <c r="AD536" s="0" t="s">
        <v>62</v>
      </c>
      <c r="AE536" s="0" t="s">
        <v>62</v>
      </c>
      <c r="AF536" s="0" t="s">
        <v>7189</v>
      </c>
      <c r="AG536" s="0" t="s">
        <v>8457</v>
      </c>
      <c r="AH536" s="0" t="s">
        <v>7189</v>
      </c>
      <c r="AI536" s="0" t="s">
        <v>8458</v>
      </c>
      <c r="AJ536" s="0" t="s">
        <v>7189</v>
      </c>
      <c r="AK536" s="0" t="s">
        <v>8458</v>
      </c>
      <c r="AL536" s="0" t="s">
        <v>7061</v>
      </c>
    </row>
    <row customHeight="1" ht="11.25">
      <c r="A537" s="0" t="s">
        <v>22</v>
      </c>
      <c r="B537" s="0" t="s">
        <v>48</v>
      </c>
      <c r="C537" s="0" t="s">
        <v>50</v>
      </c>
      <c r="D537" s="0" t="s">
        <v>22</v>
      </c>
      <c r="E537" s="0" t="s">
        <v>8459</v>
      </c>
      <c r="F537" s="0" t="s">
        <v>4556</v>
      </c>
      <c r="G537" s="0" t="s">
        <v>158</v>
      </c>
      <c r="H537" s="0" t="s">
        <v>6854</v>
      </c>
      <c r="I537" s="0" t="s">
        <v>6855</v>
      </c>
      <c r="J537" s="0" t="s">
        <v>8460</v>
      </c>
      <c r="K537" s="0" t="s">
        <v>8461</v>
      </c>
      <c r="L537" s="0" t="s">
        <v>4669</v>
      </c>
      <c r="M537" s="0" t="s">
        <v>8462</v>
      </c>
      <c r="N537" s="0" t="s">
        <v>137</v>
      </c>
      <c r="O537" s="0" t="s">
        <v>158</v>
      </c>
      <c r="P537" s="0" t="s">
        <v>6854</v>
      </c>
      <c r="Q537" s="0" t="s">
        <v>6855</v>
      </c>
      <c r="R537" s="0" t="s">
        <v>8460</v>
      </c>
      <c r="S537" s="0" t="s">
        <v>8461</v>
      </c>
      <c r="T537" s="0" t="s">
        <v>7043</v>
      </c>
      <c r="U537" s="0" t="s">
        <v>7044</v>
      </c>
      <c r="V537" s="0" t="s">
        <v>764</v>
      </c>
      <c r="W537" s="0" t="s">
        <v>7045</v>
      </c>
      <c r="X537" s="0" t="s">
        <v>7046</v>
      </c>
      <c r="Y537" s="0" t="s">
        <v>7044</v>
      </c>
      <c r="Z537" s="0" t="s">
        <v>8463</v>
      </c>
      <c r="AA537" s="0" t="s">
        <v>8452</v>
      </c>
      <c r="AB537" s="0" t="s">
        <v>8464</v>
      </c>
      <c r="AC537" s="0" t="s">
        <v>62</v>
      </c>
      <c r="AD537" s="0" t="s">
        <v>62</v>
      </c>
      <c r="AE537" s="0" t="s">
        <v>62</v>
      </c>
      <c r="AF537" s="0" t="s">
        <v>7404</v>
      </c>
      <c r="AG537" s="0" t="s">
        <v>8465</v>
      </c>
      <c r="AH537" s="0" t="s">
        <v>7404</v>
      </c>
      <c r="AI537" s="0" t="s">
        <v>8465</v>
      </c>
      <c r="AJ537" s="0" t="s">
        <v>7404</v>
      </c>
      <c r="AK537" s="0" t="s">
        <v>8465</v>
      </c>
      <c r="AL537" s="0" t="s">
        <v>7061</v>
      </c>
    </row>
    <row customHeight="1" ht="11.25">
      <c r="A538" s="0" t="s">
        <v>22</v>
      </c>
      <c r="B538" s="0" t="s">
        <v>48</v>
      </c>
      <c r="C538" s="0" t="s">
        <v>50</v>
      </c>
      <c r="D538" s="0" t="s">
        <v>22</v>
      </c>
      <c r="E538" s="0" t="s">
        <v>8459</v>
      </c>
      <c r="F538" s="0" t="s">
        <v>4556</v>
      </c>
      <c r="G538" s="0" t="s">
        <v>158</v>
      </c>
      <c r="H538" s="0" t="s">
        <v>6854</v>
      </c>
      <c r="I538" s="0" t="s">
        <v>6855</v>
      </c>
      <c r="J538" s="0" t="s">
        <v>8460</v>
      </c>
      <c r="K538" s="0" t="s">
        <v>8461</v>
      </c>
      <c r="L538" s="0" t="s">
        <v>4669</v>
      </c>
      <c r="M538" s="0" t="s">
        <v>8462</v>
      </c>
      <c r="N538" s="0" t="s">
        <v>137</v>
      </c>
      <c r="O538" s="0" t="s">
        <v>158</v>
      </c>
      <c r="P538" s="0" t="s">
        <v>6854</v>
      </c>
      <c r="Q538" s="0" t="s">
        <v>6855</v>
      </c>
      <c r="R538" s="0" t="s">
        <v>8460</v>
      </c>
      <c r="S538" s="0" t="s">
        <v>8461</v>
      </c>
      <c r="T538" s="0" t="s">
        <v>7043</v>
      </c>
      <c r="U538" s="0" t="s">
        <v>7044</v>
      </c>
      <c r="V538" s="0" t="s">
        <v>764</v>
      </c>
      <c r="W538" s="0" t="s">
        <v>7045</v>
      </c>
      <c r="X538" s="0" t="s">
        <v>7046</v>
      </c>
      <c r="Y538" s="0" t="s">
        <v>7044</v>
      </c>
      <c r="Z538" s="0" t="s">
        <v>8463</v>
      </c>
      <c r="AA538" s="0" t="s">
        <v>8452</v>
      </c>
      <c r="AB538" s="0" t="s">
        <v>8464</v>
      </c>
      <c r="AC538" s="0" t="s">
        <v>62</v>
      </c>
      <c r="AD538" s="0" t="s">
        <v>62</v>
      </c>
      <c r="AE538" s="0" t="s">
        <v>62</v>
      </c>
      <c r="AF538" s="0" t="s">
        <v>7404</v>
      </c>
      <c r="AG538" s="0" t="s">
        <v>8465</v>
      </c>
      <c r="AH538" s="0" t="s">
        <v>7404</v>
      </c>
      <c r="AI538" s="0" t="s">
        <v>8466</v>
      </c>
      <c r="AJ538" s="0" t="s">
        <v>7404</v>
      </c>
      <c r="AK538" s="0" t="s">
        <v>8466</v>
      </c>
      <c r="AL538" s="0" t="s">
        <v>7061</v>
      </c>
    </row>
    <row customHeight="1" ht="11.25">
      <c r="A539" s="0" t="s">
        <v>22</v>
      </c>
      <c r="B539" s="0" t="s">
        <v>48</v>
      </c>
      <c r="C539" s="0" t="s">
        <v>50</v>
      </c>
      <c r="D539" s="0" t="s">
        <v>22</v>
      </c>
      <c r="E539" s="0" t="s">
        <v>8467</v>
      </c>
      <c r="F539" s="0" t="s">
        <v>4556</v>
      </c>
      <c r="G539" s="0" t="s">
        <v>158</v>
      </c>
      <c r="H539" s="0" t="s">
        <v>6856</v>
      </c>
      <c r="I539" s="0" t="s">
        <v>6857</v>
      </c>
      <c r="J539" s="0" t="s">
        <v>8468</v>
      </c>
      <c r="K539" s="0" t="s">
        <v>8469</v>
      </c>
      <c r="L539" s="0" t="s">
        <v>4589</v>
      </c>
      <c r="M539" s="0" t="s">
        <v>4590</v>
      </c>
      <c r="N539" s="0" t="s">
        <v>137</v>
      </c>
      <c r="O539" s="0" t="s">
        <v>158</v>
      </c>
      <c r="P539" s="0" t="s">
        <v>6856</v>
      </c>
      <c r="Q539" s="0" t="s">
        <v>6857</v>
      </c>
      <c r="R539" s="0" t="s">
        <v>8468</v>
      </c>
      <c r="S539" s="0" t="s">
        <v>8469</v>
      </c>
      <c r="T539" s="0" t="s">
        <v>7043</v>
      </c>
      <c r="U539" s="0" t="s">
        <v>7044</v>
      </c>
      <c r="V539" s="0" t="s">
        <v>764</v>
      </c>
      <c r="W539" s="0" t="s">
        <v>7045</v>
      </c>
      <c r="X539" s="0" t="s">
        <v>7046</v>
      </c>
      <c r="Y539" s="0" t="s">
        <v>7044</v>
      </c>
      <c r="Z539" s="0" t="s">
        <v>8470</v>
      </c>
      <c r="AA539" s="0" t="s">
        <v>8471</v>
      </c>
      <c r="AB539" s="0" t="s">
        <v>8472</v>
      </c>
      <c r="AC539" s="0" t="s">
        <v>62</v>
      </c>
      <c r="AD539" s="0" t="s">
        <v>62</v>
      </c>
      <c r="AE539" s="0" t="s">
        <v>62</v>
      </c>
      <c r="AF539" s="0" t="s">
        <v>7300</v>
      </c>
      <c r="AG539" s="0" t="s">
        <v>7727</v>
      </c>
      <c r="AH539" s="0" t="s">
        <v>7300</v>
      </c>
      <c r="AI539" s="0" t="s">
        <v>7727</v>
      </c>
      <c r="AJ539" s="0" t="s">
        <v>7300</v>
      </c>
      <c r="AK539" s="0" t="s">
        <v>7727</v>
      </c>
      <c r="AL539" s="0" t="s">
        <v>7061</v>
      </c>
    </row>
    <row customHeight="1" ht="11.25">
      <c r="A540" s="0" t="s">
        <v>22</v>
      </c>
      <c r="B540" s="0" t="s">
        <v>48</v>
      </c>
      <c r="C540" s="0" t="s">
        <v>50</v>
      </c>
      <c r="D540" s="0" t="s">
        <v>22</v>
      </c>
      <c r="E540" s="0" t="s">
        <v>8467</v>
      </c>
      <c r="F540" s="0" t="s">
        <v>4556</v>
      </c>
      <c r="G540" s="0" t="s">
        <v>158</v>
      </c>
      <c r="H540" s="0" t="s">
        <v>6856</v>
      </c>
      <c r="I540" s="0" t="s">
        <v>6857</v>
      </c>
      <c r="J540" s="0" t="s">
        <v>8468</v>
      </c>
      <c r="K540" s="0" t="s">
        <v>8469</v>
      </c>
      <c r="L540" s="0" t="s">
        <v>4589</v>
      </c>
      <c r="M540" s="0" t="s">
        <v>4590</v>
      </c>
      <c r="N540" s="0" t="s">
        <v>137</v>
      </c>
      <c r="O540" s="0" t="s">
        <v>158</v>
      </c>
      <c r="P540" s="0" t="s">
        <v>6856</v>
      </c>
      <c r="Q540" s="0" t="s">
        <v>6857</v>
      </c>
      <c r="R540" s="0" t="s">
        <v>8468</v>
      </c>
      <c r="S540" s="0" t="s">
        <v>8469</v>
      </c>
      <c r="T540" s="0" t="s">
        <v>7043</v>
      </c>
      <c r="U540" s="0" t="s">
        <v>7044</v>
      </c>
      <c r="V540" s="0" t="s">
        <v>764</v>
      </c>
      <c r="W540" s="0" t="s">
        <v>7045</v>
      </c>
      <c r="X540" s="0" t="s">
        <v>7046</v>
      </c>
      <c r="Y540" s="0" t="s">
        <v>7044</v>
      </c>
      <c r="Z540" s="0" t="s">
        <v>8470</v>
      </c>
      <c r="AA540" s="0" t="s">
        <v>8471</v>
      </c>
      <c r="AB540" s="0" t="s">
        <v>8472</v>
      </c>
      <c r="AC540" s="0" t="s">
        <v>62</v>
      </c>
      <c r="AD540" s="0" t="s">
        <v>62</v>
      </c>
      <c r="AE540" s="0" t="s">
        <v>62</v>
      </c>
      <c r="AF540" s="0" t="s">
        <v>7300</v>
      </c>
      <c r="AG540" s="0" t="s">
        <v>7727</v>
      </c>
      <c r="AH540" s="0" t="s">
        <v>7300</v>
      </c>
      <c r="AI540" s="0" t="s">
        <v>7206</v>
      </c>
      <c r="AJ540" s="0" t="s">
        <v>7300</v>
      </c>
      <c r="AK540" s="0" t="s">
        <v>7206</v>
      </c>
      <c r="AL540" s="0" t="s">
        <v>7061</v>
      </c>
    </row>
    <row customHeight="1" ht="11.25">
      <c r="A541" s="0" t="s">
        <v>22</v>
      </c>
      <c r="B541" s="0" t="s">
        <v>48</v>
      </c>
      <c r="C541" s="0" t="s">
        <v>50</v>
      </c>
      <c r="D541" s="0" t="s">
        <v>22</v>
      </c>
      <c r="E541" s="0" t="s">
        <v>8473</v>
      </c>
      <c r="F541" s="0" t="s">
        <v>4556</v>
      </c>
      <c r="G541" s="0" t="s">
        <v>158</v>
      </c>
      <c r="H541" s="0" t="s">
        <v>6856</v>
      </c>
      <c r="I541" s="0" t="s">
        <v>6857</v>
      </c>
      <c r="J541" s="0" t="s">
        <v>8474</v>
      </c>
      <c r="K541" s="0" t="s">
        <v>8475</v>
      </c>
      <c r="L541" s="0" t="s">
        <v>4653</v>
      </c>
      <c r="M541" s="0" t="s">
        <v>234</v>
      </c>
      <c r="N541" s="0" t="s">
        <v>137</v>
      </c>
      <c r="O541" s="0" t="s">
        <v>158</v>
      </c>
      <c r="P541" s="0" t="s">
        <v>6856</v>
      </c>
      <c r="Q541" s="0" t="s">
        <v>6857</v>
      </c>
      <c r="R541" s="0" t="s">
        <v>8474</v>
      </c>
      <c r="S541" s="0" t="s">
        <v>8475</v>
      </c>
      <c r="T541" s="0" t="s">
        <v>7043</v>
      </c>
      <c r="U541" s="0" t="s">
        <v>7044</v>
      </c>
      <c r="V541" s="0" t="s">
        <v>764</v>
      </c>
      <c r="W541" s="0" t="s">
        <v>7045</v>
      </c>
      <c r="X541" s="0" t="s">
        <v>7046</v>
      </c>
      <c r="Y541" s="0" t="s">
        <v>7044</v>
      </c>
      <c r="Z541" s="0" t="s">
        <v>8470</v>
      </c>
      <c r="AA541" s="0" t="s">
        <v>8471</v>
      </c>
      <c r="AB541" s="0" t="s">
        <v>8472</v>
      </c>
      <c r="AC541" s="0" t="s">
        <v>62</v>
      </c>
      <c r="AD541" s="0" t="s">
        <v>62</v>
      </c>
      <c r="AE541" s="0" t="s">
        <v>62</v>
      </c>
      <c r="AF541" s="0" t="s">
        <v>8476</v>
      </c>
      <c r="AG541" s="0" t="s">
        <v>8477</v>
      </c>
      <c r="AH541" s="0" t="s">
        <v>8476</v>
      </c>
      <c r="AI541" s="0" t="s">
        <v>8478</v>
      </c>
      <c r="AJ541" s="0" t="s">
        <v>8476</v>
      </c>
      <c r="AK541" s="0" t="s">
        <v>8478</v>
      </c>
      <c r="AL541" s="0" t="s">
        <v>7055</v>
      </c>
    </row>
    <row customHeight="1" ht="11.25">
      <c r="A542" s="0" t="s">
        <v>22</v>
      </c>
      <c r="B542" s="0" t="s">
        <v>48</v>
      </c>
      <c r="C542" s="0" t="s">
        <v>50</v>
      </c>
      <c r="D542" s="0" t="s">
        <v>22</v>
      </c>
      <c r="E542" s="0" t="s">
        <v>8473</v>
      </c>
      <c r="F542" s="0" t="s">
        <v>4556</v>
      </c>
      <c r="G542" s="0" t="s">
        <v>158</v>
      </c>
      <c r="H542" s="0" t="s">
        <v>6856</v>
      </c>
      <c r="I542" s="0" t="s">
        <v>6857</v>
      </c>
      <c r="J542" s="0" t="s">
        <v>8474</v>
      </c>
      <c r="K542" s="0" t="s">
        <v>8475</v>
      </c>
      <c r="L542" s="0" t="s">
        <v>4653</v>
      </c>
      <c r="M542" s="0" t="s">
        <v>234</v>
      </c>
      <c r="N542" s="0" t="s">
        <v>137</v>
      </c>
      <c r="O542" s="0" t="s">
        <v>158</v>
      </c>
      <c r="P542" s="0" t="s">
        <v>6856</v>
      </c>
      <c r="Q542" s="0" t="s">
        <v>6857</v>
      </c>
      <c r="R542" s="0" t="s">
        <v>8474</v>
      </c>
      <c r="S542" s="0" t="s">
        <v>8475</v>
      </c>
      <c r="T542" s="0" t="s">
        <v>7043</v>
      </c>
      <c r="U542" s="0" t="s">
        <v>7044</v>
      </c>
      <c r="V542" s="0" t="s">
        <v>764</v>
      </c>
      <c r="W542" s="0" t="s">
        <v>7045</v>
      </c>
      <c r="X542" s="0" t="s">
        <v>7046</v>
      </c>
      <c r="Y542" s="0" t="s">
        <v>7044</v>
      </c>
      <c r="Z542" s="0" t="s">
        <v>8470</v>
      </c>
      <c r="AA542" s="0" t="s">
        <v>8471</v>
      </c>
      <c r="AB542" s="0" t="s">
        <v>8472</v>
      </c>
      <c r="AC542" s="0" t="s">
        <v>62</v>
      </c>
      <c r="AD542" s="0" t="s">
        <v>62</v>
      </c>
      <c r="AE542" s="0" t="s">
        <v>62</v>
      </c>
      <c r="AF542" s="0" t="s">
        <v>8479</v>
      </c>
      <c r="AG542" s="0" t="s">
        <v>8480</v>
      </c>
      <c r="AH542" s="0" t="s">
        <v>8479</v>
      </c>
      <c r="AI542" s="0" t="s">
        <v>8480</v>
      </c>
      <c r="AJ542" s="0" t="s">
        <v>8479</v>
      </c>
      <c r="AK542" s="0" t="s">
        <v>8480</v>
      </c>
      <c r="AL542" s="0" t="s">
        <v>7055</v>
      </c>
    </row>
    <row customHeight="1" ht="11.25">
      <c r="A543" s="0" t="s">
        <v>22</v>
      </c>
      <c r="B543" s="0" t="s">
        <v>48</v>
      </c>
      <c r="C543" s="0" t="s">
        <v>50</v>
      </c>
      <c r="D543" s="0" t="s">
        <v>22</v>
      </c>
      <c r="E543" s="0" t="s">
        <v>8481</v>
      </c>
      <c r="F543" s="0" t="s">
        <v>4556</v>
      </c>
      <c r="G543" s="0" t="s">
        <v>158</v>
      </c>
      <c r="H543" s="0" t="s">
        <v>6856</v>
      </c>
      <c r="I543" s="0" t="s">
        <v>6857</v>
      </c>
      <c r="J543" s="0" t="s">
        <v>8474</v>
      </c>
      <c r="K543" s="0" t="s">
        <v>8475</v>
      </c>
      <c r="L543" s="0" t="s">
        <v>8482</v>
      </c>
      <c r="M543" s="0" t="s">
        <v>137</v>
      </c>
      <c r="N543" s="0" t="s">
        <v>137</v>
      </c>
      <c r="O543" s="0" t="s">
        <v>158</v>
      </c>
      <c r="P543" s="0" t="s">
        <v>6856</v>
      </c>
      <c r="Q543" s="0" t="s">
        <v>6857</v>
      </c>
      <c r="R543" s="0" t="s">
        <v>8474</v>
      </c>
      <c r="S543" s="0" t="s">
        <v>8475</v>
      </c>
      <c r="T543" s="0" t="s">
        <v>7043</v>
      </c>
      <c r="U543" s="0" t="s">
        <v>7044</v>
      </c>
      <c r="V543" s="0" t="s">
        <v>764</v>
      </c>
      <c r="W543" s="0" t="s">
        <v>7045</v>
      </c>
      <c r="X543" s="0" t="s">
        <v>7046</v>
      </c>
      <c r="Y543" s="0" t="s">
        <v>7044</v>
      </c>
      <c r="Z543" s="0" t="s">
        <v>8470</v>
      </c>
      <c r="AA543" s="0" t="s">
        <v>8471</v>
      </c>
      <c r="AB543" s="0" t="s">
        <v>8472</v>
      </c>
      <c r="AC543" s="0" t="s">
        <v>62</v>
      </c>
      <c r="AD543" s="0" t="s">
        <v>62</v>
      </c>
      <c r="AE543" s="0" t="s">
        <v>62</v>
      </c>
      <c r="AF543" s="0" t="s">
        <v>92</v>
      </c>
      <c r="AG543" s="0" t="s">
        <v>8483</v>
      </c>
      <c r="AH543" s="0" t="s">
        <v>92</v>
      </c>
      <c r="AI543" s="0" t="s">
        <v>8483</v>
      </c>
      <c r="AJ543" s="0" t="s">
        <v>92</v>
      </c>
      <c r="AK543" s="0" t="s">
        <v>8483</v>
      </c>
      <c r="AL543" s="0" t="s">
        <v>7061</v>
      </c>
    </row>
    <row customHeight="1" ht="11.25">
      <c r="A544" s="0" t="s">
        <v>22</v>
      </c>
      <c r="B544" s="0" t="s">
        <v>48</v>
      </c>
      <c r="C544" s="0" t="s">
        <v>50</v>
      </c>
      <c r="D544" s="0" t="s">
        <v>22</v>
      </c>
      <c r="E544" s="0" t="s">
        <v>8481</v>
      </c>
      <c r="F544" s="0" t="s">
        <v>4556</v>
      </c>
      <c r="G544" s="0" t="s">
        <v>158</v>
      </c>
      <c r="H544" s="0" t="s">
        <v>6856</v>
      </c>
      <c r="I544" s="0" t="s">
        <v>6857</v>
      </c>
      <c r="J544" s="0" t="s">
        <v>8474</v>
      </c>
      <c r="K544" s="0" t="s">
        <v>8475</v>
      </c>
      <c r="L544" s="0" t="s">
        <v>8482</v>
      </c>
      <c r="M544" s="0" t="s">
        <v>137</v>
      </c>
      <c r="N544" s="0" t="s">
        <v>137</v>
      </c>
      <c r="O544" s="0" t="s">
        <v>158</v>
      </c>
      <c r="P544" s="0" t="s">
        <v>6856</v>
      </c>
      <c r="Q544" s="0" t="s">
        <v>6857</v>
      </c>
      <c r="R544" s="0" t="s">
        <v>8474</v>
      </c>
      <c r="S544" s="0" t="s">
        <v>8475</v>
      </c>
      <c r="T544" s="0" t="s">
        <v>7043</v>
      </c>
      <c r="U544" s="0" t="s">
        <v>7044</v>
      </c>
      <c r="V544" s="0" t="s">
        <v>764</v>
      </c>
      <c r="W544" s="0" t="s">
        <v>7045</v>
      </c>
      <c r="X544" s="0" t="s">
        <v>7046</v>
      </c>
      <c r="Y544" s="0" t="s">
        <v>7044</v>
      </c>
      <c r="Z544" s="0" t="s">
        <v>8470</v>
      </c>
      <c r="AA544" s="0" t="s">
        <v>8471</v>
      </c>
      <c r="AB544" s="0" t="s">
        <v>8472</v>
      </c>
      <c r="AC544" s="0" t="s">
        <v>62</v>
      </c>
      <c r="AD544" s="0" t="s">
        <v>62</v>
      </c>
      <c r="AE544" s="0" t="s">
        <v>62</v>
      </c>
      <c r="AF544" s="0" t="s">
        <v>92</v>
      </c>
      <c r="AG544" s="0" t="s">
        <v>8483</v>
      </c>
      <c r="AH544" s="0" t="s">
        <v>92</v>
      </c>
      <c r="AI544" s="0" t="s">
        <v>8483</v>
      </c>
      <c r="AJ544" s="0" t="s">
        <v>92</v>
      </c>
      <c r="AK544" s="0" t="s">
        <v>8483</v>
      </c>
      <c r="AL544" s="0" t="s">
        <v>7061</v>
      </c>
    </row>
    <row customHeight="1" ht="11.25">
      <c r="A545" s="0" t="s">
        <v>22</v>
      </c>
      <c r="B545" s="0" t="s">
        <v>48</v>
      </c>
      <c r="C545" s="0" t="s">
        <v>50</v>
      </c>
      <c r="D545" s="0" t="s">
        <v>22</v>
      </c>
      <c r="E545" s="0" t="s">
        <v>8484</v>
      </c>
      <c r="F545" s="0" t="s">
        <v>4556</v>
      </c>
      <c r="G545" s="0" t="s">
        <v>158</v>
      </c>
      <c r="H545" s="0" t="s">
        <v>6856</v>
      </c>
      <c r="I545" s="0" t="s">
        <v>6857</v>
      </c>
      <c r="J545" s="0" t="s">
        <v>8474</v>
      </c>
      <c r="K545" s="0" t="s">
        <v>8475</v>
      </c>
      <c r="L545" s="0" t="s">
        <v>8485</v>
      </c>
      <c r="M545" s="0" t="s">
        <v>150</v>
      </c>
      <c r="N545" s="0" t="s">
        <v>137</v>
      </c>
      <c r="O545" s="0" t="s">
        <v>158</v>
      </c>
      <c r="P545" s="0" t="s">
        <v>6856</v>
      </c>
      <c r="Q545" s="0" t="s">
        <v>6857</v>
      </c>
      <c r="R545" s="0" t="s">
        <v>8474</v>
      </c>
      <c r="S545" s="0" t="s">
        <v>8475</v>
      </c>
      <c r="T545" s="0" t="s">
        <v>7043</v>
      </c>
      <c r="U545" s="0" t="s">
        <v>7044</v>
      </c>
      <c r="V545" s="0" t="s">
        <v>764</v>
      </c>
      <c r="W545" s="0" t="s">
        <v>7045</v>
      </c>
      <c r="X545" s="0" t="s">
        <v>7046</v>
      </c>
      <c r="Y545" s="0" t="s">
        <v>7044</v>
      </c>
      <c r="Z545" s="0" t="s">
        <v>8470</v>
      </c>
      <c r="AA545" s="0" t="s">
        <v>8471</v>
      </c>
      <c r="AB545" s="0" t="s">
        <v>8472</v>
      </c>
      <c r="AC545" s="0" t="s">
        <v>62</v>
      </c>
      <c r="AD545" s="0" t="s">
        <v>62</v>
      </c>
      <c r="AE545" s="0" t="s">
        <v>62</v>
      </c>
      <c r="AF545" s="0" t="s">
        <v>8486</v>
      </c>
      <c r="AG545" s="0" t="s">
        <v>8487</v>
      </c>
      <c r="AH545" s="0" t="s">
        <v>8488</v>
      </c>
      <c r="AI545" s="0" t="s">
        <v>8489</v>
      </c>
      <c r="AJ545" s="0" t="s">
        <v>8488</v>
      </c>
      <c r="AK545" s="0" t="s">
        <v>8489</v>
      </c>
      <c r="AL545" s="0" t="s">
        <v>7061</v>
      </c>
    </row>
    <row customHeight="1" ht="11.25">
      <c r="A546" s="0" t="s">
        <v>22</v>
      </c>
      <c r="B546" s="0" t="s">
        <v>48</v>
      </c>
      <c r="C546" s="0" t="s">
        <v>50</v>
      </c>
      <c r="D546" s="0" t="s">
        <v>22</v>
      </c>
      <c r="E546" s="0" t="s">
        <v>8484</v>
      </c>
      <c r="F546" s="0" t="s">
        <v>4556</v>
      </c>
      <c r="G546" s="0" t="s">
        <v>158</v>
      </c>
      <c r="H546" s="0" t="s">
        <v>6856</v>
      </c>
      <c r="I546" s="0" t="s">
        <v>6857</v>
      </c>
      <c r="J546" s="0" t="s">
        <v>8474</v>
      </c>
      <c r="K546" s="0" t="s">
        <v>8475</v>
      </c>
      <c r="L546" s="0" t="s">
        <v>8485</v>
      </c>
      <c r="M546" s="0" t="s">
        <v>150</v>
      </c>
      <c r="N546" s="0" t="s">
        <v>137</v>
      </c>
      <c r="O546" s="0" t="s">
        <v>158</v>
      </c>
      <c r="P546" s="0" t="s">
        <v>6856</v>
      </c>
      <c r="Q546" s="0" t="s">
        <v>6857</v>
      </c>
      <c r="R546" s="0" t="s">
        <v>8474</v>
      </c>
      <c r="S546" s="0" t="s">
        <v>8475</v>
      </c>
      <c r="T546" s="0" t="s">
        <v>7043</v>
      </c>
      <c r="U546" s="0" t="s">
        <v>7044</v>
      </c>
      <c r="V546" s="0" t="s">
        <v>764</v>
      </c>
      <c r="W546" s="0" t="s">
        <v>7045</v>
      </c>
      <c r="X546" s="0" t="s">
        <v>7046</v>
      </c>
      <c r="Y546" s="0" t="s">
        <v>7044</v>
      </c>
      <c r="Z546" s="0" t="s">
        <v>8470</v>
      </c>
      <c r="AA546" s="0" t="s">
        <v>8471</v>
      </c>
      <c r="AB546" s="0" t="s">
        <v>8472</v>
      </c>
      <c r="AC546" s="0" t="s">
        <v>62</v>
      </c>
      <c r="AD546" s="0" t="s">
        <v>62</v>
      </c>
      <c r="AE546" s="0" t="s">
        <v>62</v>
      </c>
      <c r="AF546" s="0" t="s">
        <v>8490</v>
      </c>
      <c r="AG546" s="0" t="s">
        <v>8490</v>
      </c>
      <c r="AH546" s="0" t="s">
        <v>8490</v>
      </c>
      <c r="AI546" s="0" t="s">
        <v>8490</v>
      </c>
      <c r="AJ546" s="0" t="s">
        <v>8490</v>
      </c>
      <c r="AK546" s="0" t="s">
        <v>8490</v>
      </c>
      <c r="AL546" s="0" t="s">
        <v>8491</v>
      </c>
    </row>
    <row customHeight="1" ht="11.25">
      <c r="A547" s="0" t="s">
        <v>22</v>
      </c>
      <c r="B547" s="0" t="s">
        <v>48</v>
      </c>
      <c r="C547" s="0" t="s">
        <v>50</v>
      </c>
      <c r="D547" s="0" t="s">
        <v>22</v>
      </c>
      <c r="E547" s="0" t="s">
        <v>8492</v>
      </c>
      <c r="F547" s="0" t="s">
        <v>4556</v>
      </c>
      <c r="G547" s="0" t="s">
        <v>158</v>
      </c>
      <c r="H547" s="0" t="s">
        <v>6856</v>
      </c>
      <c r="I547" s="0" t="s">
        <v>6857</v>
      </c>
      <c r="J547" s="0" t="s">
        <v>8474</v>
      </c>
      <c r="K547" s="0" t="s">
        <v>8475</v>
      </c>
      <c r="L547" s="0" t="s">
        <v>8493</v>
      </c>
      <c r="M547" s="0" t="s">
        <v>4590</v>
      </c>
      <c r="N547" s="0" t="s">
        <v>137</v>
      </c>
      <c r="O547" s="0" t="s">
        <v>158</v>
      </c>
      <c r="P547" s="0" t="s">
        <v>6856</v>
      </c>
      <c r="Q547" s="0" t="s">
        <v>6857</v>
      </c>
      <c r="R547" s="0" t="s">
        <v>8474</v>
      </c>
      <c r="S547" s="0" t="s">
        <v>8475</v>
      </c>
      <c r="T547" s="0" t="s">
        <v>7043</v>
      </c>
      <c r="U547" s="0" t="s">
        <v>7044</v>
      </c>
      <c r="V547" s="0" t="s">
        <v>764</v>
      </c>
      <c r="W547" s="0" t="s">
        <v>7045</v>
      </c>
      <c r="X547" s="0" t="s">
        <v>7046</v>
      </c>
      <c r="Y547" s="0" t="s">
        <v>7044</v>
      </c>
      <c r="Z547" s="0" t="s">
        <v>8470</v>
      </c>
      <c r="AA547" s="0" t="s">
        <v>8471</v>
      </c>
      <c r="AB547" s="0" t="s">
        <v>8472</v>
      </c>
      <c r="AC547" s="0" t="s">
        <v>62</v>
      </c>
      <c r="AD547" s="0" t="s">
        <v>62</v>
      </c>
      <c r="AE547" s="0" t="s">
        <v>62</v>
      </c>
      <c r="AF547" s="0" t="s">
        <v>8494</v>
      </c>
      <c r="AG547" s="0" t="s">
        <v>8495</v>
      </c>
      <c r="AH547" s="0" t="s">
        <v>8494</v>
      </c>
      <c r="AI547" s="0" t="s">
        <v>8495</v>
      </c>
      <c r="AJ547" s="0" t="s">
        <v>8494</v>
      </c>
      <c r="AK547" s="0" t="s">
        <v>8495</v>
      </c>
      <c r="AL547" s="0" t="s">
        <v>7061</v>
      </c>
    </row>
    <row customHeight="1" ht="11.25">
      <c r="A548" s="0" t="s">
        <v>22</v>
      </c>
      <c r="B548" s="0" t="s">
        <v>48</v>
      </c>
      <c r="C548" s="0" t="s">
        <v>50</v>
      </c>
      <c r="D548" s="0" t="s">
        <v>22</v>
      </c>
      <c r="E548" s="0" t="s">
        <v>8492</v>
      </c>
      <c r="F548" s="0" t="s">
        <v>4556</v>
      </c>
      <c r="G548" s="0" t="s">
        <v>158</v>
      </c>
      <c r="H548" s="0" t="s">
        <v>6856</v>
      </c>
      <c r="I548" s="0" t="s">
        <v>6857</v>
      </c>
      <c r="J548" s="0" t="s">
        <v>8474</v>
      </c>
      <c r="K548" s="0" t="s">
        <v>8475</v>
      </c>
      <c r="L548" s="0" t="s">
        <v>8493</v>
      </c>
      <c r="M548" s="0" t="s">
        <v>4590</v>
      </c>
      <c r="N548" s="0" t="s">
        <v>137</v>
      </c>
      <c r="O548" s="0" t="s">
        <v>158</v>
      </c>
      <c r="P548" s="0" t="s">
        <v>6856</v>
      </c>
      <c r="Q548" s="0" t="s">
        <v>6857</v>
      </c>
      <c r="R548" s="0" t="s">
        <v>8474</v>
      </c>
      <c r="S548" s="0" t="s">
        <v>8475</v>
      </c>
      <c r="T548" s="0" t="s">
        <v>7043</v>
      </c>
      <c r="U548" s="0" t="s">
        <v>7044</v>
      </c>
      <c r="V548" s="0" t="s">
        <v>764</v>
      </c>
      <c r="W548" s="0" t="s">
        <v>7045</v>
      </c>
      <c r="X548" s="0" t="s">
        <v>7046</v>
      </c>
      <c r="Y548" s="0" t="s">
        <v>7044</v>
      </c>
      <c r="Z548" s="0" t="s">
        <v>8470</v>
      </c>
      <c r="AA548" s="0" t="s">
        <v>8471</v>
      </c>
      <c r="AB548" s="0" t="s">
        <v>8472</v>
      </c>
      <c r="AC548" s="0" t="s">
        <v>62</v>
      </c>
      <c r="AD548" s="0" t="s">
        <v>62</v>
      </c>
      <c r="AE548" s="0" t="s">
        <v>62</v>
      </c>
      <c r="AF548" s="0" t="s">
        <v>8496</v>
      </c>
      <c r="AG548" s="0" t="s">
        <v>8495</v>
      </c>
      <c r="AH548" s="0" t="s">
        <v>8496</v>
      </c>
      <c r="AI548" s="0" t="s">
        <v>8497</v>
      </c>
      <c r="AJ548" s="0" t="s">
        <v>8496</v>
      </c>
      <c r="AK548" s="0" t="s">
        <v>8497</v>
      </c>
      <c r="AL548" s="0" t="s">
        <v>7061</v>
      </c>
    </row>
    <row customHeight="1" ht="11.25">
      <c r="A549" s="0" t="s">
        <v>22</v>
      </c>
      <c r="B549" s="0" t="s">
        <v>48</v>
      </c>
      <c r="C549" s="0" t="s">
        <v>50</v>
      </c>
      <c r="D549" s="0" t="s">
        <v>22</v>
      </c>
      <c r="E549" s="0" t="s">
        <v>8498</v>
      </c>
      <c r="F549" s="0" t="s">
        <v>4556</v>
      </c>
      <c r="G549" s="0" t="s">
        <v>158</v>
      </c>
      <c r="H549" s="0" t="s">
        <v>6856</v>
      </c>
      <c r="I549" s="0" t="s">
        <v>6857</v>
      </c>
      <c r="J549" s="0" t="s">
        <v>8474</v>
      </c>
      <c r="K549" s="0" t="s">
        <v>8475</v>
      </c>
      <c r="L549" s="0" t="s">
        <v>8303</v>
      </c>
      <c r="M549" s="0" t="s">
        <v>147</v>
      </c>
      <c r="N549" s="0" t="s">
        <v>137</v>
      </c>
      <c r="O549" s="0" t="s">
        <v>158</v>
      </c>
      <c r="P549" s="0" t="s">
        <v>6856</v>
      </c>
      <c r="Q549" s="0" t="s">
        <v>6857</v>
      </c>
      <c r="R549" s="0" t="s">
        <v>8474</v>
      </c>
      <c r="S549" s="0" t="s">
        <v>8475</v>
      </c>
      <c r="T549" s="0" t="s">
        <v>7101</v>
      </c>
      <c r="U549" s="0" t="s">
        <v>7102</v>
      </c>
      <c r="V549" s="0" t="s">
        <v>764</v>
      </c>
      <c r="W549" s="0" t="s">
        <v>7045</v>
      </c>
      <c r="X549" s="0" t="s">
        <v>7103</v>
      </c>
      <c r="Y549" s="0" t="s">
        <v>7102</v>
      </c>
      <c r="Z549" s="0" t="s">
        <v>8499</v>
      </c>
      <c r="AA549" s="0" t="s">
        <v>8500</v>
      </c>
      <c r="AB549" s="0" t="s">
        <v>8501</v>
      </c>
      <c r="AC549" s="0" t="s">
        <v>62</v>
      </c>
      <c r="AD549" s="0" t="s">
        <v>62</v>
      </c>
      <c r="AE549" s="0" t="s">
        <v>62</v>
      </c>
      <c r="AF549" s="0" t="s">
        <v>8502</v>
      </c>
      <c r="AG549" s="0" t="s">
        <v>8503</v>
      </c>
      <c r="AH549" s="0" t="s">
        <v>8502</v>
      </c>
      <c r="AI549" s="0" t="s">
        <v>8503</v>
      </c>
      <c r="AJ549" s="0" t="s">
        <v>8502</v>
      </c>
      <c r="AK549" s="0" t="s">
        <v>8503</v>
      </c>
      <c r="AL549" s="0" t="s">
        <v>7061</v>
      </c>
    </row>
    <row customHeight="1" ht="11.25">
      <c r="A550" s="0" t="s">
        <v>22</v>
      </c>
      <c r="B550" s="0" t="s">
        <v>48</v>
      </c>
      <c r="C550" s="0" t="s">
        <v>50</v>
      </c>
      <c r="D550" s="0" t="s">
        <v>22</v>
      </c>
      <c r="E550" s="0" t="s">
        <v>8498</v>
      </c>
      <c r="F550" s="0" t="s">
        <v>4556</v>
      </c>
      <c r="G550" s="0" t="s">
        <v>158</v>
      </c>
      <c r="H550" s="0" t="s">
        <v>6856</v>
      </c>
      <c r="I550" s="0" t="s">
        <v>6857</v>
      </c>
      <c r="J550" s="0" t="s">
        <v>8474</v>
      </c>
      <c r="K550" s="0" t="s">
        <v>8475</v>
      </c>
      <c r="L550" s="0" t="s">
        <v>8303</v>
      </c>
      <c r="M550" s="0" t="s">
        <v>147</v>
      </c>
      <c r="N550" s="0" t="s">
        <v>137</v>
      </c>
      <c r="O550" s="0" t="s">
        <v>158</v>
      </c>
      <c r="P550" s="0" t="s">
        <v>6856</v>
      </c>
      <c r="Q550" s="0" t="s">
        <v>6857</v>
      </c>
      <c r="R550" s="0" t="s">
        <v>8474</v>
      </c>
      <c r="S550" s="0" t="s">
        <v>8475</v>
      </c>
      <c r="T550" s="0" t="s">
        <v>7101</v>
      </c>
      <c r="U550" s="0" t="s">
        <v>7102</v>
      </c>
      <c r="V550" s="0" t="s">
        <v>764</v>
      </c>
      <c r="W550" s="0" t="s">
        <v>7045</v>
      </c>
      <c r="X550" s="0" t="s">
        <v>7103</v>
      </c>
      <c r="Y550" s="0" t="s">
        <v>7102</v>
      </c>
      <c r="Z550" s="0" t="s">
        <v>8499</v>
      </c>
      <c r="AA550" s="0" t="s">
        <v>8500</v>
      </c>
      <c r="AB550" s="0" t="s">
        <v>8501</v>
      </c>
      <c r="AC550" s="0" t="s">
        <v>62</v>
      </c>
      <c r="AD550" s="0" t="s">
        <v>62</v>
      </c>
      <c r="AE550" s="0" t="s">
        <v>62</v>
      </c>
      <c r="AF550" s="0" t="s">
        <v>8502</v>
      </c>
      <c r="AG550" s="0" t="s">
        <v>8503</v>
      </c>
      <c r="AH550" s="0" t="s">
        <v>8504</v>
      </c>
      <c r="AI550" s="0" t="s">
        <v>8505</v>
      </c>
      <c r="AJ550" s="0" t="s">
        <v>8504</v>
      </c>
      <c r="AK550" s="0" t="s">
        <v>8505</v>
      </c>
      <c r="AL550" s="0" t="s">
        <v>7061</v>
      </c>
    </row>
    <row customHeight="1" ht="11.25">
      <c r="A551" s="0" t="s">
        <v>22</v>
      </c>
      <c r="B551" s="0" t="s">
        <v>48</v>
      </c>
      <c r="C551" s="0" t="s">
        <v>50</v>
      </c>
      <c r="D551" s="0" t="s">
        <v>22</v>
      </c>
      <c r="E551" s="0" t="s">
        <v>8506</v>
      </c>
      <c r="F551" s="0" t="s">
        <v>4556</v>
      </c>
      <c r="G551" s="0" t="s">
        <v>158</v>
      </c>
      <c r="H551" s="0" t="s">
        <v>6858</v>
      </c>
      <c r="I551" s="0" t="s">
        <v>6859</v>
      </c>
      <c r="J551" s="0" t="s">
        <v>8507</v>
      </c>
      <c r="K551" s="0" t="s">
        <v>8508</v>
      </c>
      <c r="L551" s="0" t="s">
        <v>8509</v>
      </c>
      <c r="M551" s="0" t="s">
        <v>137</v>
      </c>
      <c r="N551" s="0" t="s">
        <v>137</v>
      </c>
      <c r="O551" s="0" t="s">
        <v>158</v>
      </c>
      <c r="P551" s="0" t="s">
        <v>6858</v>
      </c>
      <c r="Q551" s="0" t="s">
        <v>6859</v>
      </c>
      <c r="R551" s="0" t="s">
        <v>8507</v>
      </c>
      <c r="S551" s="0" t="s">
        <v>8508</v>
      </c>
      <c r="T551" s="0" t="s">
        <v>7043</v>
      </c>
      <c r="U551" s="0" t="s">
        <v>7044</v>
      </c>
      <c r="V551" s="0" t="s">
        <v>764</v>
      </c>
      <c r="W551" s="0" t="s">
        <v>7045</v>
      </c>
      <c r="X551" s="0" t="s">
        <v>7046</v>
      </c>
      <c r="Y551" s="0" t="s">
        <v>7044</v>
      </c>
      <c r="Z551" s="0" t="s">
        <v>8510</v>
      </c>
      <c r="AA551" s="0" t="s">
        <v>8511</v>
      </c>
      <c r="AB551" s="0" t="s">
        <v>8512</v>
      </c>
      <c r="AC551" s="0" t="s">
        <v>62</v>
      </c>
      <c r="AD551" s="0" t="s">
        <v>62</v>
      </c>
      <c r="AE551" s="0" t="s">
        <v>62</v>
      </c>
      <c r="AF551" s="0" t="s">
        <v>6878</v>
      </c>
      <c r="AG551" s="0" t="s">
        <v>8513</v>
      </c>
      <c r="AH551" s="0" t="s">
        <v>6878</v>
      </c>
      <c r="AI551" s="0" t="s">
        <v>8514</v>
      </c>
      <c r="AJ551" s="0" t="s">
        <v>6878</v>
      </c>
      <c r="AK551" s="0" t="s">
        <v>8514</v>
      </c>
      <c r="AL551" s="0" t="s">
        <v>7621</v>
      </c>
    </row>
    <row customHeight="1" ht="11.25">
      <c r="A552" s="0" t="s">
        <v>22</v>
      </c>
      <c r="B552" s="0" t="s">
        <v>48</v>
      </c>
      <c r="C552" s="0" t="s">
        <v>50</v>
      </c>
      <c r="D552" s="0" t="s">
        <v>22</v>
      </c>
      <c r="E552" s="0" t="s">
        <v>8506</v>
      </c>
      <c r="F552" s="0" t="s">
        <v>4556</v>
      </c>
      <c r="G552" s="0" t="s">
        <v>158</v>
      </c>
      <c r="H552" s="0" t="s">
        <v>6858</v>
      </c>
      <c r="I552" s="0" t="s">
        <v>6859</v>
      </c>
      <c r="J552" s="0" t="s">
        <v>8507</v>
      </c>
      <c r="K552" s="0" t="s">
        <v>8508</v>
      </c>
      <c r="L552" s="0" t="s">
        <v>8509</v>
      </c>
      <c r="M552" s="0" t="s">
        <v>137</v>
      </c>
      <c r="N552" s="0" t="s">
        <v>137</v>
      </c>
      <c r="O552" s="0" t="s">
        <v>158</v>
      </c>
      <c r="P552" s="0" t="s">
        <v>6858</v>
      </c>
      <c r="Q552" s="0" t="s">
        <v>6859</v>
      </c>
      <c r="R552" s="0" t="s">
        <v>8507</v>
      </c>
      <c r="S552" s="0" t="s">
        <v>8508</v>
      </c>
      <c r="T552" s="0" t="s">
        <v>7043</v>
      </c>
      <c r="U552" s="0" t="s">
        <v>7044</v>
      </c>
      <c r="V552" s="0" t="s">
        <v>764</v>
      </c>
      <c r="W552" s="0" t="s">
        <v>7045</v>
      </c>
      <c r="X552" s="0" t="s">
        <v>7046</v>
      </c>
      <c r="Y552" s="0" t="s">
        <v>7044</v>
      </c>
      <c r="Z552" s="0" t="s">
        <v>8510</v>
      </c>
      <c r="AA552" s="0" t="s">
        <v>8511</v>
      </c>
      <c r="AB552" s="0" t="s">
        <v>8512</v>
      </c>
      <c r="AC552" s="0" t="s">
        <v>62</v>
      </c>
      <c r="AD552" s="0" t="s">
        <v>62</v>
      </c>
      <c r="AE552" s="0" t="s">
        <v>62</v>
      </c>
      <c r="AF552" s="0" t="s">
        <v>6878</v>
      </c>
      <c r="AG552" s="0" t="s">
        <v>8513</v>
      </c>
      <c r="AH552" s="0" t="s">
        <v>6878</v>
      </c>
      <c r="AI552" s="0" t="s">
        <v>8513</v>
      </c>
      <c r="AJ552" s="0" t="s">
        <v>6878</v>
      </c>
      <c r="AK552" s="0" t="s">
        <v>8513</v>
      </c>
      <c r="AL552" s="0" t="s">
        <v>7621</v>
      </c>
    </row>
    <row customHeight="1" ht="11.25">
      <c r="A553" s="0" t="s">
        <v>22</v>
      </c>
      <c r="B553" s="0" t="s">
        <v>48</v>
      </c>
      <c r="C553" s="0" t="s">
        <v>50</v>
      </c>
      <c r="D553" s="0" t="s">
        <v>22</v>
      </c>
      <c r="E553" s="0" t="s">
        <v>8515</v>
      </c>
      <c r="F553" s="0" t="s">
        <v>4556</v>
      </c>
      <c r="G553" s="0" t="s">
        <v>158</v>
      </c>
      <c r="H553" s="0" t="s">
        <v>6860</v>
      </c>
      <c r="I553" s="0" t="s">
        <v>6861</v>
      </c>
      <c r="J553" s="0" t="s">
        <v>8516</v>
      </c>
      <c r="K553" s="0" t="s">
        <v>8517</v>
      </c>
      <c r="L553" s="0" t="s">
        <v>8518</v>
      </c>
      <c r="M553" s="0" t="s">
        <v>8519</v>
      </c>
      <c r="N553" s="0" t="s">
        <v>137</v>
      </c>
      <c r="O553" s="0" t="s">
        <v>158</v>
      </c>
      <c r="P553" s="0" t="s">
        <v>6860</v>
      </c>
      <c r="Q553" s="0" t="s">
        <v>6861</v>
      </c>
      <c r="R553" s="0" t="s">
        <v>8516</v>
      </c>
      <c r="S553" s="0" t="s">
        <v>8517</v>
      </c>
      <c r="T553" s="0" t="s">
        <v>7043</v>
      </c>
      <c r="U553" s="0" t="s">
        <v>7044</v>
      </c>
      <c r="V553" s="0" t="s">
        <v>764</v>
      </c>
      <c r="W553" s="0" t="s">
        <v>7045</v>
      </c>
      <c r="X553" s="0" t="s">
        <v>7046</v>
      </c>
      <c r="Y553" s="0" t="s">
        <v>7044</v>
      </c>
      <c r="Z553" s="0" t="s">
        <v>8520</v>
      </c>
      <c r="AA553" s="0" t="s">
        <v>8521</v>
      </c>
      <c r="AB553" s="0" t="s">
        <v>8522</v>
      </c>
      <c r="AC553" s="0" t="s">
        <v>62</v>
      </c>
      <c r="AD553" s="0" t="s">
        <v>62</v>
      </c>
      <c r="AE553" s="0" t="s">
        <v>62</v>
      </c>
      <c r="AF553" s="0" t="s">
        <v>7184</v>
      </c>
      <c r="AG553" s="0" t="s">
        <v>8523</v>
      </c>
      <c r="AH553" s="0" t="s">
        <v>7184</v>
      </c>
      <c r="AI553" s="0" t="s">
        <v>8523</v>
      </c>
      <c r="AJ553" s="0" t="s">
        <v>7184</v>
      </c>
      <c r="AK553" s="0" t="s">
        <v>8523</v>
      </c>
      <c r="AL553" s="0" t="s">
        <v>7061</v>
      </c>
    </row>
    <row customHeight="1" ht="11.25">
      <c r="A554" s="0" t="s">
        <v>22</v>
      </c>
      <c r="B554" s="0" t="s">
        <v>48</v>
      </c>
      <c r="C554" s="0" t="s">
        <v>50</v>
      </c>
      <c r="D554" s="0" t="s">
        <v>22</v>
      </c>
      <c r="E554" s="0" t="s">
        <v>8515</v>
      </c>
      <c r="F554" s="0" t="s">
        <v>4556</v>
      </c>
      <c r="G554" s="0" t="s">
        <v>158</v>
      </c>
      <c r="H554" s="0" t="s">
        <v>6860</v>
      </c>
      <c r="I554" s="0" t="s">
        <v>6861</v>
      </c>
      <c r="J554" s="0" t="s">
        <v>8516</v>
      </c>
      <c r="K554" s="0" t="s">
        <v>8517</v>
      </c>
      <c r="L554" s="0" t="s">
        <v>8518</v>
      </c>
      <c r="M554" s="0" t="s">
        <v>8519</v>
      </c>
      <c r="N554" s="0" t="s">
        <v>137</v>
      </c>
      <c r="O554" s="0" t="s">
        <v>158</v>
      </c>
      <c r="P554" s="0" t="s">
        <v>6860</v>
      </c>
      <c r="Q554" s="0" t="s">
        <v>6861</v>
      </c>
      <c r="R554" s="0" t="s">
        <v>8516</v>
      </c>
      <c r="S554" s="0" t="s">
        <v>8517</v>
      </c>
      <c r="T554" s="0" t="s">
        <v>7043</v>
      </c>
      <c r="U554" s="0" t="s">
        <v>7044</v>
      </c>
      <c r="V554" s="0" t="s">
        <v>764</v>
      </c>
      <c r="W554" s="0" t="s">
        <v>7045</v>
      </c>
      <c r="X554" s="0" t="s">
        <v>7046</v>
      </c>
      <c r="Y554" s="0" t="s">
        <v>7044</v>
      </c>
      <c r="Z554" s="0" t="s">
        <v>8520</v>
      </c>
      <c r="AA554" s="0" t="s">
        <v>8521</v>
      </c>
      <c r="AB554" s="0" t="s">
        <v>8522</v>
      </c>
      <c r="AC554" s="0" t="s">
        <v>62</v>
      </c>
      <c r="AD554" s="0" t="s">
        <v>62</v>
      </c>
      <c r="AE554" s="0" t="s">
        <v>62</v>
      </c>
      <c r="AF554" s="0" t="s">
        <v>7184</v>
      </c>
      <c r="AG554" s="0" t="s">
        <v>8523</v>
      </c>
      <c r="AH554" s="0" t="s">
        <v>8524</v>
      </c>
      <c r="AI554" s="0" t="s">
        <v>8525</v>
      </c>
      <c r="AJ554" s="0" t="s">
        <v>8524</v>
      </c>
      <c r="AK554" s="0" t="s">
        <v>8525</v>
      </c>
      <c r="AL554" s="0" t="s">
        <v>7061</v>
      </c>
    </row>
    <row customHeight="1" ht="11.25">
      <c r="A555" s="0" t="s">
        <v>22</v>
      </c>
      <c r="B555" s="0" t="s">
        <v>48</v>
      </c>
      <c r="C555" s="0" t="s">
        <v>50</v>
      </c>
      <c r="D555" s="0" t="s">
        <v>22</v>
      </c>
      <c r="E555" s="0" t="s">
        <v>8526</v>
      </c>
      <c r="F555" s="0" t="s">
        <v>4556</v>
      </c>
      <c r="G555" s="0" t="s">
        <v>158</v>
      </c>
      <c r="H555" s="0" t="s">
        <v>6862</v>
      </c>
      <c r="I555" s="0" t="s">
        <v>6863</v>
      </c>
      <c r="J555" s="0" t="s">
        <v>8527</v>
      </c>
      <c r="K555" s="0" t="s">
        <v>8528</v>
      </c>
      <c r="L555" s="0" t="s">
        <v>8529</v>
      </c>
      <c r="M555" s="0" t="s">
        <v>5234</v>
      </c>
      <c r="N555" s="0" t="s">
        <v>137</v>
      </c>
      <c r="O555" s="0" t="s">
        <v>158</v>
      </c>
      <c r="P555" s="0" t="s">
        <v>6862</v>
      </c>
      <c r="Q555" s="0" t="s">
        <v>6863</v>
      </c>
      <c r="R555" s="0" t="s">
        <v>8527</v>
      </c>
      <c r="S555" s="0" t="s">
        <v>8528</v>
      </c>
      <c r="T555" s="0" t="s">
        <v>7043</v>
      </c>
      <c r="U555" s="0" t="s">
        <v>7044</v>
      </c>
      <c r="V555" s="0" t="s">
        <v>764</v>
      </c>
      <c r="W555" s="0" t="s">
        <v>7045</v>
      </c>
      <c r="X555" s="0" t="s">
        <v>7046</v>
      </c>
      <c r="Y555" s="0" t="s">
        <v>7044</v>
      </c>
      <c r="Z555" s="0" t="s">
        <v>8530</v>
      </c>
      <c r="AA555" s="0" t="s">
        <v>8531</v>
      </c>
      <c r="AB555" s="0" t="s">
        <v>8532</v>
      </c>
      <c r="AC555" s="0" t="s">
        <v>62</v>
      </c>
      <c r="AD555" s="0" t="s">
        <v>62</v>
      </c>
      <c r="AE555" s="0" t="s">
        <v>62</v>
      </c>
      <c r="AF555" s="0" t="s">
        <v>8533</v>
      </c>
      <c r="AG555" s="0" t="s">
        <v>8534</v>
      </c>
      <c r="AH555" s="0" t="s">
        <v>8533</v>
      </c>
      <c r="AI555" s="0" t="s">
        <v>8534</v>
      </c>
      <c r="AJ555" s="0" t="s">
        <v>8533</v>
      </c>
      <c r="AK555" s="0" t="s">
        <v>8534</v>
      </c>
      <c r="AL555" s="0" t="s">
        <v>7061</v>
      </c>
    </row>
    <row customHeight="1" ht="11.25">
      <c r="A556" s="0" t="s">
        <v>22</v>
      </c>
      <c r="B556" s="0" t="s">
        <v>48</v>
      </c>
      <c r="C556" s="0" t="s">
        <v>50</v>
      </c>
      <c r="D556" s="0" t="s">
        <v>22</v>
      </c>
      <c r="E556" s="0" t="s">
        <v>8526</v>
      </c>
      <c r="F556" s="0" t="s">
        <v>4556</v>
      </c>
      <c r="G556" s="0" t="s">
        <v>158</v>
      </c>
      <c r="H556" s="0" t="s">
        <v>6862</v>
      </c>
      <c r="I556" s="0" t="s">
        <v>6863</v>
      </c>
      <c r="J556" s="0" t="s">
        <v>8527</v>
      </c>
      <c r="K556" s="0" t="s">
        <v>8528</v>
      </c>
      <c r="L556" s="0" t="s">
        <v>8529</v>
      </c>
      <c r="M556" s="0" t="s">
        <v>5234</v>
      </c>
      <c r="N556" s="0" t="s">
        <v>137</v>
      </c>
      <c r="O556" s="0" t="s">
        <v>158</v>
      </c>
      <c r="P556" s="0" t="s">
        <v>6862</v>
      </c>
      <c r="Q556" s="0" t="s">
        <v>6863</v>
      </c>
      <c r="R556" s="0" t="s">
        <v>8527</v>
      </c>
      <c r="S556" s="0" t="s">
        <v>8528</v>
      </c>
      <c r="T556" s="0" t="s">
        <v>7043</v>
      </c>
      <c r="U556" s="0" t="s">
        <v>7044</v>
      </c>
      <c r="V556" s="0" t="s">
        <v>764</v>
      </c>
      <c r="W556" s="0" t="s">
        <v>7045</v>
      </c>
      <c r="X556" s="0" t="s">
        <v>7046</v>
      </c>
      <c r="Y556" s="0" t="s">
        <v>7044</v>
      </c>
      <c r="Z556" s="0" t="s">
        <v>8530</v>
      </c>
      <c r="AA556" s="0" t="s">
        <v>8531</v>
      </c>
      <c r="AB556" s="0" t="s">
        <v>8532</v>
      </c>
      <c r="AC556" s="0" t="s">
        <v>62</v>
      </c>
      <c r="AD556" s="0" t="s">
        <v>62</v>
      </c>
      <c r="AE556" s="0" t="s">
        <v>62</v>
      </c>
      <c r="AF556" s="0" t="s">
        <v>8535</v>
      </c>
      <c r="AG556" s="0" t="s">
        <v>8534</v>
      </c>
      <c r="AH556" s="0" t="s">
        <v>8536</v>
      </c>
      <c r="AI556" s="0" t="s">
        <v>8537</v>
      </c>
      <c r="AJ556" s="0" t="s">
        <v>8536</v>
      </c>
      <c r="AK556" s="0" t="s">
        <v>8537</v>
      </c>
      <c r="AL556" s="0" t="s">
        <v>7061</v>
      </c>
    </row>
    <row customHeight="1" ht="11.25">
      <c r="A557" s="0" t="s">
        <v>22</v>
      </c>
      <c r="B557" s="0" t="s">
        <v>48</v>
      </c>
      <c r="C557" s="0" t="s">
        <v>50</v>
      </c>
      <c r="D557" s="0" t="s">
        <v>22</v>
      </c>
      <c r="E557" s="0" t="s">
        <v>8538</v>
      </c>
      <c r="F557" s="0" t="s">
        <v>4556</v>
      </c>
      <c r="G557" s="0" t="s">
        <v>163</v>
      </c>
      <c r="H557" s="0" t="s">
        <v>4617</v>
      </c>
      <c r="I557" s="0" t="s">
        <v>4618</v>
      </c>
      <c r="J557" s="0" t="s">
        <v>8539</v>
      </c>
      <c r="K557" s="0" t="s">
        <v>8540</v>
      </c>
      <c r="L557" s="0" t="s">
        <v>4590</v>
      </c>
      <c r="M557" s="0" t="s">
        <v>4590</v>
      </c>
      <c r="N557" s="0" t="s">
        <v>137</v>
      </c>
      <c r="O557" s="0" t="s">
        <v>163</v>
      </c>
      <c r="P557" s="0" t="s">
        <v>4617</v>
      </c>
      <c r="Q557" s="0" t="s">
        <v>4618</v>
      </c>
      <c r="R557" s="0" t="s">
        <v>8539</v>
      </c>
      <c r="S557" s="0" t="s">
        <v>8540</v>
      </c>
      <c r="T557" s="0" t="s">
        <v>7043</v>
      </c>
      <c r="U557" s="0" t="s">
        <v>7044</v>
      </c>
      <c r="V557" s="0" t="s">
        <v>764</v>
      </c>
      <c r="W557" s="0" t="s">
        <v>7045</v>
      </c>
      <c r="X557" s="0" t="s">
        <v>7046</v>
      </c>
      <c r="Y557" s="0" t="s">
        <v>7044</v>
      </c>
      <c r="Z557" s="0" t="s">
        <v>8541</v>
      </c>
      <c r="AA557" s="0" t="s">
        <v>8542</v>
      </c>
      <c r="AB557" s="0" t="s">
        <v>8543</v>
      </c>
      <c r="AC557" s="0" t="s">
        <v>62</v>
      </c>
      <c r="AD557" s="0" t="s">
        <v>62</v>
      </c>
      <c r="AE557" s="0" t="s">
        <v>62</v>
      </c>
      <c r="AF557" s="0" t="s">
        <v>7189</v>
      </c>
      <c r="AG557" s="0" t="s">
        <v>7210</v>
      </c>
      <c r="AH557" s="0" t="s">
        <v>7189</v>
      </c>
      <c r="AI557" s="0" t="s">
        <v>7210</v>
      </c>
      <c r="AJ557" s="0" t="s">
        <v>7189</v>
      </c>
      <c r="AK557" s="0" t="s">
        <v>7210</v>
      </c>
      <c r="AL557" s="0" t="s">
        <v>7061</v>
      </c>
    </row>
    <row customHeight="1" ht="11.25">
      <c r="A558" s="0" t="s">
        <v>22</v>
      </c>
      <c r="B558" s="0" t="s">
        <v>48</v>
      </c>
      <c r="C558" s="0" t="s">
        <v>50</v>
      </c>
      <c r="D558" s="0" t="s">
        <v>22</v>
      </c>
      <c r="E558" s="0" t="s">
        <v>8538</v>
      </c>
      <c r="F558" s="0" t="s">
        <v>4556</v>
      </c>
      <c r="G558" s="0" t="s">
        <v>163</v>
      </c>
      <c r="H558" s="0" t="s">
        <v>4617</v>
      </c>
      <c r="I558" s="0" t="s">
        <v>4618</v>
      </c>
      <c r="J558" s="0" t="s">
        <v>8539</v>
      </c>
      <c r="K558" s="0" t="s">
        <v>8540</v>
      </c>
      <c r="L558" s="0" t="s">
        <v>4590</v>
      </c>
      <c r="M558" s="0" t="s">
        <v>4590</v>
      </c>
      <c r="N558" s="0" t="s">
        <v>137</v>
      </c>
      <c r="O558" s="0" t="s">
        <v>163</v>
      </c>
      <c r="P558" s="0" t="s">
        <v>4617</v>
      </c>
      <c r="Q558" s="0" t="s">
        <v>4618</v>
      </c>
      <c r="R558" s="0" t="s">
        <v>8539</v>
      </c>
      <c r="S558" s="0" t="s">
        <v>8540</v>
      </c>
      <c r="T558" s="0" t="s">
        <v>7043</v>
      </c>
      <c r="U558" s="0" t="s">
        <v>7044</v>
      </c>
      <c r="V558" s="0" t="s">
        <v>764</v>
      </c>
      <c r="W558" s="0" t="s">
        <v>7045</v>
      </c>
      <c r="X558" s="0" t="s">
        <v>7046</v>
      </c>
      <c r="Y558" s="0" t="s">
        <v>7044</v>
      </c>
      <c r="Z558" s="0" t="s">
        <v>8541</v>
      </c>
      <c r="AA558" s="0" t="s">
        <v>8542</v>
      </c>
      <c r="AB558" s="0" t="s">
        <v>8543</v>
      </c>
      <c r="AC558" s="0" t="s">
        <v>62</v>
      </c>
      <c r="AD558" s="0" t="s">
        <v>62</v>
      </c>
      <c r="AE558" s="0" t="s">
        <v>62</v>
      </c>
      <c r="AF558" s="0" t="s">
        <v>7189</v>
      </c>
      <c r="AG558" s="0" t="s">
        <v>7210</v>
      </c>
      <c r="AH558" s="0" t="s">
        <v>7189</v>
      </c>
      <c r="AI558" s="0" t="s">
        <v>8544</v>
      </c>
      <c r="AJ558" s="0" t="s">
        <v>7189</v>
      </c>
      <c r="AK558" s="0" t="s">
        <v>8544</v>
      </c>
      <c r="AL558" s="0" t="s">
        <v>7061</v>
      </c>
    </row>
    <row customHeight="1" ht="11.25">
      <c r="A559" s="0" t="s">
        <v>22</v>
      </c>
      <c r="B559" s="0" t="s">
        <v>48</v>
      </c>
      <c r="C559" s="0" t="s">
        <v>50</v>
      </c>
      <c r="D559" s="0" t="s">
        <v>22</v>
      </c>
      <c r="E559" s="0" t="s">
        <v>7971</v>
      </c>
      <c r="F559" s="0" t="s">
        <v>4556</v>
      </c>
      <c r="G559" s="0" t="s">
        <v>163</v>
      </c>
      <c r="H559" s="0" t="s">
        <v>4617</v>
      </c>
      <c r="I559" s="0" t="s">
        <v>4618</v>
      </c>
      <c r="J559" s="0" t="s">
        <v>8545</v>
      </c>
      <c r="K559" s="0" t="s">
        <v>8546</v>
      </c>
      <c r="L559" s="0" t="s">
        <v>4590</v>
      </c>
      <c r="M559" s="0" t="s">
        <v>4590</v>
      </c>
      <c r="N559" s="0" t="s">
        <v>137</v>
      </c>
      <c r="O559" s="0" t="s">
        <v>163</v>
      </c>
      <c r="P559" s="0" t="s">
        <v>4617</v>
      </c>
      <c r="Q559" s="0" t="s">
        <v>4618</v>
      </c>
      <c r="R559" s="0" t="s">
        <v>8545</v>
      </c>
      <c r="S559" s="0" t="s">
        <v>8546</v>
      </c>
      <c r="T559" s="0" t="s">
        <v>7043</v>
      </c>
      <c r="U559" s="0" t="s">
        <v>7044</v>
      </c>
      <c r="V559" s="0" t="s">
        <v>764</v>
      </c>
      <c r="W559" s="0" t="s">
        <v>7045</v>
      </c>
      <c r="X559" s="0" t="s">
        <v>7046</v>
      </c>
      <c r="Y559" s="0" t="s">
        <v>7044</v>
      </c>
      <c r="Z559" s="0" t="s">
        <v>8547</v>
      </c>
      <c r="AA559" s="0" t="s">
        <v>8548</v>
      </c>
      <c r="AB559" s="0" t="s">
        <v>8549</v>
      </c>
      <c r="AC559" s="0" t="s">
        <v>62</v>
      </c>
      <c r="AD559" s="0" t="s">
        <v>62</v>
      </c>
      <c r="AE559" s="0" t="s">
        <v>62</v>
      </c>
      <c r="AF559" s="0" t="s">
        <v>7184</v>
      </c>
      <c r="AG559" s="0" t="s">
        <v>7456</v>
      </c>
      <c r="AH559" s="0" t="s">
        <v>7184</v>
      </c>
      <c r="AI559" s="0" t="s">
        <v>7456</v>
      </c>
      <c r="AJ559" s="0" t="s">
        <v>7184</v>
      </c>
      <c r="AK559" s="0" t="s">
        <v>7456</v>
      </c>
      <c r="AL559" s="0" t="s">
        <v>7061</v>
      </c>
    </row>
    <row customHeight="1" ht="11.25">
      <c r="A560" s="0" t="s">
        <v>22</v>
      </c>
      <c r="B560" s="0" t="s">
        <v>48</v>
      </c>
      <c r="C560" s="0" t="s">
        <v>50</v>
      </c>
      <c r="D560" s="0" t="s">
        <v>22</v>
      </c>
      <c r="E560" s="0" t="s">
        <v>7971</v>
      </c>
      <c r="F560" s="0" t="s">
        <v>4556</v>
      </c>
      <c r="G560" s="0" t="s">
        <v>163</v>
      </c>
      <c r="H560" s="0" t="s">
        <v>4617</v>
      </c>
      <c r="I560" s="0" t="s">
        <v>4618</v>
      </c>
      <c r="J560" s="0" t="s">
        <v>8545</v>
      </c>
      <c r="K560" s="0" t="s">
        <v>8546</v>
      </c>
      <c r="L560" s="0" t="s">
        <v>4590</v>
      </c>
      <c r="M560" s="0" t="s">
        <v>4590</v>
      </c>
      <c r="N560" s="0" t="s">
        <v>137</v>
      </c>
      <c r="O560" s="0" t="s">
        <v>163</v>
      </c>
      <c r="P560" s="0" t="s">
        <v>4617</v>
      </c>
      <c r="Q560" s="0" t="s">
        <v>4618</v>
      </c>
      <c r="R560" s="0" t="s">
        <v>8545</v>
      </c>
      <c r="S560" s="0" t="s">
        <v>8546</v>
      </c>
      <c r="T560" s="0" t="s">
        <v>7043</v>
      </c>
      <c r="U560" s="0" t="s">
        <v>7044</v>
      </c>
      <c r="V560" s="0" t="s">
        <v>764</v>
      </c>
      <c r="W560" s="0" t="s">
        <v>7045</v>
      </c>
      <c r="X560" s="0" t="s">
        <v>7046</v>
      </c>
      <c r="Y560" s="0" t="s">
        <v>7044</v>
      </c>
      <c r="Z560" s="0" t="s">
        <v>8547</v>
      </c>
      <c r="AA560" s="0" t="s">
        <v>8548</v>
      </c>
      <c r="AB560" s="0" t="s">
        <v>8549</v>
      </c>
      <c r="AC560" s="0" t="s">
        <v>62</v>
      </c>
      <c r="AD560" s="0" t="s">
        <v>62</v>
      </c>
      <c r="AE560" s="0" t="s">
        <v>62</v>
      </c>
      <c r="AF560" s="0" t="s">
        <v>7184</v>
      </c>
      <c r="AG560" s="0" t="s">
        <v>7456</v>
      </c>
      <c r="AH560" s="0" t="s">
        <v>7184</v>
      </c>
      <c r="AI560" s="0" t="s">
        <v>7456</v>
      </c>
      <c r="AJ560" s="0" t="s">
        <v>7184</v>
      </c>
      <c r="AK560" s="0" t="s">
        <v>7456</v>
      </c>
      <c r="AL560" s="0" t="s">
        <v>7061</v>
      </c>
    </row>
    <row customHeight="1" ht="11.25">
      <c r="A561" s="0" t="s">
        <v>22</v>
      </c>
      <c r="B561" s="0" t="s">
        <v>48</v>
      </c>
      <c r="C561" s="0" t="s">
        <v>50</v>
      </c>
      <c r="D561" s="0" t="s">
        <v>22</v>
      </c>
      <c r="E561" s="0" t="s">
        <v>8550</v>
      </c>
      <c r="F561" s="0" t="s">
        <v>4556</v>
      </c>
      <c r="G561" s="0" t="s">
        <v>163</v>
      </c>
      <c r="H561" s="0" t="s">
        <v>4617</v>
      </c>
      <c r="I561" s="0" t="s">
        <v>4618</v>
      </c>
      <c r="J561" s="0" t="s">
        <v>8551</v>
      </c>
      <c r="K561" s="0" t="s">
        <v>8552</v>
      </c>
      <c r="L561" s="0" t="s">
        <v>4590</v>
      </c>
      <c r="M561" s="0" t="s">
        <v>4590</v>
      </c>
      <c r="N561" s="0" t="s">
        <v>137</v>
      </c>
      <c r="O561" s="0" t="s">
        <v>163</v>
      </c>
      <c r="P561" s="0" t="s">
        <v>4617</v>
      </c>
      <c r="Q561" s="0" t="s">
        <v>4618</v>
      </c>
      <c r="R561" s="0" t="s">
        <v>8551</v>
      </c>
      <c r="S561" s="0" t="s">
        <v>8552</v>
      </c>
      <c r="T561" s="0" t="s">
        <v>7043</v>
      </c>
      <c r="U561" s="0" t="s">
        <v>7044</v>
      </c>
      <c r="V561" s="0" t="s">
        <v>764</v>
      </c>
      <c r="W561" s="0" t="s">
        <v>7045</v>
      </c>
      <c r="X561" s="0" t="s">
        <v>7046</v>
      </c>
      <c r="Y561" s="0" t="s">
        <v>7044</v>
      </c>
      <c r="Z561" s="0" t="s">
        <v>8547</v>
      </c>
      <c r="AA561" s="0" t="s">
        <v>8548</v>
      </c>
      <c r="AB561" s="0" t="s">
        <v>7283</v>
      </c>
      <c r="AC561" s="0" t="s">
        <v>62</v>
      </c>
      <c r="AD561" s="0" t="s">
        <v>62</v>
      </c>
      <c r="AE561" s="0" t="s">
        <v>62</v>
      </c>
      <c r="AF561" s="0" t="s">
        <v>7189</v>
      </c>
      <c r="AG561" s="0" t="s">
        <v>8544</v>
      </c>
      <c r="AH561" s="0" t="s">
        <v>7189</v>
      </c>
      <c r="AI561" s="0" t="s">
        <v>8544</v>
      </c>
      <c r="AJ561" s="0" t="s">
        <v>7189</v>
      </c>
      <c r="AK561" s="0" t="s">
        <v>8544</v>
      </c>
      <c r="AL561" s="0" t="s">
        <v>7061</v>
      </c>
    </row>
    <row customHeight="1" ht="11.25">
      <c r="A562" s="0" t="s">
        <v>22</v>
      </c>
      <c r="B562" s="0" t="s">
        <v>48</v>
      </c>
      <c r="C562" s="0" t="s">
        <v>50</v>
      </c>
      <c r="D562" s="0" t="s">
        <v>22</v>
      </c>
      <c r="E562" s="0" t="s">
        <v>8550</v>
      </c>
      <c r="F562" s="0" t="s">
        <v>4556</v>
      </c>
      <c r="G562" s="0" t="s">
        <v>163</v>
      </c>
      <c r="H562" s="0" t="s">
        <v>4617</v>
      </c>
      <c r="I562" s="0" t="s">
        <v>4618</v>
      </c>
      <c r="J562" s="0" t="s">
        <v>8551</v>
      </c>
      <c r="K562" s="0" t="s">
        <v>8552</v>
      </c>
      <c r="L562" s="0" t="s">
        <v>4590</v>
      </c>
      <c r="M562" s="0" t="s">
        <v>4590</v>
      </c>
      <c r="N562" s="0" t="s">
        <v>137</v>
      </c>
      <c r="O562" s="0" t="s">
        <v>163</v>
      </c>
      <c r="P562" s="0" t="s">
        <v>4617</v>
      </c>
      <c r="Q562" s="0" t="s">
        <v>4618</v>
      </c>
      <c r="R562" s="0" t="s">
        <v>8551</v>
      </c>
      <c r="S562" s="0" t="s">
        <v>8552</v>
      </c>
      <c r="T562" s="0" t="s">
        <v>7043</v>
      </c>
      <c r="U562" s="0" t="s">
        <v>7044</v>
      </c>
      <c r="V562" s="0" t="s">
        <v>764</v>
      </c>
      <c r="W562" s="0" t="s">
        <v>7045</v>
      </c>
      <c r="X562" s="0" t="s">
        <v>7046</v>
      </c>
      <c r="Y562" s="0" t="s">
        <v>7044</v>
      </c>
      <c r="Z562" s="0" t="s">
        <v>8547</v>
      </c>
      <c r="AA562" s="0" t="s">
        <v>8548</v>
      </c>
      <c r="AB562" s="0" t="s">
        <v>7283</v>
      </c>
      <c r="AC562" s="0" t="s">
        <v>62</v>
      </c>
      <c r="AD562" s="0" t="s">
        <v>62</v>
      </c>
      <c r="AE562" s="0" t="s">
        <v>62</v>
      </c>
      <c r="AF562" s="0" t="s">
        <v>7189</v>
      </c>
      <c r="AG562" s="0" t="s">
        <v>8544</v>
      </c>
      <c r="AH562" s="0" t="s">
        <v>7189</v>
      </c>
      <c r="AI562" s="0" t="s">
        <v>8544</v>
      </c>
      <c r="AJ562" s="0" t="s">
        <v>7189</v>
      </c>
      <c r="AK562" s="0" t="s">
        <v>8544</v>
      </c>
      <c r="AL562" s="0" t="s">
        <v>7061</v>
      </c>
    </row>
    <row customHeight="1" ht="11.25">
      <c r="A563" s="0" t="s">
        <v>22</v>
      </c>
      <c r="B563" s="0" t="s">
        <v>48</v>
      </c>
      <c r="C563" s="0" t="s">
        <v>50</v>
      </c>
      <c r="D563" s="0" t="s">
        <v>22</v>
      </c>
      <c r="E563" s="0" t="s">
        <v>8553</v>
      </c>
      <c r="F563" s="0" t="s">
        <v>4556</v>
      </c>
      <c r="G563" s="0" t="s">
        <v>163</v>
      </c>
      <c r="H563" s="0" t="s">
        <v>4617</v>
      </c>
      <c r="I563" s="0" t="s">
        <v>4618</v>
      </c>
      <c r="J563" s="0" t="s">
        <v>8554</v>
      </c>
      <c r="K563" s="0" t="s">
        <v>8555</v>
      </c>
      <c r="L563" s="0" t="s">
        <v>8556</v>
      </c>
      <c r="M563" s="0" t="s">
        <v>8557</v>
      </c>
      <c r="N563" s="0" t="s">
        <v>137</v>
      </c>
      <c r="O563" s="0" t="s">
        <v>163</v>
      </c>
      <c r="P563" s="0" t="s">
        <v>4617</v>
      </c>
      <c r="Q563" s="0" t="s">
        <v>4618</v>
      </c>
      <c r="R563" s="0" t="s">
        <v>8554</v>
      </c>
      <c r="S563" s="0" t="s">
        <v>8555</v>
      </c>
      <c r="T563" s="0" t="s">
        <v>7043</v>
      </c>
      <c r="U563" s="0" t="s">
        <v>7044</v>
      </c>
      <c r="V563" s="0" t="s">
        <v>764</v>
      </c>
      <c r="W563" s="0" t="s">
        <v>7045</v>
      </c>
      <c r="X563" s="0" t="s">
        <v>7046</v>
      </c>
      <c r="Y563" s="0" t="s">
        <v>7044</v>
      </c>
      <c r="Z563" s="0" t="s">
        <v>8547</v>
      </c>
      <c r="AA563" s="0" t="s">
        <v>8548</v>
      </c>
      <c r="AB563" s="0" t="s">
        <v>8549</v>
      </c>
      <c r="AC563" s="0" t="s">
        <v>62</v>
      </c>
      <c r="AD563" s="0" t="s">
        <v>62</v>
      </c>
      <c r="AE563" s="0" t="s">
        <v>62</v>
      </c>
      <c r="AF563" s="0" t="s">
        <v>7210</v>
      </c>
      <c r="AG563" s="0" t="s">
        <v>8097</v>
      </c>
      <c r="AH563" s="0" t="s">
        <v>7210</v>
      </c>
      <c r="AI563" s="0" t="s">
        <v>8097</v>
      </c>
      <c r="AJ563" s="0" t="s">
        <v>7210</v>
      </c>
      <c r="AK563" s="0" t="s">
        <v>8097</v>
      </c>
      <c r="AL563" s="0" t="s">
        <v>7061</v>
      </c>
    </row>
    <row customHeight="1" ht="11.25">
      <c r="A564" s="0" t="s">
        <v>22</v>
      </c>
      <c r="B564" s="0" t="s">
        <v>48</v>
      </c>
      <c r="C564" s="0" t="s">
        <v>50</v>
      </c>
      <c r="D564" s="0" t="s">
        <v>22</v>
      </c>
      <c r="E564" s="0" t="s">
        <v>8553</v>
      </c>
      <c r="F564" s="0" t="s">
        <v>4556</v>
      </c>
      <c r="G564" s="0" t="s">
        <v>163</v>
      </c>
      <c r="H564" s="0" t="s">
        <v>4617</v>
      </c>
      <c r="I564" s="0" t="s">
        <v>4618</v>
      </c>
      <c r="J564" s="0" t="s">
        <v>8554</v>
      </c>
      <c r="K564" s="0" t="s">
        <v>8555</v>
      </c>
      <c r="L564" s="0" t="s">
        <v>8556</v>
      </c>
      <c r="M564" s="0" t="s">
        <v>8557</v>
      </c>
      <c r="N564" s="0" t="s">
        <v>137</v>
      </c>
      <c r="O564" s="0" t="s">
        <v>163</v>
      </c>
      <c r="P564" s="0" t="s">
        <v>4617</v>
      </c>
      <c r="Q564" s="0" t="s">
        <v>4618</v>
      </c>
      <c r="R564" s="0" t="s">
        <v>8554</v>
      </c>
      <c r="S564" s="0" t="s">
        <v>8555</v>
      </c>
      <c r="T564" s="0" t="s">
        <v>7043</v>
      </c>
      <c r="U564" s="0" t="s">
        <v>7044</v>
      </c>
      <c r="V564" s="0" t="s">
        <v>764</v>
      </c>
      <c r="W564" s="0" t="s">
        <v>7045</v>
      </c>
      <c r="X564" s="0" t="s">
        <v>7046</v>
      </c>
      <c r="Y564" s="0" t="s">
        <v>7044</v>
      </c>
      <c r="Z564" s="0" t="s">
        <v>8547</v>
      </c>
      <c r="AA564" s="0" t="s">
        <v>8548</v>
      </c>
      <c r="AB564" s="0" t="s">
        <v>8549</v>
      </c>
      <c r="AC564" s="0" t="s">
        <v>62</v>
      </c>
      <c r="AD564" s="0" t="s">
        <v>62</v>
      </c>
      <c r="AE564" s="0" t="s">
        <v>62</v>
      </c>
      <c r="AF564" s="0" t="s">
        <v>7210</v>
      </c>
      <c r="AG564" s="0" t="s">
        <v>8097</v>
      </c>
      <c r="AH564" s="0" t="s">
        <v>7210</v>
      </c>
      <c r="AI564" s="0" t="s">
        <v>8097</v>
      </c>
      <c r="AJ564" s="0" t="s">
        <v>7210</v>
      </c>
      <c r="AK564" s="0" t="s">
        <v>8097</v>
      </c>
      <c r="AL564" s="0" t="s">
        <v>7061</v>
      </c>
    </row>
    <row customHeight="1" ht="11.25">
      <c r="A565" s="0" t="s">
        <v>22</v>
      </c>
      <c r="B565" s="0" t="s">
        <v>48</v>
      </c>
      <c r="C565" s="0" t="s">
        <v>50</v>
      </c>
      <c r="D565" s="0" t="s">
        <v>22</v>
      </c>
      <c r="E565" s="0" t="s">
        <v>8558</v>
      </c>
      <c r="F565" s="0" t="s">
        <v>4556</v>
      </c>
      <c r="G565" s="0" t="s">
        <v>163</v>
      </c>
      <c r="H565" s="0" t="s">
        <v>4617</v>
      </c>
      <c r="I565" s="0" t="s">
        <v>4618</v>
      </c>
      <c r="J565" s="0" t="s">
        <v>8559</v>
      </c>
      <c r="K565" s="0" t="s">
        <v>8560</v>
      </c>
      <c r="L565" s="0" t="s">
        <v>4647</v>
      </c>
      <c r="M565" s="0" t="s">
        <v>91</v>
      </c>
      <c r="N565" s="0" t="s">
        <v>137</v>
      </c>
      <c r="O565" s="0" t="s">
        <v>163</v>
      </c>
      <c r="P565" s="0" t="s">
        <v>4617</v>
      </c>
      <c r="Q565" s="0" t="s">
        <v>4618</v>
      </c>
      <c r="R565" s="0" t="s">
        <v>8559</v>
      </c>
      <c r="S565" s="0" t="s">
        <v>8560</v>
      </c>
      <c r="T565" s="0" t="s">
        <v>7101</v>
      </c>
      <c r="U565" s="0" t="s">
        <v>7481</v>
      </c>
      <c r="V565" s="0" t="s">
        <v>764</v>
      </c>
      <c r="W565" s="0" t="s">
        <v>7045</v>
      </c>
      <c r="X565" s="0" t="s">
        <v>7281</v>
      </c>
      <c r="Y565" s="0" t="s">
        <v>7990</v>
      </c>
      <c r="Z565" s="0" t="s">
        <v>4590</v>
      </c>
      <c r="AA565" s="0" t="s">
        <v>8561</v>
      </c>
      <c r="AB565" s="0" t="s">
        <v>7283</v>
      </c>
      <c r="AC565" s="0" t="s">
        <v>19</v>
      </c>
      <c r="AD565" s="0" t="s">
        <v>62</v>
      </c>
      <c r="AE565" s="0" t="s">
        <v>19</v>
      </c>
      <c r="AF565" s="0" t="s">
        <v>7328</v>
      </c>
      <c r="AG565" s="0" t="s">
        <v>8562</v>
      </c>
      <c r="AH565" s="0" t="s">
        <v>7328</v>
      </c>
      <c r="AI565" s="0" t="s">
        <v>8563</v>
      </c>
      <c r="AJ565" s="0" t="s">
        <v>7328</v>
      </c>
      <c r="AK565" s="0" t="s">
        <v>8563</v>
      </c>
      <c r="AL565" s="0" t="s">
        <v>7061</v>
      </c>
    </row>
    <row customHeight="1" ht="11.25">
      <c r="A566" s="0" t="s">
        <v>22</v>
      </c>
      <c r="B566" s="0" t="s">
        <v>48</v>
      </c>
      <c r="C566" s="0" t="s">
        <v>50</v>
      </c>
      <c r="D566" s="0" t="s">
        <v>22</v>
      </c>
      <c r="E566" s="0" t="s">
        <v>8558</v>
      </c>
      <c r="F566" s="0" t="s">
        <v>4556</v>
      </c>
      <c r="G566" s="0" t="s">
        <v>163</v>
      </c>
      <c r="H566" s="0" t="s">
        <v>4617</v>
      </c>
      <c r="I566" s="0" t="s">
        <v>4618</v>
      </c>
      <c r="J566" s="0" t="s">
        <v>8559</v>
      </c>
      <c r="K566" s="0" t="s">
        <v>8560</v>
      </c>
      <c r="L566" s="0" t="s">
        <v>4647</v>
      </c>
      <c r="M566" s="0" t="s">
        <v>91</v>
      </c>
      <c r="N566" s="0" t="s">
        <v>137</v>
      </c>
      <c r="O566" s="0" t="s">
        <v>163</v>
      </c>
      <c r="P566" s="0" t="s">
        <v>4617</v>
      </c>
      <c r="Q566" s="0" t="s">
        <v>4618</v>
      </c>
      <c r="R566" s="0" t="s">
        <v>8559</v>
      </c>
      <c r="S566" s="0" t="s">
        <v>8560</v>
      </c>
      <c r="T566" s="0" t="s">
        <v>7101</v>
      </c>
      <c r="U566" s="0" t="s">
        <v>7481</v>
      </c>
      <c r="V566" s="0" t="s">
        <v>764</v>
      </c>
      <c r="W566" s="0" t="s">
        <v>7045</v>
      </c>
      <c r="X566" s="0" t="s">
        <v>7281</v>
      </c>
      <c r="Y566" s="0" t="s">
        <v>7990</v>
      </c>
      <c r="Z566" s="0" t="s">
        <v>4590</v>
      </c>
      <c r="AA566" s="0" t="s">
        <v>8561</v>
      </c>
      <c r="AB566" s="0" t="s">
        <v>7283</v>
      </c>
      <c r="AC566" s="0" t="s">
        <v>19</v>
      </c>
      <c r="AD566" s="0" t="s">
        <v>62</v>
      </c>
      <c r="AE566" s="0" t="s">
        <v>19</v>
      </c>
      <c r="AF566" s="0" t="s">
        <v>7328</v>
      </c>
      <c r="AG566" s="0" t="s">
        <v>8562</v>
      </c>
      <c r="AH566" s="0" t="s">
        <v>7328</v>
      </c>
      <c r="AI566" s="0" t="s">
        <v>8562</v>
      </c>
      <c r="AJ566" s="0" t="s">
        <v>7328</v>
      </c>
      <c r="AK566" s="0" t="s">
        <v>8562</v>
      </c>
      <c r="AL566" s="0" t="s">
        <v>7061</v>
      </c>
    </row>
    <row customHeight="1" ht="11.25">
      <c r="A567" s="0" t="s">
        <v>22</v>
      </c>
      <c r="B567" s="0" t="s">
        <v>48</v>
      </c>
      <c r="C567" s="0" t="s">
        <v>50</v>
      </c>
      <c r="D567" s="0" t="s">
        <v>22</v>
      </c>
      <c r="E567" s="0" t="s">
        <v>4623</v>
      </c>
      <c r="F567" s="0" t="s">
        <v>4556</v>
      </c>
      <c r="G567" s="0" t="s">
        <v>163</v>
      </c>
      <c r="H567" s="0" t="s">
        <v>4617</v>
      </c>
      <c r="I567" s="0" t="s">
        <v>4618</v>
      </c>
      <c r="J567" s="0" t="s">
        <v>4619</v>
      </c>
      <c r="K567" s="0" t="s">
        <v>4620</v>
      </c>
      <c r="L567" s="0" t="s">
        <v>4624</v>
      </c>
      <c r="M567" s="0" t="s">
        <v>4590</v>
      </c>
      <c r="N567" s="0" t="s">
        <v>137</v>
      </c>
      <c r="O567" s="0" t="s">
        <v>163</v>
      </c>
      <c r="P567" s="0" t="s">
        <v>4617</v>
      </c>
      <c r="Q567" s="0" t="s">
        <v>4618</v>
      </c>
      <c r="R567" s="0" t="s">
        <v>4619</v>
      </c>
      <c r="S567" s="0" t="s">
        <v>4620</v>
      </c>
      <c r="T567" s="0" t="s">
        <v>7043</v>
      </c>
      <c r="U567" s="0" t="s">
        <v>7044</v>
      </c>
      <c r="V567" s="0" t="s">
        <v>764</v>
      </c>
      <c r="W567" s="0" t="s">
        <v>7045</v>
      </c>
      <c r="X567" s="0" t="s">
        <v>7046</v>
      </c>
      <c r="Y567" s="0" t="s">
        <v>7044</v>
      </c>
      <c r="Z567" s="0" t="s">
        <v>8547</v>
      </c>
      <c r="AA567" s="0" t="s">
        <v>8548</v>
      </c>
      <c r="AB567" s="0" t="s">
        <v>8549</v>
      </c>
      <c r="AC567" s="0" t="s">
        <v>62</v>
      </c>
      <c r="AD567" s="0" t="s">
        <v>62</v>
      </c>
      <c r="AE567" s="0" t="s">
        <v>62</v>
      </c>
      <c r="AF567" s="0" t="s">
        <v>7141</v>
      </c>
      <c r="AG567" s="0" t="s">
        <v>8016</v>
      </c>
      <c r="AH567" s="0" t="s">
        <v>7141</v>
      </c>
      <c r="AI567" s="0" t="s">
        <v>7817</v>
      </c>
      <c r="AJ567" s="0" t="s">
        <v>7141</v>
      </c>
      <c r="AK567" s="0" t="s">
        <v>7817</v>
      </c>
      <c r="AL567" s="0" t="s">
        <v>7061</v>
      </c>
    </row>
    <row customHeight="1" ht="11.25">
      <c r="A568" s="0" t="s">
        <v>22</v>
      </c>
      <c r="B568" s="0" t="s">
        <v>48</v>
      </c>
      <c r="C568" s="0" t="s">
        <v>50</v>
      </c>
      <c r="D568" s="0" t="s">
        <v>22</v>
      </c>
      <c r="E568" s="0" t="s">
        <v>4623</v>
      </c>
      <c r="F568" s="0" t="s">
        <v>4556</v>
      </c>
      <c r="G568" s="0" t="s">
        <v>163</v>
      </c>
      <c r="H568" s="0" t="s">
        <v>4617</v>
      </c>
      <c r="I568" s="0" t="s">
        <v>4618</v>
      </c>
      <c r="J568" s="0" t="s">
        <v>4619</v>
      </c>
      <c r="K568" s="0" t="s">
        <v>4620</v>
      </c>
      <c r="L568" s="0" t="s">
        <v>4624</v>
      </c>
      <c r="M568" s="0" t="s">
        <v>4590</v>
      </c>
      <c r="N568" s="0" t="s">
        <v>137</v>
      </c>
      <c r="O568" s="0" t="s">
        <v>163</v>
      </c>
      <c r="P568" s="0" t="s">
        <v>4617</v>
      </c>
      <c r="Q568" s="0" t="s">
        <v>4618</v>
      </c>
      <c r="R568" s="0" t="s">
        <v>4619</v>
      </c>
      <c r="S568" s="0" t="s">
        <v>4620</v>
      </c>
      <c r="T568" s="0" t="s">
        <v>7043</v>
      </c>
      <c r="U568" s="0" t="s">
        <v>7044</v>
      </c>
      <c r="V568" s="0" t="s">
        <v>764</v>
      </c>
      <c r="W568" s="0" t="s">
        <v>7045</v>
      </c>
      <c r="X568" s="0" t="s">
        <v>7046</v>
      </c>
      <c r="Y568" s="0" t="s">
        <v>7044</v>
      </c>
      <c r="Z568" s="0" t="s">
        <v>8547</v>
      </c>
      <c r="AA568" s="0" t="s">
        <v>8548</v>
      </c>
      <c r="AB568" s="0" t="s">
        <v>8549</v>
      </c>
      <c r="AC568" s="0" t="s">
        <v>62</v>
      </c>
      <c r="AD568" s="0" t="s">
        <v>62</v>
      </c>
      <c r="AE568" s="0" t="s">
        <v>62</v>
      </c>
      <c r="AF568" s="0" t="s">
        <v>7141</v>
      </c>
      <c r="AG568" s="0" t="s">
        <v>8016</v>
      </c>
      <c r="AH568" s="0" t="s">
        <v>7141</v>
      </c>
      <c r="AI568" s="0" t="s">
        <v>8016</v>
      </c>
      <c r="AJ568" s="0" t="s">
        <v>7141</v>
      </c>
      <c r="AK568" s="0" t="s">
        <v>8016</v>
      </c>
      <c r="AL568" s="0" t="s">
        <v>7061</v>
      </c>
    </row>
    <row customHeight="1" ht="11.25">
      <c r="A569" s="0" t="s">
        <v>22</v>
      </c>
      <c r="B569" s="0" t="s">
        <v>48</v>
      </c>
      <c r="C569" s="0" t="s">
        <v>50</v>
      </c>
      <c r="D569" s="0" t="s">
        <v>22</v>
      </c>
      <c r="E569" s="0" t="s">
        <v>8564</v>
      </c>
      <c r="F569" s="0" t="s">
        <v>4556</v>
      </c>
      <c r="G569" s="0" t="s">
        <v>163</v>
      </c>
      <c r="H569" s="0" t="s">
        <v>4617</v>
      </c>
      <c r="I569" s="0" t="s">
        <v>4618</v>
      </c>
      <c r="J569" s="0" t="s">
        <v>4619</v>
      </c>
      <c r="K569" s="0" t="s">
        <v>4620</v>
      </c>
      <c r="L569" s="0" t="s">
        <v>8565</v>
      </c>
      <c r="M569" s="0" t="s">
        <v>4590</v>
      </c>
      <c r="N569" s="0" t="s">
        <v>137</v>
      </c>
      <c r="O569" s="0" t="s">
        <v>163</v>
      </c>
      <c r="P569" s="0" t="s">
        <v>4617</v>
      </c>
      <c r="Q569" s="0" t="s">
        <v>4618</v>
      </c>
      <c r="R569" s="0" t="s">
        <v>4619</v>
      </c>
      <c r="S569" s="0" t="s">
        <v>4620</v>
      </c>
      <c r="T569" s="0" t="s">
        <v>7043</v>
      </c>
      <c r="U569" s="0" t="s">
        <v>7044</v>
      </c>
      <c r="V569" s="0" t="s">
        <v>764</v>
      </c>
      <c r="W569" s="0" t="s">
        <v>7045</v>
      </c>
      <c r="X569" s="0" t="s">
        <v>7046</v>
      </c>
      <c r="Y569" s="0" t="s">
        <v>7044</v>
      </c>
      <c r="Z569" s="0" t="s">
        <v>8547</v>
      </c>
      <c r="AA569" s="0" t="s">
        <v>8548</v>
      </c>
      <c r="AB569" s="0" t="s">
        <v>7283</v>
      </c>
      <c r="AC569" s="0" t="s">
        <v>62</v>
      </c>
      <c r="AD569" s="0" t="s">
        <v>62</v>
      </c>
      <c r="AE569" s="0" t="s">
        <v>62</v>
      </c>
      <c r="AF569" s="0" t="s">
        <v>7184</v>
      </c>
      <c r="AG569" s="0" t="s">
        <v>7913</v>
      </c>
      <c r="AH569" s="0" t="s">
        <v>7184</v>
      </c>
      <c r="AI569" s="0" t="s">
        <v>7913</v>
      </c>
      <c r="AJ569" s="0" t="s">
        <v>7184</v>
      </c>
      <c r="AK569" s="0" t="s">
        <v>7913</v>
      </c>
      <c r="AL569" s="0" t="s">
        <v>7061</v>
      </c>
    </row>
    <row customHeight="1" ht="11.25">
      <c r="A570" s="0" t="s">
        <v>22</v>
      </c>
      <c r="B570" s="0" t="s">
        <v>48</v>
      </c>
      <c r="C570" s="0" t="s">
        <v>50</v>
      </c>
      <c r="D570" s="0" t="s">
        <v>22</v>
      </c>
      <c r="E570" s="0" t="s">
        <v>8564</v>
      </c>
      <c r="F570" s="0" t="s">
        <v>4556</v>
      </c>
      <c r="G570" s="0" t="s">
        <v>163</v>
      </c>
      <c r="H570" s="0" t="s">
        <v>4617</v>
      </c>
      <c r="I570" s="0" t="s">
        <v>4618</v>
      </c>
      <c r="J570" s="0" t="s">
        <v>4619</v>
      </c>
      <c r="K570" s="0" t="s">
        <v>4620</v>
      </c>
      <c r="L570" s="0" t="s">
        <v>8565</v>
      </c>
      <c r="M570" s="0" t="s">
        <v>4590</v>
      </c>
      <c r="N570" s="0" t="s">
        <v>137</v>
      </c>
      <c r="O570" s="0" t="s">
        <v>163</v>
      </c>
      <c r="P570" s="0" t="s">
        <v>4617</v>
      </c>
      <c r="Q570" s="0" t="s">
        <v>4618</v>
      </c>
      <c r="R570" s="0" t="s">
        <v>4619</v>
      </c>
      <c r="S570" s="0" t="s">
        <v>4620</v>
      </c>
      <c r="T570" s="0" t="s">
        <v>7043</v>
      </c>
      <c r="U570" s="0" t="s">
        <v>7044</v>
      </c>
      <c r="V570" s="0" t="s">
        <v>764</v>
      </c>
      <c r="W570" s="0" t="s">
        <v>7045</v>
      </c>
      <c r="X570" s="0" t="s">
        <v>7046</v>
      </c>
      <c r="Y570" s="0" t="s">
        <v>7044</v>
      </c>
      <c r="Z570" s="0" t="s">
        <v>8547</v>
      </c>
      <c r="AA570" s="0" t="s">
        <v>8548</v>
      </c>
      <c r="AB570" s="0" t="s">
        <v>7283</v>
      </c>
      <c r="AC570" s="0" t="s">
        <v>62</v>
      </c>
      <c r="AD570" s="0" t="s">
        <v>62</v>
      </c>
      <c r="AE570" s="0" t="s">
        <v>62</v>
      </c>
      <c r="AF570" s="0" t="s">
        <v>7184</v>
      </c>
      <c r="AG570" s="0" t="s">
        <v>7913</v>
      </c>
      <c r="AH570" s="0" t="s">
        <v>7184</v>
      </c>
      <c r="AI570" s="0" t="s">
        <v>8566</v>
      </c>
      <c r="AJ570" s="0" t="s">
        <v>7184</v>
      </c>
      <c r="AK570" s="0" t="s">
        <v>8566</v>
      </c>
      <c r="AL570" s="0" t="s">
        <v>7061</v>
      </c>
    </row>
    <row customHeight="1" ht="11.25">
      <c r="A571" s="0" t="s">
        <v>22</v>
      </c>
      <c r="B571" s="0" t="s">
        <v>48</v>
      </c>
      <c r="C571" s="0" t="s">
        <v>50</v>
      </c>
      <c r="D571" s="0" t="s">
        <v>22</v>
      </c>
      <c r="E571" s="0" t="s">
        <v>4598</v>
      </c>
      <c r="F571" s="0" t="s">
        <v>4556</v>
      </c>
      <c r="G571" s="0" t="s">
        <v>163</v>
      </c>
      <c r="H571" s="0" t="s">
        <v>4617</v>
      </c>
      <c r="I571" s="0" t="s">
        <v>4618</v>
      </c>
      <c r="J571" s="0" t="s">
        <v>4619</v>
      </c>
      <c r="K571" s="0" t="s">
        <v>4620</v>
      </c>
      <c r="L571" s="0" t="s">
        <v>4621</v>
      </c>
      <c r="M571" s="0" t="s">
        <v>4590</v>
      </c>
      <c r="N571" s="0" t="s">
        <v>137</v>
      </c>
      <c r="O571" s="0" t="s">
        <v>163</v>
      </c>
      <c r="P571" s="0" t="s">
        <v>4617</v>
      </c>
      <c r="Q571" s="0" t="s">
        <v>4618</v>
      </c>
      <c r="R571" s="0" t="s">
        <v>4619</v>
      </c>
      <c r="S571" s="0" t="s">
        <v>4620</v>
      </c>
      <c r="T571" s="0" t="s">
        <v>7101</v>
      </c>
      <c r="U571" s="0" t="s">
        <v>7102</v>
      </c>
      <c r="V571" s="0" t="s">
        <v>764</v>
      </c>
      <c r="W571" s="0" t="s">
        <v>7045</v>
      </c>
      <c r="X571" s="0" t="s">
        <v>7103</v>
      </c>
      <c r="Y571" s="0" t="s">
        <v>7102</v>
      </c>
      <c r="Z571" s="0" t="s">
        <v>8567</v>
      </c>
      <c r="AA571" s="0" t="s">
        <v>8568</v>
      </c>
      <c r="AB571" s="0" t="s">
        <v>8569</v>
      </c>
      <c r="AC571" s="0" t="s">
        <v>62</v>
      </c>
      <c r="AD571" s="0" t="s">
        <v>62</v>
      </c>
      <c r="AE571" s="0" t="s">
        <v>62</v>
      </c>
      <c r="AF571" s="0" t="s">
        <v>142</v>
      </c>
      <c r="AG571" s="0" t="s">
        <v>8570</v>
      </c>
      <c r="AH571" s="0" t="s">
        <v>142</v>
      </c>
      <c r="AI571" s="0" t="s">
        <v>8570</v>
      </c>
      <c r="AJ571" s="0" t="s">
        <v>142</v>
      </c>
      <c r="AK571" s="0" t="s">
        <v>8570</v>
      </c>
      <c r="AL571" s="0" t="s">
        <v>8571</v>
      </c>
    </row>
    <row customHeight="1" ht="11.25">
      <c r="A572" s="0" t="s">
        <v>22</v>
      </c>
      <c r="B572" s="0" t="s">
        <v>48</v>
      </c>
      <c r="C572" s="0" t="s">
        <v>50</v>
      </c>
      <c r="D572" s="0" t="s">
        <v>22</v>
      </c>
      <c r="E572" s="0" t="s">
        <v>4598</v>
      </c>
      <c r="F572" s="0" t="s">
        <v>4556</v>
      </c>
      <c r="G572" s="0" t="s">
        <v>163</v>
      </c>
      <c r="H572" s="0" t="s">
        <v>4617</v>
      </c>
      <c r="I572" s="0" t="s">
        <v>4618</v>
      </c>
      <c r="J572" s="0" t="s">
        <v>4619</v>
      </c>
      <c r="K572" s="0" t="s">
        <v>4620</v>
      </c>
      <c r="L572" s="0" t="s">
        <v>4621</v>
      </c>
      <c r="M572" s="0" t="s">
        <v>4590</v>
      </c>
      <c r="N572" s="0" t="s">
        <v>137</v>
      </c>
      <c r="O572" s="0" t="s">
        <v>163</v>
      </c>
      <c r="P572" s="0" t="s">
        <v>4617</v>
      </c>
      <c r="Q572" s="0" t="s">
        <v>4618</v>
      </c>
      <c r="R572" s="0" t="s">
        <v>4619</v>
      </c>
      <c r="S572" s="0" t="s">
        <v>4620</v>
      </c>
      <c r="T572" s="0" t="s">
        <v>7101</v>
      </c>
      <c r="U572" s="0" t="s">
        <v>7102</v>
      </c>
      <c r="V572" s="0" t="s">
        <v>764</v>
      </c>
      <c r="W572" s="0" t="s">
        <v>7045</v>
      </c>
      <c r="X572" s="0" t="s">
        <v>7103</v>
      </c>
      <c r="Y572" s="0" t="s">
        <v>7102</v>
      </c>
      <c r="Z572" s="0" t="s">
        <v>8567</v>
      </c>
      <c r="AA572" s="0" t="s">
        <v>8568</v>
      </c>
      <c r="AB572" s="0" t="s">
        <v>8569</v>
      </c>
      <c r="AC572" s="0" t="s">
        <v>62</v>
      </c>
      <c r="AD572" s="0" t="s">
        <v>62</v>
      </c>
      <c r="AE572" s="0" t="s">
        <v>62</v>
      </c>
      <c r="AF572" s="0" t="s">
        <v>8572</v>
      </c>
      <c r="AG572" s="0" t="s">
        <v>8570</v>
      </c>
      <c r="AH572" s="0" t="s">
        <v>8572</v>
      </c>
      <c r="AI572" s="0" t="s">
        <v>8573</v>
      </c>
      <c r="AJ572" s="0" t="s">
        <v>8572</v>
      </c>
      <c r="AK572" s="0" t="s">
        <v>8573</v>
      </c>
      <c r="AL572" s="0" t="s">
        <v>7055</v>
      </c>
    </row>
    <row customHeight="1" ht="11.25">
      <c r="A573" s="0" t="s">
        <v>22</v>
      </c>
      <c r="B573" s="0" t="s">
        <v>48</v>
      </c>
      <c r="C573" s="0" t="s">
        <v>50</v>
      </c>
      <c r="D573" s="0" t="s">
        <v>22</v>
      </c>
      <c r="E573" s="0" t="s">
        <v>7056</v>
      </c>
      <c r="F573" s="0" t="s">
        <v>4556</v>
      </c>
      <c r="G573" s="0" t="s">
        <v>163</v>
      </c>
      <c r="H573" s="0" t="s">
        <v>4617</v>
      </c>
      <c r="I573" s="0" t="s">
        <v>4618</v>
      </c>
      <c r="J573" s="0" t="s">
        <v>4619</v>
      </c>
      <c r="K573" s="0" t="s">
        <v>4620</v>
      </c>
      <c r="L573" s="0" t="s">
        <v>8574</v>
      </c>
      <c r="M573" s="0" t="s">
        <v>8575</v>
      </c>
      <c r="N573" s="0" t="s">
        <v>137</v>
      </c>
      <c r="O573" s="0" t="s">
        <v>163</v>
      </c>
      <c r="P573" s="0" t="s">
        <v>4617</v>
      </c>
      <c r="Q573" s="0" t="s">
        <v>4618</v>
      </c>
      <c r="R573" s="0" t="s">
        <v>4619</v>
      </c>
      <c r="S573" s="0" t="s">
        <v>4620</v>
      </c>
      <c r="T573" s="0" t="s">
        <v>7043</v>
      </c>
      <c r="U573" s="0" t="s">
        <v>7044</v>
      </c>
      <c r="V573" s="0" t="s">
        <v>764</v>
      </c>
      <c r="W573" s="0" t="s">
        <v>7045</v>
      </c>
      <c r="X573" s="0" t="s">
        <v>7046</v>
      </c>
      <c r="Y573" s="0" t="s">
        <v>7044</v>
      </c>
      <c r="Z573" s="0" t="s">
        <v>8547</v>
      </c>
      <c r="AA573" s="0" t="s">
        <v>8548</v>
      </c>
      <c r="AB573" s="0" t="s">
        <v>7283</v>
      </c>
      <c r="AC573" s="0" t="s">
        <v>62</v>
      </c>
      <c r="AD573" s="0" t="s">
        <v>62</v>
      </c>
      <c r="AE573" s="0" t="s">
        <v>62</v>
      </c>
      <c r="AF573" s="0" t="s">
        <v>8576</v>
      </c>
      <c r="AG573" s="0" t="s">
        <v>8577</v>
      </c>
      <c r="AH573" s="0" t="s">
        <v>8576</v>
      </c>
      <c r="AI573" s="0" t="s">
        <v>8577</v>
      </c>
      <c r="AJ573" s="0" t="s">
        <v>8576</v>
      </c>
      <c r="AK573" s="0" t="s">
        <v>8577</v>
      </c>
      <c r="AL573" s="0" t="s">
        <v>7061</v>
      </c>
    </row>
    <row customHeight="1" ht="11.25">
      <c r="A574" s="0" t="s">
        <v>22</v>
      </c>
      <c r="B574" s="0" t="s">
        <v>48</v>
      </c>
      <c r="C574" s="0" t="s">
        <v>50</v>
      </c>
      <c r="D574" s="0" t="s">
        <v>22</v>
      </c>
      <c r="E574" s="0" t="s">
        <v>7056</v>
      </c>
      <c r="F574" s="0" t="s">
        <v>4556</v>
      </c>
      <c r="G574" s="0" t="s">
        <v>163</v>
      </c>
      <c r="H574" s="0" t="s">
        <v>4617</v>
      </c>
      <c r="I574" s="0" t="s">
        <v>4618</v>
      </c>
      <c r="J574" s="0" t="s">
        <v>4619</v>
      </c>
      <c r="K574" s="0" t="s">
        <v>4620</v>
      </c>
      <c r="L574" s="0" t="s">
        <v>8574</v>
      </c>
      <c r="M574" s="0" t="s">
        <v>8575</v>
      </c>
      <c r="N574" s="0" t="s">
        <v>137</v>
      </c>
      <c r="O574" s="0" t="s">
        <v>163</v>
      </c>
      <c r="P574" s="0" t="s">
        <v>4617</v>
      </c>
      <c r="Q574" s="0" t="s">
        <v>4618</v>
      </c>
      <c r="R574" s="0" t="s">
        <v>4619</v>
      </c>
      <c r="S574" s="0" t="s">
        <v>4620</v>
      </c>
      <c r="T574" s="0" t="s">
        <v>7043</v>
      </c>
      <c r="U574" s="0" t="s">
        <v>7044</v>
      </c>
      <c r="V574" s="0" t="s">
        <v>764</v>
      </c>
      <c r="W574" s="0" t="s">
        <v>7045</v>
      </c>
      <c r="X574" s="0" t="s">
        <v>7046</v>
      </c>
      <c r="Y574" s="0" t="s">
        <v>7044</v>
      </c>
      <c r="Z574" s="0" t="s">
        <v>8547</v>
      </c>
      <c r="AA574" s="0" t="s">
        <v>8548</v>
      </c>
      <c r="AB574" s="0" t="s">
        <v>7283</v>
      </c>
      <c r="AC574" s="0" t="s">
        <v>62</v>
      </c>
      <c r="AD574" s="0" t="s">
        <v>62</v>
      </c>
      <c r="AE574" s="0" t="s">
        <v>62</v>
      </c>
      <c r="AF574" s="0" t="s">
        <v>8576</v>
      </c>
      <c r="AG574" s="0" t="s">
        <v>8577</v>
      </c>
      <c r="AH574" s="0" t="s">
        <v>8576</v>
      </c>
      <c r="AI574" s="0" t="s">
        <v>8578</v>
      </c>
      <c r="AJ574" s="0" t="s">
        <v>8576</v>
      </c>
      <c r="AK574" s="0" t="s">
        <v>8578</v>
      </c>
      <c r="AL574" s="0" t="s">
        <v>7061</v>
      </c>
    </row>
    <row customHeight="1" ht="11.25">
      <c r="A575" s="0" t="s">
        <v>22</v>
      </c>
      <c r="B575" s="0" t="s">
        <v>48</v>
      </c>
      <c r="C575" s="0" t="s">
        <v>50</v>
      </c>
      <c r="D575" s="0" t="s">
        <v>22</v>
      </c>
      <c r="E575" s="0" t="s">
        <v>4627</v>
      </c>
      <c r="F575" s="0" t="s">
        <v>4556</v>
      </c>
      <c r="G575" s="0" t="s">
        <v>163</v>
      </c>
      <c r="H575" s="0" t="s">
        <v>4617</v>
      </c>
      <c r="I575" s="0" t="s">
        <v>4618</v>
      </c>
      <c r="J575" s="0" t="s">
        <v>4619</v>
      </c>
      <c r="K575" s="0" t="s">
        <v>4620</v>
      </c>
      <c r="L575" s="0" t="s">
        <v>4628</v>
      </c>
      <c r="M575" s="0" t="s">
        <v>4590</v>
      </c>
      <c r="N575" s="0" t="s">
        <v>137</v>
      </c>
      <c r="O575" s="0" t="s">
        <v>163</v>
      </c>
      <c r="P575" s="0" t="s">
        <v>4617</v>
      </c>
      <c r="Q575" s="0" t="s">
        <v>4618</v>
      </c>
      <c r="R575" s="0" t="s">
        <v>4619</v>
      </c>
      <c r="S575" s="0" t="s">
        <v>4620</v>
      </c>
      <c r="T575" s="0" t="s">
        <v>7043</v>
      </c>
      <c r="U575" s="0" t="s">
        <v>7044</v>
      </c>
      <c r="V575" s="0" t="s">
        <v>764</v>
      </c>
      <c r="W575" s="0" t="s">
        <v>7045</v>
      </c>
      <c r="X575" s="0" t="s">
        <v>7046</v>
      </c>
      <c r="Y575" s="0" t="s">
        <v>7044</v>
      </c>
      <c r="Z575" s="0" t="s">
        <v>8547</v>
      </c>
      <c r="AA575" s="0" t="s">
        <v>8548</v>
      </c>
      <c r="AB575" s="0" t="s">
        <v>8549</v>
      </c>
      <c r="AC575" s="0" t="s">
        <v>62</v>
      </c>
      <c r="AD575" s="0" t="s">
        <v>62</v>
      </c>
      <c r="AE575" s="0" t="s">
        <v>62</v>
      </c>
      <c r="AF575" s="0" t="s">
        <v>7404</v>
      </c>
      <c r="AG575" s="0" t="s">
        <v>8579</v>
      </c>
      <c r="AH575" s="0" t="s">
        <v>7404</v>
      </c>
      <c r="AI575" s="0" t="s">
        <v>8579</v>
      </c>
      <c r="AJ575" s="0" t="s">
        <v>7404</v>
      </c>
      <c r="AK575" s="0" t="s">
        <v>8579</v>
      </c>
      <c r="AL575" s="0" t="s">
        <v>8491</v>
      </c>
    </row>
    <row customHeight="1" ht="11.25">
      <c r="A576" s="0" t="s">
        <v>22</v>
      </c>
      <c r="B576" s="0" t="s">
        <v>48</v>
      </c>
      <c r="C576" s="0" t="s">
        <v>50</v>
      </c>
      <c r="D576" s="0" t="s">
        <v>22</v>
      </c>
      <c r="E576" s="0" t="s">
        <v>4627</v>
      </c>
      <c r="F576" s="0" t="s">
        <v>4556</v>
      </c>
      <c r="G576" s="0" t="s">
        <v>163</v>
      </c>
      <c r="H576" s="0" t="s">
        <v>4617</v>
      </c>
      <c r="I576" s="0" t="s">
        <v>4618</v>
      </c>
      <c r="J576" s="0" t="s">
        <v>4619</v>
      </c>
      <c r="K576" s="0" t="s">
        <v>4620</v>
      </c>
      <c r="L576" s="0" t="s">
        <v>4628</v>
      </c>
      <c r="M576" s="0" t="s">
        <v>4590</v>
      </c>
      <c r="N576" s="0" t="s">
        <v>137</v>
      </c>
      <c r="O576" s="0" t="s">
        <v>163</v>
      </c>
      <c r="P576" s="0" t="s">
        <v>4617</v>
      </c>
      <c r="Q576" s="0" t="s">
        <v>4618</v>
      </c>
      <c r="R576" s="0" t="s">
        <v>4619</v>
      </c>
      <c r="S576" s="0" t="s">
        <v>4620</v>
      </c>
      <c r="T576" s="0" t="s">
        <v>7043</v>
      </c>
      <c r="U576" s="0" t="s">
        <v>7044</v>
      </c>
      <c r="V576" s="0" t="s">
        <v>764</v>
      </c>
      <c r="W576" s="0" t="s">
        <v>7045</v>
      </c>
      <c r="X576" s="0" t="s">
        <v>7046</v>
      </c>
      <c r="Y576" s="0" t="s">
        <v>7044</v>
      </c>
      <c r="Z576" s="0" t="s">
        <v>8547</v>
      </c>
      <c r="AA576" s="0" t="s">
        <v>8548</v>
      </c>
      <c r="AB576" s="0" t="s">
        <v>8549</v>
      </c>
      <c r="AC576" s="0" t="s">
        <v>62</v>
      </c>
      <c r="AD576" s="0" t="s">
        <v>62</v>
      </c>
      <c r="AE576" s="0" t="s">
        <v>62</v>
      </c>
      <c r="AF576" s="0" t="s">
        <v>8580</v>
      </c>
      <c r="AG576" s="0" t="s">
        <v>8579</v>
      </c>
      <c r="AH576" s="0" t="s">
        <v>8581</v>
      </c>
      <c r="AI576" s="0" t="s">
        <v>8582</v>
      </c>
      <c r="AJ576" s="0" t="s">
        <v>8581</v>
      </c>
      <c r="AK576" s="0" t="s">
        <v>8582</v>
      </c>
      <c r="AL576" s="0" t="s">
        <v>7061</v>
      </c>
    </row>
    <row customHeight="1" ht="11.25">
      <c r="A577" s="0" t="s">
        <v>22</v>
      </c>
      <c r="B577" s="0" t="s">
        <v>48</v>
      </c>
      <c r="C577" s="0" t="s">
        <v>50</v>
      </c>
      <c r="D577" s="0" t="s">
        <v>22</v>
      </c>
      <c r="E577" s="0" t="s">
        <v>8583</v>
      </c>
      <c r="F577" s="0" t="s">
        <v>4556</v>
      </c>
      <c r="G577" s="0" t="s">
        <v>163</v>
      </c>
      <c r="H577" s="0" t="s">
        <v>4617</v>
      </c>
      <c r="I577" s="0" t="s">
        <v>4618</v>
      </c>
      <c r="J577" s="0" t="s">
        <v>8584</v>
      </c>
      <c r="K577" s="0" t="s">
        <v>8555</v>
      </c>
      <c r="L577" s="0" t="s">
        <v>8585</v>
      </c>
      <c r="M577" s="0" t="s">
        <v>4590</v>
      </c>
      <c r="N577" s="0" t="s">
        <v>137</v>
      </c>
      <c r="O577" s="0" t="s">
        <v>163</v>
      </c>
      <c r="P577" s="0" t="s">
        <v>4617</v>
      </c>
      <c r="Q577" s="0" t="s">
        <v>4618</v>
      </c>
      <c r="R577" s="0" t="s">
        <v>8584</v>
      </c>
      <c r="S577" s="0" t="s">
        <v>8555</v>
      </c>
      <c r="T577" s="0" t="s">
        <v>7043</v>
      </c>
      <c r="U577" s="0" t="s">
        <v>7044</v>
      </c>
      <c r="V577" s="0" t="s">
        <v>764</v>
      </c>
      <c r="W577" s="0" t="s">
        <v>7045</v>
      </c>
      <c r="X577" s="0" t="s">
        <v>7046</v>
      </c>
      <c r="Y577" s="0" t="s">
        <v>7044</v>
      </c>
      <c r="Z577" s="0" t="s">
        <v>8547</v>
      </c>
      <c r="AA577" s="0" t="s">
        <v>8548</v>
      </c>
      <c r="AB577" s="0" t="s">
        <v>8549</v>
      </c>
      <c r="AC577" s="0" t="s">
        <v>62</v>
      </c>
      <c r="AD577" s="0" t="s">
        <v>62</v>
      </c>
      <c r="AE577" s="0" t="s">
        <v>62</v>
      </c>
      <c r="AF577" s="0" t="s">
        <v>7189</v>
      </c>
      <c r="AG577" s="0" t="s">
        <v>8586</v>
      </c>
      <c r="AH577" s="0" t="s">
        <v>7189</v>
      </c>
      <c r="AI577" s="0" t="s">
        <v>8586</v>
      </c>
      <c r="AJ577" s="0" t="s">
        <v>7189</v>
      </c>
      <c r="AK577" s="0" t="s">
        <v>8586</v>
      </c>
      <c r="AL577" s="0" t="s">
        <v>7061</v>
      </c>
    </row>
    <row customHeight="1" ht="11.25">
      <c r="A578" s="0" t="s">
        <v>22</v>
      </c>
      <c r="B578" s="0" t="s">
        <v>48</v>
      </c>
      <c r="C578" s="0" t="s">
        <v>50</v>
      </c>
      <c r="D578" s="0" t="s">
        <v>22</v>
      </c>
      <c r="E578" s="0" t="s">
        <v>8583</v>
      </c>
      <c r="F578" s="0" t="s">
        <v>4556</v>
      </c>
      <c r="G578" s="0" t="s">
        <v>163</v>
      </c>
      <c r="H578" s="0" t="s">
        <v>4617</v>
      </c>
      <c r="I578" s="0" t="s">
        <v>4618</v>
      </c>
      <c r="J578" s="0" t="s">
        <v>8584</v>
      </c>
      <c r="K578" s="0" t="s">
        <v>8555</v>
      </c>
      <c r="L578" s="0" t="s">
        <v>8585</v>
      </c>
      <c r="M578" s="0" t="s">
        <v>4590</v>
      </c>
      <c r="N578" s="0" t="s">
        <v>137</v>
      </c>
      <c r="O578" s="0" t="s">
        <v>163</v>
      </c>
      <c r="P578" s="0" t="s">
        <v>4617</v>
      </c>
      <c r="Q578" s="0" t="s">
        <v>4618</v>
      </c>
      <c r="R578" s="0" t="s">
        <v>8584</v>
      </c>
      <c r="S578" s="0" t="s">
        <v>8555</v>
      </c>
      <c r="T578" s="0" t="s">
        <v>7043</v>
      </c>
      <c r="U578" s="0" t="s">
        <v>7044</v>
      </c>
      <c r="V578" s="0" t="s">
        <v>764</v>
      </c>
      <c r="W578" s="0" t="s">
        <v>7045</v>
      </c>
      <c r="X578" s="0" t="s">
        <v>7046</v>
      </c>
      <c r="Y578" s="0" t="s">
        <v>7044</v>
      </c>
      <c r="Z578" s="0" t="s">
        <v>8547</v>
      </c>
      <c r="AA578" s="0" t="s">
        <v>8548</v>
      </c>
      <c r="AB578" s="0" t="s">
        <v>8549</v>
      </c>
      <c r="AC578" s="0" t="s">
        <v>62</v>
      </c>
      <c r="AD578" s="0" t="s">
        <v>62</v>
      </c>
      <c r="AE578" s="0" t="s">
        <v>62</v>
      </c>
      <c r="AF578" s="0" t="s">
        <v>7189</v>
      </c>
      <c r="AG578" s="0" t="s">
        <v>8586</v>
      </c>
      <c r="AH578" s="0" t="s">
        <v>7189</v>
      </c>
      <c r="AI578" s="0" t="s">
        <v>8587</v>
      </c>
      <c r="AJ578" s="0" t="s">
        <v>7189</v>
      </c>
      <c r="AK578" s="0" t="s">
        <v>8587</v>
      </c>
      <c r="AL578" s="0" t="s">
        <v>7061</v>
      </c>
    </row>
    <row customHeight="1" ht="11.25">
      <c r="A579" s="0" t="s">
        <v>22</v>
      </c>
      <c r="B579" s="0" t="s">
        <v>48</v>
      </c>
      <c r="C579" s="0" t="s">
        <v>50</v>
      </c>
      <c r="D579" s="0" t="s">
        <v>22</v>
      </c>
      <c r="E579" s="0" t="s">
        <v>8105</v>
      </c>
      <c r="F579" s="0" t="s">
        <v>4556</v>
      </c>
      <c r="G579" s="0" t="s">
        <v>163</v>
      </c>
      <c r="H579" s="0" t="s">
        <v>4617</v>
      </c>
      <c r="I579" s="0" t="s">
        <v>4618</v>
      </c>
      <c r="J579" s="0" t="s">
        <v>8588</v>
      </c>
      <c r="K579" s="0" t="s">
        <v>8589</v>
      </c>
      <c r="L579" s="0" t="s">
        <v>7100</v>
      </c>
      <c r="M579" s="0" t="s">
        <v>4590</v>
      </c>
      <c r="N579" s="0" t="s">
        <v>137</v>
      </c>
      <c r="O579" s="0" t="s">
        <v>163</v>
      </c>
      <c r="P579" s="0" t="s">
        <v>4617</v>
      </c>
      <c r="Q579" s="0" t="s">
        <v>4618</v>
      </c>
      <c r="R579" s="0" t="s">
        <v>8588</v>
      </c>
      <c r="S579" s="0" t="s">
        <v>8589</v>
      </c>
      <c r="T579" s="0" t="s">
        <v>7043</v>
      </c>
      <c r="U579" s="0" t="s">
        <v>7044</v>
      </c>
      <c r="V579" s="0" t="s">
        <v>764</v>
      </c>
      <c r="W579" s="0" t="s">
        <v>7045</v>
      </c>
      <c r="X579" s="0" t="s">
        <v>7046</v>
      </c>
      <c r="Y579" s="0" t="s">
        <v>7044</v>
      </c>
      <c r="Z579" s="0" t="s">
        <v>8547</v>
      </c>
      <c r="AA579" s="0" t="s">
        <v>8548</v>
      </c>
      <c r="AB579" s="0" t="s">
        <v>8549</v>
      </c>
      <c r="AC579" s="0" t="s">
        <v>62</v>
      </c>
      <c r="AD579" s="0" t="s">
        <v>62</v>
      </c>
      <c r="AE579" s="0" t="s">
        <v>62</v>
      </c>
      <c r="AF579" s="0" t="s">
        <v>7300</v>
      </c>
      <c r="AG579" s="0" t="s">
        <v>8590</v>
      </c>
      <c r="AH579" s="0" t="s">
        <v>7300</v>
      </c>
      <c r="AI579" s="0" t="s">
        <v>8590</v>
      </c>
      <c r="AJ579" s="0" t="s">
        <v>7300</v>
      </c>
      <c r="AK579" s="0" t="s">
        <v>8590</v>
      </c>
      <c r="AL579" s="0" t="s">
        <v>7061</v>
      </c>
    </row>
    <row customHeight="1" ht="11.25">
      <c r="A580" s="0" t="s">
        <v>22</v>
      </c>
      <c r="B580" s="0" t="s">
        <v>48</v>
      </c>
      <c r="C580" s="0" t="s">
        <v>50</v>
      </c>
      <c r="D580" s="0" t="s">
        <v>22</v>
      </c>
      <c r="E580" s="0" t="s">
        <v>8105</v>
      </c>
      <c r="F580" s="0" t="s">
        <v>4556</v>
      </c>
      <c r="G580" s="0" t="s">
        <v>163</v>
      </c>
      <c r="H580" s="0" t="s">
        <v>4617</v>
      </c>
      <c r="I580" s="0" t="s">
        <v>4618</v>
      </c>
      <c r="J580" s="0" t="s">
        <v>8588</v>
      </c>
      <c r="K580" s="0" t="s">
        <v>8589</v>
      </c>
      <c r="L580" s="0" t="s">
        <v>7100</v>
      </c>
      <c r="M580" s="0" t="s">
        <v>4590</v>
      </c>
      <c r="N580" s="0" t="s">
        <v>137</v>
      </c>
      <c r="O580" s="0" t="s">
        <v>163</v>
      </c>
      <c r="P580" s="0" t="s">
        <v>4617</v>
      </c>
      <c r="Q580" s="0" t="s">
        <v>4618</v>
      </c>
      <c r="R580" s="0" t="s">
        <v>8588</v>
      </c>
      <c r="S580" s="0" t="s">
        <v>8589</v>
      </c>
      <c r="T580" s="0" t="s">
        <v>7043</v>
      </c>
      <c r="U580" s="0" t="s">
        <v>7044</v>
      </c>
      <c r="V580" s="0" t="s">
        <v>764</v>
      </c>
      <c r="W580" s="0" t="s">
        <v>7045</v>
      </c>
      <c r="X580" s="0" t="s">
        <v>7046</v>
      </c>
      <c r="Y580" s="0" t="s">
        <v>7044</v>
      </c>
      <c r="Z580" s="0" t="s">
        <v>8547</v>
      </c>
      <c r="AA580" s="0" t="s">
        <v>8548</v>
      </c>
      <c r="AB580" s="0" t="s">
        <v>8549</v>
      </c>
      <c r="AC580" s="0" t="s">
        <v>62</v>
      </c>
      <c r="AD580" s="0" t="s">
        <v>62</v>
      </c>
      <c r="AE580" s="0" t="s">
        <v>62</v>
      </c>
      <c r="AF580" s="0" t="s">
        <v>7300</v>
      </c>
      <c r="AG580" s="0" t="s">
        <v>8590</v>
      </c>
      <c r="AH580" s="0" t="s">
        <v>7300</v>
      </c>
      <c r="AI580" s="0" t="s">
        <v>8591</v>
      </c>
      <c r="AJ580" s="0" t="s">
        <v>7300</v>
      </c>
      <c r="AK580" s="0" t="s">
        <v>8591</v>
      </c>
      <c r="AL580" s="0" t="s">
        <v>7061</v>
      </c>
    </row>
    <row customHeight="1" ht="11.25">
      <c r="A581" s="0" t="s">
        <v>22</v>
      </c>
      <c r="B581" s="0" t="s">
        <v>48</v>
      </c>
      <c r="C581" s="0" t="s">
        <v>50</v>
      </c>
      <c r="D581" s="0" t="s">
        <v>22</v>
      </c>
      <c r="E581" s="0" t="s">
        <v>8075</v>
      </c>
      <c r="F581" s="0" t="s">
        <v>4556</v>
      </c>
      <c r="G581" s="0" t="s">
        <v>163</v>
      </c>
      <c r="H581" s="0" t="s">
        <v>4617</v>
      </c>
      <c r="I581" s="0" t="s">
        <v>4618</v>
      </c>
      <c r="J581" s="0" t="s">
        <v>8588</v>
      </c>
      <c r="K581" s="0" t="s">
        <v>8589</v>
      </c>
      <c r="L581" s="0" t="s">
        <v>7863</v>
      </c>
      <c r="M581" s="0" t="s">
        <v>4590</v>
      </c>
      <c r="N581" s="0" t="s">
        <v>137</v>
      </c>
      <c r="O581" s="0" t="s">
        <v>163</v>
      </c>
      <c r="P581" s="0" t="s">
        <v>4617</v>
      </c>
      <c r="Q581" s="0" t="s">
        <v>4618</v>
      </c>
      <c r="R581" s="0" t="s">
        <v>8588</v>
      </c>
      <c r="S581" s="0" t="s">
        <v>8589</v>
      </c>
      <c r="T581" s="0" t="s">
        <v>7043</v>
      </c>
      <c r="U581" s="0" t="s">
        <v>7044</v>
      </c>
      <c r="V581" s="0" t="s">
        <v>764</v>
      </c>
      <c r="W581" s="0" t="s">
        <v>7045</v>
      </c>
      <c r="X581" s="0" t="s">
        <v>7046</v>
      </c>
      <c r="Y581" s="0" t="s">
        <v>7044</v>
      </c>
      <c r="Z581" s="0" t="s">
        <v>8547</v>
      </c>
      <c r="AA581" s="0" t="s">
        <v>8548</v>
      </c>
      <c r="AB581" s="0" t="s">
        <v>7283</v>
      </c>
      <c r="AC581" s="0" t="s">
        <v>62</v>
      </c>
      <c r="AD581" s="0" t="s">
        <v>62</v>
      </c>
      <c r="AE581" s="0" t="s">
        <v>62</v>
      </c>
      <c r="AF581" s="0" t="s">
        <v>7300</v>
      </c>
      <c r="AG581" s="0" t="s">
        <v>8592</v>
      </c>
      <c r="AH581" s="0" t="s">
        <v>7300</v>
      </c>
      <c r="AI581" s="0" t="s">
        <v>8592</v>
      </c>
      <c r="AJ581" s="0" t="s">
        <v>7300</v>
      </c>
      <c r="AK581" s="0" t="s">
        <v>8592</v>
      </c>
      <c r="AL581" s="0" t="s">
        <v>7061</v>
      </c>
    </row>
    <row customHeight="1" ht="11.25">
      <c r="A582" s="0" t="s">
        <v>22</v>
      </c>
      <c r="B582" s="0" t="s">
        <v>48</v>
      </c>
      <c r="C582" s="0" t="s">
        <v>50</v>
      </c>
      <c r="D582" s="0" t="s">
        <v>22</v>
      </c>
      <c r="E582" s="0" t="s">
        <v>8075</v>
      </c>
      <c r="F582" s="0" t="s">
        <v>4556</v>
      </c>
      <c r="G582" s="0" t="s">
        <v>163</v>
      </c>
      <c r="H582" s="0" t="s">
        <v>4617</v>
      </c>
      <c r="I582" s="0" t="s">
        <v>4618</v>
      </c>
      <c r="J582" s="0" t="s">
        <v>8588</v>
      </c>
      <c r="K582" s="0" t="s">
        <v>8589</v>
      </c>
      <c r="L582" s="0" t="s">
        <v>7863</v>
      </c>
      <c r="M582" s="0" t="s">
        <v>4590</v>
      </c>
      <c r="N582" s="0" t="s">
        <v>137</v>
      </c>
      <c r="O582" s="0" t="s">
        <v>163</v>
      </c>
      <c r="P582" s="0" t="s">
        <v>4617</v>
      </c>
      <c r="Q582" s="0" t="s">
        <v>4618</v>
      </c>
      <c r="R582" s="0" t="s">
        <v>8588</v>
      </c>
      <c r="S582" s="0" t="s">
        <v>8589</v>
      </c>
      <c r="T582" s="0" t="s">
        <v>7043</v>
      </c>
      <c r="U582" s="0" t="s">
        <v>7044</v>
      </c>
      <c r="V582" s="0" t="s">
        <v>764</v>
      </c>
      <c r="W582" s="0" t="s">
        <v>7045</v>
      </c>
      <c r="X582" s="0" t="s">
        <v>7046</v>
      </c>
      <c r="Y582" s="0" t="s">
        <v>7044</v>
      </c>
      <c r="Z582" s="0" t="s">
        <v>8547</v>
      </c>
      <c r="AA582" s="0" t="s">
        <v>8548</v>
      </c>
      <c r="AB582" s="0" t="s">
        <v>7283</v>
      </c>
      <c r="AC582" s="0" t="s">
        <v>62</v>
      </c>
      <c r="AD582" s="0" t="s">
        <v>62</v>
      </c>
      <c r="AE582" s="0" t="s">
        <v>62</v>
      </c>
      <c r="AF582" s="0" t="s">
        <v>7300</v>
      </c>
      <c r="AG582" s="0" t="s">
        <v>8592</v>
      </c>
      <c r="AH582" s="0" t="s">
        <v>7300</v>
      </c>
      <c r="AI582" s="0" t="s">
        <v>8411</v>
      </c>
      <c r="AJ582" s="0" t="s">
        <v>7300</v>
      </c>
      <c r="AK582" s="0" t="s">
        <v>8411</v>
      </c>
      <c r="AL582" s="0" t="s">
        <v>7061</v>
      </c>
    </row>
    <row customHeight="1" ht="11.25">
      <c r="A583" s="0" t="s">
        <v>22</v>
      </c>
      <c r="B583" s="0" t="s">
        <v>48</v>
      </c>
      <c r="C583" s="0" t="s">
        <v>50</v>
      </c>
      <c r="D583" s="0" t="s">
        <v>22</v>
      </c>
      <c r="E583" s="0" t="s">
        <v>8331</v>
      </c>
      <c r="F583" s="0" t="s">
        <v>4556</v>
      </c>
      <c r="G583" s="0" t="s">
        <v>163</v>
      </c>
      <c r="H583" s="0" t="s">
        <v>6864</v>
      </c>
      <c r="I583" s="0" t="s">
        <v>6865</v>
      </c>
      <c r="J583" s="0" t="s">
        <v>8593</v>
      </c>
      <c r="K583" s="0" t="s">
        <v>8594</v>
      </c>
      <c r="L583" s="0" t="s">
        <v>8595</v>
      </c>
      <c r="M583" s="0" t="s">
        <v>4590</v>
      </c>
      <c r="N583" s="0" t="s">
        <v>137</v>
      </c>
      <c r="O583" s="0" t="s">
        <v>163</v>
      </c>
      <c r="P583" s="0" t="s">
        <v>6864</v>
      </c>
      <c r="Q583" s="0" t="s">
        <v>6865</v>
      </c>
      <c r="R583" s="0" t="s">
        <v>8593</v>
      </c>
      <c r="S583" s="0" t="s">
        <v>8594</v>
      </c>
      <c r="T583" s="0" t="s">
        <v>7043</v>
      </c>
      <c r="U583" s="0" t="s">
        <v>7044</v>
      </c>
      <c r="V583" s="0" t="s">
        <v>764</v>
      </c>
      <c r="W583" s="0" t="s">
        <v>7045</v>
      </c>
      <c r="X583" s="0" t="s">
        <v>7046</v>
      </c>
      <c r="Y583" s="0" t="s">
        <v>7044</v>
      </c>
      <c r="Z583" s="0" t="s">
        <v>147</v>
      </c>
      <c r="AA583" s="0" t="s">
        <v>8596</v>
      </c>
      <c r="AB583" s="0" t="s">
        <v>8597</v>
      </c>
      <c r="AC583" s="0" t="s">
        <v>62</v>
      </c>
      <c r="AD583" s="0" t="s">
        <v>62</v>
      </c>
      <c r="AE583" s="0" t="s">
        <v>62</v>
      </c>
      <c r="AF583" s="0" t="s">
        <v>8598</v>
      </c>
      <c r="AG583" s="0" t="s">
        <v>8599</v>
      </c>
      <c r="AH583" s="0" t="s">
        <v>8600</v>
      </c>
      <c r="AI583" s="0" t="s">
        <v>8599</v>
      </c>
      <c r="AJ583" s="0" t="s">
        <v>8600</v>
      </c>
      <c r="AK583" s="0" t="s">
        <v>8599</v>
      </c>
      <c r="AL583" s="0" t="s">
        <v>7061</v>
      </c>
    </row>
    <row customHeight="1" ht="11.25">
      <c r="A584" s="0" t="s">
        <v>22</v>
      </c>
      <c r="B584" s="0" t="s">
        <v>48</v>
      </c>
      <c r="C584" s="0" t="s">
        <v>50</v>
      </c>
      <c r="D584" s="0" t="s">
        <v>22</v>
      </c>
      <c r="E584" s="0" t="s">
        <v>8331</v>
      </c>
      <c r="F584" s="0" t="s">
        <v>4556</v>
      </c>
      <c r="G584" s="0" t="s">
        <v>163</v>
      </c>
      <c r="H584" s="0" t="s">
        <v>6864</v>
      </c>
      <c r="I584" s="0" t="s">
        <v>6865</v>
      </c>
      <c r="J584" s="0" t="s">
        <v>8593</v>
      </c>
      <c r="K584" s="0" t="s">
        <v>8594</v>
      </c>
      <c r="L584" s="0" t="s">
        <v>8595</v>
      </c>
      <c r="M584" s="0" t="s">
        <v>4590</v>
      </c>
      <c r="N584" s="0" t="s">
        <v>137</v>
      </c>
      <c r="O584" s="0" t="s">
        <v>163</v>
      </c>
      <c r="P584" s="0" t="s">
        <v>6864</v>
      </c>
      <c r="Q584" s="0" t="s">
        <v>6865</v>
      </c>
      <c r="R584" s="0" t="s">
        <v>8593</v>
      </c>
      <c r="S584" s="0" t="s">
        <v>8594</v>
      </c>
      <c r="T584" s="0" t="s">
        <v>7043</v>
      </c>
      <c r="U584" s="0" t="s">
        <v>7044</v>
      </c>
      <c r="V584" s="0" t="s">
        <v>764</v>
      </c>
      <c r="W584" s="0" t="s">
        <v>7045</v>
      </c>
      <c r="X584" s="0" t="s">
        <v>7046</v>
      </c>
      <c r="Y584" s="0" t="s">
        <v>7044</v>
      </c>
      <c r="Z584" s="0" t="s">
        <v>147</v>
      </c>
      <c r="AA584" s="0" t="s">
        <v>8596</v>
      </c>
      <c r="AB584" s="0" t="s">
        <v>8597</v>
      </c>
      <c r="AC584" s="0" t="s">
        <v>62</v>
      </c>
      <c r="AD584" s="0" t="s">
        <v>62</v>
      </c>
      <c r="AE584" s="0" t="s">
        <v>62</v>
      </c>
      <c r="AF584" s="0" t="s">
        <v>8598</v>
      </c>
      <c r="AG584" s="0" t="s">
        <v>8599</v>
      </c>
      <c r="AH584" s="0" t="s">
        <v>8598</v>
      </c>
      <c r="AI584" s="0" t="s">
        <v>8599</v>
      </c>
      <c r="AJ584" s="0" t="s">
        <v>8598</v>
      </c>
      <c r="AK584" s="0" t="s">
        <v>8599</v>
      </c>
      <c r="AL584" s="0" t="s">
        <v>7061</v>
      </c>
    </row>
    <row customHeight="1" ht="11.25">
      <c r="A585" s="0" t="s">
        <v>22</v>
      </c>
      <c r="B585" s="0" t="s">
        <v>48</v>
      </c>
      <c r="C585" s="0" t="s">
        <v>50</v>
      </c>
      <c r="D585" s="0" t="s">
        <v>22</v>
      </c>
      <c r="E585" s="0" t="s">
        <v>8084</v>
      </c>
      <c r="F585" s="0" t="s">
        <v>4556</v>
      </c>
      <c r="G585" s="0" t="s">
        <v>163</v>
      </c>
      <c r="H585" s="0" t="s">
        <v>6864</v>
      </c>
      <c r="I585" s="0" t="s">
        <v>6865</v>
      </c>
      <c r="J585" s="0" t="s">
        <v>8601</v>
      </c>
      <c r="K585" s="0" t="s">
        <v>8602</v>
      </c>
      <c r="L585" s="0" t="s">
        <v>8224</v>
      </c>
      <c r="M585" s="0" t="s">
        <v>137</v>
      </c>
      <c r="N585" s="0" t="s">
        <v>137</v>
      </c>
      <c r="O585" s="0" t="s">
        <v>163</v>
      </c>
      <c r="P585" s="0" t="s">
        <v>6864</v>
      </c>
      <c r="Q585" s="0" t="s">
        <v>6865</v>
      </c>
      <c r="R585" s="0" t="s">
        <v>8601</v>
      </c>
      <c r="S585" s="0" t="s">
        <v>8602</v>
      </c>
      <c r="T585" s="0" t="s">
        <v>7043</v>
      </c>
      <c r="U585" s="0" t="s">
        <v>7044</v>
      </c>
      <c r="V585" s="0" t="s">
        <v>764</v>
      </c>
      <c r="W585" s="0" t="s">
        <v>7045</v>
      </c>
      <c r="X585" s="0" t="s">
        <v>7046</v>
      </c>
      <c r="Y585" s="0" t="s">
        <v>7044</v>
      </c>
      <c r="Z585" s="0" t="s">
        <v>147</v>
      </c>
      <c r="AA585" s="0" t="s">
        <v>8596</v>
      </c>
      <c r="AB585" s="0" t="s">
        <v>8597</v>
      </c>
      <c r="AC585" s="0" t="s">
        <v>62</v>
      </c>
      <c r="AD585" s="0" t="s">
        <v>62</v>
      </c>
      <c r="AE585" s="0" t="s">
        <v>62</v>
      </c>
      <c r="AF585" s="0" t="s">
        <v>7189</v>
      </c>
      <c r="AG585" s="0" t="s">
        <v>8603</v>
      </c>
      <c r="AH585" s="0" t="s">
        <v>7189</v>
      </c>
      <c r="AI585" s="0" t="s">
        <v>8603</v>
      </c>
      <c r="AJ585" s="0" t="s">
        <v>7189</v>
      </c>
      <c r="AK585" s="0" t="s">
        <v>8603</v>
      </c>
      <c r="AL585" s="0" t="s">
        <v>7061</v>
      </c>
    </row>
    <row customHeight="1" ht="11.25">
      <c r="A586" s="0" t="s">
        <v>22</v>
      </c>
      <c r="B586" s="0" t="s">
        <v>48</v>
      </c>
      <c r="C586" s="0" t="s">
        <v>50</v>
      </c>
      <c r="D586" s="0" t="s">
        <v>22</v>
      </c>
      <c r="E586" s="0" t="s">
        <v>8084</v>
      </c>
      <c r="F586" s="0" t="s">
        <v>4556</v>
      </c>
      <c r="G586" s="0" t="s">
        <v>163</v>
      </c>
      <c r="H586" s="0" t="s">
        <v>6864</v>
      </c>
      <c r="I586" s="0" t="s">
        <v>6865</v>
      </c>
      <c r="J586" s="0" t="s">
        <v>8601</v>
      </c>
      <c r="K586" s="0" t="s">
        <v>8602</v>
      </c>
      <c r="L586" s="0" t="s">
        <v>8224</v>
      </c>
      <c r="M586" s="0" t="s">
        <v>137</v>
      </c>
      <c r="N586" s="0" t="s">
        <v>137</v>
      </c>
      <c r="O586" s="0" t="s">
        <v>163</v>
      </c>
      <c r="P586" s="0" t="s">
        <v>6864</v>
      </c>
      <c r="Q586" s="0" t="s">
        <v>6865</v>
      </c>
      <c r="R586" s="0" t="s">
        <v>8601</v>
      </c>
      <c r="S586" s="0" t="s">
        <v>8602</v>
      </c>
      <c r="T586" s="0" t="s">
        <v>7043</v>
      </c>
      <c r="U586" s="0" t="s">
        <v>7044</v>
      </c>
      <c r="V586" s="0" t="s">
        <v>764</v>
      </c>
      <c r="W586" s="0" t="s">
        <v>7045</v>
      </c>
      <c r="X586" s="0" t="s">
        <v>7046</v>
      </c>
      <c r="Y586" s="0" t="s">
        <v>7044</v>
      </c>
      <c r="Z586" s="0" t="s">
        <v>147</v>
      </c>
      <c r="AA586" s="0" t="s">
        <v>8596</v>
      </c>
      <c r="AB586" s="0" t="s">
        <v>8597</v>
      </c>
      <c r="AC586" s="0" t="s">
        <v>62</v>
      </c>
      <c r="AD586" s="0" t="s">
        <v>62</v>
      </c>
      <c r="AE586" s="0" t="s">
        <v>62</v>
      </c>
      <c r="AF586" s="0" t="s">
        <v>7189</v>
      </c>
      <c r="AG586" s="0" t="s">
        <v>8603</v>
      </c>
      <c r="AH586" s="0" t="s">
        <v>7189</v>
      </c>
      <c r="AI586" s="0" t="s">
        <v>8604</v>
      </c>
      <c r="AJ586" s="0" t="s">
        <v>7189</v>
      </c>
      <c r="AK586" s="0" t="s">
        <v>8604</v>
      </c>
      <c r="AL586" s="0" t="s">
        <v>7061</v>
      </c>
    </row>
    <row customHeight="1" ht="11.25">
      <c r="A587" s="0" t="s">
        <v>22</v>
      </c>
      <c r="B587" s="0" t="s">
        <v>48</v>
      </c>
      <c r="C587" s="0" t="s">
        <v>50</v>
      </c>
      <c r="D587" s="0" t="s">
        <v>22</v>
      </c>
      <c r="E587" s="0" t="s">
        <v>8005</v>
      </c>
      <c r="F587" s="0" t="s">
        <v>4556</v>
      </c>
      <c r="G587" s="0" t="s">
        <v>163</v>
      </c>
      <c r="H587" s="0" t="s">
        <v>6864</v>
      </c>
      <c r="I587" s="0" t="s">
        <v>6865</v>
      </c>
      <c r="J587" s="0" t="s">
        <v>8605</v>
      </c>
      <c r="K587" s="0" t="s">
        <v>8606</v>
      </c>
      <c r="L587" s="0" t="s">
        <v>8607</v>
      </c>
      <c r="M587" s="0" t="s">
        <v>174</v>
      </c>
      <c r="N587" s="0" t="s">
        <v>137</v>
      </c>
      <c r="O587" s="0" t="s">
        <v>163</v>
      </c>
      <c r="P587" s="0" t="s">
        <v>6864</v>
      </c>
      <c r="Q587" s="0" t="s">
        <v>6865</v>
      </c>
      <c r="R587" s="0" t="s">
        <v>8605</v>
      </c>
      <c r="S587" s="0" t="s">
        <v>8606</v>
      </c>
      <c r="T587" s="0" t="s">
        <v>7043</v>
      </c>
      <c r="U587" s="0" t="s">
        <v>7044</v>
      </c>
      <c r="V587" s="0" t="s">
        <v>764</v>
      </c>
      <c r="W587" s="0" t="s">
        <v>7045</v>
      </c>
      <c r="X587" s="0" t="s">
        <v>7046</v>
      </c>
      <c r="Y587" s="0" t="s">
        <v>7044</v>
      </c>
      <c r="Z587" s="0" t="s">
        <v>147</v>
      </c>
      <c r="AA587" s="0" t="s">
        <v>8596</v>
      </c>
      <c r="AB587" s="0" t="s">
        <v>8597</v>
      </c>
      <c r="AC587" s="0" t="s">
        <v>62</v>
      </c>
      <c r="AD587" s="0" t="s">
        <v>62</v>
      </c>
      <c r="AE587" s="0" t="s">
        <v>62</v>
      </c>
      <c r="AF587" s="0" t="s">
        <v>7300</v>
      </c>
      <c r="AG587" s="0" t="s">
        <v>8608</v>
      </c>
      <c r="AH587" s="0" t="s">
        <v>7300</v>
      </c>
      <c r="AI587" s="0" t="s">
        <v>8608</v>
      </c>
      <c r="AJ587" s="0" t="s">
        <v>7300</v>
      </c>
      <c r="AK587" s="0" t="s">
        <v>8608</v>
      </c>
      <c r="AL587" s="0" t="s">
        <v>7061</v>
      </c>
    </row>
    <row customHeight="1" ht="11.25">
      <c r="A588" s="0" t="s">
        <v>22</v>
      </c>
      <c r="B588" s="0" t="s">
        <v>48</v>
      </c>
      <c r="C588" s="0" t="s">
        <v>50</v>
      </c>
      <c r="D588" s="0" t="s">
        <v>22</v>
      </c>
      <c r="E588" s="0" t="s">
        <v>8005</v>
      </c>
      <c r="F588" s="0" t="s">
        <v>4556</v>
      </c>
      <c r="G588" s="0" t="s">
        <v>163</v>
      </c>
      <c r="H588" s="0" t="s">
        <v>6864</v>
      </c>
      <c r="I588" s="0" t="s">
        <v>6865</v>
      </c>
      <c r="J588" s="0" t="s">
        <v>8605</v>
      </c>
      <c r="K588" s="0" t="s">
        <v>8606</v>
      </c>
      <c r="L588" s="0" t="s">
        <v>8607</v>
      </c>
      <c r="M588" s="0" t="s">
        <v>174</v>
      </c>
      <c r="N588" s="0" t="s">
        <v>137</v>
      </c>
      <c r="O588" s="0" t="s">
        <v>163</v>
      </c>
      <c r="P588" s="0" t="s">
        <v>6864</v>
      </c>
      <c r="Q588" s="0" t="s">
        <v>6865</v>
      </c>
      <c r="R588" s="0" t="s">
        <v>8605</v>
      </c>
      <c r="S588" s="0" t="s">
        <v>8606</v>
      </c>
      <c r="T588" s="0" t="s">
        <v>7043</v>
      </c>
      <c r="U588" s="0" t="s">
        <v>7044</v>
      </c>
      <c r="V588" s="0" t="s">
        <v>764</v>
      </c>
      <c r="W588" s="0" t="s">
        <v>7045</v>
      </c>
      <c r="X588" s="0" t="s">
        <v>7046</v>
      </c>
      <c r="Y588" s="0" t="s">
        <v>7044</v>
      </c>
      <c r="Z588" s="0" t="s">
        <v>147</v>
      </c>
      <c r="AA588" s="0" t="s">
        <v>8596</v>
      </c>
      <c r="AB588" s="0" t="s">
        <v>8597</v>
      </c>
      <c r="AC588" s="0" t="s">
        <v>62</v>
      </c>
      <c r="AD588" s="0" t="s">
        <v>62</v>
      </c>
      <c r="AE588" s="0" t="s">
        <v>62</v>
      </c>
      <c r="AF588" s="0" t="s">
        <v>7300</v>
      </c>
      <c r="AG588" s="0" t="s">
        <v>8608</v>
      </c>
      <c r="AH588" s="0" t="s">
        <v>7300</v>
      </c>
      <c r="AI588" s="0" t="s">
        <v>8608</v>
      </c>
      <c r="AJ588" s="0" t="s">
        <v>7300</v>
      </c>
      <c r="AK588" s="0" t="s">
        <v>8608</v>
      </c>
      <c r="AL588" s="0" t="s">
        <v>7061</v>
      </c>
    </row>
    <row customHeight="1" ht="11.25">
      <c r="A589" s="0" t="s">
        <v>22</v>
      </c>
      <c r="B589" s="0" t="s">
        <v>48</v>
      </c>
      <c r="C589" s="0" t="s">
        <v>50</v>
      </c>
      <c r="D589" s="0" t="s">
        <v>22</v>
      </c>
      <c r="E589" s="0" t="s">
        <v>7980</v>
      </c>
      <c r="F589" s="0" t="s">
        <v>4556</v>
      </c>
      <c r="G589" s="0" t="s">
        <v>163</v>
      </c>
      <c r="H589" s="0" t="s">
        <v>6864</v>
      </c>
      <c r="I589" s="0" t="s">
        <v>6865</v>
      </c>
      <c r="J589" s="0" t="s">
        <v>8605</v>
      </c>
      <c r="K589" s="0" t="s">
        <v>8606</v>
      </c>
      <c r="L589" s="0" t="s">
        <v>7068</v>
      </c>
      <c r="M589" s="0" t="s">
        <v>5322</v>
      </c>
      <c r="N589" s="0" t="s">
        <v>137</v>
      </c>
      <c r="O589" s="0" t="s">
        <v>163</v>
      </c>
      <c r="P589" s="0" t="s">
        <v>6864</v>
      </c>
      <c r="Q589" s="0" t="s">
        <v>6865</v>
      </c>
      <c r="R589" s="0" t="s">
        <v>8605</v>
      </c>
      <c r="S589" s="0" t="s">
        <v>8606</v>
      </c>
      <c r="T589" s="0" t="s">
        <v>7043</v>
      </c>
      <c r="U589" s="0" t="s">
        <v>7044</v>
      </c>
      <c r="V589" s="0" t="s">
        <v>764</v>
      </c>
      <c r="W589" s="0" t="s">
        <v>7045</v>
      </c>
      <c r="X589" s="0" t="s">
        <v>7046</v>
      </c>
      <c r="Y589" s="0" t="s">
        <v>7044</v>
      </c>
      <c r="Z589" s="0" t="s">
        <v>147</v>
      </c>
      <c r="AA589" s="0" t="s">
        <v>8596</v>
      </c>
      <c r="AB589" s="0" t="s">
        <v>8597</v>
      </c>
      <c r="AC589" s="0" t="s">
        <v>62</v>
      </c>
      <c r="AD589" s="0" t="s">
        <v>62</v>
      </c>
      <c r="AE589" s="0" t="s">
        <v>62</v>
      </c>
      <c r="AF589" s="0" t="s">
        <v>7184</v>
      </c>
      <c r="AG589" s="0" t="s">
        <v>8609</v>
      </c>
      <c r="AH589" s="0" t="s">
        <v>7184</v>
      </c>
      <c r="AI589" s="0" t="s">
        <v>8609</v>
      </c>
      <c r="AJ589" s="0" t="s">
        <v>7184</v>
      </c>
      <c r="AK589" s="0" t="s">
        <v>8609</v>
      </c>
      <c r="AL589" s="0" t="s">
        <v>7061</v>
      </c>
    </row>
    <row customHeight="1" ht="11.25">
      <c r="A590" s="0" t="s">
        <v>22</v>
      </c>
      <c r="B590" s="0" t="s">
        <v>48</v>
      </c>
      <c r="C590" s="0" t="s">
        <v>50</v>
      </c>
      <c r="D590" s="0" t="s">
        <v>22</v>
      </c>
      <c r="E590" s="0" t="s">
        <v>7980</v>
      </c>
      <c r="F590" s="0" t="s">
        <v>4556</v>
      </c>
      <c r="G590" s="0" t="s">
        <v>163</v>
      </c>
      <c r="H590" s="0" t="s">
        <v>6864</v>
      </c>
      <c r="I590" s="0" t="s">
        <v>6865</v>
      </c>
      <c r="J590" s="0" t="s">
        <v>8605</v>
      </c>
      <c r="K590" s="0" t="s">
        <v>8606</v>
      </c>
      <c r="L590" s="0" t="s">
        <v>7068</v>
      </c>
      <c r="M590" s="0" t="s">
        <v>5322</v>
      </c>
      <c r="N590" s="0" t="s">
        <v>137</v>
      </c>
      <c r="O590" s="0" t="s">
        <v>163</v>
      </c>
      <c r="P590" s="0" t="s">
        <v>6864</v>
      </c>
      <c r="Q590" s="0" t="s">
        <v>6865</v>
      </c>
      <c r="R590" s="0" t="s">
        <v>8605</v>
      </c>
      <c r="S590" s="0" t="s">
        <v>8606</v>
      </c>
      <c r="T590" s="0" t="s">
        <v>7043</v>
      </c>
      <c r="U590" s="0" t="s">
        <v>7044</v>
      </c>
      <c r="V590" s="0" t="s">
        <v>764</v>
      </c>
      <c r="W590" s="0" t="s">
        <v>7045</v>
      </c>
      <c r="X590" s="0" t="s">
        <v>7046</v>
      </c>
      <c r="Y590" s="0" t="s">
        <v>7044</v>
      </c>
      <c r="Z590" s="0" t="s">
        <v>147</v>
      </c>
      <c r="AA590" s="0" t="s">
        <v>8596</v>
      </c>
      <c r="AB590" s="0" t="s">
        <v>8597</v>
      </c>
      <c r="AC590" s="0" t="s">
        <v>62</v>
      </c>
      <c r="AD590" s="0" t="s">
        <v>62</v>
      </c>
      <c r="AE590" s="0" t="s">
        <v>62</v>
      </c>
      <c r="AF590" s="0" t="s">
        <v>7184</v>
      </c>
      <c r="AG590" s="0" t="s">
        <v>8609</v>
      </c>
      <c r="AH590" s="0" t="s">
        <v>7184</v>
      </c>
      <c r="AI590" s="0" t="s">
        <v>8609</v>
      </c>
      <c r="AJ590" s="0" t="s">
        <v>7184</v>
      </c>
      <c r="AK590" s="0" t="s">
        <v>8609</v>
      </c>
      <c r="AL590" s="0" t="s">
        <v>7061</v>
      </c>
    </row>
    <row customHeight="1" ht="11.25">
      <c r="A591" s="0" t="s">
        <v>22</v>
      </c>
      <c r="B591" s="0" t="s">
        <v>48</v>
      </c>
      <c r="C591" s="0" t="s">
        <v>50</v>
      </c>
      <c r="D591" s="0" t="s">
        <v>22</v>
      </c>
      <c r="E591" s="0" t="s">
        <v>8610</v>
      </c>
      <c r="F591" s="0" t="s">
        <v>4556</v>
      </c>
      <c r="G591" s="0" t="s">
        <v>163</v>
      </c>
      <c r="H591" s="0" t="s">
        <v>6864</v>
      </c>
      <c r="I591" s="0" t="s">
        <v>6865</v>
      </c>
      <c r="J591" s="0" t="s">
        <v>8605</v>
      </c>
      <c r="K591" s="0" t="s">
        <v>8606</v>
      </c>
      <c r="L591" s="0" t="s">
        <v>8611</v>
      </c>
      <c r="M591" s="0" t="s">
        <v>8344</v>
      </c>
      <c r="N591" s="0" t="s">
        <v>137</v>
      </c>
      <c r="O591" s="0" t="s">
        <v>163</v>
      </c>
      <c r="P591" s="0" t="s">
        <v>6864</v>
      </c>
      <c r="Q591" s="0" t="s">
        <v>6865</v>
      </c>
      <c r="R591" s="0" t="s">
        <v>8605</v>
      </c>
      <c r="S591" s="0" t="s">
        <v>8606</v>
      </c>
      <c r="T591" s="0" t="s">
        <v>7043</v>
      </c>
      <c r="U591" s="0" t="s">
        <v>7044</v>
      </c>
      <c r="V591" s="0" t="s">
        <v>764</v>
      </c>
      <c r="W591" s="0" t="s">
        <v>7045</v>
      </c>
      <c r="X591" s="0" t="s">
        <v>7046</v>
      </c>
      <c r="Y591" s="0" t="s">
        <v>7044</v>
      </c>
      <c r="Z591" s="0" t="s">
        <v>147</v>
      </c>
      <c r="AA591" s="0" t="s">
        <v>8596</v>
      </c>
      <c r="AB591" s="0" t="s">
        <v>8597</v>
      </c>
      <c r="AC591" s="0" t="s">
        <v>62</v>
      </c>
      <c r="AD591" s="0" t="s">
        <v>62</v>
      </c>
      <c r="AE591" s="0" t="s">
        <v>62</v>
      </c>
      <c r="AF591" s="0" t="s">
        <v>7184</v>
      </c>
      <c r="AG591" s="0" t="s">
        <v>8566</v>
      </c>
      <c r="AH591" s="0" t="s">
        <v>7184</v>
      </c>
      <c r="AI591" s="0" t="s">
        <v>8566</v>
      </c>
      <c r="AJ591" s="0" t="s">
        <v>7184</v>
      </c>
      <c r="AK591" s="0" t="s">
        <v>8566</v>
      </c>
      <c r="AL591" s="0" t="s">
        <v>7061</v>
      </c>
    </row>
    <row customHeight="1" ht="11.25">
      <c r="A592" s="0" t="s">
        <v>22</v>
      </c>
      <c r="B592" s="0" t="s">
        <v>48</v>
      </c>
      <c r="C592" s="0" t="s">
        <v>50</v>
      </c>
      <c r="D592" s="0" t="s">
        <v>22</v>
      </c>
      <c r="E592" s="0" t="s">
        <v>8610</v>
      </c>
      <c r="F592" s="0" t="s">
        <v>4556</v>
      </c>
      <c r="G592" s="0" t="s">
        <v>163</v>
      </c>
      <c r="H592" s="0" t="s">
        <v>6864</v>
      </c>
      <c r="I592" s="0" t="s">
        <v>6865</v>
      </c>
      <c r="J592" s="0" t="s">
        <v>8605</v>
      </c>
      <c r="K592" s="0" t="s">
        <v>8606</v>
      </c>
      <c r="L592" s="0" t="s">
        <v>8611</v>
      </c>
      <c r="M592" s="0" t="s">
        <v>8344</v>
      </c>
      <c r="N592" s="0" t="s">
        <v>137</v>
      </c>
      <c r="O592" s="0" t="s">
        <v>163</v>
      </c>
      <c r="P592" s="0" t="s">
        <v>6864</v>
      </c>
      <c r="Q592" s="0" t="s">
        <v>6865</v>
      </c>
      <c r="R592" s="0" t="s">
        <v>8605</v>
      </c>
      <c r="S592" s="0" t="s">
        <v>8606</v>
      </c>
      <c r="T592" s="0" t="s">
        <v>7043</v>
      </c>
      <c r="U592" s="0" t="s">
        <v>7044</v>
      </c>
      <c r="V592" s="0" t="s">
        <v>764</v>
      </c>
      <c r="W592" s="0" t="s">
        <v>7045</v>
      </c>
      <c r="X592" s="0" t="s">
        <v>7046</v>
      </c>
      <c r="Y592" s="0" t="s">
        <v>7044</v>
      </c>
      <c r="Z592" s="0" t="s">
        <v>147</v>
      </c>
      <c r="AA592" s="0" t="s">
        <v>8596</v>
      </c>
      <c r="AB592" s="0" t="s">
        <v>8597</v>
      </c>
      <c r="AC592" s="0" t="s">
        <v>62</v>
      </c>
      <c r="AD592" s="0" t="s">
        <v>62</v>
      </c>
      <c r="AE592" s="0" t="s">
        <v>62</v>
      </c>
      <c r="AF592" s="0" t="s">
        <v>7184</v>
      </c>
      <c r="AG592" s="0" t="s">
        <v>8566</v>
      </c>
      <c r="AH592" s="0" t="s">
        <v>7184</v>
      </c>
      <c r="AI592" s="0" t="s">
        <v>8566</v>
      </c>
      <c r="AJ592" s="0" t="s">
        <v>7184</v>
      </c>
      <c r="AK592" s="0" t="s">
        <v>8566</v>
      </c>
      <c r="AL592" s="0" t="s">
        <v>7061</v>
      </c>
    </row>
    <row customHeight="1" ht="11.25">
      <c r="A593" s="0" t="s">
        <v>22</v>
      </c>
      <c r="B593" s="0" t="s">
        <v>48</v>
      </c>
      <c r="C593" s="0" t="s">
        <v>50</v>
      </c>
      <c r="D593" s="0" t="s">
        <v>22</v>
      </c>
      <c r="E593" s="0" t="s">
        <v>8612</v>
      </c>
      <c r="F593" s="0" t="s">
        <v>4556</v>
      </c>
      <c r="G593" s="0" t="s">
        <v>163</v>
      </c>
      <c r="H593" s="0" t="s">
        <v>6864</v>
      </c>
      <c r="I593" s="0" t="s">
        <v>6865</v>
      </c>
      <c r="J593" s="0" t="s">
        <v>8605</v>
      </c>
      <c r="K593" s="0" t="s">
        <v>8606</v>
      </c>
      <c r="L593" s="0" t="s">
        <v>7822</v>
      </c>
      <c r="M593" s="0" t="s">
        <v>8613</v>
      </c>
      <c r="N593" s="0" t="s">
        <v>137</v>
      </c>
      <c r="O593" s="0" t="s">
        <v>163</v>
      </c>
      <c r="P593" s="0" t="s">
        <v>6864</v>
      </c>
      <c r="Q593" s="0" t="s">
        <v>6865</v>
      </c>
      <c r="R593" s="0" t="s">
        <v>8605</v>
      </c>
      <c r="S593" s="0" t="s">
        <v>8606</v>
      </c>
      <c r="T593" s="0" t="s">
        <v>7101</v>
      </c>
      <c r="U593" s="0" t="s">
        <v>7481</v>
      </c>
      <c r="V593" s="0" t="s">
        <v>764</v>
      </c>
      <c r="W593" s="0" t="s">
        <v>7045</v>
      </c>
      <c r="X593" s="0" t="s">
        <v>7482</v>
      </c>
      <c r="Y593" s="0" t="s">
        <v>7102</v>
      </c>
      <c r="Z593" s="0" t="s">
        <v>4590</v>
      </c>
      <c r="AA593" s="0" t="s">
        <v>4514</v>
      </c>
      <c r="AB593" s="0" t="s">
        <v>7283</v>
      </c>
      <c r="AC593" s="0" t="s">
        <v>62</v>
      </c>
      <c r="AD593" s="0" t="s">
        <v>62</v>
      </c>
      <c r="AE593" s="0" t="s">
        <v>62</v>
      </c>
      <c r="AF593" s="0" t="s">
        <v>7184</v>
      </c>
      <c r="AG593" s="0" t="s">
        <v>7467</v>
      </c>
      <c r="AH593" s="0" t="s">
        <v>7184</v>
      </c>
      <c r="AI593" s="0" t="s">
        <v>7467</v>
      </c>
      <c r="AJ593" s="0" t="s">
        <v>7184</v>
      </c>
      <c r="AK593" s="0" t="s">
        <v>7467</v>
      </c>
      <c r="AL593" s="0" t="s">
        <v>7061</v>
      </c>
    </row>
    <row customHeight="1" ht="11.25">
      <c r="A594" s="0" t="s">
        <v>22</v>
      </c>
      <c r="B594" s="0" t="s">
        <v>48</v>
      </c>
      <c r="C594" s="0" t="s">
        <v>50</v>
      </c>
      <c r="D594" s="0" t="s">
        <v>22</v>
      </c>
      <c r="E594" s="0" t="s">
        <v>8612</v>
      </c>
      <c r="F594" s="0" t="s">
        <v>4556</v>
      </c>
      <c r="G594" s="0" t="s">
        <v>163</v>
      </c>
      <c r="H594" s="0" t="s">
        <v>6864</v>
      </c>
      <c r="I594" s="0" t="s">
        <v>6865</v>
      </c>
      <c r="J594" s="0" t="s">
        <v>8605</v>
      </c>
      <c r="K594" s="0" t="s">
        <v>8606</v>
      </c>
      <c r="L594" s="0" t="s">
        <v>7822</v>
      </c>
      <c r="M594" s="0" t="s">
        <v>8613</v>
      </c>
      <c r="N594" s="0" t="s">
        <v>137</v>
      </c>
      <c r="O594" s="0" t="s">
        <v>163</v>
      </c>
      <c r="P594" s="0" t="s">
        <v>6864</v>
      </c>
      <c r="Q594" s="0" t="s">
        <v>6865</v>
      </c>
      <c r="R594" s="0" t="s">
        <v>8605</v>
      </c>
      <c r="S594" s="0" t="s">
        <v>8606</v>
      </c>
      <c r="T594" s="0" t="s">
        <v>7101</v>
      </c>
      <c r="U594" s="0" t="s">
        <v>7481</v>
      </c>
      <c r="V594" s="0" t="s">
        <v>764</v>
      </c>
      <c r="W594" s="0" t="s">
        <v>7045</v>
      </c>
      <c r="X594" s="0" t="s">
        <v>7482</v>
      </c>
      <c r="Y594" s="0" t="s">
        <v>7102</v>
      </c>
      <c r="Z594" s="0" t="s">
        <v>4590</v>
      </c>
      <c r="AA594" s="0" t="s">
        <v>4514</v>
      </c>
      <c r="AB594" s="0" t="s">
        <v>7283</v>
      </c>
      <c r="AC594" s="0" t="s">
        <v>62</v>
      </c>
      <c r="AD594" s="0" t="s">
        <v>62</v>
      </c>
      <c r="AE594" s="0" t="s">
        <v>62</v>
      </c>
      <c r="AF594" s="0" t="s">
        <v>7184</v>
      </c>
      <c r="AG594" s="0" t="s">
        <v>7467</v>
      </c>
      <c r="AH594" s="0" t="s">
        <v>7184</v>
      </c>
      <c r="AI594" s="0" t="s">
        <v>7467</v>
      </c>
      <c r="AJ594" s="0" t="s">
        <v>7184</v>
      </c>
      <c r="AK594" s="0" t="s">
        <v>7467</v>
      </c>
      <c r="AL594" s="0" t="s">
        <v>7061</v>
      </c>
    </row>
    <row customHeight="1" ht="11.25">
      <c r="A595" s="0" t="s">
        <v>22</v>
      </c>
      <c r="B595" s="0" t="s">
        <v>48</v>
      </c>
      <c r="C595" s="0" t="s">
        <v>50</v>
      </c>
      <c r="D595" s="0" t="s">
        <v>22</v>
      </c>
      <c r="E595" s="0" t="s">
        <v>7075</v>
      </c>
      <c r="F595" s="0" t="s">
        <v>4556</v>
      </c>
      <c r="G595" s="0" t="s">
        <v>163</v>
      </c>
      <c r="H595" s="0" t="s">
        <v>6864</v>
      </c>
      <c r="I595" s="0" t="s">
        <v>6865</v>
      </c>
      <c r="J595" s="0" t="s">
        <v>8605</v>
      </c>
      <c r="K595" s="0" t="s">
        <v>8606</v>
      </c>
      <c r="L595" s="0" t="s">
        <v>8614</v>
      </c>
      <c r="M595" s="0" t="s">
        <v>5287</v>
      </c>
      <c r="N595" s="0" t="s">
        <v>137</v>
      </c>
      <c r="O595" s="0" t="s">
        <v>163</v>
      </c>
      <c r="P595" s="0" t="s">
        <v>6864</v>
      </c>
      <c r="Q595" s="0" t="s">
        <v>6865</v>
      </c>
      <c r="R595" s="0" t="s">
        <v>8605</v>
      </c>
      <c r="S595" s="0" t="s">
        <v>8606</v>
      </c>
      <c r="T595" s="0" t="s">
        <v>7043</v>
      </c>
      <c r="U595" s="0" t="s">
        <v>7044</v>
      </c>
      <c r="V595" s="0" t="s">
        <v>764</v>
      </c>
      <c r="W595" s="0" t="s">
        <v>7045</v>
      </c>
      <c r="X595" s="0" t="s">
        <v>7046</v>
      </c>
      <c r="Y595" s="0" t="s">
        <v>7044</v>
      </c>
      <c r="Z595" s="0" t="s">
        <v>147</v>
      </c>
      <c r="AA595" s="0" t="s">
        <v>8596</v>
      </c>
      <c r="AB595" s="0" t="s">
        <v>8597</v>
      </c>
      <c r="AC595" s="0" t="s">
        <v>62</v>
      </c>
      <c r="AD595" s="0" t="s">
        <v>62</v>
      </c>
      <c r="AE595" s="0" t="s">
        <v>62</v>
      </c>
      <c r="AF595" s="0" t="s">
        <v>8615</v>
      </c>
      <c r="AG595" s="0" t="s">
        <v>8616</v>
      </c>
      <c r="AH595" s="0" t="s">
        <v>8615</v>
      </c>
      <c r="AI595" s="0" t="s">
        <v>8616</v>
      </c>
      <c r="AJ595" s="0" t="s">
        <v>8615</v>
      </c>
      <c r="AK595" s="0" t="s">
        <v>8616</v>
      </c>
      <c r="AL595" s="0" t="s">
        <v>7061</v>
      </c>
    </row>
    <row customHeight="1" ht="11.25">
      <c r="A596" s="0" t="s">
        <v>22</v>
      </c>
      <c r="B596" s="0" t="s">
        <v>48</v>
      </c>
      <c r="C596" s="0" t="s">
        <v>50</v>
      </c>
      <c r="D596" s="0" t="s">
        <v>22</v>
      </c>
      <c r="E596" s="0" t="s">
        <v>7075</v>
      </c>
      <c r="F596" s="0" t="s">
        <v>4556</v>
      </c>
      <c r="G596" s="0" t="s">
        <v>163</v>
      </c>
      <c r="H596" s="0" t="s">
        <v>6864</v>
      </c>
      <c r="I596" s="0" t="s">
        <v>6865</v>
      </c>
      <c r="J596" s="0" t="s">
        <v>8605</v>
      </c>
      <c r="K596" s="0" t="s">
        <v>8606</v>
      </c>
      <c r="L596" s="0" t="s">
        <v>8614</v>
      </c>
      <c r="M596" s="0" t="s">
        <v>5287</v>
      </c>
      <c r="N596" s="0" t="s">
        <v>137</v>
      </c>
      <c r="O596" s="0" t="s">
        <v>163</v>
      </c>
      <c r="P596" s="0" t="s">
        <v>6864</v>
      </c>
      <c r="Q596" s="0" t="s">
        <v>6865</v>
      </c>
      <c r="R596" s="0" t="s">
        <v>8605</v>
      </c>
      <c r="S596" s="0" t="s">
        <v>8606</v>
      </c>
      <c r="T596" s="0" t="s">
        <v>7043</v>
      </c>
      <c r="U596" s="0" t="s">
        <v>7044</v>
      </c>
      <c r="V596" s="0" t="s">
        <v>764</v>
      </c>
      <c r="W596" s="0" t="s">
        <v>7045</v>
      </c>
      <c r="X596" s="0" t="s">
        <v>7046</v>
      </c>
      <c r="Y596" s="0" t="s">
        <v>7044</v>
      </c>
      <c r="Z596" s="0" t="s">
        <v>147</v>
      </c>
      <c r="AA596" s="0" t="s">
        <v>8596</v>
      </c>
      <c r="AB596" s="0" t="s">
        <v>8597</v>
      </c>
      <c r="AC596" s="0" t="s">
        <v>62</v>
      </c>
      <c r="AD596" s="0" t="s">
        <v>62</v>
      </c>
      <c r="AE596" s="0" t="s">
        <v>62</v>
      </c>
      <c r="AF596" s="0" t="s">
        <v>8615</v>
      </c>
      <c r="AG596" s="0" t="s">
        <v>8616</v>
      </c>
      <c r="AH596" s="0" t="s">
        <v>8617</v>
      </c>
      <c r="AI596" s="0" t="s">
        <v>8525</v>
      </c>
      <c r="AJ596" s="0" t="s">
        <v>8617</v>
      </c>
      <c r="AK596" s="0" t="s">
        <v>8525</v>
      </c>
      <c r="AL596" s="0" t="s">
        <v>7061</v>
      </c>
    </row>
    <row customHeight="1" ht="11.25">
      <c r="A597" s="0" t="s">
        <v>22</v>
      </c>
      <c r="B597" s="0" t="s">
        <v>48</v>
      </c>
      <c r="C597" s="0" t="s">
        <v>50</v>
      </c>
      <c r="D597" s="0" t="s">
        <v>22</v>
      </c>
      <c r="E597" s="0" t="s">
        <v>7090</v>
      </c>
      <c r="F597" s="0" t="s">
        <v>4556</v>
      </c>
      <c r="G597" s="0" t="s">
        <v>163</v>
      </c>
      <c r="H597" s="0" t="s">
        <v>6864</v>
      </c>
      <c r="I597" s="0" t="s">
        <v>6865</v>
      </c>
      <c r="J597" s="0" t="s">
        <v>8605</v>
      </c>
      <c r="K597" s="0" t="s">
        <v>8606</v>
      </c>
      <c r="L597" s="0" t="s">
        <v>8611</v>
      </c>
      <c r="M597" s="0" t="s">
        <v>4590</v>
      </c>
      <c r="N597" s="0" t="s">
        <v>137</v>
      </c>
      <c r="O597" s="0" t="s">
        <v>163</v>
      </c>
      <c r="P597" s="0" t="s">
        <v>6864</v>
      </c>
      <c r="Q597" s="0" t="s">
        <v>6865</v>
      </c>
      <c r="R597" s="0" t="s">
        <v>8605</v>
      </c>
      <c r="S597" s="0" t="s">
        <v>8606</v>
      </c>
      <c r="T597" s="0" t="s">
        <v>7043</v>
      </c>
      <c r="U597" s="0" t="s">
        <v>7044</v>
      </c>
      <c r="V597" s="0" t="s">
        <v>764</v>
      </c>
      <c r="W597" s="0" t="s">
        <v>7045</v>
      </c>
      <c r="X597" s="0" t="s">
        <v>7046</v>
      </c>
      <c r="Y597" s="0" t="s">
        <v>7044</v>
      </c>
      <c r="Z597" s="0" t="s">
        <v>147</v>
      </c>
      <c r="AA597" s="0" t="s">
        <v>8596</v>
      </c>
      <c r="AB597" s="0" t="s">
        <v>8597</v>
      </c>
      <c r="AC597" s="0" t="s">
        <v>62</v>
      </c>
      <c r="AD597" s="0" t="s">
        <v>62</v>
      </c>
      <c r="AE597" s="0" t="s">
        <v>62</v>
      </c>
      <c r="AF597" s="0" t="s">
        <v>8618</v>
      </c>
      <c r="AG597" s="0" t="s">
        <v>8619</v>
      </c>
      <c r="AH597" s="0" t="s">
        <v>8618</v>
      </c>
      <c r="AI597" s="0" t="s">
        <v>8619</v>
      </c>
      <c r="AJ597" s="0" t="s">
        <v>8618</v>
      </c>
      <c r="AK597" s="0" t="s">
        <v>8619</v>
      </c>
      <c r="AL597" s="0" t="s">
        <v>7061</v>
      </c>
    </row>
    <row customHeight="1" ht="11.25">
      <c r="A598" s="0" t="s">
        <v>22</v>
      </c>
      <c r="B598" s="0" t="s">
        <v>48</v>
      </c>
      <c r="C598" s="0" t="s">
        <v>50</v>
      </c>
      <c r="D598" s="0" t="s">
        <v>22</v>
      </c>
      <c r="E598" s="0" t="s">
        <v>7090</v>
      </c>
      <c r="F598" s="0" t="s">
        <v>4556</v>
      </c>
      <c r="G598" s="0" t="s">
        <v>163</v>
      </c>
      <c r="H598" s="0" t="s">
        <v>6864</v>
      </c>
      <c r="I598" s="0" t="s">
        <v>6865</v>
      </c>
      <c r="J598" s="0" t="s">
        <v>8605</v>
      </c>
      <c r="K598" s="0" t="s">
        <v>8606</v>
      </c>
      <c r="L598" s="0" t="s">
        <v>8611</v>
      </c>
      <c r="M598" s="0" t="s">
        <v>4590</v>
      </c>
      <c r="N598" s="0" t="s">
        <v>137</v>
      </c>
      <c r="O598" s="0" t="s">
        <v>163</v>
      </c>
      <c r="P598" s="0" t="s">
        <v>6864</v>
      </c>
      <c r="Q598" s="0" t="s">
        <v>6865</v>
      </c>
      <c r="R598" s="0" t="s">
        <v>8605</v>
      </c>
      <c r="S598" s="0" t="s">
        <v>8606</v>
      </c>
      <c r="T598" s="0" t="s">
        <v>7043</v>
      </c>
      <c r="U598" s="0" t="s">
        <v>7044</v>
      </c>
      <c r="V598" s="0" t="s">
        <v>764</v>
      </c>
      <c r="W598" s="0" t="s">
        <v>7045</v>
      </c>
      <c r="X598" s="0" t="s">
        <v>7046</v>
      </c>
      <c r="Y598" s="0" t="s">
        <v>7044</v>
      </c>
      <c r="Z598" s="0" t="s">
        <v>147</v>
      </c>
      <c r="AA598" s="0" t="s">
        <v>8596</v>
      </c>
      <c r="AB598" s="0" t="s">
        <v>8597</v>
      </c>
      <c r="AC598" s="0" t="s">
        <v>62</v>
      </c>
      <c r="AD598" s="0" t="s">
        <v>62</v>
      </c>
      <c r="AE598" s="0" t="s">
        <v>62</v>
      </c>
      <c r="AF598" s="0" t="s">
        <v>8618</v>
      </c>
      <c r="AG598" s="0" t="s">
        <v>8619</v>
      </c>
      <c r="AH598" s="0" t="s">
        <v>8618</v>
      </c>
      <c r="AI598" s="0" t="s">
        <v>8619</v>
      </c>
      <c r="AJ598" s="0" t="s">
        <v>8618</v>
      </c>
      <c r="AK598" s="0" t="s">
        <v>8619</v>
      </c>
      <c r="AL598" s="0" t="s">
        <v>7061</v>
      </c>
    </row>
    <row customHeight="1" ht="11.25">
      <c r="A599" s="0" t="s">
        <v>22</v>
      </c>
      <c r="B599" s="0" t="s">
        <v>48</v>
      </c>
      <c r="C599" s="0" t="s">
        <v>50</v>
      </c>
      <c r="D599" s="0" t="s">
        <v>22</v>
      </c>
      <c r="E599" s="0" t="s">
        <v>8620</v>
      </c>
      <c r="F599" s="0" t="s">
        <v>4556</v>
      </c>
      <c r="G599" s="0" t="s">
        <v>163</v>
      </c>
      <c r="H599" s="0" t="s">
        <v>6864</v>
      </c>
      <c r="I599" s="0" t="s">
        <v>6865</v>
      </c>
      <c r="J599" s="0" t="s">
        <v>8605</v>
      </c>
      <c r="K599" s="0" t="s">
        <v>8606</v>
      </c>
      <c r="L599" s="0" t="s">
        <v>7068</v>
      </c>
      <c r="M599" s="0" t="s">
        <v>8621</v>
      </c>
      <c r="N599" s="0" t="s">
        <v>137</v>
      </c>
      <c r="O599" s="0" t="s">
        <v>163</v>
      </c>
      <c r="P599" s="0" t="s">
        <v>6864</v>
      </c>
      <c r="Q599" s="0" t="s">
        <v>6865</v>
      </c>
      <c r="R599" s="0" t="s">
        <v>8605</v>
      </c>
      <c r="S599" s="0" t="s">
        <v>8606</v>
      </c>
      <c r="T599" s="0" t="s">
        <v>7043</v>
      </c>
      <c r="U599" s="0" t="s">
        <v>7044</v>
      </c>
      <c r="V599" s="0" t="s">
        <v>764</v>
      </c>
      <c r="W599" s="0" t="s">
        <v>7045</v>
      </c>
      <c r="X599" s="0" t="s">
        <v>7046</v>
      </c>
      <c r="Y599" s="0" t="s">
        <v>7044</v>
      </c>
      <c r="Z599" s="0" t="s">
        <v>5282</v>
      </c>
      <c r="AA599" s="0" t="s">
        <v>8622</v>
      </c>
      <c r="AB599" s="0" t="s">
        <v>8623</v>
      </c>
      <c r="AC599" s="0" t="s">
        <v>62</v>
      </c>
      <c r="AD599" s="0" t="s">
        <v>62</v>
      </c>
      <c r="AE599" s="0" t="s">
        <v>62</v>
      </c>
      <c r="AF599" s="0" t="s">
        <v>8624</v>
      </c>
      <c r="AG599" s="0" t="s">
        <v>8625</v>
      </c>
      <c r="AH599" s="0" t="s">
        <v>8626</v>
      </c>
      <c r="AI599" s="0" t="s">
        <v>8627</v>
      </c>
      <c r="AJ599" s="0" t="s">
        <v>8626</v>
      </c>
      <c r="AK599" s="0" t="s">
        <v>8627</v>
      </c>
      <c r="AL599" s="0" t="s">
        <v>7061</v>
      </c>
    </row>
    <row customHeight="1" ht="11.25">
      <c r="A600" s="0" t="s">
        <v>22</v>
      </c>
      <c r="B600" s="0" t="s">
        <v>48</v>
      </c>
      <c r="C600" s="0" t="s">
        <v>50</v>
      </c>
      <c r="D600" s="0" t="s">
        <v>22</v>
      </c>
      <c r="E600" s="0" t="s">
        <v>8620</v>
      </c>
      <c r="F600" s="0" t="s">
        <v>4556</v>
      </c>
      <c r="G600" s="0" t="s">
        <v>163</v>
      </c>
      <c r="H600" s="0" t="s">
        <v>6864</v>
      </c>
      <c r="I600" s="0" t="s">
        <v>6865</v>
      </c>
      <c r="J600" s="0" t="s">
        <v>8605</v>
      </c>
      <c r="K600" s="0" t="s">
        <v>8606</v>
      </c>
      <c r="L600" s="0" t="s">
        <v>7068</v>
      </c>
      <c r="M600" s="0" t="s">
        <v>8621</v>
      </c>
      <c r="N600" s="0" t="s">
        <v>137</v>
      </c>
      <c r="O600" s="0" t="s">
        <v>163</v>
      </c>
      <c r="P600" s="0" t="s">
        <v>6864</v>
      </c>
      <c r="Q600" s="0" t="s">
        <v>6865</v>
      </c>
      <c r="R600" s="0" t="s">
        <v>8605</v>
      </c>
      <c r="S600" s="0" t="s">
        <v>8606</v>
      </c>
      <c r="T600" s="0" t="s">
        <v>7043</v>
      </c>
      <c r="U600" s="0" t="s">
        <v>7044</v>
      </c>
      <c r="V600" s="0" t="s">
        <v>764</v>
      </c>
      <c r="W600" s="0" t="s">
        <v>7045</v>
      </c>
      <c r="X600" s="0" t="s">
        <v>7046</v>
      </c>
      <c r="Y600" s="0" t="s">
        <v>7044</v>
      </c>
      <c r="Z600" s="0" t="s">
        <v>5282</v>
      </c>
      <c r="AA600" s="0" t="s">
        <v>8622</v>
      </c>
      <c r="AB600" s="0" t="s">
        <v>8623</v>
      </c>
      <c r="AC600" s="0" t="s">
        <v>62</v>
      </c>
      <c r="AD600" s="0" t="s">
        <v>62</v>
      </c>
      <c r="AE600" s="0" t="s">
        <v>62</v>
      </c>
      <c r="AF600" s="0" t="s">
        <v>8624</v>
      </c>
      <c r="AG600" s="0" t="s">
        <v>8625</v>
      </c>
      <c r="AH600" s="0" t="s">
        <v>8624</v>
      </c>
      <c r="AI600" s="0" t="s">
        <v>8625</v>
      </c>
      <c r="AJ600" s="0" t="s">
        <v>8624</v>
      </c>
      <c r="AK600" s="0" t="s">
        <v>8625</v>
      </c>
      <c r="AL600" s="0" t="s">
        <v>7061</v>
      </c>
    </row>
    <row customHeight="1" ht="11.25">
      <c r="A601" s="0" t="s">
        <v>22</v>
      </c>
      <c r="B601" s="0" t="s">
        <v>48</v>
      </c>
      <c r="C601" s="0" t="s">
        <v>50</v>
      </c>
      <c r="D601" s="0" t="s">
        <v>22</v>
      </c>
      <c r="E601" s="0" t="s">
        <v>8628</v>
      </c>
      <c r="F601" s="0" t="s">
        <v>4556</v>
      </c>
      <c r="G601" s="0" t="s">
        <v>163</v>
      </c>
      <c r="H601" s="0" t="s">
        <v>6864</v>
      </c>
      <c r="I601" s="0" t="s">
        <v>6865</v>
      </c>
      <c r="J601" s="0" t="s">
        <v>8605</v>
      </c>
      <c r="K601" s="0" t="s">
        <v>8606</v>
      </c>
      <c r="L601" s="0" t="s">
        <v>8629</v>
      </c>
      <c r="M601" s="0" t="s">
        <v>91</v>
      </c>
      <c r="N601" s="0" t="s">
        <v>137</v>
      </c>
      <c r="O601" s="0" t="s">
        <v>163</v>
      </c>
      <c r="P601" s="0" t="s">
        <v>6864</v>
      </c>
      <c r="Q601" s="0" t="s">
        <v>6865</v>
      </c>
      <c r="R601" s="0" t="s">
        <v>8605</v>
      </c>
      <c r="S601" s="0" t="s">
        <v>8606</v>
      </c>
      <c r="T601" s="0" t="s">
        <v>7101</v>
      </c>
      <c r="U601" s="0" t="s">
        <v>7102</v>
      </c>
      <c r="V601" s="0" t="s">
        <v>764</v>
      </c>
      <c r="W601" s="0" t="s">
        <v>7045</v>
      </c>
      <c r="X601" s="0" t="s">
        <v>7103</v>
      </c>
      <c r="Y601" s="0" t="s">
        <v>7102</v>
      </c>
      <c r="Z601" s="0" t="s">
        <v>8630</v>
      </c>
      <c r="AA601" s="0" t="s">
        <v>8631</v>
      </c>
      <c r="AB601" s="0" t="s">
        <v>8632</v>
      </c>
      <c r="AC601" s="0" t="s">
        <v>62</v>
      </c>
      <c r="AD601" s="0" t="s">
        <v>62</v>
      </c>
      <c r="AE601" s="0" t="s">
        <v>62</v>
      </c>
      <c r="AF601" s="0" t="s">
        <v>7812</v>
      </c>
      <c r="AG601" s="0" t="s">
        <v>552</v>
      </c>
      <c r="AH601" s="0" t="s">
        <v>7812</v>
      </c>
      <c r="AI601" s="0" t="s">
        <v>552</v>
      </c>
      <c r="AJ601" s="0" t="s">
        <v>7812</v>
      </c>
      <c r="AK601" s="0" t="s">
        <v>552</v>
      </c>
      <c r="AL601" s="0" t="s">
        <v>7061</v>
      </c>
    </row>
    <row customHeight="1" ht="11.25">
      <c r="A602" s="0" t="s">
        <v>22</v>
      </c>
      <c r="B602" s="0" t="s">
        <v>48</v>
      </c>
      <c r="C602" s="0" t="s">
        <v>50</v>
      </c>
      <c r="D602" s="0" t="s">
        <v>22</v>
      </c>
      <c r="E602" s="0" t="s">
        <v>8628</v>
      </c>
      <c r="F602" s="0" t="s">
        <v>4556</v>
      </c>
      <c r="G602" s="0" t="s">
        <v>163</v>
      </c>
      <c r="H602" s="0" t="s">
        <v>6864</v>
      </c>
      <c r="I602" s="0" t="s">
        <v>6865</v>
      </c>
      <c r="J602" s="0" t="s">
        <v>8605</v>
      </c>
      <c r="K602" s="0" t="s">
        <v>8606</v>
      </c>
      <c r="L602" s="0" t="s">
        <v>8629</v>
      </c>
      <c r="M602" s="0" t="s">
        <v>91</v>
      </c>
      <c r="N602" s="0" t="s">
        <v>137</v>
      </c>
      <c r="O602" s="0" t="s">
        <v>163</v>
      </c>
      <c r="P602" s="0" t="s">
        <v>6864</v>
      </c>
      <c r="Q602" s="0" t="s">
        <v>6865</v>
      </c>
      <c r="R602" s="0" t="s">
        <v>8605</v>
      </c>
      <c r="S602" s="0" t="s">
        <v>8606</v>
      </c>
      <c r="T602" s="0" t="s">
        <v>7101</v>
      </c>
      <c r="U602" s="0" t="s">
        <v>7102</v>
      </c>
      <c r="V602" s="0" t="s">
        <v>764</v>
      </c>
      <c r="W602" s="0" t="s">
        <v>7045</v>
      </c>
      <c r="X602" s="0" t="s">
        <v>7103</v>
      </c>
      <c r="Y602" s="0" t="s">
        <v>7102</v>
      </c>
      <c r="Z602" s="0" t="s">
        <v>8630</v>
      </c>
      <c r="AA602" s="0" t="s">
        <v>8631</v>
      </c>
      <c r="AB602" s="0" t="s">
        <v>8632</v>
      </c>
      <c r="AC602" s="0" t="s">
        <v>62</v>
      </c>
      <c r="AD602" s="0" t="s">
        <v>62</v>
      </c>
      <c r="AE602" s="0" t="s">
        <v>62</v>
      </c>
      <c r="AF602" s="0" t="s">
        <v>7812</v>
      </c>
      <c r="AG602" s="0" t="s">
        <v>552</v>
      </c>
      <c r="AH602" s="0" t="s">
        <v>7812</v>
      </c>
      <c r="AI602" s="0" t="s">
        <v>8633</v>
      </c>
      <c r="AJ602" s="0" t="s">
        <v>7812</v>
      </c>
      <c r="AK602" s="0" t="s">
        <v>8633</v>
      </c>
      <c r="AL602" s="0" t="s">
        <v>7061</v>
      </c>
    </row>
    <row customHeight="1" ht="11.25">
      <c r="A603" s="0" t="s">
        <v>22</v>
      </c>
      <c r="B603" s="0" t="s">
        <v>48</v>
      </c>
      <c r="C603" s="0" t="s">
        <v>50</v>
      </c>
      <c r="D603" s="0" t="s">
        <v>22</v>
      </c>
      <c r="E603" s="0" t="s">
        <v>8634</v>
      </c>
      <c r="F603" s="0" t="s">
        <v>4556</v>
      </c>
      <c r="G603" s="0" t="s">
        <v>163</v>
      </c>
      <c r="H603" s="0" t="s">
        <v>6864</v>
      </c>
      <c r="I603" s="0" t="s">
        <v>6865</v>
      </c>
      <c r="J603" s="0" t="s">
        <v>8605</v>
      </c>
      <c r="K603" s="0" t="s">
        <v>8606</v>
      </c>
      <c r="L603" s="0" t="s">
        <v>8635</v>
      </c>
      <c r="M603" s="0" t="s">
        <v>4567</v>
      </c>
      <c r="N603" s="0" t="s">
        <v>137</v>
      </c>
      <c r="O603" s="0" t="s">
        <v>163</v>
      </c>
      <c r="P603" s="0" t="s">
        <v>6864</v>
      </c>
      <c r="Q603" s="0" t="s">
        <v>6865</v>
      </c>
      <c r="R603" s="0" t="s">
        <v>8605</v>
      </c>
      <c r="S603" s="0" t="s">
        <v>8606</v>
      </c>
      <c r="T603" s="0" t="s">
        <v>7043</v>
      </c>
      <c r="U603" s="0" t="s">
        <v>7044</v>
      </c>
      <c r="V603" s="0" t="s">
        <v>764</v>
      </c>
      <c r="W603" s="0" t="s">
        <v>7045</v>
      </c>
      <c r="X603" s="0" t="s">
        <v>7046</v>
      </c>
      <c r="Y603" s="0" t="s">
        <v>7044</v>
      </c>
      <c r="Z603" s="0" t="s">
        <v>147</v>
      </c>
      <c r="AA603" s="0" t="s">
        <v>8596</v>
      </c>
      <c r="AB603" s="0" t="s">
        <v>8597</v>
      </c>
      <c r="AC603" s="0" t="s">
        <v>62</v>
      </c>
      <c r="AD603" s="0" t="s">
        <v>62</v>
      </c>
      <c r="AE603" s="0" t="s">
        <v>62</v>
      </c>
      <c r="AF603" s="0" t="s">
        <v>8636</v>
      </c>
      <c r="AG603" s="0" t="s">
        <v>8637</v>
      </c>
      <c r="AH603" s="0" t="s">
        <v>8636</v>
      </c>
      <c r="AI603" s="0" t="s">
        <v>8637</v>
      </c>
      <c r="AJ603" s="0" t="s">
        <v>8636</v>
      </c>
      <c r="AK603" s="0" t="s">
        <v>8637</v>
      </c>
      <c r="AL603" s="0" t="s">
        <v>7061</v>
      </c>
    </row>
    <row customHeight="1" ht="11.25">
      <c r="A604" s="0" t="s">
        <v>22</v>
      </c>
      <c r="B604" s="0" t="s">
        <v>48</v>
      </c>
      <c r="C604" s="0" t="s">
        <v>50</v>
      </c>
      <c r="D604" s="0" t="s">
        <v>22</v>
      </c>
      <c r="E604" s="0" t="s">
        <v>8634</v>
      </c>
      <c r="F604" s="0" t="s">
        <v>4556</v>
      </c>
      <c r="G604" s="0" t="s">
        <v>163</v>
      </c>
      <c r="H604" s="0" t="s">
        <v>6864</v>
      </c>
      <c r="I604" s="0" t="s">
        <v>6865</v>
      </c>
      <c r="J604" s="0" t="s">
        <v>8605</v>
      </c>
      <c r="K604" s="0" t="s">
        <v>8606</v>
      </c>
      <c r="L604" s="0" t="s">
        <v>8635</v>
      </c>
      <c r="M604" s="0" t="s">
        <v>4567</v>
      </c>
      <c r="N604" s="0" t="s">
        <v>137</v>
      </c>
      <c r="O604" s="0" t="s">
        <v>163</v>
      </c>
      <c r="P604" s="0" t="s">
        <v>6864</v>
      </c>
      <c r="Q604" s="0" t="s">
        <v>6865</v>
      </c>
      <c r="R604" s="0" t="s">
        <v>8605</v>
      </c>
      <c r="S604" s="0" t="s">
        <v>8606</v>
      </c>
      <c r="T604" s="0" t="s">
        <v>7043</v>
      </c>
      <c r="U604" s="0" t="s">
        <v>7044</v>
      </c>
      <c r="V604" s="0" t="s">
        <v>764</v>
      </c>
      <c r="W604" s="0" t="s">
        <v>7045</v>
      </c>
      <c r="X604" s="0" t="s">
        <v>7046</v>
      </c>
      <c r="Y604" s="0" t="s">
        <v>7044</v>
      </c>
      <c r="Z604" s="0" t="s">
        <v>147</v>
      </c>
      <c r="AA604" s="0" t="s">
        <v>8596</v>
      </c>
      <c r="AB604" s="0" t="s">
        <v>8597</v>
      </c>
      <c r="AC604" s="0" t="s">
        <v>62</v>
      </c>
      <c r="AD604" s="0" t="s">
        <v>62</v>
      </c>
      <c r="AE604" s="0" t="s">
        <v>62</v>
      </c>
      <c r="AF604" s="0" t="s">
        <v>8636</v>
      </c>
      <c r="AG604" s="0" t="s">
        <v>8637</v>
      </c>
      <c r="AH604" s="0" t="s">
        <v>8636</v>
      </c>
      <c r="AI604" s="0" t="s">
        <v>8638</v>
      </c>
      <c r="AJ604" s="0" t="s">
        <v>8636</v>
      </c>
      <c r="AK604" s="0" t="s">
        <v>8638</v>
      </c>
      <c r="AL604" s="0" t="s">
        <v>7061</v>
      </c>
    </row>
    <row customHeight="1" ht="11.25">
      <c r="A605" s="0" t="s">
        <v>22</v>
      </c>
      <c r="B605" s="0" t="s">
        <v>48</v>
      </c>
      <c r="C605" s="0" t="s">
        <v>50</v>
      </c>
      <c r="D605" s="0" t="s">
        <v>22</v>
      </c>
      <c r="E605" s="0" t="s">
        <v>8639</v>
      </c>
      <c r="F605" s="0" t="s">
        <v>4556</v>
      </c>
      <c r="G605" s="0" t="s">
        <v>163</v>
      </c>
      <c r="H605" s="0" t="s">
        <v>6864</v>
      </c>
      <c r="I605" s="0" t="s">
        <v>6865</v>
      </c>
      <c r="J605" s="0" t="s">
        <v>8605</v>
      </c>
      <c r="K605" s="0" t="s">
        <v>8606</v>
      </c>
      <c r="L605" s="0" t="s">
        <v>8351</v>
      </c>
      <c r="M605" s="0" t="s">
        <v>4590</v>
      </c>
      <c r="N605" s="0" t="s">
        <v>137</v>
      </c>
      <c r="O605" s="0" t="s">
        <v>163</v>
      </c>
      <c r="P605" s="0" t="s">
        <v>6864</v>
      </c>
      <c r="Q605" s="0" t="s">
        <v>6865</v>
      </c>
      <c r="R605" s="0" t="s">
        <v>8605</v>
      </c>
      <c r="S605" s="0" t="s">
        <v>8606</v>
      </c>
      <c r="T605" s="0" t="s">
        <v>7043</v>
      </c>
      <c r="U605" s="0" t="s">
        <v>7044</v>
      </c>
      <c r="V605" s="0" t="s">
        <v>764</v>
      </c>
      <c r="W605" s="0" t="s">
        <v>7045</v>
      </c>
      <c r="X605" s="0" t="s">
        <v>7046</v>
      </c>
      <c r="Y605" s="0" t="s">
        <v>7044</v>
      </c>
      <c r="Z605" s="0" t="s">
        <v>147</v>
      </c>
      <c r="AA605" s="0" t="s">
        <v>8596</v>
      </c>
      <c r="AB605" s="0" t="s">
        <v>8597</v>
      </c>
      <c r="AC605" s="0" t="s">
        <v>62</v>
      </c>
      <c r="AD605" s="0" t="s">
        <v>62</v>
      </c>
      <c r="AE605" s="0" t="s">
        <v>62</v>
      </c>
      <c r="AF605" s="0" t="s">
        <v>8640</v>
      </c>
      <c r="AG605" s="0" t="s">
        <v>8641</v>
      </c>
      <c r="AH605" s="0" t="s">
        <v>8640</v>
      </c>
      <c r="AI605" s="0" t="s">
        <v>8641</v>
      </c>
      <c r="AJ605" s="0" t="s">
        <v>8640</v>
      </c>
      <c r="AK605" s="0" t="s">
        <v>8641</v>
      </c>
      <c r="AL605" s="0" t="s">
        <v>7055</v>
      </c>
    </row>
    <row customHeight="1" ht="11.25">
      <c r="A606" s="0" t="s">
        <v>22</v>
      </c>
      <c r="B606" s="0" t="s">
        <v>48</v>
      </c>
      <c r="C606" s="0" t="s">
        <v>50</v>
      </c>
      <c r="D606" s="0" t="s">
        <v>22</v>
      </c>
      <c r="E606" s="0" t="s">
        <v>8639</v>
      </c>
      <c r="F606" s="0" t="s">
        <v>4556</v>
      </c>
      <c r="G606" s="0" t="s">
        <v>163</v>
      </c>
      <c r="H606" s="0" t="s">
        <v>6864</v>
      </c>
      <c r="I606" s="0" t="s">
        <v>6865</v>
      </c>
      <c r="J606" s="0" t="s">
        <v>8605</v>
      </c>
      <c r="K606" s="0" t="s">
        <v>8606</v>
      </c>
      <c r="L606" s="0" t="s">
        <v>8351</v>
      </c>
      <c r="M606" s="0" t="s">
        <v>4590</v>
      </c>
      <c r="N606" s="0" t="s">
        <v>137</v>
      </c>
      <c r="O606" s="0" t="s">
        <v>163</v>
      </c>
      <c r="P606" s="0" t="s">
        <v>6864</v>
      </c>
      <c r="Q606" s="0" t="s">
        <v>6865</v>
      </c>
      <c r="R606" s="0" t="s">
        <v>8605</v>
      </c>
      <c r="S606" s="0" t="s">
        <v>8606</v>
      </c>
      <c r="T606" s="0" t="s">
        <v>7043</v>
      </c>
      <c r="U606" s="0" t="s">
        <v>7044</v>
      </c>
      <c r="V606" s="0" t="s">
        <v>764</v>
      </c>
      <c r="W606" s="0" t="s">
        <v>7045</v>
      </c>
      <c r="X606" s="0" t="s">
        <v>7046</v>
      </c>
      <c r="Y606" s="0" t="s">
        <v>7044</v>
      </c>
      <c r="Z606" s="0" t="s">
        <v>147</v>
      </c>
      <c r="AA606" s="0" t="s">
        <v>8596</v>
      </c>
      <c r="AB606" s="0" t="s">
        <v>8597</v>
      </c>
      <c r="AC606" s="0" t="s">
        <v>62</v>
      </c>
      <c r="AD606" s="0" t="s">
        <v>62</v>
      </c>
      <c r="AE606" s="0" t="s">
        <v>62</v>
      </c>
      <c r="AF606" s="0" t="s">
        <v>8640</v>
      </c>
      <c r="AG606" s="0" t="s">
        <v>8641</v>
      </c>
      <c r="AH606" s="0" t="s">
        <v>8640</v>
      </c>
      <c r="AI606" s="0" t="s">
        <v>8642</v>
      </c>
      <c r="AJ606" s="0" t="s">
        <v>8640</v>
      </c>
      <c r="AK606" s="0" t="s">
        <v>8642</v>
      </c>
      <c r="AL606" s="0" t="s">
        <v>7055</v>
      </c>
    </row>
    <row customHeight="1" ht="11.25">
      <c r="A607" s="0" t="s">
        <v>22</v>
      </c>
      <c r="B607" s="0" t="s">
        <v>48</v>
      </c>
      <c r="C607" s="0" t="s">
        <v>50</v>
      </c>
      <c r="D607" s="0" t="s">
        <v>22</v>
      </c>
      <c r="E607" s="0" t="s">
        <v>8328</v>
      </c>
      <c r="F607" s="0" t="s">
        <v>4556</v>
      </c>
      <c r="G607" s="0" t="s">
        <v>163</v>
      </c>
      <c r="H607" s="0" t="s">
        <v>6866</v>
      </c>
      <c r="I607" s="0" t="s">
        <v>6867</v>
      </c>
      <c r="J607" s="0" t="s">
        <v>8643</v>
      </c>
      <c r="K607" s="0" t="s">
        <v>8644</v>
      </c>
      <c r="L607" s="0" t="s">
        <v>8645</v>
      </c>
      <c r="M607" s="0" t="s">
        <v>155</v>
      </c>
      <c r="N607" s="0" t="s">
        <v>137</v>
      </c>
      <c r="O607" s="0" t="s">
        <v>163</v>
      </c>
      <c r="P607" s="0" t="s">
        <v>6866</v>
      </c>
      <c r="Q607" s="0" t="s">
        <v>6867</v>
      </c>
      <c r="R607" s="0" t="s">
        <v>8643</v>
      </c>
      <c r="S607" s="0" t="s">
        <v>8644</v>
      </c>
      <c r="T607" s="0" t="s">
        <v>7101</v>
      </c>
      <c r="U607" s="0" t="s">
        <v>7102</v>
      </c>
      <c r="V607" s="0" t="s">
        <v>764</v>
      </c>
      <c r="W607" s="0" t="s">
        <v>7045</v>
      </c>
      <c r="X607" s="0" t="s">
        <v>7103</v>
      </c>
      <c r="Y607" s="0" t="s">
        <v>7102</v>
      </c>
      <c r="Z607" s="0" t="s">
        <v>8646</v>
      </c>
      <c r="AA607" s="0" t="s">
        <v>8647</v>
      </c>
      <c r="AB607" s="0" t="s">
        <v>8648</v>
      </c>
      <c r="AC607" s="0" t="s">
        <v>62</v>
      </c>
      <c r="AD607" s="0" t="s">
        <v>62</v>
      </c>
      <c r="AE607" s="0" t="s">
        <v>62</v>
      </c>
      <c r="AF607" s="0" t="s">
        <v>8649</v>
      </c>
      <c r="AG607" s="0" t="s">
        <v>8650</v>
      </c>
      <c r="AH607" s="0" t="s">
        <v>8649</v>
      </c>
      <c r="AI607" s="0" t="s">
        <v>8651</v>
      </c>
      <c r="AJ607" s="0" t="s">
        <v>8649</v>
      </c>
      <c r="AK607" s="0" t="s">
        <v>8651</v>
      </c>
      <c r="AL607" s="0" t="s">
        <v>7061</v>
      </c>
    </row>
    <row customHeight="1" ht="11.25">
      <c r="A608" s="0" t="s">
        <v>22</v>
      </c>
      <c r="B608" s="0" t="s">
        <v>48</v>
      </c>
      <c r="C608" s="0" t="s">
        <v>50</v>
      </c>
      <c r="D608" s="0" t="s">
        <v>22</v>
      </c>
      <c r="E608" s="0" t="s">
        <v>8328</v>
      </c>
      <c r="F608" s="0" t="s">
        <v>4556</v>
      </c>
      <c r="G608" s="0" t="s">
        <v>163</v>
      </c>
      <c r="H608" s="0" t="s">
        <v>6866</v>
      </c>
      <c r="I608" s="0" t="s">
        <v>6867</v>
      </c>
      <c r="J608" s="0" t="s">
        <v>8643</v>
      </c>
      <c r="K608" s="0" t="s">
        <v>8644</v>
      </c>
      <c r="L608" s="0" t="s">
        <v>8645</v>
      </c>
      <c r="M608" s="0" t="s">
        <v>155</v>
      </c>
      <c r="N608" s="0" t="s">
        <v>137</v>
      </c>
      <c r="O608" s="0" t="s">
        <v>163</v>
      </c>
      <c r="P608" s="0" t="s">
        <v>6866</v>
      </c>
      <c r="Q608" s="0" t="s">
        <v>6867</v>
      </c>
      <c r="R608" s="0" t="s">
        <v>8643</v>
      </c>
      <c r="S608" s="0" t="s">
        <v>8644</v>
      </c>
      <c r="T608" s="0" t="s">
        <v>7101</v>
      </c>
      <c r="U608" s="0" t="s">
        <v>7102</v>
      </c>
      <c r="V608" s="0" t="s">
        <v>764</v>
      </c>
      <c r="W608" s="0" t="s">
        <v>7045</v>
      </c>
      <c r="X608" s="0" t="s">
        <v>7103</v>
      </c>
      <c r="Y608" s="0" t="s">
        <v>7102</v>
      </c>
      <c r="Z608" s="0" t="s">
        <v>8646</v>
      </c>
      <c r="AA608" s="0" t="s">
        <v>8647</v>
      </c>
      <c r="AB608" s="0" t="s">
        <v>8648</v>
      </c>
      <c r="AC608" s="0" t="s">
        <v>62</v>
      </c>
      <c r="AD608" s="0" t="s">
        <v>62</v>
      </c>
      <c r="AE608" s="0" t="s">
        <v>62</v>
      </c>
      <c r="AF608" s="0" t="s">
        <v>8649</v>
      </c>
      <c r="AG608" s="0" t="s">
        <v>8650</v>
      </c>
      <c r="AH608" s="0" t="s">
        <v>8649</v>
      </c>
      <c r="AI608" s="0" t="s">
        <v>8650</v>
      </c>
      <c r="AJ608" s="0" t="s">
        <v>8649</v>
      </c>
      <c r="AK608" s="0" t="s">
        <v>8650</v>
      </c>
      <c r="AL608" s="0" t="s">
        <v>7061</v>
      </c>
    </row>
    <row customHeight="1" ht="11.25">
      <c r="A609" s="0" t="s">
        <v>22</v>
      </c>
      <c r="B609" s="0" t="s">
        <v>48</v>
      </c>
      <c r="C609" s="0" t="s">
        <v>50</v>
      </c>
      <c r="D609" s="0" t="s">
        <v>22</v>
      </c>
      <c r="E609" s="0" t="s">
        <v>8099</v>
      </c>
      <c r="F609" s="0" t="s">
        <v>4556</v>
      </c>
      <c r="G609" s="0" t="s">
        <v>163</v>
      </c>
      <c r="H609" s="0" t="s">
        <v>6866</v>
      </c>
      <c r="I609" s="0" t="s">
        <v>6867</v>
      </c>
      <c r="J609" s="0" t="s">
        <v>8652</v>
      </c>
      <c r="K609" s="0" t="s">
        <v>8653</v>
      </c>
      <c r="L609" s="0" t="s">
        <v>8654</v>
      </c>
      <c r="M609" s="0" t="s">
        <v>4590</v>
      </c>
      <c r="N609" s="0" t="s">
        <v>137</v>
      </c>
      <c r="O609" s="0" t="s">
        <v>163</v>
      </c>
      <c r="P609" s="0" t="s">
        <v>6866</v>
      </c>
      <c r="Q609" s="0" t="s">
        <v>6867</v>
      </c>
      <c r="R609" s="0" t="s">
        <v>8652</v>
      </c>
      <c r="S609" s="0" t="s">
        <v>8653</v>
      </c>
      <c r="T609" s="0" t="s">
        <v>7043</v>
      </c>
      <c r="U609" s="0" t="s">
        <v>7044</v>
      </c>
      <c r="V609" s="0" t="s">
        <v>764</v>
      </c>
      <c r="W609" s="0" t="s">
        <v>7045</v>
      </c>
      <c r="X609" s="0" t="s">
        <v>7046</v>
      </c>
      <c r="Y609" s="0" t="s">
        <v>7044</v>
      </c>
      <c r="Z609" s="0" t="s">
        <v>8655</v>
      </c>
      <c r="AA609" s="0" t="s">
        <v>8656</v>
      </c>
      <c r="AB609" s="0" t="s">
        <v>8648</v>
      </c>
      <c r="AC609" s="0" t="s">
        <v>62</v>
      </c>
      <c r="AD609" s="0" t="s">
        <v>62</v>
      </c>
      <c r="AE609" s="0" t="s">
        <v>62</v>
      </c>
      <c r="AF609" s="0" t="s">
        <v>7189</v>
      </c>
      <c r="AG609" s="0" t="s">
        <v>8657</v>
      </c>
      <c r="AH609" s="0" t="s">
        <v>8658</v>
      </c>
      <c r="AI609" s="0" t="s">
        <v>8659</v>
      </c>
      <c r="AJ609" s="0" t="s">
        <v>8658</v>
      </c>
      <c r="AK609" s="0" t="s">
        <v>8659</v>
      </c>
      <c r="AL609" s="0" t="s">
        <v>7061</v>
      </c>
    </row>
    <row customHeight="1" ht="11.25">
      <c r="A610" s="0" t="s">
        <v>22</v>
      </c>
      <c r="B610" s="0" t="s">
        <v>48</v>
      </c>
      <c r="C610" s="0" t="s">
        <v>50</v>
      </c>
      <c r="D610" s="0" t="s">
        <v>22</v>
      </c>
      <c r="E610" s="0" t="s">
        <v>8099</v>
      </c>
      <c r="F610" s="0" t="s">
        <v>4556</v>
      </c>
      <c r="G610" s="0" t="s">
        <v>163</v>
      </c>
      <c r="H610" s="0" t="s">
        <v>6866</v>
      </c>
      <c r="I610" s="0" t="s">
        <v>6867</v>
      </c>
      <c r="J610" s="0" t="s">
        <v>8652</v>
      </c>
      <c r="K610" s="0" t="s">
        <v>8653</v>
      </c>
      <c r="L610" s="0" t="s">
        <v>8654</v>
      </c>
      <c r="M610" s="0" t="s">
        <v>4590</v>
      </c>
      <c r="N610" s="0" t="s">
        <v>137</v>
      </c>
      <c r="O610" s="0" t="s">
        <v>163</v>
      </c>
      <c r="P610" s="0" t="s">
        <v>6866</v>
      </c>
      <c r="Q610" s="0" t="s">
        <v>6867</v>
      </c>
      <c r="R610" s="0" t="s">
        <v>8652</v>
      </c>
      <c r="S610" s="0" t="s">
        <v>8653</v>
      </c>
      <c r="T610" s="0" t="s">
        <v>7043</v>
      </c>
      <c r="U610" s="0" t="s">
        <v>7044</v>
      </c>
      <c r="V610" s="0" t="s">
        <v>764</v>
      </c>
      <c r="W610" s="0" t="s">
        <v>7045</v>
      </c>
      <c r="X610" s="0" t="s">
        <v>7046</v>
      </c>
      <c r="Y610" s="0" t="s">
        <v>7044</v>
      </c>
      <c r="Z610" s="0" t="s">
        <v>8655</v>
      </c>
      <c r="AA610" s="0" t="s">
        <v>8656</v>
      </c>
      <c r="AB610" s="0" t="s">
        <v>8648</v>
      </c>
      <c r="AC610" s="0" t="s">
        <v>62</v>
      </c>
      <c r="AD610" s="0" t="s">
        <v>62</v>
      </c>
      <c r="AE610" s="0" t="s">
        <v>62</v>
      </c>
      <c r="AF610" s="0" t="s">
        <v>7189</v>
      </c>
      <c r="AG610" s="0" t="s">
        <v>8657</v>
      </c>
      <c r="AH610" s="0" t="s">
        <v>7189</v>
      </c>
      <c r="AI610" s="0" t="s">
        <v>8657</v>
      </c>
      <c r="AJ610" s="0" t="s">
        <v>7189</v>
      </c>
      <c r="AK610" s="0" t="s">
        <v>8657</v>
      </c>
      <c r="AL610" s="0" t="s">
        <v>7061</v>
      </c>
    </row>
    <row customHeight="1" ht="11.25">
      <c r="A611" s="0" t="s">
        <v>22</v>
      </c>
      <c r="B611" s="0" t="s">
        <v>48</v>
      </c>
      <c r="C611" s="0" t="s">
        <v>50</v>
      </c>
      <c r="D611" s="0" t="s">
        <v>22</v>
      </c>
      <c r="E611" s="0" t="s">
        <v>8093</v>
      </c>
      <c r="F611" s="0" t="s">
        <v>4556</v>
      </c>
      <c r="G611" s="0" t="s">
        <v>163</v>
      </c>
      <c r="H611" s="0" t="s">
        <v>6866</v>
      </c>
      <c r="I611" s="0" t="s">
        <v>6867</v>
      </c>
      <c r="J611" s="0" t="s">
        <v>8652</v>
      </c>
      <c r="K611" s="0" t="s">
        <v>8653</v>
      </c>
      <c r="L611" s="0" t="s">
        <v>8660</v>
      </c>
      <c r="M611" s="0" t="s">
        <v>4590</v>
      </c>
      <c r="N611" s="0" t="s">
        <v>137</v>
      </c>
      <c r="O611" s="0" t="s">
        <v>163</v>
      </c>
      <c r="P611" s="0" t="s">
        <v>6866</v>
      </c>
      <c r="Q611" s="0" t="s">
        <v>6867</v>
      </c>
      <c r="R611" s="0" t="s">
        <v>8652</v>
      </c>
      <c r="S611" s="0" t="s">
        <v>8653</v>
      </c>
      <c r="T611" s="0" t="s">
        <v>7043</v>
      </c>
      <c r="U611" s="0" t="s">
        <v>7044</v>
      </c>
      <c r="V611" s="0" t="s">
        <v>764</v>
      </c>
      <c r="W611" s="0" t="s">
        <v>7045</v>
      </c>
      <c r="X611" s="0" t="s">
        <v>7046</v>
      </c>
      <c r="Y611" s="0" t="s">
        <v>7044</v>
      </c>
      <c r="Z611" s="0" t="s">
        <v>8655</v>
      </c>
      <c r="AA611" s="0" t="s">
        <v>8656</v>
      </c>
      <c r="AB611" s="0" t="s">
        <v>8648</v>
      </c>
      <c r="AC611" s="0" t="s">
        <v>62</v>
      </c>
      <c r="AD611" s="0" t="s">
        <v>62</v>
      </c>
      <c r="AE611" s="0" t="s">
        <v>62</v>
      </c>
      <c r="AF611" s="0" t="s">
        <v>7300</v>
      </c>
      <c r="AG611" s="0" t="s">
        <v>8661</v>
      </c>
      <c r="AH611" s="0" t="s">
        <v>7300</v>
      </c>
      <c r="AI611" s="0" t="s">
        <v>8661</v>
      </c>
      <c r="AJ611" s="0" t="s">
        <v>7300</v>
      </c>
      <c r="AK611" s="0" t="s">
        <v>8661</v>
      </c>
      <c r="AL611" s="0" t="s">
        <v>7061</v>
      </c>
    </row>
    <row customHeight="1" ht="11.25">
      <c r="A612" s="0" t="s">
        <v>22</v>
      </c>
      <c r="B612" s="0" t="s">
        <v>48</v>
      </c>
      <c r="C612" s="0" t="s">
        <v>50</v>
      </c>
      <c r="D612" s="0" t="s">
        <v>22</v>
      </c>
      <c r="E612" s="0" t="s">
        <v>8093</v>
      </c>
      <c r="F612" s="0" t="s">
        <v>4556</v>
      </c>
      <c r="G612" s="0" t="s">
        <v>163</v>
      </c>
      <c r="H612" s="0" t="s">
        <v>6866</v>
      </c>
      <c r="I612" s="0" t="s">
        <v>6867</v>
      </c>
      <c r="J612" s="0" t="s">
        <v>8652</v>
      </c>
      <c r="K612" s="0" t="s">
        <v>8653</v>
      </c>
      <c r="L612" s="0" t="s">
        <v>8660</v>
      </c>
      <c r="M612" s="0" t="s">
        <v>4590</v>
      </c>
      <c r="N612" s="0" t="s">
        <v>137</v>
      </c>
      <c r="O612" s="0" t="s">
        <v>163</v>
      </c>
      <c r="P612" s="0" t="s">
        <v>6866</v>
      </c>
      <c r="Q612" s="0" t="s">
        <v>6867</v>
      </c>
      <c r="R612" s="0" t="s">
        <v>8652</v>
      </c>
      <c r="S612" s="0" t="s">
        <v>8653</v>
      </c>
      <c r="T612" s="0" t="s">
        <v>7043</v>
      </c>
      <c r="U612" s="0" t="s">
        <v>7044</v>
      </c>
      <c r="V612" s="0" t="s">
        <v>764</v>
      </c>
      <c r="W612" s="0" t="s">
        <v>7045</v>
      </c>
      <c r="X612" s="0" t="s">
        <v>7046</v>
      </c>
      <c r="Y612" s="0" t="s">
        <v>7044</v>
      </c>
      <c r="Z612" s="0" t="s">
        <v>8655</v>
      </c>
      <c r="AA612" s="0" t="s">
        <v>8656</v>
      </c>
      <c r="AB612" s="0" t="s">
        <v>8648</v>
      </c>
      <c r="AC612" s="0" t="s">
        <v>62</v>
      </c>
      <c r="AD612" s="0" t="s">
        <v>62</v>
      </c>
      <c r="AE612" s="0" t="s">
        <v>62</v>
      </c>
      <c r="AF612" s="0" t="s">
        <v>7300</v>
      </c>
      <c r="AG612" s="0" t="s">
        <v>8661</v>
      </c>
      <c r="AH612" s="0" t="s">
        <v>7300</v>
      </c>
      <c r="AI612" s="0" t="s">
        <v>8661</v>
      </c>
      <c r="AJ612" s="0" t="s">
        <v>7300</v>
      </c>
      <c r="AK612" s="0" t="s">
        <v>8661</v>
      </c>
      <c r="AL612" s="0" t="s">
        <v>7061</v>
      </c>
    </row>
    <row customHeight="1" ht="11.25">
      <c r="A613" s="0" t="s">
        <v>22</v>
      </c>
      <c r="B613" s="0" t="s">
        <v>48</v>
      </c>
      <c r="C613" s="0" t="s">
        <v>50</v>
      </c>
      <c r="D613" s="0" t="s">
        <v>22</v>
      </c>
      <c r="E613" s="0" t="s">
        <v>8060</v>
      </c>
      <c r="F613" s="0" t="s">
        <v>4556</v>
      </c>
      <c r="G613" s="0" t="s">
        <v>163</v>
      </c>
      <c r="H613" s="0" t="s">
        <v>6866</v>
      </c>
      <c r="I613" s="0" t="s">
        <v>6867</v>
      </c>
      <c r="J613" s="0" t="s">
        <v>8652</v>
      </c>
      <c r="K613" s="0" t="s">
        <v>8653</v>
      </c>
      <c r="L613" s="0" t="s">
        <v>8662</v>
      </c>
      <c r="M613" s="0" t="s">
        <v>4590</v>
      </c>
      <c r="N613" s="0" t="s">
        <v>137</v>
      </c>
      <c r="O613" s="0" t="s">
        <v>163</v>
      </c>
      <c r="P613" s="0" t="s">
        <v>6866</v>
      </c>
      <c r="Q613" s="0" t="s">
        <v>6867</v>
      </c>
      <c r="R613" s="0" t="s">
        <v>8652</v>
      </c>
      <c r="S613" s="0" t="s">
        <v>8653</v>
      </c>
      <c r="T613" s="0" t="s">
        <v>7043</v>
      </c>
      <c r="U613" s="0" t="s">
        <v>7044</v>
      </c>
      <c r="V613" s="0" t="s">
        <v>764</v>
      </c>
      <c r="W613" s="0" t="s">
        <v>7045</v>
      </c>
      <c r="X613" s="0" t="s">
        <v>7046</v>
      </c>
      <c r="Y613" s="0" t="s">
        <v>7044</v>
      </c>
      <c r="Z613" s="0" t="s">
        <v>8655</v>
      </c>
      <c r="AA613" s="0" t="s">
        <v>8656</v>
      </c>
      <c r="AB613" s="0" t="s">
        <v>8648</v>
      </c>
      <c r="AC613" s="0" t="s">
        <v>62</v>
      </c>
      <c r="AD613" s="0" t="s">
        <v>62</v>
      </c>
      <c r="AE613" s="0" t="s">
        <v>62</v>
      </c>
      <c r="AF613" s="0" t="s">
        <v>7189</v>
      </c>
      <c r="AG613" s="0" t="s">
        <v>8663</v>
      </c>
      <c r="AH613" s="0" t="s">
        <v>7189</v>
      </c>
      <c r="AI613" s="0" t="s">
        <v>8663</v>
      </c>
      <c r="AJ613" s="0" t="s">
        <v>7189</v>
      </c>
      <c r="AK613" s="0" t="s">
        <v>8663</v>
      </c>
      <c r="AL613" s="0" t="s">
        <v>7061</v>
      </c>
    </row>
    <row customHeight="1" ht="11.25">
      <c r="A614" s="0" t="s">
        <v>22</v>
      </c>
      <c r="B614" s="0" t="s">
        <v>48</v>
      </c>
      <c r="C614" s="0" t="s">
        <v>50</v>
      </c>
      <c r="D614" s="0" t="s">
        <v>22</v>
      </c>
      <c r="E614" s="0" t="s">
        <v>8060</v>
      </c>
      <c r="F614" s="0" t="s">
        <v>4556</v>
      </c>
      <c r="G614" s="0" t="s">
        <v>163</v>
      </c>
      <c r="H614" s="0" t="s">
        <v>6866</v>
      </c>
      <c r="I614" s="0" t="s">
        <v>6867</v>
      </c>
      <c r="J614" s="0" t="s">
        <v>8652</v>
      </c>
      <c r="K614" s="0" t="s">
        <v>8653</v>
      </c>
      <c r="L614" s="0" t="s">
        <v>8662</v>
      </c>
      <c r="M614" s="0" t="s">
        <v>4590</v>
      </c>
      <c r="N614" s="0" t="s">
        <v>137</v>
      </c>
      <c r="O614" s="0" t="s">
        <v>163</v>
      </c>
      <c r="P614" s="0" t="s">
        <v>6866</v>
      </c>
      <c r="Q614" s="0" t="s">
        <v>6867</v>
      </c>
      <c r="R614" s="0" t="s">
        <v>8652</v>
      </c>
      <c r="S614" s="0" t="s">
        <v>8653</v>
      </c>
      <c r="T614" s="0" t="s">
        <v>7043</v>
      </c>
      <c r="U614" s="0" t="s">
        <v>7044</v>
      </c>
      <c r="V614" s="0" t="s">
        <v>764</v>
      </c>
      <c r="W614" s="0" t="s">
        <v>7045</v>
      </c>
      <c r="X614" s="0" t="s">
        <v>7046</v>
      </c>
      <c r="Y614" s="0" t="s">
        <v>7044</v>
      </c>
      <c r="Z614" s="0" t="s">
        <v>8655</v>
      </c>
      <c r="AA614" s="0" t="s">
        <v>8656</v>
      </c>
      <c r="AB614" s="0" t="s">
        <v>8648</v>
      </c>
      <c r="AC614" s="0" t="s">
        <v>62</v>
      </c>
      <c r="AD614" s="0" t="s">
        <v>62</v>
      </c>
      <c r="AE614" s="0" t="s">
        <v>62</v>
      </c>
      <c r="AF614" s="0" t="s">
        <v>7189</v>
      </c>
      <c r="AG614" s="0" t="s">
        <v>8663</v>
      </c>
      <c r="AH614" s="0" t="s">
        <v>7189</v>
      </c>
      <c r="AI614" s="0" t="s">
        <v>8663</v>
      </c>
      <c r="AJ614" s="0" t="s">
        <v>7189</v>
      </c>
      <c r="AK614" s="0" t="s">
        <v>8663</v>
      </c>
      <c r="AL614" s="0" t="s">
        <v>7061</v>
      </c>
    </row>
    <row customHeight="1" ht="11.25">
      <c r="A615" s="0" t="s">
        <v>22</v>
      </c>
      <c r="B615" s="0" t="s">
        <v>48</v>
      </c>
      <c r="C615" s="0" t="s">
        <v>50</v>
      </c>
      <c r="D615" s="0" t="s">
        <v>22</v>
      </c>
      <c r="E615" s="0" t="s">
        <v>7110</v>
      </c>
      <c r="F615" s="0" t="s">
        <v>4556</v>
      </c>
      <c r="G615" s="0" t="s">
        <v>163</v>
      </c>
      <c r="H615" s="0" t="s">
        <v>6866</v>
      </c>
      <c r="I615" s="0" t="s">
        <v>6867</v>
      </c>
      <c r="J615" s="0" t="s">
        <v>8652</v>
      </c>
      <c r="K615" s="0" t="s">
        <v>8653</v>
      </c>
      <c r="L615" s="0" t="s">
        <v>8425</v>
      </c>
      <c r="M615" s="0" t="s">
        <v>145</v>
      </c>
      <c r="N615" s="0" t="s">
        <v>137</v>
      </c>
      <c r="O615" s="0" t="s">
        <v>163</v>
      </c>
      <c r="P615" s="0" t="s">
        <v>6866</v>
      </c>
      <c r="Q615" s="0" t="s">
        <v>6867</v>
      </c>
      <c r="R615" s="0" t="s">
        <v>8652</v>
      </c>
      <c r="S615" s="0" t="s">
        <v>8653</v>
      </c>
      <c r="T615" s="0" t="s">
        <v>7101</v>
      </c>
      <c r="U615" s="0" t="s">
        <v>7102</v>
      </c>
      <c r="V615" s="0" t="s">
        <v>764</v>
      </c>
      <c r="W615" s="0" t="s">
        <v>7045</v>
      </c>
      <c r="X615" s="0" t="s">
        <v>7103</v>
      </c>
      <c r="Y615" s="0" t="s">
        <v>7102</v>
      </c>
      <c r="Z615" s="0" t="s">
        <v>8664</v>
      </c>
      <c r="AA615" s="0" t="s">
        <v>8665</v>
      </c>
      <c r="AB615" s="0" t="s">
        <v>8666</v>
      </c>
      <c r="AC615" s="0" t="s">
        <v>62</v>
      </c>
      <c r="AD615" s="0" t="s">
        <v>62</v>
      </c>
      <c r="AE615" s="0" t="s">
        <v>62</v>
      </c>
      <c r="AF615" s="0" t="s">
        <v>8667</v>
      </c>
      <c r="AG615" s="0" t="s">
        <v>8668</v>
      </c>
      <c r="AH615" s="0" t="s">
        <v>8667</v>
      </c>
      <c r="AI615" s="0" t="s">
        <v>8668</v>
      </c>
      <c r="AJ615" s="0" t="s">
        <v>8667</v>
      </c>
      <c r="AK615" s="0" t="s">
        <v>8668</v>
      </c>
      <c r="AL615" s="0" t="s">
        <v>7055</v>
      </c>
    </row>
    <row customHeight="1" ht="11.25">
      <c r="A616" s="0" t="s">
        <v>22</v>
      </c>
      <c r="B616" s="0" t="s">
        <v>48</v>
      </c>
      <c r="C616" s="0" t="s">
        <v>50</v>
      </c>
      <c r="D616" s="0" t="s">
        <v>22</v>
      </c>
      <c r="E616" s="0" t="s">
        <v>7110</v>
      </c>
      <c r="F616" s="0" t="s">
        <v>4556</v>
      </c>
      <c r="G616" s="0" t="s">
        <v>163</v>
      </c>
      <c r="H616" s="0" t="s">
        <v>6866</v>
      </c>
      <c r="I616" s="0" t="s">
        <v>6867</v>
      </c>
      <c r="J616" s="0" t="s">
        <v>8652</v>
      </c>
      <c r="K616" s="0" t="s">
        <v>8653</v>
      </c>
      <c r="L616" s="0" t="s">
        <v>8425</v>
      </c>
      <c r="M616" s="0" t="s">
        <v>145</v>
      </c>
      <c r="N616" s="0" t="s">
        <v>137</v>
      </c>
      <c r="O616" s="0" t="s">
        <v>163</v>
      </c>
      <c r="P616" s="0" t="s">
        <v>6866</v>
      </c>
      <c r="Q616" s="0" t="s">
        <v>6867</v>
      </c>
      <c r="R616" s="0" t="s">
        <v>8652</v>
      </c>
      <c r="S616" s="0" t="s">
        <v>8653</v>
      </c>
      <c r="T616" s="0" t="s">
        <v>7101</v>
      </c>
      <c r="U616" s="0" t="s">
        <v>7102</v>
      </c>
      <c r="V616" s="0" t="s">
        <v>764</v>
      </c>
      <c r="W616" s="0" t="s">
        <v>7045</v>
      </c>
      <c r="X616" s="0" t="s">
        <v>7103</v>
      </c>
      <c r="Y616" s="0" t="s">
        <v>7102</v>
      </c>
      <c r="Z616" s="0" t="s">
        <v>8664</v>
      </c>
      <c r="AA616" s="0" t="s">
        <v>8665</v>
      </c>
      <c r="AB616" s="0" t="s">
        <v>8666</v>
      </c>
      <c r="AC616" s="0" t="s">
        <v>62</v>
      </c>
      <c r="AD616" s="0" t="s">
        <v>62</v>
      </c>
      <c r="AE616" s="0" t="s">
        <v>62</v>
      </c>
      <c r="AF616" s="0" t="s">
        <v>8667</v>
      </c>
      <c r="AG616" s="0" t="s">
        <v>8668</v>
      </c>
      <c r="AH616" s="0" t="s">
        <v>8669</v>
      </c>
      <c r="AI616" s="0" t="s">
        <v>8626</v>
      </c>
      <c r="AJ616" s="0" t="s">
        <v>8669</v>
      </c>
      <c r="AK616" s="0" t="s">
        <v>8626</v>
      </c>
      <c r="AL616" s="0" t="s">
        <v>7055</v>
      </c>
    </row>
    <row customHeight="1" ht="11.25">
      <c r="A617" s="0" t="s">
        <v>22</v>
      </c>
      <c r="B617" s="0" t="s">
        <v>48</v>
      </c>
      <c r="C617" s="0" t="s">
        <v>50</v>
      </c>
      <c r="D617" s="0" t="s">
        <v>22</v>
      </c>
      <c r="E617" s="0" t="s">
        <v>8670</v>
      </c>
      <c r="F617" s="0" t="s">
        <v>4556</v>
      </c>
      <c r="G617" s="0" t="s">
        <v>163</v>
      </c>
      <c r="H617" s="0" t="s">
        <v>6866</v>
      </c>
      <c r="I617" s="0" t="s">
        <v>6867</v>
      </c>
      <c r="J617" s="0" t="s">
        <v>8652</v>
      </c>
      <c r="K617" s="0" t="s">
        <v>8653</v>
      </c>
      <c r="L617" s="0" t="s">
        <v>8671</v>
      </c>
      <c r="M617" s="0" t="s">
        <v>4590</v>
      </c>
      <c r="N617" s="0" t="s">
        <v>137</v>
      </c>
      <c r="O617" s="0" t="s">
        <v>163</v>
      </c>
      <c r="P617" s="0" t="s">
        <v>6866</v>
      </c>
      <c r="Q617" s="0" t="s">
        <v>6867</v>
      </c>
      <c r="R617" s="0" t="s">
        <v>8652</v>
      </c>
      <c r="S617" s="0" t="s">
        <v>8653</v>
      </c>
      <c r="T617" s="0" t="s">
        <v>7043</v>
      </c>
      <c r="U617" s="0" t="s">
        <v>7044</v>
      </c>
      <c r="V617" s="0" t="s">
        <v>764</v>
      </c>
      <c r="W617" s="0" t="s">
        <v>7045</v>
      </c>
      <c r="X617" s="0" t="s">
        <v>7046</v>
      </c>
      <c r="Y617" s="0" t="s">
        <v>7044</v>
      </c>
      <c r="Z617" s="0" t="s">
        <v>8655</v>
      </c>
      <c r="AA617" s="0" t="s">
        <v>8656</v>
      </c>
      <c r="AB617" s="0" t="s">
        <v>8648</v>
      </c>
      <c r="AC617" s="0" t="s">
        <v>62</v>
      </c>
      <c r="AD617" s="0" t="s">
        <v>62</v>
      </c>
      <c r="AE617" s="0" t="s">
        <v>62</v>
      </c>
      <c r="AF617" s="0" t="s">
        <v>7708</v>
      </c>
      <c r="AG617" s="0" t="s">
        <v>8672</v>
      </c>
      <c r="AH617" s="0" t="s">
        <v>7708</v>
      </c>
      <c r="AI617" s="0" t="s">
        <v>8673</v>
      </c>
      <c r="AJ617" s="0" t="s">
        <v>7708</v>
      </c>
      <c r="AK617" s="0" t="s">
        <v>8673</v>
      </c>
      <c r="AL617" s="0" t="s">
        <v>7055</v>
      </c>
    </row>
    <row customHeight="1" ht="11.25">
      <c r="A618" s="0" t="s">
        <v>22</v>
      </c>
      <c r="B618" s="0" t="s">
        <v>48</v>
      </c>
      <c r="C618" s="0" t="s">
        <v>50</v>
      </c>
      <c r="D618" s="0" t="s">
        <v>22</v>
      </c>
      <c r="E618" s="0" t="s">
        <v>8670</v>
      </c>
      <c r="F618" s="0" t="s">
        <v>4556</v>
      </c>
      <c r="G618" s="0" t="s">
        <v>163</v>
      </c>
      <c r="H618" s="0" t="s">
        <v>6866</v>
      </c>
      <c r="I618" s="0" t="s">
        <v>6867</v>
      </c>
      <c r="J618" s="0" t="s">
        <v>8652</v>
      </c>
      <c r="K618" s="0" t="s">
        <v>8653</v>
      </c>
      <c r="L618" s="0" t="s">
        <v>8671</v>
      </c>
      <c r="M618" s="0" t="s">
        <v>4590</v>
      </c>
      <c r="N618" s="0" t="s">
        <v>137</v>
      </c>
      <c r="O618" s="0" t="s">
        <v>163</v>
      </c>
      <c r="P618" s="0" t="s">
        <v>6866</v>
      </c>
      <c r="Q618" s="0" t="s">
        <v>6867</v>
      </c>
      <c r="R618" s="0" t="s">
        <v>8652</v>
      </c>
      <c r="S618" s="0" t="s">
        <v>8653</v>
      </c>
      <c r="T618" s="0" t="s">
        <v>7043</v>
      </c>
      <c r="U618" s="0" t="s">
        <v>7044</v>
      </c>
      <c r="V618" s="0" t="s">
        <v>764</v>
      </c>
      <c r="W618" s="0" t="s">
        <v>7045</v>
      </c>
      <c r="X618" s="0" t="s">
        <v>7046</v>
      </c>
      <c r="Y618" s="0" t="s">
        <v>7044</v>
      </c>
      <c r="Z618" s="0" t="s">
        <v>8655</v>
      </c>
      <c r="AA618" s="0" t="s">
        <v>8656</v>
      </c>
      <c r="AB618" s="0" t="s">
        <v>8648</v>
      </c>
      <c r="AC618" s="0" t="s">
        <v>62</v>
      </c>
      <c r="AD618" s="0" t="s">
        <v>62</v>
      </c>
      <c r="AE618" s="0" t="s">
        <v>62</v>
      </c>
      <c r="AF618" s="0" t="s">
        <v>7708</v>
      </c>
      <c r="AG618" s="0" t="s">
        <v>8672</v>
      </c>
      <c r="AH618" s="0" t="s">
        <v>7708</v>
      </c>
      <c r="AI618" s="0" t="s">
        <v>8672</v>
      </c>
      <c r="AJ618" s="0" t="s">
        <v>7708</v>
      </c>
      <c r="AK618" s="0" t="s">
        <v>8672</v>
      </c>
      <c r="AL618" s="0" t="s">
        <v>7055</v>
      </c>
    </row>
    <row customHeight="1" ht="11.25">
      <c r="A619" s="0" t="s">
        <v>22</v>
      </c>
      <c r="B619" s="0" t="s">
        <v>48</v>
      </c>
      <c r="C619" s="0" t="s">
        <v>50</v>
      </c>
      <c r="D619" s="0" t="s">
        <v>22</v>
      </c>
      <c r="E619" s="0" t="s">
        <v>8674</v>
      </c>
      <c r="F619" s="0" t="s">
        <v>4556</v>
      </c>
      <c r="G619" s="0" t="s">
        <v>163</v>
      </c>
      <c r="H619" s="0" t="s">
        <v>6866</v>
      </c>
      <c r="I619" s="0" t="s">
        <v>6867</v>
      </c>
      <c r="J619" s="0" t="s">
        <v>8652</v>
      </c>
      <c r="K619" s="0" t="s">
        <v>8653</v>
      </c>
      <c r="L619" s="0" t="s">
        <v>4628</v>
      </c>
      <c r="M619" s="0" t="s">
        <v>4590</v>
      </c>
      <c r="N619" s="0" t="s">
        <v>137</v>
      </c>
      <c r="O619" s="0" t="s">
        <v>163</v>
      </c>
      <c r="P619" s="0" t="s">
        <v>6866</v>
      </c>
      <c r="Q619" s="0" t="s">
        <v>6867</v>
      </c>
      <c r="R619" s="0" t="s">
        <v>8652</v>
      </c>
      <c r="S619" s="0" t="s">
        <v>8653</v>
      </c>
      <c r="T619" s="0" t="s">
        <v>7043</v>
      </c>
      <c r="U619" s="0" t="s">
        <v>7044</v>
      </c>
      <c r="V619" s="0" t="s">
        <v>764</v>
      </c>
      <c r="W619" s="0" t="s">
        <v>7045</v>
      </c>
      <c r="X619" s="0" t="s">
        <v>7046</v>
      </c>
      <c r="Y619" s="0" t="s">
        <v>7044</v>
      </c>
      <c r="Z619" s="0" t="s">
        <v>8655</v>
      </c>
      <c r="AA619" s="0" t="s">
        <v>8656</v>
      </c>
      <c r="AB619" s="0" t="s">
        <v>8648</v>
      </c>
      <c r="AC619" s="0" t="s">
        <v>62</v>
      </c>
      <c r="AD619" s="0" t="s">
        <v>62</v>
      </c>
      <c r="AE619" s="0" t="s">
        <v>62</v>
      </c>
      <c r="AF619" s="0" t="s">
        <v>8675</v>
      </c>
      <c r="AG619" s="0" t="s">
        <v>8676</v>
      </c>
      <c r="AH619" s="0" t="s">
        <v>8675</v>
      </c>
      <c r="AI619" s="0" t="s">
        <v>8676</v>
      </c>
      <c r="AJ619" s="0" t="s">
        <v>8675</v>
      </c>
      <c r="AK619" s="0" t="s">
        <v>8676</v>
      </c>
      <c r="AL619" s="0" t="s">
        <v>7061</v>
      </c>
    </row>
    <row customHeight="1" ht="11.25">
      <c r="A620" s="0" t="s">
        <v>22</v>
      </c>
      <c r="B620" s="0" t="s">
        <v>48</v>
      </c>
      <c r="C620" s="0" t="s">
        <v>50</v>
      </c>
      <c r="D620" s="0" t="s">
        <v>22</v>
      </c>
      <c r="E620" s="0" t="s">
        <v>8674</v>
      </c>
      <c r="F620" s="0" t="s">
        <v>4556</v>
      </c>
      <c r="G620" s="0" t="s">
        <v>163</v>
      </c>
      <c r="H620" s="0" t="s">
        <v>6866</v>
      </c>
      <c r="I620" s="0" t="s">
        <v>6867</v>
      </c>
      <c r="J620" s="0" t="s">
        <v>8652</v>
      </c>
      <c r="K620" s="0" t="s">
        <v>8653</v>
      </c>
      <c r="L620" s="0" t="s">
        <v>4628</v>
      </c>
      <c r="M620" s="0" t="s">
        <v>4590</v>
      </c>
      <c r="N620" s="0" t="s">
        <v>137</v>
      </c>
      <c r="O620" s="0" t="s">
        <v>163</v>
      </c>
      <c r="P620" s="0" t="s">
        <v>6866</v>
      </c>
      <c r="Q620" s="0" t="s">
        <v>6867</v>
      </c>
      <c r="R620" s="0" t="s">
        <v>8652</v>
      </c>
      <c r="S620" s="0" t="s">
        <v>8653</v>
      </c>
      <c r="T620" s="0" t="s">
        <v>7043</v>
      </c>
      <c r="U620" s="0" t="s">
        <v>7044</v>
      </c>
      <c r="V620" s="0" t="s">
        <v>764</v>
      </c>
      <c r="W620" s="0" t="s">
        <v>7045</v>
      </c>
      <c r="X620" s="0" t="s">
        <v>7046</v>
      </c>
      <c r="Y620" s="0" t="s">
        <v>7044</v>
      </c>
      <c r="Z620" s="0" t="s">
        <v>8655</v>
      </c>
      <c r="AA620" s="0" t="s">
        <v>8656</v>
      </c>
      <c r="AB620" s="0" t="s">
        <v>8648</v>
      </c>
      <c r="AC620" s="0" t="s">
        <v>62</v>
      </c>
      <c r="AD620" s="0" t="s">
        <v>62</v>
      </c>
      <c r="AE620" s="0" t="s">
        <v>62</v>
      </c>
      <c r="AF620" s="0" t="s">
        <v>8675</v>
      </c>
      <c r="AG620" s="0" t="s">
        <v>8676</v>
      </c>
      <c r="AH620" s="0" t="s">
        <v>8675</v>
      </c>
      <c r="AI620" s="0" t="s">
        <v>8676</v>
      </c>
      <c r="AJ620" s="0" t="s">
        <v>8675</v>
      </c>
      <c r="AK620" s="0" t="s">
        <v>8676</v>
      </c>
      <c r="AL620" s="0" t="s">
        <v>7061</v>
      </c>
    </row>
    <row customHeight="1" ht="11.25">
      <c r="A621" s="0" t="s">
        <v>22</v>
      </c>
      <c r="B621" s="0" t="s">
        <v>48</v>
      </c>
      <c r="C621" s="0" t="s">
        <v>50</v>
      </c>
      <c r="D621" s="0" t="s">
        <v>22</v>
      </c>
      <c r="E621" s="0" t="s">
        <v>8677</v>
      </c>
      <c r="F621" s="0" t="s">
        <v>4556</v>
      </c>
      <c r="G621" s="0" t="s">
        <v>113</v>
      </c>
      <c r="H621" s="0" t="s">
        <v>113</v>
      </c>
      <c r="I621" s="0" t="s">
        <v>114</v>
      </c>
      <c r="J621" s="0" t="s">
        <v>4580</v>
      </c>
      <c r="K621" s="0" t="s">
        <v>4581</v>
      </c>
      <c r="L621" s="0" t="s">
        <v>8678</v>
      </c>
      <c r="M621" s="0" t="s">
        <v>8679</v>
      </c>
      <c r="N621" s="0" t="s">
        <v>137</v>
      </c>
      <c r="O621" s="0" t="s">
        <v>113</v>
      </c>
      <c r="P621" s="0" t="s">
        <v>113</v>
      </c>
      <c r="Q621" s="0" t="s">
        <v>114</v>
      </c>
      <c r="R621" s="0" t="s">
        <v>4580</v>
      </c>
      <c r="S621" s="0" t="s">
        <v>4581</v>
      </c>
      <c r="T621" s="0" t="s">
        <v>7101</v>
      </c>
      <c r="U621" s="0" t="s">
        <v>7102</v>
      </c>
      <c r="V621" s="0" t="s">
        <v>764</v>
      </c>
      <c r="W621" s="0" t="s">
        <v>7045</v>
      </c>
      <c r="X621" s="0" t="s">
        <v>7103</v>
      </c>
      <c r="Y621" s="0" t="s">
        <v>7102</v>
      </c>
      <c r="Z621" s="0" t="s">
        <v>8680</v>
      </c>
      <c r="AA621" s="0" t="s">
        <v>8681</v>
      </c>
      <c r="AB621" s="0" t="s">
        <v>8682</v>
      </c>
      <c r="AC621" s="0" t="s">
        <v>62</v>
      </c>
      <c r="AD621" s="0" t="s">
        <v>62</v>
      </c>
      <c r="AE621" s="0" t="s">
        <v>62</v>
      </c>
      <c r="AF621" s="0" t="s">
        <v>7300</v>
      </c>
      <c r="AG621" s="0" t="s">
        <v>8683</v>
      </c>
      <c r="AH621" s="0" t="s">
        <v>7300</v>
      </c>
      <c r="AI621" s="0" t="s">
        <v>8684</v>
      </c>
      <c r="AJ621" s="0" t="s">
        <v>7300</v>
      </c>
      <c r="AK621" s="0" t="s">
        <v>8684</v>
      </c>
      <c r="AL621" s="0" t="s">
        <v>7061</v>
      </c>
    </row>
    <row customHeight="1" ht="11.25">
      <c r="A622" s="0" t="s">
        <v>22</v>
      </c>
      <c r="B622" s="0" t="s">
        <v>48</v>
      </c>
      <c r="C622" s="0" t="s">
        <v>50</v>
      </c>
      <c r="D622" s="0" t="s">
        <v>22</v>
      </c>
      <c r="E622" s="0" t="s">
        <v>8677</v>
      </c>
      <c r="F622" s="0" t="s">
        <v>4556</v>
      </c>
      <c r="G622" s="0" t="s">
        <v>113</v>
      </c>
      <c r="H622" s="0" t="s">
        <v>113</v>
      </c>
      <c r="I622" s="0" t="s">
        <v>114</v>
      </c>
      <c r="J622" s="0" t="s">
        <v>4580</v>
      </c>
      <c r="K622" s="0" t="s">
        <v>4581</v>
      </c>
      <c r="L622" s="0" t="s">
        <v>8678</v>
      </c>
      <c r="M622" s="0" t="s">
        <v>8679</v>
      </c>
      <c r="N622" s="0" t="s">
        <v>137</v>
      </c>
      <c r="O622" s="0" t="s">
        <v>113</v>
      </c>
      <c r="P622" s="0" t="s">
        <v>113</v>
      </c>
      <c r="Q622" s="0" t="s">
        <v>114</v>
      </c>
      <c r="R622" s="0" t="s">
        <v>4580</v>
      </c>
      <c r="S622" s="0" t="s">
        <v>4581</v>
      </c>
      <c r="T622" s="0" t="s">
        <v>7101</v>
      </c>
      <c r="U622" s="0" t="s">
        <v>7102</v>
      </c>
      <c r="V622" s="0" t="s">
        <v>764</v>
      </c>
      <c r="W622" s="0" t="s">
        <v>7045</v>
      </c>
      <c r="X622" s="0" t="s">
        <v>7103</v>
      </c>
      <c r="Y622" s="0" t="s">
        <v>7102</v>
      </c>
      <c r="Z622" s="0" t="s">
        <v>8680</v>
      </c>
      <c r="AA622" s="0" t="s">
        <v>8681</v>
      </c>
      <c r="AB622" s="0" t="s">
        <v>8682</v>
      </c>
      <c r="AC622" s="0" t="s">
        <v>62</v>
      </c>
      <c r="AD622" s="0" t="s">
        <v>62</v>
      </c>
      <c r="AE622" s="0" t="s">
        <v>62</v>
      </c>
      <c r="AF622" s="0" t="s">
        <v>7300</v>
      </c>
      <c r="AG622" s="0" t="s">
        <v>8683</v>
      </c>
      <c r="AH622" s="0" t="s">
        <v>7300</v>
      </c>
      <c r="AI622" s="0" t="s">
        <v>8683</v>
      </c>
      <c r="AJ622" s="0" t="s">
        <v>7300</v>
      </c>
      <c r="AK622" s="0" t="s">
        <v>8683</v>
      </c>
      <c r="AL622" s="0" t="s">
        <v>7061</v>
      </c>
    </row>
    <row customHeight="1" ht="11.25">
      <c r="A623" s="0" t="s">
        <v>22</v>
      </c>
      <c r="B623" s="0" t="s">
        <v>48</v>
      </c>
      <c r="C623" s="0" t="s">
        <v>50</v>
      </c>
      <c r="D623" s="0" t="s">
        <v>22</v>
      </c>
      <c r="E623" s="0" t="s">
        <v>8685</v>
      </c>
      <c r="F623" s="0" t="s">
        <v>4556</v>
      </c>
      <c r="G623" s="0" t="s">
        <v>113</v>
      </c>
      <c r="H623" s="0" t="s">
        <v>113</v>
      </c>
      <c r="I623" s="0" t="s">
        <v>114</v>
      </c>
      <c r="J623" s="0" t="s">
        <v>4580</v>
      </c>
      <c r="K623" s="0" t="s">
        <v>4581</v>
      </c>
      <c r="L623" s="0" t="s">
        <v>8686</v>
      </c>
      <c r="M623" s="0" t="s">
        <v>8687</v>
      </c>
      <c r="N623" s="0" t="s">
        <v>137</v>
      </c>
      <c r="O623" s="0" t="s">
        <v>113</v>
      </c>
      <c r="P623" s="0" t="s">
        <v>113</v>
      </c>
      <c r="Q623" s="0" t="s">
        <v>114</v>
      </c>
      <c r="R623" s="0" t="s">
        <v>4580</v>
      </c>
      <c r="S623" s="0" t="s">
        <v>4581</v>
      </c>
      <c r="T623" s="0" t="s">
        <v>7043</v>
      </c>
      <c r="U623" s="0" t="s">
        <v>7044</v>
      </c>
      <c r="V623" s="0" t="s">
        <v>764</v>
      </c>
      <c r="W623" s="0" t="s">
        <v>7045</v>
      </c>
      <c r="X623" s="0" t="s">
        <v>7046</v>
      </c>
      <c r="Y623" s="0" t="s">
        <v>7044</v>
      </c>
      <c r="Z623" s="0" t="s">
        <v>8510</v>
      </c>
      <c r="AA623" s="0" t="s">
        <v>8688</v>
      </c>
      <c r="AB623" s="0" t="s">
        <v>8689</v>
      </c>
      <c r="AC623" s="0" t="s">
        <v>62</v>
      </c>
      <c r="AD623" s="0" t="s">
        <v>62</v>
      </c>
      <c r="AE623" s="0" t="s">
        <v>62</v>
      </c>
      <c r="AF623" s="0" t="s">
        <v>8096</v>
      </c>
      <c r="AG623" s="0" t="s">
        <v>8690</v>
      </c>
      <c r="AH623" s="0" t="s">
        <v>8096</v>
      </c>
      <c r="AI623" s="0" t="s">
        <v>8690</v>
      </c>
      <c r="AJ623" s="0" t="s">
        <v>8096</v>
      </c>
      <c r="AK623" s="0" t="s">
        <v>8690</v>
      </c>
      <c r="AL623" s="0" t="s">
        <v>7061</v>
      </c>
    </row>
    <row customHeight="1" ht="11.25">
      <c r="A624" s="0" t="s">
        <v>22</v>
      </c>
      <c r="B624" s="0" t="s">
        <v>48</v>
      </c>
      <c r="C624" s="0" t="s">
        <v>50</v>
      </c>
      <c r="D624" s="0" t="s">
        <v>22</v>
      </c>
      <c r="E624" s="0" t="s">
        <v>8685</v>
      </c>
      <c r="F624" s="0" t="s">
        <v>4556</v>
      </c>
      <c r="G624" s="0" t="s">
        <v>113</v>
      </c>
      <c r="H624" s="0" t="s">
        <v>113</v>
      </c>
      <c r="I624" s="0" t="s">
        <v>114</v>
      </c>
      <c r="J624" s="0" t="s">
        <v>4580</v>
      </c>
      <c r="K624" s="0" t="s">
        <v>4581</v>
      </c>
      <c r="L624" s="0" t="s">
        <v>8686</v>
      </c>
      <c r="M624" s="0" t="s">
        <v>8687</v>
      </c>
      <c r="N624" s="0" t="s">
        <v>137</v>
      </c>
      <c r="O624" s="0" t="s">
        <v>113</v>
      </c>
      <c r="P624" s="0" t="s">
        <v>113</v>
      </c>
      <c r="Q624" s="0" t="s">
        <v>114</v>
      </c>
      <c r="R624" s="0" t="s">
        <v>4580</v>
      </c>
      <c r="S624" s="0" t="s">
        <v>4581</v>
      </c>
      <c r="T624" s="0" t="s">
        <v>7043</v>
      </c>
      <c r="U624" s="0" t="s">
        <v>7044</v>
      </c>
      <c r="V624" s="0" t="s">
        <v>764</v>
      </c>
      <c r="W624" s="0" t="s">
        <v>7045</v>
      </c>
      <c r="X624" s="0" t="s">
        <v>7046</v>
      </c>
      <c r="Y624" s="0" t="s">
        <v>7044</v>
      </c>
      <c r="Z624" s="0" t="s">
        <v>8510</v>
      </c>
      <c r="AA624" s="0" t="s">
        <v>8688</v>
      </c>
      <c r="AB624" s="0" t="s">
        <v>8689</v>
      </c>
      <c r="AC624" s="0" t="s">
        <v>62</v>
      </c>
      <c r="AD624" s="0" t="s">
        <v>62</v>
      </c>
      <c r="AE624" s="0" t="s">
        <v>62</v>
      </c>
      <c r="AF624" s="0" t="s">
        <v>8096</v>
      </c>
      <c r="AG624" s="0" t="s">
        <v>8690</v>
      </c>
      <c r="AH624" s="0" t="s">
        <v>8096</v>
      </c>
      <c r="AI624" s="0" t="s">
        <v>8690</v>
      </c>
      <c r="AJ624" s="0" t="s">
        <v>8096</v>
      </c>
      <c r="AK624" s="0" t="s">
        <v>8690</v>
      </c>
      <c r="AL624" s="0" t="s">
        <v>7061</v>
      </c>
    </row>
    <row customHeight="1" ht="11.25">
      <c r="A625" s="0" t="s">
        <v>22</v>
      </c>
      <c r="B625" s="0" t="s">
        <v>48</v>
      </c>
      <c r="C625" s="0" t="s">
        <v>50</v>
      </c>
      <c r="D625" s="0" t="s">
        <v>22</v>
      </c>
      <c r="E625" s="0" t="s">
        <v>8691</v>
      </c>
      <c r="F625" s="0" t="s">
        <v>4556</v>
      </c>
      <c r="G625" s="0" t="s">
        <v>113</v>
      </c>
      <c r="H625" s="0" t="s">
        <v>113</v>
      </c>
      <c r="I625" s="0" t="s">
        <v>114</v>
      </c>
      <c r="J625" s="0" t="s">
        <v>4580</v>
      </c>
      <c r="K625" s="0" t="s">
        <v>4581</v>
      </c>
      <c r="L625" s="0" t="s">
        <v>8692</v>
      </c>
      <c r="M625" s="0" t="s">
        <v>8693</v>
      </c>
      <c r="N625" s="0" t="s">
        <v>137</v>
      </c>
      <c r="O625" s="0" t="s">
        <v>113</v>
      </c>
      <c r="P625" s="0" t="s">
        <v>113</v>
      </c>
      <c r="Q625" s="0" t="s">
        <v>114</v>
      </c>
      <c r="R625" s="0" t="s">
        <v>4580</v>
      </c>
      <c r="S625" s="0" t="s">
        <v>4581</v>
      </c>
      <c r="T625" s="0" t="s">
        <v>7043</v>
      </c>
      <c r="U625" s="0" t="s">
        <v>7044</v>
      </c>
      <c r="V625" s="0" t="s">
        <v>764</v>
      </c>
      <c r="W625" s="0" t="s">
        <v>7045</v>
      </c>
      <c r="X625" s="0" t="s">
        <v>7046</v>
      </c>
      <c r="Y625" s="0" t="s">
        <v>7044</v>
      </c>
      <c r="Z625" s="0" t="s">
        <v>8510</v>
      </c>
      <c r="AA625" s="0" t="s">
        <v>8688</v>
      </c>
      <c r="AB625" s="0" t="s">
        <v>8689</v>
      </c>
      <c r="AC625" s="0" t="s">
        <v>62</v>
      </c>
      <c r="AD625" s="0" t="s">
        <v>62</v>
      </c>
      <c r="AE625" s="0" t="s">
        <v>62</v>
      </c>
      <c r="AF625" s="0" t="s">
        <v>8694</v>
      </c>
      <c r="AG625" s="0" t="s">
        <v>8503</v>
      </c>
      <c r="AH625" s="0" t="s">
        <v>7184</v>
      </c>
      <c r="AI625" s="0" t="s">
        <v>7992</v>
      </c>
      <c r="AJ625" s="0" t="s">
        <v>7184</v>
      </c>
      <c r="AK625" s="0" t="s">
        <v>7992</v>
      </c>
      <c r="AL625" s="0" t="s">
        <v>7061</v>
      </c>
    </row>
    <row customHeight="1" ht="11.25">
      <c r="A626" s="0" t="s">
        <v>22</v>
      </c>
      <c r="B626" s="0" t="s">
        <v>48</v>
      </c>
      <c r="C626" s="0" t="s">
        <v>50</v>
      </c>
      <c r="D626" s="0" t="s">
        <v>22</v>
      </c>
      <c r="E626" s="0" t="s">
        <v>8691</v>
      </c>
      <c r="F626" s="0" t="s">
        <v>4556</v>
      </c>
      <c r="G626" s="0" t="s">
        <v>113</v>
      </c>
      <c r="H626" s="0" t="s">
        <v>113</v>
      </c>
      <c r="I626" s="0" t="s">
        <v>114</v>
      </c>
      <c r="J626" s="0" t="s">
        <v>4580</v>
      </c>
      <c r="K626" s="0" t="s">
        <v>4581</v>
      </c>
      <c r="L626" s="0" t="s">
        <v>8692</v>
      </c>
      <c r="M626" s="0" t="s">
        <v>8693</v>
      </c>
      <c r="N626" s="0" t="s">
        <v>137</v>
      </c>
      <c r="O626" s="0" t="s">
        <v>113</v>
      </c>
      <c r="P626" s="0" t="s">
        <v>113</v>
      </c>
      <c r="Q626" s="0" t="s">
        <v>114</v>
      </c>
      <c r="R626" s="0" t="s">
        <v>4580</v>
      </c>
      <c r="S626" s="0" t="s">
        <v>4581</v>
      </c>
      <c r="T626" s="0" t="s">
        <v>7043</v>
      </c>
      <c r="U626" s="0" t="s">
        <v>7044</v>
      </c>
      <c r="V626" s="0" t="s">
        <v>764</v>
      </c>
      <c r="W626" s="0" t="s">
        <v>7045</v>
      </c>
      <c r="X626" s="0" t="s">
        <v>7046</v>
      </c>
      <c r="Y626" s="0" t="s">
        <v>7044</v>
      </c>
      <c r="Z626" s="0" t="s">
        <v>8510</v>
      </c>
      <c r="AA626" s="0" t="s">
        <v>8688</v>
      </c>
      <c r="AB626" s="0" t="s">
        <v>8689</v>
      </c>
      <c r="AC626" s="0" t="s">
        <v>62</v>
      </c>
      <c r="AD626" s="0" t="s">
        <v>62</v>
      </c>
      <c r="AE626" s="0" t="s">
        <v>62</v>
      </c>
      <c r="AF626" s="0" t="s">
        <v>8694</v>
      </c>
      <c r="AG626" s="0" t="s">
        <v>8503</v>
      </c>
      <c r="AH626" s="0" t="s">
        <v>8694</v>
      </c>
      <c r="AI626" s="0" t="s">
        <v>8503</v>
      </c>
      <c r="AJ626" s="0" t="s">
        <v>8694</v>
      </c>
      <c r="AK626" s="0" t="s">
        <v>8503</v>
      </c>
      <c r="AL626" s="0" t="s">
        <v>7061</v>
      </c>
    </row>
    <row customHeight="1" ht="11.25">
      <c r="A627" s="0" t="s">
        <v>22</v>
      </c>
      <c r="B627" s="0" t="s">
        <v>48</v>
      </c>
      <c r="C627" s="0" t="s">
        <v>50</v>
      </c>
      <c r="D627" s="0" t="s">
        <v>22</v>
      </c>
      <c r="E627" s="0" t="s">
        <v>8695</v>
      </c>
      <c r="F627" s="0" t="s">
        <v>4556</v>
      </c>
      <c r="G627" s="0" t="s">
        <v>113</v>
      </c>
      <c r="H627" s="0" t="s">
        <v>113</v>
      </c>
      <c r="I627" s="0" t="s">
        <v>114</v>
      </c>
      <c r="J627" s="0" t="s">
        <v>4580</v>
      </c>
      <c r="K627" s="0" t="s">
        <v>4581</v>
      </c>
      <c r="L627" s="0" t="s">
        <v>8696</v>
      </c>
      <c r="M627" s="0" t="s">
        <v>222</v>
      </c>
      <c r="N627" s="0" t="s">
        <v>137</v>
      </c>
      <c r="O627" s="0" t="s">
        <v>113</v>
      </c>
      <c r="P627" s="0" t="s">
        <v>113</v>
      </c>
      <c r="Q627" s="0" t="s">
        <v>114</v>
      </c>
      <c r="R627" s="0" t="s">
        <v>4580</v>
      </c>
      <c r="S627" s="0" t="s">
        <v>4581</v>
      </c>
      <c r="T627" s="0" t="s">
        <v>7043</v>
      </c>
      <c r="U627" s="0" t="s">
        <v>7044</v>
      </c>
      <c r="V627" s="0" t="s">
        <v>764</v>
      </c>
      <c r="W627" s="0" t="s">
        <v>7045</v>
      </c>
      <c r="X627" s="0" t="s">
        <v>7046</v>
      </c>
      <c r="Y627" s="0" t="s">
        <v>7044</v>
      </c>
      <c r="Z627" s="0" t="s">
        <v>8510</v>
      </c>
      <c r="AA627" s="0" t="s">
        <v>8697</v>
      </c>
      <c r="AB627" s="0" t="s">
        <v>8698</v>
      </c>
      <c r="AC627" s="0" t="s">
        <v>62</v>
      </c>
      <c r="AD627" s="0" t="s">
        <v>62</v>
      </c>
      <c r="AE627" s="0" t="s">
        <v>62</v>
      </c>
      <c r="AF627" s="0" t="s">
        <v>8096</v>
      </c>
      <c r="AG627" s="0" t="s">
        <v>8699</v>
      </c>
      <c r="AH627" s="0" t="s">
        <v>8096</v>
      </c>
      <c r="AI627" s="0" t="s">
        <v>8699</v>
      </c>
      <c r="AJ627" s="0" t="s">
        <v>8096</v>
      </c>
      <c r="AK627" s="0" t="s">
        <v>8699</v>
      </c>
      <c r="AL627" s="0" t="s">
        <v>7061</v>
      </c>
    </row>
    <row customHeight="1" ht="11.25">
      <c r="A628" s="0" t="s">
        <v>22</v>
      </c>
      <c r="B628" s="0" t="s">
        <v>48</v>
      </c>
      <c r="C628" s="0" t="s">
        <v>50</v>
      </c>
      <c r="D628" s="0" t="s">
        <v>22</v>
      </c>
      <c r="E628" s="0" t="s">
        <v>8695</v>
      </c>
      <c r="F628" s="0" t="s">
        <v>4556</v>
      </c>
      <c r="G628" s="0" t="s">
        <v>113</v>
      </c>
      <c r="H628" s="0" t="s">
        <v>113</v>
      </c>
      <c r="I628" s="0" t="s">
        <v>114</v>
      </c>
      <c r="J628" s="0" t="s">
        <v>4580</v>
      </c>
      <c r="K628" s="0" t="s">
        <v>4581</v>
      </c>
      <c r="L628" s="0" t="s">
        <v>8696</v>
      </c>
      <c r="M628" s="0" t="s">
        <v>222</v>
      </c>
      <c r="N628" s="0" t="s">
        <v>137</v>
      </c>
      <c r="O628" s="0" t="s">
        <v>113</v>
      </c>
      <c r="P628" s="0" t="s">
        <v>113</v>
      </c>
      <c r="Q628" s="0" t="s">
        <v>114</v>
      </c>
      <c r="R628" s="0" t="s">
        <v>4580</v>
      </c>
      <c r="S628" s="0" t="s">
        <v>4581</v>
      </c>
      <c r="T628" s="0" t="s">
        <v>7043</v>
      </c>
      <c r="U628" s="0" t="s">
        <v>7044</v>
      </c>
      <c r="V628" s="0" t="s">
        <v>764</v>
      </c>
      <c r="W628" s="0" t="s">
        <v>7045</v>
      </c>
      <c r="X628" s="0" t="s">
        <v>7046</v>
      </c>
      <c r="Y628" s="0" t="s">
        <v>7044</v>
      </c>
      <c r="Z628" s="0" t="s">
        <v>8510</v>
      </c>
      <c r="AA628" s="0" t="s">
        <v>8697</v>
      </c>
      <c r="AB628" s="0" t="s">
        <v>8698</v>
      </c>
      <c r="AC628" s="0" t="s">
        <v>62</v>
      </c>
      <c r="AD628" s="0" t="s">
        <v>62</v>
      </c>
      <c r="AE628" s="0" t="s">
        <v>62</v>
      </c>
      <c r="AF628" s="0" t="s">
        <v>8096</v>
      </c>
      <c r="AG628" s="0" t="s">
        <v>8699</v>
      </c>
      <c r="AH628" s="0" t="s">
        <v>7210</v>
      </c>
      <c r="AI628" s="0" t="s">
        <v>8699</v>
      </c>
      <c r="AJ628" s="0" t="s">
        <v>7210</v>
      </c>
      <c r="AK628" s="0" t="s">
        <v>8699</v>
      </c>
      <c r="AL628" s="0" t="s">
        <v>7061</v>
      </c>
    </row>
    <row customHeight="1" ht="11.25">
      <c r="A629" s="0" t="s">
        <v>22</v>
      </c>
      <c r="B629" s="0" t="s">
        <v>48</v>
      </c>
      <c r="C629" s="0" t="s">
        <v>50</v>
      </c>
      <c r="D629" s="0" t="s">
        <v>22</v>
      </c>
      <c r="E629" s="0" t="s">
        <v>8700</v>
      </c>
      <c r="F629" s="0" t="s">
        <v>4556</v>
      </c>
      <c r="G629" s="0" t="s">
        <v>113</v>
      </c>
      <c r="H629" s="0" t="s">
        <v>113</v>
      </c>
      <c r="I629" s="0" t="s">
        <v>114</v>
      </c>
      <c r="J629" s="0" t="s">
        <v>4580</v>
      </c>
      <c r="K629" s="0" t="s">
        <v>4581</v>
      </c>
      <c r="L629" s="0" t="s">
        <v>8701</v>
      </c>
      <c r="M629" s="0" t="s">
        <v>137</v>
      </c>
      <c r="N629" s="0" t="s">
        <v>137</v>
      </c>
      <c r="O629" s="0" t="s">
        <v>113</v>
      </c>
      <c r="P629" s="0" t="s">
        <v>113</v>
      </c>
      <c r="Q629" s="0" t="s">
        <v>114</v>
      </c>
      <c r="R629" s="0" t="s">
        <v>4580</v>
      </c>
      <c r="S629" s="0" t="s">
        <v>4581</v>
      </c>
      <c r="T629" s="0" t="s">
        <v>7101</v>
      </c>
      <c r="U629" s="0" t="s">
        <v>7481</v>
      </c>
      <c r="V629" s="0" t="s">
        <v>764</v>
      </c>
      <c r="W629" s="0" t="s">
        <v>7045</v>
      </c>
      <c r="X629" s="0" t="s">
        <v>7281</v>
      </c>
      <c r="Y629" s="0" t="s">
        <v>7990</v>
      </c>
      <c r="Z629" s="0" t="s">
        <v>4590</v>
      </c>
      <c r="AA629" s="0" t="s">
        <v>7991</v>
      </c>
      <c r="AB629" s="0" t="s">
        <v>7283</v>
      </c>
      <c r="AC629" s="0" t="s">
        <v>62</v>
      </c>
      <c r="AD629" s="0" t="s">
        <v>62</v>
      </c>
      <c r="AE629" s="0" t="s">
        <v>62</v>
      </c>
      <c r="AF629" s="0" t="s">
        <v>7189</v>
      </c>
      <c r="AG629" s="0" t="s">
        <v>7141</v>
      </c>
      <c r="AH629" s="0" t="s">
        <v>7189</v>
      </c>
      <c r="AI629" s="0" t="s">
        <v>8702</v>
      </c>
      <c r="AJ629" s="0" t="s">
        <v>7189</v>
      </c>
      <c r="AK629" s="0" t="s">
        <v>8702</v>
      </c>
      <c r="AL629" s="0" t="s">
        <v>7061</v>
      </c>
    </row>
    <row customHeight="1" ht="11.25">
      <c r="A630" s="0" t="s">
        <v>22</v>
      </c>
      <c r="B630" s="0" t="s">
        <v>48</v>
      </c>
      <c r="C630" s="0" t="s">
        <v>50</v>
      </c>
      <c r="D630" s="0" t="s">
        <v>22</v>
      </c>
      <c r="E630" s="0" t="s">
        <v>8700</v>
      </c>
      <c r="F630" s="0" t="s">
        <v>4556</v>
      </c>
      <c r="G630" s="0" t="s">
        <v>113</v>
      </c>
      <c r="H630" s="0" t="s">
        <v>113</v>
      </c>
      <c r="I630" s="0" t="s">
        <v>114</v>
      </c>
      <c r="J630" s="0" t="s">
        <v>4580</v>
      </c>
      <c r="K630" s="0" t="s">
        <v>4581</v>
      </c>
      <c r="L630" s="0" t="s">
        <v>8701</v>
      </c>
      <c r="M630" s="0" t="s">
        <v>137</v>
      </c>
      <c r="N630" s="0" t="s">
        <v>137</v>
      </c>
      <c r="O630" s="0" t="s">
        <v>113</v>
      </c>
      <c r="P630" s="0" t="s">
        <v>113</v>
      </c>
      <c r="Q630" s="0" t="s">
        <v>114</v>
      </c>
      <c r="R630" s="0" t="s">
        <v>4580</v>
      </c>
      <c r="S630" s="0" t="s">
        <v>4581</v>
      </c>
      <c r="T630" s="0" t="s">
        <v>7101</v>
      </c>
      <c r="U630" s="0" t="s">
        <v>7481</v>
      </c>
      <c r="V630" s="0" t="s">
        <v>764</v>
      </c>
      <c r="W630" s="0" t="s">
        <v>7045</v>
      </c>
      <c r="X630" s="0" t="s">
        <v>7281</v>
      </c>
      <c r="Y630" s="0" t="s">
        <v>7990</v>
      </c>
      <c r="Z630" s="0" t="s">
        <v>4590</v>
      </c>
      <c r="AA630" s="0" t="s">
        <v>7991</v>
      </c>
      <c r="AB630" s="0" t="s">
        <v>7283</v>
      </c>
      <c r="AC630" s="0" t="s">
        <v>62</v>
      </c>
      <c r="AD630" s="0" t="s">
        <v>62</v>
      </c>
      <c r="AE630" s="0" t="s">
        <v>62</v>
      </c>
      <c r="AF630" s="0" t="s">
        <v>7189</v>
      </c>
      <c r="AG630" s="0" t="s">
        <v>7141</v>
      </c>
      <c r="AH630" s="0" t="s">
        <v>7189</v>
      </c>
      <c r="AI630" s="0" t="s">
        <v>8702</v>
      </c>
      <c r="AJ630" s="0" t="s">
        <v>7189</v>
      </c>
      <c r="AK630" s="0" t="s">
        <v>8702</v>
      </c>
      <c r="AL630" s="0" t="s">
        <v>7061</v>
      </c>
    </row>
    <row customHeight="1" ht="11.25">
      <c r="A631" s="0" t="s">
        <v>22</v>
      </c>
      <c r="B631" s="0" t="s">
        <v>48</v>
      </c>
      <c r="C631" s="0" t="s">
        <v>50</v>
      </c>
      <c r="D631" s="0" t="s">
        <v>22</v>
      </c>
      <c r="E631" s="0" t="s">
        <v>8703</v>
      </c>
      <c r="F631" s="0" t="s">
        <v>4556</v>
      </c>
      <c r="G631" s="0" t="s">
        <v>113</v>
      </c>
      <c r="H631" s="0" t="s">
        <v>113</v>
      </c>
      <c r="I631" s="0" t="s">
        <v>114</v>
      </c>
      <c r="J631" s="0" t="s">
        <v>4580</v>
      </c>
      <c r="K631" s="0" t="s">
        <v>4581</v>
      </c>
      <c r="L631" s="0" t="s">
        <v>8224</v>
      </c>
      <c r="M631" s="0" t="s">
        <v>137</v>
      </c>
      <c r="N631" s="0" t="s">
        <v>137</v>
      </c>
      <c r="O631" s="0" t="s">
        <v>113</v>
      </c>
      <c r="P631" s="0" t="s">
        <v>113</v>
      </c>
      <c r="Q631" s="0" t="s">
        <v>114</v>
      </c>
      <c r="R631" s="0" t="s">
        <v>4580</v>
      </c>
      <c r="S631" s="0" t="s">
        <v>4581</v>
      </c>
      <c r="T631" s="0" t="s">
        <v>7043</v>
      </c>
      <c r="U631" s="0" t="s">
        <v>7044</v>
      </c>
      <c r="V631" s="0" t="s">
        <v>764</v>
      </c>
      <c r="W631" s="0" t="s">
        <v>7045</v>
      </c>
      <c r="X631" s="0" t="s">
        <v>7046</v>
      </c>
      <c r="Y631" s="0" t="s">
        <v>7044</v>
      </c>
      <c r="Z631" s="0" t="s">
        <v>8510</v>
      </c>
      <c r="AA631" s="0" t="s">
        <v>8688</v>
      </c>
      <c r="AB631" s="0" t="s">
        <v>8689</v>
      </c>
      <c r="AC631" s="0" t="s">
        <v>62</v>
      </c>
      <c r="AD631" s="0" t="s">
        <v>62</v>
      </c>
      <c r="AE631" s="0" t="s">
        <v>62</v>
      </c>
      <c r="AF631" s="0" t="s">
        <v>7184</v>
      </c>
      <c r="AG631" s="0" t="s">
        <v>8704</v>
      </c>
      <c r="AH631" s="0" t="s">
        <v>7184</v>
      </c>
      <c r="AI631" s="0" t="s">
        <v>8704</v>
      </c>
      <c r="AJ631" s="0" t="s">
        <v>7184</v>
      </c>
      <c r="AK631" s="0" t="s">
        <v>8704</v>
      </c>
      <c r="AL631" s="0" t="s">
        <v>7061</v>
      </c>
    </row>
    <row customHeight="1" ht="11.25">
      <c r="A632" s="0" t="s">
        <v>22</v>
      </c>
      <c r="B632" s="0" t="s">
        <v>48</v>
      </c>
      <c r="C632" s="0" t="s">
        <v>50</v>
      </c>
      <c r="D632" s="0" t="s">
        <v>22</v>
      </c>
      <c r="E632" s="0" t="s">
        <v>8703</v>
      </c>
      <c r="F632" s="0" t="s">
        <v>4556</v>
      </c>
      <c r="G632" s="0" t="s">
        <v>113</v>
      </c>
      <c r="H632" s="0" t="s">
        <v>113</v>
      </c>
      <c r="I632" s="0" t="s">
        <v>114</v>
      </c>
      <c r="J632" s="0" t="s">
        <v>4580</v>
      </c>
      <c r="K632" s="0" t="s">
        <v>4581</v>
      </c>
      <c r="L632" s="0" t="s">
        <v>8224</v>
      </c>
      <c r="M632" s="0" t="s">
        <v>137</v>
      </c>
      <c r="N632" s="0" t="s">
        <v>137</v>
      </c>
      <c r="O632" s="0" t="s">
        <v>113</v>
      </c>
      <c r="P632" s="0" t="s">
        <v>113</v>
      </c>
      <c r="Q632" s="0" t="s">
        <v>114</v>
      </c>
      <c r="R632" s="0" t="s">
        <v>4580</v>
      </c>
      <c r="S632" s="0" t="s">
        <v>4581</v>
      </c>
      <c r="T632" s="0" t="s">
        <v>7043</v>
      </c>
      <c r="U632" s="0" t="s">
        <v>7044</v>
      </c>
      <c r="V632" s="0" t="s">
        <v>764</v>
      </c>
      <c r="W632" s="0" t="s">
        <v>7045</v>
      </c>
      <c r="X632" s="0" t="s">
        <v>7046</v>
      </c>
      <c r="Y632" s="0" t="s">
        <v>7044</v>
      </c>
      <c r="Z632" s="0" t="s">
        <v>8510</v>
      </c>
      <c r="AA632" s="0" t="s">
        <v>8688</v>
      </c>
      <c r="AB632" s="0" t="s">
        <v>8689</v>
      </c>
      <c r="AC632" s="0" t="s">
        <v>62</v>
      </c>
      <c r="AD632" s="0" t="s">
        <v>62</v>
      </c>
      <c r="AE632" s="0" t="s">
        <v>62</v>
      </c>
      <c r="AF632" s="0" t="s">
        <v>7184</v>
      </c>
      <c r="AG632" s="0" t="s">
        <v>8704</v>
      </c>
      <c r="AH632" s="0" t="s">
        <v>7184</v>
      </c>
      <c r="AI632" s="0" t="s">
        <v>8704</v>
      </c>
      <c r="AJ632" s="0" t="s">
        <v>7184</v>
      </c>
      <c r="AK632" s="0" t="s">
        <v>8704</v>
      </c>
      <c r="AL632" s="0" t="s">
        <v>7061</v>
      </c>
    </row>
    <row customHeight="1" ht="11.25">
      <c r="A633" s="0" t="s">
        <v>22</v>
      </c>
      <c r="B633" s="0" t="s">
        <v>48</v>
      </c>
      <c r="C633" s="0" t="s">
        <v>50</v>
      </c>
      <c r="D633" s="0" t="s">
        <v>22</v>
      </c>
      <c r="E633" s="0" t="s">
        <v>8705</v>
      </c>
      <c r="F633" s="0" t="s">
        <v>4556</v>
      </c>
      <c r="G633" s="0" t="s">
        <v>113</v>
      </c>
      <c r="H633" s="0" t="s">
        <v>113</v>
      </c>
      <c r="I633" s="0" t="s">
        <v>114</v>
      </c>
      <c r="J633" s="0" t="s">
        <v>4580</v>
      </c>
      <c r="K633" s="0" t="s">
        <v>4581</v>
      </c>
      <c r="L633" s="0" t="s">
        <v>8078</v>
      </c>
      <c r="M633" s="0" t="s">
        <v>8706</v>
      </c>
      <c r="N633" s="0" t="s">
        <v>137</v>
      </c>
      <c r="O633" s="0" t="s">
        <v>113</v>
      </c>
      <c r="P633" s="0" t="s">
        <v>113</v>
      </c>
      <c r="Q633" s="0" t="s">
        <v>114</v>
      </c>
      <c r="R633" s="0" t="s">
        <v>4580</v>
      </c>
      <c r="S633" s="0" t="s">
        <v>4581</v>
      </c>
      <c r="T633" s="0" t="s">
        <v>7043</v>
      </c>
      <c r="U633" s="0" t="s">
        <v>7044</v>
      </c>
      <c r="V633" s="0" t="s">
        <v>764</v>
      </c>
      <c r="W633" s="0" t="s">
        <v>7045</v>
      </c>
      <c r="X633" s="0" t="s">
        <v>7046</v>
      </c>
      <c r="Y633" s="0" t="s">
        <v>7044</v>
      </c>
      <c r="Z633" s="0" t="s">
        <v>8510</v>
      </c>
      <c r="AA633" s="0" t="s">
        <v>8688</v>
      </c>
      <c r="AB633" s="0" t="s">
        <v>8689</v>
      </c>
      <c r="AC633" s="0" t="s">
        <v>62</v>
      </c>
      <c r="AD633" s="0" t="s">
        <v>62</v>
      </c>
      <c r="AE633" s="0" t="s">
        <v>62</v>
      </c>
      <c r="AF633" s="0" t="s">
        <v>8096</v>
      </c>
      <c r="AG633" s="0" t="s">
        <v>8707</v>
      </c>
      <c r="AH633" s="0" t="s">
        <v>8096</v>
      </c>
      <c r="AI633" s="0" t="s">
        <v>8707</v>
      </c>
      <c r="AJ633" s="0" t="s">
        <v>8096</v>
      </c>
      <c r="AK633" s="0" t="s">
        <v>8707</v>
      </c>
      <c r="AL633" s="0" t="s">
        <v>7061</v>
      </c>
    </row>
    <row customHeight="1" ht="11.25">
      <c r="A634" s="0" t="s">
        <v>22</v>
      </c>
      <c r="B634" s="0" t="s">
        <v>48</v>
      </c>
      <c r="C634" s="0" t="s">
        <v>50</v>
      </c>
      <c r="D634" s="0" t="s">
        <v>22</v>
      </c>
      <c r="E634" s="0" t="s">
        <v>8705</v>
      </c>
      <c r="F634" s="0" t="s">
        <v>4556</v>
      </c>
      <c r="G634" s="0" t="s">
        <v>113</v>
      </c>
      <c r="H634" s="0" t="s">
        <v>113</v>
      </c>
      <c r="I634" s="0" t="s">
        <v>114</v>
      </c>
      <c r="J634" s="0" t="s">
        <v>4580</v>
      </c>
      <c r="K634" s="0" t="s">
        <v>4581</v>
      </c>
      <c r="L634" s="0" t="s">
        <v>8078</v>
      </c>
      <c r="M634" s="0" t="s">
        <v>8706</v>
      </c>
      <c r="N634" s="0" t="s">
        <v>137</v>
      </c>
      <c r="O634" s="0" t="s">
        <v>113</v>
      </c>
      <c r="P634" s="0" t="s">
        <v>113</v>
      </c>
      <c r="Q634" s="0" t="s">
        <v>114</v>
      </c>
      <c r="R634" s="0" t="s">
        <v>4580</v>
      </c>
      <c r="S634" s="0" t="s">
        <v>4581</v>
      </c>
      <c r="T634" s="0" t="s">
        <v>7043</v>
      </c>
      <c r="U634" s="0" t="s">
        <v>7044</v>
      </c>
      <c r="V634" s="0" t="s">
        <v>764</v>
      </c>
      <c r="W634" s="0" t="s">
        <v>7045</v>
      </c>
      <c r="X634" s="0" t="s">
        <v>7046</v>
      </c>
      <c r="Y634" s="0" t="s">
        <v>7044</v>
      </c>
      <c r="Z634" s="0" t="s">
        <v>8510</v>
      </c>
      <c r="AA634" s="0" t="s">
        <v>8688</v>
      </c>
      <c r="AB634" s="0" t="s">
        <v>8689</v>
      </c>
      <c r="AC634" s="0" t="s">
        <v>62</v>
      </c>
      <c r="AD634" s="0" t="s">
        <v>62</v>
      </c>
      <c r="AE634" s="0" t="s">
        <v>62</v>
      </c>
      <c r="AF634" s="0" t="s">
        <v>8096</v>
      </c>
      <c r="AG634" s="0" t="s">
        <v>8707</v>
      </c>
      <c r="AH634" s="0" t="s">
        <v>8096</v>
      </c>
      <c r="AI634" s="0" t="s">
        <v>8707</v>
      </c>
      <c r="AJ634" s="0" t="s">
        <v>8096</v>
      </c>
      <c r="AK634" s="0" t="s">
        <v>8707</v>
      </c>
      <c r="AL634" s="0" t="s">
        <v>7061</v>
      </c>
    </row>
    <row customHeight="1" ht="11.25">
      <c r="A635" s="0" t="s">
        <v>22</v>
      </c>
      <c r="B635" s="0" t="s">
        <v>48</v>
      </c>
      <c r="C635" s="0" t="s">
        <v>50</v>
      </c>
      <c r="D635" s="0" t="s">
        <v>22</v>
      </c>
      <c r="E635" s="0" t="s">
        <v>8708</v>
      </c>
      <c r="F635" s="0" t="s">
        <v>8396</v>
      </c>
      <c r="G635" s="0" t="s">
        <v>113</v>
      </c>
      <c r="H635" s="0" t="s">
        <v>113</v>
      </c>
      <c r="I635" s="0" t="s">
        <v>114</v>
      </c>
      <c r="J635" s="0" t="s">
        <v>4580</v>
      </c>
      <c r="K635" s="0" t="s">
        <v>4581</v>
      </c>
      <c r="L635" s="0" t="s">
        <v>8709</v>
      </c>
      <c r="M635" s="0" t="s">
        <v>5329</v>
      </c>
      <c r="N635" s="0" t="s">
        <v>137</v>
      </c>
      <c r="O635" s="0" t="s">
        <v>113</v>
      </c>
      <c r="P635" s="0" t="s">
        <v>113</v>
      </c>
      <c r="Q635" s="0" t="s">
        <v>114</v>
      </c>
      <c r="R635" s="0" t="s">
        <v>4580</v>
      </c>
      <c r="S635" s="0" t="s">
        <v>4581</v>
      </c>
      <c r="T635" s="0" t="s">
        <v>7043</v>
      </c>
      <c r="U635" s="0" t="s">
        <v>7044</v>
      </c>
      <c r="V635" s="0" t="s">
        <v>764</v>
      </c>
      <c r="W635" s="0" t="s">
        <v>7045</v>
      </c>
      <c r="X635" s="0" t="s">
        <v>7046</v>
      </c>
      <c r="Y635" s="0" t="s">
        <v>7044</v>
      </c>
      <c r="Z635" s="0" t="s">
        <v>8510</v>
      </c>
      <c r="AA635" s="0" t="s">
        <v>8688</v>
      </c>
      <c r="AB635" s="0" t="s">
        <v>8689</v>
      </c>
      <c r="AC635" s="0" t="s">
        <v>19</v>
      </c>
      <c r="AD635" s="0" t="s">
        <v>62</v>
      </c>
      <c r="AE635" s="0" t="s">
        <v>62</v>
      </c>
      <c r="AF635" s="0" t="s">
        <v>22</v>
      </c>
      <c r="AG635" s="0" t="s">
        <v>22</v>
      </c>
      <c r="AH635" s="0" t="s">
        <v>8710</v>
      </c>
      <c r="AI635" s="0" t="s">
        <v>8711</v>
      </c>
      <c r="AJ635" s="0" t="s">
        <v>8710</v>
      </c>
      <c r="AK635" s="0" t="s">
        <v>8711</v>
      </c>
      <c r="AL635" s="0" t="s">
        <v>22</v>
      </c>
    </row>
    <row customHeight="1" ht="11.25">
      <c r="A636" s="0" t="s">
        <v>22</v>
      </c>
      <c r="B636" s="0" t="s">
        <v>48</v>
      </c>
      <c r="C636" s="0" t="s">
        <v>50</v>
      </c>
      <c r="D636" s="0" t="s">
        <v>22</v>
      </c>
      <c r="E636" s="0" t="s">
        <v>8712</v>
      </c>
      <c r="F636" s="0" t="s">
        <v>4556</v>
      </c>
      <c r="G636" s="0" t="s">
        <v>113</v>
      </c>
      <c r="H636" s="0" t="s">
        <v>113</v>
      </c>
      <c r="I636" s="0" t="s">
        <v>114</v>
      </c>
      <c r="J636" s="0" t="s">
        <v>4580</v>
      </c>
      <c r="K636" s="0" t="s">
        <v>4581</v>
      </c>
      <c r="L636" s="0" t="s">
        <v>8713</v>
      </c>
      <c r="M636" s="0" t="s">
        <v>142</v>
      </c>
      <c r="N636" s="0" t="s">
        <v>137</v>
      </c>
      <c r="O636" s="0" t="s">
        <v>113</v>
      </c>
      <c r="P636" s="0" t="s">
        <v>113</v>
      </c>
      <c r="Q636" s="0" t="s">
        <v>114</v>
      </c>
      <c r="R636" s="0" t="s">
        <v>4580</v>
      </c>
      <c r="S636" s="0" t="s">
        <v>4581</v>
      </c>
      <c r="T636" s="0" t="s">
        <v>7043</v>
      </c>
      <c r="U636" s="0" t="s">
        <v>7044</v>
      </c>
      <c r="V636" s="0" t="s">
        <v>764</v>
      </c>
      <c r="W636" s="0" t="s">
        <v>7045</v>
      </c>
      <c r="X636" s="0" t="s">
        <v>7046</v>
      </c>
      <c r="Y636" s="0" t="s">
        <v>7044</v>
      </c>
      <c r="Z636" s="0" t="s">
        <v>8510</v>
      </c>
      <c r="AA636" s="0" t="s">
        <v>8688</v>
      </c>
      <c r="AB636" s="0" t="s">
        <v>8689</v>
      </c>
      <c r="AC636" s="0" t="s">
        <v>62</v>
      </c>
      <c r="AD636" s="0" t="s">
        <v>62</v>
      </c>
      <c r="AE636" s="0" t="s">
        <v>62</v>
      </c>
      <c r="AF636" s="0" t="s">
        <v>8714</v>
      </c>
      <c r="AG636" s="0" t="s">
        <v>3438</v>
      </c>
      <c r="AH636" s="0" t="s">
        <v>8714</v>
      </c>
      <c r="AI636" s="0" t="s">
        <v>8715</v>
      </c>
      <c r="AJ636" s="0" t="s">
        <v>8714</v>
      </c>
      <c r="AK636" s="0" t="s">
        <v>8715</v>
      </c>
      <c r="AL636" s="0" t="s">
        <v>7055</v>
      </c>
    </row>
    <row customHeight="1" ht="11.25">
      <c r="A637" s="0" t="s">
        <v>22</v>
      </c>
      <c r="B637" s="0" t="s">
        <v>48</v>
      </c>
      <c r="C637" s="0" t="s">
        <v>50</v>
      </c>
      <c r="D637" s="0" t="s">
        <v>22</v>
      </c>
      <c r="E637" s="0" t="s">
        <v>8712</v>
      </c>
      <c r="F637" s="0" t="s">
        <v>4556</v>
      </c>
      <c r="G637" s="0" t="s">
        <v>113</v>
      </c>
      <c r="H637" s="0" t="s">
        <v>113</v>
      </c>
      <c r="I637" s="0" t="s">
        <v>114</v>
      </c>
      <c r="J637" s="0" t="s">
        <v>4580</v>
      </c>
      <c r="K637" s="0" t="s">
        <v>4581</v>
      </c>
      <c r="L637" s="0" t="s">
        <v>8713</v>
      </c>
      <c r="M637" s="0" t="s">
        <v>142</v>
      </c>
      <c r="N637" s="0" t="s">
        <v>137</v>
      </c>
      <c r="O637" s="0" t="s">
        <v>113</v>
      </c>
      <c r="P637" s="0" t="s">
        <v>113</v>
      </c>
      <c r="Q637" s="0" t="s">
        <v>114</v>
      </c>
      <c r="R637" s="0" t="s">
        <v>4580</v>
      </c>
      <c r="S637" s="0" t="s">
        <v>4581</v>
      </c>
      <c r="T637" s="0" t="s">
        <v>7043</v>
      </c>
      <c r="U637" s="0" t="s">
        <v>7044</v>
      </c>
      <c r="V637" s="0" t="s">
        <v>764</v>
      </c>
      <c r="W637" s="0" t="s">
        <v>7045</v>
      </c>
      <c r="X637" s="0" t="s">
        <v>7046</v>
      </c>
      <c r="Y637" s="0" t="s">
        <v>7044</v>
      </c>
      <c r="Z637" s="0" t="s">
        <v>8510</v>
      </c>
      <c r="AA637" s="0" t="s">
        <v>8688</v>
      </c>
      <c r="AB637" s="0" t="s">
        <v>8689</v>
      </c>
      <c r="AC637" s="0" t="s">
        <v>62</v>
      </c>
      <c r="AD637" s="0" t="s">
        <v>62</v>
      </c>
      <c r="AE637" s="0" t="s">
        <v>62</v>
      </c>
      <c r="AF637" s="0" t="s">
        <v>8716</v>
      </c>
      <c r="AG637" s="0" t="s">
        <v>3438</v>
      </c>
      <c r="AH637" s="0" t="s">
        <v>8716</v>
      </c>
      <c r="AI637" s="0" t="s">
        <v>3438</v>
      </c>
      <c r="AJ637" s="0" t="s">
        <v>8716</v>
      </c>
      <c r="AK637" s="0" t="s">
        <v>3438</v>
      </c>
      <c r="AL637" s="0" t="s">
        <v>7055</v>
      </c>
    </row>
    <row customHeight="1" ht="11.25">
      <c r="A638" s="0" t="s">
        <v>22</v>
      </c>
      <c r="B638" s="0" t="s">
        <v>48</v>
      </c>
      <c r="C638" s="0" t="s">
        <v>50</v>
      </c>
      <c r="D638" s="0" t="s">
        <v>22</v>
      </c>
      <c r="E638" s="0" t="s">
        <v>8717</v>
      </c>
      <c r="F638" s="0" t="s">
        <v>4556</v>
      </c>
      <c r="G638" s="0" t="s">
        <v>113</v>
      </c>
      <c r="H638" s="0" t="s">
        <v>113</v>
      </c>
      <c r="I638" s="0" t="s">
        <v>114</v>
      </c>
      <c r="J638" s="0" t="s">
        <v>4580</v>
      </c>
      <c r="K638" s="0" t="s">
        <v>4581</v>
      </c>
      <c r="L638" s="0" t="s">
        <v>8718</v>
      </c>
      <c r="M638" s="0" t="s">
        <v>115</v>
      </c>
      <c r="N638" s="0" t="s">
        <v>137</v>
      </c>
      <c r="O638" s="0" t="s">
        <v>113</v>
      </c>
      <c r="P638" s="0" t="s">
        <v>113</v>
      </c>
      <c r="Q638" s="0" t="s">
        <v>114</v>
      </c>
      <c r="R638" s="0" t="s">
        <v>4580</v>
      </c>
      <c r="S638" s="0" t="s">
        <v>4581</v>
      </c>
      <c r="T638" s="0" t="s">
        <v>7043</v>
      </c>
      <c r="U638" s="0" t="s">
        <v>7044</v>
      </c>
      <c r="V638" s="0" t="s">
        <v>764</v>
      </c>
      <c r="W638" s="0" t="s">
        <v>7045</v>
      </c>
      <c r="X638" s="0" t="s">
        <v>7046</v>
      </c>
      <c r="Y638" s="0" t="s">
        <v>7044</v>
      </c>
      <c r="Z638" s="0" t="s">
        <v>8510</v>
      </c>
      <c r="AA638" s="0" t="s">
        <v>8688</v>
      </c>
      <c r="AB638" s="0" t="s">
        <v>8689</v>
      </c>
      <c r="AC638" s="0" t="s">
        <v>62</v>
      </c>
      <c r="AD638" s="0" t="s">
        <v>62</v>
      </c>
      <c r="AE638" s="0" t="s">
        <v>62</v>
      </c>
      <c r="AF638" s="0" t="s">
        <v>8719</v>
      </c>
      <c r="AG638" s="0" t="s">
        <v>8720</v>
      </c>
      <c r="AH638" s="0" t="s">
        <v>8719</v>
      </c>
      <c r="AI638" s="0" t="s">
        <v>8720</v>
      </c>
      <c r="AJ638" s="0" t="s">
        <v>8719</v>
      </c>
      <c r="AK638" s="0" t="s">
        <v>8720</v>
      </c>
      <c r="AL638" s="0" t="s">
        <v>7055</v>
      </c>
    </row>
    <row customHeight="1" ht="11.25">
      <c r="A639" s="0" t="s">
        <v>22</v>
      </c>
      <c r="B639" s="0" t="s">
        <v>48</v>
      </c>
      <c r="C639" s="0" t="s">
        <v>50</v>
      </c>
      <c r="D639" s="0" t="s">
        <v>22</v>
      </c>
      <c r="E639" s="0" t="s">
        <v>8717</v>
      </c>
      <c r="F639" s="0" t="s">
        <v>4556</v>
      </c>
      <c r="G639" s="0" t="s">
        <v>113</v>
      </c>
      <c r="H639" s="0" t="s">
        <v>113</v>
      </c>
      <c r="I639" s="0" t="s">
        <v>114</v>
      </c>
      <c r="J639" s="0" t="s">
        <v>4580</v>
      </c>
      <c r="K639" s="0" t="s">
        <v>4581</v>
      </c>
      <c r="L639" s="0" t="s">
        <v>8718</v>
      </c>
      <c r="M639" s="0" t="s">
        <v>115</v>
      </c>
      <c r="N639" s="0" t="s">
        <v>137</v>
      </c>
      <c r="O639" s="0" t="s">
        <v>113</v>
      </c>
      <c r="P639" s="0" t="s">
        <v>113</v>
      </c>
      <c r="Q639" s="0" t="s">
        <v>114</v>
      </c>
      <c r="R639" s="0" t="s">
        <v>4580</v>
      </c>
      <c r="S639" s="0" t="s">
        <v>4581</v>
      </c>
      <c r="T639" s="0" t="s">
        <v>7043</v>
      </c>
      <c r="U639" s="0" t="s">
        <v>7044</v>
      </c>
      <c r="V639" s="0" t="s">
        <v>764</v>
      </c>
      <c r="W639" s="0" t="s">
        <v>7045</v>
      </c>
      <c r="X639" s="0" t="s">
        <v>7046</v>
      </c>
      <c r="Y639" s="0" t="s">
        <v>7044</v>
      </c>
      <c r="Z639" s="0" t="s">
        <v>8510</v>
      </c>
      <c r="AA639" s="0" t="s">
        <v>8688</v>
      </c>
      <c r="AB639" s="0" t="s">
        <v>8689</v>
      </c>
      <c r="AC639" s="0" t="s">
        <v>62</v>
      </c>
      <c r="AD639" s="0" t="s">
        <v>62</v>
      </c>
      <c r="AE639" s="0" t="s">
        <v>62</v>
      </c>
      <c r="AF639" s="0" t="s">
        <v>8719</v>
      </c>
      <c r="AG639" s="0" t="s">
        <v>8720</v>
      </c>
      <c r="AH639" s="0" t="s">
        <v>8721</v>
      </c>
      <c r="AI639" s="0" t="s">
        <v>8722</v>
      </c>
      <c r="AJ639" s="0" t="s">
        <v>8721</v>
      </c>
      <c r="AK639" s="0" t="s">
        <v>8722</v>
      </c>
      <c r="AL639" s="0" t="s">
        <v>7055</v>
      </c>
    </row>
    <row customHeight="1" ht="11.25">
      <c r="A640" s="0" t="s">
        <v>22</v>
      </c>
      <c r="B640" s="0" t="s">
        <v>48</v>
      </c>
      <c r="C640" s="0" t="s">
        <v>50</v>
      </c>
      <c r="D640" s="0" t="s">
        <v>22</v>
      </c>
      <c r="E640" s="0" t="s">
        <v>8723</v>
      </c>
      <c r="F640" s="0" t="s">
        <v>4556</v>
      </c>
      <c r="G640" s="0" t="s">
        <v>113</v>
      </c>
      <c r="H640" s="0" t="s">
        <v>113</v>
      </c>
      <c r="I640" s="0" t="s">
        <v>114</v>
      </c>
      <c r="J640" s="0" t="s">
        <v>4580</v>
      </c>
      <c r="K640" s="0" t="s">
        <v>4581</v>
      </c>
      <c r="L640" s="0" t="s">
        <v>8724</v>
      </c>
      <c r="M640" s="0" t="s">
        <v>7058</v>
      </c>
      <c r="N640" s="0" t="s">
        <v>137</v>
      </c>
      <c r="O640" s="0" t="s">
        <v>113</v>
      </c>
      <c r="P640" s="0" t="s">
        <v>113</v>
      </c>
      <c r="Q640" s="0" t="s">
        <v>114</v>
      </c>
      <c r="R640" s="0" t="s">
        <v>4580</v>
      </c>
      <c r="S640" s="0" t="s">
        <v>4581</v>
      </c>
      <c r="T640" s="0" t="s">
        <v>7043</v>
      </c>
      <c r="U640" s="0" t="s">
        <v>7044</v>
      </c>
      <c r="V640" s="0" t="s">
        <v>764</v>
      </c>
      <c r="W640" s="0" t="s">
        <v>7045</v>
      </c>
      <c r="X640" s="0" t="s">
        <v>7046</v>
      </c>
      <c r="Y640" s="0" t="s">
        <v>7044</v>
      </c>
      <c r="Z640" s="0" t="s">
        <v>8510</v>
      </c>
      <c r="AA640" s="0" t="s">
        <v>8688</v>
      </c>
      <c r="AB640" s="0" t="s">
        <v>8689</v>
      </c>
      <c r="AC640" s="0" t="s">
        <v>62</v>
      </c>
      <c r="AD640" s="0" t="s">
        <v>62</v>
      </c>
      <c r="AE640" s="0" t="s">
        <v>62</v>
      </c>
      <c r="AF640" s="0" t="s">
        <v>145</v>
      </c>
      <c r="AG640" s="0" t="s">
        <v>8725</v>
      </c>
      <c r="AH640" s="0" t="s">
        <v>145</v>
      </c>
      <c r="AI640" s="0" t="s">
        <v>813</v>
      </c>
      <c r="AJ640" s="0" t="s">
        <v>145</v>
      </c>
      <c r="AK640" s="0" t="s">
        <v>813</v>
      </c>
      <c r="AL640" s="0" t="s">
        <v>7055</v>
      </c>
    </row>
    <row customHeight="1" ht="11.25">
      <c r="A641" s="0" t="s">
        <v>22</v>
      </c>
      <c r="B641" s="0" t="s">
        <v>48</v>
      </c>
      <c r="C641" s="0" t="s">
        <v>50</v>
      </c>
      <c r="D641" s="0" t="s">
        <v>22</v>
      </c>
      <c r="E641" s="0" t="s">
        <v>8723</v>
      </c>
      <c r="F641" s="0" t="s">
        <v>4556</v>
      </c>
      <c r="G641" s="0" t="s">
        <v>113</v>
      </c>
      <c r="H641" s="0" t="s">
        <v>113</v>
      </c>
      <c r="I641" s="0" t="s">
        <v>114</v>
      </c>
      <c r="J641" s="0" t="s">
        <v>4580</v>
      </c>
      <c r="K641" s="0" t="s">
        <v>4581</v>
      </c>
      <c r="L641" s="0" t="s">
        <v>8724</v>
      </c>
      <c r="M641" s="0" t="s">
        <v>7058</v>
      </c>
      <c r="N641" s="0" t="s">
        <v>137</v>
      </c>
      <c r="O641" s="0" t="s">
        <v>113</v>
      </c>
      <c r="P641" s="0" t="s">
        <v>113</v>
      </c>
      <c r="Q641" s="0" t="s">
        <v>114</v>
      </c>
      <c r="R641" s="0" t="s">
        <v>4580</v>
      </c>
      <c r="S641" s="0" t="s">
        <v>4581</v>
      </c>
      <c r="T641" s="0" t="s">
        <v>7043</v>
      </c>
      <c r="U641" s="0" t="s">
        <v>7044</v>
      </c>
      <c r="V641" s="0" t="s">
        <v>764</v>
      </c>
      <c r="W641" s="0" t="s">
        <v>7045</v>
      </c>
      <c r="X641" s="0" t="s">
        <v>7046</v>
      </c>
      <c r="Y641" s="0" t="s">
        <v>7044</v>
      </c>
      <c r="Z641" s="0" t="s">
        <v>8510</v>
      </c>
      <c r="AA641" s="0" t="s">
        <v>8688</v>
      </c>
      <c r="AB641" s="0" t="s">
        <v>8689</v>
      </c>
      <c r="AC641" s="0" t="s">
        <v>62</v>
      </c>
      <c r="AD641" s="0" t="s">
        <v>62</v>
      </c>
      <c r="AE641" s="0" t="s">
        <v>62</v>
      </c>
      <c r="AF641" s="0" t="s">
        <v>145</v>
      </c>
      <c r="AG641" s="0" t="s">
        <v>8725</v>
      </c>
      <c r="AH641" s="0" t="s">
        <v>145</v>
      </c>
      <c r="AI641" s="0" t="s">
        <v>8725</v>
      </c>
      <c r="AJ641" s="0" t="s">
        <v>145</v>
      </c>
      <c r="AK641" s="0" t="s">
        <v>8725</v>
      </c>
      <c r="AL641" s="0" t="s">
        <v>7055</v>
      </c>
    </row>
    <row customHeight="1" ht="11.25">
      <c r="A642" s="0" t="s">
        <v>22</v>
      </c>
      <c r="B642" s="0" t="s">
        <v>48</v>
      </c>
      <c r="C642" s="0" t="s">
        <v>50</v>
      </c>
      <c r="D642" s="0" t="s">
        <v>22</v>
      </c>
      <c r="E642" s="0" t="s">
        <v>8726</v>
      </c>
      <c r="F642" s="0" t="s">
        <v>4556</v>
      </c>
      <c r="G642" s="0" t="s">
        <v>113</v>
      </c>
      <c r="H642" s="0" t="s">
        <v>113</v>
      </c>
      <c r="I642" s="0" t="s">
        <v>114</v>
      </c>
      <c r="J642" s="0" t="s">
        <v>4580</v>
      </c>
      <c r="K642" s="0" t="s">
        <v>4581</v>
      </c>
      <c r="L642" s="0" t="s">
        <v>8727</v>
      </c>
      <c r="M642" s="0" t="s">
        <v>6930</v>
      </c>
      <c r="N642" s="0" t="s">
        <v>137</v>
      </c>
      <c r="O642" s="0" t="s">
        <v>113</v>
      </c>
      <c r="P642" s="0" t="s">
        <v>113</v>
      </c>
      <c r="Q642" s="0" t="s">
        <v>114</v>
      </c>
      <c r="R642" s="0" t="s">
        <v>4580</v>
      </c>
      <c r="S642" s="0" t="s">
        <v>4581</v>
      </c>
      <c r="T642" s="0" t="s">
        <v>7101</v>
      </c>
      <c r="U642" s="0" t="s">
        <v>7102</v>
      </c>
      <c r="V642" s="0" t="s">
        <v>764</v>
      </c>
      <c r="W642" s="0" t="s">
        <v>7045</v>
      </c>
      <c r="X642" s="0" t="s">
        <v>7103</v>
      </c>
      <c r="Y642" s="0" t="s">
        <v>7102</v>
      </c>
      <c r="Z642" s="0" t="s">
        <v>8728</v>
      </c>
      <c r="AA642" s="0" t="s">
        <v>8729</v>
      </c>
      <c r="AB642" s="0" t="s">
        <v>8730</v>
      </c>
      <c r="AC642" s="0" t="s">
        <v>62</v>
      </c>
      <c r="AD642" s="0" t="s">
        <v>62</v>
      </c>
      <c r="AE642" s="0" t="s">
        <v>62</v>
      </c>
      <c r="AF642" s="0" t="s">
        <v>8731</v>
      </c>
      <c r="AG642" s="0" t="s">
        <v>8732</v>
      </c>
      <c r="AH642" s="0" t="s">
        <v>8731</v>
      </c>
      <c r="AI642" s="0" t="s">
        <v>8732</v>
      </c>
      <c r="AJ642" s="0" t="s">
        <v>8731</v>
      </c>
      <c r="AK642" s="0" t="s">
        <v>8732</v>
      </c>
      <c r="AL642" s="0" t="s">
        <v>7055</v>
      </c>
    </row>
    <row customHeight="1" ht="11.25">
      <c r="A643" s="0" t="s">
        <v>22</v>
      </c>
      <c r="B643" s="0" t="s">
        <v>48</v>
      </c>
      <c r="C643" s="0" t="s">
        <v>50</v>
      </c>
      <c r="D643" s="0" t="s">
        <v>22</v>
      </c>
      <c r="E643" s="0" t="s">
        <v>8726</v>
      </c>
      <c r="F643" s="0" t="s">
        <v>4556</v>
      </c>
      <c r="G643" s="0" t="s">
        <v>113</v>
      </c>
      <c r="H643" s="0" t="s">
        <v>113</v>
      </c>
      <c r="I643" s="0" t="s">
        <v>114</v>
      </c>
      <c r="J643" s="0" t="s">
        <v>4580</v>
      </c>
      <c r="K643" s="0" t="s">
        <v>4581</v>
      </c>
      <c r="L643" s="0" t="s">
        <v>8727</v>
      </c>
      <c r="M643" s="0" t="s">
        <v>6930</v>
      </c>
      <c r="N643" s="0" t="s">
        <v>137</v>
      </c>
      <c r="O643" s="0" t="s">
        <v>113</v>
      </c>
      <c r="P643" s="0" t="s">
        <v>113</v>
      </c>
      <c r="Q643" s="0" t="s">
        <v>114</v>
      </c>
      <c r="R643" s="0" t="s">
        <v>4580</v>
      </c>
      <c r="S643" s="0" t="s">
        <v>4581</v>
      </c>
      <c r="T643" s="0" t="s">
        <v>7101</v>
      </c>
      <c r="U643" s="0" t="s">
        <v>7102</v>
      </c>
      <c r="V643" s="0" t="s">
        <v>764</v>
      </c>
      <c r="W643" s="0" t="s">
        <v>7045</v>
      </c>
      <c r="X643" s="0" t="s">
        <v>7103</v>
      </c>
      <c r="Y643" s="0" t="s">
        <v>7102</v>
      </c>
      <c r="Z643" s="0" t="s">
        <v>8728</v>
      </c>
      <c r="AA643" s="0" t="s">
        <v>8729</v>
      </c>
      <c r="AB643" s="0" t="s">
        <v>8730</v>
      </c>
      <c r="AC643" s="0" t="s">
        <v>62</v>
      </c>
      <c r="AD643" s="0" t="s">
        <v>62</v>
      </c>
      <c r="AE643" s="0" t="s">
        <v>62</v>
      </c>
      <c r="AF643" s="0" t="s">
        <v>8731</v>
      </c>
      <c r="AG643" s="0" t="s">
        <v>8732</v>
      </c>
      <c r="AH643" s="0" t="s">
        <v>8731</v>
      </c>
      <c r="AI643" s="0" t="s">
        <v>8733</v>
      </c>
      <c r="AJ643" s="0" t="s">
        <v>8731</v>
      </c>
      <c r="AK643" s="0" t="s">
        <v>8733</v>
      </c>
      <c r="AL643" s="0" t="s">
        <v>7055</v>
      </c>
    </row>
    <row customHeight="1" ht="11.25">
      <c r="A644" s="0" t="s">
        <v>22</v>
      </c>
      <c r="B644" s="0" t="s">
        <v>48</v>
      </c>
      <c r="C644" s="0" t="s">
        <v>50</v>
      </c>
      <c r="D644" s="0" t="s">
        <v>22</v>
      </c>
      <c r="E644" s="0" t="s">
        <v>8734</v>
      </c>
      <c r="F644" s="0" t="s">
        <v>4556</v>
      </c>
      <c r="G644" s="0" t="s">
        <v>113</v>
      </c>
      <c r="H644" s="0" t="s">
        <v>113</v>
      </c>
      <c r="I644" s="0" t="s">
        <v>114</v>
      </c>
      <c r="J644" s="0" t="s">
        <v>4580</v>
      </c>
      <c r="K644" s="0" t="s">
        <v>4581</v>
      </c>
      <c r="L644" s="0" t="s">
        <v>8735</v>
      </c>
      <c r="M644" s="0" t="s">
        <v>102</v>
      </c>
      <c r="N644" s="0" t="s">
        <v>137</v>
      </c>
      <c r="O644" s="0" t="s">
        <v>113</v>
      </c>
      <c r="P644" s="0" t="s">
        <v>113</v>
      </c>
      <c r="Q644" s="0" t="s">
        <v>114</v>
      </c>
      <c r="R644" s="0" t="s">
        <v>4580</v>
      </c>
      <c r="S644" s="0" t="s">
        <v>4581</v>
      </c>
      <c r="T644" s="0" t="s">
        <v>7043</v>
      </c>
      <c r="U644" s="0" t="s">
        <v>7044</v>
      </c>
      <c r="V644" s="0" t="s">
        <v>764</v>
      </c>
      <c r="W644" s="0" t="s">
        <v>7045</v>
      </c>
      <c r="X644" s="0" t="s">
        <v>7046</v>
      </c>
      <c r="Y644" s="0" t="s">
        <v>7044</v>
      </c>
      <c r="Z644" s="0" t="s">
        <v>8510</v>
      </c>
      <c r="AA644" s="0" t="s">
        <v>8688</v>
      </c>
      <c r="AB644" s="0" t="s">
        <v>8689</v>
      </c>
      <c r="AC644" s="0" t="s">
        <v>62</v>
      </c>
      <c r="AD644" s="0" t="s">
        <v>62</v>
      </c>
      <c r="AE644" s="0" t="s">
        <v>62</v>
      </c>
      <c r="AF644" s="0" t="s">
        <v>92</v>
      </c>
      <c r="AG644" s="0" t="s">
        <v>8736</v>
      </c>
      <c r="AH644" s="0" t="s">
        <v>92</v>
      </c>
      <c r="AI644" s="0" t="s">
        <v>8737</v>
      </c>
      <c r="AJ644" s="0" t="s">
        <v>92</v>
      </c>
      <c r="AK644" s="0" t="s">
        <v>8737</v>
      </c>
      <c r="AL644" s="0" t="s">
        <v>7055</v>
      </c>
    </row>
    <row customHeight="1" ht="11.25">
      <c r="A645" s="0" t="s">
        <v>22</v>
      </c>
      <c r="B645" s="0" t="s">
        <v>48</v>
      </c>
      <c r="C645" s="0" t="s">
        <v>50</v>
      </c>
      <c r="D645" s="0" t="s">
        <v>22</v>
      </c>
      <c r="E645" s="0" t="s">
        <v>8734</v>
      </c>
      <c r="F645" s="0" t="s">
        <v>4556</v>
      </c>
      <c r="G645" s="0" t="s">
        <v>113</v>
      </c>
      <c r="H645" s="0" t="s">
        <v>113</v>
      </c>
      <c r="I645" s="0" t="s">
        <v>114</v>
      </c>
      <c r="J645" s="0" t="s">
        <v>4580</v>
      </c>
      <c r="K645" s="0" t="s">
        <v>4581</v>
      </c>
      <c r="L645" s="0" t="s">
        <v>8735</v>
      </c>
      <c r="M645" s="0" t="s">
        <v>102</v>
      </c>
      <c r="N645" s="0" t="s">
        <v>137</v>
      </c>
      <c r="O645" s="0" t="s">
        <v>113</v>
      </c>
      <c r="P645" s="0" t="s">
        <v>113</v>
      </c>
      <c r="Q645" s="0" t="s">
        <v>114</v>
      </c>
      <c r="R645" s="0" t="s">
        <v>4580</v>
      </c>
      <c r="S645" s="0" t="s">
        <v>4581</v>
      </c>
      <c r="T645" s="0" t="s">
        <v>7043</v>
      </c>
      <c r="U645" s="0" t="s">
        <v>7044</v>
      </c>
      <c r="V645" s="0" t="s">
        <v>764</v>
      </c>
      <c r="W645" s="0" t="s">
        <v>7045</v>
      </c>
      <c r="X645" s="0" t="s">
        <v>7046</v>
      </c>
      <c r="Y645" s="0" t="s">
        <v>7044</v>
      </c>
      <c r="Z645" s="0" t="s">
        <v>8510</v>
      </c>
      <c r="AA645" s="0" t="s">
        <v>8688</v>
      </c>
      <c r="AB645" s="0" t="s">
        <v>8689</v>
      </c>
      <c r="AC645" s="0" t="s">
        <v>62</v>
      </c>
      <c r="AD645" s="0" t="s">
        <v>62</v>
      </c>
      <c r="AE645" s="0" t="s">
        <v>62</v>
      </c>
      <c r="AF645" s="0" t="s">
        <v>92</v>
      </c>
      <c r="AG645" s="0" t="s">
        <v>8736</v>
      </c>
      <c r="AH645" s="0" t="s">
        <v>92</v>
      </c>
      <c r="AI645" s="0" t="s">
        <v>8736</v>
      </c>
      <c r="AJ645" s="0" t="s">
        <v>92</v>
      </c>
      <c r="AK645" s="0" t="s">
        <v>8736</v>
      </c>
      <c r="AL645" s="0" t="s">
        <v>7055</v>
      </c>
    </row>
    <row customHeight="1" ht="11.25">
      <c r="A646" s="0" t="s">
        <v>22</v>
      </c>
      <c r="B646" s="0" t="s">
        <v>48</v>
      </c>
      <c r="C646" s="0" t="s">
        <v>50</v>
      </c>
      <c r="D646" s="0" t="s">
        <v>22</v>
      </c>
      <c r="E646" s="0" t="s">
        <v>8738</v>
      </c>
      <c r="F646" s="0" t="s">
        <v>4556</v>
      </c>
      <c r="G646" s="0" t="s">
        <v>113</v>
      </c>
      <c r="H646" s="0" t="s">
        <v>113</v>
      </c>
      <c r="I646" s="0" t="s">
        <v>114</v>
      </c>
      <c r="J646" s="0" t="s">
        <v>4580</v>
      </c>
      <c r="K646" s="0" t="s">
        <v>4581</v>
      </c>
      <c r="L646" s="0" t="s">
        <v>8739</v>
      </c>
      <c r="M646" s="0" t="s">
        <v>7828</v>
      </c>
      <c r="N646" s="0" t="s">
        <v>137</v>
      </c>
      <c r="O646" s="0" t="s">
        <v>113</v>
      </c>
      <c r="P646" s="0" t="s">
        <v>113</v>
      </c>
      <c r="Q646" s="0" t="s">
        <v>114</v>
      </c>
      <c r="R646" s="0" t="s">
        <v>4580</v>
      </c>
      <c r="S646" s="0" t="s">
        <v>4581</v>
      </c>
      <c r="T646" s="0" t="s">
        <v>7043</v>
      </c>
      <c r="U646" s="0" t="s">
        <v>7044</v>
      </c>
      <c r="V646" s="0" t="s">
        <v>764</v>
      </c>
      <c r="W646" s="0" t="s">
        <v>7045</v>
      </c>
      <c r="X646" s="0" t="s">
        <v>7046</v>
      </c>
      <c r="Y646" s="0" t="s">
        <v>7044</v>
      </c>
      <c r="Z646" s="0" t="s">
        <v>8510</v>
      </c>
      <c r="AA646" s="0" t="s">
        <v>8688</v>
      </c>
      <c r="AB646" s="0" t="s">
        <v>8689</v>
      </c>
      <c r="AC646" s="0" t="s">
        <v>62</v>
      </c>
      <c r="AD646" s="0" t="s">
        <v>62</v>
      </c>
      <c r="AE646" s="0" t="s">
        <v>62</v>
      </c>
      <c r="AF646" s="0" t="s">
        <v>4696</v>
      </c>
      <c r="AG646" s="0" t="s">
        <v>8740</v>
      </c>
      <c r="AH646" s="0" t="s">
        <v>4696</v>
      </c>
      <c r="AI646" s="0" t="s">
        <v>8741</v>
      </c>
      <c r="AJ646" s="0" t="s">
        <v>4696</v>
      </c>
      <c r="AK646" s="0" t="s">
        <v>8741</v>
      </c>
      <c r="AL646" s="0" t="s">
        <v>7055</v>
      </c>
    </row>
    <row customHeight="1" ht="11.25">
      <c r="A647" s="0" t="s">
        <v>22</v>
      </c>
      <c r="B647" s="0" t="s">
        <v>48</v>
      </c>
      <c r="C647" s="0" t="s">
        <v>50</v>
      </c>
      <c r="D647" s="0" t="s">
        <v>22</v>
      </c>
      <c r="E647" s="0" t="s">
        <v>8738</v>
      </c>
      <c r="F647" s="0" t="s">
        <v>4556</v>
      </c>
      <c r="G647" s="0" t="s">
        <v>113</v>
      </c>
      <c r="H647" s="0" t="s">
        <v>113</v>
      </c>
      <c r="I647" s="0" t="s">
        <v>114</v>
      </c>
      <c r="J647" s="0" t="s">
        <v>4580</v>
      </c>
      <c r="K647" s="0" t="s">
        <v>4581</v>
      </c>
      <c r="L647" s="0" t="s">
        <v>8739</v>
      </c>
      <c r="M647" s="0" t="s">
        <v>7828</v>
      </c>
      <c r="N647" s="0" t="s">
        <v>137</v>
      </c>
      <c r="O647" s="0" t="s">
        <v>113</v>
      </c>
      <c r="P647" s="0" t="s">
        <v>113</v>
      </c>
      <c r="Q647" s="0" t="s">
        <v>114</v>
      </c>
      <c r="R647" s="0" t="s">
        <v>4580</v>
      </c>
      <c r="S647" s="0" t="s">
        <v>4581</v>
      </c>
      <c r="T647" s="0" t="s">
        <v>7043</v>
      </c>
      <c r="U647" s="0" t="s">
        <v>7044</v>
      </c>
      <c r="V647" s="0" t="s">
        <v>764</v>
      </c>
      <c r="W647" s="0" t="s">
        <v>7045</v>
      </c>
      <c r="X647" s="0" t="s">
        <v>7046</v>
      </c>
      <c r="Y647" s="0" t="s">
        <v>7044</v>
      </c>
      <c r="Z647" s="0" t="s">
        <v>8510</v>
      </c>
      <c r="AA647" s="0" t="s">
        <v>8688</v>
      </c>
      <c r="AB647" s="0" t="s">
        <v>8689</v>
      </c>
      <c r="AC647" s="0" t="s">
        <v>62</v>
      </c>
      <c r="AD647" s="0" t="s">
        <v>62</v>
      </c>
      <c r="AE647" s="0" t="s">
        <v>62</v>
      </c>
      <c r="AF647" s="0" t="s">
        <v>4696</v>
      </c>
      <c r="AG647" s="0" t="s">
        <v>8740</v>
      </c>
      <c r="AH647" s="0" t="s">
        <v>4696</v>
      </c>
      <c r="AI647" s="0" t="s">
        <v>8740</v>
      </c>
      <c r="AJ647" s="0" t="s">
        <v>4696</v>
      </c>
      <c r="AK647" s="0" t="s">
        <v>8740</v>
      </c>
      <c r="AL647" s="0" t="s">
        <v>7055</v>
      </c>
    </row>
    <row customHeight="1" ht="11.25">
      <c r="A648" s="0" t="s">
        <v>22</v>
      </c>
      <c r="B648" s="0" t="s">
        <v>48</v>
      </c>
      <c r="C648" s="0" t="s">
        <v>50</v>
      </c>
      <c r="D648" s="0" t="s">
        <v>22</v>
      </c>
      <c r="E648" s="0" t="s">
        <v>8742</v>
      </c>
      <c r="F648" s="0" t="s">
        <v>4556</v>
      </c>
      <c r="G648" s="0" t="s">
        <v>113</v>
      </c>
      <c r="H648" s="0" t="s">
        <v>113</v>
      </c>
      <c r="I648" s="0" t="s">
        <v>114</v>
      </c>
      <c r="J648" s="0" t="s">
        <v>4580</v>
      </c>
      <c r="K648" s="0" t="s">
        <v>4581</v>
      </c>
      <c r="L648" s="0" t="s">
        <v>8743</v>
      </c>
      <c r="M648" s="0" t="s">
        <v>5225</v>
      </c>
      <c r="N648" s="0" t="s">
        <v>137</v>
      </c>
      <c r="O648" s="0" t="s">
        <v>113</v>
      </c>
      <c r="P648" s="0" t="s">
        <v>113</v>
      </c>
      <c r="Q648" s="0" t="s">
        <v>114</v>
      </c>
      <c r="R648" s="0" t="s">
        <v>4580</v>
      </c>
      <c r="S648" s="0" t="s">
        <v>4581</v>
      </c>
      <c r="T648" s="0" t="s">
        <v>7043</v>
      </c>
      <c r="U648" s="0" t="s">
        <v>7044</v>
      </c>
      <c r="V648" s="0" t="s">
        <v>764</v>
      </c>
      <c r="W648" s="0" t="s">
        <v>7045</v>
      </c>
      <c r="X648" s="0" t="s">
        <v>7046</v>
      </c>
      <c r="Y648" s="0" t="s">
        <v>7044</v>
      </c>
      <c r="Z648" s="0" t="s">
        <v>8510</v>
      </c>
      <c r="AA648" s="0" t="s">
        <v>8688</v>
      </c>
      <c r="AB648" s="0" t="s">
        <v>8689</v>
      </c>
      <c r="AC648" s="0" t="s">
        <v>62</v>
      </c>
      <c r="AD648" s="0" t="s">
        <v>62</v>
      </c>
      <c r="AE648" s="0" t="s">
        <v>62</v>
      </c>
      <c r="AF648" s="0" t="s">
        <v>8744</v>
      </c>
      <c r="AG648" s="0" t="s">
        <v>3160</v>
      </c>
      <c r="AH648" s="0" t="s">
        <v>8744</v>
      </c>
      <c r="AI648" s="0" t="s">
        <v>3160</v>
      </c>
      <c r="AJ648" s="0" t="s">
        <v>8744</v>
      </c>
      <c r="AK648" s="0" t="s">
        <v>3160</v>
      </c>
      <c r="AL648" s="0" t="s">
        <v>7055</v>
      </c>
    </row>
    <row customHeight="1" ht="11.25">
      <c r="A649" s="0" t="s">
        <v>22</v>
      </c>
      <c r="B649" s="0" t="s">
        <v>48</v>
      </c>
      <c r="C649" s="0" t="s">
        <v>50</v>
      </c>
      <c r="D649" s="0" t="s">
        <v>22</v>
      </c>
      <c r="E649" s="0" t="s">
        <v>8742</v>
      </c>
      <c r="F649" s="0" t="s">
        <v>4556</v>
      </c>
      <c r="G649" s="0" t="s">
        <v>113</v>
      </c>
      <c r="H649" s="0" t="s">
        <v>113</v>
      </c>
      <c r="I649" s="0" t="s">
        <v>114</v>
      </c>
      <c r="J649" s="0" t="s">
        <v>4580</v>
      </c>
      <c r="K649" s="0" t="s">
        <v>4581</v>
      </c>
      <c r="L649" s="0" t="s">
        <v>8743</v>
      </c>
      <c r="M649" s="0" t="s">
        <v>5225</v>
      </c>
      <c r="N649" s="0" t="s">
        <v>137</v>
      </c>
      <c r="O649" s="0" t="s">
        <v>113</v>
      </c>
      <c r="P649" s="0" t="s">
        <v>113</v>
      </c>
      <c r="Q649" s="0" t="s">
        <v>114</v>
      </c>
      <c r="R649" s="0" t="s">
        <v>4580</v>
      </c>
      <c r="S649" s="0" t="s">
        <v>4581</v>
      </c>
      <c r="T649" s="0" t="s">
        <v>7043</v>
      </c>
      <c r="U649" s="0" t="s">
        <v>7044</v>
      </c>
      <c r="V649" s="0" t="s">
        <v>764</v>
      </c>
      <c r="W649" s="0" t="s">
        <v>7045</v>
      </c>
      <c r="X649" s="0" t="s">
        <v>7046</v>
      </c>
      <c r="Y649" s="0" t="s">
        <v>7044</v>
      </c>
      <c r="Z649" s="0" t="s">
        <v>8510</v>
      </c>
      <c r="AA649" s="0" t="s">
        <v>8688</v>
      </c>
      <c r="AB649" s="0" t="s">
        <v>8689</v>
      </c>
      <c r="AC649" s="0" t="s">
        <v>62</v>
      </c>
      <c r="AD649" s="0" t="s">
        <v>62</v>
      </c>
      <c r="AE649" s="0" t="s">
        <v>62</v>
      </c>
      <c r="AF649" s="0" t="s">
        <v>8744</v>
      </c>
      <c r="AG649" s="0" t="s">
        <v>3160</v>
      </c>
      <c r="AH649" s="0" t="s">
        <v>8744</v>
      </c>
      <c r="AI649" s="0" t="s">
        <v>8745</v>
      </c>
      <c r="AJ649" s="0" t="s">
        <v>8744</v>
      </c>
      <c r="AK649" s="0" t="s">
        <v>8745</v>
      </c>
      <c r="AL649" s="0" t="s">
        <v>7055</v>
      </c>
    </row>
    <row customHeight="1" ht="11.25">
      <c r="A650" s="0" t="s">
        <v>22</v>
      </c>
      <c r="B650" s="0" t="s">
        <v>48</v>
      </c>
      <c r="C650" s="0" t="s">
        <v>50</v>
      </c>
      <c r="D650" s="0" t="s">
        <v>22</v>
      </c>
      <c r="E650" s="0" t="s">
        <v>8746</v>
      </c>
      <c r="F650" s="0" t="s">
        <v>4556</v>
      </c>
      <c r="G650" s="0" t="s">
        <v>113</v>
      </c>
      <c r="H650" s="0" t="s">
        <v>113</v>
      </c>
      <c r="I650" s="0" t="s">
        <v>114</v>
      </c>
      <c r="J650" s="0" t="s">
        <v>4580</v>
      </c>
      <c r="K650" s="0" t="s">
        <v>4581</v>
      </c>
      <c r="L650" s="0" t="s">
        <v>8747</v>
      </c>
      <c r="M650" s="0" t="s">
        <v>8748</v>
      </c>
      <c r="N650" s="0" t="s">
        <v>137</v>
      </c>
      <c r="O650" s="0" t="s">
        <v>113</v>
      </c>
      <c r="P650" s="0" t="s">
        <v>113</v>
      </c>
      <c r="Q650" s="0" t="s">
        <v>114</v>
      </c>
      <c r="R650" s="0" t="s">
        <v>4580</v>
      </c>
      <c r="S650" s="0" t="s">
        <v>4581</v>
      </c>
      <c r="T650" s="0" t="s">
        <v>7796</v>
      </c>
      <c r="U650" s="0" t="s">
        <v>7044</v>
      </c>
      <c r="V650" s="0" t="s">
        <v>764</v>
      </c>
      <c r="W650" s="0" t="s">
        <v>7045</v>
      </c>
      <c r="X650" s="0" t="s">
        <v>7046</v>
      </c>
      <c r="Y650" s="0" t="s">
        <v>7044</v>
      </c>
      <c r="Z650" s="0" t="s">
        <v>8749</v>
      </c>
      <c r="AA650" s="0" t="s">
        <v>8750</v>
      </c>
      <c r="AB650" s="0" t="s">
        <v>8751</v>
      </c>
      <c r="AC650" s="0" t="s">
        <v>19</v>
      </c>
      <c r="AD650" s="0" t="s">
        <v>62</v>
      </c>
      <c r="AE650" s="0" t="s">
        <v>62</v>
      </c>
      <c r="AF650" s="0" t="s">
        <v>8752</v>
      </c>
      <c r="AG650" s="0" t="s">
        <v>8753</v>
      </c>
      <c r="AH650" s="0" t="s">
        <v>8752</v>
      </c>
      <c r="AI650" s="0" t="s">
        <v>8753</v>
      </c>
      <c r="AJ650" s="0" t="s">
        <v>8752</v>
      </c>
      <c r="AK650" s="0" t="s">
        <v>8753</v>
      </c>
      <c r="AL650" s="0" t="s">
        <v>7055</v>
      </c>
    </row>
    <row customHeight="1" ht="11.25">
      <c r="A651" s="0" t="s">
        <v>22</v>
      </c>
      <c r="B651" s="0" t="s">
        <v>48</v>
      </c>
      <c r="C651" s="0" t="s">
        <v>50</v>
      </c>
      <c r="D651" s="0" t="s">
        <v>22</v>
      </c>
      <c r="E651" s="0" t="s">
        <v>8746</v>
      </c>
      <c r="F651" s="0" t="s">
        <v>4556</v>
      </c>
      <c r="G651" s="0" t="s">
        <v>113</v>
      </c>
      <c r="H651" s="0" t="s">
        <v>113</v>
      </c>
      <c r="I651" s="0" t="s">
        <v>114</v>
      </c>
      <c r="J651" s="0" t="s">
        <v>4580</v>
      </c>
      <c r="K651" s="0" t="s">
        <v>4581</v>
      </c>
      <c r="L651" s="0" t="s">
        <v>8747</v>
      </c>
      <c r="M651" s="0" t="s">
        <v>8748</v>
      </c>
      <c r="N651" s="0" t="s">
        <v>137</v>
      </c>
      <c r="O651" s="0" t="s">
        <v>113</v>
      </c>
      <c r="P651" s="0" t="s">
        <v>113</v>
      </c>
      <c r="Q651" s="0" t="s">
        <v>114</v>
      </c>
      <c r="R651" s="0" t="s">
        <v>4580</v>
      </c>
      <c r="S651" s="0" t="s">
        <v>4581</v>
      </c>
      <c r="T651" s="0" t="s">
        <v>7796</v>
      </c>
      <c r="U651" s="0" t="s">
        <v>7044</v>
      </c>
      <c r="V651" s="0" t="s">
        <v>764</v>
      </c>
      <c r="W651" s="0" t="s">
        <v>7045</v>
      </c>
      <c r="X651" s="0" t="s">
        <v>7046</v>
      </c>
      <c r="Y651" s="0" t="s">
        <v>7044</v>
      </c>
      <c r="Z651" s="0" t="s">
        <v>8749</v>
      </c>
      <c r="AA651" s="0" t="s">
        <v>8750</v>
      </c>
      <c r="AB651" s="0" t="s">
        <v>8751</v>
      </c>
      <c r="AC651" s="0" t="s">
        <v>19</v>
      </c>
      <c r="AD651" s="0" t="s">
        <v>62</v>
      </c>
      <c r="AE651" s="0" t="s">
        <v>62</v>
      </c>
      <c r="AF651" s="0" t="s">
        <v>8752</v>
      </c>
      <c r="AG651" s="0" t="s">
        <v>8753</v>
      </c>
      <c r="AH651" s="0" t="s">
        <v>8754</v>
      </c>
      <c r="AI651" s="0" t="s">
        <v>8755</v>
      </c>
      <c r="AJ651" s="0" t="s">
        <v>8754</v>
      </c>
      <c r="AK651" s="0" t="s">
        <v>8755</v>
      </c>
      <c r="AL651" s="0" t="s">
        <v>7055</v>
      </c>
    </row>
    <row customHeight="1" ht="11.25">
      <c r="A652" s="0" t="s">
        <v>22</v>
      </c>
      <c r="B652" s="0" t="s">
        <v>48</v>
      </c>
      <c r="C652" s="0" t="s">
        <v>50</v>
      </c>
      <c r="D652" s="0" t="s">
        <v>22</v>
      </c>
      <c r="E652" s="0" t="s">
        <v>8756</v>
      </c>
      <c r="F652" s="0" t="s">
        <v>4556</v>
      </c>
      <c r="G652" s="0" t="s">
        <v>113</v>
      </c>
      <c r="H652" s="0" t="s">
        <v>113</v>
      </c>
      <c r="I652" s="0" t="s">
        <v>114</v>
      </c>
      <c r="J652" s="0" t="s">
        <v>4580</v>
      </c>
      <c r="K652" s="0" t="s">
        <v>4581</v>
      </c>
      <c r="L652" s="0" t="s">
        <v>7582</v>
      </c>
      <c r="M652" s="0" t="s">
        <v>7886</v>
      </c>
      <c r="N652" s="0" t="s">
        <v>137</v>
      </c>
      <c r="O652" s="0" t="s">
        <v>113</v>
      </c>
      <c r="P652" s="0" t="s">
        <v>113</v>
      </c>
      <c r="Q652" s="0" t="s">
        <v>114</v>
      </c>
      <c r="R652" s="0" t="s">
        <v>4580</v>
      </c>
      <c r="S652" s="0" t="s">
        <v>4581</v>
      </c>
      <c r="T652" s="0" t="s">
        <v>7043</v>
      </c>
      <c r="U652" s="0" t="s">
        <v>7044</v>
      </c>
      <c r="V652" s="0" t="s">
        <v>764</v>
      </c>
      <c r="W652" s="0" t="s">
        <v>7045</v>
      </c>
      <c r="X652" s="0" t="s">
        <v>7046</v>
      </c>
      <c r="Y652" s="0" t="s">
        <v>7044</v>
      </c>
      <c r="Z652" s="0" t="s">
        <v>8510</v>
      </c>
      <c r="AA652" s="0" t="s">
        <v>8688</v>
      </c>
      <c r="AB652" s="0" t="s">
        <v>8689</v>
      </c>
      <c r="AC652" s="0" t="s">
        <v>62</v>
      </c>
      <c r="AD652" s="0" t="s">
        <v>62</v>
      </c>
      <c r="AE652" s="0" t="s">
        <v>62</v>
      </c>
      <c r="AF652" s="0" t="s">
        <v>131</v>
      </c>
      <c r="AG652" s="0" t="s">
        <v>8757</v>
      </c>
      <c r="AH652" s="0" t="s">
        <v>131</v>
      </c>
      <c r="AI652" s="0" t="s">
        <v>91</v>
      </c>
      <c r="AJ652" s="0" t="s">
        <v>131</v>
      </c>
      <c r="AK652" s="0" t="s">
        <v>91</v>
      </c>
      <c r="AL652" s="0" t="s">
        <v>7055</v>
      </c>
    </row>
    <row customHeight="1" ht="11.25">
      <c r="A653" s="0" t="s">
        <v>22</v>
      </c>
      <c r="B653" s="0" t="s">
        <v>48</v>
      </c>
      <c r="C653" s="0" t="s">
        <v>50</v>
      </c>
      <c r="D653" s="0" t="s">
        <v>22</v>
      </c>
      <c r="E653" s="0" t="s">
        <v>8756</v>
      </c>
      <c r="F653" s="0" t="s">
        <v>4556</v>
      </c>
      <c r="G653" s="0" t="s">
        <v>113</v>
      </c>
      <c r="H653" s="0" t="s">
        <v>113</v>
      </c>
      <c r="I653" s="0" t="s">
        <v>114</v>
      </c>
      <c r="J653" s="0" t="s">
        <v>4580</v>
      </c>
      <c r="K653" s="0" t="s">
        <v>4581</v>
      </c>
      <c r="L653" s="0" t="s">
        <v>7582</v>
      </c>
      <c r="M653" s="0" t="s">
        <v>7886</v>
      </c>
      <c r="N653" s="0" t="s">
        <v>137</v>
      </c>
      <c r="O653" s="0" t="s">
        <v>113</v>
      </c>
      <c r="P653" s="0" t="s">
        <v>113</v>
      </c>
      <c r="Q653" s="0" t="s">
        <v>114</v>
      </c>
      <c r="R653" s="0" t="s">
        <v>4580</v>
      </c>
      <c r="S653" s="0" t="s">
        <v>4581</v>
      </c>
      <c r="T653" s="0" t="s">
        <v>7043</v>
      </c>
      <c r="U653" s="0" t="s">
        <v>7044</v>
      </c>
      <c r="V653" s="0" t="s">
        <v>764</v>
      </c>
      <c r="W653" s="0" t="s">
        <v>7045</v>
      </c>
      <c r="X653" s="0" t="s">
        <v>7046</v>
      </c>
      <c r="Y653" s="0" t="s">
        <v>7044</v>
      </c>
      <c r="Z653" s="0" t="s">
        <v>8510</v>
      </c>
      <c r="AA653" s="0" t="s">
        <v>8688</v>
      </c>
      <c r="AB653" s="0" t="s">
        <v>8689</v>
      </c>
      <c r="AC653" s="0" t="s">
        <v>62</v>
      </c>
      <c r="AD653" s="0" t="s">
        <v>62</v>
      </c>
      <c r="AE653" s="0" t="s">
        <v>62</v>
      </c>
      <c r="AF653" s="0" t="s">
        <v>131</v>
      </c>
      <c r="AG653" s="0" t="s">
        <v>8757</v>
      </c>
      <c r="AH653" s="0" t="s">
        <v>131</v>
      </c>
      <c r="AI653" s="0" t="s">
        <v>8757</v>
      </c>
      <c r="AJ653" s="0" t="s">
        <v>131</v>
      </c>
      <c r="AK653" s="0" t="s">
        <v>8757</v>
      </c>
      <c r="AL653" s="0" t="s">
        <v>7055</v>
      </c>
    </row>
    <row customHeight="1" ht="11.25">
      <c r="A654" s="0" t="s">
        <v>22</v>
      </c>
      <c r="B654" s="0" t="s">
        <v>48</v>
      </c>
      <c r="C654" s="0" t="s">
        <v>50</v>
      </c>
      <c r="D654" s="0" t="s">
        <v>22</v>
      </c>
      <c r="E654" s="0" t="s">
        <v>8758</v>
      </c>
      <c r="F654" s="0" t="s">
        <v>4556</v>
      </c>
      <c r="G654" s="0" t="s">
        <v>113</v>
      </c>
      <c r="H654" s="0" t="s">
        <v>113</v>
      </c>
      <c r="I654" s="0" t="s">
        <v>114</v>
      </c>
      <c r="J654" s="0" t="s">
        <v>4580</v>
      </c>
      <c r="K654" s="0" t="s">
        <v>4581</v>
      </c>
      <c r="L654" s="0" t="s">
        <v>7582</v>
      </c>
      <c r="M654" s="0" t="s">
        <v>6964</v>
      </c>
      <c r="N654" s="0" t="s">
        <v>137</v>
      </c>
      <c r="O654" s="0" t="s">
        <v>113</v>
      </c>
      <c r="P654" s="0" t="s">
        <v>113</v>
      </c>
      <c r="Q654" s="0" t="s">
        <v>114</v>
      </c>
      <c r="R654" s="0" t="s">
        <v>4580</v>
      </c>
      <c r="S654" s="0" t="s">
        <v>4581</v>
      </c>
      <c r="T654" s="0" t="s">
        <v>7043</v>
      </c>
      <c r="U654" s="0" t="s">
        <v>7044</v>
      </c>
      <c r="V654" s="0" t="s">
        <v>764</v>
      </c>
      <c r="W654" s="0" t="s">
        <v>7045</v>
      </c>
      <c r="X654" s="0" t="s">
        <v>7046</v>
      </c>
      <c r="Y654" s="0" t="s">
        <v>7044</v>
      </c>
      <c r="Z654" s="0" t="s">
        <v>8510</v>
      </c>
      <c r="AA654" s="0" t="s">
        <v>8688</v>
      </c>
      <c r="AB654" s="0" t="s">
        <v>8689</v>
      </c>
      <c r="AC654" s="0" t="s">
        <v>62</v>
      </c>
      <c r="AD654" s="0" t="s">
        <v>62</v>
      </c>
      <c r="AE654" s="0" t="s">
        <v>62</v>
      </c>
      <c r="AF654" s="0" t="s">
        <v>8180</v>
      </c>
      <c r="AG654" s="0" t="s">
        <v>8759</v>
      </c>
      <c r="AH654" s="0" t="s">
        <v>8180</v>
      </c>
      <c r="AI654" s="0" t="s">
        <v>8759</v>
      </c>
      <c r="AJ654" s="0" t="s">
        <v>8180</v>
      </c>
      <c r="AK654" s="0" t="s">
        <v>8759</v>
      </c>
      <c r="AL654" s="0" t="s">
        <v>7061</v>
      </c>
    </row>
    <row customHeight="1" ht="11.25">
      <c r="A655" s="0" t="s">
        <v>22</v>
      </c>
      <c r="B655" s="0" t="s">
        <v>48</v>
      </c>
      <c r="C655" s="0" t="s">
        <v>50</v>
      </c>
      <c r="D655" s="0" t="s">
        <v>22</v>
      </c>
      <c r="E655" s="0" t="s">
        <v>8758</v>
      </c>
      <c r="F655" s="0" t="s">
        <v>4556</v>
      </c>
      <c r="G655" s="0" t="s">
        <v>113</v>
      </c>
      <c r="H655" s="0" t="s">
        <v>113</v>
      </c>
      <c r="I655" s="0" t="s">
        <v>114</v>
      </c>
      <c r="J655" s="0" t="s">
        <v>4580</v>
      </c>
      <c r="K655" s="0" t="s">
        <v>4581</v>
      </c>
      <c r="L655" s="0" t="s">
        <v>7582</v>
      </c>
      <c r="M655" s="0" t="s">
        <v>6964</v>
      </c>
      <c r="N655" s="0" t="s">
        <v>137</v>
      </c>
      <c r="O655" s="0" t="s">
        <v>113</v>
      </c>
      <c r="P655" s="0" t="s">
        <v>113</v>
      </c>
      <c r="Q655" s="0" t="s">
        <v>114</v>
      </c>
      <c r="R655" s="0" t="s">
        <v>4580</v>
      </c>
      <c r="S655" s="0" t="s">
        <v>4581</v>
      </c>
      <c r="T655" s="0" t="s">
        <v>7043</v>
      </c>
      <c r="U655" s="0" t="s">
        <v>7044</v>
      </c>
      <c r="V655" s="0" t="s">
        <v>764</v>
      </c>
      <c r="W655" s="0" t="s">
        <v>7045</v>
      </c>
      <c r="X655" s="0" t="s">
        <v>7046</v>
      </c>
      <c r="Y655" s="0" t="s">
        <v>7044</v>
      </c>
      <c r="Z655" s="0" t="s">
        <v>8510</v>
      </c>
      <c r="AA655" s="0" t="s">
        <v>8688</v>
      </c>
      <c r="AB655" s="0" t="s">
        <v>8689</v>
      </c>
      <c r="AC655" s="0" t="s">
        <v>62</v>
      </c>
      <c r="AD655" s="0" t="s">
        <v>62</v>
      </c>
      <c r="AE655" s="0" t="s">
        <v>62</v>
      </c>
      <c r="AF655" s="0" t="s">
        <v>8180</v>
      </c>
      <c r="AG655" s="0" t="s">
        <v>8759</v>
      </c>
      <c r="AH655" s="0" t="s">
        <v>8760</v>
      </c>
      <c r="AI655" s="0" t="s">
        <v>8759</v>
      </c>
      <c r="AJ655" s="0" t="s">
        <v>8760</v>
      </c>
      <c r="AK655" s="0" t="s">
        <v>8759</v>
      </c>
      <c r="AL655" s="0" t="s">
        <v>7061</v>
      </c>
    </row>
    <row customHeight="1" ht="11.25">
      <c r="A656" s="0" t="s">
        <v>22</v>
      </c>
      <c r="B656" s="0" t="s">
        <v>48</v>
      </c>
      <c r="C656" s="0" t="s">
        <v>50</v>
      </c>
      <c r="D656" s="0" t="s">
        <v>22</v>
      </c>
      <c r="E656" s="0" t="s">
        <v>8761</v>
      </c>
      <c r="F656" s="0" t="s">
        <v>4556</v>
      </c>
      <c r="G656" s="0" t="s">
        <v>113</v>
      </c>
      <c r="H656" s="0" t="s">
        <v>113</v>
      </c>
      <c r="I656" s="0" t="s">
        <v>114</v>
      </c>
      <c r="J656" s="0" t="s">
        <v>4580</v>
      </c>
      <c r="K656" s="0" t="s">
        <v>4581</v>
      </c>
      <c r="L656" s="0" t="s">
        <v>4669</v>
      </c>
      <c r="M656" s="0" t="s">
        <v>203</v>
      </c>
      <c r="N656" s="0" t="s">
        <v>137</v>
      </c>
      <c r="O656" s="0" t="s">
        <v>113</v>
      </c>
      <c r="P656" s="0" t="s">
        <v>113</v>
      </c>
      <c r="Q656" s="0" t="s">
        <v>114</v>
      </c>
      <c r="R656" s="0" t="s">
        <v>4580</v>
      </c>
      <c r="S656" s="0" t="s">
        <v>4581</v>
      </c>
      <c r="T656" s="0" t="s">
        <v>7101</v>
      </c>
      <c r="U656" s="0" t="s">
        <v>7102</v>
      </c>
      <c r="V656" s="0" t="s">
        <v>764</v>
      </c>
      <c r="W656" s="0" t="s">
        <v>7045</v>
      </c>
      <c r="X656" s="0" t="s">
        <v>7103</v>
      </c>
      <c r="Y656" s="0" t="s">
        <v>7102</v>
      </c>
      <c r="Z656" s="0" t="s">
        <v>8762</v>
      </c>
      <c r="AA656" s="0" t="s">
        <v>8763</v>
      </c>
      <c r="AB656" s="0" t="s">
        <v>8764</v>
      </c>
      <c r="AC656" s="0" t="s">
        <v>62</v>
      </c>
      <c r="AD656" s="0" t="s">
        <v>62</v>
      </c>
      <c r="AE656" s="0" t="s">
        <v>62</v>
      </c>
      <c r="AF656" s="0" t="s">
        <v>8765</v>
      </c>
      <c r="AG656" s="0" t="s">
        <v>8766</v>
      </c>
      <c r="AH656" s="0" t="s">
        <v>6899</v>
      </c>
      <c r="AI656" s="0" t="s">
        <v>8767</v>
      </c>
      <c r="AJ656" s="0" t="s">
        <v>6899</v>
      </c>
      <c r="AK656" s="0" t="s">
        <v>8767</v>
      </c>
      <c r="AL656" s="0" t="s">
        <v>7433</v>
      </c>
    </row>
    <row customHeight="1" ht="11.25">
      <c r="A657" s="0" t="s">
        <v>22</v>
      </c>
      <c r="B657" s="0" t="s">
        <v>48</v>
      </c>
      <c r="C657" s="0" t="s">
        <v>50</v>
      </c>
      <c r="D657" s="0" t="s">
        <v>22</v>
      </c>
      <c r="E657" s="0" t="s">
        <v>8761</v>
      </c>
      <c r="F657" s="0" t="s">
        <v>4556</v>
      </c>
      <c r="G657" s="0" t="s">
        <v>113</v>
      </c>
      <c r="H657" s="0" t="s">
        <v>113</v>
      </c>
      <c r="I657" s="0" t="s">
        <v>114</v>
      </c>
      <c r="J657" s="0" t="s">
        <v>4580</v>
      </c>
      <c r="K657" s="0" t="s">
        <v>4581</v>
      </c>
      <c r="L657" s="0" t="s">
        <v>4669</v>
      </c>
      <c r="M657" s="0" t="s">
        <v>203</v>
      </c>
      <c r="N657" s="0" t="s">
        <v>137</v>
      </c>
      <c r="O657" s="0" t="s">
        <v>113</v>
      </c>
      <c r="P657" s="0" t="s">
        <v>113</v>
      </c>
      <c r="Q657" s="0" t="s">
        <v>114</v>
      </c>
      <c r="R657" s="0" t="s">
        <v>4580</v>
      </c>
      <c r="S657" s="0" t="s">
        <v>4581</v>
      </c>
      <c r="T657" s="0" t="s">
        <v>7101</v>
      </c>
      <c r="U657" s="0" t="s">
        <v>7102</v>
      </c>
      <c r="V657" s="0" t="s">
        <v>764</v>
      </c>
      <c r="W657" s="0" t="s">
        <v>7045</v>
      </c>
      <c r="X657" s="0" t="s">
        <v>7103</v>
      </c>
      <c r="Y657" s="0" t="s">
        <v>7102</v>
      </c>
      <c r="Z657" s="0" t="s">
        <v>8762</v>
      </c>
      <c r="AA657" s="0" t="s">
        <v>8763</v>
      </c>
      <c r="AB657" s="0" t="s">
        <v>8764</v>
      </c>
      <c r="AC657" s="0" t="s">
        <v>62</v>
      </c>
      <c r="AD657" s="0" t="s">
        <v>62</v>
      </c>
      <c r="AE657" s="0" t="s">
        <v>62</v>
      </c>
      <c r="AF657" s="0" t="s">
        <v>8768</v>
      </c>
      <c r="AG657" s="0" t="s">
        <v>8766</v>
      </c>
      <c r="AH657" s="0" t="s">
        <v>8768</v>
      </c>
      <c r="AI657" s="0" t="s">
        <v>8766</v>
      </c>
      <c r="AJ657" s="0" t="s">
        <v>8768</v>
      </c>
      <c r="AK657" s="0" t="s">
        <v>8766</v>
      </c>
      <c r="AL657" s="0" t="s">
        <v>7433</v>
      </c>
    </row>
    <row customHeight="1" ht="11.25">
      <c r="A658" s="0" t="s">
        <v>22</v>
      </c>
      <c r="B658" s="0" t="s">
        <v>48</v>
      </c>
      <c r="C658" s="0" t="s">
        <v>50</v>
      </c>
      <c r="D658" s="0" t="s">
        <v>22</v>
      </c>
      <c r="E658" s="0" t="s">
        <v>8769</v>
      </c>
      <c r="F658" s="0" t="s">
        <v>4556</v>
      </c>
      <c r="G658" s="0" t="s">
        <v>113</v>
      </c>
      <c r="H658" s="0" t="s">
        <v>113</v>
      </c>
      <c r="I658" s="0" t="s">
        <v>114</v>
      </c>
      <c r="J658" s="0" t="s">
        <v>4580</v>
      </c>
      <c r="K658" s="0" t="s">
        <v>4581</v>
      </c>
      <c r="L658" s="0" t="s">
        <v>8136</v>
      </c>
      <c r="M658" s="0" t="s">
        <v>203</v>
      </c>
      <c r="N658" s="0" t="s">
        <v>137</v>
      </c>
      <c r="O658" s="0" t="s">
        <v>113</v>
      </c>
      <c r="P658" s="0" t="s">
        <v>113</v>
      </c>
      <c r="Q658" s="0" t="s">
        <v>114</v>
      </c>
      <c r="R658" s="0" t="s">
        <v>4580</v>
      </c>
      <c r="S658" s="0" t="s">
        <v>4581</v>
      </c>
      <c r="T658" s="0" t="s">
        <v>7101</v>
      </c>
      <c r="U658" s="0" t="s">
        <v>7102</v>
      </c>
      <c r="V658" s="0" t="s">
        <v>764</v>
      </c>
      <c r="W658" s="0" t="s">
        <v>7045</v>
      </c>
      <c r="X658" s="0" t="s">
        <v>7103</v>
      </c>
      <c r="Y658" s="0" t="s">
        <v>7102</v>
      </c>
      <c r="Z658" s="0" t="s">
        <v>8770</v>
      </c>
      <c r="AA658" s="0" t="s">
        <v>8771</v>
      </c>
      <c r="AB658" s="0" t="s">
        <v>8772</v>
      </c>
      <c r="AC658" s="0" t="s">
        <v>62</v>
      </c>
      <c r="AD658" s="0" t="s">
        <v>62</v>
      </c>
      <c r="AE658" s="0" t="s">
        <v>62</v>
      </c>
      <c r="AF658" s="0" t="s">
        <v>8773</v>
      </c>
      <c r="AG658" s="0" t="s">
        <v>8774</v>
      </c>
      <c r="AH658" s="0" t="s">
        <v>8773</v>
      </c>
      <c r="AI658" s="0" t="s">
        <v>8775</v>
      </c>
      <c r="AJ658" s="0" t="s">
        <v>8773</v>
      </c>
      <c r="AK658" s="0" t="s">
        <v>8775</v>
      </c>
      <c r="AL658" s="0" t="s">
        <v>7055</v>
      </c>
    </row>
    <row customHeight="1" ht="11.25">
      <c r="A659" s="0" t="s">
        <v>22</v>
      </c>
      <c r="B659" s="0" t="s">
        <v>48</v>
      </c>
      <c r="C659" s="0" t="s">
        <v>50</v>
      </c>
      <c r="D659" s="0" t="s">
        <v>22</v>
      </c>
      <c r="E659" s="0" t="s">
        <v>8769</v>
      </c>
      <c r="F659" s="0" t="s">
        <v>4556</v>
      </c>
      <c r="G659" s="0" t="s">
        <v>113</v>
      </c>
      <c r="H659" s="0" t="s">
        <v>113</v>
      </c>
      <c r="I659" s="0" t="s">
        <v>114</v>
      </c>
      <c r="J659" s="0" t="s">
        <v>4580</v>
      </c>
      <c r="K659" s="0" t="s">
        <v>4581</v>
      </c>
      <c r="L659" s="0" t="s">
        <v>8136</v>
      </c>
      <c r="M659" s="0" t="s">
        <v>203</v>
      </c>
      <c r="N659" s="0" t="s">
        <v>137</v>
      </c>
      <c r="O659" s="0" t="s">
        <v>113</v>
      </c>
      <c r="P659" s="0" t="s">
        <v>113</v>
      </c>
      <c r="Q659" s="0" t="s">
        <v>114</v>
      </c>
      <c r="R659" s="0" t="s">
        <v>4580</v>
      </c>
      <c r="S659" s="0" t="s">
        <v>4581</v>
      </c>
      <c r="T659" s="0" t="s">
        <v>7101</v>
      </c>
      <c r="U659" s="0" t="s">
        <v>7102</v>
      </c>
      <c r="V659" s="0" t="s">
        <v>764</v>
      </c>
      <c r="W659" s="0" t="s">
        <v>7045</v>
      </c>
      <c r="X659" s="0" t="s">
        <v>7103</v>
      </c>
      <c r="Y659" s="0" t="s">
        <v>7102</v>
      </c>
      <c r="Z659" s="0" t="s">
        <v>8770</v>
      </c>
      <c r="AA659" s="0" t="s">
        <v>8771</v>
      </c>
      <c r="AB659" s="0" t="s">
        <v>8772</v>
      </c>
      <c r="AC659" s="0" t="s">
        <v>62</v>
      </c>
      <c r="AD659" s="0" t="s">
        <v>62</v>
      </c>
      <c r="AE659" s="0" t="s">
        <v>62</v>
      </c>
      <c r="AF659" s="0" t="s">
        <v>8776</v>
      </c>
      <c r="AG659" s="0" t="s">
        <v>8774</v>
      </c>
      <c r="AH659" s="0" t="s">
        <v>8776</v>
      </c>
      <c r="AI659" s="0" t="s">
        <v>8774</v>
      </c>
      <c r="AJ659" s="0" t="s">
        <v>8776</v>
      </c>
      <c r="AK659" s="0" t="s">
        <v>8774</v>
      </c>
      <c r="AL659" s="0" t="s">
        <v>7055</v>
      </c>
    </row>
    <row customHeight="1" ht="11.25">
      <c r="A660" s="0" t="s">
        <v>22</v>
      </c>
      <c r="B660" s="0" t="s">
        <v>48</v>
      </c>
      <c r="C660" s="0" t="s">
        <v>50</v>
      </c>
      <c r="D660" s="0" t="s">
        <v>22</v>
      </c>
      <c r="E660" s="0" t="s">
        <v>8777</v>
      </c>
      <c r="F660" s="0" t="s">
        <v>4556</v>
      </c>
      <c r="G660" s="0" t="s">
        <v>113</v>
      </c>
      <c r="H660" s="0" t="s">
        <v>113</v>
      </c>
      <c r="I660" s="0" t="s">
        <v>114</v>
      </c>
      <c r="J660" s="0" t="s">
        <v>4580</v>
      </c>
      <c r="K660" s="0" t="s">
        <v>4581</v>
      </c>
      <c r="L660" s="0" t="s">
        <v>8778</v>
      </c>
      <c r="M660" s="0" t="s">
        <v>8779</v>
      </c>
      <c r="N660" s="0" t="s">
        <v>137</v>
      </c>
      <c r="O660" s="0" t="s">
        <v>113</v>
      </c>
      <c r="P660" s="0" t="s">
        <v>113</v>
      </c>
      <c r="Q660" s="0" t="s">
        <v>114</v>
      </c>
      <c r="R660" s="0" t="s">
        <v>4580</v>
      </c>
      <c r="S660" s="0" t="s">
        <v>4581</v>
      </c>
      <c r="T660" s="0" t="s">
        <v>7101</v>
      </c>
      <c r="U660" s="0" t="s">
        <v>7102</v>
      </c>
      <c r="V660" s="0" t="s">
        <v>764</v>
      </c>
      <c r="W660" s="0" t="s">
        <v>7045</v>
      </c>
      <c r="X660" s="0" t="s">
        <v>7103</v>
      </c>
      <c r="Y660" s="0" t="s">
        <v>7102</v>
      </c>
      <c r="Z660" s="0" t="s">
        <v>8780</v>
      </c>
      <c r="AA660" s="0" t="s">
        <v>8681</v>
      </c>
      <c r="AB660" s="0" t="s">
        <v>8781</v>
      </c>
      <c r="AC660" s="0" t="s">
        <v>62</v>
      </c>
      <c r="AD660" s="0" t="s">
        <v>62</v>
      </c>
      <c r="AE660" s="0" t="s">
        <v>62</v>
      </c>
      <c r="AF660" s="0" t="s">
        <v>8782</v>
      </c>
      <c r="AG660" s="0" t="s">
        <v>552</v>
      </c>
      <c r="AH660" s="0" t="s">
        <v>8783</v>
      </c>
      <c r="AI660" s="0" t="s">
        <v>7355</v>
      </c>
      <c r="AJ660" s="0" t="s">
        <v>8783</v>
      </c>
      <c r="AK660" s="0" t="s">
        <v>7355</v>
      </c>
      <c r="AL660" s="0" t="s">
        <v>7055</v>
      </c>
    </row>
    <row customHeight="1" ht="11.25">
      <c r="A661" s="0" t="s">
        <v>22</v>
      </c>
      <c r="B661" s="0" t="s">
        <v>48</v>
      </c>
      <c r="C661" s="0" t="s">
        <v>50</v>
      </c>
      <c r="D661" s="0" t="s">
        <v>22</v>
      </c>
      <c r="E661" s="0" t="s">
        <v>8777</v>
      </c>
      <c r="F661" s="0" t="s">
        <v>4556</v>
      </c>
      <c r="G661" s="0" t="s">
        <v>113</v>
      </c>
      <c r="H661" s="0" t="s">
        <v>113</v>
      </c>
      <c r="I661" s="0" t="s">
        <v>114</v>
      </c>
      <c r="J661" s="0" t="s">
        <v>4580</v>
      </c>
      <c r="K661" s="0" t="s">
        <v>4581</v>
      </c>
      <c r="L661" s="0" t="s">
        <v>8778</v>
      </c>
      <c r="M661" s="0" t="s">
        <v>8779</v>
      </c>
      <c r="N661" s="0" t="s">
        <v>137</v>
      </c>
      <c r="O661" s="0" t="s">
        <v>113</v>
      </c>
      <c r="P661" s="0" t="s">
        <v>113</v>
      </c>
      <c r="Q661" s="0" t="s">
        <v>114</v>
      </c>
      <c r="R661" s="0" t="s">
        <v>4580</v>
      </c>
      <c r="S661" s="0" t="s">
        <v>4581</v>
      </c>
      <c r="T661" s="0" t="s">
        <v>7101</v>
      </c>
      <c r="U661" s="0" t="s">
        <v>7102</v>
      </c>
      <c r="V661" s="0" t="s">
        <v>764</v>
      </c>
      <c r="W661" s="0" t="s">
        <v>7045</v>
      </c>
      <c r="X661" s="0" t="s">
        <v>7103</v>
      </c>
      <c r="Y661" s="0" t="s">
        <v>7102</v>
      </c>
      <c r="Z661" s="0" t="s">
        <v>8780</v>
      </c>
      <c r="AA661" s="0" t="s">
        <v>8681</v>
      </c>
      <c r="AB661" s="0" t="s">
        <v>8781</v>
      </c>
      <c r="AC661" s="0" t="s">
        <v>62</v>
      </c>
      <c r="AD661" s="0" t="s">
        <v>62</v>
      </c>
      <c r="AE661" s="0" t="s">
        <v>62</v>
      </c>
      <c r="AF661" s="0" t="s">
        <v>8784</v>
      </c>
      <c r="AG661" s="0" t="s">
        <v>552</v>
      </c>
      <c r="AH661" s="0" t="s">
        <v>8784</v>
      </c>
      <c r="AI661" s="0" t="s">
        <v>552</v>
      </c>
      <c r="AJ661" s="0" t="s">
        <v>8784</v>
      </c>
      <c r="AK661" s="0" t="s">
        <v>552</v>
      </c>
      <c r="AL661" s="0" t="s">
        <v>7055</v>
      </c>
    </row>
    <row customHeight="1" ht="11.25">
      <c r="A662" s="0" t="s">
        <v>22</v>
      </c>
      <c r="B662" s="0" t="s">
        <v>48</v>
      </c>
      <c r="C662" s="0" t="s">
        <v>50</v>
      </c>
      <c r="D662" s="0" t="s">
        <v>22</v>
      </c>
      <c r="E662" s="0" t="s">
        <v>7255</v>
      </c>
      <c r="F662" s="0" t="s">
        <v>4556</v>
      </c>
      <c r="G662" s="0" t="s">
        <v>113</v>
      </c>
      <c r="H662" s="0" t="s">
        <v>113</v>
      </c>
      <c r="I662" s="0" t="s">
        <v>114</v>
      </c>
      <c r="J662" s="0" t="s">
        <v>4580</v>
      </c>
      <c r="K662" s="0" t="s">
        <v>4581</v>
      </c>
      <c r="L662" s="0" t="s">
        <v>8785</v>
      </c>
      <c r="M662" s="0" t="s">
        <v>140</v>
      </c>
      <c r="N662" s="0" t="s">
        <v>137</v>
      </c>
      <c r="O662" s="0" t="s">
        <v>113</v>
      </c>
      <c r="P662" s="0" t="s">
        <v>113</v>
      </c>
      <c r="Q662" s="0" t="s">
        <v>114</v>
      </c>
      <c r="R662" s="0" t="s">
        <v>4580</v>
      </c>
      <c r="S662" s="0" t="s">
        <v>4581</v>
      </c>
      <c r="T662" s="0" t="s">
        <v>7101</v>
      </c>
      <c r="U662" s="0" t="s">
        <v>7102</v>
      </c>
      <c r="V662" s="0" t="s">
        <v>764</v>
      </c>
      <c r="W662" s="0" t="s">
        <v>7045</v>
      </c>
      <c r="X662" s="0" t="s">
        <v>7103</v>
      </c>
      <c r="Y662" s="0" t="s">
        <v>7102</v>
      </c>
      <c r="Z662" s="0" t="s">
        <v>8786</v>
      </c>
      <c r="AA662" s="0" t="s">
        <v>8763</v>
      </c>
      <c r="AB662" s="0" t="s">
        <v>8787</v>
      </c>
      <c r="AC662" s="0" t="s">
        <v>62</v>
      </c>
      <c r="AD662" s="0" t="s">
        <v>62</v>
      </c>
      <c r="AE662" s="0" t="s">
        <v>62</v>
      </c>
      <c r="AF662" s="0" t="s">
        <v>5255</v>
      </c>
      <c r="AG662" s="0" t="s">
        <v>3627</v>
      </c>
      <c r="AH662" s="0" t="s">
        <v>5255</v>
      </c>
      <c r="AI662" s="0" t="s">
        <v>3627</v>
      </c>
      <c r="AJ662" s="0" t="s">
        <v>5255</v>
      </c>
      <c r="AK662" s="0" t="s">
        <v>3627</v>
      </c>
      <c r="AL662" s="0" t="s">
        <v>7433</v>
      </c>
    </row>
    <row customHeight="1" ht="11.25">
      <c r="A663" s="0" t="s">
        <v>22</v>
      </c>
      <c r="B663" s="0" t="s">
        <v>48</v>
      </c>
      <c r="C663" s="0" t="s">
        <v>50</v>
      </c>
      <c r="D663" s="0" t="s">
        <v>22</v>
      </c>
      <c r="E663" s="0" t="s">
        <v>7255</v>
      </c>
      <c r="F663" s="0" t="s">
        <v>4556</v>
      </c>
      <c r="G663" s="0" t="s">
        <v>113</v>
      </c>
      <c r="H663" s="0" t="s">
        <v>113</v>
      </c>
      <c r="I663" s="0" t="s">
        <v>114</v>
      </c>
      <c r="J663" s="0" t="s">
        <v>4580</v>
      </c>
      <c r="K663" s="0" t="s">
        <v>4581</v>
      </c>
      <c r="L663" s="0" t="s">
        <v>8785</v>
      </c>
      <c r="M663" s="0" t="s">
        <v>140</v>
      </c>
      <c r="N663" s="0" t="s">
        <v>137</v>
      </c>
      <c r="O663" s="0" t="s">
        <v>113</v>
      </c>
      <c r="P663" s="0" t="s">
        <v>113</v>
      </c>
      <c r="Q663" s="0" t="s">
        <v>114</v>
      </c>
      <c r="R663" s="0" t="s">
        <v>4580</v>
      </c>
      <c r="S663" s="0" t="s">
        <v>4581</v>
      </c>
      <c r="T663" s="0" t="s">
        <v>7101</v>
      </c>
      <c r="U663" s="0" t="s">
        <v>7102</v>
      </c>
      <c r="V663" s="0" t="s">
        <v>764</v>
      </c>
      <c r="W663" s="0" t="s">
        <v>7045</v>
      </c>
      <c r="X663" s="0" t="s">
        <v>7103</v>
      </c>
      <c r="Y663" s="0" t="s">
        <v>7102</v>
      </c>
      <c r="Z663" s="0" t="s">
        <v>8786</v>
      </c>
      <c r="AA663" s="0" t="s">
        <v>8763</v>
      </c>
      <c r="AB663" s="0" t="s">
        <v>8787</v>
      </c>
      <c r="AC663" s="0" t="s">
        <v>62</v>
      </c>
      <c r="AD663" s="0" t="s">
        <v>62</v>
      </c>
      <c r="AE663" s="0" t="s">
        <v>62</v>
      </c>
      <c r="AF663" s="0" t="s">
        <v>5255</v>
      </c>
      <c r="AG663" s="0" t="s">
        <v>3627</v>
      </c>
      <c r="AH663" s="0" t="s">
        <v>5255</v>
      </c>
      <c r="AI663" s="0" t="s">
        <v>8788</v>
      </c>
      <c r="AJ663" s="0" t="s">
        <v>5255</v>
      </c>
      <c r="AK663" s="0" t="s">
        <v>8788</v>
      </c>
      <c r="AL663" s="0" t="s">
        <v>7433</v>
      </c>
    </row>
    <row customHeight="1" ht="11.25">
      <c r="A664" s="0" t="s">
        <v>22</v>
      </c>
      <c r="B664" s="0" t="s">
        <v>48</v>
      </c>
      <c r="C664" s="0" t="s">
        <v>50</v>
      </c>
      <c r="D664" s="0" t="s">
        <v>22</v>
      </c>
      <c r="E664" s="0" t="s">
        <v>8789</v>
      </c>
      <c r="F664" s="0" t="s">
        <v>4556</v>
      </c>
      <c r="G664" s="0" t="s">
        <v>113</v>
      </c>
      <c r="H664" s="0" t="s">
        <v>113</v>
      </c>
      <c r="I664" s="0" t="s">
        <v>114</v>
      </c>
      <c r="J664" s="0" t="s">
        <v>4580</v>
      </c>
      <c r="K664" s="0" t="s">
        <v>4581</v>
      </c>
      <c r="L664" s="0" t="s">
        <v>8289</v>
      </c>
      <c r="M664" s="0" t="s">
        <v>7553</v>
      </c>
      <c r="N664" s="0" t="s">
        <v>137</v>
      </c>
      <c r="O664" s="0" t="s">
        <v>113</v>
      </c>
      <c r="P664" s="0" t="s">
        <v>113</v>
      </c>
      <c r="Q664" s="0" t="s">
        <v>114</v>
      </c>
      <c r="R664" s="0" t="s">
        <v>4580</v>
      </c>
      <c r="S664" s="0" t="s">
        <v>4581</v>
      </c>
      <c r="T664" s="0" t="s">
        <v>7043</v>
      </c>
      <c r="U664" s="0" t="s">
        <v>7044</v>
      </c>
      <c r="V664" s="0" t="s">
        <v>764</v>
      </c>
      <c r="W664" s="0" t="s">
        <v>7045</v>
      </c>
      <c r="X664" s="0" t="s">
        <v>7046</v>
      </c>
      <c r="Y664" s="0" t="s">
        <v>7044</v>
      </c>
      <c r="Z664" s="0" t="s">
        <v>8510</v>
      </c>
      <c r="AA664" s="0" t="s">
        <v>8688</v>
      </c>
      <c r="AB664" s="0" t="s">
        <v>8689</v>
      </c>
      <c r="AC664" s="0" t="s">
        <v>62</v>
      </c>
      <c r="AD664" s="0" t="s">
        <v>62</v>
      </c>
      <c r="AE664" s="0" t="s">
        <v>62</v>
      </c>
      <c r="AF664" s="0" t="s">
        <v>7073</v>
      </c>
      <c r="AG664" s="0" t="s">
        <v>8394</v>
      </c>
      <c r="AH664" s="0" t="s">
        <v>8790</v>
      </c>
      <c r="AI664" s="0" t="s">
        <v>8791</v>
      </c>
      <c r="AJ664" s="0" t="s">
        <v>8790</v>
      </c>
      <c r="AK664" s="0" t="s">
        <v>8791</v>
      </c>
      <c r="AL664" s="0" t="s">
        <v>7061</v>
      </c>
    </row>
    <row customHeight="1" ht="11.25">
      <c r="A665" s="0" t="s">
        <v>22</v>
      </c>
      <c r="B665" s="0" t="s">
        <v>48</v>
      </c>
      <c r="C665" s="0" t="s">
        <v>50</v>
      </c>
      <c r="D665" s="0" t="s">
        <v>22</v>
      </c>
      <c r="E665" s="0" t="s">
        <v>8789</v>
      </c>
      <c r="F665" s="0" t="s">
        <v>4556</v>
      </c>
      <c r="G665" s="0" t="s">
        <v>113</v>
      </c>
      <c r="H665" s="0" t="s">
        <v>113</v>
      </c>
      <c r="I665" s="0" t="s">
        <v>114</v>
      </c>
      <c r="J665" s="0" t="s">
        <v>4580</v>
      </c>
      <c r="K665" s="0" t="s">
        <v>4581</v>
      </c>
      <c r="L665" s="0" t="s">
        <v>8289</v>
      </c>
      <c r="M665" s="0" t="s">
        <v>7553</v>
      </c>
      <c r="N665" s="0" t="s">
        <v>137</v>
      </c>
      <c r="O665" s="0" t="s">
        <v>113</v>
      </c>
      <c r="P665" s="0" t="s">
        <v>113</v>
      </c>
      <c r="Q665" s="0" t="s">
        <v>114</v>
      </c>
      <c r="R665" s="0" t="s">
        <v>4580</v>
      </c>
      <c r="S665" s="0" t="s">
        <v>4581</v>
      </c>
      <c r="T665" s="0" t="s">
        <v>7043</v>
      </c>
      <c r="U665" s="0" t="s">
        <v>7044</v>
      </c>
      <c r="V665" s="0" t="s">
        <v>764</v>
      </c>
      <c r="W665" s="0" t="s">
        <v>7045</v>
      </c>
      <c r="X665" s="0" t="s">
        <v>7046</v>
      </c>
      <c r="Y665" s="0" t="s">
        <v>7044</v>
      </c>
      <c r="Z665" s="0" t="s">
        <v>8510</v>
      </c>
      <c r="AA665" s="0" t="s">
        <v>8688</v>
      </c>
      <c r="AB665" s="0" t="s">
        <v>8689</v>
      </c>
      <c r="AC665" s="0" t="s">
        <v>62</v>
      </c>
      <c r="AD665" s="0" t="s">
        <v>62</v>
      </c>
      <c r="AE665" s="0" t="s">
        <v>62</v>
      </c>
      <c r="AF665" s="0" t="s">
        <v>7073</v>
      </c>
      <c r="AG665" s="0" t="s">
        <v>8394</v>
      </c>
      <c r="AH665" s="0" t="s">
        <v>7073</v>
      </c>
      <c r="AI665" s="0" t="s">
        <v>8394</v>
      </c>
      <c r="AJ665" s="0" t="s">
        <v>7073</v>
      </c>
      <c r="AK665" s="0" t="s">
        <v>8394</v>
      </c>
      <c r="AL665" s="0" t="s">
        <v>7061</v>
      </c>
    </row>
    <row customHeight="1" ht="11.25">
      <c r="A666" s="0" t="s">
        <v>22</v>
      </c>
      <c r="B666" s="0" t="s">
        <v>48</v>
      </c>
      <c r="C666" s="0" t="s">
        <v>50</v>
      </c>
      <c r="D666" s="0" t="s">
        <v>22</v>
      </c>
      <c r="E666" s="0" t="s">
        <v>8792</v>
      </c>
      <c r="F666" s="0" t="s">
        <v>4556</v>
      </c>
      <c r="G666" s="0" t="s">
        <v>113</v>
      </c>
      <c r="H666" s="0" t="s">
        <v>113</v>
      </c>
      <c r="I666" s="0" t="s">
        <v>114</v>
      </c>
      <c r="J666" s="0" t="s">
        <v>4580</v>
      </c>
      <c r="K666" s="0" t="s">
        <v>4581</v>
      </c>
      <c r="L666" s="0" t="s">
        <v>7881</v>
      </c>
      <c r="M666" s="0" t="s">
        <v>7553</v>
      </c>
      <c r="N666" s="0" t="s">
        <v>137</v>
      </c>
      <c r="O666" s="0" t="s">
        <v>113</v>
      </c>
      <c r="P666" s="0" t="s">
        <v>113</v>
      </c>
      <c r="Q666" s="0" t="s">
        <v>114</v>
      </c>
      <c r="R666" s="0" t="s">
        <v>4580</v>
      </c>
      <c r="S666" s="0" t="s">
        <v>4581</v>
      </c>
      <c r="T666" s="0" t="s">
        <v>7043</v>
      </c>
      <c r="U666" s="0" t="s">
        <v>7044</v>
      </c>
      <c r="V666" s="0" t="s">
        <v>764</v>
      </c>
      <c r="W666" s="0" t="s">
        <v>7045</v>
      </c>
      <c r="X666" s="0" t="s">
        <v>7046</v>
      </c>
      <c r="Y666" s="0" t="s">
        <v>7044</v>
      </c>
      <c r="Z666" s="0" t="s">
        <v>8510</v>
      </c>
      <c r="AA666" s="0" t="s">
        <v>8688</v>
      </c>
      <c r="AB666" s="0" t="s">
        <v>8689</v>
      </c>
      <c r="AC666" s="0" t="s">
        <v>62</v>
      </c>
      <c r="AD666" s="0" t="s">
        <v>62</v>
      </c>
      <c r="AE666" s="0" t="s">
        <v>62</v>
      </c>
      <c r="AF666" s="0" t="s">
        <v>8793</v>
      </c>
      <c r="AG666" s="0" t="s">
        <v>8793</v>
      </c>
      <c r="AH666" s="0" t="s">
        <v>8793</v>
      </c>
      <c r="AI666" s="0" t="s">
        <v>8047</v>
      </c>
      <c r="AJ666" s="0" t="s">
        <v>8793</v>
      </c>
      <c r="AK666" s="0" t="s">
        <v>8047</v>
      </c>
      <c r="AL666" s="0" t="s">
        <v>7320</v>
      </c>
    </row>
    <row customHeight="1" ht="11.25">
      <c r="A667" s="0" t="s">
        <v>22</v>
      </c>
      <c r="B667" s="0" t="s">
        <v>48</v>
      </c>
      <c r="C667" s="0" t="s">
        <v>50</v>
      </c>
      <c r="D667" s="0" t="s">
        <v>22</v>
      </c>
      <c r="E667" s="0" t="s">
        <v>8792</v>
      </c>
      <c r="F667" s="0" t="s">
        <v>4556</v>
      </c>
      <c r="G667" s="0" t="s">
        <v>113</v>
      </c>
      <c r="H667" s="0" t="s">
        <v>113</v>
      </c>
      <c r="I667" s="0" t="s">
        <v>114</v>
      </c>
      <c r="J667" s="0" t="s">
        <v>4580</v>
      </c>
      <c r="K667" s="0" t="s">
        <v>4581</v>
      </c>
      <c r="L667" s="0" t="s">
        <v>7881</v>
      </c>
      <c r="M667" s="0" t="s">
        <v>7553</v>
      </c>
      <c r="N667" s="0" t="s">
        <v>137</v>
      </c>
      <c r="O667" s="0" t="s">
        <v>113</v>
      </c>
      <c r="P667" s="0" t="s">
        <v>113</v>
      </c>
      <c r="Q667" s="0" t="s">
        <v>114</v>
      </c>
      <c r="R667" s="0" t="s">
        <v>4580</v>
      </c>
      <c r="S667" s="0" t="s">
        <v>4581</v>
      </c>
      <c r="T667" s="0" t="s">
        <v>7043</v>
      </c>
      <c r="U667" s="0" t="s">
        <v>7044</v>
      </c>
      <c r="V667" s="0" t="s">
        <v>764</v>
      </c>
      <c r="W667" s="0" t="s">
        <v>7045</v>
      </c>
      <c r="X667" s="0" t="s">
        <v>7046</v>
      </c>
      <c r="Y667" s="0" t="s">
        <v>7044</v>
      </c>
      <c r="Z667" s="0" t="s">
        <v>8510</v>
      </c>
      <c r="AA667" s="0" t="s">
        <v>8688</v>
      </c>
      <c r="AB667" s="0" t="s">
        <v>8689</v>
      </c>
      <c r="AC667" s="0" t="s">
        <v>62</v>
      </c>
      <c r="AD667" s="0" t="s">
        <v>62</v>
      </c>
      <c r="AE667" s="0" t="s">
        <v>62</v>
      </c>
      <c r="AF667" s="0" t="s">
        <v>8793</v>
      </c>
      <c r="AG667" s="0" t="s">
        <v>8793</v>
      </c>
      <c r="AH667" s="0" t="s">
        <v>8793</v>
      </c>
      <c r="AI667" s="0" t="s">
        <v>8793</v>
      </c>
      <c r="AJ667" s="0" t="s">
        <v>8793</v>
      </c>
      <c r="AK667" s="0" t="s">
        <v>8793</v>
      </c>
      <c r="AL667" s="0" t="s">
        <v>7320</v>
      </c>
    </row>
    <row customHeight="1" ht="11.25">
      <c r="A668" s="0" t="s">
        <v>22</v>
      </c>
      <c r="B668" s="0" t="s">
        <v>48</v>
      </c>
      <c r="C668" s="0" t="s">
        <v>50</v>
      </c>
      <c r="D668" s="0" t="s">
        <v>22</v>
      </c>
      <c r="E668" s="0" t="s">
        <v>8794</v>
      </c>
      <c r="F668" s="0" t="s">
        <v>4556</v>
      </c>
      <c r="G668" s="0" t="s">
        <v>113</v>
      </c>
      <c r="H668" s="0" t="s">
        <v>113</v>
      </c>
      <c r="I668" s="0" t="s">
        <v>114</v>
      </c>
      <c r="J668" s="0" t="s">
        <v>4580</v>
      </c>
      <c r="K668" s="0" t="s">
        <v>4581</v>
      </c>
      <c r="L668" s="0" t="s">
        <v>8795</v>
      </c>
      <c r="M668" s="0" t="s">
        <v>8796</v>
      </c>
      <c r="N668" s="0" t="s">
        <v>137</v>
      </c>
      <c r="O668" s="0" t="s">
        <v>113</v>
      </c>
      <c r="P668" s="0" t="s">
        <v>113</v>
      </c>
      <c r="Q668" s="0" t="s">
        <v>114</v>
      </c>
      <c r="R668" s="0" t="s">
        <v>4580</v>
      </c>
      <c r="S668" s="0" t="s">
        <v>4581</v>
      </c>
      <c r="T668" s="0" t="s">
        <v>7101</v>
      </c>
      <c r="U668" s="0" t="s">
        <v>7102</v>
      </c>
      <c r="V668" s="0" t="s">
        <v>764</v>
      </c>
      <c r="W668" s="0" t="s">
        <v>7045</v>
      </c>
      <c r="X668" s="0" t="s">
        <v>7103</v>
      </c>
      <c r="Y668" s="0" t="s">
        <v>7102</v>
      </c>
      <c r="Z668" s="0" t="s">
        <v>8797</v>
      </c>
      <c r="AA668" s="0" t="s">
        <v>8798</v>
      </c>
      <c r="AB668" s="0" t="s">
        <v>8799</v>
      </c>
      <c r="AC668" s="0" t="s">
        <v>62</v>
      </c>
      <c r="AD668" s="0" t="s">
        <v>62</v>
      </c>
      <c r="AE668" s="0" t="s">
        <v>62</v>
      </c>
      <c r="AF668" s="0" t="s">
        <v>135</v>
      </c>
      <c r="AG668" s="0" t="s">
        <v>8800</v>
      </c>
      <c r="AH668" s="0" t="s">
        <v>135</v>
      </c>
      <c r="AI668" s="0" t="s">
        <v>8800</v>
      </c>
      <c r="AJ668" s="0" t="s">
        <v>135</v>
      </c>
      <c r="AK668" s="0" t="s">
        <v>8800</v>
      </c>
      <c r="AL668" s="0" t="s">
        <v>7055</v>
      </c>
    </row>
    <row customHeight="1" ht="11.25">
      <c r="A669" s="0" t="s">
        <v>22</v>
      </c>
      <c r="B669" s="0" t="s">
        <v>48</v>
      </c>
      <c r="C669" s="0" t="s">
        <v>50</v>
      </c>
      <c r="D669" s="0" t="s">
        <v>22</v>
      </c>
      <c r="E669" s="0" t="s">
        <v>8794</v>
      </c>
      <c r="F669" s="0" t="s">
        <v>4556</v>
      </c>
      <c r="G669" s="0" t="s">
        <v>113</v>
      </c>
      <c r="H669" s="0" t="s">
        <v>113</v>
      </c>
      <c r="I669" s="0" t="s">
        <v>114</v>
      </c>
      <c r="J669" s="0" t="s">
        <v>4580</v>
      </c>
      <c r="K669" s="0" t="s">
        <v>4581</v>
      </c>
      <c r="L669" s="0" t="s">
        <v>8795</v>
      </c>
      <c r="M669" s="0" t="s">
        <v>8796</v>
      </c>
      <c r="N669" s="0" t="s">
        <v>137</v>
      </c>
      <c r="O669" s="0" t="s">
        <v>113</v>
      </c>
      <c r="P669" s="0" t="s">
        <v>113</v>
      </c>
      <c r="Q669" s="0" t="s">
        <v>114</v>
      </c>
      <c r="R669" s="0" t="s">
        <v>4580</v>
      </c>
      <c r="S669" s="0" t="s">
        <v>4581</v>
      </c>
      <c r="T669" s="0" t="s">
        <v>7101</v>
      </c>
      <c r="U669" s="0" t="s">
        <v>7102</v>
      </c>
      <c r="V669" s="0" t="s">
        <v>764</v>
      </c>
      <c r="W669" s="0" t="s">
        <v>7045</v>
      </c>
      <c r="X669" s="0" t="s">
        <v>7103</v>
      </c>
      <c r="Y669" s="0" t="s">
        <v>7102</v>
      </c>
      <c r="Z669" s="0" t="s">
        <v>8797</v>
      </c>
      <c r="AA669" s="0" t="s">
        <v>8798</v>
      </c>
      <c r="AB669" s="0" t="s">
        <v>8799</v>
      </c>
      <c r="AC669" s="0" t="s">
        <v>62</v>
      </c>
      <c r="AD669" s="0" t="s">
        <v>62</v>
      </c>
      <c r="AE669" s="0" t="s">
        <v>62</v>
      </c>
      <c r="AF669" s="0" t="s">
        <v>135</v>
      </c>
      <c r="AG669" s="0" t="s">
        <v>8800</v>
      </c>
      <c r="AH669" s="0" t="s">
        <v>135</v>
      </c>
      <c r="AI669" s="0" t="s">
        <v>8801</v>
      </c>
      <c r="AJ669" s="0" t="s">
        <v>135</v>
      </c>
      <c r="AK669" s="0" t="s">
        <v>8801</v>
      </c>
      <c r="AL669" s="0" t="s">
        <v>7055</v>
      </c>
    </row>
    <row customHeight="1" ht="11.25">
      <c r="A670" s="0" t="s">
        <v>22</v>
      </c>
      <c r="B670" s="0" t="s">
        <v>48</v>
      </c>
      <c r="C670" s="0" t="s">
        <v>50</v>
      </c>
      <c r="D670" s="0" t="s">
        <v>22</v>
      </c>
      <c r="E670" s="0" t="s">
        <v>8802</v>
      </c>
      <c r="F670" s="0" t="s">
        <v>4556</v>
      </c>
      <c r="G670" s="0" t="s">
        <v>113</v>
      </c>
      <c r="H670" s="0" t="s">
        <v>113</v>
      </c>
      <c r="I670" s="0" t="s">
        <v>114</v>
      </c>
      <c r="J670" s="0" t="s">
        <v>4580</v>
      </c>
      <c r="K670" s="0" t="s">
        <v>4581</v>
      </c>
      <c r="L670" s="0" t="s">
        <v>8803</v>
      </c>
      <c r="M670" s="0" t="s">
        <v>4590</v>
      </c>
      <c r="N670" s="0" t="s">
        <v>137</v>
      </c>
      <c r="O670" s="0" t="s">
        <v>113</v>
      </c>
      <c r="P670" s="0" t="s">
        <v>113</v>
      </c>
      <c r="Q670" s="0" t="s">
        <v>114</v>
      </c>
      <c r="R670" s="0" t="s">
        <v>4580</v>
      </c>
      <c r="S670" s="0" t="s">
        <v>4581</v>
      </c>
      <c r="T670" s="0" t="s">
        <v>7101</v>
      </c>
      <c r="U670" s="0" t="s">
        <v>7102</v>
      </c>
      <c r="V670" s="0" t="s">
        <v>764</v>
      </c>
      <c r="W670" s="0" t="s">
        <v>7045</v>
      </c>
      <c r="X670" s="0" t="s">
        <v>7103</v>
      </c>
      <c r="Y670" s="0" t="s">
        <v>7102</v>
      </c>
      <c r="Z670" s="0" t="s">
        <v>764</v>
      </c>
      <c r="AA670" s="0" t="s">
        <v>8804</v>
      </c>
      <c r="AB670" s="0" t="s">
        <v>8805</v>
      </c>
      <c r="AC670" s="0" t="s">
        <v>62</v>
      </c>
      <c r="AD670" s="0" t="s">
        <v>62</v>
      </c>
      <c r="AE670" s="0" t="s">
        <v>62</v>
      </c>
      <c r="AF670" s="0" t="s">
        <v>7130</v>
      </c>
      <c r="AG670" s="0" t="s">
        <v>8806</v>
      </c>
      <c r="AH670" s="0" t="s">
        <v>7130</v>
      </c>
      <c r="AI670" s="0" t="s">
        <v>8806</v>
      </c>
      <c r="AJ670" s="0" t="s">
        <v>7130</v>
      </c>
      <c r="AK670" s="0" t="s">
        <v>8806</v>
      </c>
      <c r="AL670" s="0" t="s">
        <v>7061</v>
      </c>
    </row>
    <row customHeight="1" ht="11.25">
      <c r="A671" s="0" t="s">
        <v>22</v>
      </c>
      <c r="B671" s="0" t="s">
        <v>48</v>
      </c>
      <c r="C671" s="0" t="s">
        <v>50</v>
      </c>
      <c r="D671" s="0" t="s">
        <v>22</v>
      </c>
      <c r="E671" s="0" t="s">
        <v>8802</v>
      </c>
      <c r="F671" s="0" t="s">
        <v>4556</v>
      </c>
      <c r="G671" s="0" t="s">
        <v>113</v>
      </c>
      <c r="H671" s="0" t="s">
        <v>113</v>
      </c>
      <c r="I671" s="0" t="s">
        <v>114</v>
      </c>
      <c r="J671" s="0" t="s">
        <v>4580</v>
      </c>
      <c r="K671" s="0" t="s">
        <v>4581</v>
      </c>
      <c r="L671" s="0" t="s">
        <v>8803</v>
      </c>
      <c r="M671" s="0" t="s">
        <v>4590</v>
      </c>
      <c r="N671" s="0" t="s">
        <v>137</v>
      </c>
      <c r="O671" s="0" t="s">
        <v>113</v>
      </c>
      <c r="P671" s="0" t="s">
        <v>113</v>
      </c>
      <c r="Q671" s="0" t="s">
        <v>114</v>
      </c>
      <c r="R671" s="0" t="s">
        <v>4580</v>
      </c>
      <c r="S671" s="0" t="s">
        <v>4581</v>
      </c>
      <c r="T671" s="0" t="s">
        <v>7101</v>
      </c>
      <c r="U671" s="0" t="s">
        <v>7102</v>
      </c>
      <c r="V671" s="0" t="s">
        <v>764</v>
      </c>
      <c r="W671" s="0" t="s">
        <v>7045</v>
      </c>
      <c r="X671" s="0" t="s">
        <v>7103</v>
      </c>
      <c r="Y671" s="0" t="s">
        <v>7102</v>
      </c>
      <c r="Z671" s="0" t="s">
        <v>764</v>
      </c>
      <c r="AA671" s="0" t="s">
        <v>8804</v>
      </c>
      <c r="AB671" s="0" t="s">
        <v>8805</v>
      </c>
      <c r="AC671" s="0" t="s">
        <v>62</v>
      </c>
      <c r="AD671" s="0" t="s">
        <v>62</v>
      </c>
      <c r="AE671" s="0" t="s">
        <v>62</v>
      </c>
      <c r="AF671" s="0" t="s">
        <v>7130</v>
      </c>
      <c r="AG671" s="0" t="s">
        <v>8806</v>
      </c>
      <c r="AH671" s="0" t="s">
        <v>7130</v>
      </c>
      <c r="AI671" s="0" t="s">
        <v>8807</v>
      </c>
      <c r="AJ671" s="0" t="s">
        <v>7130</v>
      </c>
      <c r="AK671" s="0" t="s">
        <v>8807</v>
      </c>
      <c r="AL671" s="0" t="s">
        <v>7061</v>
      </c>
    </row>
    <row customHeight="1" ht="11.25">
      <c r="A672" s="0" t="s">
        <v>22</v>
      </c>
      <c r="B672" s="0" t="s">
        <v>48</v>
      </c>
      <c r="C672" s="0" t="s">
        <v>50</v>
      </c>
      <c r="D672" s="0" t="s">
        <v>22</v>
      </c>
      <c r="E672" s="0" t="s">
        <v>8808</v>
      </c>
      <c r="F672" s="0" t="s">
        <v>4556</v>
      </c>
      <c r="G672" s="0" t="s">
        <v>113</v>
      </c>
      <c r="H672" s="0" t="s">
        <v>113</v>
      </c>
      <c r="I672" s="0" t="s">
        <v>114</v>
      </c>
      <c r="J672" s="0" t="s">
        <v>4580</v>
      </c>
      <c r="K672" s="0" t="s">
        <v>4581</v>
      </c>
      <c r="L672" s="0" t="s">
        <v>8809</v>
      </c>
      <c r="M672" s="0" t="s">
        <v>137</v>
      </c>
      <c r="N672" s="0" t="s">
        <v>137</v>
      </c>
      <c r="O672" s="0" t="s">
        <v>113</v>
      </c>
      <c r="P672" s="0" t="s">
        <v>113</v>
      </c>
      <c r="Q672" s="0" t="s">
        <v>114</v>
      </c>
      <c r="R672" s="0" t="s">
        <v>4580</v>
      </c>
      <c r="S672" s="0" t="s">
        <v>4581</v>
      </c>
      <c r="T672" s="0" t="s">
        <v>7043</v>
      </c>
      <c r="U672" s="0" t="s">
        <v>7044</v>
      </c>
      <c r="V672" s="0" t="s">
        <v>764</v>
      </c>
      <c r="W672" s="0" t="s">
        <v>7045</v>
      </c>
      <c r="X672" s="0" t="s">
        <v>7046</v>
      </c>
      <c r="Y672" s="0" t="s">
        <v>7044</v>
      </c>
      <c r="Z672" s="0" t="s">
        <v>8510</v>
      </c>
      <c r="AA672" s="0" t="s">
        <v>8697</v>
      </c>
      <c r="AB672" s="0" t="s">
        <v>8698</v>
      </c>
      <c r="AC672" s="0" t="s">
        <v>62</v>
      </c>
      <c r="AD672" s="0" t="s">
        <v>62</v>
      </c>
      <c r="AE672" s="0" t="s">
        <v>62</v>
      </c>
      <c r="AF672" s="0" t="s">
        <v>8790</v>
      </c>
      <c r="AG672" s="0" t="s">
        <v>8810</v>
      </c>
      <c r="AH672" s="0" t="s">
        <v>8790</v>
      </c>
      <c r="AI672" s="0" t="s">
        <v>8811</v>
      </c>
      <c r="AJ672" s="0" t="s">
        <v>8790</v>
      </c>
      <c r="AK672" s="0" t="s">
        <v>8811</v>
      </c>
      <c r="AL672" s="0" t="s">
        <v>7061</v>
      </c>
    </row>
    <row customHeight="1" ht="11.25">
      <c r="A673" s="0" t="s">
        <v>22</v>
      </c>
      <c r="B673" s="0" t="s">
        <v>48</v>
      </c>
      <c r="C673" s="0" t="s">
        <v>50</v>
      </c>
      <c r="D673" s="0" t="s">
        <v>22</v>
      </c>
      <c r="E673" s="0" t="s">
        <v>8808</v>
      </c>
      <c r="F673" s="0" t="s">
        <v>4556</v>
      </c>
      <c r="G673" s="0" t="s">
        <v>113</v>
      </c>
      <c r="H673" s="0" t="s">
        <v>113</v>
      </c>
      <c r="I673" s="0" t="s">
        <v>114</v>
      </c>
      <c r="J673" s="0" t="s">
        <v>4580</v>
      </c>
      <c r="K673" s="0" t="s">
        <v>4581</v>
      </c>
      <c r="L673" s="0" t="s">
        <v>8809</v>
      </c>
      <c r="M673" s="0" t="s">
        <v>137</v>
      </c>
      <c r="N673" s="0" t="s">
        <v>137</v>
      </c>
      <c r="O673" s="0" t="s">
        <v>113</v>
      </c>
      <c r="P673" s="0" t="s">
        <v>113</v>
      </c>
      <c r="Q673" s="0" t="s">
        <v>114</v>
      </c>
      <c r="R673" s="0" t="s">
        <v>4580</v>
      </c>
      <c r="S673" s="0" t="s">
        <v>4581</v>
      </c>
      <c r="T673" s="0" t="s">
        <v>7043</v>
      </c>
      <c r="U673" s="0" t="s">
        <v>7044</v>
      </c>
      <c r="V673" s="0" t="s">
        <v>764</v>
      </c>
      <c r="W673" s="0" t="s">
        <v>7045</v>
      </c>
      <c r="X673" s="0" t="s">
        <v>7046</v>
      </c>
      <c r="Y673" s="0" t="s">
        <v>7044</v>
      </c>
      <c r="Z673" s="0" t="s">
        <v>8510</v>
      </c>
      <c r="AA673" s="0" t="s">
        <v>8697</v>
      </c>
      <c r="AB673" s="0" t="s">
        <v>8698</v>
      </c>
      <c r="AC673" s="0" t="s">
        <v>62</v>
      </c>
      <c r="AD673" s="0" t="s">
        <v>62</v>
      </c>
      <c r="AE673" s="0" t="s">
        <v>62</v>
      </c>
      <c r="AF673" s="0" t="s">
        <v>8790</v>
      </c>
      <c r="AG673" s="0" t="s">
        <v>8810</v>
      </c>
      <c r="AH673" s="0" t="s">
        <v>8790</v>
      </c>
      <c r="AI673" s="0" t="s">
        <v>8810</v>
      </c>
      <c r="AJ673" s="0" t="s">
        <v>8790</v>
      </c>
      <c r="AK673" s="0" t="s">
        <v>8810</v>
      </c>
      <c r="AL673" s="0" t="s">
        <v>7061</v>
      </c>
    </row>
    <row customHeight="1" ht="11.25">
      <c r="A674" s="0" t="s">
        <v>22</v>
      </c>
      <c r="B674" s="0" t="s">
        <v>48</v>
      </c>
      <c r="C674" s="0" t="s">
        <v>50</v>
      </c>
      <c r="D674" s="0" t="s">
        <v>22</v>
      </c>
      <c r="E674" s="0" t="s">
        <v>4579</v>
      </c>
      <c r="F674" s="0" t="s">
        <v>4556</v>
      </c>
      <c r="G674" s="0" t="s">
        <v>113</v>
      </c>
      <c r="H674" s="0" t="s">
        <v>113</v>
      </c>
      <c r="I674" s="0" t="s">
        <v>114</v>
      </c>
      <c r="J674" s="0" t="s">
        <v>4580</v>
      </c>
      <c r="K674" s="0" t="s">
        <v>4581</v>
      </c>
      <c r="L674" s="0" t="s">
        <v>4582</v>
      </c>
      <c r="M674" s="0" t="s">
        <v>4583</v>
      </c>
      <c r="N674" s="0" t="s">
        <v>137</v>
      </c>
      <c r="O674" s="0" t="s">
        <v>113</v>
      </c>
      <c r="P674" s="0" t="s">
        <v>113</v>
      </c>
      <c r="Q674" s="0" t="s">
        <v>114</v>
      </c>
      <c r="R674" s="0" t="s">
        <v>4580</v>
      </c>
      <c r="S674" s="0" t="s">
        <v>4581</v>
      </c>
      <c r="T674" s="0" t="s">
        <v>7043</v>
      </c>
      <c r="U674" s="0" t="s">
        <v>7044</v>
      </c>
      <c r="V674" s="0" t="s">
        <v>764</v>
      </c>
      <c r="W674" s="0" t="s">
        <v>7045</v>
      </c>
      <c r="X674" s="0" t="s">
        <v>7046</v>
      </c>
      <c r="Y674" s="0" t="s">
        <v>7044</v>
      </c>
      <c r="Z674" s="0" t="s">
        <v>8510</v>
      </c>
      <c r="AA674" s="0" t="s">
        <v>8688</v>
      </c>
      <c r="AB674" s="0" t="s">
        <v>8689</v>
      </c>
      <c r="AC674" s="0" t="s">
        <v>62</v>
      </c>
      <c r="AD674" s="0" t="s">
        <v>62</v>
      </c>
      <c r="AE674" s="0" t="s">
        <v>62</v>
      </c>
      <c r="AF674" s="0" t="s">
        <v>4239</v>
      </c>
      <c r="AG674" s="0" t="s">
        <v>8812</v>
      </c>
      <c r="AH674" s="0" t="s">
        <v>4239</v>
      </c>
      <c r="AI674" s="0" t="s">
        <v>8812</v>
      </c>
      <c r="AJ674" s="0" t="s">
        <v>4239</v>
      </c>
      <c r="AK674" s="0" t="s">
        <v>8812</v>
      </c>
      <c r="AL674" s="0" t="s">
        <v>7055</v>
      </c>
    </row>
    <row customHeight="1" ht="11.25">
      <c r="A675" s="0" t="s">
        <v>22</v>
      </c>
      <c r="B675" s="0" t="s">
        <v>48</v>
      </c>
      <c r="C675" s="0" t="s">
        <v>50</v>
      </c>
      <c r="D675" s="0" t="s">
        <v>22</v>
      </c>
      <c r="E675" s="0" t="s">
        <v>4579</v>
      </c>
      <c r="F675" s="0" t="s">
        <v>4556</v>
      </c>
      <c r="G675" s="0" t="s">
        <v>113</v>
      </c>
      <c r="H675" s="0" t="s">
        <v>113</v>
      </c>
      <c r="I675" s="0" t="s">
        <v>114</v>
      </c>
      <c r="J675" s="0" t="s">
        <v>4580</v>
      </c>
      <c r="K675" s="0" t="s">
        <v>4581</v>
      </c>
      <c r="L675" s="0" t="s">
        <v>4582</v>
      </c>
      <c r="M675" s="0" t="s">
        <v>4583</v>
      </c>
      <c r="N675" s="0" t="s">
        <v>137</v>
      </c>
      <c r="O675" s="0" t="s">
        <v>113</v>
      </c>
      <c r="P675" s="0" t="s">
        <v>113</v>
      </c>
      <c r="Q675" s="0" t="s">
        <v>114</v>
      </c>
      <c r="R675" s="0" t="s">
        <v>4580</v>
      </c>
      <c r="S675" s="0" t="s">
        <v>4581</v>
      </c>
      <c r="T675" s="0" t="s">
        <v>7043</v>
      </c>
      <c r="U675" s="0" t="s">
        <v>7044</v>
      </c>
      <c r="V675" s="0" t="s">
        <v>764</v>
      </c>
      <c r="W675" s="0" t="s">
        <v>7045</v>
      </c>
      <c r="X675" s="0" t="s">
        <v>7046</v>
      </c>
      <c r="Y675" s="0" t="s">
        <v>7044</v>
      </c>
      <c r="Z675" s="0" t="s">
        <v>8510</v>
      </c>
      <c r="AA675" s="0" t="s">
        <v>8688</v>
      </c>
      <c r="AB675" s="0" t="s">
        <v>8689</v>
      </c>
      <c r="AC675" s="0" t="s">
        <v>62</v>
      </c>
      <c r="AD675" s="0" t="s">
        <v>62</v>
      </c>
      <c r="AE675" s="0" t="s">
        <v>62</v>
      </c>
      <c r="AF675" s="0" t="s">
        <v>4239</v>
      </c>
      <c r="AG675" s="0" t="s">
        <v>8812</v>
      </c>
      <c r="AH675" s="0" t="s">
        <v>4239</v>
      </c>
      <c r="AI675" s="0" t="s">
        <v>8812</v>
      </c>
      <c r="AJ675" s="0" t="s">
        <v>4239</v>
      </c>
      <c r="AK675" s="0" t="s">
        <v>8812</v>
      </c>
      <c r="AL675" s="0" t="s">
        <v>7055</v>
      </c>
    </row>
    <row customHeight="1" ht="11.25">
      <c r="A676" s="0" t="s">
        <v>22</v>
      </c>
      <c r="B676" s="0" t="s">
        <v>48</v>
      </c>
      <c r="C676" s="0" t="s">
        <v>50</v>
      </c>
      <c r="D676" s="0" t="s">
        <v>22</v>
      </c>
      <c r="E676" s="0" t="s">
        <v>8813</v>
      </c>
      <c r="F676" s="0" t="s">
        <v>4556</v>
      </c>
      <c r="G676" s="0" t="s">
        <v>113</v>
      </c>
      <c r="H676" s="0" t="s">
        <v>113</v>
      </c>
      <c r="I676" s="0" t="s">
        <v>114</v>
      </c>
      <c r="J676" s="0" t="s">
        <v>4580</v>
      </c>
      <c r="K676" s="0" t="s">
        <v>4581</v>
      </c>
      <c r="L676" s="0" t="s">
        <v>8814</v>
      </c>
      <c r="M676" s="0" t="s">
        <v>155</v>
      </c>
      <c r="N676" s="0" t="s">
        <v>137</v>
      </c>
      <c r="O676" s="0" t="s">
        <v>113</v>
      </c>
      <c r="P676" s="0" t="s">
        <v>113</v>
      </c>
      <c r="Q676" s="0" t="s">
        <v>114</v>
      </c>
      <c r="R676" s="0" t="s">
        <v>4580</v>
      </c>
      <c r="S676" s="0" t="s">
        <v>4581</v>
      </c>
      <c r="T676" s="0" t="s">
        <v>7101</v>
      </c>
      <c r="U676" s="0" t="s">
        <v>7102</v>
      </c>
      <c r="V676" s="0" t="s">
        <v>764</v>
      </c>
      <c r="W676" s="0" t="s">
        <v>7045</v>
      </c>
      <c r="X676" s="0" t="s">
        <v>7103</v>
      </c>
      <c r="Y676" s="0" t="s">
        <v>7102</v>
      </c>
      <c r="Z676" s="0" t="s">
        <v>8815</v>
      </c>
      <c r="AA676" s="0" t="s">
        <v>8771</v>
      </c>
      <c r="AB676" s="0" t="s">
        <v>8816</v>
      </c>
      <c r="AC676" s="0" t="s">
        <v>62</v>
      </c>
      <c r="AD676" s="0" t="s">
        <v>62</v>
      </c>
      <c r="AE676" s="0" t="s">
        <v>62</v>
      </c>
      <c r="AF676" s="0" t="s">
        <v>8817</v>
      </c>
      <c r="AG676" s="0" t="s">
        <v>8818</v>
      </c>
      <c r="AH676" s="0" t="s">
        <v>8817</v>
      </c>
      <c r="AI676" s="0" t="s">
        <v>8818</v>
      </c>
      <c r="AJ676" s="0" t="s">
        <v>8817</v>
      </c>
      <c r="AK676" s="0" t="s">
        <v>8818</v>
      </c>
      <c r="AL676" s="0" t="s">
        <v>8819</v>
      </c>
    </row>
    <row customHeight="1" ht="11.25">
      <c r="A677" s="0" t="s">
        <v>22</v>
      </c>
      <c r="B677" s="0" t="s">
        <v>48</v>
      </c>
      <c r="C677" s="0" t="s">
        <v>50</v>
      </c>
      <c r="D677" s="0" t="s">
        <v>22</v>
      </c>
      <c r="E677" s="0" t="s">
        <v>8813</v>
      </c>
      <c r="F677" s="0" t="s">
        <v>4556</v>
      </c>
      <c r="G677" s="0" t="s">
        <v>113</v>
      </c>
      <c r="H677" s="0" t="s">
        <v>113</v>
      </c>
      <c r="I677" s="0" t="s">
        <v>114</v>
      </c>
      <c r="J677" s="0" t="s">
        <v>4580</v>
      </c>
      <c r="K677" s="0" t="s">
        <v>4581</v>
      </c>
      <c r="L677" s="0" t="s">
        <v>8814</v>
      </c>
      <c r="M677" s="0" t="s">
        <v>155</v>
      </c>
      <c r="N677" s="0" t="s">
        <v>137</v>
      </c>
      <c r="O677" s="0" t="s">
        <v>113</v>
      </c>
      <c r="P677" s="0" t="s">
        <v>113</v>
      </c>
      <c r="Q677" s="0" t="s">
        <v>114</v>
      </c>
      <c r="R677" s="0" t="s">
        <v>4580</v>
      </c>
      <c r="S677" s="0" t="s">
        <v>4581</v>
      </c>
      <c r="T677" s="0" t="s">
        <v>7101</v>
      </c>
      <c r="U677" s="0" t="s">
        <v>7102</v>
      </c>
      <c r="V677" s="0" t="s">
        <v>764</v>
      </c>
      <c r="W677" s="0" t="s">
        <v>7045</v>
      </c>
      <c r="X677" s="0" t="s">
        <v>7103</v>
      </c>
      <c r="Y677" s="0" t="s">
        <v>7102</v>
      </c>
      <c r="Z677" s="0" t="s">
        <v>8815</v>
      </c>
      <c r="AA677" s="0" t="s">
        <v>8771</v>
      </c>
      <c r="AB677" s="0" t="s">
        <v>8816</v>
      </c>
      <c r="AC677" s="0" t="s">
        <v>62</v>
      </c>
      <c r="AD677" s="0" t="s">
        <v>62</v>
      </c>
      <c r="AE677" s="0" t="s">
        <v>62</v>
      </c>
      <c r="AF677" s="0" t="s">
        <v>3322</v>
      </c>
      <c r="AG677" s="0" t="s">
        <v>8818</v>
      </c>
      <c r="AH677" s="0" t="s">
        <v>3322</v>
      </c>
      <c r="AI677" s="0" t="s">
        <v>8820</v>
      </c>
      <c r="AJ677" s="0" t="s">
        <v>3322</v>
      </c>
      <c r="AK677" s="0" t="s">
        <v>8820</v>
      </c>
      <c r="AL677" s="0" t="s">
        <v>8819</v>
      </c>
    </row>
    <row customHeight="1" ht="11.25">
      <c r="A678" s="0" t="s">
        <v>22</v>
      </c>
      <c r="B678" s="0" t="s">
        <v>48</v>
      </c>
      <c r="C678" s="0" t="s">
        <v>50</v>
      </c>
      <c r="D678" s="0" t="s">
        <v>22</v>
      </c>
      <c r="E678" s="0" t="s">
        <v>8821</v>
      </c>
      <c r="F678" s="0" t="s">
        <v>4556</v>
      </c>
      <c r="G678" s="0" t="s">
        <v>113</v>
      </c>
      <c r="H678" s="0" t="s">
        <v>113</v>
      </c>
      <c r="I678" s="0" t="s">
        <v>114</v>
      </c>
      <c r="J678" s="0" t="s">
        <v>4580</v>
      </c>
      <c r="K678" s="0" t="s">
        <v>4581</v>
      </c>
      <c r="L678" s="0" t="s">
        <v>8822</v>
      </c>
      <c r="M678" s="0" t="s">
        <v>7698</v>
      </c>
      <c r="N678" s="0" t="s">
        <v>137</v>
      </c>
      <c r="O678" s="0" t="s">
        <v>113</v>
      </c>
      <c r="P678" s="0" t="s">
        <v>113</v>
      </c>
      <c r="Q678" s="0" t="s">
        <v>114</v>
      </c>
      <c r="R678" s="0" t="s">
        <v>4580</v>
      </c>
      <c r="S678" s="0" t="s">
        <v>4581</v>
      </c>
      <c r="T678" s="0" t="s">
        <v>7043</v>
      </c>
      <c r="U678" s="0" t="s">
        <v>7044</v>
      </c>
      <c r="V678" s="0" t="s">
        <v>764</v>
      </c>
      <c r="W678" s="0" t="s">
        <v>7045</v>
      </c>
      <c r="X678" s="0" t="s">
        <v>7046</v>
      </c>
      <c r="Y678" s="0" t="s">
        <v>7044</v>
      </c>
      <c r="Z678" s="0" t="s">
        <v>8510</v>
      </c>
      <c r="AA678" s="0" t="s">
        <v>8688</v>
      </c>
      <c r="AB678" s="0" t="s">
        <v>8689</v>
      </c>
      <c r="AC678" s="0" t="s">
        <v>62</v>
      </c>
      <c r="AD678" s="0" t="s">
        <v>62</v>
      </c>
      <c r="AE678" s="0" t="s">
        <v>62</v>
      </c>
      <c r="AF678" s="0" t="s">
        <v>8823</v>
      </c>
      <c r="AG678" s="0" t="s">
        <v>8824</v>
      </c>
      <c r="AH678" s="0" t="s">
        <v>8823</v>
      </c>
      <c r="AI678" s="0" t="s">
        <v>8824</v>
      </c>
      <c r="AJ678" s="0" t="s">
        <v>8823</v>
      </c>
      <c r="AK678" s="0" t="s">
        <v>8824</v>
      </c>
      <c r="AL678" s="0" t="s">
        <v>7372</v>
      </c>
    </row>
    <row customHeight="1" ht="11.25">
      <c r="A679" s="0" t="s">
        <v>22</v>
      </c>
      <c r="B679" s="0" t="s">
        <v>48</v>
      </c>
      <c r="C679" s="0" t="s">
        <v>50</v>
      </c>
      <c r="D679" s="0" t="s">
        <v>22</v>
      </c>
      <c r="E679" s="0" t="s">
        <v>8821</v>
      </c>
      <c r="F679" s="0" t="s">
        <v>4556</v>
      </c>
      <c r="G679" s="0" t="s">
        <v>113</v>
      </c>
      <c r="H679" s="0" t="s">
        <v>113</v>
      </c>
      <c r="I679" s="0" t="s">
        <v>114</v>
      </c>
      <c r="J679" s="0" t="s">
        <v>4580</v>
      </c>
      <c r="K679" s="0" t="s">
        <v>4581</v>
      </c>
      <c r="L679" s="0" t="s">
        <v>8822</v>
      </c>
      <c r="M679" s="0" t="s">
        <v>7698</v>
      </c>
      <c r="N679" s="0" t="s">
        <v>137</v>
      </c>
      <c r="O679" s="0" t="s">
        <v>113</v>
      </c>
      <c r="P679" s="0" t="s">
        <v>113</v>
      </c>
      <c r="Q679" s="0" t="s">
        <v>114</v>
      </c>
      <c r="R679" s="0" t="s">
        <v>4580</v>
      </c>
      <c r="S679" s="0" t="s">
        <v>4581</v>
      </c>
      <c r="T679" s="0" t="s">
        <v>7043</v>
      </c>
      <c r="U679" s="0" t="s">
        <v>7044</v>
      </c>
      <c r="V679" s="0" t="s">
        <v>764</v>
      </c>
      <c r="W679" s="0" t="s">
        <v>7045</v>
      </c>
      <c r="X679" s="0" t="s">
        <v>7046</v>
      </c>
      <c r="Y679" s="0" t="s">
        <v>7044</v>
      </c>
      <c r="Z679" s="0" t="s">
        <v>8510</v>
      </c>
      <c r="AA679" s="0" t="s">
        <v>8688</v>
      </c>
      <c r="AB679" s="0" t="s">
        <v>8689</v>
      </c>
      <c r="AC679" s="0" t="s">
        <v>62</v>
      </c>
      <c r="AD679" s="0" t="s">
        <v>62</v>
      </c>
      <c r="AE679" s="0" t="s">
        <v>62</v>
      </c>
      <c r="AF679" s="0" t="s">
        <v>8823</v>
      </c>
      <c r="AG679" s="0" t="s">
        <v>8824</v>
      </c>
      <c r="AH679" s="0" t="s">
        <v>8823</v>
      </c>
      <c r="AI679" s="0" t="s">
        <v>8824</v>
      </c>
      <c r="AJ679" s="0" t="s">
        <v>8823</v>
      </c>
      <c r="AK679" s="0" t="s">
        <v>8824</v>
      </c>
      <c r="AL679" s="0" t="s">
        <v>7372</v>
      </c>
    </row>
    <row customHeight="1" ht="11.25">
      <c r="A680" s="0" t="s">
        <v>22</v>
      </c>
      <c r="B680" s="0" t="s">
        <v>48</v>
      </c>
      <c r="C680" s="0" t="s">
        <v>50</v>
      </c>
      <c r="D680" s="0" t="s">
        <v>22</v>
      </c>
      <c r="E680" s="0" t="s">
        <v>8216</v>
      </c>
      <c r="F680" s="0" t="s">
        <v>4556</v>
      </c>
      <c r="G680" s="0" t="s">
        <v>113</v>
      </c>
      <c r="H680" s="0" t="s">
        <v>113</v>
      </c>
      <c r="I680" s="0" t="s">
        <v>114</v>
      </c>
      <c r="J680" s="0" t="s">
        <v>4580</v>
      </c>
      <c r="K680" s="0" t="s">
        <v>4581</v>
      </c>
      <c r="L680" s="0" t="s">
        <v>8825</v>
      </c>
      <c r="M680" s="0" t="s">
        <v>150</v>
      </c>
      <c r="N680" s="0" t="s">
        <v>137</v>
      </c>
      <c r="O680" s="0" t="s">
        <v>113</v>
      </c>
      <c r="P680" s="0" t="s">
        <v>113</v>
      </c>
      <c r="Q680" s="0" t="s">
        <v>114</v>
      </c>
      <c r="R680" s="0" t="s">
        <v>4580</v>
      </c>
      <c r="S680" s="0" t="s">
        <v>4581</v>
      </c>
      <c r="T680" s="0" t="s">
        <v>7043</v>
      </c>
      <c r="U680" s="0" t="s">
        <v>7044</v>
      </c>
      <c r="V680" s="0" t="s">
        <v>764</v>
      </c>
      <c r="W680" s="0" t="s">
        <v>7045</v>
      </c>
      <c r="X680" s="0" t="s">
        <v>7046</v>
      </c>
      <c r="Y680" s="0" t="s">
        <v>7044</v>
      </c>
      <c r="Z680" s="0" t="s">
        <v>8510</v>
      </c>
      <c r="AA680" s="0" t="s">
        <v>8826</v>
      </c>
      <c r="AB680" s="0" t="s">
        <v>8689</v>
      </c>
      <c r="AC680" s="0" t="s">
        <v>62</v>
      </c>
      <c r="AD680" s="0" t="s">
        <v>62</v>
      </c>
      <c r="AE680" s="0" t="s">
        <v>62</v>
      </c>
      <c r="AF680" s="0" t="s">
        <v>8827</v>
      </c>
      <c r="AG680" s="0" t="s">
        <v>7535</v>
      </c>
      <c r="AH680" s="0" t="s">
        <v>8504</v>
      </c>
      <c r="AI680" s="0" t="s">
        <v>8828</v>
      </c>
      <c r="AJ680" s="0" t="s">
        <v>8504</v>
      </c>
      <c r="AK680" s="0" t="s">
        <v>8828</v>
      </c>
      <c r="AL680" s="0" t="s">
        <v>7061</v>
      </c>
    </row>
    <row customHeight="1" ht="11.25">
      <c r="A681" s="0" t="s">
        <v>22</v>
      </c>
      <c r="B681" s="0" t="s">
        <v>48</v>
      </c>
      <c r="C681" s="0" t="s">
        <v>50</v>
      </c>
      <c r="D681" s="0" t="s">
        <v>22</v>
      </c>
      <c r="E681" s="0" t="s">
        <v>8216</v>
      </c>
      <c r="F681" s="0" t="s">
        <v>4556</v>
      </c>
      <c r="G681" s="0" t="s">
        <v>113</v>
      </c>
      <c r="H681" s="0" t="s">
        <v>113</v>
      </c>
      <c r="I681" s="0" t="s">
        <v>114</v>
      </c>
      <c r="J681" s="0" t="s">
        <v>4580</v>
      </c>
      <c r="K681" s="0" t="s">
        <v>4581</v>
      </c>
      <c r="L681" s="0" t="s">
        <v>8825</v>
      </c>
      <c r="M681" s="0" t="s">
        <v>150</v>
      </c>
      <c r="N681" s="0" t="s">
        <v>137</v>
      </c>
      <c r="O681" s="0" t="s">
        <v>113</v>
      </c>
      <c r="P681" s="0" t="s">
        <v>113</v>
      </c>
      <c r="Q681" s="0" t="s">
        <v>114</v>
      </c>
      <c r="R681" s="0" t="s">
        <v>4580</v>
      </c>
      <c r="S681" s="0" t="s">
        <v>4581</v>
      </c>
      <c r="T681" s="0" t="s">
        <v>7043</v>
      </c>
      <c r="U681" s="0" t="s">
        <v>7044</v>
      </c>
      <c r="V681" s="0" t="s">
        <v>764</v>
      </c>
      <c r="W681" s="0" t="s">
        <v>7045</v>
      </c>
      <c r="X681" s="0" t="s">
        <v>7046</v>
      </c>
      <c r="Y681" s="0" t="s">
        <v>7044</v>
      </c>
      <c r="Z681" s="0" t="s">
        <v>8510</v>
      </c>
      <c r="AA681" s="0" t="s">
        <v>8826</v>
      </c>
      <c r="AB681" s="0" t="s">
        <v>8689</v>
      </c>
      <c r="AC681" s="0" t="s">
        <v>62</v>
      </c>
      <c r="AD681" s="0" t="s">
        <v>62</v>
      </c>
      <c r="AE681" s="0" t="s">
        <v>62</v>
      </c>
      <c r="AF681" s="0" t="s">
        <v>8827</v>
      </c>
      <c r="AG681" s="0" t="s">
        <v>7535</v>
      </c>
      <c r="AH681" s="0" t="s">
        <v>8827</v>
      </c>
      <c r="AI681" s="0" t="s">
        <v>7535</v>
      </c>
      <c r="AJ681" s="0" t="s">
        <v>8827</v>
      </c>
      <c r="AK681" s="0" t="s">
        <v>7535</v>
      </c>
      <c r="AL681" s="0" t="s">
        <v>7061</v>
      </c>
    </row>
    <row customHeight="1" ht="11.25">
      <c r="A682" s="0" t="s">
        <v>22</v>
      </c>
      <c r="B682" s="0" t="s">
        <v>48</v>
      </c>
      <c r="C682" s="0" t="s">
        <v>50</v>
      </c>
      <c r="D682" s="0" t="s">
        <v>22</v>
      </c>
      <c r="E682" s="0" t="s">
        <v>8829</v>
      </c>
      <c r="F682" s="0" t="s">
        <v>4556</v>
      </c>
      <c r="G682" s="0" t="s">
        <v>113</v>
      </c>
      <c r="H682" s="0" t="s">
        <v>113</v>
      </c>
      <c r="I682" s="0" t="s">
        <v>114</v>
      </c>
      <c r="J682" s="0" t="s">
        <v>4580</v>
      </c>
      <c r="K682" s="0" t="s">
        <v>4581</v>
      </c>
      <c r="L682" s="0" t="s">
        <v>8830</v>
      </c>
      <c r="M682" s="0" t="s">
        <v>8831</v>
      </c>
      <c r="N682" s="0" t="s">
        <v>137</v>
      </c>
      <c r="O682" s="0" t="s">
        <v>113</v>
      </c>
      <c r="P682" s="0" t="s">
        <v>113</v>
      </c>
      <c r="Q682" s="0" t="s">
        <v>114</v>
      </c>
      <c r="R682" s="0" t="s">
        <v>4580</v>
      </c>
      <c r="S682" s="0" t="s">
        <v>4581</v>
      </c>
      <c r="T682" s="0" t="s">
        <v>7043</v>
      </c>
      <c r="U682" s="0" t="s">
        <v>7044</v>
      </c>
      <c r="V682" s="0" t="s">
        <v>764</v>
      </c>
      <c r="W682" s="0" t="s">
        <v>7045</v>
      </c>
      <c r="X682" s="0" t="s">
        <v>7046</v>
      </c>
      <c r="Y682" s="0" t="s">
        <v>8832</v>
      </c>
      <c r="Z682" s="0" t="s">
        <v>8510</v>
      </c>
      <c r="AA682" s="0" t="s">
        <v>8833</v>
      </c>
      <c r="AB682" s="0" t="s">
        <v>8689</v>
      </c>
      <c r="AC682" s="0" t="s">
        <v>62</v>
      </c>
      <c r="AD682" s="0" t="s">
        <v>62</v>
      </c>
      <c r="AE682" s="0" t="s">
        <v>62</v>
      </c>
      <c r="AF682" s="0" t="s">
        <v>1501</v>
      </c>
      <c r="AG682" s="0" t="s">
        <v>8834</v>
      </c>
      <c r="AH682" s="0" t="s">
        <v>1501</v>
      </c>
      <c r="AI682" s="0" t="s">
        <v>8834</v>
      </c>
      <c r="AJ682" s="0" t="s">
        <v>1501</v>
      </c>
      <c r="AK682" s="0" t="s">
        <v>8834</v>
      </c>
      <c r="AL682" s="0" t="s">
        <v>7055</v>
      </c>
    </row>
    <row customHeight="1" ht="11.25">
      <c r="A683" s="0" t="s">
        <v>22</v>
      </c>
      <c r="B683" s="0" t="s">
        <v>48</v>
      </c>
      <c r="C683" s="0" t="s">
        <v>50</v>
      </c>
      <c r="D683" s="0" t="s">
        <v>22</v>
      </c>
      <c r="E683" s="0" t="s">
        <v>8829</v>
      </c>
      <c r="F683" s="0" t="s">
        <v>4556</v>
      </c>
      <c r="G683" s="0" t="s">
        <v>113</v>
      </c>
      <c r="H683" s="0" t="s">
        <v>113</v>
      </c>
      <c r="I683" s="0" t="s">
        <v>114</v>
      </c>
      <c r="J683" s="0" t="s">
        <v>4580</v>
      </c>
      <c r="K683" s="0" t="s">
        <v>4581</v>
      </c>
      <c r="L683" s="0" t="s">
        <v>8830</v>
      </c>
      <c r="M683" s="0" t="s">
        <v>8831</v>
      </c>
      <c r="N683" s="0" t="s">
        <v>137</v>
      </c>
      <c r="O683" s="0" t="s">
        <v>113</v>
      </c>
      <c r="P683" s="0" t="s">
        <v>113</v>
      </c>
      <c r="Q683" s="0" t="s">
        <v>114</v>
      </c>
      <c r="R683" s="0" t="s">
        <v>4580</v>
      </c>
      <c r="S683" s="0" t="s">
        <v>4581</v>
      </c>
      <c r="T683" s="0" t="s">
        <v>7043</v>
      </c>
      <c r="U683" s="0" t="s">
        <v>7044</v>
      </c>
      <c r="V683" s="0" t="s">
        <v>764</v>
      </c>
      <c r="W683" s="0" t="s">
        <v>7045</v>
      </c>
      <c r="X683" s="0" t="s">
        <v>7046</v>
      </c>
      <c r="Y683" s="0" t="s">
        <v>8832</v>
      </c>
      <c r="Z683" s="0" t="s">
        <v>8510</v>
      </c>
      <c r="AA683" s="0" t="s">
        <v>8833</v>
      </c>
      <c r="AB683" s="0" t="s">
        <v>8689</v>
      </c>
      <c r="AC683" s="0" t="s">
        <v>62</v>
      </c>
      <c r="AD683" s="0" t="s">
        <v>62</v>
      </c>
      <c r="AE683" s="0" t="s">
        <v>62</v>
      </c>
      <c r="AF683" s="0" t="s">
        <v>1501</v>
      </c>
      <c r="AG683" s="0" t="s">
        <v>8834</v>
      </c>
      <c r="AH683" s="0" t="s">
        <v>1501</v>
      </c>
      <c r="AI683" s="0" t="s">
        <v>8835</v>
      </c>
      <c r="AJ683" s="0" t="s">
        <v>1501</v>
      </c>
      <c r="AK683" s="0" t="s">
        <v>8835</v>
      </c>
      <c r="AL683" s="0" t="s">
        <v>7055</v>
      </c>
    </row>
    <row customHeight="1" ht="11.25">
      <c r="A684" s="0" t="s">
        <v>22</v>
      </c>
      <c r="B684" s="0" t="s">
        <v>48</v>
      </c>
      <c r="C684" s="0" t="s">
        <v>50</v>
      </c>
      <c r="D684" s="0" t="s">
        <v>22</v>
      </c>
      <c r="E684" s="0" t="s">
        <v>8836</v>
      </c>
      <c r="F684" s="0" t="s">
        <v>4556</v>
      </c>
      <c r="G684" s="0" t="s">
        <v>113</v>
      </c>
      <c r="H684" s="0" t="s">
        <v>113</v>
      </c>
      <c r="I684" s="0" t="s">
        <v>114</v>
      </c>
      <c r="J684" s="0" t="s">
        <v>4580</v>
      </c>
      <c r="K684" s="0" t="s">
        <v>4581</v>
      </c>
      <c r="L684" s="0" t="s">
        <v>8830</v>
      </c>
      <c r="M684" s="0" t="s">
        <v>8837</v>
      </c>
      <c r="N684" s="0" t="s">
        <v>137</v>
      </c>
      <c r="O684" s="0" t="s">
        <v>113</v>
      </c>
      <c r="P684" s="0" t="s">
        <v>113</v>
      </c>
      <c r="Q684" s="0" t="s">
        <v>114</v>
      </c>
      <c r="R684" s="0" t="s">
        <v>4580</v>
      </c>
      <c r="S684" s="0" t="s">
        <v>4581</v>
      </c>
      <c r="T684" s="0" t="s">
        <v>7101</v>
      </c>
      <c r="U684" s="0" t="s">
        <v>7102</v>
      </c>
      <c r="V684" s="0" t="s">
        <v>764</v>
      </c>
      <c r="W684" s="0" t="s">
        <v>7045</v>
      </c>
      <c r="X684" s="0" t="s">
        <v>7103</v>
      </c>
      <c r="Y684" s="0" t="s">
        <v>7102</v>
      </c>
      <c r="Z684" s="0" t="s">
        <v>8838</v>
      </c>
      <c r="AA684" s="0" t="s">
        <v>8008</v>
      </c>
      <c r="AB684" s="0" t="s">
        <v>8839</v>
      </c>
      <c r="AC684" s="0" t="s">
        <v>62</v>
      </c>
      <c r="AD684" s="0" t="s">
        <v>62</v>
      </c>
      <c r="AE684" s="0" t="s">
        <v>62</v>
      </c>
      <c r="AF684" s="0" t="s">
        <v>8840</v>
      </c>
      <c r="AG684" s="0" t="s">
        <v>8479</v>
      </c>
      <c r="AH684" s="0" t="s">
        <v>8840</v>
      </c>
      <c r="AI684" s="0" t="s">
        <v>8479</v>
      </c>
      <c r="AJ684" s="0" t="s">
        <v>8840</v>
      </c>
      <c r="AK684" s="0" t="s">
        <v>8479</v>
      </c>
      <c r="AL684" s="0" t="s">
        <v>7055</v>
      </c>
    </row>
    <row customHeight="1" ht="11.25">
      <c r="A685" s="0" t="s">
        <v>22</v>
      </c>
      <c r="B685" s="0" t="s">
        <v>48</v>
      </c>
      <c r="C685" s="0" t="s">
        <v>50</v>
      </c>
      <c r="D685" s="0" t="s">
        <v>22</v>
      </c>
      <c r="E685" s="0" t="s">
        <v>8836</v>
      </c>
      <c r="F685" s="0" t="s">
        <v>4556</v>
      </c>
      <c r="G685" s="0" t="s">
        <v>113</v>
      </c>
      <c r="H685" s="0" t="s">
        <v>113</v>
      </c>
      <c r="I685" s="0" t="s">
        <v>114</v>
      </c>
      <c r="J685" s="0" t="s">
        <v>4580</v>
      </c>
      <c r="K685" s="0" t="s">
        <v>4581</v>
      </c>
      <c r="L685" s="0" t="s">
        <v>8830</v>
      </c>
      <c r="M685" s="0" t="s">
        <v>8837</v>
      </c>
      <c r="N685" s="0" t="s">
        <v>137</v>
      </c>
      <c r="O685" s="0" t="s">
        <v>113</v>
      </c>
      <c r="P685" s="0" t="s">
        <v>113</v>
      </c>
      <c r="Q685" s="0" t="s">
        <v>114</v>
      </c>
      <c r="R685" s="0" t="s">
        <v>4580</v>
      </c>
      <c r="S685" s="0" t="s">
        <v>4581</v>
      </c>
      <c r="T685" s="0" t="s">
        <v>7101</v>
      </c>
      <c r="U685" s="0" t="s">
        <v>7102</v>
      </c>
      <c r="V685" s="0" t="s">
        <v>764</v>
      </c>
      <c r="W685" s="0" t="s">
        <v>7045</v>
      </c>
      <c r="X685" s="0" t="s">
        <v>7103</v>
      </c>
      <c r="Y685" s="0" t="s">
        <v>7102</v>
      </c>
      <c r="Z685" s="0" t="s">
        <v>8838</v>
      </c>
      <c r="AA685" s="0" t="s">
        <v>8008</v>
      </c>
      <c r="AB685" s="0" t="s">
        <v>8839</v>
      </c>
      <c r="AC685" s="0" t="s">
        <v>62</v>
      </c>
      <c r="AD685" s="0" t="s">
        <v>62</v>
      </c>
      <c r="AE685" s="0" t="s">
        <v>62</v>
      </c>
      <c r="AF685" s="0" t="s">
        <v>8841</v>
      </c>
      <c r="AG685" s="0" t="s">
        <v>8479</v>
      </c>
      <c r="AH685" s="0" t="s">
        <v>8841</v>
      </c>
      <c r="AI685" s="0" t="s">
        <v>8842</v>
      </c>
      <c r="AJ685" s="0" t="s">
        <v>8841</v>
      </c>
      <c r="AK685" s="0" t="s">
        <v>8842</v>
      </c>
      <c r="AL685" s="0" t="s">
        <v>7055</v>
      </c>
    </row>
    <row customHeight="1" ht="11.25">
      <c r="A686" s="0" t="s">
        <v>22</v>
      </c>
      <c r="B686" s="0" t="s">
        <v>48</v>
      </c>
      <c r="C686" s="0" t="s">
        <v>50</v>
      </c>
      <c r="D686" s="0" t="s">
        <v>22</v>
      </c>
      <c r="E686" s="0" t="s">
        <v>8843</v>
      </c>
      <c r="F686" s="0" t="s">
        <v>8396</v>
      </c>
      <c r="G686" s="0" t="s">
        <v>113</v>
      </c>
      <c r="H686" s="0" t="s">
        <v>113</v>
      </c>
      <c r="I686" s="0" t="s">
        <v>114</v>
      </c>
      <c r="J686" s="0" t="s">
        <v>4580</v>
      </c>
      <c r="K686" s="0" t="s">
        <v>4581</v>
      </c>
      <c r="L686" s="0" t="s">
        <v>8844</v>
      </c>
      <c r="M686" s="0" t="s">
        <v>4590</v>
      </c>
      <c r="N686" s="0" t="s">
        <v>137</v>
      </c>
      <c r="O686" s="0" t="s">
        <v>113</v>
      </c>
      <c r="P686" s="0" t="s">
        <v>113</v>
      </c>
      <c r="Q686" s="0" t="s">
        <v>114</v>
      </c>
      <c r="R686" s="0" t="s">
        <v>4580</v>
      </c>
      <c r="S686" s="0" t="s">
        <v>4581</v>
      </c>
      <c r="T686" s="0" t="s">
        <v>7043</v>
      </c>
      <c r="U686" s="0" t="s">
        <v>7044</v>
      </c>
      <c r="V686" s="0" t="s">
        <v>764</v>
      </c>
      <c r="W686" s="0" t="s">
        <v>7045</v>
      </c>
      <c r="X686" s="0" t="s">
        <v>7046</v>
      </c>
      <c r="Y686" s="0" t="s">
        <v>7044</v>
      </c>
      <c r="Z686" s="0" t="s">
        <v>8510</v>
      </c>
      <c r="AA686" s="0" t="s">
        <v>8688</v>
      </c>
      <c r="AB686" s="0" t="s">
        <v>8689</v>
      </c>
      <c r="AC686" s="0" t="s">
        <v>19</v>
      </c>
      <c r="AD686" s="0" t="s">
        <v>62</v>
      </c>
      <c r="AE686" s="0" t="s">
        <v>62</v>
      </c>
      <c r="AF686" s="0" t="s">
        <v>22</v>
      </c>
      <c r="AG686" s="0" t="s">
        <v>22</v>
      </c>
      <c r="AH686" s="0" t="s">
        <v>131</v>
      </c>
      <c r="AI686" s="0" t="s">
        <v>8845</v>
      </c>
      <c r="AJ686" s="0" t="s">
        <v>131</v>
      </c>
      <c r="AK686" s="0" t="s">
        <v>8845</v>
      </c>
      <c r="AL686" s="0" t="s">
        <v>22</v>
      </c>
    </row>
    <row customHeight="1" ht="11.25">
      <c r="A687" s="0" t="s">
        <v>22</v>
      </c>
      <c r="B687" s="0" t="s">
        <v>48</v>
      </c>
      <c r="C687" s="0" t="s">
        <v>50</v>
      </c>
      <c r="D687" s="0" t="s">
        <v>22</v>
      </c>
      <c r="E687" s="0" t="s">
        <v>8843</v>
      </c>
      <c r="F687" s="0" t="s">
        <v>8396</v>
      </c>
      <c r="G687" s="0" t="s">
        <v>113</v>
      </c>
      <c r="H687" s="0" t="s">
        <v>113</v>
      </c>
      <c r="I687" s="0" t="s">
        <v>114</v>
      </c>
      <c r="J687" s="0" t="s">
        <v>4580</v>
      </c>
      <c r="K687" s="0" t="s">
        <v>4581</v>
      </c>
      <c r="L687" s="0" t="s">
        <v>8844</v>
      </c>
      <c r="M687" s="0" t="s">
        <v>4590</v>
      </c>
      <c r="N687" s="0" t="s">
        <v>137</v>
      </c>
      <c r="O687" s="0" t="s">
        <v>113</v>
      </c>
      <c r="P687" s="0" t="s">
        <v>113</v>
      </c>
      <c r="Q687" s="0" t="s">
        <v>114</v>
      </c>
      <c r="R687" s="0" t="s">
        <v>4580</v>
      </c>
      <c r="S687" s="0" t="s">
        <v>4581</v>
      </c>
      <c r="T687" s="0" t="s">
        <v>7043</v>
      </c>
      <c r="U687" s="0" t="s">
        <v>7044</v>
      </c>
      <c r="V687" s="0" t="s">
        <v>764</v>
      </c>
      <c r="W687" s="0" t="s">
        <v>7045</v>
      </c>
      <c r="X687" s="0" t="s">
        <v>7046</v>
      </c>
      <c r="Y687" s="0" t="s">
        <v>7044</v>
      </c>
      <c r="Z687" s="0" t="s">
        <v>8510</v>
      </c>
      <c r="AA687" s="0" t="s">
        <v>8688</v>
      </c>
      <c r="AB687" s="0" t="s">
        <v>8689</v>
      </c>
      <c r="AC687" s="0" t="s">
        <v>19</v>
      </c>
      <c r="AD687" s="0" t="s">
        <v>62</v>
      </c>
      <c r="AE687" s="0" t="s">
        <v>62</v>
      </c>
      <c r="AF687" s="0" t="s">
        <v>22</v>
      </c>
      <c r="AG687" s="0" t="s">
        <v>22</v>
      </c>
      <c r="AH687" s="0" t="s">
        <v>131</v>
      </c>
      <c r="AI687" s="0" t="s">
        <v>8845</v>
      </c>
      <c r="AJ687" s="0" t="s">
        <v>131</v>
      </c>
      <c r="AK687" s="0" t="s">
        <v>8845</v>
      </c>
      <c r="AL687" s="0" t="s">
        <v>22</v>
      </c>
    </row>
    <row customHeight="1" ht="11.25">
      <c r="A688" s="0" t="s">
        <v>22</v>
      </c>
      <c r="B688" s="0" t="s">
        <v>48</v>
      </c>
      <c r="C688" s="0" t="s">
        <v>50</v>
      </c>
      <c r="D688" s="0" t="s">
        <v>22</v>
      </c>
      <c r="E688" s="0" t="s">
        <v>8846</v>
      </c>
      <c r="F688" s="0" t="s">
        <v>8396</v>
      </c>
      <c r="G688" s="0" t="s">
        <v>113</v>
      </c>
      <c r="H688" s="0" t="s">
        <v>113</v>
      </c>
      <c r="I688" s="0" t="s">
        <v>114</v>
      </c>
      <c r="J688" s="0" t="s">
        <v>4580</v>
      </c>
      <c r="K688" s="0" t="s">
        <v>4581</v>
      </c>
      <c r="L688" s="0" t="s">
        <v>8709</v>
      </c>
      <c r="M688" s="0" t="s">
        <v>5329</v>
      </c>
      <c r="N688" s="0" t="s">
        <v>137</v>
      </c>
      <c r="O688" s="0" t="s">
        <v>113</v>
      </c>
      <c r="P688" s="0" t="s">
        <v>113</v>
      </c>
      <c r="Q688" s="0" t="s">
        <v>114</v>
      </c>
      <c r="R688" s="0" t="s">
        <v>4580</v>
      </c>
      <c r="S688" s="0" t="s">
        <v>4581</v>
      </c>
      <c r="T688" s="0" t="s">
        <v>7043</v>
      </c>
      <c r="U688" s="0" t="s">
        <v>7044</v>
      </c>
      <c r="V688" s="0" t="s">
        <v>764</v>
      </c>
      <c r="W688" s="0" t="s">
        <v>7045</v>
      </c>
      <c r="X688" s="0" t="s">
        <v>7046</v>
      </c>
      <c r="Y688" s="0" t="s">
        <v>7044</v>
      </c>
      <c r="Z688" s="0" t="s">
        <v>8510</v>
      </c>
      <c r="AA688" s="0" t="s">
        <v>8688</v>
      </c>
      <c r="AB688" s="0" t="s">
        <v>8689</v>
      </c>
      <c r="AC688" s="0" t="s">
        <v>19</v>
      </c>
      <c r="AD688" s="0" t="s">
        <v>62</v>
      </c>
      <c r="AE688" s="0" t="s">
        <v>62</v>
      </c>
      <c r="AF688" s="0" t="s">
        <v>22</v>
      </c>
      <c r="AG688" s="0" t="s">
        <v>22</v>
      </c>
      <c r="AH688" s="0" t="s">
        <v>8710</v>
      </c>
      <c r="AI688" s="0" t="s">
        <v>8711</v>
      </c>
      <c r="AJ688" s="0" t="s">
        <v>8710</v>
      </c>
      <c r="AK688" s="0" t="s">
        <v>8711</v>
      </c>
      <c r="AL688" s="0" t="s">
        <v>22</v>
      </c>
    </row>
    <row customHeight="1" ht="11.25">
      <c r="A689" s="0" t="s">
        <v>22</v>
      </c>
      <c r="B689" s="0" t="s">
        <v>48</v>
      </c>
      <c r="C689" s="0" t="s">
        <v>50</v>
      </c>
      <c r="D689" s="0" t="s">
        <v>22</v>
      </c>
      <c r="E689" s="0" t="s">
        <v>8847</v>
      </c>
      <c r="F689" s="0" t="s">
        <v>8396</v>
      </c>
      <c r="G689" s="0" t="s">
        <v>113</v>
      </c>
      <c r="H689" s="0" t="s">
        <v>113</v>
      </c>
      <c r="I689" s="0" t="s">
        <v>114</v>
      </c>
      <c r="J689" s="0" t="s">
        <v>4580</v>
      </c>
      <c r="K689" s="0" t="s">
        <v>4581</v>
      </c>
      <c r="L689" s="0" t="s">
        <v>8848</v>
      </c>
      <c r="M689" s="0" t="s">
        <v>140</v>
      </c>
      <c r="N689" s="0" t="s">
        <v>137</v>
      </c>
      <c r="O689" s="0" t="s">
        <v>113</v>
      </c>
      <c r="P689" s="0" t="s">
        <v>113</v>
      </c>
      <c r="Q689" s="0" t="s">
        <v>114</v>
      </c>
      <c r="R689" s="0" t="s">
        <v>4580</v>
      </c>
      <c r="S689" s="0" t="s">
        <v>4581</v>
      </c>
      <c r="T689" s="0" t="s">
        <v>7043</v>
      </c>
      <c r="U689" s="0" t="s">
        <v>7044</v>
      </c>
      <c r="V689" s="0" t="s">
        <v>764</v>
      </c>
      <c r="W689" s="0" t="s">
        <v>7045</v>
      </c>
      <c r="X689" s="0" t="s">
        <v>7046</v>
      </c>
      <c r="Y689" s="0" t="s">
        <v>7044</v>
      </c>
      <c r="Z689" s="0" t="s">
        <v>8510</v>
      </c>
      <c r="AA689" s="0" t="s">
        <v>8688</v>
      </c>
      <c r="AB689" s="0" t="s">
        <v>8689</v>
      </c>
      <c r="AC689" s="0" t="s">
        <v>19</v>
      </c>
      <c r="AD689" s="0" t="s">
        <v>62</v>
      </c>
      <c r="AE689" s="0" t="s">
        <v>62</v>
      </c>
      <c r="AF689" s="0" t="s">
        <v>22</v>
      </c>
      <c r="AG689" s="0" t="s">
        <v>22</v>
      </c>
      <c r="AH689" s="0" t="s">
        <v>8849</v>
      </c>
      <c r="AI689" s="0" t="s">
        <v>2331</v>
      </c>
      <c r="AJ689" s="0" t="s">
        <v>8849</v>
      </c>
      <c r="AK689" s="0" t="s">
        <v>2331</v>
      </c>
      <c r="AL689" s="0" t="s">
        <v>22</v>
      </c>
    </row>
    <row customHeight="1" ht="11.25">
      <c r="A690" s="0" t="s">
        <v>22</v>
      </c>
      <c r="B690" s="0" t="s">
        <v>48</v>
      </c>
      <c r="C690" s="0" t="s">
        <v>50</v>
      </c>
      <c r="D690" s="0" t="s">
        <v>22</v>
      </c>
      <c r="E690" s="0" t="s">
        <v>8847</v>
      </c>
      <c r="F690" s="0" t="s">
        <v>8396</v>
      </c>
      <c r="G690" s="0" t="s">
        <v>113</v>
      </c>
      <c r="H690" s="0" t="s">
        <v>113</v>
      </c>
      <c r="I690" s="0" t="s">
        <v>114</v>
      </c>
      <c r="J690" s="0" t="s">
        <v>4580</v>
      </c>
      <c r="K690" s="0" t="s">
        <v>4581</v>
      </c>
      <c r="L690" s="0" t="s">
        <v>8848</v>
      </c>
      <c r="M690" s="0" t="s">
        <v>140</v>
      </c>
      <c r="N690" s="0" t="s">
        <v>137</v>
      </c>
      <c r="O690" s="0" t="s">
        <v>113</v>
      </c>
      <c r="P690" s="0" t="s">
        <v>113</v>
      </c>
      <c r="Q690" s="0" t="s">
        <v>114</v>
      </c>
      <c r="R690" s="0" t="s">
        <v>4580</v>
      </c>
      <c r="S690" s="0" t="s">
        <v>4581</v>
      </c>
      <c r="T690" s="0" t="s">
        <v>7043</v>
      </c>
      <c r="U690" s="0" t="s">
        <v>7044</v>
      </c>
      <c r="V690" s="0" t="s">
        <v>764</v>
      </c>
      <c r="W690" s="0" t="s">
        <v>7045</v>
      </c>
      <c r="X690" s="0" t="s">
        <v>7046</v>
      </c>
      <c r="Y690" s="0" t="s">
        <v>7044</v>
      </c>
      <c r="Z690" s="0" t="s">
        <v>8510</v>
      </c>
      <c r="AA690" s="0" t="s">
        <v>8688</v>
      </c>
      <c r="AB690" s="0" t="s">
        <v>8689</v>
      </c>
      <c r="AC690" s="0" t="s">
        <v>19</v>
      </c>
      <c r="AD690" s="0" t="s">
        <v>62</v>
      </c>
      <c r="AE690" s="0" t="s">
        <v>62</v>
      </c>
      <c r="AF690" s="0" t="s">
        <v>22</v>
      </c>
      <c r="AG690" s="0" t="s">
        <v>22</v>
      </c>
      <c r="AH690" s="0" t="s">
        <v>8849</v>
      </c>
      <c r="AI690" s="0" t="s">
        <v>2331</v>
      </c>
      <c r="AJ690" s="0" t="s">
        <v>8849</v>
      </c>
      <c r="AK690" s="0" t="s">
        <v>2331</v>
      </c>
      <c r="AL690" s="0" t="s">
        <v>22</v>
      </c>
    </row>
    <row customHeight="1" ht="11.25">
      <c r="A691" s="0" t="s">
        <v>22</v>
      </c>
      <c r="B691" s="0" t="s">
        <v>48</v>
      </c>
      <c r="C691" s="0" t="s">
        <v>50</v>
      </c>
      <c r="D691" s="0" t="s">
        <v>22</v>
      </c>
      <c r="E691" s="0" t="s">
        <v>8850</v>
      </c>
      <c r="F691" s="0" t="s">
        <v>7684</v>
      </c>
      <c r="G691" s="0" t="s">
        <v>113</v>
      </c>
      <c r="H691" s="0" t="s">
        <v>113</v>
      </c>
      <c r="I691" s="0" t="s">
        <v>114</v>
      </c>
      <c r="J691" s="0" t="s">
        <v>4580</v>
      </c>
      <c r="K691" s="0" t="s">
        <v>4581</v>
      </c>
      <c r="L691" s="0" t="s">
        <v>8851</v>
      </c>
      <c r="M691" s="0" t="s">
        <v>6881</v>
      </c>
      <c r="N691" s="0" t="s">
        <v>137</v>
      </c>
      <c r="O691" s="0" t="s">
        <v>113</v>
      </c>
      <c r="P691" s="0" t="s">
        <v>113</v>
      </c>
      <c r="Q691" s="0" t="s">
        <v>114</v>
      </c>
      <c r="R691" s="0" t="s">
        <v>4580</v>
      </c>
      <c r="S691" s="0" t="s">
        <v>4581</v>
      </c>
      <c r="T691" s="0" t="s">
        <v>7043</v>
      </c>
      <c r="U691" s="0" t="s">
        <v>7044</v>
      </c>
      <c r="V691" s="0" t="s">
        <v>764</v>
      </c>
      <c r="W691" s="0" t="s">
        <v>7045</v>
      </c>
      <c r="X691" s="0" t="s">
        <v>7046</v>
      </c>
      <c r="Y691" s="0" t="s">
        <v>7044</v>
      </c>
      <c r="Z691" s="0" t="s">
        <v>8510</v>
      </c>
      <c r="AA691" s="0" t="s">
        <v>8688</v>
      </c>
      <c r="AB691" s="0" t="s">
        <v>8689</v>
      </c>
      <c r="AC691" s="0" t="s">
        <v>62</v>
      </c>
      <c r="AD691" s="0" t="s">
        <v>19</v>
      </c>
      <c r="AE691" s="0" t="s">
        <v>19</v>
      </c>
      <c r="AF691" s="0" t="s">
        <v>7484</v>
      </c>
      <c r="AG691" s="0" t="s">
        <v>8370</v>
      </c>
      <c r="AH691" s="0" t="s">
        <v>22</v>
      </c>
      <c r="AI691" s="0" t="s">
        <v>22</v>
      </c>
      <c r="AJ691" s="0" t="s">
        <v>22</v>
      </c>
      <c r="AK691" s="0" t="s">
        <v>22</v>
      </c>
      <c r="AL691" s="0" t="s">
        <v>7320</v>
      </c>
    </row>
    <row customHeight="1" ht="11.25">
      <c r="A692" s="0" t="s">
        <v>22</v>
      </c>
      <c r="B692" s="0" t="s">
        <v>48</v>
      </c>
      <c r="C692" s="0" t="s">
        <v>50</v>
      </c>
      <c r="D692" s="0" t="s">
        <v>22</v>
      </c>
      <c r="E692" s="0" t="s">
        <v>8850</v>
      </c>
      <c r="F692" s="0" t="s">
        <v>7684</v>
      </c>
      <c r="G692" s="0" t="s">
        <v>113</v>
      </c>
      <c r="H692" s="0" t="s">
        <v>113</v>
      </c>
      <c r="I692" s="0" t="s">
        <v>114</v>
      </c>
      <c r="J692" s="0" t="s">
        <v>4580</v>
      </c>
      <c r="K692" s="0" t="s">
        <v>4581</v>
      </c>
      <c r="L692" s="0" t="s">
        <v>8851</v>
      </c>
      <c r="M692" s="0" t="s">
        <v>6881</v>
      </c>
      <c r="N692" s="0" t="s">
        <v>137</v>
      </c>
      <c r="O692" s="0" t="s">
        <v>113</v>
      </c>
      <c r="P692" s="0" t="s">
        <v>113</v>
      </c>
      <c r="Q692" s="0" t="s">
        <v>114</v>
      </c>
      <c r="R692" s="0" t="s">
        <v>4580</v>
      </c>
      <c r="S692" s="0" t="s">
        <v>4581</v>
      </c>
      <c r="T692" s="0" t="s">
        <v>7043</v>
      </c>
      <c r="U692" s="0" t="s">
        <v>7044</v>
      </c>
      <c r="V692" s="0" t="s">
        <v>764</v>
      </c>
      <c r="W692" s="0" t="s">
        <v>7045</v>
      </c>
      <c r="X692" s="0" t="s">
        <v>7046</v>
      </c>
      <c r="Y692" s="0" t="s">
        <v>7044</v>
      </c>
      <c r="Z692" s="0" t="s">
        <v>8510</v>
      </c>
      <c r="AA692" s="0" t="s">
        <v>8688</v>
      </c>
      <c r="AB692" s="0" t="s">
        <v>8689</v>
      </c>
      <c r="AC692" s="0" t="s">
        <v>62</v>
      </c>
      <c r="AD692" s="0" t="s">
        <v>19</v>
      </c>
      <c r="AE692" s="0" t="s">
        <v>19</v>
      </c>
      <c r="AF692" s="0" t="s">
        <v>7484</v>
      </c>
      <c r="AG692" s="0" t="s">
        <v>8370</v>
      </c>
      <c r="AH692" s="0" t="s">
        <v>22</v>
      </c>
      <c r="AI692" s="0" t="s">
        <v>22</v>
      </c>
      <c r="AJ692" s="0" t="s">
        <v>22</v>
      </c>
      <c r="AK692" s="0" t="s">
        <v>22</v>
      </c>
      <c r="AL692" s="0" t="s">
        <v>7320</v>
      </c>
    </row>
    <row customHeight="1" ht="11.25">
      <c r="A693" s="0" t="s">
        <v>22</v>
      </c>
      <c r="B693" s="0" t="s">
        <v>48</v>
      </c>
      <c r="C693" s="0" t="s">
        <v>50</v>
      </c>
      <c r="D693" s="0" t="s">
        <v>22</v>
      </c>
      <c r="E693" s="0" t="s">
        <v>8852</v>
      </c>
      <c r="F693" s="0" t="s">
        <v>8396</v>
      </c>
      <c r="G693" s="0" t="s">
        <v>113</v>
      </c>
      <c r="H693" s="0" t="s">
        <v>113</v>
      </c>
      <c r="I693" s="0" t="s">
        <v>114</v>
      </c>
      <c r="J693" s="0" t="s">
        <v>4580</v>
      </c>
      <c r="K693" s="0" t="s">
        <v>4581</v>
      </c>
      <c r="L693" s="0" t="s">
        <v>8718</v>
      </c>
      <c r="M693" s="0" t="s">
        <v>155</v>
      </c>
      <c r="N693" s="0" t="s">
        <v>137</v>
      </c>
      <c r="O693" s="0" t="s">
        <v>113</v>
      </c>
      <c r="P693" s="0" t="s">
        <v>113</v>
      </c>
      <c r="Q693" s="0" t="s">
        <v>114</v>
      </c>
      <c r="R693" s="0" t="s">
        <v>4580</v>
      </c>
      <c r="S693" s="0" t="s">
        <v>4581</v>
      </c>
      <c r="T693" s="0" t="s">
        <v>7043</v>
      </c>
      <c r="U693" s="0" t="s">
        <v>7044</v>
      </c>
      <c r="V693" s="0" t="s">
        <v>764</v>
      </c>
      <c r="W693" s="0" t="s">
        <v>7045</v>
      </c>
      <c r="X693" s="0" t="s">
        <v>7046</v>
      </c>
      <c r="Y693" s="0" t="s">
        <v>7044</v>
      </c>
      <c r="Z693" s="0" t="s">
        <v>8510</v>
      </c>
      <c r="AA693" s="0" t="s">
        <v>8688</v>
      </c>
      <c r="AB693" s="0" t="s">
        <v>8689</v>
      </c>
      <c r="AC693" s="0" t="s">
        <v>19</v>
      </c>
      <c r="AD693" s="0" t="s">
        <v>62</v>
      </c>
      <c r="AE693" s="0" t="s">
        <v>62</v>
      </c>
      <c r="AF693" s="0" t="s">
        <v>22</v>
      </c>
      <c r="AG693" s="0" t="s">
        <v>22</v>
      </c>
      <c r="AH693" s="0" t="s">
        <v>8853</v>
      </c>
      <c r="AI693" s="0" t="s">
        <v>3074</v>
      </c>
      <c r="AJ693" s="0" t="s">
        <v>8853</v>
      </c>
      <c r="AK693" s="0" t="s">
        <v>3074</v>
      </c>
      <c r="AL693" s="0" t="s">
        <v>22</v>
      </c>
    </row>
    <row customHeight="1" ht="11.25">
      <c r="A694" s="0" t="s">
        <v>22</v>
      </c>
      <c r="B694" s="0" t="s">
        <v>48</v>
      </c>
      <c r="C694" s="0" t="s">
        <v>50</v>
      </c>
      <c r="D694" s="0" t="s">
        <v>22</v>
      </c>
      <c r="E694" s="0" t="s">
        <v>8852</v>
      </c>
      <c r="F694" s="0" t="s">
        <v>8396</v>
      </c>
      <c r="G694" s="0" t="s">
        <v>113</v>
      </c>
      <c r="H694" s="0" t="s">
        <v>113</v>
      </c>
      <c r="I694" s="0" t="s">
        <v>114</v>
      </c>
      <c r="J694" s="0" t="s">
        <v>4580</v>
      </c>
      <c r="K694" s="0" t="s">
        <v>4581</v>
      </c>
      <c r="L694" s="0" t="s">
        <v>8718</v>
      </c>
      <c r="M694" s="0" t="s">
        <v>155</v>
      </c>
      <c r="N694" s="0" t="s">
        <v>137</v>
      </c>
      <c r="O694" s="0" t="s">
        <v>113</v>
      </c>
      <c r="P694" s="0" t="s">
        <v>113</v>
      </c>
      <c r="Q694" s="0" t="s">
        <v>114</v>
      </c>
      <c r="R694" s="0" t="s">
        <v>4580</v>
      </c>
      <c r="S694" s="0" t="s">
        <v>4581</v>
      </c>
      <c r="T694" s="0" t="s">
        <v>7043</v>
      </c>
      <c r="U694" s="0" t="s">
        <v>7044</v>
      </c>
      <c r="V694" s="0" t="s">
        <v>764</v>
      </c>
      <c r="W694" s="0" t="s">
        <v>7045</v>
      </c>
      <c r="X694" s="0" t="s">
        <v>7046</v>
      </c>
      <c r="Y694" s="0" t="s">
        <v>7044</v>
      </c>
      <c r="Z694" s="0" t="s">
        <v>8510</v>
      </c>
      <c r="AA694" s="0" t="s">
        <v>8688</v>
      </c>
      <c r="AB694" s="0" t="s">
        <v>8689</v>
      </c>
      <c r="AC694" s="0" t="s">
        <v>19</v>
      </c>
      <c r="AD694" s="0" t="s">
        <v>62</v>
      </c>
      <c r="AE694" s="0" t="s">
        <v>62</v>
      </c>
      <c r="AF694" s="0" t="s">
        <v>22</v>
      </c>
      <c r="AG694" s="0" t="s">
        <v>22</v>
      </c>
      <c r="AH694" s="0" t="s">
        <v>8853</v>
      </c>
      <c r="AI694" s="0" t="s">
        <v>3074</v>
      </c>
      <c r="AJ694" s="0" t="s">
        <v>8853</v>
      </c>
      <c r="AK694" s="0" t="s">
        <v>3074</v>
      </c>
      <c r="AL694" s="0" t="s">
        <v>22</v>
      </c>
    </row>
    <row customHeight="1" ht="11.25">
      <c r="A695" s="0" t="s">
        <v>22</v>
      </c>
      <c r="B695" s="0" t="s">
        <v>48</v>
      </c>
      <c r="C695" s="0" t="s">
        <v>50</v>
      </c>
      <c r="D695" s="0" t="s">
        <v>22</v>
      </c>
      <c r="E695" s="0" t="s">
        <v>8854</v>
      </c>
      <c r="F695" s="0" t="s">
        <v>4556</v>
      </c>
      <c r="G695" s="0" t="s">
        <v>113</v>
      </c>
      <c r="H695" s="0" t="s">
        <v>113</v>
      </c>
      <c r="I695" s="0" t="s">
        <v>114</v>
      </c>
      <c r="J695" s="0" t="s">
        <v>8855</v>
      </c>
      <c r="K695" s="0" t="s">
        <v>8856</v>
      </c>
      <c r="L695" s="0" t="s">
        <v>4664</v>
      </c>
      <c r="M695" s="0" t="s">
        <v>8857</v>
      </c>
      <c r="N695" s="0" t="s">
        <v>137</v>
      </c>
      <c r="O695" s="0" t="s">
        <v>113</v>
      </c>
      <c r="P695" s="0" t="s">
        <v>113</v>
      </c>
      <c r="Q695" s="0" t="s">
        <v>114</v>
      </c>
      <c r="R695" s="0" t="s">
        <v>8855</v>
      </c>
      <c r="S695" s="0" t="s">
        <v>8856</v>
      </c>
      <c r="T695" s="0" t="s">
        <v>7043</v>
      </c>
      <c r="U695" s="0" t="s">
        <v>7044</v>
      </c>
      <c r="V695" s="0" t="s">
        <v>764</v>
      </c>
      <c r="W695" s="0" t="s">
        <v>7045</v>
      </c>
      <c r="X695" s="0" t="s">
        <v>7046</v>
      </c>
      <c r="Y695" s="0" t="s">
        <v>7044</v>
      </c>
      <c r="Z695" s="0" t="s">
        <v>8510</v>
      </c>
      <c r="AA695" s="0" t="s">
        <v>8688</v>
      </c>
      <c r="AB695" s="0" t="s">
        <v>8689</v>
      </c>
      <c r="AC695" s="0" t="s">
        <v>62</v>
      </c>
      <c r="AD695" s="0" t="s">
        <v>62</v>
      </c>
      <c r="AE695" s="0" t="s">
        <v>62</v>
      </c>
      <c r="AF695" s="0" t="s">
        <v>7189</v>
      </c>
      <c r="AG695" s="0" t="s">
        <v>8858</v>
      </c>
      <c r="AH695" s="0" t="s">
        <v>7189</v>
      </c>
      <c r="AI695" s="0" t="s">
        <v>8858</v>
      </c>
      <c r="AJ695" s="0" t="s">
        <v>7189</v>
      </c>
      <c r="AK695" s="0" t="s">
        <v>8858</v>
      </c>
      <c r="AL695" s="0" t="s">
        <v>7061</v>
      </c>
    </row>
    <row customHeight="1" ht="11.25">
      <c r="A696" s="0" t="s">
        <v>22</v>
      </c>
      <c r="B696" s="0" t="s">
        <v>48</v>
      </c>
      <c r="C696" s="0" t="s">
        <v>50</v>
      </c>
      <c r="D696" s="0" t="s">
        <v>22</v>
      </c>
      <c r="E696" s="0" t="s">
        <v>8854</v>
      </c>
      <c r="F696" s="0" t="s">
        <v>4556</v>
      </c>
      <c r="G696" s="0" t="s">
        <v>113</v>
      </c>
      <c r="H696" s="0" t="s">
        <v>113</v>
      </c>
      <c r="I696" s="0" t="s">
        <v>114</v>
      </c>
      <c r="J696" s="0" t="s">
        <v>8855</v>
      </c>
      <c r="K696" s="0" t="s">
        <v>8856</v>
      </c>
      <c r="L696" s="0" t="s">
        <v>4664</v>
      </c>
      <c r="M696" s="0" t="s">
        <v>8857</v>
      </c>
      <c r="N696" s="0" t="s">
        <v>137</v>
      </c>
      <c r="O696" s="0" t="s">
        <v>113</v>
      </c>
      <c r="P696" s="0" t="s">
        <v>113</v>
      </c>
      <c r="Q696" s="0" t="s">
        <v>114</v>
      </c>
      <c r="R696" s="0" t="s">
        <v>8855</v>
      </c>
      <c r="S696" s="0" t="s">
        <v>8856</v>
      </c>
      <c r="T696" s="0" t="s">
        <v>7043</v>
      </c>
      <c r="U696" s="0" t="s">
        <v>7044</v>
      </c>
      <c r="V696" s="0" t="s">
        <v>764</v>
      </c>
      <c r="W696" s="0" t="s">
        <v>7045</v>
      </c>
      <c r="X696" s="0" t="s">
        <v>7046</v>
      </c>
      <c r="Y696" s="0" t="s">
        <v>7044</v>
      </c>
      <c r="Z696" s="0" t="s">
        <v>8510</v>
      </c>
      <c r="AA696" s="0" t="s">
        <v>8688</v>
      </c>
      <c r="AB696" s="0" t="s">
        <v>8689</v>
      </c>
      <c r="AC696" s="0" t="s">
        <v>62</v>
      </c>
      <c r="AD696" s="0" t="s">
        <v>62</v>
      </c>
      <c r="AE696" s="0" t="s">
        <v>62</v>
      </c>
      <c r="AF696" s="0" t="s">
        <v>7189</v>
      </c>
      <c r="AG696" s="0" t="s">
        <v>8858</v>
      </c>
      <c r="AH696" s="0" t="s">
        <v>7189</v>
      </c>
      <c r="AI696" s="0" t="s">
        <v>8859</v>
      </c>
      <c r="AJ696" s="0" t="s">
        <v>7189</v>
      </c>
      <c r="AK696" s="0" t="s">
        <v>8859</v>
      </c>
      <c r="AL696" s="0" t="s">
        <v>7061</v>
      </c>
    </row>
    <row customHeight="1" ht="11.25">
      <c r="A697" s="0" t="s">
        <v>22</v>
      </c>
      <c r="B697" s="0" t="s">
        <v>48</v>
      </c>
      <c r="C697" s="0" t="s">
        <v>50</v>
      </c>
      <c r="D697" s="0" t="s">
        <v>22</v>
      </c>
      <c r="E697" s="0" t="s">
        <v>8192</v>
      </c>
      <c r="F697" s="0" t="s">
        <v>4556</v>
      </c>
      <c r="G697" s="0" t="s">
        <v>113</v>
      </c>
      <c r="H697" s="0" t="s">
        <v>113</v>
      </c>
      <c r="I697" s="0" t="s">
        <v>114</v>
      </c>
      <c r="J697" s="0" t="s">
        <v>8855</v>
      </c>
      <c r="K697" s="0" t="s">
        <v>8856</v>
      </c>
      <c r="L697" s="0" t="s">
        <v>8860</v>
      </c>
      <c r="M697" s="0" t="s">
        <v>7698</v>
      </c>
      <c r="N697" s="0" t="s">
        <v>137</v>
      </c>
      <c r="O697" s="0" t="s">
        <v>113</v>
      </c>
      <c r="P697" s="0" t="s">
        <v>113</v>
      </c>
      <c r="Q697" s="0" t="s">
        <v>114</v>
      </c>
      <c r="R697" s="0" t="s">
        <v>8855</v>
      </c>
      <c r="S697" s="0" t="s">
        <v>8856</v>
      </c>
      <c r="T697" s="0" t="s">
        <v>7043</v>
      </c>
      <c r="U697" s="0" t="s">
        <v>7044</v>
      </c>
      <c r="V697" s="0" t="s">
        <v>764</v>
      </c>
      <c r="W697" s="0" t="s">
        <v>7045</v>
      </c>
      <c r="X697" s="0" t="s">
        <v>7046</v>
      </c>
      <c r="Y697" s="0" t="s">
        <v>7044</v>
      </c>
      <c r="Z697" s="0" t="s">
        <v>8510</v>
      </c>
      <c r="AA697" s="0" t="s">
        <v>8688</v>
      </c>
      <c r="AB697" s="0" t="s">
        <v>8689</v>
      </c>
      <c r="AC697" s="0" t="s">
        <v>62</v>
      </c>
      <c r="AD697" s="0" t="s">
        <v>62</v>
      </c>
      <c r="AE697" s="0" t="s">
        <v>62</v>
      </c>
      <c r="AF697" s="0" t="s">
        <v>8861</v>
      </c>
      <c r="AG697" s="0" t="s">
        <v>8862</v>
      </c>
      <c r="AH697" s="0" t="s">
        <v>8861</v>
      </c>
      <c r="AI697" s="0" t="s">
        <v>8862</v>
      </c>
      <c r="AJ697" s="0" t="s">
        <v>8861</v>
      </c>
      <c r="AK697" s="0" t="s">
        <v>8862</v>
      </c>
      <c r="AL697" s="0" t="s">
        <v>8863</v>
      </c>
    </row>
    <row customHeight="1" ht="11.25">
      <c r="A698" s="0" t="s">
        <v>22</v>
      </c>
      <c r="B698" s="0" t="s">
        <v>48</v>
      </c>
      <c r="C698" s="0" t="s">
        <v>50</v>
      </c>
      <c r="D698" s="0" t="s">
        <v>22</v>
      </c>
      <c r="E698" s="0" t="s">
        <v>8192</v>
      </c>
      <c r="F698" s="0" t="s">
        <v>4556</v>
      </c>
      <c r="G698" s="0" t="s">
        <v>113</v>
      </c>
      <c r="H698" s="0" t="s">
        <v>113</v>
      </c>
      <c r="I698" s="0" t="s">
        <v>114</v>
      </c>
      <c r="J698" s="0" t="s">
        <v>8855</v>
      </c>
      <c r="K698" s="0" t="s">
        <v>8856</v>
      </c>
      <c r="L698" s="0" t="s">
        <v>8860</v>
      </c>
      <c r="M698" s="0" t="s">
        <v>7698</v>
      </c>
      <c r="N698" s="0" t="s">
        <v>137</v>
      </c>
      <c r="O698" s="0" t="s">
        <v>113</v>
      </c>
      <c r="P698" s="0" t="s">
        <v>113</v>
      </c>
      <c r="Q698" s="0" t="s">
        <v>114</v>
      </c>
      <c r="R698" s="0" t="s">
        <v>8855</v>
      </c>
      <c r="S698" s="0" t="s">
        <v>8856</v>
      </c>
      <c r="T698" s="0" t="s">
        <v>7043</v>
      </c>
      <c r="U698" s="0" t="s">
        <v>7044</v>
      </c>
      <c r="V698" s="0" t="s">
        <v>764</v>
      </c>
      <c r="W698" s="0" t="s">
        <v>7045</v>
      </c>
      <c r="X698" s="0" t="s">
        <v>7046</v>
      </c>
      <c r="Y698" s="0" t="s">
        <v>7044</v>
      </c>
      <c r="Z698" s="0" t="s">
        <v>8510</v>
      </c>
      <c r="AA698" s="0" t="s">
        <v>8688</v>
      </c>
      <c r="AB698" s="0" t="s">
        <v>8689</v>
      </c>
      <c r="AC698" s="0" t="s">
        <v>62</v>
      </c>
      <c r="AD698" s="0" t="s">
        <v>62</v>
      </c>
      <c r="AE698" s="0" t="s">
        <v>62</v>
      </c>
      <c r="AF698" s="0" t="s">
        <v>8477</v>
      </c>
      <c r="AG698" s="0" t="s">
        <v>8862</v>
      </c>
      <c r="AH698" s="0" t="s">
        <v>8477</v>
      </c>
      <c r="AI698" s="0" t="s">
        <v>7791</v>
      </c>
      <c r="AJ698" s="0" t="s">
        <v>8477</v>
      </c>
      <c r="AK698" s="0" t="s">
        <v>7791</v>
      </c>
      <c r="AL698" s="0" t="s">
        <v>8863</v>
      </c>
    </row>
    <row customHeight="1" ht="11.25">
      <c r="A699" s="0" t="s">
        <v>22</v>
      </c>
      <c r="B699" s="0" t="s">
        <v>48</v>
      </c>
      <c r="C699" s="0" t="s">
        <v>50</v>
      </c>
      <c r="D699" s="0" t="s">
        <v>22</v>
      </c>
      <c r="E699" s="0" t="s">
        <v>8201</v>
      </c>
      <c r="F699" s="0" t="s">
        <v>4556</v>
      </c>
      <c r="G699" s="0" t="s">
        <v>113</v>
      </c>
      <c r="H699" s="0" t="s">
        <v>113</v>
      </c>
      <c r="I699" s="0" t="s">
        <v>114</v>
      </c>
      <c r="J699" s="0" t="s">
        <v>8855</v>
      </c>
      <c r="K699" s="0" t="s">
        <v>8856</v>
      </c>
      <c r="L699" s="0" t="s">
        <v>8864</v>
      </c>
      <c r="M699" s="0" t="s">
        <v>140</v>
      </c>
      <c r="N699" s="0" t="s">
        <v>137</v>
      </c>
      <c r="O699" s="0" t="s">
        <v>113</v>
      </c>
      <c r="P699" s="0" t="s">
        <v>113</v>
      </c>
      <c r="Q699" s="0" t="s">
        <v>114</v>
      </c>
      <c r="R699" s="0" t="s">
        <v>8855</v>
      </c>
      <c r="S699" s="0" t="s">
        <v>8856</v>
      </c>
      <c r="T699" s="0" t="s">
        <v>7043</v>
      </c>
      <c r="U699" s="0" t="s">
        <v>7044</v>
      </c>
      <c r="V699" s="0" t="s">
        <v>764</v>
      </c>
      <c r="W699" s="0" t="s">
        <v>7045</v>
      </c>
      <c r="X699" s="0" t="s">
        <v>7046</v>
      </c>
      <c r="Y699" s="0" t="s">
        <v>7044</v>
      </c>
      <c r="Z699" s="0" t="s">
        <v>8510</v>
      </c>
      <c r="AA699" s="0" t="s">
        <v>8688</v>
      </c>
      <c r="AB699" s="0" t="s">
        <v>8689</v>
      </c>
      <c r="AC699" s="0" t="s">
        <v>62</v>
      </c>
      <c r="AD699" s="0" t="s">
        <v>62</v>
      </c>
      <c r="AE699" s="0" t="s">
        <v>62</v>
      </c>
      <c r="AF699" s="0" t="s">
        <v>8865</v>
      </c>
      <c r="AG699" s="0" t="s">
        <v>8866</v>
      </c>
      <c r="AH699" s="0" t="s">
        <v>8865</v>
      </c>
      <c r="AI699" s="0" t="s">
        <v>8867</v>
      </c>
      <c r="AJ699" s="0" t="s">
        <v>8865</v>
      </c>
      <c r="AK699" s="0" t="s">
        <v>8867</v>
      </c>
      <c r="AL699" s="0" t="s">
        <v>7055</v>
      </c>
    </row>
    <row customHeight="1" ht="11.25">
      <c r="A700" s="0" t="s">
        <v>22</v>
      </c>
      <c r="B700" s="0" t="s">
        <v>48</v>
      </c>
      <c r="C700" s="0" t="s">
        <v>50</v>
      </c>
      <c r="D700" s="0" t="s">
        <v>22</v>
      </c>
      <c r="E700" s="0" t="s">
        <v>8201</v>
      </c>
      <c r="F700" s="0" t="s">
        <v>4556</v>
      </c>
      <c r="G700" s="0" t="s">
        <v>113</v>
      </c>
      <c r="H700" s="0" t="s">
        <v>113</v>
      </c>
      <c r="I700" s="0" t="s">
        <v>114</v>
      </c>
      <c r="J700" s="0" t="s">
        <v>8855</v>
      </c>
      <c r="K700" s="0" t="s">
        <v>8856</v>
      </c>
      <c r="L700" s="0" t="s">
        <v>8864</v>
      </c>
      <c r="M700" s="0" t="s">
        <v>140</v>
      </c>
      <c r="N700" s="0" t="s">
        <v>137</v>
      </c>
      <c r="O700" s="0" t="s">
        <v>113</v>
      </c>
      <c r="P700" s="0" t="s">
        <v>113</v>
      </c>
      <c r="Q700" s="0" t="s">
        <v>114</v>
      </c>
      <c r="R700" s="0" t="s">
        <v>8855</v>
      </c>
      <c r="S700" s="0" t="s">
        <v>8856</v>
      </c>
      <c r="T700" s="0" t="s">
        <v>7043</v>
      </c>
      <c r="U700" s="0" t="s">
        <v>7044</v>
      </c>
      <c r="V700" s="0" t="s">
        <v>764</v>
      </c>
      <c r="W700" s="0" t="s">
        <v>7045</v>
      </c>
      <c r="X700" s="0" t="s">
        <v>7046</v>
      </c>
      <c r="Y700" s="0" t="s">
        <v>7044</v>
      </c>
      <c r="Z700" s="0" t="s">
        <v>8510</v>
      </c>
      <c r="AA700" s="0" t="s">
        <v>8688</v>
      </c>
      <c r="AB700" s="0" t="s">
        <v>8689</v>
      </c>
      <c r="AC700" s="0" t="s">
        <v>62</v>
      </c>
      <c r="AD700" s="0" t="s">
        <v>62</v>
      </c>
      <c r="AE700" s="0" t="s">
        <v>62</v>
      </c>
      <c r="AF700" s="0" t="s">
        <v>8868</v>
      </c>
      <c r="AG700" s="0" t="s">
        <v>8866</v>
      </c>
      <c r="AH700" s="0" t="s">
        <v>8868</v>
      </c>
      <c r="AI700" s="0" t="s">
        <v>8866</v>
      </c>
      <c r="AJ700" s="0" t="s">
        <v>8868</v>
      </c>
      <c r="AK700" s="0" t="s">
        <v>8866</v>
      </c>
      <c r="AL700" s="0" t="s">
        <v>7055</v>
      </c>
    </row>
    <row customHeight="1" ht="11.25">
      <c r="A701" s="0" t="s">
        <v>22</v>
      </c>
      <c r="B701" s="0" t="s">
        <v>48</v>
      </c>
      <c r="C701" s="0" t="s">
        <v>50</v>
      </c>
      <c r="D701" s="0" t="s">
        <v>22</v>
      </c>
      <c r="E701" s="0" t="s">
        <v>8212</v>
      </c>
      <c r="F701" s="0" t="s">
        <v>4556</v>
      </c>
      <c r="G701" s="0" t="s">
        <v>113</v>
      </c>
      <c r="H701" s="0" t="s">
        <v>113</v>
      </c>
      <c r="I701" s="0" t="s">
        <v>114</v>
      </c>
      <c r="J701" s="0" t="s">
        <v>8855</v>
      </c>
      <c r="K701" s="0" t="s">
        <v>8856</v>
      </c>
      <c r="L701" s="0" t="s">
        <v>8869</v>
      </c>
      <c r="M701" s="0" t="s">
        <v>91</v>
      </c>
      <c r="N701" s="0" t="s">
        <v>137</v>
      </c>
      <c r="O701" s="0" t="s">
        <v>113</v>
      </c>
      <c r="P701" s="0" t="s">
        <v>113</v>
      </c>
      <c r="Q701" s="0" t="s">
        <v>114</v>
      </c>
      <c r="R701" s="0" t="s">
        <v>8855</v>
      </c>
      <c r="S701" s="0" t="s">
        <v>8856</v>
      </c>
      <c r="T701" s="0" t="s">
        <v>7043</v>
      </c>
      <c r="U701" s="0" t="s">
        <v>7044</v>
      </c>
      <c r="V701" s="0" t="s">
        <v>764</v>
      </c>
      <c r="W701" s="0" t="s">
        <v>7045</v>
      </c>
      <c r="X701" s="0" t="s">
        <v>7046</v>
      </c>
      <c r="Y701" s="0" t="s">
        <v>7044</v>
      </c>
      <c r="Z701" s="0" t="s">
        <v>8510</v>
      </c>
      <c r="AA701" s="0" t="s">
        <v>8688</v>
      </c>
      <c r="AB701" s="0" t="s">
        <v>8689</v>
      </c>
      <c r="AC701" s="0" t="s">
        <v>62</v>
      </c>
      <c r="AD701" s="0" t="s">
        <v>62</v>
      </c>
      <c r="AE701" s="0" t="s">
        <v>62</v>
      </c>
      <c r="AF701" s="0" t="s">
        <v>508</v>
      </c>
      <c r="AG701" s="0" t="s">
        <v>8870</v>
      </c>
      <c r="AH701" s="0" t="s">
        <v>508</v>
      </c>
      <c r="AI701" s="0" t="s">
        <v>8871</v>
      </c>
      <c r="AJ701" s="0" t="s">
        <v>508</v>
      </c>
      <c r="AK701" s="0" t="s">
        <v>8871</v>
      </c>
      <c r="AL701" s="0" t="s">
        <v>7055</v>
      </c>
    </row>
    <row customHeight="1" ht="11.25">
      <c r="A702" s="0" t="s">
        <v>22</v>
      </c>
      <c r="B702" s="0" t="s">
        <v>48</v>
      </c>
      <c r="C702" s="0" t="s">
        <v>50</v>
      </c>
      <c r="D702" s="0" t="s">
        <v>22</v>
      </c>
      <c r="E702" s="0" t="s">
        <v>8212</v>
      </c>
      <c r="F702" s="0" t="s">
        <v>4556</v>
      </c>
      <c r="G702" s="0" t="s">
        <v>113</v>
      </c>
      <c r="H702" s="0" t="s">
        <v>113</v>
      </c>
      <c r="I702" s="0" t="s">
        <v>114</v>
      </c>
      <c r="J702" s="0" t="s">
        <v>8855</v>
      </c>
      <c r="K702" s="0" t="s">
        <v>8856</v>
      </c>
      <c r="L702" s="0" t="s">
        <v>8869</v>
      </c>
      <c r="M702" s="0" t="s">
        <v>91</v>
      </c>
      <c r="N702" s="0" t="s">
        <v>137</v>
      </c>
      <c r="O702" s="0" t="s">
        <v>113</v>
      </c>
      <c r="P702" s="0" t="s">
        <v>113</v>
      </c>
      <c r="Q702" s="0" t="s">
        <v>114</v>
      </c>
      <c r="R702" s="0" t="s">
        <v>8855</v>
      </c>
      <c r="S702" s="0" t="s">
        <v>8856</v>
      </c>
      <c r="T702" s="0" t="s">
        <v>7043</v>
      </c>
      <c r="U702" s="0" t="s">
        <v>7044</v>
      </c>
      <c r="V702" s="0" t="s">
        <v>764</v>
      </c>
      <c r="W702" s="0" t="s">
        <v>7045</v>
      </c>
      <c r="X702" s="0" t="s">
        <v>7046</v>
      </c>
      <c r="Y702" s="0" t="s">
        <v>7044</v>
      </c>
      <c r="Z702" s="0" t="s">
        <v>8510</v>
      </c>
      <c r="AA702" s="0" t="s">
        <v>8688</v>
      </c>
      <c r="AB702" s="0" t="s">
        <v>8689</v>
      </c>
      <c r="AC702" s="0" t="s">
        <v>62</v>
      </c>
      <c r="AD702" s="0" t="s">
        <v>62</v>
      </c>
      <c r="AE702" s="0" t="s">
        <v>62</v>
      </c>
      <c r="AF702" s="0" t="s">
        <v>508</v>
      </c>
      <c r="AG702" s="0" t="s">
        <v>8870</v>
      </c>
      <c r="AH702" s="0" t="s">
        <v>508</v>
      </c>
      <c r="AI702" s="0" t="s">
        <v>8870</v>
      </c>
      <c r="AJ702" s="0" t="s">
        <v>508</v>
      </c>
      <c r="AK702" s="0" t="s">
        <v>8870</v>
      </c>
      <c r="AL702" s="0" t="s">
        <v>7055</v>
      </c>
    </row>
    <row customHeight="1" ht="11.25">
      <c r="A703" s="0" t="s">
        <v>22</v>
      </c>
      <c r="B703" s="0" t="s">
        <v>48</v>
      </c>
      <c r="C703" s="0" t="s">
        <v>50</v>
      </c>
      <c r="D703" s="0" t="s">
        <v>22</v>
      </c>
      <c r="E703" s="0" t="s">
        <v>8872</v>
      </c>
      <c r="F703" s="0" t="s">
        <v>4556</v>
      </c>
      <c r="G703" s="0" t="s">
        <v>113</v>
      </c>
      <c r="H703" s="0" t="s">
        <v>113</v>
      </c>
      <c r="I703" s="0" t="s">
        <v>114</v>
      </c>
      <c r="J703" s="0" t="s">
        <v>8873</v>
      </c>
      <c r="K703" s="0" t="s">
        <v>8874</v>
      </c>
      <c r="L703" s="0" t="s">
        <v>4664</v>
      </c>
      <c r="M703" s="0" t="s">
        <v>93</v>
      </c>
      <c r="N703" s="0" t="s">
        <v>137</v>
      </c>
      <c r="O703" s="0" t="s">
        <v>113</v>
      </c>
      <c r="P703" s="0" t="s">
        <v>113</v>
      </c>
      <c r="Q703" s="0" t="s">
        <v>114</v>
      </c>
      <c r="R703" s="0" t="s">
        <v>8873</v>
      </c>
      <c r="S703" s="0" t="s">
        <v>8874</v>
      </c>
      <c r="T703" s="0" t="s">
        <v>7101</v>
      </c>
      <c r="U703" s="0" t="s">
        <v>7102</v>
      </c>
      <c r="V703" s="0" t="s">
        <v>764</v>
      </c>
      <c r="W703" s="0" t="s">
        <v>7045</v>
      </c>
      <c r="X703" s="0" t="s">
        <v>7103</v>
      </c>
      <c r="Y703" s="0" t="s">
        <v>7102</v>
      </c>
      <c r="Z703" s="0" t="s">
        <v>8875</v>
      </c>
      <c r="AA703" s="0" t="s">
        <v>8876</v>
      </c>
      <c r="AB703" s="0" t="s">
        <v>8877</v>
      </c>
      <c r="AC703" s="0" t="s">
        <v>62</v>
      </c>
      <c r="AD703" s="0" t="s">
        <v>62</v>
      </c>
      <c r="AE703" s="0" t="s">
        <v>62</v>
      </c>
      <c r="AF703" s="0" t="s">
        <v>7274</v>
      </c>
      <c r="AG703" s="0" t="s">
        <v>8878</v>
      </c>
      <c r="AH703" s="0" t="s">
        <v>7274</v>
      </c>
      <c r="AI703" s="0" t="s">
        <v>8879</v>
      </c>
      <c r="AJ703" s="0" t="s">
        <v>7274</v>
      </c>
      <c r="AK703" s="0" t="s">
        <v>8879</v>
      </c>
      <c r="AL703" s="0" t="s">
        <v>7167</v>
      </c>
    </row>
    <row customHeight="1" ht="11.25">
      <c r="A704" s="0" t="s">
        <v>22</v>
      </c>
      <c r="B704" s="0" t="s">
        <v>48</v>
      </c>
      <c r="C704" s="0" t="s">
        <v>50</v>
      </c>
      <c r="D704" s="0" t="s">
        <v>22</v>
      </c>
      <c r="E704" s="0" t="s">
        <v>8872</v>
      </c>
      <c r="F704" s="0" t="s">
        <v>4556</v>
      </c>
      <c r="G704" s="0" t="s">
        <v>113</v>
      </c>
      <c r="H704" s="0" t="s">
        <v>113</v>
      </c>
      <c r="I704" s="0" t="s">
        <v>114</v>
      </c>
      <c r="J704" s="0" t="s">
        <v>8873</v>
      </c>
      <c r="K704" s="0" t="s">
        <v>8874</v>
      </c>
      <c r="L704" s="0" t="s">
        <v>4664</v>
      </c>
      <c r="M704" s="0" t="s">
        <v>93</v>
      </c>
      <c r="N704" s="0" t="s">
        <v>137</v>
      </c>
      <c r="O704" s="0" t="s">
        <v>113</v>
      </c>
      <c r="P704" s="0" t="s">
        <v>113</v>
      </c>
      <c r="Q704" s="0" t="s">
        <v>114</v>
      </c>
      <c r="R704" s="0" t="s">
        <v>8873</v>
      </c>
      <c r="S704" s="0" t="s">
        <v>8874</v>
      </c>
      <c r="T704" s="0" t="s">
        <v>7101</v>
      </c>
      <c r="U704" s="0" t="s">
        <v>7102</v>
      </c>
      <c r="V704" s="0" t="s">
        <v>764</v>
      </c>
      <c r="W704" s="0" t="s">
        <v>7045</v>
      </c>
      <c r="X704" s="0" t="s">
        <v>7103</v>
      </c>
      <c r="Y704" s="0" t="s">
        <v>7102</v>
      </c>
      <c r="Z704" s="0" t="s">
        <v>8875</v>
      </c>
      <c r="AA704" s="0" t="s">
        <v>8876</v>
      </c>
      <c r="AB704" s="0" t="s">
        <v>8877</v>
      </c>
      <c r="AC704" s="0" t="s">
        <v>62</v>
      </c>
      <c r="AD704" s="0" t="s">
        <v>62</v>
      </c>
      <c r="AE704" s="0" t="s">
        <v>62</v>
      </c>
      <c r="AF704" s="0" t="s">
        <v>7274</v>
      </c>
      <c r="AG704" s="0" t="s">
        <v>8878</v>
      </c>
      <c r="AH704" s="0" t="s">
        <v>7274</v>
      </c>
      <c r="AI704" s="0" t="s">
        <v>8878</v>
      </c>
      <c r="AJ704" s="0" t="s">
        <v>7274</v>
      </c>
      <c r="AK704" s="0" t="s">
        <v>8878</v>
      </c>
      <c r="AL704" s="0" t="s">
        <v>7167</v>
      </c>
    </row>
    <row customHeight="1" ht="11.25">
      <c r="A705" s="0" t="s">
        <v>22</v>
      </c>
      <c r="B705" s="0" t="s">
        <v>48</v>
      </c>
      <c r="C705" s="0" t="s">
        <v>50</v>
      </c>
      <c r="D705" s="0" t="s">
        <v>22</v>
      </c>
      <c r="E705" s="0" t="s">
        <v>8880</v>
      </c>
      <c r="F705" s="0" t="s">
        <v>4556</v>
      </c>
      <c r="G705" s="0" t="s">
        <v>113</v>
      </c>
      <c r="H705" s="0" t="s">
        <v>113</v>
      </c>
      <c r="I705" s="0" t="s">
        <v>114</v>
      </c>
      <c r="J705" s="0" t="s">
        <v>8881</v>
      </c>
      <c r="K705" s="0" t="s">
        <v>8882</v>
      </c>
      <c r="L705" s="0" t="s">
        <v>8883</v>
      </c>
      <c r="M705" s="0" t="s">
        <v>4567</v>
      </c>
      <c r="N705" s="0" t="s">
        <v>137</v>
      </c>
      <c r="O705" s="0" t="s">
        <v>113</v>
      </c>
      <c r="P705" s="0" t="s">
        <v>113</v>
      </c>
      <c r="Q705" s="0" t="s">
        <v>114</v>
      </c>
      <c r="R705" s="0" t="s">
        <v>8881</v>
      </c>
      <c r="S705" s="0" t="s">
        <v>8882</v>
      </c>
      <c r="T705" s="0" t="s">
        <v>7043</v>
      </c>
      <c r="U705" s="0" t="s">
        <v>7044</v>
      </c>
      <c r="V705" s="0" t="s">
        <v>764</v>
      </c>
      <c r="W705" s="0" t="s">
        <v>7045</v>
      </c>
      <c r="X705" s="0" t="s">
        <v>7046</v>
      </c>
      <c r="Y705" s="0" t="s">
        <v>7044</v>
      </c>
      <c r="Z705" s="0" t="s">
        <v>8510</v>
      </c>
      <c r="AA705" s="0" t="s">
        <v>8688</v>
      </c>
      <c r="AB705" s="0" t="s">
        <v>8689</v>
      </c>
      <c r="AC705" s="0" t="s">
        <v>62</v>
      </c>
      <c r="AD705" s="0" t="s">
        <v>62</v>
      </c>
      <c r="AE705" s="0" t="s">
        <v>62</v>
      </c>
      <c r="AF705" s="0" t="s">
        <v>7088</v>
      </c>
      <c r="AG705" s="0" t="s">
        <v>8884</v>
      </c>
      <c r="AH705" s="0" t="s">
        <v>7088</v>
      </c>
      <c r="AI705" s="0" t="s">
        <v>8884</v>
      </c>
      <c r="AJ705" s="0" t="s">
        <v>7088</v>
      </c>
      <c r="AK705" s="0" t="s">
        <v>8884</v>
      </c>
      <c r="AL705" s="0" t="s">
        <v>7061</v>
      </c>
    </row>
    <row customHeight="1" ht="11.25">
      <c r="A706" s="0" t="s">
        <v>22</v>
      </c>
      <c r="B706" s="0" t="s">
        <v>48</v>
      </c>
      <c r="C706" s="0" t="s">
        <v>50</v>
      </c>
      <c r="D706" s="0" t="s">
        <v>22</v>
      </c>
      <c r="E706" s="0" t="s">
        <v>8880</v>
      </c>
      <c r="F706" s="0" t="s">
        <v>4556</v>
      </c>
      <c r="G706" s="0" t="s">
        <v>113</v>
      </c>
      <c r="H706" s="0" t="s">
        <v>113</v>
      </c>
      <c r="I706" s="0" t="s">
        <v>114</v>
      </c>
      <c r="J706" s="0" t="s">
        <v>8881</v>
      </c>
      <c r="K706" s="0" t="s">
        <v>8882</v>
      </c>
      <c r="L706" s="0" t="s">
        <v>8883</v>
      </c>
      <c r="M706" s="0" t="s">
        <v>4567</v>
      </c>
      <c r="N706" s="0" t="s">
        <v>137</v>
      </c>
      <c r="O706" s="0" t="s">
        <v>113</v>
      </c>
      <c r="P706" s="0" t="s">
        <v>113</v>
      </c>
      <c r="Q706" s="0" t="s">
        <v>114</v>
      </c>
      <c r="R706" s="0" t="s">
        <v>8881</v>
      </c>
      <c r="S706" s="0" t="s">
        <v>8882</v>
      </c>
      <c r="T706" s="0" t="s">
        <v>7043</v>
      </c>
      <c r="U706" s="0" t="s">
        <v>7044</v>
      </c>
      <c r="V706" s="0" t="s">
        <v>764</v>
      </c>
      <c r="W706" s="0" t="s">
        <v>7045</v>
      </c>
      <c r="X706" s="0" t="s">
        <v>7046</v>
      </c>
      <c r="Y706" s="0" t="s">
        <v>7044</v>
      </c>
      <c r="Z706" s="0" t="s">
        <v>8510</v>
      </c>
      <c r="AA706" s="0" t="s">
        <v>8688</v>
      </c>
      <c r="AB706" s="0" t="s">
        <v>8689</v>
      </c>
      <c r="AC706" s="0" t="s">
        <v>62</v>
      </c>
      <c r="AD706" s="0" t="s">
        <v>62</v>
      </c>
      <c r="AE706" s="0" t="s">
        <v>62</v>
      </c>
      <c r="AF706" s="0" t="s">
        <v>7088</v>
      </c>
      <c r="AG706" s="0" t="s">
        <v>8884</v>
      </c>
      <c r="AH706" s="0" t="s">
        <v>7088</v>
      </c>
      <c r="AI706" s="0" t="s">
        <v>8885</v>
      </c>
      <c r="AJ706" s="0" t="s">
        <v>7088</v>
      </c>
      <c r="AK706" s="0" t="s">
        <v>8885</v>
      </c>
      <c r="AL706" s="0" t="s">
        <v>7061</v>
      </c>
    </row>
    <row customHeight="1" ht="11.25">
      <c r="A707" s="0" t="s">
        <v>22</v>
      </c>
      <c r="B707" s="0" t="s">
        <v>48</v>
      </c>
      <c r="C707" s="0" t="s">
        <v>50</v>
      </c>
      <c r="D707" s="0" t="s">
        <v>22</v>
      </c>
      <c r="E707" s="0" t="s">
        <v>8886</v>
      </c>
      <c r="F707" s="0" t="s">
        <v>4556</v>
      </c>
      <c r="G707" s="0" t="s">
        <v>167</v>
      </c>
      <c r="H707" s="0" t="s">
        <v>167</v>
      </c>
      <c r="I707" s="0" t="s">
        <v>168</v>
      </c>
      <c r="J707" s="0" t="s">
        <v>8887</v>
      </c>
      <c r="K707" s="0" t="s">
        <v>8888</v>
      </c>
      <c r="L707" s="0" t="s">
        <v>8889</v>
      </c>
      <c r="M707" s="0" t="s">
        <v>92</v>
      </c>
      <c r="N707" s="0" t="s">
        <v>137</v>
      </c>
      <c r="O707" s="0" t="s">
        <v>167</v>
      </c>
      <c r="P707" s="0" t="s">
        <v>167</v>
      </c>
      <c r="Q707" s="0" t="s">
        <v>168</v>
      </c>
      <c r="R707" s="0" t="s">
        <v>8887</v>
      </c>
      <c r="S707" s="0" t="s">
        <v>8888</v>
      </c>
      <c r="T707" s="0" t="s">
        <v>7101</v>
      </c>
      <c r="U707" s="0" t="s">
        <v>7481</v>
      </c>
      <c r="V707" s="0" t="s">
        <v>7283</v>
      </c>
      <c r="W707" s="0" t="s">
        <v>7045</v>
      </c>
      <c r="X707" s="0" t="s">
        <v>7482</v>
      </c>
      <c r="Y707" s="0" t="s">
        <v>7102</v>
      </c>
      <c r="Z707" s="0" t="s">
        <v>8890</v>
      </c>
      <c r="AA707" s="0" t="s">
        <v>8891</v>
      </c>
      <c r="AB707" s="0" t="s">
        <v>8892</v>
      </c>
      <c r="AC707" s="0" t="s">
        <v>62</v>
      </c>
      <c r="AD707" s="0" t="s">
        <v>62</v>
      </c>
      <c r="AE707" s="0" t="s">
        <v>62</v>
      </c>
      <c r="AF707" s="0" t="s">
        <v>7189</v>
      </c>
      <c r="AG707" s="0" t="s">
        <v>8893</v>
      </c>
      <c r="AH707" s="0" t="s">
        <v>7189</v>
      </c>
      <c r="AI707" s="0" t="s">
        <v>8893</v>
      </c>
      <c r="AJ707" s="0" t="s">
        <v>7189</v>
      </c>
      <c r="AK707" s="0" t="s">
        <v>8893</v>
      </c>
      <c r="AL707" s="0" t="s">
        <v>7061</v>
      </c>
    </row>
    <row customHeight="1" ht="11.25">
      <c r="A708" s="0" t="s">
        <v>22</v>
      </c>
      <c r="B708" s="0" t="s">
        <v>48</v>
      </c>
      <c r="C708" s="0" t="s">
        <v>50</v>
      </c>
      <c r="D708" s="0" t="s">
        <v>22</v>
      </c>
      <c r="E708" s="0" t="s">
        <v>8894</v>
      </c>
      <c r="F708" s="0" t="s">
        <v>4556</v>
      </c>
      <c r="G708" s="0" t="s">
        <v>167</v>
      </c>
      <c r="H708" s="0" t="s">
        <v>167</v>
      </c>
      <c r="I708" s="0" t="s">
        <v>168</v>
      </c>
      <c r="J708" s="0" t="s">
        <v>8887</v>
      </c>
      <c r="K708" s="0" t="s">
        <v>8888</v>
      </c>
      <c r="L708" s="0" t="s">
        <v>7946</v>
      </c>
      <c r="M708" s="0" t="s">
        <v>91</v>
      </c>
      <c r="N708" s="0" t="s">
        <v>137</v>
      </c>
      <c r="O708" s="0" t="s">
        <v>167</v>
      </c>
      <c r="P708" s="0" t="s">
        <v>167</v>
      </c>
      <c r="Q708" s="0" t="s">
        <v>168</v>
      </c>
      <c r="R708" s="0" t="s">
        <v>8887</v>
      </c>
      <c r="S708" s="0" t="s">
        <v>8888</v>
      </c>
      <c r="T708" s="0" t="s">
        <v>7043</v>
      </c>
      <c r="U708" s="0" t="s">
        <v>7044</v>
      </c>
      <c r="V708" s="0" t="s">
        <v>764</v>
      </c>
      <c r="W708" s="0" t="s">
        <v>7045</v>
      </c>
      <c r="X708" s="0" t="s">
        <v>7046</v>
      </c>
      <c r="Y708" s="0" t="s">
        <v>7044</v>
      </c>
      <c r="Z708" s="0" t="s">
        <v>8895</v>
      </c>
      <c r="AA708" s="0" t="s">
        <v>8521</v>
      </c>
      <c r="AB708" s="0" t="s">
        <v>8896</v>
      </c>
      <c r="AC708" s="0" t="s">
        <v>62</v>
      </c>
      <c r="AD708" s="0" t="s">
        <v>62</v>
      </c>
      <c r="AE708" s="0" t="s">
        <v>62</v>
      </c>
      <c r="AF708" s="0" t="s">
        <v>8897</v>
      </c>
      <c r="AG708" s="0" t="s">
        <v>8898</v>
      </c>
      <c r="AH708" s="0" t="s">
        <v>8897</v>
      </c>
      <c r="AI708" s="0" t="s">
        <v>8899</v>
      </c>
      <c r="AJ708" s="0" t="s">
        <v>8897</v>
      </c>
      <c r="AK708" s="0" t="s">
        <v>8899</v>
      </c>
      <c r="AL708" s="0" t="s">
        <v>7055</v>
      </c>
    </row>
    <row customHeight="1" ht="11.25">
      <c r="A709" s="0" t="s">
        <v>22</v>
      </c>
      <c r="B709" s="0" t="s">
        <v>48</v>
      </c>
      <c r="C709" s="0" t="s">
        <v>50</v>
      </c>
      <c r="D709" s="0" t="s">
        <v>22</v>
      </c>
      <c r="E709" s="0" t="s">
        <v>8900</v>
      </c>
      <c r="F709" s="0" t="s">
        <v>4556</v>
      </c>
      <c r="G709" s="0" t="s">
        <v>167</v>
      </c>
      <c r="H709" s="0" t="s">
        <v>167</v>
      </c>
      <c r="I709" s="0" t="s">
        <v>168</v>
      </c>
      <c r="J709" s="0" t="s">
        <v>8887</v>
      </c>
      <c r="K709" s="0" t="s">
        <v>8888</v>
      </c>
      <c r="L709" s="0" t="s">
        <v>7946</v>
      </c>
      <c r="M709" s="0" t="s">
        <v>91</v>
      </c>
      <c r="N709" s="0" t="s">
        <v>137</v>
      </c>
      <c r="O709" s="0" t="s">
        <v>167</v>
      </c>
      <c r="P709" s="0" t="s">
        <v>167</v>
      </c>
      <c r="Q709" s="0" t="s">
        <v>168</v>
      </c>
      <c r="R709" s="0" t="s">
        <v>8887</v>
      </c>
      <c r="S709" s="0" t="s">
        <v>8888</v>
      </c>
      <c r="T709" s="0" t="s">
        <v>7043</v>
      </c>
      <c r="U709" s="0" t="s">
        <v>7044</v>
      </c>
      <c r="V709" s="0" t="s">
        <v>764</v>
      </c>
      <c r="W709" s="0" t="s">
        <v>7045</v>
      </c>
      <c r="X709" s="0" t="s">
        <v>7046</v>
      </c>
      <c r="Y709" s="0" t="s">
        <v>7044</v>
      </c>
      <c r="Z709" s="0" t="s">
        <v>8895</v>
      </c>
      <c r="AA709" s="0" t="s">
        <v>8521</v>
      </c>
      <c r="AB709" s="0" t="s">
        <v>8896</v>
      </c>
      <c r="AC709" s="0" t="s">
        <v>62</v>
      </c>
      <c r="AD709" s="0" t="s">
        <v>62</v>
      </c>
      <c r="AE709" s="0" t="s">
        <v>62</v>
      </c>
      <c r="AF709" s="0" t="s">
        <v>8901</v>
      </c>
      <c r="AG709" s="0" t="s">
        <v>8898</v>
      </c>
      <c r="AH709" s="0" t="s">
        <v>8901</v>
      </c>
      <c r="AI709" s="0" t="s">
        <v>8898</v>
      </c>
      <c r="AJ709" s="0" t="s">
        <v>8901</v>
      </c>
      <c r="AK709" s="0" t="s">
        <v>8898</v>
      </c>
      <c r="AL709" s="0" t="s">
        <v>7167</v>
      </c>
    </row>
    <row customHeight="1" ht="11.25">
      <c r="A710" s="0" t="s">
        <v>22</v>
      </c>
      <c r="B710" s="0" t="s">
        <v>48</v>
      </c>
      <c r="C710" s="0" t="s">
        <v>50</v>
      </c>
      <c r="D710" s="0" t="s">
        <v>22</v>
      </c>
      <c r="E710" s="0" t="s">
        <v>8902</v>
      </c>
      <c r="F710" s="0" t="s">
        <v>4556</v>
      </c>
      <c r="G710" s="0" t="s">
        <v>167</v>
      </c>
      <c r="H710" s="0" t="s">
        <v>167</v>
      </c>
      <c r="I710" s="0" t="s">
        <v>168</v>
      </c>
      <c r="J710" s="0" t="s">
        <v>8887</v>
      </c>
      <c r="K710" s="0" t="s">
        <v>8888</v>
      </c>
      <c r="L710" s="0" t="s">
        <v>8903</v>
      </c>
      <c r="M710" s="0" t="s">
        <v>4590</v>
      </c>
      <c r="N710" s="0" t="s">
        <v>137</v>
      </c>
      <c r="O710" s="0" t="s">
        <v>167</v>
      </c>
      <c r="P710" s="0" t="s">
        <v>167</v>
      </c>
      <c r="Q710" s="0" t="s">
        <v>168</v>
      </c>
      <c r="R710" s="0" t="s">
        <v>8887</v>
      </c>
      <c r="S710" s="0" t="s">
        <v>8888</v>
      </c>
      <c r="T710" s="0" t="s">
        <v>7043</v>
      </c>
      <c r="U710" s="0" t="s">
        <v>7044</v>
      </c>
      <c r="V710" s="0" t="s">
        <v>764</v>
      </c>
      <c r="W710" s="0" t="s">
        <v>7045</v>
      </c>
      <c r="X710" s="0" t="s">
        <v>7046</v>
      </c>
      <c r="Y710" s="0" t="s">
        <v>7044</v>
      </c>
      <c r="Z710" s="0" t="s">
        <v>8895</v>
      </c>
      <c r="AA710" s="0" t="s">
        <v>8521</v>
      </c>
      <c r="AB710" s="0" t="s">
        <v>8904</v>
      </c>
      <c r="AC710" s="0" t="s">
        <v>62</v>
      </c>
      <c r="AD710" s="0" t="s">
        <v>62</v>
      </c>
      <c r="AE710" s="0" t="s">
        <v>62</v>
      </c>
      <c r="AF710" s="0" t="s">
        <v>7124</v>
      </c>
      <c r="AG710" s="0" t="s">
        <v>8905</v>
      </c>
      <c r="AH710" s="0" t="s">
        <v>7124</v>
      </c>
      <c r="AI710" s="0" t="s">
        <v>8906</v>
      </c>
      <c r="AJ710" s="0" t="s">
        <v>7124</v>
      </c>
      <c r="AK710" s="0" t="s">
        <v>8906</v>
      </c>
      <c r="AL710" s="0" t="s">
        <v>7061</v>
      </c>
    </row>
    <row customHeight="1" ht="11.25">
      <c r="A711" s="0" t="s">
        <v>22</v>
      </c>
      <c r="B711" s="0" t="s">
        <v>48</v>
      </c>
      <c r="C711" s="0" t="s">
        <v>50</v>
      </c>
      <c r="D711" s="0" t="s">
        <v>22</v>
      </c>
      <c r="E711" s="0" t="s">
        <v>8902</v>
      </c>
      <c r="F711" s="0" t="s">
        <v>4556</v>
      </c>
      <c r="G711" s="0" t="s">
        <v>167</v>
      </c>
      <c r="H711" s="0" t="s">
        <v>167</v>
      </c>
      <c r="I711" s="0" t="s">
        <v>168</v>
      </c>
      <c r="J711" s="0" t="s">
        <v>8887</v>
      </c>
      <c r="K711" s="0" t="s">
        <v>8888</v>
      </c>
      <c r="L711" s="0" t="s">
        <v>8903</v>
      </c>
      <c r="M711" s="0" t="s">
        <v>4590</v>
      </c>
      <c r="N711" s="0" t="s">
        <v>137</v>
      </c>
      <c r="O711" s="0" t="s">
        <v>167</v>
      </c>
      <c r="P711" s="0" t="s">
        <v>167</v>
      </c>
      <c r="Q711" s="0" t="s">
        <v>168</v>
      </c>
      <c r="R711" s="0" t="s">
        <v>8887</v>
      </c>
      <c r="S711" s="0" t="s">
        <v>8888</v>
      </c>
      <c r="T711" s="0" t="s">
        <v>7043</v>
      </c>
      <c r="U711" s="0" t="s">
        <v>7044</v>
      </c>
      <c r="V711" s="0" t="s">
        <v>764</v>
      </c>
      <c r="W711" s="0" t="s">
        <v>7045</v>
      </c>
      <c r="X711" s="0" t="s">
        <v>7046</v>
      </c>
      <c r="Y711" s="0" t="s">
        <v>7044</v>
      </c>
      <c r="Z711" s="0" t="s">
        <v>8895</v>
      </c>
      <c r="AA711" s="0" t="s">
        <v>8521</v>
      </c>
      <c r="AB711" s="0" t="s">
        <v>8904</v>
      </c>
      <c r="AC711" s="0" t="s">
        <v>62</v>
      </c>
      <c r="AD711" s="0" t="s">
        <v>62</v>
      </c>
      <c r="AE711" s="0" t="s">
        <v>62</v>
      </c>
      <c r="AF711" s="0" t="s">
        <v>7124</v>
      </c>
      <c r="AG711" s="0" t="s">
        <v>8905</v>
      </c>
      <c r="AH711" s="0" t="s">
        <v>7124</v>
      </c>
      <c r="AI711" s="0" t="s">
        <v>8905</v>
      </c>
      <c r="AJ711" s="0" t="s">
        <v>7124</v>
      </c>
      <c r="AK711" s="0" t="s">
        <v>8905</v>
      </c>
      <c r="AL711" s="0" t="s">
        <v>7061</v>
      </c>
    </row>
    <row customHeight="1" ht="11.25">
      <c r="A712" s="0" t="s">
        <v>22</v>
      </c>
      <c r="B712" s="0" t="s">
        <v>48</v>
      </c>
      <c r="C712" s="0" t="s">
        <v>50</v>
      </c>
      <c r="D712" s="0" t="s">
        <v>22</v>
      </c>
      <c r="E712" s="0" t="s">
        <v>8907</v>
      </c>
      <c r="F712" s="0" t="s">
        <v>4556</v>
      </c>
      <c r="G712" s="0" t="s">
        <v>167</v>
      </c>
      <c r="H712" s="0" t="s">
        <v>167</v>
      </c>
      <c r="I712" s="0" t="s">
        <v>168</v>
      </c>
      <c r="J712" s="0" t="s">
        <v>8908</v>
      </c>
      <c r="K712" s="0" t="s">
        <v>8909</v>
      </c>
      <c r="L712" s="0" t="s">
        <v>7609</v>
      </c>
      <c r="M712" s="0" t="s">
        <v>8910</v>
      </c>
      <c r="N712" s="0" t="s">
        <v>137</v>
      </c>
      <c r="O712" s="0" t="s">
        <v>167</v>
      </c>
      <c r="P712" s="0" t="s">
        <v>167</v>
      </c>
      <c r="Q712" s="0" t="s">
        <v>168</v>
      </c>
      <c r="R712" s="0" t="s">
        <v>8908</v>
      </c>
      <c r="S712" s="0" t="s">
        <v>8909</v>
      </c>
      <c r="T712" s="0" t="s">
        <v>7043</v>
      </c>
      <c r="U712" s="0" t="s">
        <v>7044</v>
      </c>
      <c r="V712" s="0" t="s">
        <v>764</v>
      </c>
      <c r="W712" s="0" t="s">
        <v>7045</v>
      </c>
      <c r="X712" s="0" t="s">
        <v>7046</v>
      </c>
      <c r="Y712" s="0" t="s">
        <v>7044</v>
      </c>
      <c r="Z712" s="0" t="s">
        <v>8911</v>
      </c>
      <c r="AA712" s="0" t="s">
        <v>8912</v>
      </c>
      <c r="AB712" s="0" t="s">
        <v>8913</v>
      </c>
      <c r="AC712" s="0" t="s">
        <v>62</v>
      </c>
      <c r="AD712" s="0" t="s">
        <v>62</v>
      </c>
      <c r="AE712" s="0" t="s">
        <v>62</v>
      </c>
      <c r="AF712" s="0" t="s">
        <v>7189</v>
      </c>
      <c r="AG712" s="0" t="s">
        <v>8914</v>
      </c>
      <c r="AH712" s="0" t="s">
        <v>7189</v>
      </c>
      <c r="AI712" s="0" t="s">
        <v>8915</v>
      </c>
      <c r="AJ712" s="0" t="s">
        <v>7189</v>
      </c>
      <c r="AK712" s="0" t="s">
        <v>8915</v>
      </c>
      <c r="AL712" s="0" t="s">
        <v>7061</v>
      </c>
    </row>
    <row customHeight="1" ht="11.25">
      <c r="A713" s="0" t="s">
        <v>22</v>
      </c>
      <c r="B713" s="0" t="s">
        <v>48</v>
      </c>
      <c r="C713" s="0" t="s">
        <v>50</v>
      </c>
      <c r="D713" s="0" t="s">
        <v>22</v>
      </c>
      <c r="E713" s="0" t="s">
        <v>8907</v>
      </c>
      <c r="F713" s="0" t="s">
        <v>4556</v>
      </c>
      <c r="G713" s="0" t="s">
        <v>167</v>
      </c>
      <c r="H713" s="0" t="s">
        <v>167</v>
      </c>
      <c r="I713" s="0" t="s">
        <v>168</v>
      </c>
      <c r="J713" s="0" t="s">
        <v>8908</v>
      </c>
      <c r="K713" s="0" t="s">
        <v>8909</v>
      </c>
      <c r="L713" s="0" t="s">
        <v>7609</v>
      </c>
      <c r="M713" s="0" t="s">
        <v>8910</v>
      </c>
      <c r="N713" s="0" t="s">
        <v>137</v>
      </c>
      <c r="O713" s="0" t="s">
        <v>167</v>
      </c>
      <c r="P713" s="0" t="s">
        <v>167</v>
      </c>
      <c r="Q713" s="0" t="s">
        <v>168</v>
      </c>
      <c r="R713" s="0" t="s">
        <v>8908</v>
      </c>
      <c r="S713" s="0" t="s">
        <v>8909</v>
      </c>
      <c r="T713" s="0" t="s">
        <v>7043</v>
      </c>
      <c r="U713" s="0" t="s">
        <v>7044</v>
      </c>
      <c r="V713" s="0" t="s">
        <v>764</v>
      </c>
      <c r="W713" s="0" t="s">
        <v>7045</v>
      </c>
      <c r="X713" s="0" t="s">
        <v>7046</v>
      </c>
      <c r="Y713" s="0" t="s">
        <v>7044</v>
      </c>
      <c r="Z713" s="0" t="s">
        <v>8911</v>
      </c>
      <c r="AA713" s="0" t="s">
        <v>8912</v>
      </c>
      <c r="AB713" s="0" t="s">
        <v>8913</v>
      </c>
      <c r="AC713" s="0" t="s">
        <v>62</v>
      </c>
      <c r="AD713" s="0" t="s">
        <v>62</v>
      </c>
      <c r="AE713" s="0" t="s">
        <v>62</v>
      </c>
      <c r="AF713" s="0" t="s">
        <v>7189</v>
      </c>
      <c r="AG713" s="0" t="s">
        <v>8914</v>
      </c>
      <c r="AH713" s="0" t="s">
        <v>7189</v>
      </c>
      <c r="AI713" s="0" t="s">
        <v>8914</v>
      </c>
      <c r="AJ713" s="0" t="s">
        <v>7189</v>
      </c>
      <c r="AK713" s="0" t="s">
        <v>8914</v>
      </c>
      <c r="AL713" s="0" t="s">
        <v>7061</v>
      </c>
    </row>
    <row customHeight="1" ht="11.25">
      <c r="A714" s="0" t="s">
        <v>22</v>
      </c>
      <c r="B714" s="0" t="s">
        <v>48</v>
      </c>
      <c r="C714" s="0" t="s">
        <v>50</v>
      </c>
      <c r="D714" s="0" t="s">
        <v>22</v>
      </c>
      <c r="E714" s="0" t="s">
        <v>8916</v>
      </c>
      <c r="F714" s="0" t="s">
        <v>4556</v>
      </c>
      <c r="G714" s="0" t="s">
        <v>167</v>
      </c>
      <c r="H714" s="0" t="s">
        <v>167</v>
      </c>
      <c r="I714" s="0" t="s">
        <v>168</v>
      </c>
      <c r="J714" s="0" t="s">
        <v>8908</v>
      </c>
      <c r="K714" s="0" t="s">
        <v>8909</v>
      </c>
      <c r="L714" s="0" t="s">
        <v>8917</v>
      </c>
      <c r="M714" s="0" t="s">
        <v>8918</v>
      </c>
      <c r="N714" s="0" t="s">
        <v>137</v>
      </c>
      <c r="O714" s="0" t="s">
        <v>167</v>
      </c>
      <c r="P714" s="0" t="s">
        <v>167</v>
      </c>
      <c r="Q714" s="0" t="s">
        <v>168</v>
      </c>
      <c r="R714" s="0" t="s">
        <v>8908</v>
      </c>
      <c r="S714" s="0" t="s">
        <v>8909</v>
      </c>
      <c r="T714" s="0" t="s">
        <v>7043</v>
      </c>
      <c r="U714" s="0" t="s">
        <v>7044</v>
      </c>
      <c r="V714" s="0" t="s">
        <v>764</v>
      </c>
      <c r="W714" s="0" t="s">
        <v>7045</v>
      </c>
      <c r="X714" s="0" t="s">
        <v>7046</v>
      </c>
      <c r="Y714" s="0" t="s">
        <v>7044</v>
      </c>
      <c r="Z714" s="0" t="s">
        <v>8911</v>
      </c>
      <c r="AA714" s="0" t="s">
        <v>8912</v>
      </c>
      <c r="AB714" s="0" t="s">
        <v>8913</v>
      </c>
      <c r="AC714" s="0" t="s">
        <v>62</v>
      </c>
      <c r="AD714" s="0" t="s">
        <v>62</v>
      </c>
      <c r="AE714" s="0" t="s">
        <v>62</v>
      </c>
      <c r="AF714" s="0" t="s">
        <v>8919</v>
      </c>
      <c r="AG714" s="0" t="s">
        <v>8920</v>
      </c>
      <c r="AH714" s="0" t="s">
        <v>8919</v>
      </c>
      <c r="AI714" s="0" t="s">
        <v>8920</v>
      </c>
      <c r="AJ714" s="0" t="s">
        <v>8919</v>
      </c>
      <c r="AK714" s="0" t="s">
        <v>8920</v>
      </c>
      <c r="AL714" s="0" t="s">
        <v>7061</v>
      </c>
    </row>
    <row customHeight="1" ht="11.25">
      <c r="A715" s="0" t="s">
        <v>22</v>
      </c>
      <c r="B715" s="0" t="s">
        <v>48</v>
      </c>
      <c r="C715" s="0" t="s">
        <v>50</v>
      </c>
      <c r="D715" s="0" t="s">
        <v>22</v>
      </c>
      <c r="E715" s="0" t="s">
        <v>8916</v>
      </c>
      <c r="F715" s="0" t="s">
        <v>4556</v>
      </c>
      <c r="G715" s="0" t="s">
        <v>167</v>
      </c>
      <c r="H715" s="0" t="s">
        <v>167</v>
      </c>
      <c r="I715" s="0" t="s">
        <v>168</v>
      </c>
      <c r="J715" s="0" t="s">
        <v>8908</v>
      </c>
      <c r="K715" s="0" t="s">
        <v>8909</v>
      </c>
      <c r="L715" s="0" t="s">
        <v>8917</v>
      </c>
      <c r="M715" s="0" t="s">
        <v>8918</v>
      </c>
      <c r="N715" s="0" t="s">
        <v>137</v>
      </c>
      <c r="O715" s="0" t="s">
        <v>167</v>
      </c>
      <c r="P715" s="0" t="s">
        <v>167</v>
      </c>
      <c r="Q715" s="0" t="s">
        <v>168</v>
      </c>
      <c r="R715" s="0" t="s">
        <v>8908</v>
      </c>
      <c r="S715" s="0" t="s">
        <v>8909</v>
      </c>
      <c r="T715" s="0" t="s">
        <v>7043</v>
      </c>
      <c r="U715" s="0" t="s">
        <v>7044</v>
      </c>
      <c r="V715" s="0" t="s">
        <v>764</v>
      </c>
      <c r="W715" s="0" t="s">
        <v>7045</v>
      </c>
      <c r="X715" s="0" t="s">
        <v>7046</v>
      </c>
      <c r="Y715" s="0" t="s">
        <v>7044</v>
      </c>
      <c r="Z715" s="0" t="s">
        <v>8911</v>
      </c>
      <c r="AA715" s="0" t="s">
        <v>8912</v>
      </c>
      <c r="AB715" s="0" t="s">
        <v>8913</v>
      </c>
      <c r="AC715" s="0" t="s">
        <v>62</v>
      </c>
      <c r="AD715" s="0" t="s">
        <v>62</v>
      </c>
      <c r="AE715" s="0" t="s">
        <v>62</v>
      </c>
      <c r="AF715" s="0" t="s">
        <v>8919</v>
      </c>
      <c r="AG715" s="0" t="s">
        <v>8920</v>
      </c>
      <c r="AH715" s="0" t="s">
        <v>8919</v>
      </c>
      <c r="AI715" s="0" t="s">
        <v>7776</v>
      </c>
      <c r="AJ715" s="0" t="s">
        <v>8919</v>
      </c>
      <c r="AK715" s="0" t="s">
        <v>7776</v>
      </c>
      <c r="AL715" s="0" t="s">
        <v>7061</v>
      </c>
    </row>
    <row customHeight="1" ht="11.25">
      <c r="A716" s="0" t="s">
        <v>22</v>
      </c>
      <c r="B716" s="0" t="s">
        <v>48</v>
      </c>
      <c r="C716" s="0" t="s">
        <v>50</v>
      </c>
      <c r="D716" s="0" t="s">
        <v>22</v>
      </c>
      <c r="E716" s="0" t="s">
        <v>8921</v>
      </c>
      <c r="F716" s="0" t="s">
        <v>4556</v>
      </c>
      <c r="G716" s="0" t="s">
        <v>167</v>
      </c>
      <c r="H716" s="0" t="s">
        <v>167</v>
      </c>
      <c r="I716" s="0" t="s">
        <v>168</v>
      </c>
      <c r="J716" s="0" t="s">
        <v>8922</v>
      </c>
      <c r="K716" s="0" t="s">
        <v>8923</v>
      </c>
      <c r="L716" s="0" t="s">
        <v>7955</v>
      </c>
      <c r="M716" s="0" t="s">
        <v>115</v>
      </c>
      <c r="N716" s="0" t="s">
        <v>137</v>
      </c>
      <c r="O716" s="0" t="s">
        <v>167</v>
      </c>
      <c r="P716" s="0" t="s">
        <v>167</v>
      </c>
      <c r="Q716" s="0" t="s">
        <v>168</v>
      </c>
      <c r="R716" s="0" t="s">
        <v>8922</v>
      </c>
      <c r="S716" s="0" t="s">
        <v>8923</v>
      </c>
      <c r="T716" s="0" t="s">
        <v>7043</v>
      </c>
      <c r="U716" s="0" t="s">
        <v>7044</v>
      </c>
      <c r="V716" s="0" t="s">
        <v>764</v>
      </c>
      <c r="W716" s="0" t="s">
        <v>7045</v>
      </c>
      <c r="X716" s="0" t="s">
        <v>7046</v>
      </c>
      <c r="Y716" s="0" t="s">
        <v>7044</v>
      </c>
      <c r="Z716" s="0" t="s">
        <v>8911</v>
      </c>
      <c r="AA716" s="0" t="s">
        <v>8912</v>
      </c>
      <c r="AB716" s="0" t="s">
        <v>8913</v>
      </c>
      <c r="AC716" s="0" t="s">
        <v>62</v>
      </c>
      <c r="AD716" s="0" t="s">
        <v>62</v>
      </c>
      <c r="AE716" s="0" t="s">
        <v>62</v>
      </c>
      <c r="AF716" s="0" t="s">
        <v>8080</v>
      </c>
      <c r="AG716" s="0" t="s">
        <v>7537</v>
      </c>
      <c r="AH716" s="0" t="s">
        <v>8080</v>
      </c>
      <c r="AI716" s="0" t="s">
        <v>7537</v>
      </c>
      <c r="AJ716" s="0" t="s">
        <v>8080</v>
      </c>
      <c r="AK716" s="0" t="s">
        <v>7537</v>
      </c>
      <c r="AL716" s="0" t="s">
        <v>7061</v>
      </c>
    </row>
    <row customHeight="1" ht="11.25">
      <c r="A717" s="0" t="s">
        <v>22</v>
      </c>
      <c r="B717" s="0" t="s">
        <v>48</v>
      </c>
      <c r="C717" s="0" t="s">
        <v>50</v>
      </c>
      <c r="D717" s="0" t="s">
        <v>22</v>
      </c>
      <c r="E717" s="0" t="s">
        <v>8921</v>
      </c>
      <c r="F717" s="0" t="s">
        <v>4556</v>
      </c>
      <c r="G717" s="0" t="s">
        <v>167</v>
      </c>
      <c r="H717" s="0" t="s">
        <v>167</v>
      </c>
      <c r="I717" s="0" t="s">
        <v>168</v>
      </c>
      <c r="J717" s="0" t="s">
        <v>8922</v>
      </c>
      <c r="K717" s="0" t="s">
        <v>8923</v>
      </c>
      <c r="L717" s="0" t="s">
        <v>7955</v>
      </c>
      <c r="M717" s="0" t="s">
        <v>115</v>
      </c>
      <c r="N717" s="0" t="s">
        <v>137</v>
      </c>
      <c r="O717" s="0" t="s">
        <v>167</v>
      </c>
      <c r="P717" s="0" t="s">
        <v>167</v>
      </c>
      <c r="Q717" s="0" t="s">
        <v>168</v>
      </c>
      <c r="R717" s="0" t="s">
        <v>8922</v>
      </c>
      <c r="S717" s="0" t="s">
        <v>8923</v>
      </c>
      <c r="T717" s="0" t="s">
        <v>7043</v>
      </c>
      <c r="U717" s="0" t="s">
        <v>7044</v>
      </c>
      <c r="V717" s="0" t="s">
        <v>764</v>
      </c>
      <c r="W717" s="0" t="s">
        <v>7045</v>
      </c>
      <c r="X717" s="0" t="s">
        <v>7046</v>
      </c>
      <c r="Y717" s="0" t="s">
        <v>7044</v>
      </c>
      <c r="Z717" s="0" t="s">
        <v>8911</v>
      </c>
      <c r="AA717" s="0" t="s">
        <v>8912</v>
      </c>
      <c r="AB717" s="0" t="s">
        <v>8913</v>
      </c>
      <c r="AC717" s="0" t="s">
        <v>62</v>
      </c>
      <c r="AD717" s="0" t="s">
        <v>62</v>
      </c>
      <c r="AE717" s="0" t="s">
        <v>62</v>
      </c>
      <c r="AF717" s="0" t="s">
        <v>8924</v>
      </c>
      <c r="AG717" s="0" t="s">
        <v>7537</v>
      </c>
      <c r="AH717" s="0" t="s">
        <v>7300</v>
      </c>
      <c r="AI717" s="0" t="s">
        <v>8925</v>
      </c>
      <c r="AJ717" s="0" t="s">
        <v>7300</v>
      </c>
      <c r="AK717" s="0" t="s">
        <v>8925</v>
      </c>
      <c r="AL717" s="0" t="s">
        <v>7061</v>
      </c>
    </row>
    <row customHeight="1" ht="11.25">
      <c r="A718" s="0" t="s">
        <v>22</v>
      </c>
      <c r="B718" s="0" t="s">
        <v>48</v>
      </c>
      <c r="C718" s="0" t="s">
        <v>50</v>
      </c>
      <c r="D718" s="0" t="s">
        <v>22</v>
      </c>
      <c r="E718" s="0" t="s">
        <v>8926</v>
      </c>
      <c r="F718" s="0" t="s">
        <v>4556</v>
      </c>
      <c r="G718" s="0" t="s">
        <v>167</v>
      </c>
      <c r="H718" s="0" t="s">
        <v>167</v>
      </c>
      <c r="I718" s="0" t="s">
        <v>168</v>
      </c>
      <c r="J718" s="0" t="s">
        <v>8927</v>
      </c>
      <c r="K718" s="0" t="s">
        <v>8928</v>
      </c>
      <c r="L718" s="0" t="s">
        <v>8929</v>
      </c>
      <c r="M718" s="0" t="s">
        <v>5225</v>
      </c>
      <c r="N718" s="0" t="s">
        <v>137</v>
      </c>
      <c r="O718" s="0" t="s">
        <v>167</v>
      </c>
      <c r="P718" s="0" t="s">
        <v>167</v>
      </c>
      <c r="Q718" s="0" t="s">
        <v>168</v>
      </c>
      <c r="R718" s="0" t="s">
        <v>8927</v>
      </c>
      <c r="S718" s="0" t="s">
        <v>8928</v>
      </c>
      <c r="T718" s="0" t="s">
        <v>7101</v>
      </c>
      <c r="U718" s="0" t="s">
        <v>7102</v>
      </c>
      <c r="V718" s="0" t="s">
        <v>764</v>
      </c>
      <c r="W718" s="0" t="s">
        <v>7045</v>
      </c>
      <c r="X718" s="0" t="s">
        <v>7569</v>
      </c>
      <c r="Y718" s="0" t="s">
        <v>7102</v>
      </c>
      <c r="Z718" s="0" t="s">
        <v>8930</v>
      </c>
      <c r="AA718" s="0" t="s">
        <v>8931</v>
      </c>
      <c r="AB718" s="0" t="s">
        <v>8932</v>
      </c>
      <c r="AC718" s="0" t="s">
        <v>62</v>
      </c>
      <c r="AD718" s="0" t="s">
        <v>62</v>
      </c>
      <c r="AE718" s="0" t="s">
        <v>62</v>
      </c>
      <c r="AF718" s="0" t="s">
        <v>7184</v>
      </c>
      <c r="AG718" s="0" t="s">
        <v>552</v>
      </c>
      <c r="AH718" s="0" t="s">
        <v>7184</v>
      </c>
      <c r="AI718" s="0" t="s">
        <v>552</v>
      </c>
      <c r="AJ718" s="0" t="s">
        <v>7184</v>
      </c>
      <c r="AK718" s="0" t="s">
        <v>552</v>
      </c>
      <c r="AL718" s="0" t="s">
        <v>8000</v>
      </c>
    </row>
    <row customHeight="1" ht="11.25">
      <c r="A719" s="0" t="s">
        <v>22</v>
      </c>
      <c r="B719" s="0" t="s">
        <v>48</v>
      </c>
      <c r="C719" s="0" t="s">
        <v>50</v>
      </c>
      <c r="D719" s="0" t="s">
        <v>22</v>
      </c>
      <c r="E719" s="0" t="s">
        <v>8933</v>
      </c>
      <c r="F719" s="0" t="s">
        <v>4556</v>
      </c>
      <c r="G719" s="0" t="s">
        <v>167</v>
      </c>
      <c r="H719" s="0" t="s">
        <v>167</v>
      </c>
      <c r="I719" s="0" t="s">
        <v>168</v>
      </c>
      <c r="J719" s="0" t="s">
        <v>8934</v>
      </c>
      <c r="K719" s="0" t="s">
        <v>8935</v>
      </c>
      <c r="L719" s="0" t="s">
        <v>8936</v>
      </c>
      <c r="M719" s="0" t="s">
        <v>7698</v>
      </c>
      <c r="N719" s="0" t="s">
        <v>137</v>
      </c>
      <c r="O719" s="0" t="s">
        <v>167</v>
      </c>
      <c r="P719" s="0" t="s">
        <v>167</v>
      </c>
      <c r="Q719" s="0" t="s">
        <v>168</v>
      </c>
      <c r="R719" s="0" t="s">
        <v>8934</v>
      </c>
      <c r="S719" s="0" t="s">
        <v>8935</v>
      </c>
      <c r="T719" s="0" t="s">
        <v>7043</v>
      </c>
      <c r="U719" s="0" t="s">
        <v>7044</v>
      </c>
      <c r="V719" s="0" t="s">
        <v>764</v>
      </c>
      <c r="W719" s="0" t="s">
        <v>7045</v>
      </c>
      <c r="X719" s="0" t="s">
        <v>7046</v>
      </c>
      <c r="Y719" s="0" t="s">
        <v>7044</v>
      </c>
      <c r="Z719" s="0" t="s">
        <v>8937</v>
      </c>
      <c r="AA719" s="0" t="s">
        <v>8938</v>
      </c>
      <c r="AB719" s="0" t="s">
        <v>8896</v>
      </c>
      <c r="AC719" s="0" t="s">
        <v>62</v>
      </c>
      <c r="AD719" s="0" t="s">
        <v>62</v>
      </c>
      <c r="AE719" s="0" t="s">
        <v>62</v>
      </c>
      <c r="AF719" s="0" t="s">
        <v>7184</v>
      </c>
      <c r="AG719" s="0" t="s">
        <v>7732</v>
      </c>
      <c r="AH719" s="0" t="s">
        <v>7184</v>
      </c>
      <c r="AI719" s="0" t="s">
        <v>8939</v>
      </c>
      <c r="AJ719" s="0" t="s">
        <v>7184</v>
      </c>
      <c r="AK719" s="0" t="s">
        <v>8939</v>
      </c>
      <c r="AL719" s="0" t="s">
        <v>7061</v>
      </c>
    </row>
    <row customHeight="1" ht="11.25">
      <c r="A720" s="0" t="s">
        <v>22</v>
      </c>
      <c r="B720" s="0" t="s">
        <v>48</v>
      </c>
      <c r="C720" s="0" t="s">
        <v>50</v>
      </c>
      <c r="D720" s="0" t="s">
        <v>22</v>
      </c>
      <c r="E720" s="0" t="s">
        <v>8933</v>
      </c>
      <c r="F720" s="0" t="s">
        <v>4556</v>
      </c>
      <c r="G720" s="0" t="s">
        <v>167</v>
      </c>
      <c r="H720" s="0" t="s">
        <v>167</v>
      </c>
      <c r="I720" s="0" t="s">
        <v>168</v>
      </c>
      <c r="J720" s="0" t="s">
        <v>8934</v>
      </c>
      <c r="K720" s="0" t="s">
        <v>8935</v>
      </c>
      <c r="L720" s="0" t="s">
        <v>8936</v>
      </c>
      <c r="M720" s="0" t="s">
        <v>7698</v>
      </c>
      <c r="N720" s="0" t="s">
        <v>137</v>
      </c>
      <c r="O720" s="0" t="s">
        <v>167</v>
      </c>
      <c r="P720" s="0" t="s">
        <v>167</v>
      </c>
      <c r="Q720" s="0" t="s">
        <v>168</v>
      </c>
      <c r="R720" s="0" t="s">
        <v>8934</v>
      </c>
      <c r="S720" s="0" t="s">
        <v>8935</v>
      </c>
      <c r="T720" s="0" t="s">
        <v>7043</v>
      </c>
      <c r="U720" s="0" t="s">
        <v>7044</v>
      </c>
      <c r="V720" s="0" t="s">
        <v>764</v>
      </c>
      <c r="W720" s="0" t="s">
        <v>7045</v>
      </c>
      <c r="X720" s="0" t="s">
        <v>7046</v>
      </c>
      <c r="Y720" s="0" t="s">
        <v>7044</v>
      </c>
      <c r="Z720" s="0" t="s">
        <v>8937</v>
      </c>
      <c r="AA720" s="0" t="s">
        <v>8938</v>
      </c>
      <c r="AB720" s="0" t="s">
        <v>8896</v>
      </c>
      <c r="AC720" s="0" t="s">
        <v>62</v>
      </c>
      <c r="AD720" s="0" t="s">
        <v>62</v>
      </c>
      <c r="AE720" s="0" t="s">
        <v>62</v>
      </c>
      <c r="AF720" s="0" t="s">
        <v>7184</v>
      </c>
      <c r="AG720" s="0" t="s">
        <v>7732</v>
      </c>
      <c r="AH720" s="0" t="s">
        <v>7184</v>
      </c>
      <c r="AI720" s="0" t="s">
        <v>7732</v>
      </c>
      <c r="AJ720" s="0" t="s">
        <v>7184</v>
      </c>
      <c r="AK720" s="0" t="s">
        <v>7732</v>
      </c>
      <c r="AL720" s="0" t="s">
        <v>7061</v>
      </c>
    </row>
    <row customHeight="1" ht="11.25">
      <c r="A721" s="0" t="s">
        <v>22</v>
      </c>
      <c r="B721" s="0" t="s">
        <v>48</v>
      </c>
      <c r="C721" s="0" t="s">
        <v>50</v>
      </c>
      <c r="D721" s="0" t="s">
        <v>22</v>
      </c>
      <c r="E721" s="0" t="s">
        <v>8940</v>
      </c>
      <c r="F721" s="0" t="s">
        <v>4556</v>
      </c>
      <c r="G721" s="0" t="s">
        <v>167</v>
      </c>
      <c r="H721" s="0" t="s">
        <v>167</v>
      </c>
      <c r="I721" s="0" t="s">
        <v>168</v>
      </c>
      <c r="J721" s="0" t="s">
        <v>8941</v>
      </c>
      <c r="K721" s="0" t="s">
        <v>8942</v>
      </c>
      <c r="L721" s="0" t="s">
        <v>7068</v>
      </c>
      <c r="M721" s="0" t="s">
        <v>8943</v>
      </c>
      <c r="N721" s="0" t="s">
        <v>137</v>
      </c>
      <c r="O721" s="0" t="s">
        <v>167</v>
      </c>
      <c r="P721" s="0" t="s">
        <v>167</v>
      </c>
      <c r="Q721" s="0" t="s">
        <v>168</v>
      </c>
      <c r="R721" s="0" t="s">
        <v>8941</v>
      </c>
      <c r="S721" s="0" t="s">
        <v>8942</v>
      </c>
      <c r="T721" s="0" t="s">
        <v>7043</v>
      </c>
      <c r="U721" s="0" t="s">
        <v>7044</v>
      </c>
      <c r="V721" s="0" t="s">
        <v>764</v>
      </c>
      <c r="W721" s="0" t="s">
        <v>7045</v>
      </c>
      <c r="X721" s="0" t="s">
        <v>7046</v>
      </c>
      <c r="Y721" s="0" t="s">
        <v>7044</v>
      </c>
      <c r="Z721" s="0" t="s">
        <v>8944</v>
      </c>
      <c r="AA721" s="0" t="s">
        <v>8945</v>
      </c>
      <c r="AB721" s="0" t="s">
        <v>8913</v>
      </c>
      <c r="AC721" s="0" t="s">
        <v>62</v>
      </c>
      <c r="AD721" s="0" t="s">
        <v>62</v>
      </c>
      <c r="AE721" s="0" t="s">
        <v>62</v>
      </c>
      <c r="AF721" s="0" t="s">
        <v>8946</v>
      </c>
      <c r="AG721" s="0" t="s">
        <v>8947</v>
      </c>
      <c r="AH721" s="0" t="s">
        <v>8946</v>
      </c>
      <c r="AI721" s="0" t="s">
        <v>8947</v>
      </c>
      <c r="AJ721" s="0" t="s">
        <v>8946</v>
      </c>
      <c r="AK721" s="0" t="s">
        <v>8947</v>
      </c>
      <c r="AL721" s="0" t="s">
        <v>7061</v>
      </c>
    </row>
    <row customHeight="1" ht="11.25">
      <c r="A722" s="0" t="s">
        <v>22</v>
      </c>
      <c r="B722" s="0" t="s">
        <v>48</v>
      </c>
      <c r="C722" s="0" t="s">
        <v>50</v>
      </c>
      <c r="D722" s="0" t="s">
        <v>22</v>
      </c>
      <c r="E722" s="0" t="s">
        <v>8940</v>
      </c>
      <c r="F722" s="0" t="s">
        <v>4556</v>
      </c>
      <c r="G722" s="0" t="s">
        <v>167</v>
      </c>
      <c r="H722" s="0" t="s">
        <v>167</v>
      </c>
      <c r="I722" s="0" t="s">
        <v>168</v>
      </c>
      <c r="J722" s="0" t="s">
        <v>8941</v>
      </c>
      <c r="K722" s="0" t="s">
        <v>8942</v>
      </c>
      <c r="L722" s="0" t="s">
        <v>7068</v>
      </c>
      <c r="M722" s="0" t="s">
        <v>8943</v>
      </c>
      <c r="N722" s="0" t="s">
        <v>137</v>
      </c>
      <c r="O722" s="0" t="s">
        <v>167</v>
      </c>
      <c r="P722" s="0" t="s">
        <v>167</v>
      </c>
      <c r="Q722" s="0" t="s">
        <v>168</v>
      </c>
      <c r="R722" s="0" t="s">
        <v>8941</v>
      </c>
      <c r="S722" s="0" t="s">
        <v>8942</v>
      </c>
      <c r="T722" s="0" t="s">
        <v>7043</v>
      </c>
      <c r="U722" s="0" t="s">
        <v>7044</v>
      </c>
      <c r="V722" s="0" t="s">
        <v>764</v>
      </c>
      <c r="W722" s="0" t="s">
        <v>7045</v>
      </c>
      <c r="X722" s="0" t="s">
        <v>7046</v>
      </c>
      <c r="Y722" s="0" t="s">
        <v>7044</v>
      </c>
      <c r="Z722" s="0" t="s">
        <v>8944</v>
      </c>
      <c r="AA722" s="0" t="s">
        <v>8945</v>
      </c>
      <c r="AB722" s="0" t="s">
        <v>8913</v>
      </c>
      <c r="AC722" s="0" t="s">
        <v>62</v>
      </c>
      <c r="AD722" s="0" t="s">
        <v>62</v>
      </c>
      <c r="AE722" s="0" t="s">
        <v>62</v>
      </c>
      <c r="AF722" s="0" t="s">
        <v>8946</v>
      </c>
      <c r="AG722" s="0" t="s">
        <v>8947</v>
      </c>
      <c r="AH722" s="0" t="s">
        <v>8946</v>
      </c>
      <c r="AI722" s="0" t="s">
        <v>8948</v>
      </c>
      <c r="AJ722" s="0" t="s">
        <v>8946</v>
      </c>
      <c r="AK722" s="0" t="s">
        <v>8948</v>
      </c>
      <c r="AL722" s="0" t="s">
        <v>7061</v>
      </c>
    </row>
    <row customHeight="1" ht="11.25">
      <c r="A723" s="0" t="s">
        <v>22</v>
      </c>
      <c r="B723" s="0" t="s">
        <v>48</v>
      </c>
      <c r="C723" s="0" t="s">
        <v>50</v>
      </c>
      <c r="D723" s="0" t="s">
        <v>22</v>
      </c>
      <c r="E723" s="0" t="s">
        <v>8949</v>
      </c>
      <c r="F723" s="0" t="s">
        <v>4556</v>
      </c>
      <c r="G723" s="0" t="s">
        <v>167</v>
      </c>
      <c r="H723" s="0" t="s">
        <v>167</v>
      </c>
      <c r="I723" s="0" t="s">
        <v>168</v>
      </c>
      <c r="J723" s="0" t="s">
        <v>8950</v>
      </c>
      <c r="K723" s="0" t="s">
        <v>8951</v>
      </c>
      <c r="L723" s="0" t="s">
        <v>8952</v>
      </c>
      <c r="M723" s="0" t="s">
        <v>8953</v>
      </c>
      <c r="N723" s="0" t="s">
        <v>137</v>
      </c>
      <c r="O723" s="0" t="s">
        <v>167</v>
      </c>
      <c r="P723" s="0" t="s">
        <v>167</v>
      </c>
      <c r="Q723" s="0" t="s">
        <v>168</v>
      </c>
      <c r="R723" s="0" t="s">
        <v>8950</v>
      </c>
      <c r="S723" s="0" t="s">
        <v>8951</v>
      </c>
      <c r="T723" s="0" t="s">
        <v>7101</v>
      </c>
      <c r="U723" s="0" t="s">
        <v>7102</v>
      </c>
      <c r="V723" s="0" t="s">
        <v>764</v>
      </c>
      <c r="W723" s="0" t="s">
        <v>7045</v>
      </c>
      <c r="X723" s="0" t="s">
        <v>7103</v>
      </c>
      <c r="Y723" s="0" t="s">
        <v>7102</v>
      </c>
      <c r="Z723" s="0" t="s">
        <v>8954</v>
      </c>
      <c r="AA723" s="0" t="s">
        <v>8955</v>
      </c>
      <c r="AB723" s="0" t="s">
        <v>8956</v>
      </c>
      <c r="AC723" s="0" t="s">
        <v>62</v>
      </c>
      <c r="AD723" s="0" t="s">
        <v>62</v>
      </c>
      <c r="AE723" s="0" t="s">
        <v>62</v>
      </c>
      <c r="AF723" s="0" t="s">
        <v>7189</v>
      </c>
      <c r="AG723" s="0" t="s">
        <v>8957</v>
      </c>
      <c r="AH723" s="0" t="s">
        <v>7189</v>
      </c>
      <c r="AI723" s="0" t="s">
        <v>8958</v>
      </c>
      <c r="AJ723" s="0" t="s">
        <v>7189</v>
      </c>
      <c r="AK723" s="0" t="s">
        <v>8958</v>
      </c>
      <c r="AL723" s="0" t="s">
        <v>7061</v>
      </c>
    </row>
    <row customHeight="1" ht="11.25">
      <c r="A724" s="0" t="s">
        <v>22</v>
      </c>
      <c r="B724" s="0" t="s">
        <v>48</v>
      </c>
      <c r="C724" s="0" t="s">
        <v>50</v>
      </c>
      <c r="D724" s="0" t="s">
        <v>22</v>
      </c>
      <c r="E724" s="0" t="s">
        <v>8949</v>
      </c>
      <c r="F724" s="0" t="s">
        <v>4556</v>
      </c>
      <c r="G724" s="0" t="s">
        <v>167</v>
      </c>
      <c r="H724" s="0" t="s">
        <v>167</v>
      </c>
      <c r="I724" s="0" t="s">
        <v>168</v>
      </c>
      <c r="J724" s="0" t="s">
        <v>8950</v>
      </c>
      <c r="K724" s="0" t="s">
        <v>8951</v>
      </c>
      <c r="L724" s="0" t="s">
        <v>8952</v>
      </c>
      <c r="M724" s="0" t="s">
        <v>8953</v>
      </c>
      <c r="N724" s="0" t="s">
        <v>137</v>
      </c>
      <c r="O724" s="0" t="s">
        <v>167</v>
      </c>
      <c r="P724" s="0" t="s">
        <v>167</v>
      </c>
      <c r="Q724" s="0" t="s">
        <v>168</v>
      </c>
      <c r="R724" s="0" t="s">
        <v>8950</v>
      </c>
      <c r="S724" s="0" t="s">
        <v>8951</v>
      </c>
      <c r="T724" s="0" t="s">
        <v>7101</v>
      </c>
      <c r="U724" s="0" t="s">
        <v>7102</v>
      </c>
      <c r="V724" s="0" t="s">
        <v>764</v>
      </c>
      <c r="W724" s="0" t="s">
        <v>7045</v>
      </c>
      <c r="X724" s="0" t="s">
        <v>7103</v>
      </c>
      <c r="Y724" s="0" t="s">
        <v>7102</v>
      </c>
      <c r="Z724" s="0" t="s">
        <v>8954</v>
      </c>
      <c r="AA724" s="0" t="s">
        <v>8955</v>
      </c>
      <c r="AB724" s="0" t="s">
        <v>8956</v>
      </c>
      <c r="AC724" s="0" t="s">
        <v>62</v>
      </c>
      <c r="AD724" s="0" t="s">
        <v>62</v>
      </c>
      <c r="AE724" s="0" t="s">
        <v>62</v>
      </c>
      <c r="AF724" s="0" t="s">
        <v>7189</v>
      </c>
      <c r="AG724" s="0" t="s">
        <v>8957</v>
      </c>
      <c r="AH724" s="0" t="s">
        <v>7189</v>
      </c>
      <c r="AI724" s="0" t="s">
        <v>8957</v>
      </c>
      <c r="AJ724" s="0" t="s">
        <v>7189</v>
      </c>
      <c r="AK724" s="0" t="s">
        <v>8957</v>
      </c>
      <c r="AL724" s="0" t="s">
        <v>7061</v>
      </c>
    </row>
    <row customHeight="1" ht="11.25">
      <c r="A725" s="0" t="s">
        <v>22</v>
      </c>
      <c r="B725" s="0" t="s">
        <v>48</v>
      </c>
      <c r="C725" s="0" t="s">
        <v>50</v>
      </c>
      <c r="D725" s="0" t="s">
        <v>22</v>
      </c>
      <c r="E725" s="0" t="s">
        <v>8959</v>
      </c>
      <c r="F725" s="0" t="s">
        <v>4556</v>
      </c>
      <c r="G725" s="0" t="s">
        <v>167</v>
      </c>
      <c r="H725" s="0" t="s">
        <v>167</v>
      </c>
      <c r="I725" s="0" t="s">
        <v>168</v>
      </c>
      <c r="J725" s="0" t="s">
        <v>8950</v>
      </c>
      <c r="K725" s="0" t="s">
        <v>8951</v>
      </c>
      <c r="L725" s="0" t="s">
        <v>8960</v>
      </c>
      <c r="M725" s="0" t="s">
        <v>150</v>
      </c>
      <c r="N725" s="0" t="s">
        <v>137</v>
      </c>
      <c r="O725" s="0" t="s">
        <v>167</v>
      </c>
      <c r="P725" s="0" t="s">
        <v>167</v>
      </c>
      <c r="Q725" s="0" t="s">
        <v>168</v>
      </c>
      <c r="R725" s="0" t="s">
        <v>8950</v>
      </c>
      <c r="S725" s="0" t="s">
        <v>8951</v>
      </c>
      <c r="T725" s="0" t="s">
        <v>7043</v>
      </c>
      <c r="U725" s="0" t="s">
        <v>7044</v>
      </c>
      <c r="V725" s="0" t="s">
        <v>764</v>
      </c>
      <c r="W725" s="0" t="s">
        <v>7045</v>
      </c>
      <c r="X725" s="0" t="s">
        <v>7046</v>
      </c>
      <c r="Y725" s="0" t="s">
        <v>7044</v>
      </c>
      <c r="Z725" s="0" t="s">
        <v>8937</v>
      </c>
      <c r="AA725" s="0" t="s">
        <v>8938</v>
      </c>
      <c r="AB725" s="0" t="s">
        <v>8896</v>
      </c>
      <c r="AC725" s="0" t="s">
        <v>62</v>
      </c>
      <c r="AD725" s="0" t="s">
        <v>62</v>
      </c>
      <c r="AE725" s="0" t="s">
        <v>62</v>
      </c>
      <c r="AF725" s="0" t="s">
        <v>7300</v>
      </c>
      <c r="AG725" s="0" t="s">
        <v>8961</v>
      </c>
      <c r="AH725" s="0" t="s">
        <v>7300</v>
      </c>
      <c r="AI725" s="0" t="s">
        <v>8961</v>
      </c>
      <c r="AJ725" s="0" t="s">
        <v>7300</v>
      </c>
      <c r="AK725" s="0" t="s">
        <v>8961</v>
      </c>
      <c r="AL725" s="0" t="s">
        <v>7061</v>
      </c>
    </row>
    <row customHeight="1" ht="11.25">
      <c r="A726" s="0" t="s">
        <v>22</v>
      </c>
      <c r="B726" s="0" t="s">
        <v>48</v>
      </c>
      <c r="C726" s="0" t="s">
        <v>50</v>
      </c>
      <c r="D726" s="0" t="s">
        <v>22</v>
      </c>
      <c r="E726" s="0" t="s">
        <v>8959</v>
      </c>
      <c r="F726" s="0" t="s">
        <v>4556</v>
      </c>
      <c r="G726" s="0" t="s">
        <v>167</v>
      </c>
      <c r="H726" s="0" t="s">
        <v>167</v>
      </c>
      <c r="I726" s="0" t="s">
        <v>168</v>
      </c>
      <c r="J726" s="0" t="s">
        <v>8950</v>
      </c>
      <c r="K726" s="0" t="s">
        <v>8951</v>
      </c>
      <c r="L726" s="0" t="s">
        <v>8960</v>
      </c>
      <c r="M726" s="0" t="s">
        <v>150</v>
      </c>
      <c r="N726" s="0" t="s">
        <v>137</v>
      </c>
      <c r="O726" s="0" t="s">
        <v>167</v>
      </c>
      <c r="P726" s="0" t="s">
        <v>167</v>
      </c>
      <c r="Q726" s="0" t="s">
        <v>168</v>
      </c>
      <c r="R726" s="0" t="s">
        <v>8950</v>
      </c>
      <c r="S726" s="0" t="s">
        <v>8951</v>
      </c>
      <c r="T726" s="0" t="s">
        <v>7043</v>
      </c>
      <c r="U726" s="0" t="s">
        <v>7044</v>
      </c>
      <c r="V726" s="0" t="s">
        <v>764</v>
      </c>
      <c r="W726" s="0" t="s">
        <v>7045</v>
      </c>
      <c r="X726" s="0" t="s">
        <v>7046</v>
      </c>
      <c r="Y726" s="0" t="s">
        <v>7044</v>
      </c>
      <c r="Z726" s="0" t="s">
        <v>8937</v>
      </c>
      <c r="AA726" s="0" t="s">
        <v>8938</v>
      </c>
      <c r="AB726" s="0" t="s">
        <v>8896</v>
      </c>
      <c r="AC726" s="0" t="s">
        <v>62</v>
      </c>
      <c r="AD726" s="0" t="s">
        <v>62</v>
      </c>
      <c r="AE726" s="0" t="s">
        <v>62</v>
      </c>
      <c r="AF726" s="0" t="s">
        <v>7300</v>
      </c>
      <c r="AG726" s="0" t="s">
        <v>8961</v>
      </c>
      <c r="AH726" s="0" t="s">
        <v>7300</v>
      </c>
      <c r="AI726" s="0" t="s">
        <v>8961</v>
      </c>
      <c r="AJ726" s="0" t="s">
        <v>7300</v>
      </c>
      <c r="AK726" s="0" t="s">
        <v>8961</v>
      </c>
      <c r="AL726" s="0" t="s">
        <v>7061</v>
      </c>
    </row>
    <row customHeight="1" ht="11.25">
      <c r="A727" s="0" t="s">
        <v>22</v>
      </c>
      <c r="B727" s="0" t="s">
        <v>48</v>
      </c>
      <c r="C727" s="0" t="s">
        <v>50</v>
      </c>
      <c r="D727" s="0" t="s">
        <v>22</v>
      </c>
      <c r="E727" s="0" t="s">
        <v>8962</v>
      </c>
      <c r="F727" s="0" t="s">
        <v>4556</v>
      </c>
      <c r="G727" s="0" t="s">
        <v>167</v>
      </c>
      <c r="H727" s="0" t="s">
        <v>167</v>
      </c>
      <c r="I727" s="0" t="s">
        <v>168</v>
      </c>
      <c r="J727" s="0" t="s">
        <v>8950</v>
      </c>
      <c r="K727" s="0" t="s">
        <v>8951</v>
      </c>
      <c r="L727" s="0" t="s">
        <v>8960</v>
      </c>
      <c r="M727" s="0" t="s">
        <v>214</v>
      </c>
      <c r="N727" s="0" t="s">
        <v>137</v>
      </c>
      <c r="O727" s="0" t="s">
        <v>167</v>
      </c>
      <c r="P727" s="0" t="s">
        <v>167</v>
      </c>
      <c r="Q727" s="0" t="s">
        <v>168</v>
      </c>
      <c r="R727" s="0" t="s">
        <v>8950</v>
      </c>
      <c r="S727" s="0" t="s">
        <v>8951</v>
      </c>
      <c r="T727" s="0" t="s">
        <v>7043</v>
      </c>
      <c r="U727" s="0" t="s">
        <v>7044</v>
      </c>
      <c r="V727" s="0" t="s">
        <v>764</v>
      </c>
      <c r="W727" s="0" t="s">
        <v>7045</v>
      </c>
      <c r="X727" s="0" t="s">
        <v>7046</v>
      </c>
      <c r="Y727" s="0" t="s">
        <v>7044</v>
      </c>
      <c r="Z727" s="0" t="s">
        <v>8937</v>
      </c>
      <c r="AA727" s="0" t="s">
        <v>8938</v>
      </c>
      <c r="AB727" s="0" t="s">
        <v>8896</v>
      </c>
      <c r="AC727" s="0" t="s">
        <v>62</v>
      </c>
      <c r="AD727" s="0" t="s">
        <v>62</v>
      </c>
      <c r="AE727" s="0" t="s">
        <v>62</v>
      </c>
      <c r="AF727" s="0" t="s">
        <v>7300</v>
      </c>
      <c r="AG727" s="0" t="s">
        <v>8963</v>
      </c>
      <c r="AH727" s="0" t="s">
        <v>7300</v>
      </c>
      <c r="AI727" s="0" t="s">
        <v>8963</v>
      </c>
      <c r="AJ727" s="0" t="s">
        <v>7300</v>
      </c>
      <c r="AK727" s="0" t="s">
        <v>8963</v>
      </c>
      <c r="AL727" s="0" t="s">
        <v>7061</v>
      </c>
    </row>
    <row customHeight="1" ht="11.25">
      <c r="A728" s="0" t="s">
        <v>22</v>
      </c>
      <c r="B728" s="0" t="s">
        <v>48</v>
      </c>
      <c r="C728" s="0" t="s">
        <v>50</v>
      </c>
      <c r="D728" s="0" t="s">
        <v>22</v>
      </c>
      <c r="E728" s="0" t="s">
        <v>8962</v>
      </c>
      <c r="F728" s="0" t="s">
        <v>4556</v>
      </c>
      <c r="G728" s="0" t="s">
        <v>167</v>
      </c>
      <c r="H728" s="0" t="s">
        <v>167</v>
      </c>
      <c r="I728" s="0" t="s">
        <v>168</v>
      </c>
      <c r="J728" s="0" t="s">
        <v>8950</v>
      </c>
      <c r="K728" s="0" t="s">
        <v>8951</v>
      </c>
      <c r="L728" s="0" t="s">
        <v>8960</v>
      </c>
      <c r="M728" s="0" t="s">
        <v>214</v>
      </c>
      <c r="N728" s="0" t="s">
        <v>137</v>
      </c>
      <c r="O728" s="0" t="s">
        <v>167</v>
      </c>
      <c r="P728" s="0" t="s">
        <v>167</v>
      </c>
      <c r="Q728" s="0" t="s">
        <v>168</v>
      </c>
      <c r="R728" s="0" t="s">
        <v>8950</v>
      </c>
      <c r="S728" s="0" t="s">
        <v>8951</v>
      </c>
      <c r="T728" s="0" t="s">
        <v>7043</v>
      </c>
      <c r="U728" s="0" t="s">
        <v>7044</v>
      </c>
      <c r="V728" s="0" t="s">
        <v>764</v>
      </c>
      <c r="W728" s="0" t="s">
        <v>7045</v>
      </c>
      <c r="X728" s="0" t="s">
        <v>7046</v>
      </c>
      <c r="Y728" s="0" t="s">
        <v>7044</v>
      </c>
      <c r="Z728" s="0" t="s">
        <v>8937</v>
      </c>
      <c r="AA728" s="0" t="s">
        <v>8938</v>
      </c>
      <c r="AB728" s="0" t="s">
        <v>8896</v>
      </c>
      <c r="AC728" s="0" t="s">
        <v>62</v>
      </c>
      <c r="AD728" s="0" t="s">
        <v>62</v>
      </c>
      <c r="AE728" s="0" t="s">
        <v>62</v>
      </c>
      <c r="AF728" s="0" t="s">
        <v>7300</v>
      </c>
      <c r="AG728" s="0" t="s">
        <v>8963</v>
      </c>
      <c r="AH728" s="0" t="s">
        <v>8964</v>
      </c>
      <c r="AI728" s="0" t="s">
        <v>8965</v>
      </c>
      <c r="AJ728" s="0" t="s">
        <v>8964</v>
      </c>
      <c r="AK728" s="0" t="s">
        <v>8965</v>
      </c>
      <c r="AL728" s="0" t="s">
        <v>7061</v>
      </c>
    </row>
    <row customHeight="1" ht="11.25">
      <c r="A729" s="0" t="s">
        <v>22</v>
      </c>
      <c r="B729" s="0" t="s">
        <v>48</v>
      </c>
      <c r="C729" s="0" t="s">
        <v>50</v>
      </c>
      <c r="D729" s="0" t="s">
        <v>22</v>
      </c>
      <c r="E729" s="0" t="s">
        <v>8966</v>
      </c>
      <c r="F729" s="0" t="s">
        <v>4556</v>
      </c>
      <c r="G729" s="0" t="s">
        <v>167</v>
      </c>
      <c r="H729" s="0" t="s">
        <v>167</v>
      </c>
      <c r="I729" s="0" t="s">
        <v>168</v>
      </c>
      <c r="J729" s="0" t="s">
        <v>8950</v>
      </c>
      <c r="K729" s="0" t="s">
        <v>8951</v>
      </c>
      <c r="L729" s="0" t="s">
        <v>8967</v>
      </c>
      <c r="M729" s="0" t="s">
        <v>150</v>
      </c>
      <c r="N729" s="0" t="s">
        <v>137</v>
      </c>
      <c r="O729" s="0" t="s">
        <v>167</v>
      </c>
      <c r="P729" s="0" t="s">
        <v>167</v>
      </c>
      <c r="Q729" s="0" t="s">
        <v>168</v>
      </c>
      <c r="R729" s="0" t="s">
        <v>8950</v>
      </c>
      <c r="S729" s="0" t="s">
        <v>8951</v>
      </c>
      <c r="T729" s="0" t="s">
        <v>7101</v>
      </c>
      <c r="U729" s="0" t="s">
        <v>7481</v>
      </c>
      <c r="V729" s="0" t="s">
        <v>764</v>
      </c>
      <c r="W729" s="0" t="s">
        <v>7045</v>
      </c>
      <c r="X729" s="0" t="s">
        <v>7281</v>
      </c>
      <c r="Y729" s="0" t="s">
        <v>7990</v>
      </c>
      <c r="Z729" s="0" t="s">
        <v>4590</v>
      </c>
      <c r="AA729" s="0" t="s">
        <v>7991</v>
      </c>
      <c r="AB729" s="0" t="s">
        <v>7283</v>
      </c>
      <c r="AC729" s="0" t="s">
        <v>62</v>
      </c>
      <c r="AD729" s="0" t="s">
        <v>62</v>
      </c>
      <c r="AE729" s="0" t="s">
        <v>62</v>
      </c>
      <c r="AF729" s="0" t="s">
        <v>7189</v>
      </c>
      <c r="AG729" s="0" t="s">
        <v>8968</v>
      </c>
      <c r="AH729" s="0" t="s">
        <v>7189</v>
      </c>
      <c r="AI729" s="0" t="s">
        <v>8969</v>
      </c>
      <c r="AJ729" s="0" t="s">
        <v>7189</v>
      </c>
      <c r="AK729" s="0" t="s">
        <v>8969</v>
      </c>
      <c r="AL729" s="0" t="s">
        <v>7061</v>
      </c>
    </row>
    <row customHeight="1" ht="11.25">
      <c r="A730" s="0" t="s">
        <v>22</v>
      </c>
      <c r="B730" s="0" t="s">
        <v>48</v>
      </c>
      <c r="C730" s="0" t="s">
        <v>50</v>
      </c>
      <c r="D730" s="0" t="s">
        <v>22</v>
      </c>
      <c r="E730" s="0" t="s">
        <v>8966</v>
      </c>
      <c r="F730" s="0" t="s">
        <v>4556</v>
      </c>
      <c r="G730" s="0" t="s">
        <v>167</v>
      </c>
      <c r="H730" s="0" t="s">
        <v>167</v>
      </c>
      <c r="I730" s="0" t="s">
        <v>168</v>
      </c>
      <c r="J730" s="0" t="s">
        <v>8950</v>
      </c>
      <c r="K730" s="0" t="s">
        <v>8951</v>
      </c>
      <c r="L730" s="0" t="s">
        <v>8967</v>
      </c>
      <c r="M730" s="0" t="s">
        <v>150</v>
      </c>
      <c r="N730" s="0" t="s">
        <v>137</v>
      </c>
      <c r="O730" s="0" t="s">
        <v>167</v>
      </c>
      <c r="P730" s="0" t="s">
        <v>167</v>
      </c>
      <c r="Q730" s="0" t="s">
        <v>168</v>
      </c>
      <c r="R730" s="0" t="s">
        <v>8950</v>
      </c>
      <c r="S730" s="0" t="s">
        <v>8951</v>
      </c>
      <c r="T730" s="0" t="s">
        <v>7101</v>
      </c>
      <c r="U730" s="0" t="s">
        <v>7481</v>
      </c>
      <c r="V730" s="0" t="s">
        <v>764</v>
      </c>
      <c r="W730" s="0" t="s">
        <v>7045</v>
      </c>
      <c r="X730" s="0" t="s">
        <v>7281</v>
      </c>
      <c r="Y730" s="0" t="s">
        <v>7990</v>
      </c>
      <c r="Z730" s="0" t="s">
        <v>4590</v>
      </c>
      <c r="AA730" s="0" t="s">
        <v>7991</v>
      </c>
      <c r="AB730" s="0" t="s">
        <v>7283</v>
      </c>
      <c r="AC730" s="0" t="s">
        <v>62</v>
      </c>
      <c r="AD730" s="0" t="s">
        <v>62</v>
      </c>
      <c r="AE730" s="0" t="s">
        <v>62</v>
      </c>
      <c r="AF730" s="0" t="s">
        <v>7189</v>
      </c>
      <c r="AG730" s="0" t="s">
        <v>8968</v>
      </c>
      <c r="AH730" s="0" t="s">
        <v>7189</v>
      </c>
      <c r="AI730" s="0" t="s">
        <v>8969</v>
      </c>
      <c r="AJ730" s="0" t="s">
        <v>7189</v>
      </c>
      <c r="AK730" s="0" t="s">
        <v>8969</v>
      </c>
      <c r="AL730" s="0" t="s">
        <v>7061</v>
      </c>
    </row>
    <row customHeight="1" ht="11.25">
      <c r="A731" s="0" t="s">
        <v>22</v>
      </c>
      <c r="B731" s="0" t="s">
        <v>48</v>
      </c>
      <c r="C731" s="0" t="s">
        <v>50</v>
      </c>
      <c r="D731" s="0" t="s">
        <v>22</v>
      </c>
      <c r="E731" s="0" t="s">
        <v>8970</v>
      </c>
      <c r="F731" s="0" t="s">
        <v>4556</v>
      </c>
      <c r="G731" s="0" t="s">
        <v>167</v>
      </c>
      <c r="H731" s="0" t="s">
        <v>167</v>
      </c>
      <c r="I731" s="0" t="s">
        <v>168</v>
      </c>
      <c r="J731" s="0" t="s">
        <v>8950</v>
      </c>
      <c r="K731" s="0" t="s">
        <v>8951</v>
      </c>
      <c r="L731" s="0" t="s">
        <v>7688</v>
      </c>
      <c r="M731" s="0" t="s">
        <v>8344</v>
      </c>
      <c r="N731" s="0" t="s">
        <v>137</v>
      </c>
      <c r="O731" s="0" t="s">
        <v>167</v>
      </c>
      <c r="P731" s="0" t="s">
        <v>167</v>
      </c>
      <c r="Q731" s="0" t="s">
        <v>168</v>
      </c>
      <c r="R731" s="0" t="s">
        <v>8950</v>
      </c>
      <c r="S731" s="0" t="s">
        <v>8951</v>
      </c>
      <c r="T731" s="0" t="s">
        <v>7043</v>
      </c>
      <c r="U731" s="0" t="s">
        <v>7044</v>
      </c>
      <c r="V731" s="0" t="s">
        <v>764</v>
      </c>
      <c r="W731" s="0" t="s">
        <v>7045</v>
      </c>
      <c r="X731" s="0" t="s">
        <v>7046</v>
      </c>
      <c r="Y731" s="0" t="s">
        <v>7044</v>
      </c>
      <c r="Z731" s="0" t="s">
        <v>8937</v>
      </c>
      <c r="AA731" s="0" t="s">
        <v>8938</v>
      </c>
      <c r="AB731" s="0" t="s">
        <v>8896</v>
      </c>
      <c r="AC731" s="0" t="s">
        <v>62</v>
      </c>
      <c r="AD731" s="0" t="s">
        <v>62</v>
      </c>
      <c r="AE731" s="0" t="s">
        <v>62</v>
      </c>
      <c r="AF731" s="0" t="s">
        <v>7708</v>
      </c>
      <c r="AG731" s="0" t="s">
        <v>8442</v>
      </c>
      <c r="AH731" s="0" t="s">
        <v>7708</v>
      </c>
      <c r="AI731" s="0" t="s">
        <v>8442</v>
      </c>
      <c r="AJ731" s="0" t="s">
        <v>7708</v>
      </c>
      <c r="AK731" s="0" t="s">
        <v>8442</v>
      </c>
      <c r="AL731" s="0" t="s">
        <v>7055</v>
      </c>
    </row>
    <row customHeight="1" ht="11.25">
      <c r="A732" s="0" t="s">
        <v>22</v>
      </c>
      <c r="B732" s="0" t="s">
        <v>48</v>
      </c>
      <c r="C732" s="0" t="s">
        <v>50</v>
      </c>
      <c r="D732" s="0" t="s">
        <v>22</v>
      </c>
      <c r="E732" s="0" t="s">
        <v>8970</v>
      </c>
      <c r="F732" s="0" t="s">
        <v>4556</v>
      </c>
      <c r="G732" s="0" t="s">
        <v>167</v>
      </c>
      <c r="H732" s="0" t="s">
        <v>167</v>
      </c>
      <c r="I732" s="0" t="s">
        <v>168</v>
      </c>
      <c r="J732" s="0" t="s">
        <v>8950</v>
      </c>
      <c r="K732" s="0" t="s">
        <v>8951</v>
      </c>
      <c r="L732" s="0" t="s">
        <v>7688</v>
      </c>
      <c r="M732" s="0" t="s">
        <v>8344</v>
      </c>
      <c r="N732" s="0" t="s">
        <v>137</v>
      </c>
      <c r="O732" s="0" t="s">
        <v>167</v>
      </c>
      <c r="P732" s="0" t="s">
        <v>167</v>
      </c>
      <c r="Q732" s="0" t="s">
        <v>168</v>
      </c>
      <c r="R732" s="0" t="s">
        <v>8950</v>
      </c>
      <c r="S732" s="0" t="s">
        <v>8951</v>
      </c>
      <c r="T732" s="0" t="s">
        <v>7043</v>
      </c>
      <c r="U732" s="0" t="s">
        <v>7044</v>
      </c>
      <c r="V732" s="0" t="s">
        <v>764</v>
      </c>
      <c r="W732" s="0" t="s">
        <v>7045</v>
      </c>
      <c r="X732" s="0" t="s">
        <v>7046</v>
      </c>
      <c r="Y732" s="0" t="s">
        <v>7044</v>
      </c>
      <c r="Z732" s="0" t="s">
        <v>8937</v>
      </c>
      <c r="AA732" s="0" t="s">
        <v>8938</v>
      </c>
      <c r="AB732" s="0" t="s">
        <v>8896</v>
      </c>
      <c r="AC732" s="0" t="s">
        <v>62</v>
      </c>
      <c r="AD732" s="0" t="s">
        <v>62</v>
      </c>
      <c r="AE732" s="0" t="s">
        <v>62</v>
      </c>
      <c r="AF732" s="0" t="s">
        <v>7708</v>
      </c>
      <c r="AG732" s="0" t="s">
        <v>8442</v>
      </c>
      <c r="AH732" s="0" t="s">
        <v>7708</v>
      </c>
      <c r="AI732" s="0" t="s">
        <v>8971</v>
      </c>
      <c r="AJ732" s="0" t="s">
        <v>7708</v>
      </c>
      <c r="AK732" s="0" t="s">
        <v>8971</v>
      </c>
      <c r="AL732" s="0" t="s">
        <v>7055</v>
      </c>
    </row>
    <row customHeight="1" ht="11.25">
      <c r="A733" s="0" t="s">
        <v>22</v>
      </c>
      <c r="B733" s="0" t="s">
        <v>48</v>
      </c>
      <c r="C733" s="0" t="s">
        <v>50</v>
      </c>
      <c r="D733" s="0" t="s">
        <v>22</v>
      </c>
      <c r="E733" s="0" t="s">
        <v>8972</v>
      </c>
      <c r="F733" s="0" t="s">
        <v>4556</v>
      </c>
      <c r="G733" s="0" t="s">
        <v>167</v>
      </c>
      <c r="H733" s="0" t="s">
        <v>167</v>
      </c>
      <c r="I733" s="0" t="s">
        <v>168</v>
      </c>
      <c r="J733" s="0" t="s">
        <v>8950</v>
      </c>
      <c r="K733" s="0" t="s">
        <v>8951</v>
      </c>
      <c r="L733" s="0" t="s">
        <v>8973</v>
      </c>
      <c r="M733" s="0" t="s">
        <v>4567</v>
      </c>
      <c r="N733" s="0" t="s">
        <v>137</v>
      </c>
      <c r="O733" s="0" t="s">
        <v>167</v>
      </c>
      <c r="P733" s="0" t="s">
        <v>167</v>
      </c>
      <c r="Q733" s="0" t="s">
        <v>168</v>
      </c>
      <c r="R733" s="0" t="s">
        <v>8950</v>
      </c>
      <c r="S733" s="0" t="s">
        <v>8951</v>
      </c>
      <c r="T733" s="0" t="s">
        <v>7043</v>
      </c>
      <c r="U733" s="0" t="s">
        <v>7044</v>
      </c>
      <c r="V733" s="0" t="s">
        <v>764</v>
      </c>
      <c r="W733" s="0" t="s">
        <v>7045</v>
      </c>
      <c r="X733" s="0" t="s">
        <v>7046</v>
      </c>
      <c r="Y733" s="0" t="s">
        <v>7044</v>
      </c>
      <c r="Z733" s="0" t="s">
        <v>8937</v>
      </c>
      <c r="AA733" s="0" t="s">
        <v>8938</v>
      </c>
      <c r="AB733" s="0" t="s">
        <v>8896</v>
      </c>
      <c r="AC733" s="0" t="s">
        <v>62</v>
      </c>
      <c r="AD733" s="0" t="s">
        <v>62</v>
      </c>
      <c r="AE733" s="0" t="s">
        <v>62</v>
      </c>
      <c r="AF733" s="0" t="s">
        <v>933</v>
      </c>
      <c r="AG733" s="0" t="s">
        <v>8974</v>
      </c>
      <c r="AH733" s="0" t="s">
        <v>933</v>
      </c>
      <c r="AI733" s="0" t="s">
        <v>8974</v>
      </c>
      <c r="AJ733" s="0" t="s">
        <v>933</v>
      </c>
      <c r="AK733" s="0" t="s">
        <v>8974</v>
      </c>
      <c r="AL733" s="0" t="s">
        <v>7055</v>
      </c>
    </row>
    <row customHeight="1" ht="11.25">
      <c r="A734" s="0" t="s">
        <v>22</v>
      </c>
      <c r="B734" s="0" t="s">
        <v>48</v>
      </c>
      <c r="C734" s="0" t="s">
        <v>50</v>
      </c>
      <c r="D734" s="0" t="s">
        <v>22</v>
      </c>
      <c r="E734" s="0" t="s">
        <v>8972</v>
      </c>
      <c r="F734" s="0" t="s">
        <v>4556</v>
      </c>
      <c r="G734" s="0" t="s">
        <v>167</v>
      </c>
      <c r="H734" s="0" t="s">
        <v>167</v>
      </c>
      <c r="I734" s="0" t="s">
        <v>168</v>
      </c>
      <c r="J734" s="0" t="s">
        <v>8950</v>
      </c>
      <c r="K734" s="0" t="s">
        <v>8951</v>
      </c>
      <c r="L734" s="0" t="s">
        <v>8973</v>
      </c>
      <c r="M734" s="0" t="s">
        <v>4567</v>
      </c>
      <c r="N734" s="0" t="s">
        <v>137</v>
      </c>
      <c r="O734" s="0" t="s">
        <v>167</v>
      </c>
      <c r="P734" s="0" t="s">
        <v>167</v>
      </c>
      <c r="Q734" s="0" t="s">
        <v>168</v>
      </c>
      <c r="R734" s="0" t="s">
        <v>8950</v>
      </c>
      <c r="S734" s="0" t="s">
        <v>8951</v>
      </c>
      <c r="T734" s="0" t="s">
        <v>7043</v>
      </c>
      <c r="U734" s="0" t="s">
        <v>7044</v>
      </c>
      <c r="V734" s="0" t="s">
        <v>764</v>
      </c>
      <c r="W734" s="0" t="s">
        <v>7045</v>
      </c>
      <c r="X734" s="0" t="s">
        <v>7046</v>
      </c>
      <c r="Y734" s="0" t="s">
        <v>7044</v>
      </c>
      <c r="Z734" s="0" t="s">
        <v>8937</v>
      </c>
      <c r="AA734" s="0" t="s">
        <v>8938</v>
      </c>
      <c r="AB734" s="0" t="s">
        <v>8896</v>
      </c>
      <c r="AC734" s="0" t="s">
        <v>62</v>
      </c>
      <c r="AD734" s="0" t="s">
        <v>62</v>
      </c>
      <c r="AE734" s="0" t="s">
        <v>62</v>
      </c>
      <c r="AF734" s="0" t="s">
        <v>933</v>
      </c>
      <c r="AG734" s="0" t="s">
        <v>8974</v>
      </c>
      <c r="AH734" s="0" t="s">
        <v>933</v>
      </c>
      <c r="AI734" s="0" t="s">
        <v>8975</v>
      </c>
      <c r="AJ734" s="0" t="s">
        <v>933</v>
      </c>
      <c r="AK734" s="0" t="s">
        <v>8975</v>
      </c>
      <c r="AL734" s="0" t="s">
        <v>7055</v>
      </c>
    </row>
    <row customHeight="1" ht="11.25">
      <c r="A735" s="0" t="s">
        <v>22</v>
      </c>
      <c r="B735" s="0" t="s">
        <v>48</v>
      </c>
      <c r="C735" s="0" t="s">
        <v>50</v>
      </c>
      <c r="D735" s="0" t="s">
        <v>22</v>
      </c>
      <c r="E735" s="0" t="s">
        <v>8976</v>
      </c>
      <c r="F735" s="0" t="s">
        <v>4556</v>
      </c>
      <c r="G735" s="0" t="s">
        <v>167</v>
      </c>
      <c r="H735" s="0" t="s">
        <v>167</v>
      </c>
      <c r="I735" s="0" t="s">
        <v>168</v>
      </c>
      <c r="J735" s="0" t="s">
        <v>8950</v>
      </c>
      <c r="K735" s="0" t="s">
        <v>8951</v>
      </c>
      <c r="L735" s="0" t="s">
        <v>8977</v>
      </c>
      <c r="M735" s="0" t="s">
        <v>8978</v>
      </c>
      <c r="N735" s="0" t="s">
        <v>137</v>
      </c>
      <c r="O735" s="0" t="s">
        <v>167</v>
      </c>
      <c r="P735" s="0" t="s">
        <v>167</v>
      </c>
      <c r="Q735" s="0" t="s">
        <v>168</v>
      </c>
      <c r="R735" s="0" t="s">
        <v>8950</v>
      </c>
      <c r="S735" s="0" t="s">
        <v>8951</v>
      </c>
      <c r="T735" s="0" t="s">
        <v>7043</v>
      </c>
      <c r="U735" s="0" t="s">
        <v>7044</v>
      </c>
      <c r="V735" s="0" t="s">
        <v>764</v>
      </c>
      <c r="W735" s="0" t="s">
        <v>7045</v>
      </c>
      <c r="X735" s="0" t="s">
        <v>7046</v>
      </c>
      <c r="Y735" s="0" t="s">
        <v>7044</v>
      </c>
      <c r="Z735" s="0" t="s">
        <v>8937</v>
      </c>
      <c r="AA735" s="0" t="s">
        <v>8938</v>
      </c>
      <c r="AB735" s="0" t="s">
        <v>8896</v>
      </c>
      <c r="AC735" s="0" t="s">
        <v>62</v>
      </c>
      <c r="AD735" s="0" t="s">
        <v>62</v>
      </c>
      <c r="AE735" s="0" t="s">
        <v>62</v>
      </c>
      <c r="AF735" s="0" t="s">
        <v>8658</v>
      </c>
      <c r="AG735" s="0" t="s">
        <v>8979</v>
      </c>
      <c r="AH735" s="0" t="s">
        <v>8979</v>
      </c>
      <c r="AI735" s="0" t="s">
        <v>8980</v>
      </c>
      <c r="AJ735" s="0" t="s">
        <v>8979</v>
      </c>
      <c r="AK735" s="0" t="s">
        <v>8980</v>
      </c>
      <c r="AL735" s="0" t="s">
        <v>7055</v>
      </c>
    </row>
    <row customHeight="1" ht="11.25">
      <c r="A736" s="0" t="s">
        <v>22</v>
      </c>
      <c r="B736" s="0" t="s">
        <v>48</v>
      </c>
      <c r="C736" s="0" t="s">
        <v>50</v>
      </c>
      <c r="D736" s="0" t="s">
        <v>22</v>
      </c>
      <c r="E736" s="0" t="s">
        <v>8976</v>
      </c>
      <c r="F736" s="0" t="s">
        <v>4556</v>
      </c>
      <c r="G736" s="0" t="s">
        <v>167</v>
      </c>
      <c r="H736" s="0" t="s">
        <v>167</v>
      </c>
      <c r="I736" s="0" t="s">
        <v>168</v>
      </c>
      <c r="J736" s="0" t="s">
        <v>8950</v>
      </c>
      <c r="K736" s="0" t="s">
        <v>8951</v>
      </c>
      <c r="L736" s="0" t="s">
        <v>8977</v>
      </c>
      <c r="M736" s="0" t="s">
        <v>8978</v>
      </c>
      <c r="N736" s="0" t="s">
        <v>137</v>
      </c>
      <c r="O736" s="0" t="s">
        <v>167</v>
      </c>
      <c r="P736" s="0" t="s">
        <v>167</v>
      </c>
      <c r="Q736" s="0" t="s">
        <v>168</v>
      </c>
      <c r="R736" s="0" t="s">
        <v>8950</v>
      </c>
      <c r="S736" s="0" t="s">
        <v>8951</v>
      </c>
      <c r="T736" s="0" t="s">
        <v>7043</v>
      </c>
      <c r="U736" s="0" t="s">
        <v>7044</v>
      </c>
      <c r="V736" s="0" t="s">
        <v>764</v>
      </c>
      <c r="W736" s="0" t="s">
        <v>7045</v>
      </c>
      <c r="X736" s="0" t="s">
        <v>7046</v>
      </c>
      <c r="Y736" s="0" t="s">
        <v>7044</v>
      </c>
      <c r="Z736" s="0" t="s">
        <v>8937</v>
      </c>
      <c r="AA736" s="0" t="s">
        <v>8938</v>
      </c>
      <c r="AB736" s="0" t="s">
        <v>8896</v>
      </c>
      <c r="AC736" s="0" t="s">
        <v>62</v>
      </c>
      <c r="AD736" s="0" t="s">
        <v>62</v>
      </c>
      <c r="AE736" s="0" t="s">
        <v>62</v>
      </c>
      <c r="AF736" s="0" t="s">
        <v>8658</v>
      </c>
      <c r="AG736" s="0" t="s">
        <v>8979</v>
      </c>
      <c r="AH736" s="0" t="s">
        <v>8658</v>
      </c>
      <c r="AI736" s="0" t="s">
        <v>8979</v>
      </c>
      <c r="AJ736" s="0" t="s">
        <v>8658</v>
      </c>
      <c r="AK736" s="0" t="s">
        <v>8979</v>
      </c>
      <c r="AL736" s="0" t="s">
        <v>7055</v>
      </c>
    </row>
    <row customHeight="1" ht="11.25">
      <c r="A737" s="0" t="s">
        <v>22</v>
      </c>
      <c r="B737" s="0" t="s">
        <v>48</v>
      </c>
      <c r="C737" s="0" t="s">
        <v>50</v>
      </c>
      <c r="D737" s="0" t="s">
        <v>22</v>
      </c>
      <c r="E737" s="0" t="s">
        <v>8981</v>
      </c>
      <c r="F737" s="0" t="s">
        <v>4556</v>
      </c>
      <c r="G737" s="0" t="s">
        <v>167</v>
      </c>
      <c r="H737" s="0" t="s">
        <v>167</v>
      </c>
      <c r="I737" s="0" t="s">
        <v>168</v>
      </c>
      <c r="J737" s="0" t="s">
        <v>8950</v>
      </c>
      <c r="K737" s="0" t="s">
        <v>8951</v>
      </c>
      <c r="L737" s="0" t="s">
        <v>7364</v>
      </c>
      <c r="M737" s="0" t="s">
        <v>7553</v>
      </c>
      <c r="N737" s="0" t="s">
        <v>137</v>
      </c>
      <c r="O737" s="0" t="s">
        <v>167</v>
      </c>
      <c r="P737" s="0" t="s">
        <v>167</v>
      </c>
      <c r="Q737" s="0" t="s">
        <v>168</v>
      </c>
      <c r="R737" s="0" t="s">
        <v>8950</v>
      </c>
      <c r="S737" s="0" t="s">
        <v>8951</v>
      </c>
      <c r="T737" s="0" t="s">
        <v>7043</v>
      </c>
      <c r="U737" s="0" t="s">
        <v>7044</v>
      </c>
      <c r="V737" s="0" t="s">
        <v>764</v>
      </c>
      <c r="W737" s="0" t="s">
        <v>7045</v>
      </c>
      <c r="X737" s="0" t="s">
        <v>7046</v>
      </c>
      <c r="Y737" s="0" t="s">
        <v>7044</v>
      </c>
      <c r="Z737" s="0" t="s">
        <v>8937</v>
      </c>
      <c r="AA737" s="0" t="s">
        <v>8938</v>
      </c>
      <c r="AB737" s="0" t="s">
        <v>8896</v>
      </c>
      <c r="AC737" s="0" t="s">
        <v>62</v>
      </c>
      <c r="AD737" s="0" t="s">
        <v>62</v>
      </c>
      <c r="AE737" s="0" t="s">
        <v>62</v>
      </c>
      <c r="AF737" s="0" t="s">
        <v>8982</v>
      </c>
      <c r="AG737" s="0" t="s">
        <v>8983</v>
      </c>
      <c r="AH737" s="0" t="s">
        <v>8982</v>
      </c>
      <c r="AI737" s="0" t="s">
        <v>8984</v>
      </c>
      <c r="AJ737" s="0" t="s">
        <v>8982</v>
      </c>
      <c r="AK737" s="0" t="s">
        <v>8984</v>
      </c>
      <c r="AL737" s="0" t="s">
        <v>7061</v>
      </c>
    </row>
    <row customHeight="1" ht="11.25">
      <c r="A738" s="0" t="s">
        <v>22</v>
      </c>
      <c r="B738" s="0" t="s">
        <v>48</v>
      </c>
      <c r="C738" s="0" t="s">
        <v>50</v>
      </c>
      <c r="D738" s="0" t="s">
        <v>22</v>
      </c>
      <c r="E738" s="0" t="s">
        <v>8981</v>
      </c>
      <c r="F738" s="0" t="s">
        <v>4556</v>
      </c>
      <c r="G738" s="0" t="s">
        <v>167</v>
      </c>
      <c r="H738" s="0" t="s">
        <v>167</v>
      </c>
      <c r="I738" s="0" t="s">
        <v>168</v>
      </c>
      <c r="J738" s="0" t="s">
        <v>8950</v>
      </c>
      <c r="K738" s="0" t="s">
        <v>8951</v>
      </c>
      <c r="L738" s="0" t="s">
        <v>7364</v>
      </c>
      <c r="M738" s="0" t="s">
        <v>7553</v>
      </c>
      <c r="N738" s="0" t="s">
        <v>137</v>
      </c>
      <c r="O738" s="0" t="s">
        <v>167</v>
      </c>
      <c r="P738" s="0" t="s">
        <v>167</v>
      </c>
      <c r="Q738" s="0" t="s">
        <v>168</v>
      </c>
      <c r="R738" s="0" t="s">
        <v>8950</v>
      </c>
      <c r="S738" s="0" t="s">
        <v>8951</v>
      </c>
      <c r="T738" s="0" t="s">
        <v>7043</v>
      </c>
      <c r="U738" s="0" t="s">
        <v>7044</v>
      </c>
      <c r="V738" s="0" t="s">
        <v>764</v>
      </c>
      <c r="W738" s="0" t="s">
        <v>7045</v>
      </c>
      <c r="X738" s="0" t="s">
        <v>7046</v>
      </c>
      <c r="Y738" s="0" t="s">
        <v>7044</v>
      </c>
      <c r="Z738" s="0" t="s">
        <v>8937</v>
      </c>
      <c r="AA738" s="0" t="s">
        <v>8938</v>
      </c>
      <c r="AB738" s="0" t="s">
        <v>8896</v>
      </c>
      <c r="AC738" s="0" t="s">
        <v>62</v>
      </c>
      <c r="AD738" s="0" t="s">
        <v>62</v>
      </c>
      <c r="AE738" s="0" t="s">
        <v>62</v>
      </c>
      <c r="AF738" s="0" t="s">
        <v>8982</v>
      </c>
      <c r="AG738" s="0" t="s">
        <v>8983</v>
      </c>
      <c r="AH738" s="0" t="s">
        <v>8982</v>
      </c>
      <c r="AI738" s="0" t="s">
        <v>8983</v>
      </c>
      <c r="AJ738" s="0" t="s">
        <v>8982</v>
      </c>
      <c r="AK738" s="0" t="s">
        <v>8983</v>
      </c>
      <c r="AL738" s="0" t="s">
        <v>7061</v>
      </c>
    </row>
    <row customHeight="1" ht="11.25">
      <c r="A739" s="0" t="s">
        <v>22</v>
      </c>
      <c r="B739" s="0" t="s">
        <v>48</v>
      </c>
      <c r="C739" s="0" t="s">
        <v>50</v>
      </c>
      <c r="D739" s="0" t="s">
        <v>22</v>
      </c>
      <c r="E739" s="0" t="s">
        <v>8985</v>
      </c>
      <c r="F739" s="0" t="s">
        <v>4556</v>
      </c>
      <c r="G739" s="0" t="s">
        <v>167</v>
      </c>
      <c r="H739" s="0" t="s">
        <v>167</v>
      </c>
      <c r="I739" s="0" t="s">
        <v>168</v>
      </c>
      <c r="J739" s="0" t="s">
        <v>8950</v>
      </c>
      <c r="K739" s="0" t="s">
        <v>8951</v>
      </c>
      <c r="L739" s="0" t="s">
        <v>8986</v>
      </c>
      <c r="M739" s="0" t="s">
        <v>5218</v>
      </c>
      <c r="N739" s="0" t="s">
        <v>137</v>
      </c>
      <c r="O739" s="0" t="s">
        <v>167</v>
      </c>
      <c r="P739" s="0" t="s">
        <v>167</v>
      </c>
      <c r="Q739" s="0" t="s">
        <v>168</v>
      </c>
      <c r="R739" s="0" t="s">
        <v>8950</v>
      </c>
      <c r="S739" s="0" t="s">
        <v>8951</v>
      </c>
      <c r="T739" s="0" t="s">
        <v>7043</v>
      </c>
      <c r="U739" s="0" t="s">
        <v>7044</v>
      </c>
      <c r="V739" s="0" t="s">
        <v>764</v>
      </c>
      <c r="W739" s="0" t="s">
        <v>7045</v>
      </c>
      <c r="X739" s="0" t="s">
        <v>7046</v>
      </c>
      <c r="Y739" s="0" t="s">
        <v>7044</v>
      </c>
      <c r="Z739" s="0" t="s">
        <v>8944</v>
      </c>
      <c r="AA739" s="0" t="s">
        <v>8945</v>
      </c>
      <c r="AB739" s="0" t="s">
        <v>8913</v>
      </c>
      <c r="AC739" s="0" t="s">
        <v>62</v>
      </c>
      <c r="AD739" s="0" t="s">
        <v>62</v>
      </c>
      <c r="AE739" s="0" t="s">
        <v>62</v>
      </c>
      <c r="AF739" s="0" t="s">
        <v>8987</v>
      </c>
      <c r="AG739" s="0" t="s">
        <v>8925</v>
      </c>
      <c r="AH739" s="0" t="s">
        <v>8987</v>
      </c>
      <c r="AI739" s="0" t="s">
        <v>8988</v>
      </c>
      <c r="AJ739" s="0" t="s">
        <v>8987</v>
      </c>
      <c r="AK739" s="0" t="s">
        <v>8988</v>
      </c>
      <c r="AL739" s="0" t="s">
        <v>7061</v>
      </c>
    </row>
    <row customHeight="1" ht="11.25">
      <c r="A740" s="0" t="s">
        <v>22</v>
      </c>
      <c r="B740" s="0" t="s">
        <v>48</v>
      </c>
      <c r="C740" s="0" t="s">
        <v>50</v>
      </c>
      <c r="D740" s="0" t="s">
        <v>22</v>
      </c>
      <c r="E740" s="0" t="s">
        <v>8985</v>
      </c>
      <c r="F740" s="0" t="s">
        <v>4556</v>
      </c>
      <c r="G740" s="0" t="s">
        <v>167</v>
      </c>
      <c r="H740" s="0" t="s">
        <v>167</v>
      </c>
      <c r="I740" s="0" t="s">
        <v>168</v>
      </c>
      <c r="J740" s="0" t="s">
        <v>8950</v>
      </c>
      <c r="K740" s="0" t="s">
        <v>8951</v>
      </c>
      <c r="L740" s="0" t="s">
        <v>8986</v>
      </c>
      <c r="M740" s="0" t="s">
        <v>5218</v>
      </c>
      <c r="N740" s="0" t="s">
        <v>137</v>
      </c>
      <c r="O740" s="0" t="s">
        <v>167</v>
      </c>
      <c r="P740" s="0" t="s">
        <v>167</v>
      </c>
      <c r="Q740" s="0" t="s">
        <v>168</v>
      </c>
      <c r="R740" s="0" t="s">
        <v>8950</v>
      </c>
      <c r="S740" s="0" t="s">
        <v>8951</v>
      </c>
      <c r="T740" s="0" t="s">
        <v>7043</v>
      </c>
      <c r="U740" s="0" t="s">
        <v>7044</v>
      </c>
      <c r="V740" s="0" t="s">
        <v>764</v>
      </c>
      <c r="W740" s="0" t="s">
        <v>7045</v>
      </c>
      <c r="X740" s="0" t="s">
        <v>7046</v>
      </c>
      <c r="Y740" s="0" t="s">
        <v>7044</v>
      </c>
      <c r="Z740" s="0" t="s">
        <v>8944</v>
      </c>
      <c r="AA740" s="0" t="s">
        <v>8945</v>
      </c>
      <c r="AB740" s="0" t="s">
        <v>8913</v>
      </c>
      <c r="AC740" s="0" t="s">
        <v>62</v>
      </c>
      <c r="AD740" s="0" t="s">
        <v>62</v>
      </c>
      <c r="AE740" s="0" t="s">
        <v>62</v>
      </c>
      <c r="AF740" s="0" t="s">
        <v>8987</v>
      </c>
      <c r="AG740" s="0" t="s">
        <v>8925</v>
      </c>
      <c r="AH740" s="0" t="s">
        <v>8987</v>
      </c>
      <c r="AI740" s="0" t="s">
        <v>8925</v>
      </c>
      <c r="AJ740" s="0" t="s">
        <v>8987</v>
      </c>
      <c r="AK740" s="0" t="s">
        <v>8925</v>
      </c>
      <c r="AL740" s="0" t="s">
        <v>7061</v>
      </c>
    </row>
    <row customHeight="1" ht="11.25">
      <c r="A741" s="0" t="s">
        <v>22</v>
      </c>
      <c r="B741" s="0" t="s">
        <v>48</v>
      </c>
      <c r="C741" s="0" t="s">
        <v>50</v>
      </c>
      <c r="D741" s="0" t="s">
        <v>22</v>
      </c>
      <c r="E741" s="0" t="s">
        <v>8989</v>
      </c>
      <c r="F741" s="0" t="s">
        <v>4556</v>
      </c>
      <c r="G741" s="0" t="s">
        <v>167</v>
      </c>
      <c r="H741" s="0" t="s">
        <v>167</v>
      </c>
      <c r="I741" s="0" t="s">
        <v>168</v>
      </c>
      <c r="J741" s="0" t="s">
        <v>8950</v>
      </c>
      <c r="K741" s="0" t="s">
        <v>8951</v>
      </c>
      <c r="L741" s="0" t="s">
        <v>8990</v>
      </c>
      <c r="M741" s="0" t="s">
        <v>5287</v>
      </c>
      <c r="N741" s="0" t="s">
        <v>137</v>
      </c>
      <c r="O741" s="0" t="s">
        <v>167</v>
      </c>
      <c r="P741" s="0" t="s">
        <v>167</v>
      </c>
      <c r="Q741" s="0" t="s">
        <v>168</v>
      </c>
      <c r="R741" s="0" t="s">
        <v>8950</v>
      </c>
      <c r="S741" s="0" t="s">
        <v>8951</v>
      </c>
      <c r="T741" s="0" t="s">
        <v>7101</v>
      </c>
      <c r="U741" s="0" t="s">
        <v>7102</v>
      </c>
      <c r="V741" s="0" t="s">
        <v>764</v>
      </c>
      <c r="W741" s="0" t="s">
        <v>7045</v>
      </c>
      <c r="X741" s="0" t="s">
        <v>7103</v>
      </c>
      <c r="Y741" s="0" t="s">
        <v>7102</v>
      </c>
      <c r="Z741" s="0" t="s">
        <v>8991</v>
      </c>
      <c r="AA741" s="0" t="s">
        <v>8992</v>
      </c>
      <c r="AB741" s="0" t="s">
        <v>8993</v>
      </c>
      <c r="AC741" s="0" t="s">
        <v>62</v>
      </c>
      <c r="AD741" s="0" t="s">
        <v>62</v>
      </c>
      <c r="AE741" s="0" t="s">
        <v>62</v>
      </c>
      <c r="AF741" s="0" t="s">
        <v>8994</v>
      </c>
      <c r="AG741" s="0" t="s">
        <v>8995</v>
      </c>
      <c r="AH741" s="0" t="s">
        <v>8994</v>
      </c>
      <c r="AI741" s="0" t="s">
        <v>8995</v>
      </c>
      <c r="AJ741" s="0" t="s">
        <v>8994</v>
      </c>
      <c r="AK741" s="0" t="s">
        <v>8995</v>
      </c>
      <c r="AL741" s="0" t="s">
        <v>7061</v>
      </c>
    </row>
    <row customHeight="1" ht="11.25">
      <c r="A742" s="0" t="s">
        <v>22</v>
      </c>
      <c r="B742" s="0" t="s">
        <v>48</v>
      </c>
      <c r="C742" s="0" t="s">
        <v>50</v>
      </c>
      <c r="D742" s="0" t="s">
        <v>22</v>
      </c>
      <c r="E742" s="0" t="s">
        <v>8989</v>
      </c>
      <c r="F742" s="0" t="s">
        <v>4556</v>
      </c>
      <c r="G742" s="0" t="s">
        <v>167</v>
      </c>
      <c r="H742" s="0" t="s">
        <v>167</v>
      </c>
      <c r="I742" s="0" t="s">
        <v>168</v>
      </c>
      <c r="J742" s="0" t="s">
        <v>8950</v>
      </c>
      <c r="K742" s="0" t="s">
        <v>8951</v>
      </c>
      <c r="L742" s="0" t="s">
        <v>8990</v>
      </c>
      <c r="M742" s="0" t="s">
        <v>5287</v>
      </c>
      <c r="N742" s="0" t="s">
        <v>137</v>
      </c>
      <c r="O742" s="0" t="s">
        <v>167</v>
      </c>
      <c r="P742" s="0" t="s">
        <v>167</v>
      </c>
      <c r="Q742" s="0" t="s">
        <v>168</v>
      </c>
      <c r="R742" s="0" t="s">
        <v>8950</v>
      </c>
      <c r="S742" s="0" t="s">
        <v>8951</v>
      </c>
      <c r="T742" s="0" t="s">
        <v>7101</v>
      </c>
      <c r="U742" s="0" t="s">
        <v>7102</v>
      </c>
      <c r="V742" s="0" t="s">
        <v>764</v>
      </c>
      <c r="W742" s="0" t="s">
        <v>7045</v>
      </c>
      <c r="X742" s="0" t="s">
        <v>7103</v>
      </c>
      <c r="Y742" s="0" t="s">
        <v>7102</v>
      </c>
      <c r="Z742" s="0" t="s">
        <v>8991</v>
      </c>
      <c r="AA742" s="0" t="s">
        <v>8992</v>
      </c>
      <c r="AB742" s="0" t="s">
        <v>8993</v>
      </c>
      <c r="AC742" s="0" t="s">
        <v>62</v>
      </c>
      <c r="AD742" s="0" t="s">
        <v>62</v>
      </c>
      <c r="AE742" s="0" t="s">
        <v>62</v>
      </c>
      <c r="AF742" s="0" t="s">
        <v>8994</v>
      </c>
      <c r="AG742" s="0" t="s">
        <v>8995</v>
      </c>
      <c r="AH742" s="0" t="s">
        <v>8994</v>
      </c>
      <c r="AI742" s="0" t="s">
        <v>8996</v>
      </c>
      <c r="AJ742" s="0" t="s">
        <v>8994</v>
      </c>
      <c r="AK742" s="0" t="s">
        <v>8996</v>
      </c>
      <c r="AL742" s="0" t="s">
        <v>7061</v>
      </c>
    </row>
    <row customHeight="1" ht="11.25">
      <c r="A743" s="0" t="s">
        <v>22</v>
      </c>
      <c r="B743" s="0" t="s">
        <v>48</v>
      </c>
      <c r="C743" s="0" t="s">
        <v>50</v>
      </c>
      <c r="D743" s="0" t="s">
        <v>22</v>
      </c>
      <c r="E743" s="0" t="s">
        <v>8997</v>
      </c>
      <c r="F743" s="0" t="s">
        <v>4556</v>
      </c>
      <c r="G743" s="0" t="s">
        <v>167</v>
      </c>
      <c r="H743" s="0" t="s">
        <v>167</v>
      </c>
      <c r="I743" s="0" t="s">
        <v>168</v>
      </c>
      <c r="J743" s="0" t="s">
        <v>8950</v>
      </c>
      <c r="K743" s="0" t="s">
        <v>8951</v>
      </c>
      <c r="L743" s="0" t="s">
        <v>8136</v>
      </c>
      <c r="M743" s="0" t="s">
        <v>8998</v>
      </c>
      <c r="N743" s="0" t="s">
        <v>137</v>
      </c>
      <c r="O743" s="0" t="s">
        <v>167</v>
      </c>
      <c r="P743" s="0" t="s">
        <v>167</v>
      </c>
      <c r="Q743" s="0" t="s">
        <v>168</v>
      </c>
      <c r="R743" s="0" t="s">
        <v>8950</v>
      </c>
      <c r="S743" s="0" t="s">
        <v>8951</v>
      </c>
      <c r="T743" s="0" t="s">
        <v>7043</v>
      </c>
      <c r="U743" s="0" t="s">
        <v>7044</v>
      </c>
      <c r="V743" s="0" t="s">
        <v>764</v>
      </c>
      <c r="W743" s="0" t="s">
        <v>7045</v>
      </c>
      <c r="X743" s="0" t="s">
        <v>7046</v>
      </c>
      <c r="Y743" s="0" t="s">
        <v>7044</v>
      </c>
      <c r="Z743" s="0" t="s">
        <v>8999</v>
      </c>
      <c r="AA743" s="0" t="s">
        <v>9000</v>
      </c>
      <c r="AB743" s="0" t="s">
        <v>8913</v>
      </c>
      <c r="AC743" s="0" t="s">
        <v>62</v>
      </c>
      <c r="AD743" s="0" t="s">
        <v>62</v>
      </c>
      <c r="AE743" s="0" t="s">
        <v>62</v>
      </c>
      <c r="AF743" s="0" t="s">
        <v>7274</v>
      </c>
      <c r="AG743" s="0" t="s">
        <v>9001</v>
      </c>
      <c r="AH743" s="0" t="s">
        <v>7274</v>
      </c>
      <c r="AI743" s="0" t="s">
        <v>9001</v>
      </c>
      <c r="AJ743" s="0" t="s">
        <v>7274</v>
      </c>
      <c r="AK743" s="0" t="s">
        <v>9001</v>
      </c>
      <c r="AL743" s="0" t="s">
        <v>7061</v>
      </c>
    </row>
    <row customHeight="1" ht="11.25">
      <c r="A744" s="0" t="s">
        <v>22</v>
      </c>
      <c r="B744" s="0" t="s">
        <v>48</v>
      </c>
      <c r="C744" s="0" t="s">
        <v>50</v>
      </c>
      <c r="D744" s="0" t="s">
        <v>22</v>
      </c>
      <c r="E744" s="0" t="s">
        <v>8997</v>
      </c>
      <c r="F744" s="0" t="s">
        <v>4556</v>
      </c>
      <c r="G744" s="0" t="s">
        <v>167</v>
      </c>
      <c r="H744" s="0" t="s">
        <v>167</v>
      </c>
      <c r="I744" s="0" t="s">
        <v>168</v>
      </c>
      <c r="J744" s="0" t="s">
        <v>8950</v>
      </c>
      <c r="K744" s="0" t="s">
        <v>8951</v>
      </c>
      <c r="L744" s="0" t="s">
        <v>8136</v>
      </c>
      <c r="M744" s="0" t="s">
        <v>8998</v>
      </c>
      <c r="N744" s="0" t="s">
        <v>137</v>
      </c>
      <c r="O744" s="0" t="s">
        <v>167</v>
      </c>
      <c r="P744" s="0" t="s">
        <v>167</v>
      </c>
      <c r="Q744" s="0" t="s">
        <v>168</v>
      </c>
      <c r="R744" s="0" t="s">
        <v>8950</v>
      </c>
      <c r="S744" s="0" t="s">
        <v>8951</v>
      </c>
      <c r="T744" s="0" t="s">
        <v>7043</v>
      </c>
      <c r="U744" s="0" t="s">
        <v>7044</v>
      </c>
      <c r="V744" s="0" t="s">
        <v>764</v>
      </c>
      <c r="W744" s="0" t="s">
        <v>7045</v>
      </c>
      <c r="X744" s="0" t="s">
        <v>7046</v>
      </c>
      <c r="Y744" s="0" t="s">
        <v>7044</v>
      </c>
      <c r="Z744" s="0" t="s">
        <v>8999</v>
      </c>
      <c r="AA744" s="0" t="s">
        <v>9000</v>
      </c>
      <c r="AB744" s="0" t="s">
        <v>8913</v>
      </c>
      <c r="AC744" s="0" t="s">
        <v>62</v>
      </c>
      <c r="AD744" s="0" t="s">
        <v>62</v>
      </c>
      <c r="AE744" s="0" t="s">
        <v>62</v>
      </c>
      <c r="AF744" s="0" t="s">
        <v>7274</v>
      </c>
      <c r="AG744" s="0" t="s">
        <v>9001</v>
      </c>
      <c r="AH744" s="0" t="s">
        <v>9002</v>
      </c>
      <c r="AI744" s="0" t="s">
        <v>9003</v>
      </c>
      <c r="AJ744" s="0" t="s">
        <v>9002</v>
      </c>
      <c r="AK744" s="0" t="s">
        <v>9003</v>
      </c>
      <c r="AL744" s="0" t="s">
        <v>7061</v>
      </c>
    </row>
    <row customHeight="1" ht="11.25">
      <c r="A745" s="0" t="s">
        <v>22</v>
      </c>
      <c r="B745" s="0" t="s">
        <v>48</v>
      </c>
      <c r="C745" s="0" t="s">
        <v>50</v>
      </c>
      <c r="D745" s="0" t="s">
        <v>22</v>
      </c>
      <c r="E745" s="0" t="s">
        <v>8926</v>
      </c>
      <c r="F745" s="0" t="s">
        <v>4556</v>
      </c>
      <c r="G745" s="0" t="s">
        <v>167</v>
      </c>
      <c r="H745" s="0" t="s">
        <v>167</v>
      </c>
      <c r="I745" s="0" t="s">
        <v>168</v>
      </c>
      <c r="J745" s="0" t="s">
        <v>8950</v>
      </c>
      <c r="K745" s="0" t="s">
        <v>8951</v>
      </c>
      <c r="L745" s="0" t="s">
        <v>8929</v>
      </c>
      <c r="M745" s="0" t="s">
        <v>5225</v>
      </c>
      <c r="N745" s="0" t="s">
        <v>137</v>
      </c>
      <c r="O745" s="0" t="s">
        <v>167</v>
      </c>
      <c r="P745" s="0" t="s">
        <v>167</v>
      </c>
      <c r="Q745" s="0" t="s">
        <v>168</v>
      </c>
      <c r="R745" s="0" t="s">
        <v>8950</v>
      </c>
      <c r="S745" s="0" t="s">
        <v>8951</v>
      </c>
      <c r="T745" s="0" t="s">
        <v>7101</v>
      </c>
      <c r="U745" s="0" t="s">
        <v>7102</v>
      </c>
      <c r="V745" s="0" t="s">
        <v>764</v>
      </c>
      <c r="W745" s="0" t="s">
        <v>7045</v>
      </c>
      <c r="X745" s="0" t="s">
        <v>7569</v>
      </c>
      <c r="Y745" s="0" t="s">
        <v>7102</v>
      </c>
      <c r="Z745" s="0" t="s">
        <v>8930</v>
      </c>
      <c r="AA745" s="0" t="s">
        <v>8931</v>
      </c>
      <c r="AB745" s="0" t="s">
        <v>8932</v>
      </c>
      <c r="AC745" s="0" t="s">
        <v>62</v>
      </c>
      <c r="AD745" s="0" t="s">
        <v>62</v>
      </c>
      <c r="AE745" s="0" t="s">
        <v>62</v>
      </c>
      <c r="AF745" s="0" t="s">
        <v>7184</v>
      </c>
      <c r="AG745" s="0" t="s">
        <v>552</v>
      </c>
      <c r="AH745" s="0" t="s">
        <v>7184</v>
      </c>
      <c r="AI745" s="0" t="s">
        <v>552</v>
      </c>
      <c r="AJ745" s="0" t="s">
        <v>7184</v>
      </c>
      <c r="AK745" s="0" t="s">
        <v>552</v>
      </c>
      <c r="AL745" s="0" t="s">
        <v>8000</v>
      </c>
    </row>
    <row customHeight="1" ht="11.25">
      <c r="A746" s="0" t="s">
        <v>22</v>
      </c>
      <c r="B746" s="0" t="s">
        <v>48</v>
      </c>
      <c r="C746" s="0" t="s">
        <v>50</v>
      </c>
      <c r="D746" s="0" t="s">
        <v>22</v>
      </c>
      <c r="E746" s="0" t="s">
        <v>9004</v>
      </c>
      <c r="F746" s="0" t="s">
        <v>4556</v>
      </c>
      <c r="G746" s="0" t="s">
        <v>167</v>
      </c>
      <c r="H746" s="0" t="s">
        <v>167</v>
      </c>
      <c r="I746" s="0" t="s">
        <v>168</v>
      </c>
      <c r="J746" s="0" t="s">
        <v>9005</v>
      </c>
      <c r="K746" s="0" t="s">
        <v>9006</v>
      </c>
      <c r="L746" s="0" t="s">
        <v>9007</v>
      </c>
      <c r="M746" s="0" t="s">
        <v>5251</v>
      </c>
      <c r="N746" s="0" t="s">
        <v>137</v>
      </c>
      <c r="O746" s="0" t="s">
        <v>167</v>
      </c>
      <c r="P746" s="0" t="s">
        <v>167</v>
      </c>
      <c r="Q746" s="0" t="s">
        <v>168</v>
      </c>
      <c r="R746" s="0" t="s">
        <v>9005</v>
      </c>
      <c r="S746" s="0" t="s">
        <v>9006</v>
      </c>
      <c r="T746" s="0" t="s">
        <v>7043</v>
      </c>
      <c r="U746" s="0" t="s">
        <v>7044</v>
      </c>
      <c r="V746" s="0" t="s">
        <v>764</v>
      </c>
      <c r="W746" s="0" t="s">
        <v>7045</v>
      </c>
      <c r="X746" s="0" t="s">
        <v>7046</v>
      </c>
      <c r="Y746" s="0" t="s">
        <v>7044</v>
      </c>
      <c r="Z746" s="0" t="s">
        <v>8944</v>
      </c>
      <c r="AA746" s="0" t="s">
        <v>8945</v>
      </c>
      <c r="AB746" s="0" t="s">
        <v>8913</v>
      </c>
      <c r="AC746" s="0" t="s">
        <v>62</v>
      </c>
      <c r="AD746" s="0" t="s">
        <v>62</v>
      </c>
      <c r="AE746" s="0" t="s">
        <v>62</v>
      </c>
      <c r="AF746" s="0" t="s">
        <v>9008</v>
      </c>
      <c r="AG746" s="0" t="s">
        <v>9009</v>
      </c>
      <c r="AH746" s="0" t="s">
        <v>9008</v>
      </c>
      <c r="AI746" s="0" t="s">
        <v>9010</v>
      </c>
      <c r="AJ746" s="0" t="s">
        <v>9008</v>
      </c>
      <c r="AK746" s="0" t="s">
        <v>9010</v>
      </c>
      <c r="AL746" s="0" t="s">
        <v>7061</v>
      </c>
    </row>
    <row customHeight="1" ht="11.25">
      <c r="A747" s="0" t="s">
        <v>22</v>
      </c>
      <c r="B747" s="0" t="s">
        <v>48</v>
      </c>
      <c r="C747" s="0" t="s">
        <v>50</v>
      </c>
      <c r="D747" s="0" t="s">
        <v>22</v>
      </c>
      <c r="E747" s="0" t="s">
        <v>9004</v>
      </c>
      <c r="F747" s="0" t="s">
        <v>4556</v>
      </c>
      <c r="G747" s="0" t="s">
        <v>167</v>
      </c>
      <c r="H747" s="0" t="s">
        <v>167</v>
      </c>
      <c r="I747" s="0" t="s">
        <v>168</v>
      </c>
      <c r="J747" s="0" t="s">
        <v>9005</v>
      </c>
      <c r="K747" s="0" t="s">
        <v>9006</v>
      </c>
      <c r="L747" s="0" t="s">
        <v>9007</v>
      </c>
      <c r="M747" s="0" t="s">
        <v>5251</v>
      </c>
      <c r="N747" s="0" t="s">
        <v>137</v>
      </c>
      <c r="O747" s="0" t="s">
        <v>167</v>
      </c>
      <c r="P747" s="0" t="s">
        <v>167</v>
      </c>
      <c r="Q747" s="0" t="s">
        <v>168</v>
      </c>
      <c r="R747" s="0" t="s">
        <v>9005</v>
      </c>
      <c r="S747" s="0" t="s">
        <v>9006</v>
      </c>
      <c r="T747" s="0" t="s">
        <v>7043</v>
      </c>
      <c r="U747" s="0" t="s">
        <v>7044</v>
      </c>
      <c r="V747" s="0" t="s">
        <v>764</v>
      </c>
      <c r="W747" s="0" t="s">
        <v>7045</v>
      </c>
      <c r="X747" s="0" t="s">
        <v>7046</v>
      </c>
      <c r="Y747" s="0" t="s">
        <v>7044</v>
      </c>
      <c r="Z747" s="0" t="s">
        <v>8944</v>
      </c>
      <c r="AA747" s="0" t="s">
        <v>8945</v>
      </c>
      <c r="AB747" s="0" t="s">
        <v>8913</v>
      </c>
      <c r="AC747" s="0" t="s">
        <v>62</v>
      </c>
      <c r="AD747" s="0" t="s">
        <v>62</v>
      </c>
      <c r="AE747" s="0" t="s">
        <v>62</v>
      </c>
      <c r="AF747" s="0" t="s">
        <v>9008</v>
      </c>
      <c r="AG747" s="0" t="s">
        <v>9009</v>
      </c>
      <c r="AH747" s="0" t="s">
        <v>9008</v>
      </c>
      <c r="AI747" s="0" t="s">
        <v>9009</v>
      </c>
      <c r="AJ747" s="0" t="s">
        <v>9008</v>
      </c>
      <c r="AK747" s="0" t="s">
        <v>9009</v>
      </c>
      <c r="AL747" s="0" t="s">
        <v>7061</v>
      </c>
    </row>
    <row customHeight="1" ht="11.25">
      <c r="A748" s="0" t="s">
        <v>22</v>
      </c>
      <c r="B748" s="0" t="s">
        <v>48</v>
      </c>
      <c r="C748" s="0" t="s">
        <v>50</v>
      </c>
      <c r="D748" s="0" t="s">
        <v>22</v>
      </c>
      <c r="E748" s="0" t="s">
        <v>9011</v>
      </c>
      <c r="F748" s="0" t="s">
        <v>4556</v>
      </c>
      <c r="G748" s="0" t="s">
        <v>167</v>
      </c>
      <c r="H748" s="0" t="s">
        <v>167</v>
      </c>
      <c r="I748" s="0" t="s">
        <v>168</v>
      </c>
      <c r="J748" s="0" t="s">
        <v>9012</v>
      </c>
      <c r="K748" s="0" t="s">
        <v>9013</v>
      </c>
      <c r="L748" s="0" t="s">
        <v>8091</v>
      </c>
      <c r="M748" s="0" t="s">
        <v>9014</v>
      </c>
      <c r="N748" s="0" t="s">
        <v>137</v>
      </c>
      <c r="O748" s="0" t="s">
        <v>167</v>
      </c>
      <c r="P748" s="0" t="s">
        <v>167</v>
      </c>
      <c r="Q748" s="0" t="s">
        <v>168</v>
      </c>
      <c r="R748" s="0" t="s">
        <v>9012</v>
      </c>
      <c r="S748" s="0" t="s">
        <v>9013</v>
      </c>
      <c r="T748" s="0" t="s">
        <v>7043</v>
      </c>
      <c r="U748" s="0" t="s">
        <v>7044</v>
      </c>
      <c r="V748" s="0" t="s">
        <v>764</v>
      </c>
      <c r="W748" s="0" t="s">
        <v>7045</v>
      </c>
      <c r="X748" s="0" t="s">
        <v>7046</v>
      </c>
      <c r="Y748" s="0" t="s">
        <v>7044</v>
      </c>
      <c r="Z748" s="0" t="s">
        <v>8937</v>
      </c>
      <c r="AA748" s="0" t="s">
        <v>8938</v>
      </c>
      <c r="AB748" s="0" t="s">
        <v>8913</v>
      </c>
      <c r="AC748" s="0" t="s">
        <v>62</v>
      </c>
      <c r="AD748" s="0" t="s">
        <v>62</v>
      </c>
      <c r="AE748" s="0" t="s">
        <v>62</v>
      </c>
      <c r="AF748" s="0" t="s">
        <v>7184</v>
      </c>
      <c r="AG748" s="0" t="s">
        <v>9015</v>
      </c>
      <c r="AH748" s="0" t="s">
        <v>7184</v>
      </c>
      <c r="AI748" s="0" t="s">
        <v>9015</v>
      </c>
      <c r="AJ748" s="0" t="s">
        <v>7184</v>
      </c>
      <c r="AK748" s="0" t="s">
        <v>9015</v>
      </c>
      <c r="AL748" s="0" t="s">
        <v>7061</v>
      </c>
    </row>
    <row customHeight="1" ht="11.25">
      <c r="A749" s="0" t="s">
        <v>22</v>
      </c>
      <c r="B749" s="0" t="s">
        <v>48</v>
      </c>
      <c r="C749" s="0" t="s">
        <v>50</v>
      </c>
      <c r="D749" s="0" t="s">
        <v>22</v>
      </c>
      <c r="E749" s="0" t="s">
        <v>9011</v>
      </c>
      <c r="F749" s="0" t="s">
        <v>4556</v>
      </c>
      <c r="G749" s="0" t="s">
        <v>167</v>
      </c>
      <c r="H749" s="0" t="s">
        <v>167</v>
      </c>
      <c r="I749" s="0" t="s">
        <v>168</v>
      </c>
      <c r="J749" s="0" t="s">
        <v>9012</v>
      </c>
      <c r="K749" s="0" t="s">
        <v>9013</v>
      </c>
      <c r="L749" s="0" t="s">
        <v>8091</v>
      </c>
      <c r="M749" s="0" t="s">
        <v>9014</v>
      </c>
      <c r="N749" s="0" t="s">
        <v>137</v>
      </c>
      <c r="O749" s="0" t="s">
        <v>167</v>
      </c>
      <c r="P749" s="0" t="s">
        <v>167</v>
      </c>
      <c r="Q749" s="0" t="s">
        <v>168</v>
      </c>
      <c r="R749" s="0" t="s">
        <v>9012</v>
      </c>
      <c r="S749" s="0" t="s">
        <v>9013</v>
      </c>
      <c r="T749" s="0" t="s">
        <v>7043</v>
      </c>
      <c r="U749" s="0" t="s">
        <v>7044</v>
      </c>
      <c r="V749" s="0" t="s">
        <v>764</v>
      </c>
      <c r="W749" s="0" t="s">
        <v>7045</v>
      </c>
      <c r="X749" s="0" t="s">
        <v>7046</v>
      </c>
      <c r="Y749" s="0" t="s">
        <v>7044</v>
      </c>
      <c r="Z749" s="0" t="s">
        <v>8937</v>
      </c>
      <c r="AA749" s="0" t="s">
        <v>8938</v>
      </c>
      <c r="AB749" s="0" t="s">
        <v>8913</v>
      </c>
      <c r="AC749" s="0" t="s">
        <v>62</v>
      </c>
      <c r="AD749" s="0" t="s">
        <v>62</v>
      </c>
      <c r="AE749" s="0" t="s">
        <v>62</v>
      </c>
      <c r="AF749" s="0" t="s">
        <v>7184</v>
      </c>
      <c r="AG749" s="0" t="s">
        <v>9015</v>
      </c>
      <c r="AH749" s="0" t="s">
        <v>7184</v>
      </c>
      <c r="AI749" s="0" t="s">
        <v>9016</v>
      </c>
      <c r="AJ749" s="0" t="s">
        <v>7184</v>
      </c>
      <c r="AK749" s="0" t="s">
        <v>9016</v>
      </c>
      <c r="AL749" s="0" t="s">
        <v>7061</v>
      </c>
    </row>
    <row customHeight="1" ht="11.25">
      <c r="A750" s="0" t="s">
        <v>22</v>
      </c>
      <c r="B750" s="0" t="s">
        <v>48</v>
      </c>
      <c r="C750" s="0" t="s">
        <v>50</v>
      </c>
      <c r="D750" s="0" t="s">
        <v>22</v>
      </c>
      <c r="E750" s="0" t="s">
        <v>9017</v>
      </c>
      <c r="F750" s="0" t="s">
        <v>4556</v>
      </c>
      <c r="G750" s="0" t="s">
        <v>167</v>
      </c>
      <c r="H750" s="0" t="s">
        <v>167</v>
      </c>
      <c r="I750" s="0" t="s">
        <v>168</v>
      </c>
      <c r="J750" s="0" t="s">
        <v>9018</v>
      </c>
      <c r="K750" s="0" t="s">
        <v>9019</v>
      </c>
      <c r="L750" s="0" t="s">
        <v>9020</v>
      </c>
      <c r="M750" s="0" t="s">
        <v>5225</v>
      </c>
      <c r="N750" s="0" t="s">
        <v>137</v>
      </c>
      <c r="O750" s="0" t="s">
        <v>167</v>
      </c>
      <c r="P750" s="0" t="s">
        <v>167</v>
      </c>
      <c r="Q750" s="0" t="s">
        <v>168</v>
      </c>
      <c r="R750" s="0" t="s">
        <v>9018</v>
      </c>
      <c r="S750" s="0" t="s">
        <v>9019</v>
      </c>
      <c r="T750" s="0" t="s">
        <v>7043</v>
      </c>
      <c r="U750" s="0" t="s">
        <v>7044</v>
      </c>
      <c r="V750" s="0" t="s">
        <v>764</v>
      </c>
      <c r="W750" s="0" t="s">
        <v>7045</v>
      </c>
      <c r="X750" s="0" t="s">
        <v>7046</v>
      </c>
      <c r="Y750" s="0" t="s">
        <v>7044</v>
      </c>
      <c r="Z750" s="0" t="s">
        <v>8944</v>
      </c>
      <c r="AA750" s="0" t="s">
        <v>8945</v>
      </c>
      <c r="AB750" s="0" t="s">
        <v>8913</v>
      </c>
      <c r="AC750" s="0" t="s">
        <v>62</v>
      </c>
      <c r="AD750" s="0" t="s">
        <v>62</v>
      </c>
      <c r="AE750" s="0" t="s">
        <v>62</v>
      </c>
      <c r="AF750" s="0" t="s">
        <v>7203</v>
      </c>
      <c r="AG750" s="0" t="s">
        <v>9021</v>
      </c>
      <c r="AH750" s="0" t="s">
        <v>7203</v>
      </c>
      <c r="AI750" s="0" t="s">
        <v>9021</v>
      </c>
      <c r="AJ750" s="0" t="s">
        <v>7203</v>
      </c>
      <c r="AK750" s="0" t="s">
        <v>9021</v>
      </c>
      <c r="AL750" s="0" t="s">
        <v>7061</v>
      </c>
    </row>
    <row customHeight="1" ht="11.25">
      <c r="A751" s="0" t="s">
        <v>22</v>
      </c>
      <c r="B751" s="0" t="s">
        <v>48</v>
      </c>
      <c r="C751" s="0" t="s">
        <v>50</v>
      </c>
      <c r="D751" s="0" t="s">
        <v>22</v>
      </c>
      <c r="E751" s="0" t="s">
        <v>9017</v>
      </c>
      <c r="F751" s="0" t="s">
        <v>4556</v>
      </c>
      <c r="G751" s="0" t="s">
        <v>167</v>
      </c>
      <c r="H751" s="0" t="s">
        <v>167</v>
      </c>
      <c r="I751" s="0" t="s">
        <v>168</v>
      </c>
      <c r="J751" s="0" t="s">
        <v>9018</v>
      </c>
      <c r="K751" s="0" t="s">
        <v>9019</v>
      </c>
      <c r="L751" s="0" t="s">
        <v>9020</v>
      </c>
      <c r="M751" s="0" t="s">
        <v>5225</v>
      </c>
      <c r="N751" s="0" t="s">
        <v>137</v>
      </c>
      <c r="O751" s="0" t="s">
        <v>167</v>
      </c>
      <c r="P751" s="0" t="s">
        <v>167</v>
      </c>
      <c r="Q751" s="0" t="s">
        <v>168</v>
      </c>
      <c r="R751" s="0" t="s">
        <v>9018</v>
      </c>
      <c r="S751" s="0" t="s">
        <v>9019</v>
      </c>
      <c r="T751" s="0" t="s">
        <v>7043</v>
      </c>
      <c r="U751" s="0" t="s">
        <v>7044</v>
      </c>
      <c r="V751" s="0" t="s">
        <v>764</v>
      </c>
      <c r="W751" s="0" t="s">
        <v>7045</v>
      </c>
      <c r="X751" s="0" t="s">
        <v>7046</v>
      </c>
      <c r="Y751" s="0" t="s">
        <v>7044</v>
      </c>
      <c r="Z751" s="0" t="s">
        <v>8944</v>
      </c>
      <c r="AA751" s="0" t="s">
        <v>8945</v>
      </c>
      <c r="AB751" s="0" t="s">
        <v>8913</v>
      </c>
      <c r="AC751" s="0" t="s">
        <v>62</v>
      </c>
      <c r="AD751" s="0" t="s">
        <v>62</v>
      </c>
      <c r="AE751" s="0" t="s">
        <v>62</v>
      </c>
      <c r="AF751" s="0" t="s">
        <v>7203</v>
      </c>
      <c r="AG751" s="0" t="s">
        <v>9021</v>
      </c>
      <c r="AH751" s="0" t="s">
        <v>7203</v>
      </c>
      <c r="AI751" s="0" t="s">
        <v>9022</v>
      </c>
      <c r="AJ751" s="0" t="s">
        <v>7203</v>
      </c>
      <c r="AK751" s="0" t="s">
        <v>9022</v>
      </c>
      <c r="AL751" s="0" t="s">
        <v>7061</v>
      </c>
    </row>
    <row customHeight="1" ht="11.25">
      <c r="A752" s="0" t="s">
        <v>22</v>
      </c>
      <c r="B752" s="0" t="s">
        <v>48</v>
      </c>
      <c r="C752" s="0" t="s">
        <v>50</v>
      </c>
      <c r="D752" s="0" t="s">
        <v>22</v>
      </c>
      <c r="E752" s="0" t="s">
        <v>9023</v>
      </c>
      <c r="F752" s="0" t="s">
        <v>4556</v>
      </c>
      <c r="G752" s="0" t="s">
        <v>167</v>
      </c>
      <c r="H752" s="0" t="s">
        <v>167</v>
      </c>
      <c r="I752" s="0" t="s">
        <v>168</v>
      </c>
      <c r="J752" s="0" t="s">
        <v>9018</v>
      </c>
      <c r="K752" s="0" t="s">
        <v>9019</v>
      </c>
      <c r="L752" s="0" t="s">
        <v>4669</v>
      </c>
      <c r="M752" s="0" t="s">
        <v>126</v>
      </c>
      <c r="N752" s="0" t="s">
        <v>137</v>
      </c>
      <c r="O752" s="0" t="s">
        <v>167</v>
      </c>
      <c r="P752" s="0" t="s">
        <v>167</v>
      </c>
      <c r="Q752" s="0" t="s">
        <v>168</v>
      </c>
      <c r="R752" s="0" t="s">
        <v>9018</v>
      </c>
      <c r="S752" s="0" t="s">
        <v>9019</v>
      </c>
      <c r="T752" s="0" t="s">
        <v>7043</v>
      </c>
      <c r="U752" s="0" t="s">
        <v>7044</v>
      </c>
      <c r="V752" s="0" t="s">
        <v>764</v>
      </c>
      <c r="W752" s="0" t="s">
        <v>7045</v>
      </c>
      <c r="X752" s="0" t="s">
        <v>7046</v>
      </c>
      <c r="Y752" s="0" t="s">
        <v>7044</v>
      </c>
      <c r="Z752" s="0" t="s">
        <v>8944</v>
      </c>
      <c r="AA752" s="0" t="s">
        <v>8945</v>
      </c>
      <c r="AB752" s="0" t="s">
        <v>8913</v>
      </c>
      <c r="AC752" s="0" t="s">
        <v>62</v>
      </c>
      <c r="AD752" s="0" t="s">
        <v>62</v>
      </c>
      <c r="AE752" s="0" t="s">
        <v>62</v>
      </c>
      <c r="AF752" s="0" t="s">
        <v>7184</v>
      </c>
      <c r="AG752" s="0" t="s">
        <v>9024</v>
      </c>
      <c r="AH752" s="0" t="s">
        <v>7184</v>
      </c>
      <c r="AI752" s="0" t="s">
        <v>9024</v>
      </c>
      <c r="AJ752" s="0" t="s">
        <v>7184</v>
      </c>
      <c r="AK752" s="0" t="s">
        <v>9024</v>
      </c>
      <c r="AL752" s="0" t="s">
        <v>7061</v>
      </c>
    </row>
    <row customHeight="1" ht="11.25">
      <c r="A753" s="0" t="s">
        <v>22</v>
      </c>
      <c r="B753" s="0" t="s">
        <v>48</v>
      </c>
      <c r="C753" s="0" t="s">
        <v>50</v>
      </c>
      <c r="D753" s="0" t="s">
        <v>22</v>
      </c>
      <c r="E753" s="0" t="s">
        <v>9023</v>
      </c>
      <c r="F753" s="0" t="s">
        <v>4556</v>
      </c>
      <c r="G753" s="0" t="s">
        <v>167</v>
      </c>
      <c r="H753" s="0" t="s">
        <v>167</v>
      </c>
      <c r="I753" s="0" t="s">
        <v>168</v>
      </c>
      <c r="J753" s="0" t="s">
        <v>9018</v>
      </c>
      <c r="K753" s="0" t="s">
        <v>9019</v>
      </c>
      <c r="L753" s="0" t="s">
        <v>4669</v>
      </c>
      <c r="M753" s="0" t="s">
        <v>126</v>
      </c>
      <c r="N753" s="0" t="s">
        <v>137</v>
      </c>
      <c r="O753" s="0" t="s">
        <v>167</v>
      </c>
      <c r="P753" s="0" t="s">
        <v>167</v>
      </c>
      <c r="Q753" s="0" t="s">
        <v>168</v>
      </c>
      <c r="R753" s="0" t="s">
        <v>9018</v>
      </c>
      <c r="S753" s="0" t="s">
        <v>9019</v>
      </c>
      <c r="T753" s="0" t="s">
        <v>7043</v>
      </c>
      <c r="U753" s="0" t="s">
        <v>7044</v>
      </c>
      <c r="V753" s="0" t="s">
        <v>764</v>
      </c>
      <c r="W753" s="0" t="s">
        <v>7045</v>
      </c>
      <c r="X753" s="0" t="s">
        <v>7046</v>
      </c>
      <c r="Y753" s="0" t="s">
        <v>7044</v>
      </c>
      <c r="Z753" s="0" t="s">
        <v>8944</v>
      </c>
      <c r="AA753" s="0" t="s">
        <v>8945</v>
      </c>
      <c r="AB753" s="0" t="s">
        <v>8913</v>
      </c>
      <c r="AC753" s="0" t="s">
        <v>62</v>
      </c>
      <c r="AD753" s="0" t="s">
        <v>62</v>
      </c>
      <c r="AE753" s="0" t="s">
        <v>62</v>
      </c>
      <c r="AF753" s="0" t="s">
        <v>7184</v>
      </c>
      <c r="AG753" s="0" t="s">
        <v>9024</v>
      </c>
      <c r="AH753" s="0" t="s">
        <v>7184</v>
      </c>
      <c r="AI753" s="0" t="s">
        <v>9024</v>
      </c>
      <c r="AJ753" s="0" t="s">
        <v>7184</v>
      </c>
      <c r="AK753" s="0" t="s">
        <v>9024</v>
      </c>
      <c r="AL753" s="0" t="s">
        <v>7061</v>
      </c>
    </row>
    <row customHeight="1" ht="11.25">
      <c r="A754" s="0" t="s">
        <v>22</v>
      </c>
      <c r="B754" s="0" t="s">
        <v>48</v>
      </c>
      <c r="C754" s="0" t="s">
        <v>50</v>
      </c>
      <c r="D754" s="0" t="s">
        <v>22</v>
      </c>
      <c r="E754" s="0" t="s">
        <v>9025</v>
      </c>
      <c r="F754" s="0" t="s">
        <v>4556</v>
      </c>
      <c r="G754" s="0" t="s">
        <v>167</v>
      </c>
      <c r="H754" s="0" t="s">
        <v>167</v>
      </c>
      <c r="I754" s="0" t="s">
        <v>168</v>
      </c>
      <c r="J754" s="0" t="s">
        <v>9026</v>
      </c>
      <c r="K754" s="0" t="s">
        <v>9027</v>
      </c>
      <c r="L754" s="0" t="s">
        <v>8903</v>
      </c>
      <c r="M754" s="0" t="s">
        <v>93</v>
      </c>
      <c r="N754" s="0" t="s">
        <v>137</v>
      </c>
      <c r="O754" s="0" t="s">
        <v>167</v>
      </c>
      <c r="P754" s="0" t="s">
        <v>167</v>
      </c>
      <c r="Q754" s="0" t="s">
        <v>168</v>
      </c>
      <c r="R754" s="0" t="s">
        <v>9026</v>
      </c>
      <c r="S754" s="0" t="s">
        <v>9027</v>
      </c>
      <c r="T754" s="0" t="s">
        <v>7043</v>
      </c>
      <c r="U754" s="0" t="s">
        <v>7044</v>
      </c>
      <c r="V754" s="0" t="s">
        <v>764</v>
      </c>
      <c r="W754" s="0" t="s">
        <v>7045</v>
      </c>
      <c r="X754" s="0" t="s">
        <v>7046</v>
      </c>
      <c r="Y754" s="0" t="s">
        <v>7044</v>
      </c>
      <c r="Z754" s="0" t="s">
        <v>8937</v>
      </c>
      <c r="AA754" s="0" t="s">
        <v>8938</v>
      </c>
      <c r="AB754" s="0" t="s">
        <v>8896</v>
      </c>
      <c r="AC754" s="0" t="s">
        <v>62</v>
      </c>
      <c r="AD754" s="0" t="s">
        <v>62</v>
      </c>
      <c r="AE754" s="0" t="s">
        <v>62</v>
      </c>
      <c r="AF754" s="0" t="s">
        <v>8946</v>
      </c>
      <c r="AG754" s="0" t="s">
        <v>9028</v>
      </c>
      <c r="AH754" s="0" t="s">
        <v>9029</v>
      </c>
      <c r="AI754" s="0" t="s">
        <v>9030</v>
      </c>
      <c r="AJ754" s="0" t="s">
        <v>9029</v>
      </c>
      <c r="AK754" s="0" t="s">
        <v>9030</v>
      </c>
      <c r="AL754" s="0" t="s">
        <v>7061</v>
      </c>
    </row>
    <row customHeight="1" ht="11.25">
      <c r="A755" s="0" t="s">
        <v>22</v>
      </c>
      <c r="B755" s="0" t="s">
        <v>48</v>
      </c>
      <c r="C755" s="0" t="s">
        <v>50</v>
      </c>
      <c r="D755" s="0" t="s">
        <v>22</v>
      </c>
      <c r="E755" s="0" t="s">
        <v>9025</v>
      </c>
      <c r="F755" s="0" t="s">
        <v>4556</v>
      </c>
      <c r="G755" s="0" t="s">
        <v>167</v>
      </c>
      <c r="H755" s="0" t="s">
        <v>167</v>
      </c>
      <c r="I755" s="0" t="s">
        <v>168</v>
      </c>
      <c r="J755" s="0" t="s">
        <v>9026</v>
      </c>
      <c r="K755" s="0" t="s">
        <v>9027</v>
      </c>
      <c r="L755" s="0" t="s">
        <v>8903</v>
      </c>
      <c r="M755" s="0" t="s">
        <v>93</v>
      </c>
      <c r="N755" s="0" t="s">
        <v>137</v>
      </c>
      <c r="O755" s="0" t="s">
        <v>167</v>
      </c>
      <c r="P755" s="0" t="s">
        <v>167</v>
      </c>
      <c r="Q755" s="0" t="s">
        <v>168</v>
      </c>
      <c r="R755" s="0" t="s">
        <v>9026</v>
      </c>
      <c r="S755" s="0" t="s">
        <v>9027</v>
      </c>
      <c r="T755" s="0" t="s">
        <v>7043</v>
      </c>
      <c r="U755" s="0" t="s">
        <v>7044</v>
      </c>
      <c r="V755" s="0" t="s">
        <v>764</v>
      </c>
      <c r="W755" s="0" t="s">
        <v>7045</v>
      </c>
      <c r="X755" s="0" t="s">
        <v>7046</v>
      </c>
      <c r="Y755" s="0" t="s">
        <v>7044</v>
      </c>
      <c r="Z755" s="0" t="s">
        <v>8937</v>
      </c>
      <c r="AA755" s="0" t="s">
        <v>8938</v>
      </c>
      <c r="AB755" s="0" t="s">
        <v>8896</v>
      </c>
      <c r="AC755" s="0" t="s">
        <v>62</v>
      </c>
      <c r="AD755" s="0" t="s">
        <v>62</v>
      </c>
      <c r="AE755" s="0" t="s">
        <v>62</v>
      </c>
      <c r="AF755" s="0" t="s">
        <v>8946</v>
      </c>
      <c r="AG755" s="0" t="s">
        <v>9028</v>
      </c>
      <c r="AH755" s="0" t="s">
        <v>8946</v>
      </c>
      <c r="AI755" s="0" t="s">
        <v>9028</v>
      </c>
      <c r="AJ755" s="0" t="s">
        <v>8946</v>
      </c>
      <c r="AK755" s="0" t="s">
        <v>9028</v>
      </c>
      <c r="AL755" s="0" t="s">
        <v>7061</v>
      </c>
    </row>
    <row customHeight="1" ht="11.25">
      <c r="A756" s="0" t="s">
        <v>22</v>
      </c>
      <c r="B756" s="0" t="s">
        <v>48</v>
      </c>
      <c r="C756" s="0" t="s">
        <v>50</v>
      </c>
      <c r="D756" s="0" t="s">
        <v>22</v>
      </c>
      <c r="E756" s="0" t="s">
        <v>7665</v>
      </c>
      <c r="F756" s="0" t="s">
        <v>4556</v>
      </c>
      <c r="G756" s="0" t="s">
        <v>181</v>
      </c>
      <c r="H756" s="0" t="s">
        <v>181</v>
      </c>
      <c r="I756" s="0" t="s">
        <v>182</v>
      </c>
      <c r="J756" s="0" t="s">
        <v>9031</v>
      </c>
      <c r="K756" s="0" t="s">
        <v>9032</v>
      </c>
      <c r="L756" s="0" t="s">
        <v>7609</v>
      </c>
      <c r="M756" s="0" t="s">
        <v>131</v>
      </c>
      <c r="N756" s="0" t="s">
        <v>137</v>
      </c>
      <c r="O756" s="0" t="s">
        <v>181</v>
      </c>
      <c r="P756" s="0" t="s">
        <v>181</v>
      </c>
      <c r="Q756" s="0" t="s">
        <v>182</v>
      </c>
      <c r="R756" s="0" t="s">
        <v>9031</v>
      </c>
      <c r="S756" s="0" t="s">
        <v>9032</v>
      </c>
      <c r="T756" s="0" t="s">
        <v>7043</v>
      </c>
      <c r="U756" s="0" t="s">
        <v>7044</v>
      </c>
      <c r="V756" s="0" t="s">
        <v>764</v>
      </c>
      <c r="W756" s="0" t="s">
        <v>7045</v>
      </c>
      <c r="X756" s="0" t="s">
        <v>7046</v>
      </c>
      <c r="Y756" s="0" t="s">
        <v>7044</v>
      </c>
      <c r="Z756" s="0" t="s">
        <v>9033</v>
      </c>
      <c r="AA756" s="0" t="s">
        <v>9034</v>
      </c>
      <c r="AB756" s="0" t="s">
        <v>9035</v>
      </c>
      <c r="AC756" s="0" t="s">
        <v>62</v>
      </c>
      <c r="AD756" s="0" t="s">
        <v>62</v>
      </c>
      <c r="AE756" s="0" t="s">
        <v>62</v>
      </c>
      <c r="AF756" s="0" t="s">
        <v>7393</v>
      </c>
      <c r="AG756" s="0" t="s">
        <v>9036</v>
      </c>
      <c r="AH756" s="0" t="s">
        <v>7393</v>
      </c>
      <c r="AI756" s="0" t="s">
        <v>8370</v>
      </c>
      <c r="AJ756" s="0" t="s">
        <v>7393</v>
      </c>
      <c r="AK756" s="0" t="s">
        <v>8370</v>
      </c>
      <c r="AL756" s="0" t="s">
        <v>7061</v>
      </c>
    </row>
    <row customHeight="1" ht="11.25">
      <c r="A757" s="0" t="s">
        <v>22</v>
      </c>
      <c r="B757" s="0" t="s">
        <v>48</v>
      </c>
      <c r="C757" s="0" t="s">
        <v>50</v>
      </c>
      <c r="D757" s="0" t="s">
        <v>22</v>
      </c>
      <c r="E757" s="0" t="s">
        <v>7665</v>
      </c>
      <c r="F757" s="0" t="s">
        <v>4556</v>
      </c>
      <c r="G757" s="0" t="s">
        <v>181</v>
      </c>
      <c r="H757" s="0" t="s">
        <v>181</v>
      </c>
      <c r="I757" s="0" t="s">
        <v>182</v>
      </c>
      <c r="J757" s="0" t="s">
        <v>9031</v>
      </c>
      <c r="K757" s="0" t="s">
        <v>9032</v>
      </c>
      <c r="L757" s="0" t="s">
        <v>7582</v>
      </c>
      <c r="M757" s="0" t="s">
        <v>8225</v>
      </c>
      <c r="N757" s="0" t="s">
        <v>137</v>
      </c>
      <c r="O757" s="0" t="s">
        <v>181</v>
      </c>
      <c r="P757" s="0" t="s">
        <v>181</v>
      </c>
      <c r="Q757" s="0" t="s">
        <v>182</v>
      </c>
      <c r="R757" s="0" t="s">
        <v>9031</v>
      </c>
      <c r="S757" s="0" t="s">
        <v>9032</v>
      </c>
      <c r="T757" s="0" t="s">
        <v>7043</v>
      </c>
      <c r="U757" s="0" t="s">
        <v>7044</v>
      </c>
      <c r="V757" s="0" t="s">
        <v>764</v>
      </c>
      <c r="W757" s="0" t="s">
        <v>7045</v>
      </c>
      <c r="X757" s="0" t="s">
        <v>7046</v>
      </c>
      <c r="Y757" s="0" t="s">
        <v>7044</v>
      </c>
      <c r="Z757" s="0" t="s">
        <v>9033</v>
      </c>
      <c r="AA757" s="0" t="s">
        <v>9034</v>
      </c>
      <c r="AB757" s="0" t="s">
        <v>9035</v>
      </c>
      <c r="AC757" s="0" t="s">
        <v>62</v>
      </c>
      <c r="AD757" s="0" t="s">
        <v>62</v>
      </c>
      <c r="AE757" s="0" t="s">
        <v>62</v>
      </c>
      <c r="AF757" s="0" t="s">
        <v>7300</v>
      </c>
      <c r="AG757" s="0" t="s">
        <v>7800</v>
      </c>
      <c r="AH757" s="0" t="s">
        <v>7300</v>
      </c>
      <c r="AI757" s="0" t="s">
        <v>8586</v>
      </c>
      <c r="AJ757" s="0" t="s">
        <v>7300</v>
      </c>
      <c r="AK757" s="0" t="s">
        <v>8586</v>
      </c>
      <c r="AL757" s="0" t="s">
        <v>7061</v>
      </c>
    </row>
    <row customHeight="1" ht="11.25">
      <c r="A758" s="0" t="s">
        <v>22</v>
      </c>
      <c r="B758" s="0" t="s">
        <v>48</v>
      </c>
      <c r="C758" s="0" t="s">
        <v>50</v>
      </c>
      <c r="D758" s="0" t="s">
        <v>22</v>
      </c>
      <c r="E758" s="0" t="s">
        <v>7665</v>
      </c>
      <c r="F758" s="0" t="s">
        <v>4556</v>
      </c>
      <c r="G758" s="0" t="s">
        <v>181</v>
      </c>
      <c r="H758" s="0" t="s">
        <v>181</v>
      </c>
      <c r="I758" s="0" t="s">
        <v>182</v>
      </c>
      <c r="J758" s="0" t="s">
        <v>9031</v>
      </c>
      <c r="K758" s="0" t="s">
        <v>9032</v>
      </c>
      <c r="L758" s="0" t="s">
        <v>7609</v>
      </c>
      <c r="M758" s="0" t="s">
        <v>131</v>
      </c>
      <c r="N758" s="0" t="s">
        <v>137</v>
      </c>
      <c r="O758" s="0" t="s">
        <v>181</v>
      </c>
      <c r="P758" s="0" t="s">
        <v>181</v>
      </c>
      <c r="Q758" s="0" t="s">
        <v>182</v>
      </c>
      <c r="R758" s="0" t="s">
        <v>9031</v>
      </c>
      <c r="S758" s="0" t="s">
        <v>9032</v>
      </c>
      <c r="T758" s="0" t="s">
        <v>7043</v>
      </c>
      <c r="U758" s="0" t="s">
        <v>7044</v>
      </c>
      <c r="V758" s="0" t="s">
        <v>764</v>
      </c>
      <c r="W758" s="0" t="s">
        <v>7045</v>
      </c>
      <c r="X758" s="0" t="s">
        <v>7046</v>
      </c>
      <c r="Y758" s="0" t="s">
        <v>7044</v>
      </c>
      <c r="Z758" s="0" t="s">
        <v>9033</v>
      </c>
      <c r="AA758" s="0" t="s">
        <v>9034</v>
      </c>
      <c r="AB758" s="0" t="s">
        <v>9035</v>
      </c>
      <c r="AC758" s="0" t="s">
        <v>62</v>
      </c>
      <c r="AD758" s="0" t="s">
        <v>62</v>
      </c>
      <c r="AE758" s="0" t="s">
        <v>62</v>
      </c>
      <c r="AF758" s="0" t="s">
        <v>7393</v>
      </c>
      <c r="AG758" s="0" t="s">
        <v>9036</v>
      </c>
      <c r="AH758" s="0" t="s">
        <v>7393</v>
      </c>
      <c r="AI758" s="0" t="s">
        <v>9036</v>
      </c>
      <c r="AJ758" s="0" t="s">
        <v>7393</v>
      </c>
      <c r="AK758" s="0" t="s">
        <v>9036</v>
      </c>
      <c r="AL758" s="0" t="s">
        <v>7061</v>
      </c>
    </row>
    <row customHeight="1" ht="11.25">
      <c r="A759" s="0" t="s">
        <v>22</v>
      </c>
      <c r="B759" s="0" t="s">
        <v>48</v>
      </c>
      <c r="C759" s="0" t="s">
        <v>50</v>
      </c>
      <c r="D759" s="0" t="s">
        <v>22</v>
      </c>
      <c r="E759" s="0" t="s">
        <v>7665</v>
      </c>
      <c r="F759" s="0" t="s">
        <v>4556</v>
      </c>
      <c r="G759" s="0" t="s">
        <v>181</v>
      </c>
      <c r="H759" s="0" t="s">
        <v>181</v>
      </c>
      <c r="I759" s="0" t="s">
        <v>182</v>
      </c>
      <c r="J759" s="0" t="s">
        <v>9031</v>
      </c>
      <c r="K759" s="0" t="s">
        <v>9032</v>
      </c>
      <c r="L759" s="0" t="s">
        <v>7582</v>
      </c>
      <c r="M759" s="0" t="s">
        <v>8225</v>
      </c>
      <c r="N759" s="0" t="s">
        <v>137</v>
      </c>
      <c r="O759" s="0" t="s">
        <v>181</v>
      </c>
      <c r="P759" s="0" t="s">
        <v>181</v>
      </c>
      <c r="Q759" s="0" t="s">
        <v>182</v>
      </c>
      <c r="R759" s="0" t="s">
        <v>9031</v>
      </c>
      <c r="S759" s="0" t="s">
        <v>9032</v>
      </c>
      <c r="T759" s="0" t="s">
        <v>7043</v>
      </c>
      <c r="U759" s="0" t="s">
        <v>7044</v>
      </c>
      <c r="V759" s="0" t="s">
        <v>764</v>
      </c>
      <c r="W759" s="0" t="s">
        <v>7045</v>
      </c>
      <c r="X759" s="0" t="s">
        <v>7046</v>
      </c>
      <c r="Y759" s="0" t="s">
        <v>7044</v>
      </c>
      <c r="Z759" s="0" t="s">
        <v>9033</v>
      </c>
      <c r="AA759" s="0" t="s">
        <v>9034</v>
      </c>
      <c r="AB759" s="0" t="s">
        <v>9035</v>
      </c>
      <c r="AC759" s="0" t="s">
        <v>62</v>
      </c>
      <c r="AD759" s="0" t="s">
        <v>62</v>
      </c>
      <c r="AE759" s="0" t="s">
        <v>62</v>
      </c>
      <c r="AF759" s="0" t="s">
        <v>7300</v>
      </c>
      <c r="AG759" s="0" t="s">
        <v>7800</v>
      </c>
      <c r="AH759" s="0" t="s">
        <v>7300</v>
      </c>
      <c r="AI759" s="0" t="s">
        <v>7800</v>
      </c>
      <c r="AJ759" s="0" t="s">
        <v>7300</v>
      </c>
      <c r="AK759" s="0" t="s">
        <v>7800</v>
      </c>
      <c r="AL759" s="0" t="s">
        <v>7061</v>
      </c>
    </row>
    <row customHeight="1" ht="11.25">
      <c r="A760" s="0" t="s">
        <v>22</v>
      </c>
      <c r="B760" s="0" t="s">
        <v>48</v>
      </c>
      <c r="C760" s="0" t="s">
        <v>50</v>
      </c>
      <c r="D760" s="0" t="s">
        <v>22</v>
      </c>
      <c r="E760" s="0" t="s">
        <v>2301</v>
      </c>
      <c r="F760" s="0" t="s">
        <v>4556</v>
      </c>
      <c r="G760" s="0" t="s">
        <v>181</v>
      </c>
      <c r="H760" s="0" t="s">
        <v>181</v>
      </c>
      <c r="I760" s="0" t="s">
        <v>182</v>
      </c>
      <c r="J760" s="0" t="s">
        <v>9031</v>
      </c>
      <c r="K760" s="0" t="s">
        <v>9032</v>
      </c>
      <c r="L760" s="0" t="s">
        <v>8351</v>
      </c>
      <c r="M760" s="0" t="s">
        <v>9037</v>
      </c>
      <c r="N760" s="0" t="s">
        <v>137</v>
      </c>
      <c r="O760" s="0" t="s">
        <v>181</v>
      </c>
      <c r="P760" s="0" t="s">
        <v>181</v>
      </c>
      <c r="Q760" s="0" t="s">
        <v>182</v>
      </c>
      <c r="R760" s="0" t="s">
        <v>9031</v>
      </c>
      <c r="S760" s="0" t="s">
        <v>9032</v>
      </c>
      <c r="T760" s="0" t="s">
        <v>7043</v>
      </c>
      <c r="U760" s="0" t="s">
        <v>7044</v>
      </c>
      <c r="V760" s="0" t="s">
        <v>764</v>
      </c>
      <c r="W760" s="0" t="s">
        <v>7045</v>
      </c>
      <c r="X760" s="0" t="s">
        <v>7046</v>
      </c>
      <c r="Y760" s="0" t="s">
        <v>7044</v>
      </c>
      <c r="Z760" s="0" t="s">
        <v>9033</v>
      </c>
      <c r="AA760" s="0" t="s">
        <v>9034</v>
      </c>
      <c r="AB760" s="0" t="s">
        <v>9035</v>
      </c>
      <c r="AC760" s="0" t="s">
        <v>62</v>
      </c>
      <c r="AD760" s="0" t="s">
        <v>62</v>
      </c>
      <c r="AE760" s="0" t="s">
        <v>62</v>
      </c>
      <c r="AF760" s="0" t="s">
        <v>7300</v>
      </c>
      <c r="AG760" s="0" t="s">
        <v>9038</v>
      </c>
      <c r="AH760" s="0" t="s">
        <v>7396</v>
      </c>
      <c r="AI760" s="0" t="s">
        <v>8108</v>
      </c>
      <c r="AJ760" s="0" t="s">
        <v>7396</v>
      </c>
      <c r="AK760" s="0" t="s">
        <v>8108</v>
      </c>
      <c r="AL760" s="0" t="s">
        <v>7061</v>
      </c>
    </row>
    <row customHeight="1" ht="11.25">
      <c r="A761" s="0" t="s">
        <v>22</v>
      </c>
      <c r="B761" s="0" t="s">
        <v>48</v>
      </c>
      <c r="C761" s="0" t="s">
        <v>50</v>
      </c>
      <c r="D761" s="0" t="s">
        <v>22</v>
      </c>
      <c r="E761" s="0" t="s">
        <v>2301</v>
      </c>
      <c r="F761" s="0" t="s">
        <v>4556</v>
      </c>
      <c r="G761" s="0" t="s">
        <v>181</v>
      </c>
      <c r="H761" s="0" t="s">
        <v>181</v>
      </c>
      <c r="I761" s="0" t="s">
        <v>182</v>
      </c>
      <c r="J761" s="0" t="s">
        <v>9031</v>
      </c>
      <c r="K761" s="0" t="s">
        <v>9032</v>
      </c>
      <c r="L761" s="0" t="s">
        <v>8351</v>
      </c>
      <c r="M761" s="0" t="s">
        <v>9037</v>
      </c>
      <c r="N761" s="0" t="s">
        <v>137</v>
      </c>
      <c r="O761" s="0" t="s">
        <v>181</v>
      </c>
      <c r="P761" s="0" t="s">
        <v>181</v>
      </c>
      <c r="Q761" s="0" t="s">
        <v>182</v>
      </c>
      <c r="R761" s="0" t="s">
        <v>9031</v>
      </c>
      <c r="S761" s="0" t="s">
        <v>9032</v>
      </c>
      <c r="T761" s="0" t="s">
        <v>7043</v>
      </c>
      <c r="U761" s="0" t="s">
        <v>7044</v>
      </c>
      <c r="V761" s="0" t="s">
        <v>764</v>
      </c>
      <c r="W761" s="0" t="s">
        <v>7045</v>
      </c>
      <c r="X761" s="0" t="s">
        <v>7046</v>
      </c>
      <c r="Y761" s="0" t="s">
        <v>7044</v>
      </c>
      <c r="Z761" s="0" t="s">
        <v>9033</v>
      </c>
      <c r="AA761" s="0" t="s">
        <v>9034</v>
      </c>
      <c r="AB761" s="0" t="s">
        <v>9035</v>
      </c>
      <c r="AC761" s="0" t="s">
        <v>62</v>
      </c>
      <c r="AD761" s="0" t="s">
        <v>62</v>
      </c>
      <c r="AE761" s="0" t="s">
        <v>62</v>
      </c>
      <c r="AF761" s="0" t="s">
        <v>7300</v>
      </c>
      <c r="AG761" s="0" t="s">
        <v>9038</v>
      </c>
      <c r="AH761" s="0" t="s">
        <v>7300</v>
      </c>
      <c r="AI761" s="0" t="s">
        <v>9038</v>
      </c>
      <c r="AJ761" s="0" t="s">
        <v>7300</v>
      </c>
      <c r="AK761" s="0" t="s">
        <v>9038</v>
      </c>
      <c r="AL761" s="0" t="s">
        <v>7061</v>
      </c>
    </row>
    <row customHeight="1" ht="11.25">
      <c r="A762" s="0" t="s">
        <v>22</v>
      </c>
      <c r="B762" s="0" t="s">
        <v>48</v>
      </c>
      <c r="C762" s="0" t="s">
        <v>50</v>
      </c>
      <c r="D762" s="0" t="s">
        <v>22</v>
      </c>
      <c r="E762" s="0" t="s">
        <v>7683</v>
      </c>
      <c r="F762" s="0" t="s">
        <v>4556</v>
      </c>
      <c r="G762" s="0" t="s">
        <v>181</v>
      </c>
      <c r="H762" s="0" t="s">
        <v>181</v>
      </c>
      <c r="I762" s="0" t="s">
        <v>182</v>
      </c>
      <c r="J762" s="0" t="s">
        <v>9039</v>
      </c>
      <c r="K762" s="0" t="s">
        <v>9040</v>
      </c>
      <c r="L762" s="0" t="s">
        <v>4669</v>
      </c>
      <c r="M762" s="0" t="s">
        <v>188</v>
      </c>
      <c r="N762" s="0" t="s">
        <v>137</v>
      </c>
      <c r="O762" s="0" t="s">
        <v>181</v>
      </c>
      <c r="P762" s="0" t="s">
        <v>181</v>
      </c>
      <c r="Q762" s="0" t="s">
        <v>182</v>
      </c>
      <c r="R762" s="0" t="s">
        <v>9039</v>
      </c>
      <c r="S762" s="0" t="s">
        <v>9040</v>
      </c>
      <c r="T762" s="0" t="s">
        <v>7043</v>
      </c>
      <c r="U762" s="0" t="s">
        <v>7044</v>
      </c>
      <c r="V762" s="0" t="s">
        <v>764</v>
      </c>
      <c r="W762" s="0" t="s">
        <v>7045</v>
      </c>
      <c r="X762" s="0" t="s">
        <v>7046</v>
      </c>
      <c r="Y762" s="0" t="s">
        <v>7044</v>
      </c>
      <c r="Z762" s="0" t="s">
        <v>9041</v>
      </c>
      <c r="AA762" s="0" t="s">
        <v>9042</v>
      </c>
      <c r="AB762" s="0" t="s">
        <v>9043</v>
      </c>
      <c r="AC762" s="0" t="s">
        <v>62</v>
      </c>
      <c r="AD762" s="0" t="s">
        <v>62</v>
      </c>
      <c r="AE762" s="0" t="s">
        <v>62</v>
      </c>
      <c r="AF762" s="0" t="s">
        <v>7404</v>
      </c>
      <c r="AG762" s="0" t="s">
        <v>8170</v>
      </c>
      <c r="AH762" s="0" t="s">
        <v>7404</v>
      </c>
      <c r="AI762" s="0" t="s">
        <v>8170</v>
      </c>
      <c r="AJ762" s="0" t="s">
        <v>7404</v>
      </c>
      <c r="AK762" s="0" t="s">
        <v>8170</v>
      </c>
      <c r="AL762" s="0" t="s">
        <v>7061</v>
      </c>
    </row>
    <row customHeight="1" ht="11.25">
      <c r="A763" s="0" t="s">
        <v>22</v>
      </c>
      <c r="B763" s="0" t="s">
        <v>48</v>
      </c>
      <c r="C763" s="0" t="s">
        <v>50</v>
      </c>
      <c r="D763" s="0" t="s">
        <v>22</v>
      </c>
      <c r="E763" s="0" t="s">
        <v>7683</v>
      </c>
      <c r="F763" s="0" t="s">
        <v>4556</v>
      </c>
      <c r="G763" s="0" t="s">
        <v>181</v>
      </c>
      <c r="H763" s="0" t="s">
        <v>181</v>
      </c>
      <c r="I763" s="0" t="s">
        <v>182</v>
      </c>
      <c r="J763" s="0" t="s">
        <v>9039</v>
      </c>
      <c r="K763" s="0" t="s">
        <v>9040</v>
      </c>
      <c r="L763" s="0" t="s">
        <v>4669</v>
      </c>
      <c r="M763" s="0" t="s">
        <v>188</v>
      </c>
      <c r="N763" s="0" t="s">
        <v>137</v>
      </c>
      <c r="O763" s="0" t="s">
        <v>181</v>
      </c>
      <c r="P763" s="0" t="s">
        <v>181</v>
      </c>
      <c r="Q763" s="0" t="s">
        <v>182</v>
      </c>
      <c r="R763" s="0" t="s">
        <v>9039</v>
      </c>
      <c r="S763" s="0" t="s">
        <v>9040</v>
      </c>
      <c r="T763" s="0" t="s">
        <v>7043</v>
      </c>
      <c r="U763" s="0" t="s">
        <v>7044</v>
      </c>
      <c r="V763" s="0" t="s">
        <v>764</v>
      </c>
      <c r="W763" s="0" t="s">
        <v>7045</v>
      </c>
      <c r="X763" s="0" t="s">
        <v>7046</v>
      </c>
      <c r="Y763" s="0" t="s">
        <v>7044</v>
      </c>
      <c r="Z763" s="0" t="s">
        <v>9041</v>
      </c>
      <c r="AA763" s="0" t="s">
        <v>9042</v>
      </c>
      <c r="AB763" s="0" t="s">
        <v>9043</v>
      </c>
      <c r="AC763" s="0" t="s">
        <v>62</v>
      </c>
      <c r="AD763" s="0" t="s">
        <v>62</v>
      </c>
      <c r="AE763" s="0" t="s">
        <v>62</v>
      </c>
      <c r="AF763" s="0" t="s">
        <v>7404</v>
      </c>
      <c r="AG763" s="0" t="s">
        <v>8170</v>
      </c>
      <c r="AH763" s="0" t="s">
        <v>7404</v>
      </c>
      <c r="AI763" s="0" t="s">
        <v>9044</v>
      </c>
      <c r="AJ763" s="0" t="s">
        <v>7404</v>
      </c>
      <c r="AK763" s="0" t="s">
        <v>9044</v>
      </c>
      <c r="AL763" s="0" t="s">
        <v>7061</v>
      </c>
    </row>
    <row customHeight="1" ht="11.25">
      <c r="A764" s="0" t="s">
        <v>22</v>
      </c>
      <c r="B764" s="0" t="s">
        <v>48</v>
      </c>
      <c r="C764" s="0" t="s">
        <v>50</v>
      </c>
      <c r="D764" s="0" t="s">
        <v>22</v>
      </c>
      <c r="E764" s="0" t="s">
        <v>4598</v>
      </c>
      <c r="F764" s="0" t="s">
        <v>4556</v>
      </c>
      <c r="G764" s="0" t="s">
        <v>181</v>
      </c>
      <c r="H764" s="0" t="s">
        <v>181</v>
      </c>
      <c r="I764" s="0" t="s">
        <v>182</v>
      </c>
      <c r="J764" s="0" t="s">
        <v>4667</v>
      </c>
      <c r="K764" s="0" t="s">
        <v>4668</v>
      </c>
      <c r="L764" s="0" t="s">
        <v>4669</v>
      </c>
      <c r="M764" s="0" t="s">
        <v>126</v>
      </c>
      <c r="N764" s="0" t="s">
        <v>137</v>
      </c>
      <c r="O764" s="0" t="s">
        <v>181</v>
      </c>
      <c r="P764" s="0" t="s">
        <v>181</v>
      </c>
      <c r="Q764" s="0" t="s">
        <v>182</v>
      </c>
      <c r="R764" s="0" t="s">
        <v>4667</v>
      </c>
      <c r="S764" s="0" t="s">
        <v>4668</v>
      </c>
      <c r="T764" s="0" t="s">
        <v>7043</v>
      </c>
      <c r="U764" s="0" t="s">
        <v>7044</v>
      </c>
      <c r="V764" s="0" t="s">
        <v>764</v>
      </c>
      <c r="W764" s="0" t="s">
        <v>7045</v>
      </c>
      <c r="X764" s="0" t="s">
        <v>7046</v>
      </c>
      <c r="Y764" s="0" t="s">
        <v>7044</v>
      </c>
      <c r="Z764" s="0" t="s">
        <v>9045</v>
      </c>
      <c r="AA764" s="0" t="s">
        <v>9034</v>
      </c>
      <c r="AB764" s="0" t="s">
        <v>9046</v>
      </c>
      <c r="AC764" s="0" t="s">
        <v>62</v>
      </c>
      <c r="AD764" s="0" t="s">
        <v>62</v>
      </c>
      <c r="AE764" s="0" t="s">
        <v>62</v>
      </c>
      <c r="AF764" s="0" t="s">
        <v>4307</v>
      </c>
      <c r="AG764" s="0" t="s">
        <v>9047</v>
      </c>
      <c r="AH764" s="0" t="s">
        <v>8626</v>
      </c>
      <c r="AI764" s="0" t="s">
        <v>9048</v>
      </c>
      <c r="AJ764" s="0" t="s">
        <v>8626</v>
      </c>
      <c r="AK764" s="0" t="s">
        <v>9048</v>
      </c>
      <c r="AL764" s="0" t="s">
        <v>7054</v>
      </c>
    </row>
    <row customHeight="1" ht="11.25">
      <c r="A765" s="0" t="s">
        <v>22</v>
      </c>
      <c r="B765" s="0" t="s">
        <v>48</v>
      </c>
      <c r="C765" s="0" t="s">
        <v>50</v>
      </c>
      <c r="D765" s="0" t="s">
        <v>22</v>
      </c>
      <c r="E765" s="0" t="s">
        <v>4598</v>
      </c>
      <c r="F765" s="0" t="s">
        <v>4556</v>
      </c>
      <c r="G765" s="0" t="s">
        <v>181</v>
      </c>
      <c r="H765" s="0" t="s">
        <v>181</v>
      </c>
      <c r="I765" s="0" t="s">
        <v>182</v>
      </c>
      <c r="J765" s="0" t="s">
        <v>4667</v>
      </c>
      <c r="K765" s="0" t="s">
        <v>4668</v>
      </c>
      <c r="L765" s="0" t="s">
        <v>4669</v>
      </c>
      <c r="M765" s="0" t="s">
        <v>126</v>
      </c>
      <c r="N765" s="0" t="s">
        <v>137</v>
      </c>
      <c r="O765" s="0" t="s">
        <v>181</v>
      </c>
      <c r="P765" s="0" t="s">
        <v>181</v>
      </c>
      <c r="Q765" s="0" t="s">
        <v>182</v>
      </c>
      <c r="R765" s="0" t="s">
        <v>4667</v>
      </c>
      <c r="S765" s="0" t="s">
        <v>4668</v>
      </c>
      <c r="T765" s="0" t="s">
        <v>7043</v>
      </c>
      <c r="U765" s="0" t="s">
        <v>7044</v>
      </c>
      <c r="V765" s="0" t="s">
        <v>764</v>
      </c>
      <c r="W765" s="0" t="s">
        <v>7045</v>
      </c>
      <c r="X765" s="0" t="s">
        <v>7046</v>
      </c>
      <c r="Y765" s="0" t="s">
        <v>7044</v>
      </c>
      <c r="Z765" s="0" t="s">
        <v>9045</v>
      </c>
      <c r="AA765" s="0" t="s">
        <v>9034</v>
      </c>
      <c r="AB765" s="0" t="s">
        <v>9046</v>
      </c>
      <c r="AC765" s="0" t="s">
        <v>62</v>
      </c>
      <c r="AD765" s="0" t="s">
        <v>62</v>
      </c>
      <c r="AE765" s="0" t="s">
        <v>62</v>
      </c>
      <c r="AF765" s="0" t="s">
        <v>4307</v>
      </c>
      <c r="AG765" s="0" t="s">
        <v>9047</v>
      </c>
      <c r="AH765" s="0" t="s">
        <v>4307</v>
      </c>
      <c r="AI765" s="0" t="s">
        <v>9047</v>
      </c>
      <c r="AJ765" s="0" t="s">
        <v>4307</v>
      </c>
      <c r="AK765" s="0" t="s">
        <v>9047</v>
      </c>
      <c r="AL765" s="0" t="s">
        <v>7055</v>
      </c>
    </row>
    <row customHeight="1" ht="11.25">
      <c r="A766" s="0" t="s">
        <v>22</v>
      </c>
      <c r="B766" s="0" t="s">
        <v>48</v>
      </c>
      <c r="C766" s="0" t="s">
        <v>50</v>
      </c>
      <c r="D766" s="0" t="s">
        <v>22</v>
      </c>
      <c r="E766" s="0" t="s">
        <v>7056</v>
      </c>
      <c r="F766" s="0" t="s">
        <v>4556</v>
      </c>
      <c r="G766" s="0" t="s">
        <v>181</v>
      </c>
      <c r="H766" s="0" t="s">
        <v>181</v>
      </c>
      <c r="I766" s="0" t="s">
        <v>182</v>
      </c>
      <c r="J766" s="0" t="s">
        <v>4667</v>
      </c>
      <c r="K766" s="0" t="s">
        <v>4668</v>
      </c>
      <c r="L766" s="0" t="s">
        <v>9049</v>
      </c>
      <c r="M766" s="0" t="s">
        <v>126</v>
      </c>
      <c r="N766" s="0" t="s">
        <v>137</v>
      </c>
      <c r="O766" s="0" t="s">
        <v>181</v>
      </c>
      <c r="P766" s="0" t="s">
        <v>181</v>
      </c>
      <c r="Q766" s="0" t="s">
        <v>182</v>
      </c>
      <c r="R766" s="0" t="s">
        <v>4667</v>
      </c>
      <c r="S766" s="0" t="s">
        <v>4668</v>
      </c>
      <c r="T766" s="0" t="s">
        <v>7043</v>
      </c>
      <c r="U766" s="0" t="s">
        <v>7044</v>
      </c>
      <c r="V766" s="0" t="s">
        <v>764</v>
      </c>
      <c r="W766" s="0" t="s">
        <v>7045</v>
      </c>
      <c r="X766" s="0" t="s">
        <v>7046</v>
      </c>
      <c r="Y766" s="0" t="s">
        <v>7044</v>
      </c>
      <c r="Z766" s="0" t="s">
        <v>9050</v>
      </c>
      <c r="AA766" s="0" t="s">
        <v>9042</v>
      </c>
      <c r="AB766" s="0" t="s">
        <v>9051</v>
      </c>
      <c r="AC766" s="0" t="s">
        <v>62</v>
      </c>
      <c r="AD766" s="0" t="s">
        <v>62</v>
      </c>
      <c r="AE766" s="0" t="s">
        <v>62</v>
      </c>
      <c r="AF766" s="0" t="s">
        <v>9052</v>
      </c>
      <c r="AG766" s="0" t="s">
        <v>9052</v>
      </c>
      <c r="AH766" s="0" t="s">
        <v>7124</v>
      </c>
      <c r="AI766" s="0" t="s">
        <v>9053</v>
      </c>
      <c r="AJ766" s="0" t="s">
        <v>7124</v>
      </c>
      <c r="AK766" s="0" t="s">
        <v>9053</v>
      </c>
      <c r="AL766" s="0" t="s">
        <v>7061</v>
      </c>
    </row>
    <row customHeight="1" ht="11.25">
      <c r="A767" s="0" t="s">
        <v>22</v>
      </c>
      <c r="B767" s="0" t="s">
        <v>48</v>
      </c>
      <c r="C767" s="0" t="s">
        <v>50</v>
      </c>
      <c r="D767" s="0" t="s">
        <v>22</v>
      </c>
      <c r="E767" s="0" t="s">
        <v>7056</v>
      </c>
      <c r="F767" s="0" t="s">
        <v>4556</v>
      </c>
      <c r="G767" s="0" t="s">
        <v>181</v>
      </c>
      <c r="H767" s="0" t="s">
        <v>181</v>
      </c>
      <c r="I767" s="0" t="s">
        <v>182</v>
      </c>
      <c r="J767" s="0" t="s">
        <v>4667</v>
      </c>
      <c r="K767" s="0" t="s">
        <v>4668</v>
      </c>
      <c r="L767" s="0" t="s">
        <v>9049</v>
      </c>
      <c r="M767" s="0" t="s">
        <v>126</v>
      </c>
      <c r="N767" s="0" t="s">
        <v>137</v>
      </c>
      <c r="O767" s="0" t="s">
        <v>181</v>
      </c>
      <c r="P767" s="0" t="s">
        <v>181</v>
      </c>
      <c r="Q767" s="0" t="s">
        <v>182</v>
      </c>
      <c r="R767" s="0" t="s">
        <v>4667</v>
      </c>
      <c r="S767" s="0" t="s">
        <v>4668</v>
      </c>
      <c r="T767" s="0" t="s">
        <v>7043</v>
      </c>
      <c r="U767" s="0" t="s">
        <v>7044</v>
      </c>
      <c r="V767" s="0" t="s">
        <v>764</v>
      </c>
      <c r="W767" s="0" t="s">
        <v>7045</v>
      </c>
      <c r="X767" s="0" t="s">
        <v>7046</v>
      </c>
      <c r="Y767" s="0" t="s">
        <v>7044</v>
      </c>
      <c r="Z767" s="0" t="s">
        <v>9050</v>
      </c>
      <c r="AA767" s="0" t="s">
        <v>9042</v>
      </c>
      <c r="AB767" s="0" t="s">
        <v>9051</v>
      </c>
      <c r="AC767" s="0" t="s">
        <v>62</v>
      </c>
      <c r="AD767" s="0" t="s">
        <v>62</v>
      </c>
      <c r="AE767" s="0" t="s">
        <v>62</v>
      </c>
      <c r="AF767" s="0" t="s">
        <v>9052</v>
      </c>
      <c r="AG767" s="0" t="s">
        <v>9052</v>
      </c>
      <c r="AH767" s="0" t="s">
        <v>9052</v>
      </c>
      <c r="AI767" s="0" t="s">
        <v>9052</v>
      </c>
      <c r="AJ767" s="0" t="s">
        <v>9052</v>
      </c>
      <c r="AK767" s="0" t="s">
        <v>9052</v>
      </c>
      <c r="AL767" s="0" t="s">
        <v>7061</v>
      </c>
    </row>
    <row customHeight="1" ht="11.25">
      <c r="A768" s="0" t="s">
        <v>22</v>
      </c>
      <c r="B768" s="0" t="s">
        <v>48</v>
      </c>
      <c r="C768" s="0" t="s">
        <v>50</v>
      </c>
      <c r="D768" s="0" t="s">
        <v>22</v>
      </c>
      <c r="E768" s="0" t="s">
        <v>9054</v>
      </c>
      <c r="F768" s="0" t="s">
        <v>4556</v>
      </c>
      <c r="G768" s="0" t="s">
        <v>181</v>
      </c>
      <c r="H768" s="0" t="s">
        <v>181</v>
      </c>
      <c r="I768" s="0" t="s">
        <v>182</v>
      </c>
      <c r="J768" s="0" t="s">
        <v>9055</v>
      </c>
      <c r="K768" s="0" t="s">
        <v>9056</v>
      </c>
      <c r="L768" s="0" t="s">
        <v>9057</v>
      </c>
      <c r="M768" s="0" t="s">
        <v>92</v>
      </c>
      <c r="N768" s="0" t="s">
        <v>137</v>
      </c>
      <c r="O768" s="0" t="s">
        <v>181</v>
      </c>
      <c r="P768" s="0" t="s">
        <v>181</v>
      </c>
      <c r="Q768" s="0" t="s">
        <v>182</v>
      </c>
      <c r="R768" s="0" t="s">
        <v>9055</v>
      </c>
      <c r="S768" s="0" t="s">
        <v>9056</v>
      </c>
      <c r="T768" s="0" t="s">
        <v>7101</v>
      </c>
      <c r="U768" s="0" t="s">
        <v>7481</v>
      </c>
      <c r="V768" s="0" t="s">
        <v>764</v>
      </c>
      <c r="W768" s="0" t="s">
        <v>7045</v>
      </c>
      <c r="X768" s="0" t="s">
        <v>7281</v>
      </c>
      <c r="Y768" s="0" t="s">
        <v>7990</v>
      </c>
      <c r="Z768" s="0" t="s">
        <v>4590</v>
      </c>
      <c r="AA768" s="0" t="s">
        <v>7991</v>
      </c>
      <c r="AB768" s="0" t="s">
        <v>7283</v>
      </c>
      <c r="AC768" s="0" t="s">
        <v>62</v>
      </c>
      <c r="AD768" s="0" t="s">
        <v>62</v>
      </c>
      <c r="AE768" s="0" t="s">
        <v>62</v>
      </c>
      <c r="AF768" s="0" t="s">
        <v>7184</v>
      </c>
      <c r="AG768" s="0" t="s">
        <v>8004</v>
      </c>
      <c r="AH768" s="0" t="s">
        <v>7184</v>
      </c>
      <c r="AI768" s="0" t="s">
        <v>9058</v>
      </c>
      <c r="AJ768" s="0" t="s">
        <v>7184</v>
      </c>
      <c r="AK768" s="0" t="s">
        <v>9058</v>
      </c>
      <c r="AL768" s="0" t="s">
        <v>7061</v>
      </c>
    </row>
    <row customHeight="1" ht="11.25">
      <c r="A769" s="0" t="s">
        <v>22</v>
      </c>
      <c r="B769" s="0" t="s">
        <v>48</v>
      </c>
      <c r="C769" s="0" t="s">
        <v>50</v>
      </c>
      <c r="D769" s="0" t="s">
        <v>22</v>
      </c>
      <c r="E769" s="0" t="s">
        <v>9054</v>
      </c>
      <c r="F769" s="0" t="s">
        <v>4556</v>
      </c>
      <c r="G769" s="0" t="s">
        <v>181</v>
      </c>
      <c r="H769" s="0" t="s">
        <v>181</v>
      </c>
      <c r="I769" s="0" t="s">
        <v>182</v>
      </c>
      <c r="J769" s="0" t="s">
        <v>9055</v>
      </c>
      <c r="K769" s="0" t="s">
        <v>9056</v>
      </c>
      <c r="L769" s="0" t="s">
        <v>9057</v>
      </c>
      <c r="M769" s="0" t="s">
        <v>92</v>
      </c>
      <c r="N769" s="0" t="s">
        <v>137</v>
      </c>
      <c r="O769" s="0" t="s">
        <v>181</v>
      </c>
      <c r="P769" s="0" t="s">
        <v>181</v>
      </c>
      <c r="Q769" s="0" t="s">
        <v>182</v>
      </c>
      <c r="R769" s="0" t="s">
        <v>9055</v>
      </c>
      <c r="S769" s="0" t="s">
        <v>9056</v>
      </c>
      <c r="T769" s="0" t="s">
        <v>7101</v>
      </c>
      <c r="U769" s="0" t="s">
        <v>7481</v>
      </c>
      <c r="V769" s="0" t="s">
        <v>764</v>
      </c>
      <c r="W769" s="0" t="s">
        <v>7045</v>
      </c>
      <c r="X769" s="0" t="s">
        <v>7281</v>
      </c>
      <c r="Y769" s="0" t="s">
        <v>7990</v>
      </c>
      <c r="Z769" s="0" t="s">
        <v>4590</v>
      </c>
      <c r="AA769" s="0" t="s">
        <v>7991</v>
      </c>
      <c r="AB769" s="0" t="s">
        <v>7283</v>
      </c>
      <c r="AC769" s="0" t="s">
        <v>62</v>
      </c>
      <c r="AD769" s="0" t="s">
        <v>62</v>
      </c>
      <c r="AE769" s="0" t="s">
        <v>62</v>
      </c>
      <c r="AF769" s="0" t="s">
        <v>7184</v>
      </c>
      <c r="AG769" s="0" t="s">
        <v>8004</v>
      </c>
      <c r="AH769" s="0" t="s">
        <v>7184</v>
      </c>
      <c r="AI769" s="0" t="s">
        <v>8004</v>
      </c>
      <c r="AJ769" s="0" t="s">
        <v>7184</v>
      </c>
      <c r="AK769" s="0" t="s">
        <v>8004</v>
      </c>
      <c r="AL769" s="0" t="s">
        <v>7061</v>
      </c>
    </row>
    <row customHeight="1" ht="11.25">
      <c r="A770" s="0" t="s">
        <v>22</v>
      </c>
      <c r="B770" s="0" t="s">
        <v>48</v>
      </c>
      <c r="C770" s="0" t="s">
        <v>50</v>
      </c>
      <c r="D770" s="0" t="s">
        <v>22</v>
      </c>
      <c r="E770" s="0" t="s">
        <v>2301</v>
      </c>
      <c r="F770" s="0" t="s">
        <v>4556</v>
      </c>
      <c r="G770" s="0" t="s">
        <v>181</v>
      </c>
      <c r="H770" s="0" t="s">
        <v>181</v>
      </c>
      <c r="I770" s="0" t="s">
        <v>182</v>
      </c>
      <c r="J770" s="0" t="s">
        <v>9055</v>
      </c>
      <c r="K770" s="0" t="s">
        <v>9056</v>
      </c>
      <c r="L770" s="0" t="s">
        <v>8300</v>
      </c>
      <c r="M770" s="0" t="s">
        <v>174</v>
      </c>
      <c r="N770" s="0" t="s">
        <v>137</v>
      </c>
      <c r="O770" s="0" t="s">
        <v>181</v>
      </c>
      <c r="P770" s="0" t="s">
        <v>181</v>
      </c>
      <c r="Q770" s="0" t="s">
        <v>182</v>
      </c>
      <c r="R770" s="0" t="s">
        <v>9055</v>
      </c>
      <c r="S770" s="0" t="s">
        <v>9056</v>
      </c>
      <c r="T770" s="0" t="s">
        <v>7043</v>
      </c>
      <c r="U770" s="0" t="s">
        <v>7044</v>
      </c>
      <c r="V770" s="0" t="s">
        <v>764</v>
      </c>
      <c r="W770" s="0" t="s">
        <v>7045</v>
      </c>
      <c r="X770" s="0" t="s">
        <v>7046</v>
      </c>
      <c r="Y770" s="0" t="s">
        <v>7044</v>
      </c>
      <c r="Z770" s="0" t="s">
        <v>9059</v>
      </c>
      <c r="AA770" s="0" t="s">
        <v>9042</v>
      </c>
      <c r="AB770" s="0" t="s">
        <v>9060</v>
      </c>
      <c r="AC770" s="0" t="s">
        <v>62</v>
      </c>
      <c r="AD770" s="0" t="s">
        <v>62</v>
      </c>
      <c r="AE770" s="0" t="s">
        <v>62</v>
      </c>
      <c r="AF770" s="0" t="s">
        <v>9061</v>
      </c>
      <c r="AG770" s="0" t="s">
        <v>9062</v>
      </c>
      <c r="AH770" s="0" t="s">
        <v>9061</v>
      </c>
      <c r="AI770" s="0" t="s">
        <v>508</v>
      </c>
      <c r="AJ770" s="0" t="s">
        <v>9061</v>
      </c>
      <c r="AK770" s="0" t="s">
        <v>508</v>
      </c>
      <c r="AL770" s="0" t="s">
        <v>7054</v>
      </c>
    </row>
    <row customHeight="1" ht="11.25">
      <c r="A771" s="0" t="s">
        <v>22</v>
      </c>
      <c r="B771" s="0" t="s">
        <v>48</v>
      </c>
      <c r="C771" s="0" t="s">
        <v>50</v>
      </c>
      <c r="D771" s="0" t="s">
        <v>22</v>
      </c>
      <c r="E771" s="0" t="s">
        <v>2301</v>
      </c>
      <c r="F771" s="0" t="s">
        <v>4556</v>
      </c>
      <c r="G771" s="0" t="s">
        <v>181</v>
      </c>
      <c r="H771" s="0" t="s">
        <v>181</v>
      </c>
      <c r="I771" s="0" t="s">
        <v>182</v>
      </c>
      <c r="J771" s="0" t="s">
        <v>9055</v>
      </c>
      <c r="K771" s="0" t="s">
        <v>9056</v>
      </c>
      <c r="L771" s="0" t="s">
        <v>8300</v>
      </c>
      <c r="M771" s="0" t="s">
        <v>174</v>
      </c>
      <c r="N771" s="0" t="s">
        <v>137</v>
      </c>
      <c r="O771" s="0" t="s">
        <v>181</v>
      </c>
      <c r="P771" s="0" t="s">
        <v>181</v>
      </c>
      <c r="Q771" s="0" t="s">
        <v>182</v>
      </c>
      <c r="R771" s="0" t="s">
        <v>9055</v>
      </c>
      <c r="S771" s="0" t="s">
        <v>9056</v>
      </c>
      <c r="T771" s="0" t="s">
        <v>7043</v>
      </c>
      <c r="U771" s="0" t="s">
        <v>7044</v>
      </c>
      <c r="V771" s="0" t="s">
        <v>764</v>
      </c>
      <c r="W771" s="0" t="s">
        <v>7045</v>
      </c>
      <c r="X771" s="0" t="s">
        <v>7046</v>
      </c>
      <c r="Y771" s="0" t="s">
        <v>7044</v>
      </c>
      <c r="Z771" s="0" t="s">
        <v>9059</v>
      </c>
      <c r="AA771" s="0" t="s">
        <v>9042</v>
      </c>
      <c r="AB771" s="0" t="s">
        <v>9060</v>
      </c>
      <c r="AC771" s="0" t="s">
        <v>62</v>
      </c>
      <c r="AD771" s="0" t="s">
        <v>62</v>
      </c>
      <c r="AE771" s="0" t="s">
        <v>62</v>
      </c>
      <c r="AF771" s="0" t="s">
        <v>9061</v>
      </c>
      <c r="AG771" s="0" t="s">
        <v>9062</v>
      </c>
      <c r="AH771" s="0" t="s">
        <v>9061</v>
      </c>
      <c r="AI771" s="0" t="s">
        <v>9062</v>
      </c>
      <c r="AJ771" s="0" t="s">
        <v>9061</v>
      </c>
      <c r="AK771" s="0" t="s">
        <v>9062</v>
      </c>
      <c r="AL771" s="0" t="s">
        <v>7055</v>
      </c>
    </row>
    <row customHeight="1" ht="11.25">
      <c r="A772" s="0" t="s">
        <v>22</v>
      </c>
      <c r="B772" s="0" t="s">
        <v>48</v>
      </c>
      <c r="C772" s="0" t="s">
        <v>50</v>
      </c>
      <c r="D772" s="0" t="s">
        <v>22</v>
      </c>
      <c r="E772" s="0" t="s">
        <v>9063</v>
      </c>
      <c r="F772" s="0" t="s">
        <v>4556</v>
      </c>
      <c r="G772" s="0" t="s">
        <v>181</v>
      </c>
      <c r="H772" s="0" t="s">
        <v>181</v>
      </c>
      <c r="I772" s="0" t="s">
        <v>182</v>
      </c>
      <c r="J772" s="0" t="s">
        <v>9064</v>
      </c>
      <c r="K772" s="0" t="s">
        <v>9065</v>
      </c>
      <c r="L772" s="0" t="s">
        <v>4664</v>
      </c>
      <c r="M772" s="0" t="s">
        <v>7458</v>
      </c>
      <c r="N772" s="0" t="s">
        <v>137</v>
      </c>
      <c r="O772" s="0" t="s">
        <v>181</v>
      </c>
      <c r="P772" s="0" t="s">
        <v>181</v>
      </c>
      <c r="Q772" s="0" t="s">
        <v>182</v>
      </c>
      <c r="R772" s="0" t="s">
        <v>9064</v>
      </c>
      <c r="S772" s="0" t="s">
        <v>9065</v>
      </c>
      <c r="T772" s="0" t="s">
        <v>7043</v>
      </c>
      <c r="U772" s="0" t="s">
        <v>7044</v>
      </c>
      <c r="V772" s="0" t="s">
        <v>764</v>
      </c>
      <c r="W772" s="0" t="s">
        <v>7045</v>
      </c>
      <c r="X772" s="0" t="s">
        <v>7046</v>
      </c>
      <c r="Y772" s="0" t="s">
        <v>7044</v>
      </c>
      <c r="Z772" s="0" t="s">
        <v>9041</v>
      </c>
      <c r="AA772" s="0" t="s">
        <v>9042</v>
      </c>
      <c r="AB772" s="0" t="s">
        <v>9043</v>
      </c>
      <c r="AC772" s="0" t="s">
        <v>62</v>
      </c>
      <c r="AD772" s="0" t="s">
        <v>62</v>
      </c>
      <c r="AE772" s="0" t="s">
        <v>62</v>
      </c>
      <c r="AF772" s="0" t="s">
        <v>9066</v>
      </c>
      <c r="AG772" s="0" t="s">
        <v>9067</v>
      </c>
      <c r="AH772" s="0" t="s">
        <v>9066</v>
      </c>
      <c r="AI772" s="0" t="s">
        <v>9067</v>
      </c>
      <c r="AJ772" s="0" t="s">
        <v>9066</v>
      </c>
      <c r="AK772" s="0" t="s">
        <v>9067</v>
      </c>
      <c r="AL772" s="0" t="s">
        <v>7061</v>
      </c>
    </row>
    <row customHeight="1" ht="11.25">
      <c r="A773" s="0" t="s">
        <v>22</v>
      </c>
      <c r="B773" s="0" t="s">
        <v>48</v>
      </c>
      <c r="C773" s="0" t="s">
        <v>50</v>
      </c>
      <c r="D773" s="0" t="s">
        <v>22</v>
      </c>
      <c r="E773" s="0" t="s">
        <v>9063</v>
      </c>
      <c r="F773" s="0" t="s">
        <v>4556</v>
      </c>
      <c r="G773" s="0" t="s">
        <v>181</v>
      </c>
      <c r="H773" s="0" t="s">
        <v>181</v>
      </c>
      <c r="I773" s="0" t="s">
        <v>182</v>
      </c>
      <c r="J773" s="0" t="s">
        <v>9064</v>
      </c>
      <c r="K773" s="0" t="s">
        <v>9065</v>
      </c>
      <c r="L773" s="0" t="s">
        <v>4664</v>
      </c>
      <c r="M773" s="0" t="s">
        <v>7458</v>
      </c>
      <c r="N773" s="0" t="s">
        <v>137</v>
      </c>
      <c r="O773" s="0" t="s">
        <v>181</v>
      </c>
      <c r="P773" s="0" t="s">
        <v>181</v>
      </c>
      <c r="Q773" s="0" t="s">
        <v>182</v>
      </c>
      <c r="R773" s="0" t="s">
        <v>9064</v>
      </c>
      <c r="S773" s="0" t="s">
        <v>9065</v>
      </c>
      <c r="T773" s="0" t="s">
        <v>7043</v>
      </c>
      <c r="U773" s="0" t="s">
        <v>7044</v>
      </c>
      <c r="V773" s="0" t="s">
        <v>764</v>
      </c>
      <c r="W773" s="0" t="s">
        <v>7045</v>
      </c>
      <c r="X773" s="0" t="s">
        <v>7046</v>
      </c>
      <c r="Y773" s="0" t="s">
        <v>7044</v>
      </c>
      <c r="Z773" s="0" t="s">
        <v>9041</v>
      </c>
      <c r="AA773" s="0" t="s">
        <v>9042</v>
      </c>
      <c r="AB773" s="0" t="s">
        <v>9043</v>
      </c>
      <c r="AC773" s="0" t="s">
        <v>62</v>
      </c>
      <c r="AD773" s="0" t="s">
        <v>62</v>
      </c>
      <c r="AE773" s="0" t="s">
        <v>62</v>
      </c>
      <c r="AF773" s="0" t="s">
        <v>9066</v>
      </c>
      <c r="AG773" s="0" t="s">
        <v>9067</v>
      </c>
      <c r="AH773" s="0" t="s">
        <v>4696</v>
      </c>
      <c r="AI773" s="0" t="s">
        <v>9068</v>
      </c>
      <c r="AJ773" s="0" t="s">
        <v>4696</v>
      </c>
      <c r="AK773" s="0" t="s">
        <v>9068</v>
      </c>
      <c r="AL773" s="0" t="s">
        <v>7061</v>
      </c>
    </row>
    <row customHeight="1" ht="11.25">
      <c r="A774" s="0" t="s">
        <v>22</v>
      </c>
      <c r="B774" s="0" t="s">
        <v>48</v>
      </c>
      <c r="C774" s="0" t="s">
        <v>50</v>
      </c>
      <c r="D774" s="0" t="s">
        <v>22</v>
      </c>
      <c r="E774" s="0" t="s">
        <v>9069</v>
      </c>
      <c r="F774" s="0" t="s">
        <v>4556</v>
      </c>
      <c r="G774" s="0" t="s">
        <v>181</v>
      </c>
      <c r="H774" s="0" t="s">
        <v>181</v>
      </c>
      <c r="I774" s="0" t="s">
        <v>182</v>
      </c>
      <c r="J774" s="0" t="s">
        <v>9070</v>
      </c>
      <c r="K774" s="0" t="s">
        <v>9071</v>
      </c>
      <c r="L774" s="0" t="s">
        <v>4669</v>
      </c>
      <c r="M774" s="0" t="s">
        <v>140</v>
      </c>
      <c r="N774" s="0" t="s">
        <v>137</v>
      </c>
      <c r="O774" s="0" t="s">
        <v>181</v>
      </c>
      <c r="P774" s="0" t="s">
        <v>181</v>
      </c>
      <c r="Q774" s="0" t="s">
        <v>182</v>
      </c>
      <c r="R774" s="0" t="s">
        <v>9070</v>
      </c>
      <c r="S774" s="0" t="s">
        <v>9071</v>
      </c>
      <c r="T774" s="0" t="s">
        <v>7043</v>
      </c>
      <c r="U774" s="0" t="s">
        <v>7044</v>
      </c>
      <c r="V774" s="0" t="s">
        <v>764</v>
      </c>
      <c r="W774" s="0" t="s">
        <v>7045</v>
      </c>
      <c r="X774" s="0" t="s">
        <v>7046</v>
      </c>
      <c r="Y774" s="0" t="s">
        <v>7044</v>
      </c>
      <c r="Z774" s="0" t="s">
        <v>9033</v>
      </c>
      <c r="AA774" s="0" t="s">
        <v>9034</v>
      </c>
      <c r="AB774" s="0" t="s">
        <v>9035</v>
      </c>
      <c r="AC774" s="0" t="s">
        <v>62</v>
      </c>
      <c r="AD774" s="0" t="s">
        <v>62</v>
      </c>
      <c r="AE774" s="0" t="s">
        <v>62</v>
      </c>
      <c r="AF774" s="0" t="s">
        <v>8404</v>
      </c>
      <c r="AG774" s="0" t="s">
        <v>8783</v>
      </c>
      <c r="AH774" s="0" t="s">
        <v>8404</v>
      </c>
      <c r="AI774" s="0" t="s">
        <v>8783</v>
      </c>
      <c r="AJ774" s="0" t="s">
        <v>8404</v>
      </c>
      <c r="AK774" s="0" t="s">
        <v>8783</v>
      </c>
      <c r="AL774" s="0" t="s">
        <v>7061</v>
      </c>
    </row>
    <row customHeight="1" ht="11.25">
      <c r="A775" s="0" t="s">
        <v>22</v>
      </c>
      <c r="B775" s="0" t="s">
        <v>48</v>
      </c>
      <c r="C775" s="0" t="s">
        <v>50</v>
      </c>
      <c r="D775" s="0" t="s">
        <v>22</v>
      </c>
      <c r="E775" s="0" t="s">
        <v>9069</v>
      </c>
      <c r="F775" s="0" t="s">
        <v>4556</v>
      </c>
      <c r="G775" s="0" t="s">
        <v>181</v>
      </c>
      <c r="H775" s="0" t="s">
        <v>181</v>
      </c>
      <c r="I775" s="0" t="s">
        <v>182</v>
      </c>
      <c r="J775" s="0" t="s">
        <v>9070</v>
      </c>
      <c r="K775" s="0" t="s">
        <v>9071</v>
      </c>
      <c r="L775" s="0" t="s">
        <v>4669</v>
      </c>
      <c r="M775" s="0" t="s">
        <v>140</v>
      </c>
      <c r="N775" s="0" t="s">
        <v>137</v>
      </c>
      <c r="O775" s="0" t="s">
        <v>181</v>
      </c>
      <c r="P775" s="0" t="s">
        <v>181</v>
      </c>
      <c r="Q775" s="0" t="s">
        <v>182</v>
      </c>
      <c r="R775" s="0" t="s">
        <v>9070</v>
      </c>
      <c r="S775" s="0" t="s">
        <v>9071</v>
      </c>
      <c r="T775" s="0" t="s">
        <v>7043</v>
      </c>
      <c r="U775" s="0" t="s">
        <v>7044</v>
      </c>
      <c r="V775" s="0" t="s">
        <v>764</v>
      </c>
      <c r="W775" s="0" t="s">
        <v>7045</v>
      </c>
      <c r="X775" s="0" t="s">
        <v>7046</v>
      </c>
      <c r="Y775" s="0" t="s">
        <v>7044</v>
      </c>
      <c r="Z775" s="0" t="s">
        <v>9033</v>
      </c>
      <c r="AA775" s="0" t="s">
        <v>9034</v>
      </c>
      <c r="AB775" s="0" t="s">
        <v>9035</v>
      </c>
      <c r="AC775" s="0" t="s">
        <v>62</v>
      </c>
      <c r="AD775" s="0" t="s">
        <v>62</v>
      </c>
      <c r="AE775" s="0" t="s">
        <v>62</v>
      </c>
      <c r="AF775" s="0" t="s">
        <v>8404</v>
      </c>
      <c r="AG775" s="0" t="s">
        <v>8783</v>
      </c>
      <c r="AH775" s="0" t="s">
        <v>8004</v>
      </c>
      <c r="AI775" s="0" t="s">
        <v>8783</v>
      </c>
      <c r="AJ775" s="0" t="s">
        <v>8004</v>
      </c>
      <c r="AK775" s="0" t="s">
        <v>8783</v>
      </c>
      <c r="AL775" s="0" t="s">
        <v>7061</v>
      </c>
    </row>
    <row customHeight="1" ht="11.25">
      <c r="A776" s="0" t="s">
        <v>22</v>
      </c>
      <c r="B776" s="0" t="s">
        <v>48</v>
      </c>
      <c r="C776" s="0" t="s">
        <v>50</v>
      </c>
      <c r="D776" s="0" t="s">
        <v>22</v>
      </c>
      <c r="E776" s="0" t="s">
        <v>7665</v>
      </c>
      <c r="F776" s="0" t="s">
        <v>4556</v>
      </c>
      <c r="G776" s="0" t="s">
        <v>181</v>
      </c>
      <c r="H776" s="0" t="s">
        <v>181</v>
      </c>
      <c r="I776" s="0" t="s">
        <v>182</v>
      </c>
      <c r="J776" s="0" t="s">
        <v>8474</v>
      </c>
      <c r="K776" s="0" t="s">
        <v>9072</v>
      </c>
      <c r="L776" s="0" t="s">
        <v>7863</v>
      </c>
      <c r="M776" s="0" t="s">
        <v>9073</v>
      </c>
      <c r="N776" s="0" t="s">
        <v>137</v>
      </c>
      <c r="O776" s="0" t="s">
        <v>181</v>
      </c>
      <c r="P776" s="0" t="s">
        <v>181</v>
      </c>
      <c r="Q776" s="0" t="s">
        <v>182</v>
      </c>
      <c r="R776" s="0" t="s">
        <v>8474</v>
      </c>
      <c r="S776" s="0" t="s">
        <v>9072</v>
      </c>
      <c r="T776" s="0" t="s">
        <v>7043</v>
      </c>
      <c r="U776" s="0" t="s">
        <v>7044</v>
      </c>
      <c r="V776" s="0" t="s">
        <v>764</v>
      </c>
      <c r="W776" s="0" t="s">
        <v>7045</v>
      </c>
      <c r="X776" s="0" t="s">
        <v>7046</v>
      </c>
      <c r="Y776" s="0" t="s">
        <v>7044</v>
      </c>
      <c r="Z776" s="0" t="s">
        <v>9074</v>
      </c>
      <c r="AA776" s="0" t="s">
        <v>9042</v>
      </c>
      <c r="AB776" s="0" t="s">
        <v>9075</v>
      </c>
      <c r="AC776" s="0" t="s">
        <v>62</v>
      </c>
      <c r="AD776" s="0" t="s">
        <v>62</v>
      </c>
      <c r="AE776" s="0" t="s">
        <v>62</v>
      </c>
      <c r="AF776" s="0" t="s">
        <v>7393</v>
      </c>
      <c r="AG776" s="0" t="s">
        <v>9076</v>
      </c>
      <c r="AH776" s="0" t="s">
        <v>7393</v>
      </c>
      <c r="AI776" s="0" t="s">
        <v>9077</v>
      </c>
      <c r="AJ776" s="0" t="s">
        <v>7393</v>
      </c>
      <c r="AK776" s="0" t="s">
        <v>9077</v>
      </c>
      <c r="AL776" s="0" t="s">
        <v>7061</v>
      </c>
    </row>
    <row customHeight="1" ht="11.25">
      <c r="A777" s="0" t="s">
        <v>22</v>
      </c>
      <c r="B777" s="0" t="s">
        <v>48</v>
      </c>
      <c r="C777" s="0" t="s">
        <v>50</v>
      </c>
      <c r="D777" s="0" t="s">
        <v>22</v>
      </c>
      <c r="E777" s="0" t="s">
        <v>7665</v>
      </c>
      <c r="F777" s="0" t="s">
        <v>4556</v>
      </c>
      <c r="G777" s="0" t="s">
        <v>181</v>
      </c>
      <c r="H777" s="0" t="s">
        <v>181</v>
      </c>
      <c r="I777" s="0" t="s">
        <v>182</v>
      </c>
      <c r="J777" s="0" t="s">
        <v>8474</v>
      </c>
      <c r="K777" s="0" t="s">
        <v>9072</v>
      </c>
      <c r="L777" s="0" t="s">
        <v>7863</v>
      </c>
      <c r="M777" s="0" t="s">
        <v>9073</v>
      </c>
      <c r="N777" s="0" t="s">
        <v>137</v>
      </c>
      <c r="O777" s="0" t="s">
        <v>181</v>
      </c>
      <c r="P777" s="0" t="s">
        <v>181</v>
      </c>
      <c r="Q777" s="0" t="s">
        <v>182</v>
      </c>
      <c r="R777" s="0" t="s">
        <v>8474</v>
      </c>
      <c r="S777" s="0" t="s">
        <v>9072</v>
      </c>
      <c r="T777" s="0" t="s">
        <v>7043</v>
      </c>
      <c r="U777" s="0" t="s">
        <v>7044</v>
      </c>
      <c r="V777" s="0" t="s">
        <v>764</v>
      </c>
      <c r="W777" s="0" t="s">
        <v>7045</v>
      </c>
      <c r="X777" s="0" t="s">
        <v>7046</v>
      </c>
      <c r="Y777" s="0" t="s">
        <v>7044</v>
      </c>
      <c r="Z777" s="0" t="s">
        <v>9074</v>
      </c>
      <c r="AA777" s="0" t="s">
        <v>9042</v>
      </c>
      <c r="AB777" s="0" t="s">
        <v>9075</v>
      </c>
      <c r="AC777" s="0" t="s">
        <v>62</v>
      </c>
      <c r="AD777" s="0" t="s">
        <v>62</v>
      </c>
      <c r="AE777" s="0" t="s">
        <v>62</v>
      </c>
      <c r="AF777" s="0" t="s">
        <v>7393</v>
      </c>
      <c r="AG777" s="0" t="s">
        <v>9076</v>
      </c>
      <c r="AH777" s="0" t="s">
        <v>7393</v>
      </c>
      <c r="AI777" s="0" t="s">
        <v>9076</v>
      </c>
      <c r="AJ777" s="0" t="s">
        <v>7393</v>
      </c>
      <c r="AK777" s="0" t="s">
        <v>9076</v>
      </c>
      <c r="AL777" s="0" t="s">
        <v>7061</v>
      </c>
    </row>
    <row customHeight="1" ht="11.25">
      <c r="A778" s="0" t="s">
        <v>22</v>
      </c>
      <c r="B778" s="0" t="s">
        <v>48</v>
      </c>
      <c r="C778" s="0" t="s">
        <v>50</v>
      </c>
      <c r="D778" s="0" t="s">
        <v>22</v>
      </c>
      <c r="E778" s="0" t="s">
        <v>9069</v>
      </c>
      <c r="F778" s="0" t="s">
        <v>4556</v>
      </c>
      <c r="G778" s="0" t="s">
        <v>181</v>
      </c>
      <c r="H778" s="0" t="s">
        <v>181</v>
      </c>
      <c r="I778" s="0" t="s">
        <v>182</v>
      </c>
      <c r="J778" s="0" t="s">
        <v>9078</v>
      </c>
      <c r="K778" s="0" t="s">
        <v>9079</v>
      </c>
      <c r="L778" s="0" t="s">
        <v>9080</v>
      </c>
      <c r="M778" s="0" t="s">
        <v>137</v>
      </c>
      <c r="N778" s="0" t="s">
        <v>137</v>
      </c>
      <c r="O778" s="0" t="s">
        <v>181</v>
      </c>
      <c r="P778" s="0" t="s">
        <v>181</v>
      </c>
      <c r="Q778" s="0" t="s">
        <v>182</v>
      </c>
      <c r="R778" s="0" t="s">
        <v>9078</v>
      </c>
      <c r="S778" s="0" t="s">
        <v>9079</v>
      </c>
      <c r="T778" s="0" t="s">
        <v>7043</v>
      </c>
      <c r="U778" s="0" t="s">
        <v>7044</v>
      </c>
      <c r="V778" s="0" t="s">
        <v>764</v>
      </c>
      <c r="W778" s="0" t="s">
        <v>7045</v>
      </c>
      <c r="X778" s="0" t="s">
        <v>7046</v>
      </c>
      <c r="Y778" s="0" t="s">
        <v>7044</v>
      </c>
      <c r="Z778" s="0" t="s">
        <v>9081</v>
      </c>
      <c r="AA778" s="0" t="s">
        <v>9034</v>
      </c>
      <c r="AB778" s="0" t="s">
        <v>9082</v>
      </c>
      <c r="AC778" s="0" t="s">
        <v>62</v>
      </c>
      <c r="AD778" s="0" t="s">
        <v>62</v>
      </c>
      <c r="AE778" s="0" t="s">
        <v>62</v>
      </c>
      <c r="AF778" s="0" t="s">
        <v>7064</v>
      </c>
      <c r="AG778" s="0" t="s">
        <v>7143</v>
      </c>
      <c r="AH778" s="0" t="s">
        <v>7064</v>
      </c>
      <c r="AI778" s="0" t="s">
        <v>7143</v>
      </c>
      <c r="AJ778" s="0" t="s">
        <v>7064</v>
      </c>
      <c r="AK778" s="0" t="s">
        <v>7143</v>
      </c>
      <c r="AL778" s="0" t="s">
        <v>7061</v>
      </c>
    </row>
    <row customHeight="1" ht="11.25">
      <c r="A779" s="0" t="s">
        <v>22</v>
      </c>
      <c r="B779" s="0" t="s">
        <v>48</v>
      </c>
      <c r="C779" s="0" t="s">
        <v>50</v>
      </c>
      <c r="D779" s="0" t="s">
        <v>22</v>
      </c>
      <c r="E779" s="0" t="s">
        <v>9069</v>
      </c>
      <c r="F779" s="0" t="s">
        <v>4556</v>
      </c>
      <c r="G779" s="0" t="s">
        <v>181</v>
      </c>
      <c r="H779" s="0" t="s">
        <v>181</v>
      </c>
      <c r="I779" s="0" t="s">
        <v>182</v>
      </c>
      <c r="J779" s="0" t="s">
        <v>9078</v>
      </c>
      <c r="K779" s="0" t="s">
        <v>9079</v>
      </c>
      <c r="L779" s="0" t="s">
        <v>9080</v>
      </c>
      <c r="M779" s="0" t="s">
        <v>137</v>
      </c>
      <c r="N779" s="0" t="s">
        <v>137</v>
      </c>
      <c r="O779" s="0" t="s">
        <v>181</v>
      </c>
      <c r="P779" s="0" t="s">
        <v>181</v>
      </c>
      <c r="Q779" s="0" t="s">
        <v>182</v>
      </c>
      <c r="R779" s="0" t="s">
        <v>9078</v>
      </c>
      <c r="S779" s="0" t="s">
        <v>9079</v>
      </c>
      <c r="T779" s="0" t="s">
        <v>7043</v>
      </c>
      <c r="U779" s="0" t="s">
        <v>7044</v>
      </c>
      <c r="V779" s="0" t="s">
        <v>764</v>
      </c>
      <c r="W779" s="0" t="s">
        <v>7045</v>
      </c>
      <c r="X779" s="0" t="s">
        <v>7046</v>
      </c>
      <c r="Y779" s="0" t="s">
        <v>7044</v>
      </c>
      <c r="Z779" s="0" t="s">
        <v>9081</v>
      </c>
      <c r="AA779" s="0" t="s">
        <v>9034</v>
      </c>
      <c r="AB779" s="0" t="s">
        <v>9082</v>
      </c>
      <c r="AC779" s="0" t="s">
        <v>62</v>
      </c>
      <c r="AD779" s="0" t="s">
        <v>62</v>
      </c>
      <c r="AE779" s="0" t="s">
        <v>62</v>
      </c>
      <c r="AF779" s="0" t="s">
        <v>7064</v>
      </c>
      <c r="AG779" s="0" t="s">
        <v>7143</v>
      </c>
      <c r="AH779" s="0" t="s">
        <v>7064</v>
      </c>
      <c r="AI779" s="0" t="s">
        <v>9083</v>
      </c>
      <c r="AJ779" s="0" t="s">
        <v>7064</v>
      </c>
      <c r="AK779" s="0" t="s">
        <v>9083</v>
      </c>
      <c r="AL779" s="0" t="s">
        <v>7061</v>
      </c>
    </row>
    <row customHeight="1" ht="11.25">
      <c r="A780" s="0" t="s">
        <v>22</v>
      </c>
      <c r="B780" s="0" t="s">
        <v>48</v>
      </c>
      <c r="C780" s="0" t="s">
        <v>50</v>
      </c>
      <c r="D780" s="0" t="s">
        <v>22</v>
      </c>
      <c r="E780" s="0" t="s">
        <v>7665</v>
      </c>
      <c r="F780" s="0" t="s">
        <v>4556</v>
      </c>
      <c r="G780" s="0" t="s">
        <v>181</v>
      </c>
      <c r="H780" s="0" t="s">
        <v>181</v>
      </c>
      <c r="I780" s="0" t="s">
        <v>182</v>
      </c>
      <c r="J780" s="0" t="s">
        <v>9084</v>
      </c>
      <c r="K780" s="0" t="s">
        <v>9085</v>
      </c>
      <c r="L780" s="0" t="s">
        <v>9086</v>
      </c>
      <c r="M780" s="0" t="s">
        <v>5258</v>
      </c>
      <c r="N780" s="0" t="s">
        <v>137</v>
      </c>
      <c r="O780" s="0" t="s">
        <v>181</v>
      </c>
      <c r="P780" s="0" t="s">
        <v>181</v>
      </c>
      <c r="Q780" s="0" t="s">
        <v>182</v>
      </c>
      <c r="R780" s="0" t="s">
        <v>9084</v>
      </c>
      <c r="S780" s="0" t="s">
        <v>9085</v>
      </c>
      <c r="T780" s="0" t="s">
        <v>7101</v>
      </c>
      <c r="U780" s="0" t="s">
        <v>7481</v>
      </c>
      <c r="V780" s="0" t="s">
        <v>764</v>
      </c>
      <c r="W780" s="0" t="s">
        <v>7045</v>
      </c>
      <c r="X780" s="0" t="s">
        <v>7482</v>
      </c>
      <c r="Y780" s="0" t="s">
        <v>7102</v>
      </c>
      <c r="Z780" s="0" t="s">
        <v>4590</v>
      </c>
      <c r="AA780" s="0" t="s">
        <v>9087</v>
      </c>
      <c r="AB780" s="0" t="s">
        <v>7283</v>
      </c>
      <c r="AC780" s="0" t="s">
        <v>62</v>
      </c>
      <c r="AD780" s="0" t="s">
        <v>62</v>
      </c>
      <c r="AE780" s="0" t="s">
        <v>62</v>
      </c>
      <c r="AF780" s="0" t="s">
        <v>7184</v>
      </c>
      <c r="AG780" s="0" t="s">
        <v>7954</v>
      </c>
      <c r="AH780" s="0" t="s">
        <v>7184</v>
      </c>
      <c r="AI780" s="0" t="s">
        <v>7954</v>
      </c>
      <c r="AJ780" s="0" t="s">
        <v>7184</v>
      </c>
      <c r="AK780" s="0" t="s">
        <v>7954</v>
      </c>
      <c r="AL780" s="0" t="s">
        <v>7061</v>
      </c>
    </row>
    <row customHeight="1" ht="11.25">
      <c r="A781" s="0" t="s">
        <v>22</v>
      </c>
      <c r="B781" s="0" t="s">
        <v>48</v>
      </c>
      <c r="C781" s="0" t="s">
        <v>50</v>
      </c>
      <c r="D781" s="0" t="s">
        <v>22</v>
      </c>
      <c r="E781" s="0" t="s">
        <v>7665</v>
      </c>
      <c r="F781" s="0" t="s">
        <v>4556</v>
      </c>
      <c r="G781" s="0" t="s">
        <v>181</v>
      </c>
      <c r="H781" s="0" t="s">
        <v>181</v>
      </c>
      <c r="I781" s="0" t="s">
        <v>182</v>
      </c>
      <c r="J781" s="0" t="s">
        <v>9084</v>
      </c>
      <c r="K781" s="0" t="s">
        <v>9085</v>
      </c>
      <c r="L781" s="0" t="s">
        <v>9086</v>
      </c>
      <c r="M781" s="0" t="s">
        <v>5258</v>
      </c>
      <c r="N781" s="0" t="s">
        <v>137</v>
      </c>
      <c r="O781" s="0" t="s">
        <v>181</v>
      </c>
      <c r="P781" s="0" t="s">
        <v>181</v>
      </c>
      <c r="Q781" s="0" t="s">
        <v>182</v>
      </c>
      <c r="R781" s="0" t="s">
        <v>9084</v>
      </c>
      <c r="S781" s="0" t="s">
        <v>9085</v>
      </c>
      <c r="T781" s="0" t="s">
        <v>7101</v>
      </c>
      <c r="U781" s="0" t="s">
        <v>7481</v>
      </c>
      <c r="V781" s="0" t="s">
        <v>764</v>
      </c>
      <c r="W781" s="0" t="s">
        <v>7045</v>
      </c>
      <c r="X781" s="0" t="s">
        <v>7482</v>
      </c>
      <c r="Y781" s="0" t="s">
        <v>7102</v>
      </c>
      <c r="Z781" s="0" t="s">
        <v>4590</v>
      </c>
      <c r="AA781" s="0" t="s">
        <v>9087</v>
      </c>
      <c r="AB781" s="0" t="s">
        <v>7283</v>
      </c>
      <c r="AC781" s="0" t="s">
        <v>62</v>
      </c>
      <c r="AD781" s="0" t="s">
        <v>62</v>
      </c>
      <c r="AE781" s="0" t="s">
        <v>62</v>
      </c>
      <c r="AF781" s="0" t="s">
        <v>7184</v>
      </c>
      <c r="AG781" s="0" t="s">
        <v>7954</v>
      </c>
      <c r="AH781" s="0" t="s">
        <v>7184</v>
      </c>
      <c r="AI781" s="0" t="s">
        <v>7954</v>
      </c>
      <c r="AJ781" s="0" t="s">
        <v>7184</v>
      </c>
      <c r="AK781" s="0" t="s">
        <v>7954</v>
      </c>
      <c r="AL781" s="0" t="s">
        <v>7061</v>
      </c>
    </row>
    <row customHeight="1" ht="11.25">
      <c r="A782" s="0" t="s">
        <v>22</v>
      </c>
      <c r="B782" s="0" t="s">
        <v>48</v>
      </c>
      <c r="C782" s="0" t="s">
        <v>50</v>
      </c>
      <c r="D782" s="0" t="s">
        <v>22</v>
      </c>
      <c r="E782" s="0" t="s">
        <v>9088</v>
      </c>
      <c r="F782" s="0" t="s">
        <v>4556</v>
      </c>
      <c r="G782" s="0" t="s">
        <v>237</v>
      </c>
      <c r="H782" s="0" t="s">
        <v>237</v>
      </c>
      <c r="I782" s="0" t="s">
        <v>238</v>
      </c>
      <c r="J782" s="0" t="s">
        <v>4611</v>
      </c>
      <c r="K782" s="0" t="s">
        <v>4612</v>
      </c>
      <c r="L782" s="0" t="s">
        <v>9089</v>
      </c>
      <c r="M782" s="0" t="s">
        <v>8146</v>
      </c>
      <c r="N782" s="0" t="s">
        <v>137</v>
      </c>
      <c r="O782" s="0" t="s">
        <v>237</v>
      </c>
      <c r="P782" s="0" t="s">
        <v>237</v>
      </c>
      <c r="Q782" s="0" t="s">
        <v>238</v>
      </c>
      <c r="R782" s="0" t="s">
        <v>4611</v>
      </c>
      <c r="S782" s="0" t="s">
        <v>4612</v>
      </c>
      <c r="T782" s="0" t="s">
        <v>7043</v>
      </c>
      <c r="U782" s="0" t="s">
        <v>7044</v>
      </c>
      <c r="V782" s="0" t="s">
        <v>764</v>
      </c>
      <c r="W782" s="0" t="s">
        <v>7045</v>
      </c>
      <c r="X782" s="0" t="s">
        <v>7046</v>
      </c>
      <c r="Y782" s="0" t="s">
        <v>7044</v>
      </c>
      <c r="Z782" s="0" t="s">
        <v>9090</v>
      </c>
      <c r="AA782" s="0" t="s">
        <v>9091</v>
      </c>
      <c r="AB782" s="0" t="s">
        <v>9092</v>
      </c>
      <c r="AC782" s="0" t="s">
        <v>62</v>
      </c>
      <c r="AD782" s="0" t="s">
        <v>62</v>
      </c>
      <c r="AE782" s="0" t="s">
        <v>62</v>
      </c>
      <c r="AF782" s="0" t="s">
        <v>7189</v>
      </c>
      <c r="AG782" s="0" t="s">
        <v>9093</v>
      </c>
      <c r="AH782" s="0" t="s">
        <v>7189</v>
      </c>
      <c r="AI782" s="0" t="s">
        <v>9093</v>
      </c>
      <c r="AJ782" s="0" t="s">
        <v>7189</v>
      </c>
      <c r="AK782" s="0" t="s">
        <v>9093</v>
      </c>
      <c r="AL782" s="0" t="s">
        <v>7061</v>
      </c>
    </row>
    <row customHeight="1" ht="11.25">
      <c r="A783" s="0" t="s">
        <v>22</v>
      </c>
      <c r="B783" s="0" t="s">
        <v>48</v>
      </c>
      <c r="C783" s="0" t="s">
        <v>50</v>
      </c>
      <c r="D783" s="0" t="s">
        <v>22</v>
      </c>
      <c r="E783" s="0" t="s">
        <v>9094</v>
      </c>
      <c r="F783" s="0" t="s">
        <v>4556</v>
      </c>
      <c r="G783" s="0" t="s">
        <v>237</v>
      </c>
      <c r="H783" s="0" t="s">
        <v>237</v>
      </c>
      <c r="I783" s="0" t="s">
        <v>238</v>
      </c>
      <c r="J783" s="0" t="s">
        <v>4611</v>
      </c>
      <c r="K783" s="0" t="s">
        <v>4612</v>
      </c>
      <c r="L783" s="0" t="s">
        <v>9095</v>
      </c>
      <c r="M783" s="0" t="s">
        <v>234</v>
      </c>
      <c r="N783" s="0" t="s">
        <v>137</v>
      </c>
      <c r="O783" s="0" t="s">
        <v>237</v>
      </c>
      <c r="P783" s="0" t="s">
        <v>237</v>
      </c>
      <c r="Q783" s="0" t="s">
        <v>238</v>
      </c>
      <c r="R783" s="0" t="s">
        <v>4611</v>
      </c>
      <c r="S783" s="0" t="s">
        <v>4612</v>
      </c>
      <c r="T783" s="0" t="s">
        <v>7043</v>
      </c>
      <c r="U783" s="0" t="s">
        <v>7044</v>
      </c>
      <c r="V783" s="0" t="s">
        <v>764</v>
      </c>
      <c r="W783" s="0" t="s">
        <v>7045</v>
      </c>
      <c r="X783" s="0" t="s">
        <v>7046</v>
      </c>
      <c r="Y783" s="0" t="s">
        <v>7044</v>
      </c>
      <c r="Z783" s="0" t="s">
        <v>9090</v>
      </c>
      <c r="AA783" s="0" t="s">
        <v>9091</v>
      </c>
      <c r="AB783" s="0" t="s">
        <v>9092</v>
      </c>
      <c r="AC783" s="0" t="s">
        <v>62</v>
      </c>
      <c r="AD783" s="0" t="s">
        <v>62</v>
      </c>
      <c r="AE783" s="0" t="s">
        <v>62</v>
      </c>
      <c r="AF783" s="0" t="s">
        <v>7293</v>
      </c>
      <c r="AG783" s="0" t="s">
        <v>9096</v>
      </c>
      <c r="AH783" s="0" t="s">
        <v>7293</v>
      </c>
      <c r="AI783" s="0" t="s">
        <v>9096</v>
      </c>
      <c r="AJ783" s="0" t="s">
        <v>7293</v>
      </c>
      <c r="AK783" s="0" t="s">
        <v>9096</v>
      </c>
      <c r="AL783" s="0" t="s">
        <v>7061</v>
      </c>
    </row>
    <row customHeight="1" ht="11.25">
      <c r="A784" s="0" t="s">
        <v>22</v>
      </c>
      <c r="B784" s="0" t="s">
        <v>48</v>
      </c>
      <c r="C784" s="0" t="s">
        <v>50</v>
      </c>
      <c r="D784" s="0" t="s">
        <v>22</v>
      </c>
      <c r="E784" s="0" t="s">
        <v>9097</v>
      </c>
      <c r="F784" s="0" t="s">
        <v>4556</v>
      </c>
      <c r="G784" s="0" t="s">
        <v>237</v>
      </c>
      <c r="H784" s="0" t="s">
        <v>237</v>
      </c>
      <c r="I784" s="0" t="s">
        <v>238</v>
      </c>
      <c r="J784" s="0" t="s">
        <v>4611</v>
      </c>
      <c r="K784" s="0" t="s">
        <v>4612</v>
      </c>
      <c r="L784" s="0" t="s">
        <v>9098</v>
      </c>
      <c r="M784" s="0" t="s">
        <v>155</v>
      </c>
      <c r="N784" s="0" t="s">
        <v>137</v>
      </c>
      <c r="O784" s="0" t="s">
        <v>237</v>
      </c>
      <c r="P784" s="0" t="s">
        <v>237</v>
      </c>
      <c r="Q784" s="0" t="s">
        <v>238</v>
      </c>
      <c r="R784" s="0" t="s">
        <v>4611</v>
      </c>
      <c r="S784" s="0" t="s">
        <v>4612</v>
      </c>
      <c r="T784" s="0" t="s">
        <v>7043</v>
      </c>
      <c r="U784" s="0" t="s">
        <v>7044</v>
      </c>
      <c r="V784" s="0" t="s">
        <v>764</v>
      </c>
      <c r="W784" s="0" t="s">
        <v>7045</v>
      </c>
      <c r="X784" s="0" t="s">
        <v>7046</v>
      </c>
      <c r="Y784" s="0" t="s">
        <v>7044</v>
      </c>
      <c r="Z784" s="0" t="s">
        <v>9090</v>
      </c>
      <c r="AA784" s="0" t="s">
        <v>9091</v>
      </c>
      <c r="AB784" s="0" t="s">
        <v>9092</v>
      </c>
      <c r="AC784" s="0" t="s">
        <v>62</v>
      </c>
      <c r="AD784" s="0" t="s">
        <v>62</v>
      </c>
      <c r="AE784" s="0" t="s">
        <v>62</v>
      </c>
      <c r="AF784" s="0" t="s">
        <v>7293</v>
      </c>
      <c r="AG784" s="0" t="s">
        <v>9099</v>
      </c>
      <c r="AH784" s="0" t="s">
        <v>7293</v>
      </c>
      <c r="AI784" s="0" t="s">
        <v>9099</v>
      </c>
      <c r="AJ784" s="0" t="s">
        <v>7293</v>
      </c>
      <c r="AK784" s="0" t="s">
        <v>9099</v>
      </c>
      <c r="AL784" s="0" t="s">
        <v>7061</v>
      </c>
    </row>
    <row customHeight="1" ht="11.25">
      <c r="A785" s="0" t="s">
        <v>22</v>
      </c>
      <c r="B785" s="0" t="s">
        <v>48</v>
      </c>
      <c r="C785" s="0" t="s">
        <v>50</v>
      </c>
      <c r="D785" s="0" t="s">
        <v>22</v>
      </c>
      <c r="E785" s="0" t="s">
        <v>8777</v>
      </c>
      <c r="F785" s="0" t="s">
        <v>4556</v>
      </c>
      <c r="G785" s="0" t="s">
        <v>237</v>
      </c>
      <c r="H785" s="0" t="s">
        <v>237</v>
      </c>
      <c r="I785" s="0" t="s">
        <v>238</v>
      </c>
      <c r="J785" s="0" t="s">
        <v>4611</v>
      </c>
      <c r="K785" s="0" t="s">
        <v>4612</v>
      </c>
      <c r="L785" s="0" t="s">
        <v>9100</v>
      </c>
      <c r="M785" s="0" t="s">
        <v>9101</v>
      </c>
      <c r="N785" s="0" t="s">
        <v>137</v>
      </c>
      <c r="O785" s="0" t="s">
        <v>237</v>
      </c>
      <c r="P785" s="0" t="s">
        <v>237</v>
      </c>
      <c r="Q785" s="0" t="s">
        <v>238</v>
      </c>
      <c r="R785" s="0" t="s">
        <v>4611</v>
      </c>
      <c r="S785" s="0" t="s">
        <v>4612</v>
      </c>
      <c r="T785" s="0" t="s">
        <v>7043</v>
      </c>
      <c r="U785" s="0" t="s">
        <v>7044</v>
      </c>
      <c r="V785" s="0" t="s">
        <v>764</v>
      </c>
      <c r="W785" s="0" t="s">
        <v>7045</v>
      </c>
      <c r="X785" s="0" t="s">
        <v>7046</v>
      </c>
      <c r="Y785" s="0" t="s">
        <v>7044</v>
      </c>
      <c r="Z785" s="0" t="s">
        <v>9090</v>
      </c>
      <c r="AA785" s="0" t="s">
        <v>9091</v>
      </c>
      <c r="AB785" s="0" t="s">
        <v>9092</v>
      </c>
      <c r="AC785" s="0" t="s">
        <v>62</v>
      </c>
      <c r="AD785" s="0" t="s">
        <v>62</v>
      </c>
      <c r="AE785" s="0" t="s">
        <v>62</v>
      </c>
      <c r="AF785" s="0" t="s">
        <v>7328</v>
      </c>
      <c r="AG785" s="0" t="s">
        <v>9102</v>
      </c>
      <c r="AH785" s="0" t="s">
        <v>7328</v>
      </c>
      <c r="AI785" s="0" t="s">
        <v>9102</v>
      </c>
      <c r="AJ785" s="0" t="s">
        <v>7328</v>
      </c>
      <c r="AK785" s="0" t="s">
        <v>9102</v>
      </c>
      <c r="AL785" s="0" t="s">
        <v>7061</v>
      </c>
    </row>
    <row customHeight="1" ht="11.25">
      <c r="A786" s="0" t="s">
        <v>22</v>
      </c>
      <c r="B786" s="0" t="s">
        <v>48</v>
      </c>
      <c r="C786" s="0" t="s">
        <v>50</v>
      </c>
      <c r="D786" s="0" t="s">
        <v>22</v>
      </c>
      <c r="E786" s="0" t="s">
        <v>4610</v>
      </c>
      <c r="F786" s="0" t="s">
        <v>4556</v>
      </c>
      <c r="G786" s="0" t="s">
        <v>237</v>
      </c>
      <c r="H786" s="0" t="s">
        <v>237</v>
      </c>
      <c r="I786" s="0" t="s">
        <v>238</v>
      </c>
      <c r="J786" s="0" t="s">
        <v>4611</v>
      </c>
      <c r="K786" s="0" t="s">
        <v>4612</v>
      </c>
      <c r="L786" s="0" t="s">
        <v>4613</v>
      </c>
      <c r="M786" s="0" t="s">
        <v>160</v>
      </c>
      <c r="N786" s="0" t="s">
        <v>137</v>
      </c>
      <c r="O786" s="0" t="s">
        <v>237</v>
      </c>
      <c r="P786" s="0" t="s">
        <v>237</v>
      </c>
      <c r="Q786" s="0" t="s">
        <v>238</v>
      </c>
      <c r="R786" s="0" t="s">
        <v>4611</v>
      </c>
      <c r="S786" s="0" t="s">
        <v>4612</v>
      </c>
      <c r="T786" s="0" t="s">
        <v>7043</v>
      </c>
      <c r="U786" s="0" t="s">
        <v>7044</v>
      </c>
      <c r="V786" s="0" t="s">
        <v>764</v>
      </c>
      <c r="W786" s="0" t="s">
        <v>7045</v>
      </c>
      <c r="X786" s="0" t="s">
        <v>7046</v>
      </c>
      <c r="Y786" s="0" t="s">
        <v>7044</v>
      </c>
      <c r="Z786" s="0" t="s">
        <v>9090</v>
      </c>
      <c r="AA786" s="0" t="s">
        <v>9091</v>
      </c>
      <c r="AB786" s="0" t="s">
        <v>9092</v>
      </c>
      <c r="AC786" s="0" t="s">
        <v>62</v>
      </c>
      <c r="AD786" s="0" t="s">
        <v>62</v>
      </c>
      <c r="AE786" s="0" t="s">
        <v>62</v>
      </c>
      <c r="AF786" s="0" t="s">
        <v>7404</v>
      </c>
      <c r="AG786" s="0" t="s">
        <v>9103</v>
      </c>
      <c r="AH786" s="0" t="s">
        <v>7404</v>
      </c>
      <c r="AI786" s="0" t="s">
        <v>9103</v>
      </c>
      <c r="AJ786" s="0" t="s">
        <v>7404</v>
      </c>
      <c r="AK786" s="0" t="s">
        <v>9103</v>
      </c>
      <c r="AL786" s="0" t="s">
        <v>7061</v>
      </c>
    </row>
    <row customHeight="1" ht="11.25">
      <c r="A787" s="0" t="s">
        <v>22</v>
      </c>
      <c r="B787" s="0" t="s">
        <v>48</v>
      </c>
      <c r="C787" s="0" t="s">
        <v>50</v>
      </c>
      <c r="D787" s="0" t="s">
        <v>22</v>
      </c>
      <c r="E787" s="0" t="s">
        <v>9104</v>
      </c>
      <c r="F787" s="0" t="s">
        <v>4556</v>
      </c>
      <c r="G787" s="0" t="s">
        <v>237</v>
      </c>
      <c r="H787" s="0" t="s">
        <v>237</v>
      </c>
      <c r="I787" s="0" t="s">
        <v>238</v>
      </c>
      <c r="J787" s="0" t="s">
        <v>4611</v>
      </c>
      <c r="K787" s="0" t="s">
        <v>4612</v>
      </c>
      <c r="L787" s="0" t="s">
        <v>9105</v>
      </c>
      <c r="M787" s="0" t="s">
        <v>7114</v>
      </c>
      <c r="N787" s="0" t="s">
        <v>137</v>
      </c>
      <c r="O787" s="0" t="s">
        <v>237</v>
      </c>
      <c r="P787" s="0" t="s">
        <v>237</v>
      </c>
      <c r="Q787" s="0" t="s">
        <v>238</v>
      </c>
      <c r="R787" s="0" t="s">
        <v>4611</v>
      </c>
      <c r="S787" s="0" t="s">
        <v>4612</v>
      </c>
      <c r="T787" s="0" t="s">
        <v>7043</v>
      </c>
      <c r="U787" s="0" t="s">
        <v>7044</v>
      </c>
      <c r="V787" s="0" t="s">
        <v>764</v>
      </c>
      <c r="W787" s="0" t="s">
        <v>7045</v>
      </c>
      <c r="X787" s="0" t="s">
        <v>7046</v>
      </c>
      <c r="Y787" s="0" t="s">
        <v>7044</v>
      </c>
      <c r="Z787" s="0" t="s">
        <v>9090</v>
      </c>
      <c r="AA787" s="0" t="s">
        <v>9091</v>
      </c>
      <c r="AB787" s="0" t="s">
        <v>9092</v>
      </c>
      <c r="AC787" s="0" t="s">
        <v>62</v>
      </c>
      <c r="AD787" s="0" t="s">
        <v>62</v>
      </c>
      <c r="AE787" s="0" t="s">
        <v>62</v>
      </c>
      <c r="AF787" s="0" t="s">
        <v>7087</v>
      </c>
      <c r="AG787" s="0" t="s">
        <v>8961</v>
      </c>
      <c r="AH787" s="0" t="s">
        <v>7087</v>
      </c>
      <c r="AI787" s="0" t="s">
        <v>8961</v>
      </c>
      <c r="AJ787" s="0" t="s">
        <v>7087</v>
      </c>
      <c r="AK787" s="0" t="s">
        <v>8961</v>
      </c>
      <c r="AL787" s="0" t="s">
        <v>7061</v>
      </c>
    </row>
    <row customHeight="1" ht="11.25">
      <c r="A788" s="0" t="s">
        <v>22</v>
      </c>
      <c r="B788" s="0" t="s">
        <v>48</v>
      </c>
      <c r="C788" s="0" t="s">
        <v>50</v>
      </c>
      <c r="D788" s="0" t="s">
        <v>22</v>
      </c>
      <c r="E788" s="0" t="s">
        <v>9106</v>
      </c>
      <c r="F788" s="0" t="s">
        <v>4556</v>
      </c>
      <c r="G788" s="0" t="s">
        <v>237</v>
      </c>
      <c r="H788" s="0" t="s">
        <v>237</v>
      </c>
      <c r="I788" s="0" t="s">
        <v>238</v>
      </c>
      <c r="J788" s="0" t="s">
        <v>4611</v>
      </c>
      <c r="K788" s="0" t="s">
        <v>4612</v>
      </c>
      <c r="L788" s="0" t="s">
        <v>9107</v>
      </c>
      <c r="M788" s="0" t="s">
        <v>7114</v>
      </c>
      <c r="N788" s="0" t="s">
        <v>137</v>
      </c>
      <c r="O788" s="0" t="s">
        <v>237</v>
      </c>
      <c r="P788" s="0" t="s">
        <v>237</v>
      </c>
      <c r="Q788" s="0" t="s">
        <v>238</v>
      </c>
      <c r="R788" s="0" t="s">
        <v>4611</v>
      </c>
      <c r="S788" s="0" t="s">
        <v>4612</v>
      </c>
      <c r="T788" s="0" t="s">
        <v>7043</v>
      </c>
      <c r="U788" s="0" t="s">
        <v>7044</v>
      </c>
      <c r="V788" s="0" t="s">
        <v>764</v>
      </c>
      <c r="W788" s="0" t="s">
        <v>7045</v>
      </c>
      <c r="X788" s="0" t="s">
        <v>7046</v>
      </c>
      <c r="Y788" s="0" t="s">
        <v>7044</v>
      </c>
      <c r="Z788" s="0" t="s">
        <v>9090</v>
      </c>
      <c r="AA788" s="0" t="s">
        <v>9091</v>
      </c>
      <c r="AB788" s="0" t="s">
        <v>9092</v>
      </c>
      <c r="AC788" s="0" t="s">
        <v>62</v>
      </c>
      <c r="AD788" s="0" t="s">
        <v>62</v>
      </c>
      <c r="AE788" s="0" t="s">
        <v>62</v>
      </c>
      <c r="AF788" s="0" t="s">
        <v>7087</v>
      </c>
      <c r="AG788" s="0" t="s">
        <v>8566</v>
      </c>
      <c r="AH788" s="0" t="s">
        <v>7087</v>
      </c>
      <c r="AI788" s="0" t="s">
        <v>8566</v>
      </c>
      <c r="AJ788" s="0" t="s">
        <v>7087</v>
      </c>
      <c r="AK788" s="0" t="s">
        <v>8566</v>
      </c>
      <c r="AL788" s="0" t="s">
        <v>7061</v>
      </c>
    </row>
    <row customHeight="1" ht="11.25">
      <c r="A789" s="0" t="s">
        <v>22</v>
      </c>
      <c r="B789" s="0" t="s">
        <v>48</v>
      </c>
      <c r="C789" s="0" t="s">
        <v>50</v>
      </c>
      <c r="D789" s="0" t="s">
        <v>22</v>
      </c>
      <c r="E789" s="0" t="s">
        <v>9108</v>
      </c>
      <c r="F789" s="0" t="s">
        <v>4556</v>
      </c>
      <c r="G789" s="0" t="s">
        <v>237</v>
      </c>
      <c r="H789" s="0" t="s">
        <v>237</v>
      </c>
      <c r="I789" s="0" t="s">
        <v>238</v>
      </c>
      <c r="J789" s="0" t="s">
        <v>4611</v>
      </c>
      <c r="K789" s="0" t="s">
        <v>4612</v>
      </c>
      <c r="L789" s="0" t="s">
        <v>9109</v>
      </c>
      <c r="M789" s="0" t="s">
        <v>9110</v>
      </c>
      <c r="N789" s="0" t="s">
        <v>137</v>
      </c>
      <c r="O789" s="0" t="s">
        <v>237</v>
      </c>
      <c r="P789" s="0" t="s">
        <v>237</v>
      </c>
      <c r="Q789" s="0" t="s">
        <v>238</v>
      </c>
      <c r="R789" s="0" t="s">
        <v>4611</v>
      </c>
      <c r="S789" s="0" t="s">
        <v>4612</v>
      </c>
      <c r="T789" s="0" t="s">
        <v>7043</v>
      </c>
      <c r="U789" s="0" t="s">
        <v>7044</v>
      </c>
      <c r="V789" s="0" t="s">
        <v>764</v>
      </c>
      <c r="W789" s="0" t="s">
        <v>7045</v>
      </c>
      <c r="X789" s="0" t="s">
        <v>7046</v>
      </c>
      <c r="Y789" s="0" t="s">
        <v>7044</v>
      </c>
      <c r="Z789" s="0" t="s">
        <v>9090</v>
      </c>
      <c r="AA789" s="0" t="s">
        <v>9091</v>
      </c>
      <c r="AB789" s="0" t="s">
        <v>9092</v>
      </c>
      <c r="AC789" s="0" t="s">
        <v>62</v>
      </c>
      <c r="AD789" s="0" t="s">
        <v>62</v>
      </c>
      <c r="AE789" s="0" t="s">
        <v>62</v>
      </c>
      <c r="AF789" s="0" t="s">
        <v>7328</v>
      </c>
      <c r="AG789" s="0" t="s">
        <v>9111</v>
      </c>
      <c r="AH789" s="0" t="s">
        <v>7328</v>
      </c>
      <c r="AI789" s="0" t="s">
        <v>9111</v>
      </c>
      <c r="AJ789" s="0" t="s">
        <v>7328</v>
      </c>
      <c r="AK789" s="0" t="s">
        <v>9111</v>
      </c>
      <c r="AL789" s="0" t="s">
        <v>7061</v>
      </c>
    </row>
    <row customHeight="1" ht="11.25">
      <c r="A790" s="0" t="s">
        <v>22</v>
      </c>
      <c r="B790" s="0" t="s">
        <v>48</v>
      </c>
      <c r="C790" s="0" t="s">
        <v>50</v>
      </c>
      <c r="D790" s="0" t="s">
        <v>22</v>
      </c>
      <c r="E790" s="0" t="s">
        <v>9112</v>
      </c>
      <c r="F790" s="0" t="s">
        <v>4556</v>
      </c>
      <c r="G790" s="0" t="s">
        <v>237</v>
      </c>
      <c r="H790" s="0" t="s">
        <v>237</v>
      </c>
      <c r="I790" s="0" t="s">
        <v>238</v>
      </c>
      <c r="J790" s="0" t="s">
        <v>4611</v>
      </c>
      <c r="K790" s="0" t="s">
        <v>4612</v>
      </c>
      <c r="L790" s="0" t="s">
        <v>9113</v>
      </c>
      <c r="M790" s="0" t="s">
        <v>9114</v>
      </c>
      <c r="N790" s="0" t="s">
        <v>137</v>
      </c>
      <c r="O790" s="0" t="s">
        <v>237</v>
      </c>
      <c r="P790" s="0" t="s">
        <v>237</v>
      </c>
      <c r="Q790" s="0" t="s">
        <v>238</v>
      </c>
      <c r="R790" s="0" t="s">
        <v>4611</v>
      </c>
      <c r="S790" s="0" t="s">
        <v>4612</v>
      </c>
      <c r="T790" s="0" t="s">
        <v>7043</v>
      </c>
      <c r="U790" s="0" t="s">
        <v>7044</v>
      </c>
      <c r="V790" s="0" t="s">
        <v>764</v>
      </c>
      <c r="W790" s="0" t="s">
        <v>7045</v>
      </c>
      <c r="X790" s="0" t="s">
        <v>7046</v>
      </c>
      <c r="Y790" s="0" t="s">
        <v>7044</v>
      </c>
      <c r="Z790" s="0" t="s">
        <v>9090</v>
      </c>
      <c r="AA790" s="0" t="s">
        <v>9091</v>
      </c>
      <c r="AB790" s="0" t="s">
        <v>9092</v>
      </c>
      <c r="AC790" s="0" t="s">
        <v>62</v>
      </c>
      <c r="AD790" s="0" t="s">
        <v>62</v>
      </c>
      <c r="AE790" s="0" t="s">
        <v>62</v>
      </c>
      <c r="AF790" s="0" t="s">
        <v>9115</v>
      </c>
      <c r="AG790" s="0" t="s">
        <v>9116</v>
      </c>
      <c r="AH790" s="0" t="s">
        <v>9115</v>
      </c>
      <c r="AI790" s="0" t="s">
        <v>9116</v>
      </c>
      <c r="AJ790" s="0" t="s">
        <v>9115</v>
      </c>
      <c r="AK790" s="0" t="s">
        <v>9116</v>
      </c>
      <c r="AL790" s="0" t="s">
        <v>7061</v>
      </c>
    </row>
    <row customHeight="1" ht="11.25">
      <c r="A791" s="0" t="s">
        <v>22</v>
      </c>
      <c r="B791" s="0" t="s">
        <v>48</v>
      </c>
      <c r="C791" s="0" t="s">
        <v>50</v>
      </c>
      <c r="D791" s="0" t="s">
        <v>22</v>
      </c>
      <c r="E791" s="0" t="s">
        <v>9117</v>
      </c>
      <c r="F791" s="0" t="s">
        <v>4556</v>
      </c>
      <c r="G791" s="0" t="s">
        <v>237</v>
      </c>
      <c r="H791" s="0" t="s">
        <v>237</v>
      </c>
      <c r="I791" s="0" t="s">
        <v>238</v>
      </c>
      <c r="J791" s="0" t="s">
        <v>4611</v>
      </c>
      <c r="K791" s="0" t="s">
        <v>4612</v>
      </c>
      <c r="L791" s="0" t="s">
        <v>9118</v>
      </c>
      <c r="M791" s="0" t="s">
        <v>219</v>
      </c>
      <c r="N791" s="0" t="s">
        <v>137</v>
      </c>
      <c r="O791" s="0" t="s">
        <v>237</v>
      </c>
      <c r="P791" s="0" t="s">
        <v>237</v>
      </c>
      <c r="Q791" s="0" t="s">
        <v>238</v>
      </c>
      <c r="R791" s="0" t="s">
        <v>4611</v>
      </c>
      <c r="S791" s="0" t="s">
        <v>4612</v>
      </c>
      <c r="T791" s="0" t="s">
        <v>7043</v>
      </c>
      <c r="U791" s="0" t="s">
        <v>7044</v>
      </c>
      <c r="V791" s="0" t="s">
        <v>764</v>
      </c>
      <c r="W791" s="0" t="s">
        <v>7045</v>
      </c>
      <c r="X791" s="0" t="s">
        <v>7046</v>
      </c>
      <c r="Y791" s="0" t="s">
        <v>7044</v>
      </c>
      <c r="Z791" s="0" t="s">
        <v>9090</v>
      </c>
      <c r="AA791" s="0" t="s">
        <v>9091</v>
      </c>
      <c r="AB791" s="0" t="s">
        <v>9092</v>
      </c>
      <c r="AC791" s="0" t="s">
        <v>62</v>
      </c>
      <c r="AD791" s="0" t="s">
        <v>62</v>
      </c>
      <c r="AE791" s="0" t="s">
        <v>62</v>
      </c>
      <c r="AF791" s="0" t="s">
        <v>9119</v>
      </c>
      <c r="AG791" s="0" t="s">
        <v>7125</v>
      </c>
      <c r="AH791" s="0" t="s">
        <v>9119</v>
      </c>
      <c r="AI791" s="0" t="s">
        <v>7125</v>
      </c>
      <c r="AJ791" s="0" t="s">
        <v>9119</v>
      </c>
      <c r="AK791" s="0" t="s">
        <v>7125</v>
      </c>
      <c r="AL791" s="0" t="s">
        <v>7061</v>
      </c>
    </row>
    <row customHeight="1" ht="11.25">
      <c r="A792" s="0" t="s">
        <v>22</v>
      </c>
      <c r="B792" s="0" t="s">
        <v>48</v>
      </c>
      <c r="C792" s="0" t="s">
        <v>50</v>
      </c>
      <c r="D792" s="0" t="s">
        <v>22</v>
      </c>
      <c r="E792" s="0" t="s">
        <v>9120</v>
      </c>
      <c r="F792" s="0" t="s">
        <v>4556</v>
      </c>
      <c r="G792" s="0" t="s">
        <v>237</v>
      </c>
      <c r="H792" s="0" t="s">
        <v>237</v>
      </c>
      <c r="I792" s="0" t="s">
        <v>238</v>
      </c>
      <c r="J792" s="0" t="s">
        <v>4611</v>
      </c>
      <c r="K792" s="0" t="s">
        <v>4612</v>
      </c>
      <c r="L792" s="0" t="s">
        <v>9121</v>
      </c>
      <c r="M792" s="0" t="s">
        <v>203</v>
      </c>
      <c r="N792" s="0" t="s">
        <v>137</v>
      </c>
      <c r="O792" s="0" t="s">
        <v>237</v>
      </c>
      <c r="P792" s="0" t="s">
        <v>237</v>
      </c>
      <c r="Q792" s="0" t="s">
        <v>238</v>
      </c>
      <c r="R792" s="0" t="s">
        <v>4611</v>
      </c>
      <c r="S792" s="0" t="s">
        <v>4612</v>
      </c>
      <c r="T792" s="0" t="s">
        <v>7043</v>
      </c>
      <c r="U792" s="0" t="s">
        <v>7044</v>
      </c>
      <c r="V792" s="0" t="s">
        <v>764</v>
      </c>
      <c r="W792" s="0" t="s">
        <v>7045</v>
      </c>
      <c r="X792" s="0" t="s">
        <v>7046</v>
      </c>
      <c r="Y792" s="0" t="s">
        <v>7044</v>
      </c>
      <c r="Z792" s="0" t="s">
        <v>9090</v>
      </c>
      <c r="AA792" s="0" t="s">
        <v>9091</v>
      </c>
      <c r="AB792" s="0" t="s">
        <v>9092</v>
      </c>
      <c r="AC792" s="0" t="s">
        <v>62</v>
      </c>
      <c r="AD792" s="0" t="s">
        <v>62</v>
      </c>
      <c r="AE792" s="0" t="s">
        <v>62</v>
      </c>
      <c r="AF792" s="0" t="s">
        <v>7328</v>
      </c>
      <c r="AG792" s="0" t="s">
        <v>9122</v>
      </c>
      <c r="AH792" s="0" t="s">
        <v>7328</v>
      </c>
      <c r="AI792" s="0" t="s">
        <v>9122</v>
      </c>
      <c r="AJ792" s="0" t="s">
        <v>7328</v>
      </c>
      <c r="AK792" s="0" t="s">
        <v>9122</v>
      </c>
      <c r="AL792" s="0" t="s">
        <v>7061</v>
      </c>
    </row>
    <row customHeight="1" ht="11.25">
      <c r="A793" s="0" t="s">
        <v>22</v>
      </c>
      <c r="B793" s="0" t="s">
        <v>48</v>
      </c>
      <c r="C793" s="0" t="s">
        <v>50</v>
      </c>
      <c r="D793" s="0" t="s">
        <v>22</v>
      </c>
      <c r="E793" s="0" t="s">
        <v>9123</v>
      </c>
      <c r="F793" s="0" t="s">
        <v>4556</v>
      </c>
      <c r="G793" s="0" t="s">
        <v>237</v>
      </c>
      <c r="H793" s="0" t="s">
        <v>237</v>
      </c>
      <c r="I793" s="0" t="s">
        <v>238</v>
      </c>
      <c r="J793" s="0" t="s">
        <v>4611</v>
      </c>
      <c r="K793" s="0" t="s">
        <v>4612</v>
      </c>
      <c r="L793" s="0" t="s">
        <v>9124</v>
      </c>
      <c r="M793" s="0" t="s">
        <v>135</v>
      </c>
      <c r="N793" s="0" t="s">
        <v>137</v>
      </c>
      <c r="O793" s="0" t="s">
        <v>237</v>
      </c>
      <c r="P793" s="0" t="s">
        <v>237</v>
      </c>
      <c r="Q793" s="0" t="s">
        <v>238</v>
      </c>
      <c r="R793" s="0" t="s">
        <v>4611</v>
      </c>
      <c r="S793" s="0" t="s">
        <v>4612</v>
      </c>
      <c r="T793" s="0" t="s">
        <v>7043</v>
      </c>
      <c r="U793" s="0" t="s">
        <v>7044</v>
      </c>
      <c r="V793" s="0" t="s">
        <v>764</v>
      </c>
      <c r="W793" s="0" t="s">
        <v>7045</v>
      </c>
      <c r="X793" s="0" t="s">
        <v>7046</v>
      </c>
      <c r="Y793" s="0" t="s">
        <v>7044</v>
      </c>
      <c r="Z793" s="0" t="s">
        <v>9090</v>
      </c>
      <c r="AA793" s="0" t="s">
        <v>9091</v>
      </c>
      <c r="AB793" s="0" t="s">
        <v>9092</v>
      </c>
      <c r="AC793" s="0" t="s">
        <v>62</v>
      </c>
      <c r="AD793" s="0" t="s">
        <v>62</v>
      </c>
      <c r="AE793" s="0" t="s">
        <v>62</v>
      </c>
      <c r="AF793" s="0" t="s">
        <v>9125</v>
      </c>
      <c r="AG793" s="0" t="s">
        <v>9126</v>
      </c>
      <c r="AH793" s="0" t="s">
        <v>9125</v>
      </c>
      <c r="AI793" s="0" t="s">
        <v>9126</v>
      </c>
      <c r="AJ793" s="0" t="s">
        <v>9125</v>
      </c>
      <c r="AK793" s="0" t="s">
        <v>9126</v>
      </c>
      <c r="AL793" s="0" t="s">
        <v>7061</v>
      </c>
    </row>
    <row customHeight="1" ht="11.25">
      <c r="A794" s="0" t="s">
        <v>22</v>
      </c>
      <c r="B794" s="0" t="s">
        <v>48</v>
      </c>
      <c r="C794" s="0" t="s">
        <v>50</v>
      </c>
      <c r="D794" s="0" t="s">
        <v>22</v>
      </c>
      <c r="E794" s="0" t="s">
        <v>9127</v>
      </c>
      <c r="F794" s="0" t="s">
        <v>4556</v>
      </c>
      <c r="G794" s="0" t="s">
        <v>237</v>
      </c>
      <c r="H794" s="0" t="s">
        <v>237</v>
      </c>
      <c r="I794" s="0" t="s">
        <v>238</v>
      </c>
      <c r="J794" s="0" t="s">
        <v>4611</v>
      </c>
      <c r="K794" s="0" t="s">
        <v>4612</v>
      </c>
      <c r="L794" s="0" t="s">
        <v>9128</v>
      </c>
      <c r="M794" s="0" t="s">
        <v>147</v>
      </c>
      <c r="N794" s="0" t="s">
        <v>137</v>
      </c>
      <c r="O794" s="0" t="s">
        <v>237</v>
      </c>
      <c r="P794" s="0" t="s">
        <v>237</v>
      </c>
      <c r="Q794" s="0" t="s">
        <v>238</v>
      </c>
      <c r="R794" s="0" t="s">
        <v>4611</v>
      </c>
      <c r="S794" s="0" t="s">
        <v>4612</v>
      </c>
      <c r="T794" s="0" t="s">
        <v>7043</v>
      </c>
      <c r="U794" s="0" t="s">
        <v>7044</v>
      </c>
      <c r="V794" s="0" t="s">
        <v>764</v>
      </c>
      <c r="W794" s="0" t="s">
        <v>7045</v>
      </c>
      <c r="X794" s="0" t="s">
        <v>7046</v>
      </c>
      <c r="Y794" s="0" t="s">
        <v>7044</v>
      </c>
      <c r="Z794" s="0" t="s">
        <v>9090</v>
      </c>
      <c r="AA794" s="0" t="s">
        <v>9091</v>
      </c>
      <c r="AB794" s="0" t="s">
        <v>9092</v>
      </c>
      <c r="AC794" s="0" t="s">
        <v>62</v>
      </c>
      <c r="AD794" s="0" t="s">
        <v>62</v>
      </c>
      <c r="AE794" s="0" t="s">
        <v>62</v>
      </c>
      <c r="AF794" s="0" t="s">
        <v>7184</v>
      </c>
      <c r="AG794" s="0" t="s">
        <v>7970</v>
      </c>
      <c r="AH794" s="0" t="s">
        <v>7184</v>
      </c>
      <c r="AI794" s="0" t="s">
        <v>7970</v>
      </c>
      <c r="AJ794" s="0" t="s">
        <v>7184</v>
      </c>
      <c r="AK794" s="0" t="s">
        <v>7970</v>
      </c>
      <c r="AL794" s="0" t="s">
        <v>7061</v>
      </c>
    </row>
    <row customHeight="1" ht="11.25">
      <c r="A795" s="0" t="s">
        <v>22</v>
      </c>
      <c r="B795" s="0" t="s">
        <v>48</v>
      </c>
      <c r="C795" s="0" t="s">
        <v>50</v>
      </c>
      <c r="D795" s="0" t="s">
        <v>22</v>
      </c>
      <c r="E795" s="0" t="s">
        <v>9129</v>
      </c>
      <c r="F795" s="0" t="s">
        <v>4556</v>
      </c>
      <c r="G795" s="0" t="s">
        <v>237</v>
      </c>
      <c r="H795" s="0" t="s">
        <v>237</v>
      </c>
      <c r="I795" s="0" t="s">
        <v>238</v>
      </c>
      <c r="J795" s="0" t="s">
        <v>4611</v>
      </c>
      <c r="K795" s="0" t="s">
        <v>4612</v>
      </c>
      <c r="L795" s="0" t="s">
        <v>9130</v>
      </c>
      <c r="M795" s="0" t="s">
        <v>7114</v>
      </c>
      <c r="N795" s="0" t="s">
        <v>137</v>
      </c>
      <c r="O795" s="0" t="s">
        <v>237</v>
      </c>
      <c r="P795" s="0" t="s">
        <v>237</v>
      </c>
      <c r="Q795" s="0" t="s">
        <v>238</v>
      </c>
      <c r="R795" s="0" t="s">
        <v>4611</v>
      </c>
      <c r="S795" s="0" t="s">
        <v>4612</v>
      </c>
      <c r="T795" s="0" t="s">
        <v>7043</v>
      </c>
      <c r="U795" s="0" t="s">
        <v>7044</v>
      </c>
      <c r="V795" s="0" t="s">
        <v>764</v>
      </c>
      <c r="W795" s="0" t="s">
        <v>7045</v>
      </c>
      <c r="X795" s="0" t="s">
        <v>7046</v>
      </c>
      <c r="Y795" s="0" t="s">
        <v>7044</v>
      </c>
      <c r="Z795" s="0" t="s">
        <v>9090</v>
      </c>
      <c r="AA795" s="0" t="s">
        <v>9091</v>
      </c>
      <c r="AB795" s="0" t="s">
        <v>9092</v>
      </c>
      <c r="AC795" s="0" t="s">
        <v>62</v>
      </c>
      <c r="AD795" s="0" t="s">
        <v>62</v>
      </c>
      <c r="AE795" s="0" t="s">
        <v>62</v>
      </c>
      <c r="AF795" s="0" t="s">
        <v>9131</v>
      </c>
      <c r="AG795" s="0" t="s">
        <v>7916</v>
      </c>
      <c r="AH795" s="0" t="s">
        <v>9131</v>
      </c>
      <c r="AI795" s="0" t="s">
        <v>7916</v>
      </c>
      <c r="AJ795" s="0" t="s">
        <v>9131</v>
      </c>
      <c r="AK795" s="0" t="s">
        <v>7916</v>
      </c>
      <c r="AL795" s="0" t="s">
        <v>7061</v>
      </c>
    </row>
    <row customHeight="1" ht="11.25">
      <c r="A796" s="0" t="s">
        <v>22</v>
      </c>
      <c r="B796" s="0" t="s">
        <v>48</v>
      </c>
      <c r="C796" s="0" t="s">
        <v>50</v>
      </c>
      <c r="D796" s="0" t="s">
        <v>22</v>
      </c>
      <c r="E796" s="0" t="s">
        <v>9132</v>
      </c>
      <c r="F796" s="0" t="s">
        <v>4556</v>
      </c>
      <c r="G796" s="0" t="s">
        <v>237</v>
      </c>
      <c r="H796" s="0" t="s">
        <v>237</v>
      </c>
      <c r="I796" s="0" t="s">
        <v>238</v>
      </c>
      <c r="J796" s="0" t="s">
        <v>4611</v>
      </c>
      <c r="K796" s="0" t="s">
        <v>4612</v>
      </c>
      <c r="L796" s="0" t="s">
        <v>9133</v>
      </c>
      <c r="M796" s="0" t="s">
        <v>9134</v>
      </c>
      <c r="N796" s="0" t="s">
        <v>137</v>
      </c>
      <c r="O796" s="0" t="s">
        <v>237</v>
      </c>
      <c r="P796" s="0" t="s">
        <v>237</v>
      </c>
      <c r="Q796" s="0" t="s">
        <v>238</v>
      </c>
      <c r="R796" s="0" t="s">
        <v>4611</v>
      </c>
      <c r="S796" s="0" t="s">
        <v>4612</v>
      </c>
      <c r="T796" s="0" t="s">
        <v>7043</v>
      </c>
      <c r="U796" s="0" t="s">
        <v>7044</v>
      </c>
      <c r="V796" s="0" t="s">
        <v>764</v>
      </c>
      <c r="W796" s="0" t="s">
        <v>7045</v>
      </c>
      <c r="X796" s="0" t="s">
        <v>7046</v>
      </c>
      <c r="Y796" s="0" t="s">
        <v>7044</v>
      </c>
      <c r="Z796" s="0" t="s">
        <v>9090</v>
      </c>
      <c r="AA796" s="0" t="s">
        <v>9091</v>
      </c>
      <c r="AB796" s="0" t="s">
        <v>9092</v>
      </c>
      <c r="AC796" s="0" t="s">
        <v>62</v>
      </c>
      <c r="AD796" s="0" t="s">
        <v>62</v>
      </c>
      <c r="AE796" s="0" t="s">
        <v>62</v>
      </c>
      <c r="AF796" s="0" t="s">
        <v>9135</v>
      </c>
      <c r="AG796" s="0" t="s">
        <v>9136</v>
      </c>
      <c r="AH796" s="0" t="s">
        <v>9135</v>
      </c>
      <c r="AI796" s="0" t="s">
        <v>9136</v>
      </c>
      <c r="AJ796" s="0" t="s">
        <v>9135</v>
      </c>
      <c r="AK796" s="0" t="s">
        <v>9136</v>
      </c>
      <c r="AL796" s="0" t="s">
        <v>7061</v>
      </c>
    </row>
    <row customHeight="1" ht="11.25">
      <c r="A797" s="0" t="s">
        <v>22</v>
      </c>
      <c r="B797" s="0" t="s">
        <v>48</v>
      </c>
      <c r="C797" s="0" t="s">
        <v>50</v>
      </c>
      <c r="D797" s="0" t="s">
        <v>22</v>
      </c>
      <c r="E797" s="0" t="s">
        <v>9137</v>
      </c>
      <c r="F797" s="0" t="s">
        <v>4556</v>
      </c>
      <c r="G797" s="0" t="s">
        <v>237</v>
      </c>
      <c r="H797" s="0" t="s">
        <v>237</v>
      </c>
      <c r="I797" s="0" t="s">
        <v>238</v>
      </c>
      <c r="J797" s="0" t="s">
        <v>4611</v>
      </c>
      <c r="K797" s="0" t="s">
        <v>4612</v>
      </c>
      <c r="L797" s="0" t="s">
        <v>9138</v>
      </c>
      <c r="M797" s="0" t="s">
        <v>9139</v>
      </c>
      <c r="N797" s="0" t="s">
        <v>137</v>
      </c>
      <c r="O797" s="0" t="s">
        <v>237</v>
      </c>
      <c r="P797" s="0" t="s">
        <v>237</v>
      </c>
      <c r="Q797" s="0" t="s">
        <v>238</v>
      </c>
      <c r="R797" s="0" t="s">
        <v>4611</v>
      </c>
      <c r="S797" s="0" t="s">
        <v>4612</v>
      </c>
      <c r="T797" s="0" t="s">
        <v>7043</v>
      </c>
      <c r="U797" s="0" t="s">
        <v>7044</v>
      </c>
      <c r="V797" s="0" t="s">
        <v>764</v>
      </c>
      <c r="W797" s="0" t="s">
        <v>7045</v>
      </c>
      <c r="X797" s="0" t="s">
        <v>7046</v>
      </c>
      <c r="Y797" s="0" t="s">
        <v>7044</v>
      </c>
      <c r="Z797" s="0" t="s">
        <v>9090</v>
      </c>
      <c r="AA797" s="0" t="s">
        <v>9091</v>
      </c>
      <c r="AB797" s="0" t="s">
        <v>9092</v>
      </c>
      <c r="AC797" s="0" t="s">
        <v>62</v>
      </c>
      <c r="AD797" s="0" t="s">
        <v>62</v>
      </c>
      <c r="AE797" s="0" t="s">
        <v>62</v>
      </c>
      <c r="AF797" s="0" t="s">
        <v>8504</v>
      </c>
      <c r="AG797" s="0" t="s">
        <v>8291</v>
      </c>
      <c r="AH797" s="0" t="s">
        <v>8504</v>
      </c>
      <c r="AI797" s="0" t="s">
        <v>8291</v>
      </c>
      <c r="AJ797" s="0" t="s">
        <v>8504</v>
      </c>
      <c r="AK797" s="0" t="s">
        <v>8291</v>
      </c>
      <c r="AL797" s="0" t="s">
        <v>7061</v>
      </c>
    </row>
    <row customHeight="1" ht="11.25">
      <c r="A798" s="0" t="s">
        <v>22</v>
      </c>
      <c r="B798" s="0" t="s">
        <v>48</v>
      </c>
      <c r="C798" s="0" t="s">
        <v>50</v>
      </c>
      <c r="D798" s="0" t="s">
        <v>22</v>
      </c>
      <c r="E798" s="0" t="s">
        <v>9140</v>
      </c>
      <c r="F798" s="0" t="s">
        <v>4556</v>
      </c>
      <c r="G798" s="0" t="s">
        <v>237</v>
      </c>
      <c r="H798" s="0" t="s">
        <v>237</v>
      </c>
      <c r="I798" s="0" t="s">
        <v>238</v>
      </c>
      <c r="J798" s="0" t="s">
        <v>4611</v>
      </c>
      <c r="K798" s="0" t="s">
        <v>4612</v>
      </c>
      <c r="L798" s="0" t="s">
        <v>9141</v>
      </c>
      <c r="M798" s="0" t="s">
        <v>7114</v>
      </c>
      <c r="N798" s="0" t="s">
        <v>137</v>
      </c>
      <c r="O798" s="0" t="s">
        <v>237</v>
      </c>
      <c r="P798" s="0" t="s">
        <v>237</v>
      </c>
      <c r="Q798" s="0" t="s">
        <v>238</v>
      </c>
      <c r="R798" s="0" t="s">
        <v>4611</v>
      </c>
      <c r="S798" s="0" t="s">
        <v>4612</v>
      </c>
      <c r="T798" s="0" t="s">
        <v>7043</v>
      </c>
      <c r="U798" s="0" t="s">
        <v>7044</v>
      </c>
      <c r="V798" s="0" t="s">
        <v>764</v>
      </c>
      <c r="W798" s="0" t="s">
        <v>7045</v>
      </c>
      <c r="X798" s="0" t="s">
        <v>7046</v>
      </c>
      <c r="Y798" s="0" t="s">
        <v>7044</v>
      </c>
      <c r="Z798" s="0" t="s">
        <v>9090</v>
      </c>
      <c r="AA798" s="0" t="s">
        <v>9091</v>
      </c>
      <c r="AB798" s="0" t="s">
        <v>9092</v>
      </c>
      <c r="AC798" s="0" t="s">
        <v>62</v>
      </c>
      <c r="AD798" s="0" t="s">
        <v>62</v>
      </c>
      <c r="AE798" s="0" t="s">
        <v>62</v>
      </c>
      <c r="AF798" s="0" t="s">
        <v>7300</v>
      </c>
      <c r="AG798" s="0" t="s">
        <v>9142</v>
      </c>
      <c r="AH798" s="0" t="s">
        <v>7300</v>
      </c>
      <c r="AI798" s="0" t="s">
        <v>9142</v>
      </c>
      <c r="AJ798" s="0" t="s">
        <v>7300</v>
      </c>
      <c r="AK798" s="0" t="s">
        <v>9142</v>
      </c>
      <c r="AL798" s="0" t="s">
        <v>7061</v>
      </c>
    </row>
    <row customHeight="1" ht="11.25">
      <c r="A799" s="0" t="s">
        <v>22</v>
      </c>
      <c r="B799" s="0" t="s">
        <v>48</v>
      </c>
      <c r="C799" s="0" t="s">
        <v>50</v>
      </c>
      <c r="D799" s="0" t="s">
        <v>22</v>
      </c>
      <c r="E799" s="0" t="s">
        <v>9143</v>
      </c>
      <c r="F799" s="0" t="s">
        <v>4556</v>
      </c>
      <c r="G799" s="0" t="s">
        <v>237</v>
      </c>
      <c r="H799" s="0" t="s">
        <v>237</v>
      </c>
      <c r="I799" s="0" t="s">
        <v>238</v>
      </c>
      <c r="J799" s="0" t="s">
        <v>4611</v>
      </c>
      <c r="K799" s="0" t="s">
        <v>4612</v>
      </c>
      <c r="L799" s="0" t="s">
        <v>9144</v>
      </c>
      <c r="M799" s="0" t="s">
        <v>9145</v>
      </c>
      <c r="N799" s="0" t="s">
        <v>137</v>
      </c>
      <c r="O799" s="0" t="s">
        <v>237</v>
      </c>
      <c r="P799" s="0" t="s">
        <v>237</v>
      </c>
      <c r="Q799" s="0" t="s">
        <v>238</v>
      </c>
      <c r="R799" s="0" t="s">
        <v>4611</v>
      </c>
      <c r="S799" s="0" t="s">
        <v>4612</v>
      </c>
      <c r="T799" s="0" t="s">
        <v>7043</v>
      </c>
      <c r="U799" s="0" t="s">
        <v>7044</v>
      </c>
      <c r="V799" s="0" t="s">
        <v>764</v>
      </c>
      <c r="W799" s="0" t="s">
        <v>7045</v>
      </c>
      <c r="X799" s="0" t="s">
        <v>7046</v>
      </c>
      <c r="Y799" s="0" t="s">
        <v>7044</v>
      </c>
      <c r="Z799" s="0" t="s">
        <v>9090</v>
      </c>
      <c r="AA799" s="0" t="s">
        <v>9091</v>
      </c>
      <c r="AB799" s="0" t="s">
        <v>9092</v>
      </c>
      <c r="AC799" s="0" t="s">
        <v>62</v>
      </c>
      <c r="AD799" s="0" t="s">
        <v>62</v>
      </c>
      <c r="AE799" s="0" t="s">
        <v>62</v>
      </c>
      <c r="AF799" s="0" t="s">
        <v>7139</v>
      </c>
      <c r="AG799" s="0" t="s">
        <v>7134</v>
      </c>
      <c r="AH799" s="0" t="s">
        <v>7139</v>
      </c>
      <c r="AI799" s="0" t="s">
        <v>7134</v>
      </c>
      <c r="AJ799" s="0" t="s">
        <v>7139</v>
      </c>
      <c r="AK799" s="0" t="s">
        <v>7134</v>
      </c>
      <c r="AL799" s="0" t="s">
        <v>7061</v>
      </c>
    </row>
    <row customHeight="1" ht="11.25">
      <c r="A800" s="0" t="s">
        <v>22</v>
      </c>
      <c r="B800" s="0" t="s">
        <v>48</v>
      </c>
      <c r="C800" s="0" t="s">
        <v>50</v>
      </c>
      <c r="D800" s="0" t="s">
        <v>22</v>
      </c>
      <c r="E800" s="0" t="s">
        <v>9146</v>
      </c>
      <c r="F800" s="0" t="s">
        <v>4556</v>
      </c>
      <c r="G800" s="0" t="s">
        <v>237</v>
      </c>
      <c r="H800" s="0" t="s">
        <v>237</v>
      </c>
      <c r="I800" s="0" t="s">
        <v>238</v>
      </c>
      <c r="J800" s="0" t="s">
        <v>4611</v>
      </c>
      <c r="K800" s="0" t="s">
        <v>4612</v>
      </c>
      <c r="L800" s="0" t="s">
        <v>9147</v>
      </c>
      <c r="M800" s="0" t="s">
        <v>9148</v>
      </c>
      <c r="N800" s="0" t="s">
        <v>137</v>
      </c>
      <c r="O800" s="0" t="s">
        <v>237</v>
      </c>
      <c r="P800" s="0" t="s">
        <v>237</v>
      </c>
      <c r="Q800" s="0" t="s">
        <v>238</v>
      </c>
      <c r="R800" s="0" t="s">
        <v>4611</v>
      </c>
      <c r="S800" s="0" t="s">
        <v>4612</v>
      </c>
      <c r="T800" s="0" t="s">
        <v>7043</v>
      </c>
      <c r="U800" s="0" t="s">
        <v>7044</v>
      </c>
      <c r="V800" s="0" t="s">
        <v>764</v>
      </c>
      <c r="W800" s="0" t="s">
        <v>7045</v>
      </c>
      <c r="X800" s="0" t="s">
        <v>7046</v>
      </c>
      <c r="Y800" s="0" t="s">
        <v>7044</v>
      </c>
      <c r="Z800" s="0" t="s">
        <v>9090</v>
      </c>
      <c r="AA800" s="0" t="s">
        <v>9091</v>
      </c>
      <c r="AB800" s="0" t="s">
        <v>9092</v>
      </c>
      <c r="AC800" s="0" t="s">
        <v>62</v>
      </c>
      <c r="AD800" s="0" t="s">
        <v>62</v>
      </c>
      <c r="AE800" s="0" t="s">
        <v>62</v>
      </c>
      <c r="AF800" s="0" t="s">
        <v>9149</v>
      </c>
      <c r="AG800" s="0" t="s">
        <v>9150</v>
      </c>
      <c r="AH800" s="0" t="s">
        <v>9149</v>
      </c>
      <c r="AI800" s="0" t="s">
        <v>9150</v>
      </c>
      <c r="AJ800" s="0" t="s">
        <v>9149</v>
      </c>
      <c r="AK800" s="0" t="s">
        <v>9150</v>
      </c>
      <c r="AL800" s="0" t="s">
        <v>7061</v>
      </c>
    </row>
    <row customHeight="1" ht="11.25">
      <c r="A801" s="0" t="s">
        <v>22</v>
      </c>
      <c r="B801" s="0" t="s">
        <v>48</v>
      </c>
      <c r="C801" s="0" t="s">
        <v>50</v>
      </c>
      <c r="D801" s="0" t="s">
        <v>22</v>
      </c>
      <c r="E801" s="0" t="s">
        <v>9151</v>
      </c>
      <c r="F801" s="0" t="s">
        <v>4556</v>
      </c>
      <c r="G801" s="0" t="s">
        <v>237</v>
      </c>
      <c r="H801" s="0" t="s">
        <v>237</v>
      </c>
      <c r="I801" s="0" t="s">
        <v>238</v>
      </c>
      <c r="J801" s="0" t="s">
        <v>4611</v>
      </c>
      <c r="K801" s="0" t="s">
        <v>4612</v>
      </c>
      <c r="L801" s="0" t="s">
        <v>9152</v>
      </c>
      <c r="M801" s="0" t="s">
        <v>9148</v>
      </c>
      <c r="N801" s="0" t="s">
        <v>137</v>
      </c>
      <c r="O801" s="0" t="s">
        <v>237</v>
      </c>
      <c r="P801" s="0" t="s">
        <v>237</v>
      </c>
      <c r="Q801" s="0" t="s">
        <v>238</v>
      </c>
      <c r="R801" s="0" t="s">
        <v>4611</v>
      </c>
      <c r="S801" s="0" t="s">
        <v>4612</v>
      </c>
      <c r="T801" s="0" t="s">
        <v>7043</v>
      </c>
      <c r="U801" s="0" t="s">
        <v>7044</v>
      </c>
      <c r="V801" s="0" t="s">
        <v>764</v>
      </c>
      <c r="W801" s="0" t="s">
        <v>7045</v>
      </c>
      <c r="X801" s="0" t="s">
        <v>7046</v>
      </c>
      <c r="Y801" s="0" t="s">
        <v>7044</v>
      </c>
      <c r="Z801" s="0" t="s">
        <v>9090</v>
      </c>
      <c r="AA801" s="0" t="s">
        <v>9091</v>
      </c>
      <c r="AB801" s="0" t="s">
        <v>9092</v>
      </c>
      <c r="AC801" s="0" t="s">
        <v>62</v>
      </c>
      <c r="AD801" s="0" t="s">
        <v>62</v>
      </c>
      <c r="AE801" s="0" t="s">
        <v>62</v>
      </c>
      <c r="AF801" s="0" t="s">
        <v>9115</v>
      </c>
      <c r="AG801" s="0" t="s">
        <v>9153</v>
      </c>
      <c r="AH801" s="0" t="s">
        <v>9115</v>
      </c>
      <c r="AI801" s="0" t="s">
        <v>9153</v>
      </c>
      <c r="AJ801" s="0" t="s">
        <v>9115</v>
      </c>
      <c r="AK801" s="0" t="s">
        <v>9153</v>
      </c>
      <c r="AL801" s="0" t="s">
        <v>7061</v>
      </c>
    </row>
    <row customHeight="1" ht="11.25">
      <c r="A802" s="0" t="s">
        <v>22</v>
      </c>
      <c r="B802" s="0" t="s">
        <v>48</v>
      </c>
      <c r="C802" s="0" t="s">
        <v>50</v>
      </c>
      <c r="D802" s="0" t="s">
        <v>22</v>
      </c>
      <c r="E802" s="0" t="s">
        <v>9154</v>
      </c>
      <c r="F802" s="0" t="s">
        <v>4556</v>
      </c>
      <c r="G802" s="0" t="s">
        <v>237</v>
      </c>
      <c r="H802" s="0" t="s">
        <v>237</v>
      </c>
      <c r="I802" s="0" t="s">
        <v>238</v>
      </c>
      <c r="J802" s="0" t="s">
        <v>9155</v>
      </c>
      <c r="K802" s="0" t="s">
        <v>9156</v>
      </c>
      <c r="L802" s="0" t="s">
        <v>9157</v>
      </c>
      <c r="M802" s="0" t="s">
        <v>7114</v>
      </c>
      <c r="N802" s="0" t="s">
        <v>137</v>
      </c>
      <c r="O802" s="0" t="s">
        <v>237</v>
      </c>
      <c r="P802" s="0" t="s">
        <v>237</v>
      </c>
      <c r="Q802" s="0" t="s">
        <v>238</v>
      </c>
      <c r="R802" s="0" t="s">
        <v>9155</v>
      </c>
      <c r="S802" s="0" t="s">
        <v>9156</v>
      </c>
      <c r="T802" s="0" t="s">
        <v>7043</v>
      </c>
      <c r="U802" s="0" t="s">
        <v>7044</v>
      </c>
      <c r="V802" s="0" t="s">
        <v>764</v>
      </c>
      <c r="W802" s="0" t="s">
        <v>7045</v>
      </c>
      <c r="X802" s="0" t="s">
        <v>7046</v>
      </c>
      <c r="Y802" s="0" t="s">
        <v>7044</v>
      </c>
      <c r="Z802" s="0" t="s">
        <v>9090</v>
      </c>
      <c r="AA802" s="0" t="s">
        <v>9091</v>
      </c>
      <c r="AB802" s="0" t="s">
        <v>9092</v>
      </c>
      <c r="AC802" s="0" t="s">
        <v>62</v>
      </c>
      <c r="AD802" s="0" t="s">
        <v>62</v>
      </c>
      <c r="AE802" s="0" t="s">
        <v>62</v>
      </c>
      <c r="AF802" s="0" t="s">
        <v>9158</v>
      </c>
      <c r="AG802" s="0" t="s">
        <v>8503</v>
      </c>
      <c r="AH802" s="0" t="s">
        <v>9158</v>
      </c>
      <c r="AI802" s="0" t="s">
        <v>8503</v>
      </c>
      <c r="AJ802" s="0" t="s">
        <v>9158</v>
      </c>
      <c r="AK802" s="0" t="s">
        <v>8503</v>
      </c>
      <c r="AL802" s="0" t="s">
        <v>7061</v>
      </c>
    </row>
    <row customHeight="1" ht="11.25">
      <c r="A803" s="0" t="s">
        <v>22</v>
      </c>
      <c r="B803" s="0" t="s">
        <v>48</v>
      </c>
      <c r="C803" s="0" t="s">
        <v>50</v>
      </c>
      <c r="D803" s="0" t="s">
        <v>22</v>
      </c>
      <c r="E803" s="0" t="s">
        <v>9088</v>
      </c>
      <c r="F803" s="0" t="s">
        <v>4556</v>
      </c>
      <c r="G803" s="0" t="s">
        <v>6868</v>
      </c>
      <c r="H803" s="0" t="s">
        <v>6870</v>
      </c>
      <c r="I803" s="0" t="s">
        <v>6871</v>
      </c>
      <c r="J803" s="0" t="s">
        <v>4611</v>
      </c>
      <c r="K803" s="0" t="s">
        <v>9159</v>
      </c>
      <c r="L803" s="0" t="s">
        <v>9089</v>
      </c>
      <c r="M803" s="0" t="s">
        <v>8146</v>
      </c>
      <c r="N803" s="0" t="s">
        <v>137</v>
      </c>
      <c r="O803" s="0" t="s">
        <v>6868</v>
      </c>
      <c r="P803" s="0" t="s">
        <v>6870</v>
      </c>
      <c r="Q803" s="0" t="s">
        <v>6871</v>
      </c>
      <c r="R803" s="0" t="s">
        <v>4611</v>
      </c>
      <c r="S803" s="0" t="s">
        <v>9159</v>
      </c>
      <c r="T803" s="0" t="s">
        <v>7043</v>
      </c>
      <c r="U803" s="0" t="s">
        <v>7044</v>
      </c>
      <c r="V803" s="0" t="s">
        <v>764</v>
      </c>
      <c r="W803" s="0" t="s">
        <v>7045</v>
      </c>
      <c r="X803" s="0" t="s">
        <v>7046</v>
      </c>
      <c r="Y803" s="0" t="s">
        <v>7044</v>
      </c>
      <c r="Z803" s="0" t="s">
        <v>9090</v>
      </c>
      <c r="AA803" s="0" t="s">
        <v>9091</v>
      </c>
      <c r="AB803" s="0" t="s">
        <v>9092</v>
      </c>
      <c r="AC803" s="0" t="s">
        <v>62</v>
      </c>
      <c r="AD803" s="0" t="s">
        <v>62</v>
      </c>
      <c r="AE803" s="0" t="s">
        <v>62</v>
      </c>
      <c r="AF803" s="0" t="s">
        <v>9160</v>
      </c>
      <c r="AG803" s="0" t="s">
        <v>9093</v>
      </c>
      <c r="AH803" s="0" t="s">
        <v>9160</v>
      </c>
      <c r="AI803" s="0" t="s">
        <v>9093</v>
      </c>
      <c r="AJ803" s="0" t="s">
        <v>9160</v>
      </c>
      <c r="AK803" s="0" t="s">
        <v>9093</v>
      </c>
      <c r="AL803" s="0" t="s">
        <v>7061</v>
      </c>
    </row>
    <row customHeight="1" ht="11.25">
      <c r="A804" s="0" t="s">
        <v>22</v>
      </c>
      <c r="B804" s="0" t="s">
        <v>48</v>
      </c>
      <c r="C804" s="0" t="s">
        <v>50</v>
      </c>
      <c r="D804" s="0" t="s">
        <v>22</v>
      </c>
      <c r="E804" s="0" t="s">
        <v>9094</v>
      </c>
      <c r="F804" s="0" t="s">
        <v>4556</v>
      </c>
      <c r="G804" s="0" t="s">
        <v>6868</v>
      </c>
      <c r="H804" s="0" t="s">
        <v>6870</v>
      </c>
      <c r="I804" s="0" t="s">
        <v>6871</v>
      </c>
      <c r="J804" s="0" t="s">
        <v>4611</v>
      </c>
      <c r="K804" s="0" t="s">
        <v>9159</v>
      </c>
      <c r="L804" s="0" t="s">
        <v>9095</v>
      </c>
      <c r="M804" s="0" t="s">
        <v>234</v>
      </c>
      <c r="N804" s="0" t="s">
        <v>137</v>
      </c>
      <c r="O804" s="0" t="s">
        <v>6868</v>
      </c>
      <c r="P804" s="0" t="s">
        <v>6870</v>
      </c>
      <c r="Q804" s="0" t="s">
        <v>6871</v>
      </c>
      <c r="R804" s="0" t="s">
        <v>4611</v>
      </c>
      <c r="S804" s="0" t="s">
        <v>9159</v>
      </c>
      <c r="T804" s="0" t="s">
        <v>7043</v>
      </c>
      <c r="U804" s="0" t="s">
        <v>7044</v>
      </c>
      <c r="V804" s="0" t="s">
        <v>764</v>
      </c>
      <c r="W804" s="0" t="s">
        <v>7045</v>
      </c>
      <c r="X804" s="0" t="s">
        <v>7046</v>
      </c>
      <c r="Y804" s="0" t="s">
        <v>7044</v>
      </c>
      <c r="Z804" s="0" t="s">
        <v>9090</v>
      </c>
      <c r="AA804" s="0" t="s">
        <v>9091</v>
      </c>
      <c r="AB804" s="0" t="s">
        <v>9092</v>
      </c>
      <c r="AC804" s="0" t="s">
        <v>62</v>
      </c>
      <c r="AD804" s="0" t="s">
        <v>62</v>
      </c>
      <c r="AE804" s="0" t="s">
        <v>62</v>
      </c>
      <c r="AF804" s="0" t="s">
        <v>7864</v>
      </c>
      <c r="AG804" s="0" t="s">
        <v>9096</v>
      </c>
      <c r="AH804" s="0" t="s">
        <v>7864</v>
      </c>
      <c r="AI804" s="0" t="s">
        <v>9096</v>
      </c>
      <c r="AJ804" s="0" t="s">
        <v>7864</v>
      </c>
      <c r="AK804" s="0" t="s">
        <v>9096</v>
      </c>
      <c r="AL804" s="0" t="s">
        <v>7061</v>
      </c>
    </row>
    <row customHeight="1" ht="11.25">
      <c r="A805" s="0" t="s">
        <v>22</v>
      </c>
      <c r="B805" s="0" t="s">
        <v>48</v>
      </c>
      <c r="C805" s="0" t="s">
        <v>50</v>
      </c>
      <c r="D805" s="0" t="s">
        <v>22</v>
      </c>
      <c r="E805" s="0" t="s">
        <v>9097</v>
      </c>
      <c r="F805" s="0" t="s">
        <v>4556</v>
      </c>
      <c r="G805" s="0" t="s">
        <v>6868</v>
      </c>
      <c r="H805" s="0" t="s">
        <v>6870</v>
      </c>
      <c r="I805" s="0" t="s">
        <v>6871</v>
      </c>
      <c r="J805" s="0" t="s">
        <v>4611</v>
      </c>
      <c r="K805" s="0" t="s">
        <v>9159</v>
      </c>
      <c r="L805" s="0" t="s">
        <v>9098</v>
      </c>
      <c r="M805" s="0" t="s">
        <v>155</v>
      </c>
      <c r="N805" s="0" t="s">
        <v>137</v>
      </c>
      <c r="O805" s="0" t="s">
        <v>6868</v>
      </c>
      <c r="P805" s="0" t="s">
        <v>6870</v>
      </c>
      <c r="Q805" s="0" t="s">
        <v>6871</v>
      </c>
      <c r="R805" s="0" t="s">
        <v>4611</v>
      </c>
      <c r="S805" s="0" t="s">
        <v>9159</v>
      </c>
      <c r="T805" s="0" t="s">
        <v>7043</v>
      </c>
      <c r="U805" s="0" t="s">
        <v>7044</v>
      </c>
      <c r="V805" s="0" t="s">
        <v>764</v>
      </c>
      <c r="W805" s="0" t="s">
        <v>7045</v>
      </c>
      <c r="X805" s="0" t="s">
        <v>7046</v>
      </c>
      <c r="Y805" s="0" t="s">
        <v>7044</v>
      </c>
      <c r="Z805" s="0" t="s">
        <v>9090</v>
      </c>
      <c r="AA805" s="0" t="s">
        <v>9091</v>
      </c>
      <c r="AB805" s="0" t="s">
        <v>9092</v>
      </c>
      <c r="AC805" s="0" t="s">
        <v>62</v>
      </c>
      <c r="AD805" s="0" t="s">
        <v>62</v>
      </c>
      <c r="AE805" s="0" t="s">
        <v>62</v>
      </c>
      <c r="AF805" s="0" t="s">
        <v>7097</v>
      </c>
      <c r="AG805" s="0" t="s">
        <v>9099</v>
      </c>
      <c r="AH805" s="0" t="s">
        <v>7097</v>
      </c>
      <c r="AI805" s="0" t="s">
        <v>9099</v>
      </c>
      <c r="AJ805" s="0" t="s">
        <v>7097</v>
      </c>
      <c r="AK805" s="0" t="s">
        <v>9099</v>
      </c>
      <c r="AL805" s="0" t="s">
        <v>7061</v>
      </c>
    </row>
    <row customHeight="1" ht="11.25">
      <c r="A806" s="0" t="s">
        <v>22</v>
      </c>
      <c r="B806" s="0" t="s">
        <v>48</v>
      </c>
      <c r="C806" s="0" t="s">
        <v>50</v>
      </c>
      <c r="D806" s="0" t="s">
        <v>22</v>
      </c>
      <c r="E806" s="0" t="s">
        <v>8777</v>
      </c>
      <c r="F806" s="0" t="s">
        <v>4556</v>
      </c>
      <c r="G806" s="0" t="s">
        <v>6868</v>
      </c>
      <c r="H806" s="0" t="s">
        <v>6870</v>
      </c>
      <c r="I806" s="0" t="s">
        <v>6871</v>
      </c>
      <c r="J806" s="0" t="s">
        <v>4611</v>
      </c>
      <c r="K806" s="0" t="s">
        <v>9159</v>
      </c>
      <c r="L806" s="0" t="s">
        <v>9100</v>
      </c>
      <c r="M806" s="0" t="s">
        <v>9101</v>
      </c>
      <c r="N806" s="0" t="s">
        <v>137</v>
      </c>
      <c r="O806" s="0" t="s">
        <v>6868</v>
      </c>
      <c r="P806" s="0" t="s">
        <v>6870</v>
      </c>
      <c r="Q806" s="0" t="s">
        <v>6871</v>
      </c>
      <c r="R806" s="0" t="s">
        <v>4611</v>
      </c>
      <c r="S806" s="0" t="s">
        <v>9159</v>
      </c>
      <c r="T806" s="0" t="s">
        <v>7043</v>
      </c>
      <c r="U806" s="0" t="s">
        <v>7044</v>
      </c>
      <c r="V806" s="0" t="s">
        <v>764</v>
      </c>
      <c r="W806" s="0" t="s">
        <v>7045</v>
      </c>
      <c r="X806" s="0" t="s">
        <v>7046</v>
      </c>
      <c r="Y806" s="0" t="s">
        <v>7044</v>
      </c>
      <c r="Z806" s="0" t="s">
        <v>9090</v>
      </c>
      <c r="AA806" s="0" t="s">
        <v>9091</v>
      </c>
      <c r="AB806" s="0" t="s">
        <v>9092</v>
      </c>
      <c r="AC806" s="0" t="s">
        <v>62</v>
      </c>
      <c r="AD806" s="0" t="s">
        <v>62</v>
      </c>
      <c r="AE806" s="0" t="s">
        <v>62</v>
      </c>
      <c r="AF806" s="0" t="s">
        <v>7858</v>
      </c>
      <c r="AG806" s="0" t="s">
        <v>9102</v>
      </c>
      <c r="AH806" s="0" t="s">
        <v>7858</v>
      </c>
      <c r="AI806" s="0" t="s">
        <v>9102</v>
      </c>
      <c r="AJ806" s="0" t="s">
        <v>7858</v>
      </c>
      <c r="AK806" s="0" t="s">
        <v>9102</v>
      </c>
      <c r="AL806" s="0" t="s">
        <v>7061</v>
      </c>
    </row>
    <row customHeight="1" ht="11.25">
      <c r="A807" s="0" t="s">
        <v>22</v>
      </c>
      <c r="B807" s="0" t="s">
        <v>48</v>
      </c>
      <c r="C807" s="0" t="s">
        <v>50</v>
      </c>
      <c r="D807" s="0" t="s">
        <v>22</v>
      </c>
      <c r="E807" s="0" t="s">
        <v>4610</v>
      </c>
      <c r="F807" s="0" t="s">
        <v>4556</v>
      </c>
      <c r="G807" s="0" t="s">
        <v>6868</v>
      </c>
      <c r="H807" s="0" t="s">
        <v>6870</v>
      </c>
      <c r="I807" s="0" t="s">
        <v>6871</v>
      </c>
      <c r="J807" s="0" t="s">
        <v>4611</v>
      </c>
      <c r="K807" s="0" t="s">
        <v>9159</v>
      </c>
      <c r="L807" s="0" t="s">
        <v>4613</v>
      </c>
      <c r="M807" s="0" t="s">
        <v>160</v>
      </c>
      <c r="N807" s="0" t="s">
        <v>137</v>
      </c>
      <c r="O807" s="0" t="s">
        <v>6868</v>
      </c>
      <c r="P807" s="0" t="s">
        <v>6870</v>
      </c>
      <c r="Q807" s="0" t="s">
        <v>6871</v>
      </c>
      <c r="R807" s="0" t="s">
        <v>4611</v>
      </c>
      <c r="S807" s="0" t="s">
        <v>9159</v>
      </c>
      <c r="T807" s="0" t="s">
        <v>7043</v>
      </c>
      <c r="U807" s="0" t="s">
        <v>7044</v>
      </c>
      <c r="V807" s="0" t="s">
        <v>764</v>
      </c>
      <c r="W807" s="0" t="s">
        <v>7045</v>
      </c>
      <c r="X807" s="0" t="s">
        <v>7046</v>
      </c>
      <c r="Y807" s="0" t="s">
        <v>7044</v>
      </c>
      <c r="Z807" s="0" t="s">
        <v>9090</v>
      </c>
      <c r="AA807" s="0" t="s">
        <v>9091</v>
      </c>
      <c r="AB807" s="0" t="s">
        <v>9092</v>
      </c>
      <c r="AC807" s="0" t="s">
        <v>62</v>
      </c>
      <c r="AD807" s="0" t="s">
        <v>62</v>
      </c>
      <c r="AE807" s="0" t="s">
        <v>62</v>
      </c>
      <c r="AF807" s="0" t="s">
        <v>9161</v>
      </c>
      <c r="AG807" s="0" t="s">
        <v>9103</v>
      </c>
      <c r="AH807" s="0" t="s">
        <v>9161</v>
      </c>
      <c r="AI807" s="0" t="s">
        <v>9103</v>
      </c>
      <c r="AJ807" s="0" t="s">
        <v>9161</v>
      </c>
      <c r="AK807" s="0" t="s">
        <v>9103</v>
      </c>
      <c r="AL807" s="0" t="s">
        <v>7061</v>
      </c>
    </row>
    <row customHeight="1" ht="11.25">
      <c r="A808" s="0" t="s">
        <v>22</v>
      </c>
      <c r="B808" s="0" t="s">
        <v>48</v>
      </c>
      <c r="C808" s="0" t="s">
        <v>50</v>
      </c>
      <c r="D808" s="0" t="s">
        <v>22</v>
      </c>
      <c r="E808" s="0" t="s">
        <v>9104</v>
      </c>
      <c r="F808" s="0" t="s">
        <v>4556</v>
      </c>
      <c r="G808" s="0" t="s">
        <v>6868</v>
      </c>
      <c r="H808" s="0" t="s">
        <v>6870</v>
      </c>
      <c r="I808" s="0" t="s">
        <v>6871</v>
      </c>
      <c r="J808" s="0" t="s">
        <v>4611</v>
      </c>
      <c r="K808" s="0" t="s">
        <v>9159</v>
      </c>
      <c r="L808" s="0" t="s">
        <v>9105</v>
      </c>
      <c r="M808" s="0" t="s">
        <v>7114</v>
      </c>
      <c r="N808" s="0" t="s">
        <v>137</v>
      </c>
      <c r="O808" s="0" t="s">
        <v>6868</v>
      </c>
      <c r="P808" s="0" t="s">
        <v>6870</v>
      </c>
      <c r="Q808" s="0" t="s">
        <v>6871</v>
      </c>
      <c r="R808" s="0" t="s">
        <v>4611</v>
      </c>
      <c r="S808" s="0" t="s">
        <v>9159</v>
      </c>
      <c r="T808" s="0" t="s">
        <v>7043</v>
      </c>
      <c r="U808" s="0" t="s">
        <v>7044</v>
      </c>
      <c r="V808" s="0" t="s">
        <v>764</v>
      </c>
      <c r="W808" s="0" t="s">
        <v>7045</v>
      </c>
      <c r="X808" s="0" t="s">
        <v>7046</v>
      </c>
      <c r="Y808" s="0" t="s">
        <v>7044</v>
      </c>
      <c r="Z808" s="0" t="s">
        <v>9090</v>
      </c>
      <c r="AA808" s="0" t="s">
        <v>9091</v>
      </c>
      <c r="AB808" s="0" t="s">
        <v>9092</v>
      </c>
      <c r="AC808" s="0" t="s">
        <v>62</v>
      </c>
      <c r="AD808" s="0" t="s">
        <v>62</v>
      </c>
      <c r="AE808" s="0" t="s">
        <v>62</v>
      </c>
      <c r="AF808" s="0" t="s">
        <v>7087</v>
      </c>
      <c r="AG808" s="0" t="s">
        <v>8961</v>
      </c>
      <c r="AH808" s="0" t="s">
        <v>7087</v>
      </c>
      <c r="AI808" s="0" t="s">
        <v>8961</v>
      </c>
      <c r="AJ808" s="0" t="s">
        <v>7087</v>
      </c>
      <c r="AK808" s="0" t="s">
        <v>8961</v>
      </c>
      <c r="AL808" s="0" t="s">
        <v>7061</v>
      </c>
    </row>
    <row customHeight="1" ht="11.25">
      <c r="A809" s="0" t="s">
        <v>22</v>
      </c>
      <c r="B809" s="0" t="s">
        <v>48</v>
      </c>
      <c r="C809" s="0" t="s">
        <v>50</v>
      </c>
      <c r="D809" s="0" t="s">
        <v>22</v>
      </c>
      <c r="E809" s="0" t="s">
        <v>9106</v>
      </c>
      <c r="F809" s="0" t="s">
        <v>4556</v>
      </c>
      <c r="G809" s="0" t="s">
        <v>6868</v>
      </c>
      <c r="H809" s="0" t="s">
        <v>6870</v>
      </c>
      <c r="I809" s="0" t="s">
        <v>6871</v>
      </c>
      <c r="J809" s="0" t="s">
        <v>4611</v>
      </c>
      <c r="K809" s="0" t="s">
        <v>9159</v>
      </c>
      <c r="L809" s="0" t="s">
        <v>9107</v>
      </c>
      <c r="M809" s="0" t="s">
        <v>7114</v>
      </c>
      <c r="N809" s="0" t="s">
        <v>137</v>
      </c>
      <c r="O809" s="0" t="s">
        <v>6868</v>
      </c>
      <c r="P809" s="0" t="s">
        <v>6870</v>
      </c>
      <c r="Q809" s="0" t="s">
        <v>6871</v>
      </c>
      <c r="R809" s="0" t="s">
        <v>4611</v>
      </c>
      <c r="S809" s="0" t="s">
        <v>9159</v>
      </c>
      <c r="T809" s="0" t="s">
        <v>7043</v>
      </c>
      <c r="U809" s="0" t="s">
        <v>7044</v>
      </c>
      <c r="V809" s="0" t="s">
        <v>764</v>
      </c>
      <c r="W809" s="0" t="s">
        <v>7045</v>
      </c>
      <c r="X809" s="0" t="s">
        <v>7046</v>
      </c>
      <c r="Y809" s="0" t="s">
        <v>7044</v>
      </c>
      <c r="Z809" s="0" t="s">
        <v>9090</v>
      </c>
      <c r="AA809" s="0" t="s">
        <v>9091</v>
      </c>
      <c r="AB809" s="0" t="s">
        <v>9092</v>
      </c>
      <c r="AC809" s="0" t="s">
        <v>62</v>
      </c>
      <c r="AD809" s="0" t="s">
        <v>62</v>
      </c>
      <c r="AE809" s="0" t="s">
        <v>62</v>
      </c>
      <c r="AF809" s="0" t="s">
        <v>7087</v>
      </c>
      <c r="AG809" s="0" t="s">
        <v>8566</v>
      </c>
      <c r="AH809" s="0" t="s">
        <v>7087</v>
      </c>
      <c r="AI809" s="0" t="s">
        <v>8566</v>
      </c>
      <c r="AJ809" s="0" t="s">
        <v>7087</v>
      </c>
      <c r="AK809" s="0" t="s">
        <v>8566</v>
      </c>
      <c r="AL809" s="0" t="s">
        <v>7061</v>
      </c>
    </row>
    <row customHeight="1" ht="11.25">
      <c r="A810" s="0" t="s">
        <v>22</v>
      </c>
      <c r="B810" s="0" t="s">
        <v>48</v>
      </c>
      <c r="C810" s="0" t="s">
        <v>50</v>
      </c>
      <c r="D810" s="0" t="s">
        <v>22</v>
      </c>
      <c r="E810" s="0" t="s">
        <v>9108</v>
      </c>
      <c r="F810" s="0" t="s">
        <v>4556</v>
      </c>
      <c r="G810" s="0" t="s">
        <v>6868</v>
      </c>
      <c r="H810" s="0" t="s">
        <v>6870</v>
      </c>
      <c r="I810" s="0" t="s">
        <v>6871</v>
      </c>
      <c r="J810" s="0" t="s">
        <v>4611</v>
      </c>
      <c r="K810" s="0" t="s">
        <v>9159</v>
      </c>
      <c r="L810" s="0" t="s">
        <v>9109</v>
      </c>
      <c r="M810" s="0" t="s">
        <v>9110</v>
      </c>
      <c r="N810" s="0" t="s">
        <v>137</v>
      </c>
      <c r="O810" s="0" t="s">
        <v>6868</v>
      </c>
      <c r="P810" s="0" t="s">
        <v>6870</v>
      </c>
      <c r="Q810" s="0" t="s">
        <v>6871</v>
      </c>
      <c r="R810" s="0" t="s">
        <v>4611</v>
      </c>
      <c r="S810" s="0" t="s">
        <v>9159</v>
      </c>
      <c r="T810" s="0" t="s">
        <v>7043</v>
      </c>
      <c r="U810" s="0" t="s">
        <v>7044</v>
      </c>
      <c r="V810" s="0" t="s">
        <v>764</v>
      </c>
      <c r="W810" s="0" t="s">
        <v>7045</v>
      </c>
      <c r="X810" s="0" t="s">
        <v>7046</v>
      </c>
      <c r="Y810" s="0" t="s">
        <v>7044</v>
      </c>
      <c r="Z810" s="0" t="s">
        <v>9090</v>
      </c>
      <c r="AA810" s="0" t="s">
        <v>9091</v>
      </c>
      <c r="AB810" s="0" t="s">
        <v>9092</v>
      </c>
      <c r="AC810" s="0" t="s">
        <v>62</v>
      </c>
      <c r="AD810" s="0" t="s">
        <v>62</v>
      </c>
      <c r="AE810" s="0" t="s">
        <v>62</v>
      </c>
      <c r="AF810" s="0" t="s">
        <v>7124</v>
      </c>
      <c r="AG810" s="0" t="s">
        <v>9111</v>
      </c>
      <c r="AH810" s="0" t="s">
        <v>7124</v>
      </c>
      <c r="AI810" s="0" t="s">
        <v>9111</v>
      </c>
      <c r="AJ810" s="0" t="s">
        <v>7124</v>
      </c>
      <c r="AK810" s="0" t="s">
        <v>9111</v>
      </c>
      <c r="AL810" s="0" t="s">
        <v>7061</v>
      </c>
    </row>
    <row customHeight="1" ht="11.25">
      <c r="A811" s="0" t="s">
        <v>22</v>
      </c>
      <c r="B811" s="0" t="s">
        <v>48</v>
      </c>
      <c r="C811" s="0" t="s">
        <v>50</v>
      </c>
      <c r="D811" s="0" t="s">
        <v>22</v>
      </c>
      <c r="E811" s="0" t="s">
        <v>9112</v>
      </c>
      <c r="F811" s="0" t="s">
        <v>4556</v>
      </c>
      <c r="G811" s="0" t="s">
        <v>6868</v>
      </c>
      <c r="H811" s="0" t="s">
        <v>6870</v>
      </c>
      <c r="I811" s="0" t="s">
        <v>6871</v>
      </c>
      <c r="J811" s="0" t="s">
        <v>4611</v>
      </c>
      <c r="K811" s="0" t="s">
        <v>9159</v>
      </c>
      <c r="L811" s="0" t="s">
        <v>9113</v>
      </c>
      <c r="M811" s="0" t="s">
        <v>9114</v>
      </c>
      <c r="N811" s="0" t="s">
        <v>137</v>
      </c>
      <c r="O811" s="0" t="s">
        <v>6868</v>
      </c>
      <c r="P811" s="0" t="s">
        <v>6870</v>
      </c>
      <c r="Q811" s="0" t="s">
        <v>6871</v>
      </c>
      <c r="R811" s="0" t="s">
        <v>4611</v>
      </c>
      <c r="S811" s="0" t="s">
        <v>9159</v>
      </c>
      <c r="T811" s="0" t="s">
        <v>7043</v>
      </c>
      <c r="U811" s="0" t="s">
        <v>7044</v>
      </c>
      <c r="V811" s="0" t="s">
        <v>764</v>
      </c>
      <c r="W811" s="0" t="s">
        <v>7045</v>
      </c>
      <c r="X811" s="0" t="s">
        <v>7046</v>
      </c>
      <c r="Y811" s="0" t="s">
        <v>7044</v>
      </c>
      <c r="Z811" s="0" t="s">
        <v>9090</v>
      </c>
      <c r="AA811" s="0" t="s">
        <v>9091</v>
      </c>
      <c r="AB811" s="0" t="s">
        <v>9092</v>
      </c>
      <c r="AC811" s="0" t="s">
        <v>62</v>
      </c>
      <c r="AD811" s="0" t="s">
        <v>62</v>
      </c>
      <c r="AE811" s="0" t="s">
        <v>62</v>
      </c>
      <c r="AF811" s="0" t="s">
        <v>9115</v>
      </c>
      <c r="AG811" s="0" t="s">
        <v>9116</v>
      </c>
      <c r="AH811" s="0" t="s">
        <v>9115</v>
      </c>
      <c r="AI811" s="0" t="s">
        <v>9116</v>
      </c>
      <c r="AJ811" s="0" t="s">
        <v>9115</v>
      </c>
      <c r="AK811" s="0" t="s">
        <v>9116</v>
      </c>
      <c r="AL811" s="0" t="s">
        <v>7061</v>
      </c>
    </row>
    <row customHeight="1" ht="11.25">
      <c r="A812" s="0" t="s">
        <v>22</v>
      </c>
      <c r="B812" s="0" t="s">
        <v>48</v>
      </c>
      <c r="C812" s="0" t="s">
        <v>50</v>
      </c>
      <c r="D812" s="0" t="s">
        <v>22</v>
      </c>
      <c r="E812" s="0" t="s">
        <v>9117</v>
      </c>
      <c r="F812" s="0" t="s">
        <v>4556</v>
      </c>
      <c r="G812" s="0" t="s">
        <v>6868</v>
      </c>
      <c r="H812" s="0" t="s">
        <v>6870</v>
      </c>
      <c r="I812" s="0" t="s">
        <v>6871</v>
      </c>
      <c r="J812" s="0" t="s">
        <v>4611</v>
      </c>
      <c r="K812" s="0" t="s">
        <v>9159</v>
      </c>
      <c r="L812" s="0" t="s">
        <v>9118</v>
      </c>
      <c r="M812" s="0" t="s">
        <v>219</v>
      </c>
      <c r="N812" s="0" t="s">
        <v>137</v>
      </c>
      <c r="O812" s="0" t="s">
        <v>6868</v>
      </c>
      <c r="P812" s="0" t="s">
        <v>6870</v>
      </c>
      <c r="Q812" s="0" t="s">
        <v>6871</v>
      </c>
      <c r="R812" s="0" t="s">
        <v>4611</v>
      </c>
      <c r="S812" s="0" t="s">
        <v>9159</v>
      </c>
      <c r="T812" s="0" t="s">
        <v>7043</v>
      </c>
      <c r="U812" s="0" t="s">
        <v>7044</v>
      </c>
      <c r="V812" s="0" t="s">
        <v>764</v>
      </c>
      <c r="W812" s="0" t="s">
        <v>7045</v>
      </c>
      <c r="X812" s="0" t="s">
        <v>7046</v>
      </c>
      <c r="Y812" s="0" t="s">
        <v>7044</v>
      </c>
      <c r="Z812" s="0" t="s">
        <v>9090</v>
      </c>
      <c r="AA812" s="0" t="s">
        <v>9091</v>
      </c>
      <c r="AB812" s="0" t="s">
        <v>9092</v>
      </c>
      <c r="AC812" s="0" t="s">
        <v>62</v>
      </c>
      <c r="AD812" s="0" t="s">
        <v>62</v>
      </c>
      <c r="AE812" s="0" t="s">
        <v>62</v>
      </c>
      <c r="AF812" s="0" t="s">
        <v>9119</v>
      </c>
      <c r="AG812" s="0" t="s">
        <v>7125</v>
      </c>
      <c r="AH812" s="0" t="s">
        <v>9119</v>
      </c>
      <c r="AI812" s="0" t="s">
        <v>7125</v>
      </c>
      <c r="AJ812" s="0" t="s">
        <v>9119</v>
      </c>
      <c r="AK812" s="0" t="s">
        <v>7125</v>
      </c>
      <c r="AL812" s="0" t="s">
        <v>7061</v>
      </c>
    </row>
    <row customHeight="1" ht="11.25">
      <c r="A813" s="0" t="s">
        <v>22</v>
      </c>
      <c r="B813" s="0" t="s">
        <v>48</v>
      </c>
      <c r="C813" s="0" t="s">
        <v>50</v>
      </c>
      <c r="D813" s="0" t="s">
        <v>22</v>
      </c>
      <c r="E813" s="0" t="s">
        <v>9120</v>
      </c>
      <c r="F813" s="0" t="s">
        <v>4556</v>
      </c>
      <c r="G813" s="0" t="s">
        <v>6868</v>
      </c>
      <c r="H813" s="0" t="s">
        <v>6870</v>
      </c>
      <c r="I813" s="0" t="s">
        <v>6871</v>
      </c>
      <c r="J813" s="0" t="s">
        <v>4611</v>
      </c>
      <c r="K813" s="0" t="s">
        <v>9159</v>
      </c>
      <c r="L813" s="0" t="s">
        <v>9121</v>
      </c>
      <c r="M813" s="0" t="s">
        <v>203</v>
      </c>
      <c r="N813" s="0" t="s">
        <v>137</v>
      </c>
      <c r="O813" s="0" t="s">
        <v>6868</v>
      </c>
      <c r="P813" s="0" t="s">
        <v>6870</v>
      </c>
      <c r="Q813" s="0" t="s">
        <v>6871</v>
      </c>
      <c r="R813" s="0" t="s">
        <v>4611</v>
      </c>
      <c r="S813" s="0" t="s">
        <v>9159</v>
      </c>
      <c r="T813" s="0" t="s">
        <v>7043</v>
      </c>
      <c r="U813" s="0" t="s">
        <v>7044</v>
      </c>
      <c r="V813" s="0" t="s">
        <v>764</v>
      </c>
      <c r="W813" s="0" t="s">
        <v>7045</v>
      </c>
      <c r="X813" s="0" t="s">
        <v>7046</v>
      </c>
      <c r="Y813" s="0" t="s">
        <v>7044</v>
      </c>
      <c r="Z813" s="0" t="s">
        <v>9090</v>
      </c>
      <c r="AA813" s="0" t="s">
        <v>9091</v>
      </c>
      <c r="AB813" s="0" t="s">
        <v>9092</v>
      </c>
      <c r="AC813" s="0" t="s">
        <v>62</v>
      </c>
      <c r="AD813" s="0" t="s">
        <v>62</v>
      </c>
      <c r="AE813" s="0" t="s">
        <v>62</v>
      </c>
      <c r="AF813" s="0" t="s">
        <v>7274</v>
      </c>
      <c r="AG813" s="0" t="s">
        <v>9122</v>
      </c>
      <c r="AH813" s="0" t="s">
        <v>7274</v>
      </c>
      <c r="AI813" s="0" t="s">
        <v>9122</v>
      </c>
      <c r="AJ813" s="0" t="s">
        <v>7274</v>
      </c>
      <c r="AK813" s="0" t="s">
        <v>9122</v>
      </c>
      <c r="AL813" s="0" t="s">
        <v>7061</v>
      </c>
    </row>
    <row customHeight="1" ht="11.25">
      <c r="A814" s="0" t="s">
        <v>22</v>
      </c>
      <c r="B814" s="0" t="s">
        <v>48</v>
      </c>
      <c r="C814" s="0" t="s">
        <v>50</v>
      </c>
      <c r="D814" s="0" t="s">
        <v>22</v>
      </c>
      <c r="E814" s="0" t="s">
        <v>9123</v>
      </c>
      <c r="F814" s="0" t="s">
        <v>4556</v>
      </c>
      <c r="G814" s="0" t="s">
        <v>6868</v>
      </c>
      <c r="H814" s="0" t="s">
        <v>6870</v>
      </c>
      <c r="I814" s="0" t="s">
        <v>6871</v>
      </c>
      <c r="J814" s="0" t="s">
        <v>4611</v>
      </c>
      <c r="K814" s="0" t="s">
        <v>9159</v>
      </c>
      <c r="L814" s="0" t="s">
        <v>9124</v>
      </c>
      <c r="M814" s="0" t="s">
        <v>135</v>
      </c>
      <c r="N814" s="0" t="s">
        <v>137</v>
      </c>
      <c r="O814" s="0" t="s">
        <v>6868</v>
      </c>
      <c r="P814" s="0" t="s">
        <v>6870</v>
      </c>
      <c r="Q814" s="0" t="s">
        <v>6871</v>
      </c>
      <c r="R814" s="0" t="s">
        <v>4611</v>
      </c>
      <c r="S814" s="0" t="s">
        <v>9159</v>
      </c>
      <c r="T814" s="0" t="s">
        <v>7043</v>
      </c>
      <c r="U814" s="0" t="s">
        <v>7044</v>
      </c>
      <c r="V814" s="0" t="s">
        <v>764</v>
      </c>
      <c r="W814" s="0" t="s">
        <v>7045</v>
      </c>
      <c r="X814" s="0" t="s">
        <v>7046</v>
      </c>
      <c r="Y814" s="0" t="s">
        <v>7044</v>
      </c>
      <c r="Z814" s="0" t="s">
        <v>9090</v>
      </c>
      <c r="AA814" s="0" t="s">
        <v>9091</v>
      </c>
      <c r="AB814" s="0" t="s">
        <v>9092</v>
      </c>
      <c r="AC814" s="0" t="s">
        <v>62</v>
      </c>
      <c r="AD814" s="0" t="s">
        <v>62</v>
      </c>
      <c r="AE814" s="0" t="s">
        <v>62</v>
      </c>
      <c r="AF814" s="0" t="s">
        <v>9125</v>
      </c>
      <c r="AG814" s="0" t="s">
        <v>9126</v>
      </c>
      <c r="AH814" s="0" t="s">
        <v>9125</v>
      </c>
      <c r="AI814" s="0" t="s">
        <v>9126</v>
      </c>
      <c r="AJ814" s="0" t="s">
        <v>9125</v>
      </c>
      <c r="AK814" s="0" t="s">
        <v>9126</v>
      </c>
      <c r="AL814" s="0" t="s">
        <v>7061</v>
      </c>
    </row>
    <row customHeight="1" ht="11.25">
      <c r="A815" s="0" t="s">
        <v>22</v>
      </c>
      <c r="B815" s="0" t="s">
        <v>48</v>
      </c>
      <c r="C815" s="0" t="s">
        <v>50</v>
      </c>
      <c r="D815" s="0" t="s">
        <v>22</v>
      </c>
      <c r="E815" s="0" t="s">
        <v>9127</v>
      </c>
      <c r="F815" s="0" t="s">
        <v>4556</v>
      </c>
      <c r="G815" s="0" t="s">
        <v>6868</v>
      </c>
      <c r="H815" s="0" t="s">
        <v>6870</v>
      </c>
      <c r="I815" s="0" t="s">
        <v>6871</v>
      </c>
      <c r="J815" s="0" t="s">
        <v>4611</v>
      </c>
      <c r="K815" s="0" t="s">
        <v>9159</v>
      </c>
      <c r="L815" s="0" t="s">
        <v>9128</v>
      </c>
      <c r="M815" s="0" t="s">
        <v>147</v>
      </c>
      <c r="N815" s="0" t="s">
        <v>137</v>
      </c>
      <c r="O815" s="0" t="s">
        <v>6868</v>
      </c>
      <c r="P815" s="0" t="s">
        <v>6870</v>
      </c>
      <c r="Q815" s="0" t="s">
        <v>6871</v>
      </c>
      <c r="R815" s="0" t="s">
        <v>4611</v>
      </c>
      <c r="S815" s="0" t="s">
        <v>9159</v>
      </c>
      <c r="T815" s="0" t="s">
        <v>7043</v>
      </c>
      <c r="U815" s="0" t="s">
        <v>7044</v>
      </c>
      <c r="V815" s="0" t="s">
        <v>764</v>
      </c>
      <c r="W815" s="0" t="s">
        <v>7045</v>
      </c>
      <c r="X815" s="0" t="s">
        <v>7046</v>
      </c>
      <c r="Y815" s="0" t="s">
        <v>7044</v>
      </c>
      <c r="Z815" s="0" t="s">
        <v>9090</v>
      </c>
      <c r="AA815" s="0" t="s">
        <v>9091</v>
      </c>
      <c r="AB815" s="0" t="s">
        <v>9092</v>
      </c>
      <c r="AC815" s="0" t="s">
        <v>62</v>
      </c>
      <c r="AD815" s="0" t="s">
        <v>62</v>
      </c>
      <c r="AE815" s="0" t="s">
        <v>62</v>
      </c>
      <c r="AF815" s="0" t="s">
        <v>7184</v>
      </c>
      <c r="AG815" s="0" t="s">
        <v>7970</v>
      </c>
      <c r="AH815" s="0" t="s">
        <v>7184</v>
      </c>
      <c r="AI815" s="0" t="s">
        <v>7970</v>
      </c>
      <c r="AJ815" s="0" t="s">
        <v>7184</v>
      </c>
      <c r="AK815" s="0" t="s">
        <v>7970</v>
      </c>
      <c r="AL815" s="0" t="s">
        <v>7061</v>
      </c>
    </row>
    <row customHeight="1" ht="11.25">
      <c r="A816" s="0" t="s">
        <v>22</v>
      </c>
      <c r="B816" s="0" t="s">
        <v>48</v>
      </c>
      <c r="C816" s="0" t="s">
        <v>50</v>
      </c>
      <c r="D816" s="0" t="s">
        <v>22</v>
      </c>
      <c r="E816" s="0" t="s">
        <v>9129</v>
      </c>
      <c r="F816" s="0" t="s">
        <v>4556</v>
      </c>
      <c r="G816" s="0" t="s">
        <v>6868</v>
      </c>
      <c r="H816" s="0" t="s">
        <v>6870</v>
      </c>
      <c r="I816" s="0" t="s">
        <v>6871</v>
      </c>
      <c r="J816" s="0" t="s">
        <v>4611</v>
      </c>
      <c r="K816" s="0" t="s">
        <v>9159</v>
      </c>
      <c r="L816" s="0" t="s">
        <v>9130</v>
      </c>
      <c r="M816" s="0" t="s">
        <v>7114</v>
      </c>
      <c r="N816" s="0" t="s">
        <v>137</v>
      </c>
      <c r="O816" s="0" t="s">
        <v>6868</v>
      </c>
      <c r="P816" s="0" t="s">
        <v>6870</v>
      </c>
      <c r="Q816" s="0" t="s">
        <v>6871</v>
      </c>
      <c r="R816" s="0" t="s">
        <v>4611</v>
      </c>
      <c r="S816" s="0" t="s">
        <v>9159</v>
      </c>
      <c r="T816" s="0" t="s">
        <v>7043</v>
      </c>
      <c r="U816" s="0" t="s">
        <v>7044</v>
      </c>
      <c r="V816" s="0" t="s">
        <v>764</v>
      </c>
      <c r="W816" s="0" t="s">
        <v>7045</v>
      </c>
      <c r="X816" s="0" t="s">
        <v>7046</v>
      </c>
      <c r="Y816" s="0" t="s">
        <v>7044</v>
      </c>
      <c r="Z816" s="0" t="s">
        <v>9090</v>
      </c>
      <c r="AA816" s="0" t="s">
        <v>9091</v>
      </c>
      <c r="AB816" s="0" t="s">
        <v>9092</v>
      </c>
      <c r="AC816" s="0" t="s">
        <v>62</v>
      </c>
      <c r="AD816" s="0" t="s">
        <v>62</v>
      </c>
      <c r="AE816" s="0" t="s">
        <v>62</v>
      </c>
      <c r="AF816" s="0" t="s">
        <v>9131</v>
      </c>
      <c r="AG816" s="0" t="s">
        <v>7916</v>
      </c>
      <c r="AH816" s="0" t="s">
        <v>9131</v>
      </c>
      <c r="AI816" s="0" t="s">
        <v>7916</v>
      </c>
      <c r="AJ816" s="0" t="s">
        <v>9131</v>
      </c>
      <c r="AK816" s="0" t="s">
        <v>7916</v>
      </c>
      <c r="AL816" s="0" t="s">
        <v>7061</v>
      </c>
    </row>
    <row customHeight="1" ht="11.25">
      <c r="A817" s="0" t="s">
        <v>22</v>
      </c>
      <c r="B817" s="0" t="s">
        <v>48</v>
      </c>
      <c r="C817" s="0" t="s">
        <v>50</v>
      </c>
      <c r="D817" s="0" t="s">
        <v>22</v>
      </c>
      <c r="E817" s="0" t="s">
        <v>9132</v>
      </c>
      <c r="F817" s="0" t="s">
        <v>4556</v>
      </c>
      <c r="G817" s="0" t="s">
        <v>6868</v>
      </c>
      <c r="H817" s="0" t="s">
        <v>6870</v>
      </c>
      <c r="I817" s="0" t="s">
        <v>6871</v>
      </c>
      <c r="J817" s="0" t="s">
        <v>4611</v>
      </c>
      <c r="K817" s="0" t="s">
        <v>9159</v>
      </c>
      <c r="L817" s="0" t="s">
        <v>9133</v>
      </c>
      <c r="M817" s="0" t="s">
        <v>9134</v>
      </c>
      <c r="N817" s="0" t="s">
        <v>137</v>
      </c>
      <c r="O817" s="0" t="s">
        <v>6868</v>
      </c>
      <c r="P817" s="0" t="s">
        <v>6870</v>
      </c>
      <c r="Q817" s="0" t="s">
        <v>6871</v>
      </c>
      <c r="R817" s="0" t="s">
        <v>4611</v>
      </c>
      <c r="S817" s="0" t="s">
        <v>9159</v>
      </c>
      <c r="T817" s="0" t="s">
        <v>7043</v>
      </c>
      <c r="U817" s="0" t="s">
        <v>7044</v>
      </c>
      <c r="V817" s="0" t="s">
        <v>764</v>
      </c>
      <c r="W817" s="0" t="s">
        <v>7045</v>
      </c>
      <c r="X817" s="0" t="s">
        <v>7046</v>
      </c>
      <c r="Y817" s="0" t="s">
        <v>7044</v>
      </c>
      <c r="Z817" s="0" t="s">
        <v>9090</v>
      </c>
      <c r="AA817" s="0" t="s">
        <v>9091</v>
      </c>
      <c r="AB817" s="0" t="s">
        <v>9092</v>
      </c>
      <c r="AC817" s="0" t="s">
        <v>62</v>
      </c>
      <c r="AD817" s="0" t="s">
        <v>62</v>
      </c>
      <c r="AE817" s="0" t="s">
        <v>62</v>
      </c>
      <c r="AF817" s="0" t="s">
        <v>9135</v>
      </c>
      <c r="AG817" s="0" t="s">
        <v>9136</v>
      </c>
      <c r="AH817" s="0" t="s">
        <v>9135</v>
      </c>
      <c r="AI817" s="0" t="s">
        <v>9136</v>
      </c>
      <c r="AJ817" s="0" t="s">
        <v>9135</v>
      </c>
      <c r="AK817" s="0" t="s">
        <v>9136</v>
      </c>
      <c r="AL817" s="0" t="s">
        <v>7061</v>
      </c>
    </row>
    <row customHeight="1" ht="11.25">
      <c r="A818" s="0" t="s">
        <v>22</v>
      </c>
      <c r="B818" s="0" t="s">
        <v>48</v>
      </c>
      <c r="C818" s="0" t="s">
        <v>50</v>
      </c>
      <c r="D818" s="0" t="s">
        <v>22</v>
      </c>
      <c r="E818" s="0" t="s">
        <v>9137</v>
      </c>
      <c r="F818" s="0" t="s">
        <v>4556</v>
      </c>
      <c r="G818" s="0" t="s">
        <v>6868</v>
      </c>
      <c r="H818" s="0" t="s">
        <v>6870</v>
      </c>
      <c r="I818" s="0" t="s">
        <v>6871</v>
      </c>
      <c r="J818" s="0" t="s">
        <v>4611</v>
      </c>
      <c r="K818" s="0" t="s">
        <v>9159</v>
      </c>
      <c r="L818" s="0" t="s">
        <v>9138</v>
      </c>
      <c r="M818" s="0" t="s">
        <v>9139</v>
      </c>
      <c r="N818" s="0" t="s">
        <v>137</v>
      </c>
      <c r="O818" s="0" t="s">
        <v>6868</v>
      </c>
      <c r="P818" s="0" t="s">
        <v>6870</v>
      </c>
      <c r="Q818" s="0" t="s">
        <v>6871</v>
      </c>
      <c r="R818" s="0" t="s">
        <v>4611</v>
      </c>
      <c r="S818" s="0" t="s">
        <v>9159</v>
      </c>
      <c r="T818" s="0" t="s">
        <v>7043</v>
      </c>
      <c r="U818" s="0" t="s">
        <v>7044</v>
      </c>
      <c r="V818" s="0" t="s">
        <v>764</v>
      </c>
      <c r="W818" s="0" t="s">
        <v>7045</v>
      </c>
      <c r="X818" s="0" t="s">
        <v>7046</v>
      </c>
      <c r="Y818" s="0" t="s">
        <v>7044</v>
      </c>
      <c r="Z818" s="0" t="s">
        <v>9090</v>
      </c>
      <c r="AA818" s="0" t="s">
        <v>9091</v>
      </c>
      <c r="AB818" s="0" t="s">
        <v>9092</v>
      </c>
      <c r="AC818" s="0" t="s">
        <v>62</v>
      </c>
      <c r="AD818" s="0" t="s">
        <v>62</v>
      </c>
      <c r="AE818" s="0" t="s">
        <v>62</v>
      </c>
      <c r="AF818" s="0" t="s">
        <v>8504</v>
      </c>
      <c r="AG818" s="0" t="s">
        <v>8291</v>
      </c>
      <c r="AH818" s="0" t="s">
        <v>8504</v>
      </c>
      <c r="AI818" s="0" t="s">
        <v>8291</v>
      </c>
      <c r="AJ818" s="0" t="s">
        <v>8504</v>
      </c>
      <c r="AK818" s="0" t="s">
        <v>8291</v>
      </c>
      <c r="AL818" s="0" t="s">
        <v>7061</v>
      </c>
    </row>
    <row customHeight="1" ht="11.25">
      <c r="A819" s="0" t="s">
        <v>22</v>
      </c>
      <c r="B819" s="0" t="s">
        <v>48</v>
      </c>
      <c r="C819" s="0" t="s">
        <v>50</v>
      </c>
      <c r="D819" s="0" t="s">
        <v>22</v>
      </c>
      <c r="E819" s="0" t="s">
        <v>9140</v>
      </c>
      <c r="F819" s="0" t="s">
        <v>4556</v>
      </c>
      <c r="G819" s="0" t="s">
        <v>6868</v>
      </c>
      <c r="H819" s="0" t="s">
        <v>6870</v>
      </c>
      <c r="I819" s="0" t="s">
        <v>6871</v>
      </c>
      <c r="J819" s="0" t="s">
        <v>4611</v>
      </c>
      <c r="K819" s="0" t="s">
        <v>9159</v>
      </c>
      <c r="L819" s="0" t="s">
        <v>9141</v>
      </c>
      <c r="M819" s="0" t="s">
        <v>7114</v>
      </c>
      <c r="N819" s="0" t="s">
        <v>137</v>
      </c>
      <c r="O819" s="0" t="s">
        <v>6868</v>
      </c>
      <c r="P819" s="0" t="s">
        <v>6870</v>
      </c>
      <c r="Q819" s="0" t="s">
        <v>6871</v>
      </c>
      <c r="R819" s="0" t="s">
        <v>4611</v>
      </c>
      <c r="S819" s="0" t="s">
        <v>9159</v>
      </c>
      <c r="T819" s="0" t="s">
        <v>7043</v>
      </c>
      <c r="U819" s="0" t="s">
        <v>7044</v>
      </c>
      <c r="V819" s="0" t="s">
        <v>764</v>
      </c>
      <c r="W819" s="0" t="s">
        <v>7045</v>
      </c>
      <c r="X819" s="0" t="s">
        <v>7046</v>
      </c>
      <c r="Y819" s="0" t="s">
        <v>7044</v>
      </c>
      <c r="Z819" s="0" t="s">
        <v>9090</v>
      </c>
      <c r="AA819" s="0" t="s">
        <v>9091</v>
      </c>
      <c r="AB819" s="0" t="s">
        <v>9092</v>
      </c>
      <c r="AC819" s="0" t="s">
        <v>62</v>
      </c>
      <c r="AD819" s="0" t="s">
        <v>62</v>
      </c>
      <c r="AE819" s="0" t="s">
        <v>62</v>
      </c>
      <c r="AF819" s="0" t="s">
        <v>9162</v>
      </c>
      <c r="AG819" s="0" t="s">
        <v>9142</v>
      </c>
      <c r="AH819" s="0" t="s">
        <v>9162</v>
      </c>
      <c r="AI819" s="0" t="s">
        <v>9142</v>
      </c>
      <c r="AJ819" s="0" t="s">
        <v>9162</v>
      </c>
      <c r="AK819" s="0" t="s">
        <v>9142</v>
      </c>
      <c r="AL819" s="0" t="s">
        <v>7061</v>
      </c>
    </row>
    <row customHeight="1" ht="11.25">
      <c r="A820" s="0" t="s">
        <v>22</v>
      </c>
      <c r="B820" s="0" t="s">
        <v>48</v>
      </c>
      <c r="C820" s="0" t="s">
        <v>50</v>
      </c>
      <c r="D820" s="0" t="s">
        <v>22</v>
      </c>
      <c r="E820" s="0" t="s">
        <v>9143</v>
      </c>
      <c r="F820" s="0" t="s">
        <v>4556</v>
      </c>
      <c r="G820" s="0" t="s">
        <v>6868</v>
      </c>
      <c r="H820" s="0" t="s">
        <v>6870</v>
      </c>
      <c r="I820" s="0" t="s">
        <v>6871</v>
      </c>
      <c r="J820" s="0" t="s">
        <v>4611</v>
      </c>
      <c r="K820" s="0" t="s">
        <v>9159</v>
      </c>
      <c r="L820" s="0" t="s">
        <v>9144</v>
      </c>
      <c r="M820" s="0" t="s">
        <v>9145</v>
      </c>
      <c r="N820" s="0" t="s">
        <v>137</v>
      </c>
      <c r="O820" s="0" t="s">
        <v>6868</v>
      </c>
      <c r="P820" s="0" t="s">
        <v>6870</v>
      </c>
      <c r="Q820" s="0" t="s">
        <v>6871</v>
      </c>
      <c r="R820" s="0" t="s">
        <v>4611</v>
      </c>
      <c r="S820" s="0" t="s">
        <v>9159</v>
      </c>
      <c r="T820" s="0" t="s">
        <v>7043</v>
      </c>
      <c r="U820" s="0" t="s">
        <v>7044</v>
      </c>
      <c r="V820" s="0" t="s">
        <v>764</v>
      </c>
      <c r="W820" s="0" t="s">
        <v>7045</v>
      </c>
      <c r="X820" s="0" t="s">
        <v>7046</v>
      </c>
      <c r="Y820" s="0" t="s">
        <v>7044</v>
      </c>
      <c r="Z820" s="0" t="s">
        <v>9090</v>
      </c>
      <c r="AA820" s="0" t="s">
        <v>9091</v>
      </c>
      <c r="AB820" s="0" t="s">
        <v>9092</v>
      </c>
      <c r="AC820" s="0" t="s">
        <v>62</v>
      </c>
      <c r="AD820" s="0" t="s">
        <v>62</v>
      </c>
      <c r="AE820" s="0" t="s">
        <v>62</v>
      </c>
      <c r="AF820" s="0" t="s">
        <v>7139</v>
      </c>
      <c r="AG820" s="0" t="s">
        <v>7134</v>
      </c>
      <c r="AH820" s="0" t="s">
        <v>7139</v>
      </c>
      <c r="AI820" s="0" t="s">
        <v>7134</v>
      </c>
      <c r="AJ820" s="0" t="s">
        <v>7139</v>
      </c>
      <c r="AK820" s="0" t="s">
        <v>7134</v>
      </c>
      <c r="AL820" s="0" t="s">
        <v>7061</v>
      </c>
    </row>
    <row customHeight="1" ht="11.25">
      <c r="A821" s="0" t="s">
        <v>22</v>
      </c>
      <c r="B821" s="0" t="s">
        <v>48</v>
      </c>
      <c r="C821" s="0" t="s">
        <v>50</v>
      </c>
      <c r="D821" s="0" t="s">
        <v>22</v>
      </c>
      <c r="E821" s="0" t="s">
        <v>9146</v>
      </c>
      <c r="F821" s="0" t="s">
        <v>4556</v>
      </c>
      <c r="G821" s="0" t="s">
        <v>6868</v>
      </c>
      <c r="H821" s="0" t="s">
        <v>6870</v>
      </c>
      <c r="I821" s="0" t="s">
        <v>6871</v>
      </c>
      <c r="J821" s="0" t="s">
        <v>4611</v>
      </c>
      <c r="K821" s="0" t="s">
        <v>9159</v>
      </c>
      <c r="L821" s="0" t="s">
        <v>9147</v>
      </c>
      <c r="M821" s="0" t="s">
        <v>9148</v>
      </c>
      <c r="N821" s="0" t="s">
        <v>137</v>
      </c>
      <c r="O821" s="0" t="s">
        <v>6868</v>
      </c>
      <c r="P821" s="0" t="s">
        <v>6870</v>
      </c>
      <c r="Q821" s="0" t="s">
        <v>6871</v>
      </c>
      <c r="R821" s="0" t="s">
        <v>4611</v>
      </c>
      <c r="S821" s="0" t="s">
        <v>9159</v>
      </c>
      <c r="T821" s="0" t="s">
        <v>7043</v>
      </c>
      <c r="U821" s="0" t="s">
        <v>7044</v>
      </c>
      <c r="V821" s="0" t="s">
        <v>764</v>
      </c>
      <c r="W821" s="0" t="s">
        <v>7045</v>
      </c>
      <c r="X821" s="0" t="s">
        <v>7046</v>
      </c>
      <c r="Y821" s="0" t="s">
        <v>7044</v>
      </c>
      <c r="Z821" s="0" t="s">
        <v>9090</v>
      </c>
      <c r="AA821" s="0" t="s">
        <v>9091</v>
      </c>
      <c r="AB821" s="0" t="s">
        <v>9092</v>
      </c>
      <c r="AC821" s="0" t="s">
        <v>62</v>
      </c>
      <c r="AD821" s="0" t="s">
        <v>62</v>
      </c>
      <c r="AE821" s="0" t="s">
        <v>62</v>
      </c>
      <c r="AF821" s="0" t="s">
        <v>9149</v>
      </c>
      <c r="AG821" s="0" t="s">
        <v>9150</v>
      </c>
      <c r="AH821" s="0" t="s">
        <v>9149</v>
      </c>
      <c r="AI821" s="0" t="s">
        <v>9150</v>
      </c>
      <c r="AJ821" s="0" t="s">
        <v>9149</v>
      </c>
      <c r="AK821" s="0" t="s">
        <v>9150</v>
      </c>
      <c r="AL821" s="0" t="s">
        <v>7061</v>
      </c>
    </row>
    <row customHeight="1" ht="11.25">
      <c r="A822" s="0" t="s">
        <v>22</v>
      </c>
      <c r="B822" s="0" t="s">
        <v>48</v>
      </c>
      <c r="C822" s="0" t="s">
        <v>50</v>
      </c>
      <c r="D822" s="0" t="s">
        <v>22</v>
      </c>
      <c r="E822" s="0" t="s">
        <v>9151</v>
      </c>
      <c r="F822" s="0" t="s">
        <v>4556</v>
      </c>
      <c r="G822" s="0" t="s">
        <v>6868</v>
      </c>
      <c r="H822" s="0" t="s">
        <v>6870</v>
      </c>
      <c r="I822" s="0" t="s">
        <v>6871</v>
      </c>
      <c r="J822" s="0" t="s">
        <v>4611</v>
      </c>
      <c r="K822" s="0" t="s">
        <v>9159</v>
      </c>
      <c r="L822" s="0" t="s">
        <v>9152</v>
      </c>
      <c r="M822" s="0" t="s">
        <v>9148</v>
      </c>
      <c r="N822" s="0" t="s">
        <v>137</v>
      </c>
      <c r="O822" s="0" t="s">
        <v>6868</v>
      </c>
      <c r="P822" s="0" t="s">
        <v>6870</v>
      </c>
      <c r="Q822" s="0" t="s">
        <v>6871</v>
      </c>
      <c r="R822" s="0" t="s">
        <v>4611</v>
      </c>
      <c r="S822" s="0" t="s">
        <v>9159</v>
      </c>
      <c r="T822" s="0" t="s">
        <v>7043</v>
      </c>
      <c r="U822" s="0" t="s">
        <v>7044</v>
      </c>
      <c r="V822" s="0" t="s">
        <v>764</v>
      </c>
      <c r="W822" s="0" t="s">
        <v>7045</v>
      </c>
      <c r="X822" s="0" t="s">
        <v>7046</v>
      </c>
      <c r="Y822" s="0" t="s">
        <v>7044</v>
      </c>
      <c r="Z822" s="0" t="s">
        <v>9090</v>
      </c>
      <c r="AA822" s="0" t="s">
        <v>9091</v>
      </c>
      <c r="AB822" s="0" t="s">
        <v>9092</v>
      </c>
      <c r="AC822" s="0" t="s">
        <v>62</v>
      </c>
      <c r="AD822" s="0" t="s">
        <v>62</v>
      </c>
      <c r="AE822" s="0" t="s">
        <v>62</v>
      </c>
      <c r="AF822" s="0" t="s">
        <v>9115</v>
      </c>
      <c r="AG822" s="0" t="s">
        <v>9153</v>
      </c>
      <c r="AH822" s="0" t="s">
        <v>9115</v>
      </c>
      <c r="AI822" s="0" t="s">
        <v>9153</v>
      </c>
      <c r="AJ822" s="0" t="s">
        <v>9115</v>
      </c>
      <c r="AK822" s="0" t="s">
        <v>9153</v>
      </c>
      <c r="AL822" s="0" t="s">
        <v>7061</v>
      </c>
    </row>
    <row customHeight="1" ht="11.25">
      <c r="A823" s="0" t="s">
        <v>22</v>
      </c>
      <c r="B823" s="0" t="s">
        <v>48</v>
      </c>
      <c r="C823" s="0" t="s">
        <v>50</v>
      </c>
      <c r="D823" s="0" t="s">
        <v>22</v>
      </c>
      <c r="E823" s="0" t="s">
        <v>9154</v>
      </c>
      <c r="F823" s="0" t="s">
        <v>4556</v>
      </c>
      <c r="G823" s="0" t="s">
        <v>6868</v>
      </c>
      <c r="H823" s="0" t="s">
        <v>6870</v>
      </c>
      <c r="I823" s="0" t="s">
        <v>6871</v>
      </c>
      <c r="J823" s="0" t="s">
        <v>9155</v>
      </c>
      <c r="K823" s="0" t="s">
        <v>9163</v>
      </c>
      <c r="L823" s="0" t="s">
        <v>9157</v>
      </c>
      <c r="M823" s="0" t="s">
        <v>7114</v>
      </c>
      <c r="N823" s="0" t="s">
        <v>137</v>
      </c>
      <c r="O823" s="0" t="s">
        <v>6868</v>
      </c>
      <c r="P823" s="0" t="s">
        <v>6870</v>
      </c>
      <c r="Q823" s="0" t="s">
        <v>6871</v>
      </c>
      <c r="R823" s="0" t="s">
        <v>9155</v>
      </c>
      <c r="S823" s="0" t="s">
        <v>9163</v>
      </c>
      <c r="T823" s="0" t="s">
        <v>7043</v>
      </c>
      <c r="U823" s="0" t="s">
        <v>7044</v>
      </c>
      <c r="V823" s="0" t="s">
        <v>764</v>
      </c>
      <c r="W823" s="0" t="s">
        <v>7045</v>
      </c>
      <c r="X823" s="0" t="s">
        <v>7046</v>
      </c>
      <c r="Y823" s="0" t="s">
        <v>7044</v>
      </c>
      <c r="Z823" s="0" t="s">
        <v>9090</v>
      </c>
      <c r="AA823" s="0" t="s">
        <v>9091</v>
      </c>
      <c r="AB823" s="0" t="s">
        <v>9092</v>
      </c>
      <c r="AC823" s="0" t="s">
        <v>62</v>
      </c>
      <c r="AD823" s="0" t="s">
        <v>62</v>
      </c>
      <c r="AE823" s="0" t="s">
        <v>62</v>
      </c>
      <c r="AF823" s="0" t="s">
        <v>9158</v>
      </c>
      <c r="AG823" s="0" t="s">
        <v>8503</v>
      </c>
      <c r="AH823" s="0" t="s">
        <v>9158</v>
      </c>
      <c r="AI823" s="0" t="s">
        <v>8503</v>
      </c>
      <c r="AJ823" s="0" t="s">
        <v>9158</v>
      </c>
      <c r="AK823" s="0" t="s">
        <v>8503</v>
      </c>
      <c r="AL823" s="0" t="s">
        <v>7061</v>
      </c>
    </row>
    <row customHeight="1" ht="11.25">
      <c r="A824" s="0" t="s">
        <v>22</v>
      </c>
      <c r="B824" s="0" t="s">
        <v>48</v>
      </c>
      <c r="C824" s="0" t="s">
        <v>50</v>
      </c>
      <c r="D824" s="0" t="s">
        <v>22</v>
      </c>
      <c r="E824" s="0" t="s">
        <v>9164</v>
      </c>
      <c r="F824" s="0" t="s">
        <v>4556</v>
      </c>
      <c r="G824" s="0" t="s">
        <v>172</v>
      </c>
      <c r="H824" s="0" t="s">
        <v>172</v>
      </c>
      <c r="I824" s="0" t="s">
        <v>173</v>
      </c>
      <c r="J824" s="0" t="s">
        <v>9165</v>
      </c>
      <c r="K824" s="0" t="s">
        <v>9166</v>
      </c>
      <c r="L824" s="0" t="s">
        <v>9007</v>
      </c>
      <c r="M824" s="0" t="s">
        <v>135</v>
      </c>
      <c r="N824" s="0" t="s">
        <v>137</v>
      </c>
      <c r="O824" s="0" t="s">
        <v>172</v>
      </c>
      <c r="P824" s="0" t="s">
        <v>172</v>
      </c>
      <c r="Q824" s="0" t="s">
        <v>173</v>
      </c>
      <c r="R824" s="0" t="s">
        <v>9165</v>
      </c>
      <c r="S824" s="0" t="s">
        <v>9166</v>
      </c>
      <c r="T824" s="0" t="s">
        <v>7043</v>
      </c>
      <c r="U824" s="0" t="s">
        <v>7044</v>
      </c>
      <c r="V824" s="0" t="s">
        <v>764</v>
      </c>
      <c r="W824" s="0" t="s">
        <v>7045</v>
      </c>
      <c r="X824" s="0" t="s">
        <v>7046</v>
      </c>
      <c r="Y824" s="0" t="s">
        <v>7044</v>
      </c>
      <c r="Z824" s="0" t="s">
        <v>9167</v>
      </c>
      <c r="AA824" s="0" t="s">
        <v>9168</v>
      </c>
      <c r="AB824" s="0" t="s">
        <v>9169</v>
      </c>
      <c r="AC824" s="0" t="s">
        <v>62</v>
      </c>
      <c r="AD824" s="0" t="s">
        <v>62</v>
      </c>
      <c r="AE824" s="0" t="s">
        <v>62</v>
      </c>
      <c r="AF824" s="0" t="s">
        <v>7141</v>
      </c>
      <c r="AG824" s="0" t="s">
        <v>7512</v>
      </c>
      <c r="AH824" s="0" t="s">
        <v>7141</v>
      </c>
      <c r="AI824" s="0" t="s">
        <v>9170</v>
      </c>
      <c r="AJ824" s="0" t="s">
        <v>7141</v>
      </c>
      <c r="AK824" s="0" t="s">
        <v>9170</v>
      </c>
      <c r="AL824" s="0" t="s">
        <v>7061</v>
      </c>
    </row>
    <row customHeight="1" ht="11.25">
      <c r="A825" s="0" t="s">
        <v>22</v>
      </c>
      <c r="B825" s="0" t="s">
        <v>48</v>
      </c>
      <c r="C825" s="0" t="s">
        <v>50</v>
      </c>
      <c r="D825" s="0" t="s">
        <v>22</v>
      </c>
      <c r="E825" s="0" t="s">
        <v>9164</v>
      </c>
      <c r="F825" s="0" t="s">
        <v>4556</v>
      </c>
      <c r="G825" s="0" t="s">
        <v>172</v>
      </c>
      <c r="H825" s="0" t="s">
        <v>172</v>
      </c>
      <c r="I825" s="0" t="s">
        <v>173</v>
      </c>
      <c r="J825" s="0" t="s">
        <v>9165</v>
      </c>
      <c r="K825" s="0" t="s">
        <v>9166</v>
      </c>
      <c r="L825" s="0" t="s">
        <v>9007</v>
      </c>
      <c r="M825" s="0" t="s">
        <v>135</v>
      </c>
      <c r="N825" s="0" t="s">
        <v>137</v>
      </c>
      <c r="O825" s="0" t="s">
        <v>172</v>
      </c>
      <c r="P825" s="0" t="s">
        <v>172</v>
      </c>
      <c r="Q825" s="0" t="s">
        <v>173</v>
      </c>
      <c r="R825" s="0" t="s">
        <v>9165</v>
      </c>
      <c r="S825" s="0" t="s">
        <v>9166</v>
      </c>
      <c r="T825" s="0" t="s">
        <v>7043</v>
      </c>
      <c r="U825" s="0" t="s">
        <v>7044</v>
      </c>
      <c r="V825" s="0" t="s">
        <v>764</v>
      </c>
      <c r="W825" s="0" t="s">
        <v>7045</v>
      </c>
      <c r="X825" s="0" t="s">
        <v>7046</v>
      </c>
      <c r="Y825" s="0" t="s">
        <v>7044</v>
      </c>
      <c r="Z825" s="0" t="s">
        <v>9167</v>
      </c>
      <c r="AA825" s="0" t="s">
        <v>9168</v>
      </c>
      <c r="AB825" s="0" t="s">
        <v>9169</v>
      </c>
      <c r="AC825" s="0" t="s">
        <v>62</v>
      </c>
      <c r="AD825" s="0" t="s">
        <v>62</v>
      </c>
      <c r="AE825" s="0" t="s">
        <v>62</v>
      </c>
      <c r="AF825" s="0" t="s">
        <v>7141</v>
      </c>
      <c r="AG825" s="0" t="s">
        <v>7512</v>
      </c>
      <c r="AH825" s="0" t="s">
        <v>7141</v>
      </c>
      <c r="AI825" s="0" t="s">
        <v>9170</v>
      </c>
      <c r="AJ825" s="0" t="s">
        <v>7141</v>
      </c>
      <c r="AK825" s="0" t="s">
        <v>9170</v>
      </c>
      <c r="AL825" s="0" t="s">
        <v>7061</v>
      </c>
    </row>
    <row customHeight="1" ht="11.25">
      <c r="A826" s="0" t="s">
        <v>22</v>
      </c>
      <c r="B826" s="0" t="s">
        <v>48</v>
      </c>
      <c r="C826" s="0" t="s">
        <v>50</v>
      </c>
      <c r="D826" s="0" t="s">
        <v>22</v>
      </c>
      <c r="E826" s="0" t="s">
        <v>9171</v>
      </c>
      <c r="F826" s="0" t="s">
        <v>4556</v>
      </c>
      <c r="G826" s="0" t="s">
        <v>172</v>
      </c>
      <c r="H826" s="0" t="s">
        <v>172</v>
      </c>
      <c r="I826" s="0" t="s">
        <v>173</v>
      </c>
      <c r="J826" s="0" t="s">
        <v>9165</v>
      </c>
      <c r="K826" s="0" t="s">
        <v>9166</v>
      </c>
      <c r="L826" s="0" t="s">
        <v>9172</v>
      </c>
      <c r="M826" s="0" t="s">
        <v>4590</v>
      </c>
      <c r="N826" s="0" t="s">
        <v>137</v>
      </c>
      <c r="O826" s="0" t="s">
        <v>172</v>
      </c>
      <c r="P826" s="0" t="s">
        <v>172</v>
      </c>
      <c r="Q826" s="0" t="s">
        <v>173</v>
      </c>
      <c r="R826" s="0" t="s">
        <v>9165</v>
      </c>
      <c r="S826" s="0" t="s">
        <v>9166</v>
      </c>
      <c r="T826" s="0" t="s">
        <v>7043</v>
      </c>
      <c r="U826" s="0" t="s">
        <v>7044</v>
      </c>
      <c r="V826" s="0" t="s">
        <v>764</v>
      </c>
      <c r="W826" s="0" t="s">
        <v>7045</v>
      </c>
      <c r="X826" s="0" t="s">
        <v>7046</v>
      </c>
      <c r="Y826" s="0" t="s">
        <v>7044</v>
      </c>
      <c r="Z826" s="0" t="s">
        <v>9173</v>
      </c>
      <c r="AA826" s="0" t="s">
        <v>9168</v>
      </c>
      <c r="AB826" s="0" t="s">
        <v>9174</v>
      </c>
      <c r="AC826" s="0" t="s">
        <v>62</v>
      </c>
      <c r="AD826" s="0" t="s">
        <v>62</v>
      </c>
      <c r="AE826" s="0" t="s">
        <v>62</v>
      </c>
      <c r="AF826" s="0" t="s">
        <v>7184</v>
      </c>
      <c r="AG826" s="0" t="s">
        <v>9175</v>
      </c>
      <c r="AH826" s="0" t="s">
        <v>7184</v>
      </c>
      <c r="AI826" s="0" t="s">
        <v>9176</v>
      </c>
      <c r="AJ826" s="0" t="s">
        <v>7184</v>
      </c>
      <c r="AK826" s="0" t="s">
        <v>9176</v>
      </c>
      <c r="AL826" s="0" t="s">
        <v>7061</v>
      </c>
    </row>
    <row customHeight="1" ht="11.25">
      <c r="A827" s="0" t="s">
        <v>22</v>
      </c>
      <c r="B827" s="0" t="s">
        <v>48</v>
      </c>
      <c r="C827" s="0" t="s">
        <v>50</v>
      </c>
      <c r="D827" s="0" t="s">
        <v>22</v>
      </c>
      <c r="E827" s="0" t="s">
        <v>9171</v>
      </c>
      <c r="F827" s="0" t="s">
        <v>4556</v>
      </c>
      <c r="G827" s="0" t="s">
        <v>172</v>
      </c>
      <c r="H827" s="0" t="s">
        <v>172</v>
      </c>
      <c r="I827" s="0" t="s">
        <v>173</v>
      </c>
      <c r="J827" s="0" t="s">
        <v>9165</v>
      </c>
      <c r="K827" s="0" t="s">
        <v>9166</v>
      </c>
      <c r="L827" s="0" t="s">
        <v>9172</v>
      </c>
      <c r="M827" s="0" t="s">
        <v>4590</v>
      </c>
      <c r="N827" s="0" t="s">
        <v>137</v>
      </c>
      <c r="O827" s="0" t="s">
        <v>172</v>
      </c>
      <c r="P827" s="0" t="s">
        <v>172</v>
      </c>
      <c r="Q827" s="0" t="s">
        <v>173</v>
      </c>
      <c r="R827" s="0" t="s">
        <v>9165</v>
      </c>
      <c r="S827" s="0" t="s">
        <v>9166</v>
      </c>
      <c r="T827" s="0" t="s">
        <v>7043</v>
      </c>
      <c r="U827" s="0" t="s">
        <v>7044</v>
      </c>
      <c r="V827" s="0" t="s">
        <v>764</v>
      </c>
      <c r="W827" s="0" t="s">
        <v>7045</v>
      </c>
      <c r="X827" s="0" t="s">
        <v>7046</v>
      </c>
      <c r="Y827" s="0" t="s">
        <v>7044</v>
      </c>
      <c r="Z827" s="0" t="s">
        <v>9173</v>
      </c>
      <c r="AA827" s="0" t="s">
        <v>9168</v>
      </c>
      <c r="AB827" s="0" t="s">
        <v>9174</v>
      </c>
      <c r="AC827" s="0" t="s">
        <v>62</v>
      </c>
      <c r="AD827" s="0" t="s">
        <v>62</v>
      </c>
      <c r="AE827" s="0" t="s">
        <v>62</v>
      </c>
      <c r="AF827" s="0" t="s">
        <v>7184</v>
      </c>
      <c r="AG827" s="0" t="s">
        <v>9175</v>
      </c>
      <c r="AH827" s="0" t="s">
        <v>7184</v>
      </c>
      <c r="AI827" s="0" t="s">
        <v>9176</v>
      </c>
      <c r="AJ827" s="0" t="s">
        <v>7184</v>
      </c>
      <c r="AK827" s="0" t="s">
        <v>9176</v>
      </c>
      <c r="AL827" s="0" t="s">
        <v>7061</v>
      </c>
    </row>
    <row customHeight="1" ht="11.25">
      <c r="A828" s="0" t="s">
        <v>22</v>
      </c>
      <c r="B828" s="0" t="s">
        <v>48</v>
      </c>
      <c r="C828" s="0" t="s">
        <v>50</v>
      </c>
      <c r="D828" s="0" t="s">
        <v>22</v>
      </c>
      <c r="E828" s="0" t="s">
        <v>9177</v>
      </c>
      <c r="F828" s="0" t="s">
        <v>4556</v>
      </c>
      <c r="G828" s="0" t="s">
        <v>172</v>
      </c>
      <c r="H828" s="0" t="s">
        <v>172</v>
      </c>
      <c r="I828" s="0" t="s">
        <v>173</v>
      </c>
      <c r="J828" s="0" t="s">
        <v>9165</v>
      </c>
      <c r="K828" s="0" t="s">
        <v>9166</v>
      </c>
      <c r="L828" s="0" t="s">
        <v>7068</v>
      </c>
      <c r="M828" s="0" t="s">
        <v>6967</v>
      </c>
      <c r="N828" s="0" t="s">
        <v>137</v>
      </c>
      <c r="O828" s="0" t="s">
        <v>172</v>
      </c>
      <c r="P828" s="0" t="s">
        <v>172</v>
      </c>
      <c r="Q828" s="0" t="s">
        <v>173</v>
      </c>
      <c r="R828" s="0" t="s">
        <v>9165</v>
      </c>
      <c r="S828" s="0" t="s">
        <v>9166</v>
      </c>
      <c r="T828" s="0" t="s">
        <v>7043</v>
      </c>
      <c r="U828" s="0" t="s">
        <v>7044</v>
      </c>
      <c r="V828" s="0" t="s">
        <v>764</v>
      </c>
      <c r="W828" s="0" t="s">
        <v>7045</v>
      </c>
      <c r="X828" s="0" t="s">
        <v>7046</v>
      </c>
      <c r="Y828" s="0" t="s">
        <v>7044</v>
      </c>
      <c r="Z828" s="0" t="s">
        <v>9167</v>
      </c>
      <c r="AA828" s="0" t="s">
        <v>9168</v>
      </c>
      <c r="AB828" s="0" t="s">
        <v>9169</v>
      </c>
      <c r="AC828" s="0" t="s">
        <v>62</v>
      </c>
      <c r="AD828" s="0" t="s">
        <v>62</v>
      </c>
      <c r="AE828" s="0" t="s">
        <v>62</v>
      </c>
      <c r="AF828" s="0" t="s">
        <v>7184</v>
      </c>
      <c r="AG828" s="0" t="s">
        <v>7508</v>
      </c>
      <c r="AH828" s="0" t="s">
        <v>7871</v>
      </c>
      <c r="AI828" s="0" t="s">
        <v>9178</v>
      </c>
      <c r="AJ828" s="0" t="s">
        <v>7871</v>
      </c>
      <c r="AK828" s="0" t="s">
        <v>9178</v>
      </c>
      <c r="AL828" s="0" t="s">
        <v>7061</v>
      </c>
    </row>
    <row customHeight="1" ht="11.25">
      <c r="A829" s="0" t="s">
        <v>22</v>
      </c>
      <c r="B829" s="0" t="s">
        <v>48</v>
      </c>
      <c r="C829" s="0" t="s">
        <v>50</v>
      </c>
      <c r="D829" s="0" t="s">
        <v>22</v>
      </c>
      <c r="E829" s="0" t="s">
        <v>9177</v>
      </c>
      <c r="F829" s="0" t="s">
        <v>4556</v>
      </c>
      <c r="G829" s="0" t="s">
        <v>172</v>
      </c>
      <c r="H829" s="0" t="s">
        <v>172</v>
      </c>
      <c r="I829" s="0" t="s">
        <v>173</v>
      </c>
      <c r="J829" s="0" t="s">
        <v>9165</v>
      </c>
      <c r="K829" s="0" t="s">
        <v>9166</v>
      </c>
      <c r="L829" s="0" t="s">
        <v>7068</v>
      </c>
      <c r="M829" s="0" t="s">
        <v>6967</v>
      </c>
      <c r="N829" s="0" t="s">
        <v>137</v>
      </c>
      <c r="O829" s="0" t="s">
        <v>172</v>
      </c>
      <c r="P829" s="0" t="s">
        <v>172</v>
      </c>
      <c r="Q829" s="0" t="s">
        <v>173</v>
      </c>
      <c r="R829" s="0" t="s">
        <v>9165</v>
      </c>
      <c r="S829" s="0" t="s">
        <v>9166</v>
      </c>
      <c r="T829" s="0" t="s">
        <v>7043</v>
      </c>
      <c r="U829" s="0" t="s">
        <v>7044</v>
      </c>
      <c r="V829" s="0" t="s">
        <v>764</v>
      </c>
      <c r="W829" s="0" t="s">
        <v>7045</v>
      </c>
      <c r="X829" s="0" t="s">
        <v>7046</v>
      </c>
      <c r="Y829" s="0" t="s">
        <v>7044</v>
      </c>
      <c r="Z829" s="0" t="s">
        <v>9167</v>
      </c>
      <c r="AA829" s="0" t="s">
        <v>9168</v>
      </c>
      <c r="AB829" s="0" t="s">
        <v>9169</v>
      </c>
      <c r="AC829" s="0" t="s">
        <v>62</v>
      </c>
      <c r="AD829" s="0" t="s">
        <v>62</v>
      </c>
      <c r="AE829" s="0" t="s">
        <v>62</v>
      </c>
      <c r="AF829" s="0" t="s">
        <v>7184</v>
      </c>
      <c r="AG829" s="0" t="s">
        <v>7508</v>
      </c>
      <c r="AH829" s="0" t="s">
        <v>7871</v>
      </c>
      <c r="AI829" s="0" t="s">
        <v>9178</v>
      </c>
      <c r="AJ829" s="0" t="s">
        <v>7871</v>
      </c>
      <c r="AK829" s="0" t="s">
        <v>9178</v>
      </c>
      <c r="AL829" s="0" t="s">
        <v>7061</v>
      </c>
    </row>
    <row customHeight="1" ht="11.25">
      <c r="A830" s="0" t="s">
        <v>22</v>
      </c>
      <c r="B830" s="0" t="s">
        <v>48</v>
      </c>
      <c r="C830" s="0" t="s">
        <v>50</v>
      </c>
      <c r="D830" s="0" t="s">
        <v>22</v>
      </c>
      <c r="E830" s="0" t="s">
        <v>9179</v>
      </c>
      <c r="F830" s="0" t="s">
        <v>4556</v>
      </c>
      <c r="G830" s="0" t="s">
        <v>172</v>
      </c>
      <c r="H830" s="0" t="s">
        <v>172</v>
      </c>
      <c r="I830" s="0" t="s">
        <v>173</v>
      </c>
      <c r="J830" s="0" t="s">
        <v>9165</v>
      </c>
      <c r="K830" s="0" t="s">
        <v>9166</v>
      </c>
      <c r="L830" s="0" t="s">
        <v>9007</v>
      </c>
      <c r="M830" s="0" t="s">
        <v>212</v>
      </c>
      <c r="N830" s="0" t="s">
        <v>137</v>
      </c>
      <c r="O830" s="0" t="s">
        <v>172</v>
      </c>
      <c r="P830" s="0" t="s">
        <v>172</v>
      </c>
      <c r="Q830" s="0" t="s">
        <v>173</v>
      </c>
      <c r="R830" s="0" t="s">
        <v>9165</v>
      </c>
      <c r="S830" s="0" t="s">
        <v>9166</v>
      </c>
      <c r="T830" s="0" t="s">
        <v>7043</v>
      </c>
      <c r="U830" s="0" t="s">
        <v>7044</v>
      </c>
      <c r="V830" s="0" t="s">
        <v>764</v>
      </c>
      <c r="W830" s="0" t="s">
        <v>7045</v>
      </c>
      <c r="X830" s="0" t="s">
        <v>7046</v>
      </c>
      <c r="Y830" s="0" t="s">
        <v>7044</v>
      </c>
      <c r="Z830" s="0" t="s">
        <v>9173</v>
      </c>
      <c r="AA830" s="0" t="s">
        <v>9168</v>
      </c>
      <c r="AB830" s="0" t="s">
        <v>8913</v>
      </c>
      <c r="AC830" s="0" t="s">
        <v>62</v>
      </c>
      <c r="AD830" s="0" t="s">
        <v>62</v>
      </c>
      <c r="AE830" s="0" t="s">
        <v>62</v>
      </c>
      <c r="AF830" s="0" t="s">
        <v>9180</v>
      </c>
      <c r="AG830" s="0" t="s">
        <v>9181</v>
      </c>
      <c r="AH830" s="0" t="s">
        <v>9180</v>
      </c>
      <c r="AI830" s="0" t="s">
        <v>4403</v>
      </c>
      <c r="AJ830" s="0" t="s">
        <v>9180</v>
      </c>
      <c r="AK830" s="0" t="s">
        <v>4403</v>
      </c>
      <c r="AL830" s="0" t="s">
        <v>7055</v>
      </c>
    </row>
    <row customHeight="1" ht="11.25">
      <c r="A831" s="0" t="s">
        <v>22</v>
      </c>
      <c r="B831" s="0" t="s">
        <v>48</v>
      </c>
      <c r="C831" s="0" t="s">
        <v>50</v>
      </c>
      <c r="D831" s="0" t="s">
        <v>22</v>
      </c>
      <c r="E831" s="0" t="s">
        <v>9179</v>
      </c>
      <c r="F831" s="0" t="s">
        <v>4556</v>
      </c>
      <c r="G831" s="0" t="s">
        <v>172</v>
      </c>
      <c r="H831" s="0" t="s">
        <v>172</v>
      </c>
      <c r="I831" s="0" t="s">
        <v>173</v>
      </c>
      <c r="J831" s="0" t="s">
        <v>9165</v>
      </c>
      <c r="K831" s="0" t="s">
        <v>9166</v>
      </c>
      <c r="L831" s="0" t="s">
        <v>9007</v>
      </c>
      <c r="M831" s="0" t="s">
        <v>212</v>
      </c>
      <c r="N831" s="0" t="s">
        <v>137</v>
      </c>
      <c r="O831" s="0" t="s">
        <v>172</v>
      </c>
      <c r="P831" s="0" t="s">
        <v>172</v>
      </c>
      <c r="Q831" s="0" t="s">
        <v>173</v>
      </c>
      <c r="R831" s="0" t="s">
        <v>9165</v>
      </c>
      <c r="S831" s="0" t="s">
        <v>9166</v>
      </c>
      <c r="T831" s="0" t="s">
        <v>7043</v>
      </c>
      <c r="U831" s="0" t="s">
        <v>7044</v>
      </c>
      <c r="V831" s="0" t="s">
        <v>764</v>
      </c>
      <c r="W831" s="0" t="s">
        <v>7045</v>
      </c>
      <c r="X831" s="0" t="s">
        <v>7046</v>
      </c>
      <c r="Y831" s="0" t="s">
        <v>7044</v>
      </c>
      <c r="Z831" s="0" t="s">
        <v>9173</v>
      </c>
      <c r="AA831" s="0" t="s">
        <v>9168</v>
      </c>
      <c r="AB831" s="0" t="s">
        <v>8913</v>
      </c>
      <c r="AC831" s="0" t="s">
        <v>62</v>
      </c>
      <c r="AD831" s="0" t="s">
        <v>62</v>
      </c>
      <c r="AE831" s="0" t="s">
        <v>62</v>
      </c>
      <c r="AF831" s="0" t="s">
        <v>9180</v>
      </c>
      <c r="AG831" s="0" t="s">
        <v>9181</v>
      </c>
      <c r="AH831" s="0" t="s">
        <v>9180</v>
      </c>
      <c r="AI831" s="0" t="s">
        <v>4403</v>
      </c>
      <c r="AJ831" s="0" t="s">
        <v>9180</v>
      </c>
      <c r="AK831" s="0" t="s">
        <v>4403</v>
      </c>
      <c r="AL831" s="0" t="s">
        <v>7055</v>
      </c>
    </row>
    <row customHeight="1" ht="11.25">
      <c r="A832" s="0" t="s">
        <v>22</v>
      </c>
      <c r="B832" s="0" t="s">
        <v>48</v>
      </c>
      <c r="C832" s="0" t="s">
        <v>50</v>
      </c>
      <c r="D832" s="0" t="s">
        <v>22</v>
      </c>
      <c r="E832" s="0" t="s">
        <v>9182</v>
      </c>
      <c r="F832" s="0" t="s">
        <v>4556</v>
      </c>
      <c r="G832" s="0" t="s">
        <v>172</v>
      </c>
      <c r="H832" s="0" t="s">
        <v>172</v>
      </c>
      <c r="I832" s="0" t="s">
        <v>173</v>
      </c>
      <c r="J832" s="0" t="s">
        <v>9165</v>
      </c>
      <c r="K832" s="0" t="s">
        <v>9166</v>
      </c>
      <c r="L832" s="0" t="s">
        <v>9172</v>
      </c>
      <c r="M832" s="0" t="s">
        <v>205</v>
      </c>
      <c r="N832" s="0" t="s">
        <v>137</v>
      </c>
      <c r="O832" s="0" t="s">
        <v>172</v>
      </c>
      <c r="P832" s="0" t="s">
        <v>172</v>
      </c>
      <c r="Q832" s="0" t="s">
        <v>173</v>
      </c>
      <c r="R832" s="0" t="s">
        <v>9165</v>
      </c>
      <c r="S832" s="0" t="s">
        <v>9166</v>
      </c>
      <c r="T832" s="0" t="s">
        <v>7043</v>
      </c>
      <c r="U832" s="0" t="s">
        <v>7044</v>
      </c>
      <c r="V832" s="0" t="s">
        <v>764</v>
      </c>
      <c r="W832" s="0" t="s">
        <v>7045</v>
      </c>
      <c r="X832" s="0" t="s">
        <v>7046</v>
      </c>
      <c r="Y832" s="0" t="s">
        <v>7044</v>
      </c>
      <c r="Z832" s="0" t="s">
        <v>9173</v>
      </c>
      <c r="AA832" s="0" t="s">
        <v>9168</v>
      </c>
      <c r="AB832" s="0" t="s">
        <v>8913</v>
      </c>
      <c r="AC832" s="0" t="s">
        <v>62</v>
      </c>
      <c r="AD832" s="0" t="s">
        <v>62</v>
      </c>
      <c r="AE832" s="0" t="s">
        <v>62</v>
      </c>
      <c r="AF832" s="0" t="s">
        <v>9180</v>
      </c>
      <c r="AG832" s="0" t="s">
        <v>9181</v>
      </c>
      <c r="AH832" s="0" t="s">
        <v>9180</v>
      </c>
      <c r="AI832" s="0" t="s">
        <v>9183</v>
      </c>
      <c r="AJ832" s="0" t="s">
        <v>9180</v>
      </c>
      <c r="AK832" s="0" t="s">
        <v>9183</v>
      </c>
      <c r="AL832" s="0" t="s">
        <v>7055</v>
      </c>
    </row>
    <row customHeight="1" ht="11.25">
      <c r="A833" s="0" t="s">
        <v>22</v>
      </c>
      <c r="B833" s="0" t="s">
        <v>48</v>
      </c>
      <c r="C833" s="0" t="s">
        <v>50</v>
      </c>
      <c r="D833" s="0" t="s">
        <v>22</v>
      </c>
      <c r="E833" s="0" t="s">
        <v>9182</v>
      </c>
      <c r="F833" s="0" t="s">
        <v>4556</v>
      </c>
      <c r="G833" s="0" t="s">
        <v>172</v>
      </c>
      <c r="H833" s="0" t="s">
        <v>172</v>
      </c>
      <c r="I833" s="0" t="s">
        <v>173</v>
      </c>
      <c r="J833" s="0" t="s">
        <v>9165</v>
      </c>
      <c r="K833" s="0" t="s">
        <v>9166</v>
      </c>
      <c r="L833" s="0" t="s">
        <v>9172</v>
      </c>
      <c r="M833" s="0" t="s">
        <v>205</v>
      </c>
      <c r="N833" s="0" t="s">
        <v>137</v>
      </c>
      <c r="O833" s="0" t="s">
        <v>172</v>
      </c>
      <c r="P833" s="0" t="s">
        <v>172</v>
      </c>
      <c r="Q833" s="0" t="s">
        <v>173</v>
      </c>
      <c r="R833" s="0" t="s">
        <v>9165</v>
      </c>
      <c r="S833" s="0" t="s">
        <v>9166</v>
      </c>
      <c r="T833" s="0" t="s">
        <v>7043</v>
      </c>
      <c r="U833" s="0" t="s">
        <v>7044</v>
      </c>
      <c r="V833" s="0" t="s">
        <v>764</v>
      </c>
      <c r="W833" s="0" t="s">
        <v>7045</v>
      </c>
      <c r="X833" s="0" t="s">
        <v>7046</v>
      </c>
      <c r="Y833" s="0" t="s">
        <v>7044</v>
      </c>
      <c r="Z833" s="0" t="s">
        <v>9173</v>
      </c>
      <c r="AA833" s="0" t="s">
        <v>9168</v>
      </c>
      <c r="AB833" s="0" t="s">
        <v>8913</v>
      </c>
      <c r="AC833" s="0" t="s">
        <v>62</v>
      </c>
      <c r="AD833" s="0" t="s">
        <v>62</v>
      </c>
      <c r="AE833" s="0" t="s">
        <v>62</v>
      </c>
      <c r="AF833" s="0" t="s">
        <v>9180</v>
      </c>
      <c r="AG833" s="0" t="s">
        <v>9181</v>
      </c>
      <c r="AH833" s="0" t="s">
        <v>9180</v>
      </c>
      <c r="AI833" s="0" t="s">
        <v>9183</v>
      </c>
      <c r="AJ833" s="0" t="s">
        <v>9180</v>
      </c>
      <c r="AK833" s="0" t="s">
        <v>9183</v>
      </c>
      <c r="AL833" s="0" t="s">
        <v>7055</v>
      </c>
    </row>
    <row customHeight="1" ht="11.25">
      <c r="A834" s="0" t="s">
        <v>22</v>
      </c>
      <c r="B834" s="0" t="s">
        <v>48</v>
      </c>
      <c r="C834" s="0" t="s">
        <v>50</v>
      </c>
      <c r="D834" s="0" t="s">
        <v>22</v>
      </c>
      <c r="E834" s="0" t="s">
        <v>9184</v>
      </c>
      <c r="F834" s="0" t="s">
        <v>4556</v>
      </c>
      <c r="G834" s="0" t="s">
        <v>172</v>
      </c>
      <c r="H834" s="0" t="s">
        <v>172</v>
      </c>
      <c r="I834" s="0" t="s">
        <v>173</v>
      </c>
      <c r="J834" s="0" t="s">
        <v>9165</v>
      </c>
      <c r="K834" s="0" t="s">
        <v>9166</v>
      </c>
      <c r="L834" s="0" t="s">
        <v>9185</v>
      </c>
      <c r="M834" s="0" t="s">
        <v>203</v>
      </c>
      <c r="N834" s="0" t="s">
        <v>137</v>
      </c>
      <c r="O834" s="0" t="s">
        <v>172</v>
      </c>
      <c r="P834" s="0" t="s">
        <v>172</v>
      </c>
      <c r="Q834" s="0" t="s">
        <v>173</v>
      </c>
      <c r="R834" s="0" t="s">
        <v>9165</v>
      </c>
      <c r="S834" s="0" t="s">
        <v>9166</v>
      </c>
      <c r="T834" s="0" t="s">
        <v>7043</v>
      </c>
      <c r="U834" s="0" t="s">
        <v>7044</v>
      </c>
      <c r="V834" s="0" t="s">
        <v>764</v>
      </c>
      <c r="W834" s="0" t="s">
        <v>7045</v>
      </c>
      <c r="X834" s="0" t="s">
        <v>7046</v>
      </c>
      <c r="Y834" s="0" t="s">
        <v>7044</v>
      </c>
      <c r="Z834" s="0" t="s">
        <v>9173</v>
      </c>
      <c r="AA834" s="0" t="s">
        <v>9168</v>
      </c>
      <c r="AB834" s="0" t="s">
        <v>8913</v>
      </c>
      <c r="AC834" s="0" t="s">
        <v>62</v>
      </c>
      <c r="AD834" s="0" t="s">
        <v>62</v>
      </c>
      <c r="AE834" s="0" t="s">
        <v>62</v>
      </c>
      <c r="AF834" s="0" t="s">
        <v>9186</v>
      </c>
      <c r="AG834" s="0" t="s">
        <v>9187</v>
      </c>
      <c r="AH834" s="0" t="s">
        <v>9188</v>
      </c>
      <c r="AI834" s="0" t="s">
        <v>9187</v>
      </c>
      <c r="AJ834" s="0" t="s">
        <v>9188</v>
      </c>
      <c r="AK834" s="0" t="s">
        <v>9187</v>
      </c>
      <c r="AL834" s="0" t="s">
        <v>7061</v>
      </c>
    </row>
    <row customHeight="1" ht="11.25">
      <c r="A835" s="0" t="s">
        <v>22</v>
      </c>
      <c r="B835" s="0" t="s">
        <v>48</v>
      </c>
      <c r="C835" s="0" t="s">
        <v>50</v>
      </c>
      <c r="D835" s="0" t="s">
        <v>22</v>
      </c>
      <c r="E835" s="0" t="s">
        <v>9184</v>
      </c>
      <c r="F835" s="0" t="s">
        <v>4556</v>
      </c>
      <c r="G835" s="0" t="s">
        <v>172</v>
      </c>
      <c r="H835" s="0" t="s">
        <v>172</v>
      </c>
      <c r="I835" s="0" t="s">
        <v>173</v>
      </c>
      <c r="J835" s="0" t="s">
        <v>9165</v>
      </c>
      <c r="K835" s="0" t="s">
        <v>9166</v>
      </c>
      <c r="L835" s="0" t="s">
        <v>9185</v>
      </c>
      <c r="M835" s="0" t="s">
        <v>203</v>
      </c>
      <c r="N835" s="0" t="s">
        <v>137</v>
      </c>
      <c r="O835" s="0" t="s">
        <v>172</v>
      </c>
      <c r="P835" s="0" t="s">
        <v>172</v>
      </c>
      <c r="Q835" s="0" t="s">
        <v>173</v>
      </c>
      <c r="R835" s="0" t="s">
        <v>9165</v>
      </c>
      <c r="S835" s="0" t="s">
        <v>9166</v>
      </c>
      <c r="T835" s="0" t="s">
        <v>7043</v>
      </c>
      <c r="U835" s="0" t="s">
        <v>7044</v>
      </c>
      <c r="V835" s="0" t="s">
        <v>764</v>
      </c>
      <c r="W835" s="0" t="s">
        <v>7045</v>
      </c>
      <c r="X835" s="0" t="s">
        <v>7046</v>
      </c>
      <c r="Y835" s="0" t="s">
        <v>7044</v>
      </c>
      <c r="Z835" s="0" t="s">
        <v>9173</v>
      </c>
      <c r="AA835" s="0" t="s">
        <v>9168</v>
      </c>
      <c r="AB835" s="0" t="s">
        <v>8913</v>
      </c>
      <c r="AC835" s="0" t="s">
        <v>62</v>
      </c>
      <c r="AD835" s="0" t="s">
        <v>62</v>
      </c>
      <c r="AE835" s="0" t="s">
        <v>62</v>
      </c>
      <c r="AF835" s="0" t="s">
        <v>9186</v>
      </c>
      <c r="AG835" s="0" t="s">
        <v>9187</v>
      </c>
      <c r="AH835" s="0" t="s">
        <v>9188</v>
      </c>
      <c r="AI835" s="0" t="s">
        <v>9187</v>
      </c>
      <c r="AJ835" s="0" t="s">
        <v>9188</v>
      </c>
      <c r="AK835" s="0" t="s">
        <v>9187</v>
      </c>
      <c r="AL835" s="0" t="s">
        <v>7061</v>
      </c>
    </row>
    <row customHeight="1" ht="11.25">
      <c r="A836" s="0" t="s">
        <v>22</v>
      </c>
      <c r="B836" s="0" t="s">
        <v>48</v>
      </c>
      <c r="C836" s="0" t="s">
        <v>50</v>
      </c>
      <c r="D836" s="0" t="s">
        <v>22</v>
      </c>
      <c r="E836" s="0" t="s">
        <v>9189</v>
      </c>
      <c r="F836" s="0" t="s">
        <v>4556</v>
      </c>
      <c r="G836" s="0" t="s">
        <v>172</v>
      </c>
      <c r="H836" s="0" t="s">
        <v>172</v>
      </c>
      <c r="I836" s="0" t="s">
        <v>173</v>
      </c>
      <c r="J836" s="0" t="s">
        <v>9165</v>
      </c>
      <c r="K836" s="0" t="s">
        <v>9166</v>
      </c>
      <c r="L836" s="0" t="s">
        <v>4590</v>
      </c>
      <c r="M836" s="0" t="s">
        <v>4590</v>
      </c>
      <c r="N836" s="0" t="s">
        <v>137</v>
      </c>
      <c r="O836" s="0" t="s">
        <v>172</v>
      </c>
      <c r="P836" s="0" t="s">
        <v>172</v>
      </c>
      <c r="Q836" s="0" t="s">
        <v>173</v>
      </c>
      <c r="R836" s="0" t="s">
        <v>9165</v>
      </c>
      <c r="S836" s="0" t="s">
        <v>9166</v>
      </c>
      <c r="T836" s="0" t="s">
        <v>7043</v>
      </c>
      <c r="U836" s="0" t="s">
        <v>7044</v>
      </c>
      <c r="V836" s="0" t="s">
        <v>764</v>
      </c>
      <c r="W836" s="0" t="s">
        <v>7045</v>
      </c>
      <c r="X836" s="0" t="s">
        <v>7046</v>
      </c>
      <c r="Y836" s="0" t="s">
        <v>7044</v>
      </c>
      <c r="Z836" s="0" t="s">
        <v>9173</v>
      </c>
      <c r="AA836" s="0" t="s">
        <v>9168</v>
      </c>
      <c r="AB836" s="0" t="s">
        <v>9174</v>
      </c>
      <c r="AC836" s="0" t="s">
        <v>62</v>
      </c>
      <c r="AD836" s="0" t="s">
        <v>62</v>
      </c>
      <c r="AE836" s="0" t="s">
        <v>62</v>
      </c>
      <c r="AF836" s="0" t="s">
        <v>7429</v>
      </c>
      <c r="AG836" s="0" t="s">
        <v>9190</v>
      </c>
      <c r="AH836" s="0" t="s">
        <v>7429</v>
      </c>
      <c r="AI836" s="0" t="s">
        <v>4232</v>
      </c>
      <c r="AJ836" s="0" t="s">
        <v>7429</v>
      </c>
      <c r="AK836" s="0" t="s">
        <v>4232</v>
      </c>
      <c r="AL836" s="0" t="s">
        <v>7061</v>
      </c>
    </row>
    <row customHeight="1" ht="11.25">
      <c r="A837" s="0" t="s">
        <v>22</v>
      </c>
      <c r="B837" s="0" t="s">
        <v>48</v>
      </c>
      <c r="C837" s="0" t="s">
        <v>50</v>
      </c>
      <c r="D837" s="0" t="s">
        <v>22</v>
      </c>
      <c r="E837" s="0" t="s">
        <v>9189</v>
      </c>
      <c r="F837" s="0" t="s">
        <v>4556</v>
      </c>
      <c r="G837" s="0" t="s">
        <v>172</v>
      </c>
      <c r="H837" s="0" t="s">
        <v>172</v>
      </c>
      <c r="I837" s="0" t="s">
        <v>173</v>
      </c>
      <c r="J837" s="0" t="s">
        <v>9165</v>
      </c>
      <c r="K837" s="0" t="s">
        <v>9166</v>
      </c>
      <c r="L837" s="0" t="s">
        <v>4590</v>
      </c>
      <c r="M837" s="0" t="s">
        <v>4590</v>
      </c>
      <c r="N837" s="0" t="s">
        <v>137</v>
      </c>
      <c r="O837" s="0" t="s">
        <v>172</v>
      </c>
      <c r="P837" s="0" t="s">
        <v>172</v>
      </c>
      <c r="Q837" s="0" t="s">
        <v>173</v>
      </c>
      <c r="R837" s="0" t="s">
        <v>9165</v>
      </c>
      <c r="S837" s="0" t="s">
        <v>9166</v>
      </c>
      <c r="T837" s="0" t="s">
        <v>7043</v>
      </c>
      <c r="U837" s="0" t="s">
        <v>7044</v>
      </c>
      <c r="V837" s="0" t="s">
        <v>764</v>
      </c>
      <c r="W837" s="0" t="s">
        <v>7045</v>
      </c>
      <c r="X837" s="0" t="s">
        <v>7046</v>
      </c>
      <c r="Y837" s="0" t="s">
        <v>7044</v>
      </c>
      <c r="Z837" s="0" t="s">
        <v>9173</v>
      </c>
      <c r="AA837" s="0" t="s">
        <v>9168</v>
      </c>
      <c r="AB837" s="0" t="s">
        <v>9174</v>
      </c>
      <c r="AC837" s="0" t="s">
        <v>62</v>
      </c>
      <c r="AD837" s="0" t="s">
        <v>62</v>
      </c>
      <c r="AE837" s="0" t="s">
        <v>62</v>
      </c>
      <c r="AF837" s="0" t="s">
        <v>7429</v>
      </c>
      <c r="AG837" s="0" t="s">
        <v>9190</v>
      </c>
      <c r="AH837" s="0" t="s">
        <v>7429</v>
      </c>
      <c r="AI837" s="0" t="s">
        <v>4232</v>
      </c>
      <c r="AJ837" s="0" t="s">
        <v>7429</v>
      </c>
      <c r="AK837" s="0" t="s">
        <v>4232</v>
      </c>
      <c r="AL837" s="0" t="s">
        <v>7061</v>
      </c>
    </row>
    <row customHeight="1" ht="11.25">
      <c r="A838" s="0" t="s">
        <v>22</v>
      </c>
      <c r="B838" s="0" t="s">
        <v>48</v>
      </c>
      <c r="C838" s="0" t="s">
        <v>50</v>
      </c>
      <c r="D838" s="0" t="s">
        <v>22</v>
      </c>
      <c r="E838" s="0" t="s">
        <v>9191</v>
      </c>
      <c r="F838" s="0" t="s">
        <v>4556</v>
      </c>
      <c r="G838" s="0" t="s">
        <v>172</v>
      </c>
      <c r="H838" s="0" t="s">
        <v>172</v>
      </c>
      <c r="I838" s="0" t="s">
        <v>173</v>
      </c>
      <c r="J838" s="0" t="s">
        <v>9192</v>
      </c>
      <c r="K838" s="0" t="s">
        <v>9193</v>
      </c>
      <c r="L838" s="0" t="s">
        <v>7993</v>
      </c>
      <c r="M838" s="0" t="s">
        <v>239</v>
      </c>
      <c r="N838" s="0" t="s">
        <v>137</v>
      </c>
      <c r="O838" s="0" t="s">
        <v>172</v>
      </c>
      <c r="P838" s="0" t="s">
        <v>172</v>
      </c>
      <c r="Q838" s="0" t="s">
        <v>173</v>
      </c>
      <c r="R838" s="0" t="s">
        <v>9192</v>
      </c>
      <c r="S838" s="0" t="s">
        <v>9193</v>
      </c>
      <c r="T838" s="0" t="s">
        <v>7043</v>
      </c>
      <c r="U838" s="0" t="s">
        <v>7044</v>
      </c>
      <c r="V838" s="0" t="s">
        <v>764</v>
      </c>
      <c r="W838" s="0" t="s">
        <v>7045</v>
      </c>
      <c r="X838" s="0" t="s">
        <v>7046</v>
      </c>
      <c r="Y838" s="0" t="s">
        <v>7044</v>
      </c>
      <c r="Z838" s="0" t="s">
        <v>9167</v>
      </c>
      <c r="AA838" s="0" t="s">
        <v>9168</v>
      </c>
      <c r="AB838" s="0" t="s">
        <v>9169</v>
      </c>
      <c r="AC838" s="0" t="s">
        <v>62</v>
      </c>
      <c r="AD838" s="0" t="s">
        <v>62</v>
      </c>
      <c r="AE838" s="0" t="s">
        <v>62</v>
      </c>
      <c r="AF838" s="0" t="s">
        <v>7872</v>
      </c>
      <c r="AG838" s="0" t="s">
        <v>9194</v>
      </c>
      <c r="AH838" s="0" t="s">
        <v>7872</v>
      </c>
      <c r="AI838" s="0" t="s">
        <v>9195</v>
      </c>
      <c r="AJ838" s="0" t="s">
        <v>7872</v>
      </c>
      <c r="AK838" s="0" t="s">
        <v>9195</v>
      </c>
      <c r="AL838" s="0" t="s">
        <v>7061</v>
      </c>
    </row>
    <row customHeight="1" ht="11.25">
      <c r="A839" s="0" t="s">
        <v>22</v>
      </c>
      <c r="B839" s="0" t="s">
        <v>48</v>
      </c>
      <c r="C839" s="0" t="s">
        <v>50</v>
      </c>
      <c r="D839" s="0" t="s">
        <v>22</v>
      </c>
      <c r="E839" s="0" t="s">
        <v>9191</v>
      </c>
      <c r="F839" s="0" t="s">
        <v>4556</v>
      </c>
      <c r="G839" s="0" t="s">
        <v>172</v>
      </c>
      <c r="H839" s="0" t="s">
        <v>172</v>
      </c>
      <c r="I839" s="0" t="s">
        <v>173</v>
      </c>
      <c r="J839" s="0" t="s">
        <v>9192</v>
      </c>
      <c r="K839" s="0" t="s">
        <v>9193</v>
      </c>
      <c r="L839" s="0" t="s">
        <v>7993</v>
      </c>
      <c r="M839" s="0" t="s">
        <v>239</v>
      </c>
      <c r="N839" s="0" t="s">
        <v>137</v>
      </c>
      <c r="O839" s="0" t="s">
        <v>172</v>
      </c>
      <c r="P839" s="0" t="s">
        <v>172</v>
      </c>
      <c r="Q839" s="0" t="s">
        <v>173</v>
      </c>
      <c r="R839" s="0" t="s">
        <v>9192</v>
      </c>
      <c r="S839" s="0" t="s">
        <v>9193</v>
      </c>
      <c r="T839" s="0" t="s">
        <v>7043</v>
      </c>
      <c r="U839" s="0" t="s">
        <v>7044</v>
      </c>
      <c r="V839" s="0" t="s">
        <v>764</v>
      </c>
      <c r="W839" s="0" t="s">
        <v>7045</v>
      </c>
      <c r="X839" s="0" t="s">
        <v>7046</v>
      </c>
      <c r="Y839" s="0" t="s">
        <v>7044</v>
      </c>
      <c r="Z839" s="0" t="s">
        <v>9167</v>
      </c>
      <c r="AA839" s="0" t="s">
        <v>9168</v>
      </c>
      <c r="AB839" s="0" t="s">
        <v>9169</v>
      </c>
      <c r="AC839" s="0" t="s">
        <v>62</v>
      </c>
      <c r="AD839" s="0" t="s">
        <v>62</v>
      </c>
      <c r="AE839" s="0" t="s">
        <v>62</v>
      </c>
      <c r="AF839" s="0" t="s">
        <v>7872</v>
      </c>
      <c r="AG839" s="0" t="s">
        <v>9194</v>
      </c>
      <c r="AH839" s="0" t="s">
        <v>7872</v>
      </c>
      <c r="AI839" s="0" t="s">
        <v>9195</v>
      </c>
      <c r="AJ839" s="0" t="s">
        <v>7872</v>
      </c>
      <c r="AK839" s="0" t="s">
        <v>9195</v>
      </c>
      <c r="AL839" s="0" t="s">
        <v>7061</v>
      </c>
    </row>
    <row customHeight="1" ht="11.25">
      <c r="A840" s="0" t="s">
        <v>22</v>
      </c>
      <c r="B840" s="0" t="s">
        <v>48</v>
      </c>
      <c r="C840" s="0" t="s">
        <v>50</v>
      </c>
      <c r="D840" s="0" t="s">
        <v>22</v>
      </c>
      <c r="E840" s="0" t="s">
        <v>9196</v>
      </c>
      <c r="F840" s="0" t="s">
        <v>4556</v>
      </c>
      <c r="G840" s="0" t="s">
        <v>172</v>
      </c>
      <c r="H840" s="0" t="s">
        <v>172</v>
      </c>
      <c r="I840" s="0" t="s">
        <v>173</v>
      </c>
      <c r="J840" s="0" t="s">
        <v>9197</v>
      </c>
      <c r="K840" s="0" t="s">
        <v>9198</v>
      </c>
      <c r="L840" s="0" t="s">
        <v>9199</v>
      </c>
      <c r="M840" s="0" t="s">
        <v>9200</v>
      </c>
      <c r="N840" s="0" t="s">
        <v>137</v>
      </c>
      <c r="O840" s="0" t="s">
        <v>172</v>
      </c>
      <c r="P840" s="0" t="s">
        <v>172</v>
      </c>
      <c r="Q840" s="0" t="s">
        <v>173</v>
      </c>
      <c r="R840" s="0" t="s">
        <v>9197</v>
      </c>
      <c r="S840" s="0" t="s">
        <v>9198</v>
      </c>
      <c r="T840" s="0" t="s">
        <v>7043</v>
      </c>
      <c r="U840" s="0" t="s">
        <v>7044</v>
      </c>
      <c r="V840" s="0" t="s">
        <v>764</v>
      </c>
      <c r="W840" s="0" t="s">
        <v>7045</v>
      </c>
      <c r="X840" s="0" t="s">
        <v>7046</v>
      </c>
      <c r="Y840" s="0" t="s">
        <v>7044</v>
      </c>
      <c r="Z840" s="0" t="s">
        <v>9167</v>
      </c>
      <c r="AA840" s="0" t="s">
        <v>9168</v>
      </c>
      <c r="AB840" s="0" t="s">
        <v>9169</v>
      </c>
      <c r="AC840" s="0" t="s">
        <v>62</v>
      </c>
      <c r="AD840" s="0" t="s">
        <v>62</v>
      </c>
      <c r="AE840" s="0" t="s">
        <v>62</v>
      </c>
      <c r="AF840" s="0" t="s">
        <v>7141</v>
      </c>
      <c r="AG840" s="0" t="s">
        <v>9201</v>
      </c>
      <c r="AH840" s="0" t="s">
        <v>7141</v>
      </c>
      <c r="AI840" s="0" t="s">
        <v>9202</v>
      </c>
      <c r="AJ840" s="0" t="s">
        <v>7141</v>
      </c>
      <c r="AK840" s="0" t="s">
        <v>9202</v>
      </c>
      <c r="AL840" s="0" t="s">
        <v>7061</v>
      </c>
    </row>
    <row customHeight="1" ht="11.25">
      <c r="A841" s="0" t="s">
        <v>22</v>
      </c>
      <c r="B841" s="0" t="s">
        <v>48</v>
      </c>
      <c r="C841" s="0" t="s">
        <v>50</v>
      </c>
      <c r="D841" s="0" t="s">
        <v>22</v>
      </c>
      <c r="E841" s="0" t="s">
        <v>9196</v>
      </c>
      <c r="F841" s="0" t="s">
        <v>4556</v>
      </c>
      <c r="G841" s="0" t="s">
        <v>172</v>
      </c>
      <c r="H841" s="0" t="s">
        <v>172</v>
      </c>
      <c r="I841" s="0" t="s">
        <v>173</v>
      </c>
      <c r="J841" s="0" t="s">
        <v>9197</v>
      </c>
      <c r="K841" s="0" t="s">
        <v>9198</v>
      </c>
      <c r="L841" s="0" t="s">
        <v>9199</v>
      </c>
      <c r="M841" s="0" t="s">
        <v>9200</v>
      </c>
      <c r="N841" s="0" t="s">
        <v>137</v>
      </c>
      <c r="O841" s="0" t="s">
        <v>172</v>
      </c>
      <c r="P841" s="0" t="s">
        <v>172</v>
      </c>
      <c r="Q841" s="0" t="s">
        <v>173</v>
      </c>
      <c r="R841" s="0" t="s">
        <v>9197</v>
      </c>
      <c r="S841" s="0" t="s">
        <v>9198</v>
      </c>
      <c r="T841" s="0" t="s">
        <v>7043</v>
      </c>
      <c r="U841" s="0" t="s">
        <v>7044</v>
      </c>
      <c r="V841" s="0" t="s">
        <v>764</v>
      </c>
      <c r="W841" s="0" t="s">
        <v>7045</v>
      </c>
      <c r="X841" s="0" t="s">
        <v>7046</v>
      </c>
      <c r="Y841" s="0" t="s">
        <v>7044</v>
      </c>
      <c r="Z841" s="0" t="s">
        <v>9167</v>
      </c>
      <c r="AA841" s="0" t="s">
        <v>9168</v>
      </c>
      <c r="AB841" s="0" t="s">
        <v>9169</v>
      </c>
      <c r="AC841" s="0" t="s">
        <v>62</v>
      </c>
      <c r="AD841" s="0" t="s">
        <v>62</v>
      </c>
      <c r="AE841" s="0" t="s">
        <v>62</v>
      </c>
      <c r="AF841" s="0" t="s">
        <v>7141</v>
      </c>
      <c r="AG841" s="0" t="s">
        <v>9201</v>
      </c>
      <c r="AH841" s="0" t="s">
        <v>7141</v>
      </c>
      <c r="AI841" s="0" t="s">
        <v>9202</v>
      </c>
      <c r="AJ841" s="0" t="s">
        <v>7141</v>
      </c>
      <c r="AK841" s="0" t="s">
        <v>9202</v>
      </c>
      <c r="AL841" s="0" t="s">
        <v>7061</v>
      </c>
    </row>
    <row customHeight="1" ht="11.25">
      <c r="A842" s="0" t="s">
        <v>22</v>
      </c>
      <c r="B842" s="0" t="s">
        <v>48</v>
      </c>
      <c r="C842" s="0" t="s">
        <v>50</v>
      </c>
      <c r="D842" s="0" t="s">
        <v>22</v>
      </c>
      <c r="E842" s="0" t="s">
        <v>9203</v>
      </c>
      <c r="F842" s="0" t="s">
        <v>4556</v>
      </c>
      <c r="G842" s="0" t="s">
        <v>172</v>
      </c>
      <c r="H842" s="0" t="s">
        <v>172</v>
      </c>
      <c r="I842" s="0" t="s">
        <v>173</v>
      </c>
      <c r="J842" s="0" t="s">
        <v>9197</v>
      </c>
      <c r="K842" s="0" t="s">
        <v>9198</v>
      </c>
      <c r="L842" s="0" t="s">
        <v>9204</v>
      </c>
      <c r="M842" s="0" t="s">
        <v>212</v>
      </c>
      <c r="N842" s="0" t="s">
        <v>137</v>
      </c>
      <c r="O842" s="0" t="s">
        <v>172</v>
      </c>
      <c r="P842" s="0" t="s">
        <v>172</v>
      </c>
      <c r="Q842" s="0" t="s">
        <v>173</v>
      </c>
      <c r="R842" s="0" t="s">
        <v>9197</v>
      </c>
      <c r="S842" s="0" t="s">
        <v>9198</v>
      </c>
      <c r="T842" s="0" t="s">
        <v>7043</v>
      </c>
      <c r="U842" s="0" t="s">
        <v>7044</v>
      </c>
      <c r="V842" s="0" t="s">
        <v>764</v>
      </c>
      <c r="W842" s="0" t="s">
        <v>7045</v>
      </c>
      <c r="X842" s="0" t="s">
        <v>7046</v>
      </c>
      <c r="Y842" s="0" t="s">
        <v>7044</v>
      </c>
      <c r="Z842" s="0" t="s">
        <v>9173</v>
      </c>
      <c r="AA842" s="0" t="s">
        <v>9168</v>
      </c>
      <c r="AB842" s="0" t="s">
        <v>8913</v>
      </c>
      <c r="AC842" s="0" t="s">
        <v>62</v>
      </c>
      <c r="AD842" s="0" t="s">
        <v>62</v>
      </c>
      <c r="AE842" s="0" t="s">
        <v>62</v>
      </c>
      <c r="AF842" s="0" t="s">
        <v>7198</v>
      </c>
      <c r="AG842" s="0" t="s">
        <v>9205</v>
      </c>
      <c r="AH842" s="0" t="s">
        <v>7198</v>
      </c>
      <c r="AI842" s="0" t="s">
        <v>9206</v>
      </c>
      <c r="AJ842" s="0" t="s">
        <v>7198</v>
      </c>
      <c r="AK842" s="0" t="s">
        <v>9206</v>
      </c>
      <c r="AL842" s="0" t="s">
        <v>7061</v>
      </c>
    </row>
    <row customHeight="1" ht="11.25">
      <c r="A843" s="0" t="s">
        <v>22</v>
      </c>
      <c r="B843" s="0" t="s">
        <v>48</v>
      </c>
      <c r="C843" s="0" t="s">
        <v>50</v>
      </c>
      <c r="D843" s="0" t="s">
        <v>22</v>
      </c>
      <c r="E843" s="0" t="s">
        <v>9203</v>
      </c>
      <c r="F843" s="0" t="s">
        <v>4556</v>
      </c>
      <c r="G843" s="0" t="s">
        <v>172</v>
      </c>
      <c r="H843" s="0" t="s">
        <v>172</v>
      </c>
      <c r="I843" s="0" t="s">
        <v>173</v>
      </c>
      <c r="J843" s="0" t="s">
        <v>9197</v>
      </c>
      <c r="K843" s="0" t="s">
        <v>9198</v>
      </c>
      <c r="L843" s="0" t="s">
        <v>9204</v>
      </c>
      <c r="M843" s="0" t="s">
        <v>212</v>
      </c>
      <c r="N843" s="0" t="s">
        <v>137</v>
      </c>
      <c r="O843" s="0" t="s">
        <v>172</v>
      </c>
      <c r="P843" s="0" t="s">
        <v>172</v>
      </c>
      <c r="Q843" s="0" t="s">
        <v>173</v>
      </c>
      <c r="R843" s="0" t="s">
        <v>9197</v>
      </c>
      <c r="S843" s="0" t="s">
        <v>9198</v>
      </c>
      <c r="T843" s="0" t="s">
        <v>7043</v>
      </c>
      <c r="U843" s="0" t="s">
        <v>7044</v>
      </c>
      <c r="V843" s="0" t="s">
        <v>764</v>
      </c>
      <c r="W843" s="0" t="s">
        <v>7045</v>
      </c>
      <c r="X843" s="0" t="s">
        <v>7046</v>
      </c>
      <c r="Y843" s="0" t="s">
        <v>7044</v>
      </c>
      <c r="Z843" s="0" t="s">
        <v>9173</v>
      </c>
      <c r="AA843" s="0" t="s">
        <v>9168</v>
      </c>
      <c r="AB843" s="0" t="s">
        <v>8913</v>
      </c>
      <c r="AC843" s="0" t="s">
        <v>62</v>
      </c>
      <c r="AD843" s="0" t="s">
        <v>62</v>
      </c>
      <c r="AE843" s="0" t="s">
        <v>62</v>
      </c>
      <c r="AF843" s="0" t="s">
        <v>7198</v>
      </c>
      <c r="AG843" s="0" t="s">
        <v>9205</v>
      </c>
      <c r="AH843" s="0" t="s">
        <v>7198</v>
      </c>
      <c r="AI843" s="0" t="s">
        <v>9206</v>
      </c>
      <c r="AJ843" s="0" t="s">
        <v>7198</v>
      </c>
      <c r="AK843" s="0" t="s">
        <v>9206</v>
      </c>
      <c r="AL843" s="0" t="s">
        <v>7061</v>
      </c>
    </row>
    <row customHeight="1" ht="11.25">
      <c r="A844" s="0" t="s">
        <v>22</v>
      </c>
      <c r="B844" s="0" t="s">
        <v>48</v>
      </c>
      <c r="C844" s="0" t="s">
        <v>50</v>
      </c>
      <c r="D844" s="0" t="s">
        <v>22</v>
      </c>
      <c r="E844" s="0" t="s">
        <v>9207</v>
      </c>
      <c r="F844" s="0" t="s">
        <v>4556</v>
      </c>
      <c r="G844" s="0" t="s">
        <v>172</v>
      </c>
      <c r="H844" s="0" t="s">
        <v>172</v>
      </c>
      <c r="I844" s="0" t="s">
        <v>173</v>
      </c>
      <c r="J844" s="0" t="s">
        <v>9197</v>
      </c>
      <c r="K844" s="0" t="s">
        <v>9198</v>
      </c>
      <c r="L844" s="0" t="s">
        <v>9208</v>
      </c>
      <c r="M844" s="0" t="s">
        <v>128</v>
      </c>
      <c r="N844" s="0" t="s">
        <v>137</v>
      </c>
      <c r="O844" s="0" t="s">
        <v>172</v>
      </c>
      <c r="P844" s="0" t="s">
        <v>172</v>
      </c>
      <c r="Q844" s="0" t="s">
        <v>173</v>
      </c>
      <c r="R844" s="0" t="s">
        <v>9197</v>
      </c>
      <c r="S844" s="0" t="s">
        <v>9198</v>
      </c>
      <c r="T844" s="0" t="s">
        <v>7043</v>
      </c>
      <c r="U844" s="0" t="s">
        <v>7044</v>
      </c>
      <c r="V844" s="0" t="s">
        <v>764</v>
      </c>
      <c r="W844" s="0" t="s">
        <v>7045</v>
      </c>
      <c r="X844" s="0" t="s">
        <v>7046</v>
      </c>
      <c r="Y844" s="0" t="s">
        <v>7044</v>
      </c>
      <c r="Z844" s="0" t="s">
        <v>9167</v>
      </c>
      <c r="AA844" s="0" t="s">
        <v>9168</v>
      </c>
      <c r="AB844" s="0" t="s">
        <v>9169</v>
      </c>
      <c r="AC844" s="0" t="s">
        <v>62</v>
      </c>
      <c r="AD844" s="0" t="s">
        <v>62</v>
      </c>
      <c r="AE844" s="0" t="s">
        <v>62</v>
      </c>
      <c r="AF844" s="0" t="s">
        <v>7484</v>
      </c>
      <c r="AG844" s="0" t="s">
        <v>7198</v>
      </c>
      <c r="AH844" s="0" t="s">
        <v>7484</v>
      </c>
      <c r="AI844" s="0" t="s">
        <v>9209</v>
      </c>
      <c r="AJ844" s="0" t="s">
        <v>7484</v>
      </c>
      <c r="AK844" s="0" t="s">
        <v>9209</v>
      </c>
      <c r="AL844" s="0" t="s">
        <v>7061</v>
      </c>
    </row>
    <row customHeight="1" ht="11.25">
      <c r="A845" s="0" t="s">
        <v>22</v>
      </c>
      <c r="B845" s="0" t="s">
        <v>48</v>
      </c>
      <c r="C845" s="0" t="s">
        <v>50</v>
      </c>
      <c r="D845" s="0" t="s">
        <v>22</v>
      </c>
      <c r="E845" s="0" t="s">
        <v>9207</v>
      </c>
      <c r="F845" s="0" t="s">
        <v>4556</v>
      </c>
      <c r="G845" s="0" t="s">
        <v>172</v>
      </c>
      <c r="H845" s="0" t="s">
        <v>172</v>
      </c>
      <c r="I845" s="0" t="s">
        <v>173</v>
      </c>
      <c r="J845" s="0" t="s">
        <v>9197</v>
      </c>
      <c r="K845" s="0" t="s">
        <v>9198</v>
      </c>
      <c r="L845" s="0" t="s">
        <v>9208</v>
      </c>
      <c r="M845" s="0" t="s">
        <v>128</v>
      </c>
      <c r="N845" s="0" t="s">
        <v>137</v>
      </c>
      <c r="O845" s="0" t="s">
        <v>172</v>
      </c>
      <c r="P845" s="0" t="s">
        <v>172</v>
      </c>
      <c r="Q845" s="0" t="s">
        <v>173</v>
      </c>
      <c r="R845" s="0" t="s">
        <v>9197</v>
      </c>
      <c r="S845" s="0" t="s">
        <v>9198</v>
      </c>
      <c r="T845" s="0" t="s">
        <v>7043</v>
      </c>
      <c r="U845" s="0" t="s">
        <v>7044</v>
      </c>
      <c r="V845" s="0" t="s">
        <v>764</v>
      </c>
      <c r="W845" s="0" t="s">
        <v>7045</v>
      </c>
      <c r="X845" s="0" t="s">
        <v>7046</v>
      </c>
      <c r="Y845" s="0" t="s">
        <v>7044</v>
      </c>
      <c r="Z845" s="0" t="s">
        <v>9167</v>
      </c>
      <c r="AA845" s="0" t="s">
        <v>9168</v>
      </c>
      <c r="AB845" s="0" t="s">
        <v>9169</v>
      </c>
      <c r="AC845" s="0" t="s">
        <v>62</v>
      </c>
      <c r="AD845" s="0" t="s">
        <v>62</v>
      </c>
      <c r="AE845" s="0" t="s">
        <v>62</v>
      </c>
      <c r="AF845" s="0" t="s">
        <v>7484</v>
      </c>
      <c r="AG845" s="0" t="s">
        <v>7198</v>
      </c>
      <c r="AH845" s="0" t="s">
        <v>7484</v>
      </c>
      <c r="AI845" s="0" t="s">
        <v>9209</v>
      </c>
      <c r="AJ845" s="0" t="s">
        <v>7484</v>
      </c>
      <c r="AK845" s="0" t="s">
        <v>9209</v>
      </c>
      <c r="AL845" s="0" t="s">
        <v>7061</v>
      </c>
    </row>
    <row customHeight="1" ht="11.25">
      <c r="A846" s="0" t="s">
        <v>22</v>
      </c>
      <c r="B846" s="0" t="s">
        <v>48</v>
      </c>
      <c r="C846" s="0" t="s">
        <v>50</v>
      </c>
      <c r="D846" s="0" t="s">
        <v>22</v>
      </c>
      <c r="E846" s="0" t="s">
        <v>9210</v>
      </c>
      <c r="F846" s="0" t="s">
        <v>4556</v>
      </c>
      <c r="G846" s="0" t="s">
        <v>172</v>
      </c>
      <c r="H846" s="0" t="s">
        <v>172</v>
      </c>
      <c r="I846" s="0" t="s">
        <v>173</v>
      </c>
      <c r="J846" s="0" t="s">
        <v>9197</v>
      </c>
      <c r="K846" s="0" t="s">
        <v>9198</v>
      </c>
      <c r="L846" s="0" t="s">
        <v>9204</v>
      </c>
      <c r="M846" s="0" t="s">
        <v>229</v>
      </c>
      <c r="N846" s="0" t="s">
        <v>137</v>
      </c>
      <c r="O846" s="0" t="s">
        <v>172</v>
      </c>
      <c r="P846" s="0" t="s">
        <v>172</v>
      </c>
      <c r="Q846" s="0" t="s">
        <v>173</v>
      </c>
      <c r="R846" s="0" t="s">
        <v>9197</v>
      </c>
      <c r="S846" s="0" t="s">
        <v>9198</v>
      </c>
      <c r="T846" s="0" t="s">
        <v>7043</v>
      </c>
      <c r="U846" s="0" t="s">
        <v>7044</v>
      </c>
      <c r="V846" s="0" t="s">
        <v>764</v>
      </c>
      <c r="W846" s="0" t="s">
        <v>7045</v>
      </c>
      <c r="X846" s="0" t="s">
        <v>7046</v>
      </c>
      <c r="Y846" s="0" t="s">
        <v>7044</v>
      </c>
      <c r="Z846" s="0" t="s">
        <v>9167</v>
      </c>
      <c r="AA846" s="0" t="s">
        <v>9168</v>
      </c>
      <c r="AB846" s="0" t="s">
        <v>9169</v>
      </c>
      <c r="AC846" s="0" t="s">
        <v>62</v>
      </c>
      <c r="AD846" s="0" t="s">
        <v>62</v>
      </c>
      <c r="AE846" s="0" t="s">
        <v>62</v>
      </c>
      <c r="AF846" s="0" t="s">
        <v>7484</v>
      </c>
      <c r="AG846" s="0" t="s">
        <v>8074</v>
      </c>
      <c r="AH846" s="0" t="s">
        <v>7484</v>
      </c>
      <c r="AI846" s="0" t="s">
        <v>9211</v>
      </c>
      <c r="AJ846" s="0" t="s">
        <v>7484</v>
      </c>
      <c r="AK846" s="0" t="s">
        <v>9211</v>
      </c>
      <c r="AL846" s="0" t="s">
        <v>7061</v>
      </c>
    </row>
    <row customHeight="1" ht="11.25">
      <c r="A847" s="0" t="s">
        <v>22</v>
      </c>
      <c r="B847" s="0" t="s">
        <v>48</v>
      </c>
      <c r="C847" s="0" t="s">
        <v>50</v>
      </c>
      <c r="D847" s="0" t="s">
        <v>22</v>
      </c>
      <c r="E847" s="0" t="s">
        <v>9210</v>
      </c>
      <c r="F847" s="0" t="s">
        <v>4556</v>
      </c>
      <c r="G847" s="0" t="s">
        <v>172</v>
      </c>
      <c r="H847" s="0" t="s">
        <v>172</v>
      </c>
      <c r="I847" s="0" t="s">
        <v>173</v>
      </c>
      <c r="J847" s="0" t="s">
        <v>9197</v>
      </c>
      <c r="K847" s="0" t="s">
        <v>9198</v>
      </c>
      <c r="L847" s="0" t="s">
        <v>9204</v>
      </c>
      <c r="M847" s="0" t="s">
        <v>229</v>
      </c>
      <c r="N847" s="0" t="s">
        <v>137</v>
      </c>
      <c r="O847" s="0" t="s">
        <v>172</v>
      </c>
      <c r="P847" s="0" t="s">
        <v>172</v>
      </c>
      <c r="Q847" s="0" t="s">
        <v>173</v>
      </c>
      <c r="R847" s="0" t="s">
        <v>9197</v>
      </c>
      <c r="S847" s="0" t="s">
        <v>9198</v>
      </c>
      <c r="T847" s="0" t="s">
        <v>7043</v>
      </c>
      <c r="U847" s="0" t="s">
        <v>7044</v>
      </c>
      <c r="V847" s="0" t="s">
        <v>764</v>
      </c>
      <c r="W847" s="0" t="s">
        <v>7045</v>
      </c>
      <c r="X847" s="0" t="s">
        <v>7046</v>
      </c>
      <c r="Y847" s="0" t="s">
        <v>7044</v>
      </c>
      <c r="Z847" s="0" t="s">
        <v>9167</v>
      </c>
      <c r="AA847" s="0" t="s">
        <v>9168</v>
      </c>
      <c r="AB847" s="0" t="s">
        <v>9169</v>
      </c>
      <c r="AC847" s="0" t="s">
        <v>62</v>
      </c>
      <c r="AD847" s="0" t="s">
        <v>62</v>
      </c>
      <c r="AE847" s="0" t="s">
        <v>62</v>
      </c>
      <c r="AF847" s="0" t="s">
        <v>7484</v>
      </c>
      <c r="AG847" s="0" t="s">
        <v>8074</v>
      </c>
      <c r="AH847" s="0" t="s">
        <v>7484</v>
      </c>
      <c r="AI847" s="0" t="s">
        <v>9211</v>
      </c>
      <c r="AJ847" s="0" t="s">
        <v>7484</v>
      </c>
      <c r="AK847" s="0" t="s">
        <v>9211</v>
      </c>
      <c r="AL847" s="0" t="s">
        <v>7061</v>
      </c>
    </row>
    <row customHeight="1" ht="11.25">
      <c r="A848" s="0" t="s">
        <v>22</v>
      </c>
      <c r="B848" s="0" t="s">
        <v>48</v>
      </c>
      <c r="C848" s="0" t="s">
        <v>50</v>
      </c>
      <c r="D848" s="0" t="s">
        <v>22</v>
      </c>
      <c r="E848" s="0" t="s">
        <v>9212</v>
      </c>
      <c r="F848" s="0" t="s">
        <v>4556</v>
      </c>
      <c r="G848" s="0" t="s">
        <v>172</v>
      </c>
      <c r="H848" s="0" t="s">
        <v>172</v>
      </c>
      <c r="I848" s="0" t="s">
        <v>173</v>
      </c>
      <c r="J848" s="0" t="s">
        <v>9197</v>
      </c>
      <c r="K848" s="0" t="s">
        <v>9198</v>
      </c>
      <c r="L848" s="0" t="s">
        <v>4590</v>
      </c>
      <c r="M848" s="0" t="s">
        <v>4590</v>
      </c>
      <c r="N848" s="0" t="s">
        <v>137</v>
      </c>
      <c r="O848" s="0" t="s">
        <v>172</v>
      </c>
      <c r="P848" s="0" t="s">
        <v>172</v>
      </c>
      <c r="Q848" s="0" t="s">
        <v>173</v>
      </c>
      <c r="R848" s="0" t="s">
        <v>9197</v>
      </c>
      <c r="S848" s="0" t="s">
        <v>9198</v>
      </c>
      <c r="T848" s="0" t="s">
        <v>7043</v>
      </c>
      <c r="U848" s="0" t="s">
        <v>7044</v>
      </c>
      <c r="V848" s="0" t="s">
        <v>764</v>
      </c>
      <c r="W848" s="0" t="s">
        <v>7045</v>
      </c>
      <c r="X848" s="0" t="s">
        <v>7046</v>
      </c>
      <c r="Y848" s="0" t="s">
        <v>7044</v>
      </c>
      <c r="Z848" s="0" t="s">
        <v>9173</v>
      </c>
      <c r="AA848" s="0" t="s">
        <v>9168</v>
      </c>
      <c r="AB848" s="0" t="s">
        <v>9174</v>
      </c>
      <c r="AC848" s="0" t="s">
        <v>62</v>
      </c>
      <c r="AD848" s="0" t="s">
        <v>62</v>
      </c>
      <c r="AE848" s="0" t="s">
        <v>62</v>
      </c>
      <c r="AF848" s="0" t="s">
        <v>4406</v>
      </c>
      <c r="AG848" s="0" t="s">
        <v>9213</v>
      </c>
      <c r="AH848" s="0" t="s">
        <v>4406</v>
      </c>
      <c r="AI848" s="0" t="s">
        <v>9213</v>
      </c>
      <c r="AJ848" s="0" t="s">
        <v>4406</v>
      </c>
      <c r="AK848" s="0" t="s">
        <v>9213</v>
      </c>
      <c r="AL848" s="0" t="s">
        <v>7061</v>
      </c>
    </row>
    <row customHeight="1" ht="11.25">
      <c r="A849" s="0" t="s">
        <v>22</v>
      </c>
      <c r="B849" s="0" t="s">
        <v>48</v>
      </c>
      <c r="C849" s="0" t="s">
        <v>50</v>
      </c>
      <c r="D849" s="0" t="s">
        <v>22</v>
      </c>
      <c r="E849" s="0" t="s">
        <v>9212</v>
      </c>
      <c r="F849" s="0" t="s">
        <v>4556</v>
      </c>
      <c r="G849" s="0" t="s">
        <v>172</v>
      </c>
      <c r="H849" s="0" t="s">
        <v>172</v>
      </c>
      <c r="I849" s="0" t="s">
        <v>173</v>
      </c>
      <c r="J849" s="0" t="s">
        <v>9197</v>
      </c>
      <c r="K849" s="0" t="s">
        <v>9198</v>
      </c>
      <c r="L849" s="0" t="s">
        <v>4590</v>
      </c>
      <c r="M849" s="0" t="s">
        <v>4590</v>
      </c>
      <c r="N849" s="0" t="s">
        <v>137</v>
      </c>
      <c r="O849" s="0" t="s">
        <v>172</v>
      </c>
      <c r="P849" s="0" t="s">
        <v>172</v>
      </c>
      <c r="Q849" s="0" t="s">
        <v>173</v>
      </c>
      <c r="R849" s="0" t="s">
        <v>9197</v>
      </c>
      <c r="S849" s="0" t="s">
        <v>9198</v>
      </c>
      <c r="T849" s="0" t="s">
        <v>7043</v>
      </c>
      <c r="U849" s="0" t="s">
        <v>7044</v>
      </c>
      <c r="V849" s="0" t="s">
        <v>764</v>
      </c>
      <c r="W849" s="0" t="s">
        <v>7045</v>
      </c>
      <c r="X849" s="0" t="s">
        <v>7046</v>
      </c>
      <c r="Y849" s="0" t="s">
        <v>7044</v>
      </c>
      <c r="Z849" s="0" t="s">
        <v>9173</v>
      </c>
      <c r="AA849" s="0" t="s">
        <v>9168</v>
      </c>
      <c r="AB849" s="0" t="s">
        <v>9174</v>
      </c>
      <c r="AC849" s="0" t="s">
        <v>62</v>
      </c>
      <c r="AD849" s="0" t="s">
        <v>62</v>
      </c>
      <c r="AE849" s="0" t="s">
        <v>62</v>
      </c>
      <c r="AF849" s="0" t="s">
        <v>4406</v>
      </c>
      <c r="AG849" s="0" t="s">
        <v>9213</v>
      </c>
      <c r="AH849" s="0" t="s">
        <v>4406</v>
      </c>
      <c r="AI849" s="0" t="s">
        <v>9214</v>
      </c>
      <c r="AJ849" s="0" t="s">
        <v>4406</v>
      </c>
      <c r="AK849" s="0" t="s">
        <v>9214</v>
      </c>
      <c r="AL849" s="0" t="s">
        <v>7061</v>
      </c>
    </row>
    <row customHeight="1" ht="11.25">
      <c r="A850" s="0" t="s">
        <v>22</v>
      </c>
      <c r="B850" s="0" t="s">
        <v>48</v>
      </c>
      <c r="C850" s="0" t="s">
        <v>50</v>
      </c>
      <c r="D850" s="0" t="s">
        <v>22</v>
      </c>
      <c r="E850" s="0" t="s">
        <v>9215</v>
      </c>
      <c r="F850" s="0" t="s">
        <v>4556</v>
      </c>
      <c r="G850" s="0" t="s">
        <v>172</v>
      </c>
      <c r="H850" s="0" t="s">
        <v>172</v>
      </c>
      <c r="I850" s="0" t="s">
        <v>173</v>
      </c>
      <c r="J850" s="0" t="s">
        <v>9216</v>
      </c>
      <c r="K850" s="0" t="s">
        <v>9217</v>
      </c>
      <c r="L850" s="0" t="s">
        <v>4669</v>
      </c>
      <c r="M850" s="0" t="s">
        <v>174</v>
      </c>
      <c r="N850" s="0" t="s">
        <v>137</v>
      </c>
      <c r="O850" s="0" t="s">
        <v>172</v>
      </c>
      <c r="P850" s="0" t="s">
        <v>172</v>
      </c>
      <c r="Q850" s="0" t="s">
        <v>173</v>
      </c>
      <c r="R850" s="0" t="s">
        <v>9216</v>
      </c>
      <c r="S850" s="0" t="s">
        <v>9217</v>
      </c>
      <c r="T850" s="0" t="s">
        <v>7043</v>
      </c>
      <c r="U850" s="0" t="s">
        <v>7044</v>
      </c>
      <c r="V850" s="0" t="s">
        <v>764</v>
      </c>
      <c r="W850" s="0" t="s">
        <v>7045</v>
      </c>
      <c r="X850" s="0" t="s">
        <v>7046</v>
      </c>
      <c r="Y850" s="0" t="s">
        <v>7044</v>
      </c>
      <c r="Z850" s="0" t="s">
        <v>9167</v>
      </c>
      <c r="AA850" s="0" t="s">
        <v>9168</v>
      </c>
      <c r="AB850" s="0" t="s">
        <v>9169</v>
      </c>
      <c r="AC850" s="0" t="s">
        <v>62</v>
      </c>
      <c r="AD850" s="0" t="s">
        <v>62</v>
      </c>
      <c r="AE850" s="0" t="s">
        <v>62</v>
      </c>
      <c r="AF850" s="0" t="s">
        <v>7141</v>
      </c>
      <c r="AG850" s="0" t="s">
        <v>9218</v>
      </c>
      <c r="AH850" s="0" t="s">
        <v>7141</v>
      </c>
      <c r="AI850" s="0" t="s">
        <v>7185</v>
      </c>
      <c r="AJ850" s="0" t="s">
        <v>7141</v>
      </c>
      <c r="AK850" s="0" t="s">
        <v>7185</v>
      </c>
      <c r="AL850" s="0" t="s">
        <v>7061</v>
      </c>
    </row>
    <row customHeight="1" ht="11.25">
      <c r="A851" s="0" t="s">
        <v>22</v>
      </c>
      <c r="B851" s="0" t="s">
        <v>48</v>
      </c>
      <c r="C851" s="0" t="s">
        <v>50</v>
      </c>
      <c r="D851" s="0" t="s">
        <v>22</v>
      </c>
      <c r="E851" s="0" t="s">
        <v>9215</v>
      </c>
      <c r="F851" s="0" t="s">
        <v>4556</v>
      </c>
      <c r="G851" s="0" t="s">
        <v>172</v>
      </c>
      <c r="H851" s="0" t="s">
        <v>172</v>
      </c>
      <c r="I851" s="0" t="s">
        <v>173</v>
      </c>
      <c r="J851" s="0" t="s">
        <v>9216</v>
      </c>
      <c r="K851" s="0" t="s">
        <v>9217</v>
      </c>
      <c r="L851" s="0" t="s">
        <v>4669</v>
      </c>
      <c r="M851" s="0" t="s">
        <v>174</v>
      </c>
      <c r="N851" s="0" t="s">
        <v>137</v>
      </c>
      <c r="O851" s="0" t="s">
        <v>172</v>
      </c>
      <c r="P851" s="0" t="s">
        <v>172</v>
      </c>
      <c r="Q851" s="0" t="s">
        <v>173</v>
      </c>
      <c r="R851" s="0" t="s">
        <v>9216</v>
      </c>
      <c r="S851" s="0" t="s">
        <v>9217</v>
      </c>
      <c r="T851" s="0" t="s">
        <v>7043</v>
      </c>
      <c r="U851" s="0" t="s">
        <v>7044</v>
      </c>
      <c r="V851" s="0" t="s">
        <v>764</v>
      </c>
      <c r="W851" s="0" t="s">
        <v>7045</v>
      </c>
      <c r="X851" s="0" t="s">
        <v>7046</v>
      </c>
      <c r="Y851" s="0" t="s">
        <v>7044</v>
      </c>
      <c r="Z851" s="0" t="s">
        <v>9167</v>
      </c>
      <c r="AA851" s="0" t="s">
        <v>9168</v>
      </c>
      <c r="AB851" s="0" t="s">
        <v>9169</v>
      </c>
      <c r="AC851" s="0" t="s">
        <v>62</v>
      </c>
      <c r="AD851" s="0" t="s">
        <v>62</v>
      </c>
      <c r="AE851" s="0" t="s">
        <v>62</v>
      </c>
      <c r="AF851" s="0" t="s">
        <v>7141</v>
      </c>
      <c r="AG851" s="0" t="s">
        <v>9218</v>
      </c>
      <c r="AH851" s="0" t="s">
        <v>7141</v>
      </c>
      <c r="AI851" s="0" t="s">
        <v>7185</v>
      </c>
      <c r="AJ851" s="0" t="s">
        <v>7141</v>
      </c>
      <c r="AK851" s="0" t="s">
        <v>7185</v>
      </c>
      <c r="AL851" s="0" t="s">
        <v>7061</v>
      </c>
    </row>
    <row customHeight="1" ht="11.25">
      <c r="A852" s="0" t="s">
        <v>22</v>
      </c>
      <c r="B852" s="0" t="s">
        <v>48</v>
      </c>
      <c r="C852" s="0" t="s">
        <v>50</v>
      </c>
      <c r="D852" s="0" t="s">
        <v>22</v>
      </c>
      <c r="E852" s="0" t="s">
        <v>9219</v>
      </c>
      <c r="F852" s="0" t="s">
        <v>4556</v>
      </c>
      <c r="G852" s="0" t="s">
        <v>172</v>
      </c>
      <c r="H852" s="0" t="s">
        <v>172</v>
      </c>
      <c r="I852" s="0" t="s">
        <v>173</v>
      </c>
      <c r="J852" s="0" t="s">
        <v>9220</v>
      </c>
      <c r="K852" s="0" t="s">
        <v>9221</v>
      </c>
      <c r="L852" s="0" t="s">
        <v>8917</v>
      </c>
      <c r="M852" s="0" t="s">
        <v>174</v>
      </c>
      <c r="N852" s="0" t="s">
        <v>137</v>
      </c>
      <c r="O852" s="0" t="s">
        <v>172</v>
      </c>
      <c r="P852" s="0" t="s">
        <v>172</v>
      </c>
      <c r="Q852" s="0" t="s">
        <v>173</v>
      </c>
      <c r="R852" s="0" t="s">
        <v>9220</v>
      </c>
      <c r="S852" s="0" t="s">
        <v>9221</v>
      </c>
      <c r="T852" s="0" t="s">
        <v>7043</v>
      </c>
      <c r="U852" s="0" t="s">
        <v>7044</v>
      </c>
      <c r="V852" s="0" t="s">
        <v>764</v>
      </c>
      <c r="W852" s="0" t="s">
        <v>7045</v>
      </c>
      <c r="X852" s="0" t="s">
        <v>7046</v>
      </c>
      <c r="Y852" s="0" t="s">
        <v>7044</v>
      </c>
      <c r="Z852" s="0" t="s">
        <v>9167</v>
      </c>
      <c r="AA852" s="0" t="s">
        <v>9168</v>
      </c>
      <c r="AB852" s="0" t="s">
        <v>9169</v>
      </c>
      <c r="AC852" s="0" t="s">
        <v>62</v>
      </c>
      <c r="AD852" s="0" t="s">
        <v>62</v>
      </c>
      <c r="AE852" s="0" t="s">
        <v>62</v>
      </c>
      <c r="AF852" s="0" t="s">
        <v>7210</v>
      </c>
      <c r="AG852" s="0" t="s">
        <v>7211</v>
      </c>
      <c r="AH852" s="0" t="s">
        <v>7210</v>
      </c>
      <c r="AI852" s="0" t="s">
        <v>9222</v>
      </c>
      <c r="AJ852" s="0" t="s">
        <v>7210</v>
      </c>
      <c r="AK852" s="0" t="s">
        <v>9222</v>
      </c>
      <c r="AL852" s="0" t="s">
        <v>7061</v>
      </c>
    </row>
    <row customHeight="1" ht="11.25">
      <c r="A853" s="0" t="s">
        <v>22</v>
      </c>
      <c r="B853" s="0" t="s">
        <v>48</v>
      </c>
      <c r="C853" s="0" t="s">
        <v>50</v>
      </c>
      <c r="D853" s="0" t="s">
        <v>22</v>
      </c>
      <c r="E853" s="0" t="s">
        <v>9219</v>
      </c>
      <c r="F853" s="0" t="s">
        <v>4556</v>
      </c>
      <c r="G853" s="0" t="s">
        <v>172</v>
      </c>
      <c r="H853" s="0" t="s">
        <v>172</v>
      </c>
      <c r="I853" s="0" t="s">
        <v>173</v>
      </c>
      <c r="J853" s="0" t="s">
        <v>9220</v>
      </c>
      <c r="K853" s="0" t="s">
        <v>9221</v>
      </c>
      <c r="L853" s="0" t="s">
        <v>8917</v>
      </c>
      <c r="M853" s="0" t="s">
        <v>174</v>
      </c>
      <c r="N853" s="0" t="s">
        <v>137</v>
      </c>
      <c r="O853" s="0" t="s">
        <v>172</v>
      </c>
      <c r="P853" s="0" t="s">
        <v>172</v>
      </c>
      <c r="Q853" s="0" t="s">
        <v>173</v>
      </c>
      <c r="R853" s="0" t="s">
        <v>9220</v>
      </c>
      <c r="S853" s="0" t="s">
        <v>9221</v>
      </c>
      <c r="T853" s="0" t="s">
        <v>7043</v>
      </c>
      <c r="U853" s="0" t="s">
        <v>7044</v>
      </c>
      <c r="V853" s="0" t="s">
        <v>764</v>
      </c>
      <c r="W853" s="0" t="s">
        <v>7045</v>
      </c>
      <c r="X853" s="0" t="s">
        <v>7046</v>
      </c>
      <c r="Y853" s="0" t="s">
        <v>7044</v>
      </c>
      <c r="Z853" s="0" t="s">
        <v>9167</v>
      </c>
      <c r="AA853" s="0" t="s">
        <v>9168</v>
      </c>
      <c r="AB853" s="0" t="s">
        <v>9169</v>
      </c>
      <c r="AC853" s="0" t="s">
        <v>62</v>
      </c>
      <c r="AD853" s="0" t="s">
        <v>62</v>
      </c>
      <c r="AE853" s="0" t="s">
        <v>62</v>
      </c>
      <c r="AF853" s="0" t="s">
        <v>7210</v>
      </c>
      <c r="AG853" s="0" t="s">
        <v>7211</v>
      </c>
      <c r="AH853" s="0" t="s">
        <v>7210</v>
      </c>
      <c r="AI853" s="0" t="s">
        <v>9222</v>
      </c>
      <c r="AJ853" s="0" t="s">
        <v>7210</v>
      </c>
      <c r="AK853" s="0" t="s">
        <v>9222</v>
      </c>
      <c r="AL853" s="0" t="s">
        <v>7061</v>
      </c>
    </row>
    <row customHeight="1" ht="11.25">
      <c r="A854" s="0" t="s">
        <v>22</v>
      </c>
      <c r="B854" s="0" t="s">
        <v>48</v>
      </c>
      <c r="C854" s="0" t="s">
        <v>50</v>
      </c>
      <c r="D854" s="0" t="s">
        <v>22</v>
      </c>
      <c r="E854" s="0" t="s">
        <v>9223</v>
      </c>
      <c r="F854" s="0" t="s">
        <v>4556</v>
      </c>
      <c r="G854" s="0" t="s">
        <v>172</v>
      </c>
      <c r="H854" s="0" t="s">
        <v>172</v>
      </c>
      <c r="I854" s="0" t="s">
        <v>173</v>
      </c>
      <c r="J854" s="0" t="s">
        <v>9224</v>
      </c>
      <c r="K854" s="0" t="s">
        <v>9225</v>
      </c>
      <c r="L854" s="0" t="s">
        <v>7885</v>
      </c>
      <c r="M854" s="0" t="s">
        <v>203</v>
      </c>
      <c r="N854" s="0" t="s">
        <v>137</v>
      </c>
      <c r="O854" s="0" t="s">
        <v>172</v>
      </c>
      <c r="P854" s="0" t="s">
        <v>172</v>
      </c>
      <c r="Q854" s="0" t="s">
        <v>173</v>
      </c>
      <c r="R854" s="0" t="s">
        <v>9224</v>
      </c>
      <c r="S854" s="0" t="s">
        <v>9225</v>
      </c>
      <c r="T854" s="0" t="s">
        <v>7043</v>
      </c>
      <c r="U854" s="0" t="s">
        <v>7044</v>
      </c>
      <c r="V854" s="0" t="s">
        <v>764</v>
      </c>
      <c r="W854" s="0" t="s">
        <v>7045</v>
      </c>
      <c r="X854" s="0" t="s">
        <v>7046</v>
      </c>
      <c r="Y854" s="0" t="s">
        <v>7044</v>
      </c>
      <c r="Z854" s="0" t="s">
        <v>9226</v>
      </c>
      <c r="AA854" s="0" t="s">
        <v>9168</v>
      </c>
      <c r="AB854" s="0" t="s">
        <v>9227</v>
      </c>
      <c r="AC854" s="0" t="s">
        <v>62</v>
      </c>
      <c r="AD854" s="0" t="s">
        <v>62</v>
      </c>
      <c r="AE854" s="0" t="s">
        <v>62</v>
      </c>
      <c r="AF854" s="0" t="s">
        <v>9228</v>
      </c>
      <c r="AG854" s="0" t="s">
        <v>7066</v>
      </c>
      <c r="AH854" s="0" t="s">
        <v>9229</v>
      </c>
      <c r="AI854" s="0" t="s">
        <v>9230</v>
      </c>
      <c r="AJ854" s="0" t="s">
        <v>9229</v>
      </c>
      <c r="AK854" s="0" t="s">
        <v>9230</v>
      </c>
      <c r="AL854" s="0" t="s">
        <v>7061</v>
      </c>
    </row>
    <row customHeight="1" ht="11.25">
      <c r="A855" s="0" t="s">
        <v>22</v>
      </c>
      <c r="B855" s="0" t="s">
        <v>48</v>
      </c>
      <c r="C855" s="0" t="s">
        <v>50</v>
      </c>
      <c r="D855" s="0" t="s">
        <v>22</v>
      </c>
      <c r="E855" s="0" t="s">
        <v>9223</v>
      </c>
      <c r="F855" s="0" t="s">
        <v>4556</v>
      </c>
      <c r="G855" s="0" t="s">
        <v>172</v>
      </c>
      <c r="H855" s="0" t="s">
        <v>172</v>
      </c>
      <c r="I855" s="0" t="s">
        <v>173</v>
      </c>
      <c r="J855" s="0" t="s">
        <v>9224</v>
      </c>
      <c r="K855" s="0" t="s">
        <v>9225</v>
      </c>
      <c r="L855" s="0" t="s">
        <v>7885</v>
      </c>
      <c r="M855" s="0" t="s">
        <v>203</v>
      </c>
      <c r="N855" s="0" t="s">
        <v>137</v>
      </c>
      <c r="O855" s="0" t="s">
        <v>172</v>
      </c>
      <c r="P855" s="0" t="s">
        <v>172</v>
      </c>
      <c r="Q855" s="0" t="s">
        <v>173</v>
      </c>
      <c r="R855" s="0" t="s">
        <v>9224</v>
      </c>
      <c r="S855" s="0" t="s">
        <v>9225</v>
      </c>
      <c r="T855" s="0" t="s">
        <v>7043</v>
      </c>
      <c r="U855" s="0" t="s">
        <v>7044</v>
      </c>
      <c r="V855" s="0" t="s">
        <v>764</v>
      </c>
      <c r="W855" s="0" t="s">
        <v>7045</v>
      </c>
      <c r="X855" s="0" t="s">
        <v>7046</v>
      </c>
      <c r="Y855" s="0" t="s">
        <v>7044</v>
      </c>
      <c r="Z855" s="0" t="s">
        <v>9226</v>
      </c>
      <c r="AA855" s="0" t="s">
        <v>9168</v>
      </c>
      <c r="AB855" s="0" t="s">
        <v>9227</v>
      </c>
      <c r="AC855" s="0" t="s">
        <v>62</v>
      </c>
      <c r="AD855" s="0" t="s">
        <v>62</v>
      </c>
      <c r="AE855" s="0" t="s">
        <v>62</v>
      </c>
      <c r="AF855" s="0" t="s">
        <v>9228</v>
      </c>
      <c r="AG855" s="0" t="s">
        <v>7066</v>
      </c>
      <c r="AH855" s="0" t="s">
        <v>9229</v>
      </c>
      <c r="AI855" s="0" t="s">
        <v>9230</v>
      </c>
      <c r="AJ855" s="0" t="s">
        <v>9229</v>
      </c>
      <c r="AK855" s="0" t="s">
        <v>9230</v>
      </c>
      <c r="AL855" s="0" t="s">
        <v>7061</v>
      </c>
    </row>
    <row customHeight="1" ht="11.25">
      <c r="A856" s="0" t="s">
        <v>22</v>
      </c>
      <c r="B856" s="0" t="s">
        <v>48</v>
      </c>
      <c r="C856" s="0" t="s">
        <v>50</v>
      </c>
      <c r="D856" s="0" t="s">
        <v>22</v>
      </c>
      <c r="E856" s="0" t="s">
        <v>9231</v>
      </c>
      <c r="F856" s="0" t="s">
        <v>4556</v>
      </c>
      <c r="G856" s="0" t="s">
        <v>172</v>
      </c>
      <c r="H856" s="0" t="s">
        <v>172</v>
      </c>
      <c r="I856" s="0" t="s">
        <v>173</v>
      </c>
      <c r="J856" s="0" t="s">
        <v>9232</v>
      </c>
      <c r="K856" s="0" t="s">
        <v>9233</v>
      </c>
      <c r="L856" s="0" t="s">
        <v>7609</v>
      </c>
      <c r="M856" s="0" t="s">
        <v>93</v>
      </c>
      <c r="N856" s="0" t="s">
        <v>137</v>
      </c>
      <c r="O856" s="0" t="s">
        <v>172</v>
      </c>
      <c r="P856" s="0" t="s">
        <v>172</v>
      </c>
      <c r="Q856" s="0" t="s">
        <v>173</v>
      </c>
      <c r="R856" s="0" t="s">
        <v>9232</v>
      </c>
      <c r="S856" s="0" t="s">
        <v>9233</v>
      </c>
      <c r="T856" s="0" t="s">
        <v>7043</v>
      </c>
      <c r="U856" s="0" t="s">
        <v>7044</v>
      </c>
      <c r="V856" s="0" t="s">
        <v>764</v>
      </c>
      <c r="W856" s="0" t="s">
        <v>7045</v>
      </c>
      <c r="X856" s="0" t="s">
        <v>7046</v>
      </c>
      <c r="Y856" s="0" t="s">
        <v>7044</v>
      </c>
      <c r="Z856" s="0" t="s">
        <v>9167</v>
      </c>
      <c r="AA856" s="0" t="s">
        <v>9168</v>
      </c>
      <c r="AB856" s="0" t="s">
        <v>9169</v>
      </c>
      <c r="AC856" s="0" t="s">
        <v>62</v>
      </c>
      <c r="AD856" s="0" t="s">
        <v>62</v>
      </c>
      <c r="AE856" s="0" t="s">
        <v>62</v>
      </c>
      <c r="AF856" s="0" t="s">
        <v>9234</v>
      </c>
      <c r="AG856" s="0" t="s">
        <v>9235</v>
      </c>
      <c r="AH856" s="0" t="s">
        <v>9234</v>
      </c>
      <c r="AI856" s="0" t="s">
        <v>9236</v>
      </c>
      <c r="AJ856" s="0" t="s">
        <v>9234</v>
      </c>
      <c r="AK856" s="0" t="s">
        <v>9236</v>
      </c>
      <c r="AL856" s="0" t="s">
        <v>7061</v>
      </c>
    </row>
    <row customHeight="1" ht="11.25">
      <c r="A857" s="0" t="s">
        <v>22</v>
      </c>
      <c r="B857" s="0" t="s">
        <v>48</v>
      </c>
      <c r="C857" s="0" t="s">
        <v>50</v>
      </c>
      <c r="D857" s="0" t="s">
        <v>22</v>
      </c>
      <c r="E857" s="0" t="s">
        <v>9231</v>
      </c>
      <c r="F857" s="0" t="s">
        <v>4556</v>
      </c>
      <c r="G857" s="0" t="s">
        <v>172</v>
      </c>
      <c r="H857" s="0" t="s">
        <v>172</v>
      </c>
      <c r="I857" s="0" t="s">
        <v>173</v>
      </c>
      <c r="J857" s="0" t="s">
        <v>9232</v>
      </c>
      <c r="K857" s="0" t="s">
        <v>9233</v>
      </c>
      <c r="L857" s="0" t="s">
        <v>7609</v>
      </c>
      <c r="M857" s="0" t="s">
        <v>93</v>
      </c>
      <c r="N857" s="0" t="s">
        <v>137</v>
      </c>
      <c r="O857" s="0" t="s">
        <v>172</v>
      </c>
      <c r="P857" s="0" t="s">
        <v>172</v>
      </c>
      <c r="Q857" s="0" t="s">
        <v>173</v>
      </c>
      <c r="R857" s="0" t="s">
        <v>9232</v>
      </c>
      <c r="S857" s="0" t="s">
        <v>9233</v>
      </c>
      <c r="T857" s="0" t="s">
        <v>7043</v>
      </c>
      <c r="U857" s="0" t="s">
        <v>7044</v>
      </c>
      <c r="V857" s="0" t="s">
        <v>764</v>
      </c>
      <c r="W857" s="0" t="s">
        <v>7045</v>
      </c>
      <c r="X857" s="0" t="s">
        <v>7046</v>
      </c>
      <c r="Y857" s="0" t="s">
        <v>7044</v>
      </c>
      <c r="Z857" s="0" t="s">
        <v>9167</v>
      </c>
      <c r="AA857" s="0" t="s">
        <v>9168</v>
      </c>
      <c r="AB857" s="0" t="s">
        <v>9169</v>
      </c>
      <c r="AC857" s="0" t="s">
        <v>62</v>
      </c>
      <c r="AD857" s="0" t="s">
        <v>62</v>
      </c>
      <c r="AE857" s="0" t="s">
        <v>62</v>
      </c>
      <c r="AF857" s="0" t="s">
        <v>9234</v>
      </c>
      <c r="AG857" s="0" t="s">
        <v>9235</v>
      </c>
      <c r="AH857" s="0" t="s">
        <v>9234</v>
      </c>
      <c r="AI857" s="0" t="s">
        <v>9236</v>
      </c>
      <c r="AJ857" s="0" t="s">
        <v>9234</v>
      </c>
      <c r="AK857" s="0" t="s">
        <v>9236</v>
      </c>
      <c r="AL857" s="0" t="s">
        <v>7061</v>
      </c>
    </row>
    <row customHeight="1" ht="11.25">
      <c r="A858" s="0" t="s">
        <v>22</v>
      </c>
      <c r="B858" s="0" t="s">
        <v>48</v>
      </c>
      <c r="C858" s="0" t="s">
        <v>50</v>
      </c>
      <c r="D858" s="0" t="s">
        <v>22</v>
      </c>
      <c r="E858" s="0" t="s">
        <v>9237</v>
      </c>
      <c r="F858" s="0" t="s">
        <v>4556</v>
      </c>
      <c r="G858" s="0" t="s">
        <v>172</v>
      </c>
      <c r="H858" s="0" t="s">
        <v>172</v>
      </c>
      <c r="I858" s="0" t="s">
        <v>173</v>
      </c>
      <c r="J858" s="0" t="s">
        <v>9238</v>
      </c>
      <c r="K858" s="0" t="s">
        <v>9239</v>
      </c>
      <c r="L858" s="0" t="s">
        <v>4669</v>
      </c>
      <c r="M858" s="0" t="s">
        <v>137</v>
      </c>
      <c r="N858" s="0" t="s">
        <v>137</v>
      </c>
      <c r="O858" s="0" t="s">
        <v>172</v>
      </c>
      <c r="P858" s="0" t="s">
        <v>172</v>
      </c>
      <c r="Q858" s="0" t="s">
        <v>173</v>
      </c>
      <c r="R858" s="0" t="s">
        <v>9238</v>
      </c>
      <c r="S858" s="0" t="s">
        <v>9239</v>
      </c>
      <c r="T858" s="0" t="s">
        <v>7043</v>
      </c>
      <c r="U858" s="0" t="s">
        <v>7044</v>
      </c>
      <c r="V858" s="0" t="s">
        <v>764</v>
      </c>
      <c r="W858" s="0" t="s">
        <v>7045</v>
      </c>
      <c r="X858" s="0" t="s">
        <v>7046</v>
      </c>
      <c r="Y858" s="0" t="s">
        <v>7044</v>
      </c>
      <c r="Z858" s="0" t="s">
        <v>9167</v>
      </c>
      <c r="AA858" s="0" t="s">
        <v>9168</v>
      </c>
      <c r="AB858" s="0" t="s">
        <v>9169</v>
      </c>
      <c r="AC858" s="0" t="s">
        <v>62</v>
      </c>
      <c r="AD858" s="0" t="s">
        <v>62</v>
      </c>
      <c r="AE858" s="0" t="s">
        <v>62</v>
      </c>
      <c r="AF858" s="0" t="s">
        <v>7670</v>
      </c>
      <c r="AG858" s="0" t="s">
        <v>9240</v>
      </c>
      <c r="AH858" s="0" t="s">
        <v>7670</v>
      </c>
      <c r="AI858" s="0" t="s">
        <v>9240</v>
      </c>
      <c r="AJ858" s="0" t="s">
        <v>7670</v>
      </c>
      <c r="AK858" s="0" t="s">
        <v>9240</v>
      </c>
      <c r="AL858" s="0" t="s">
        <v>7061</v>
      </c>
    </row>
    <row customHeight="1" ht="11.25">
      <c r="A859" s="0" t="s">
        <v>22</v>
      </c>
      <c r="B859" s="0" t="s">
        <v>48</v>
      </c>
      <c r="C859" s="0" t="s">
        <v>50</v>
      </c>
      <c r="D859" s="0" t="s">
        <v>22</v>
      </c>
      <c r="E859" s="0" t="s">
        <v>9237</v>
      </c>
      <c r="F859" s="0" t="s">
        <v>4556</v>
      </c>
      <c r="G859" s="0" t="s">
        <v>172</v>
      </c>
      <c r="H859" s="0" t="s">
        <v>172</v>
      </c>
      <c r="I859" s="0" t="s">
        <v>173</v>
      </c>
      <c r="J859" s="0" t="s">
        <v>9238</v>
      </c>
      <c r="K859" s="0" t="s">
        <v>9239</v>
      </c>
      <c r="L859" s="0" t="s">
        <v>4669</v>
      </c>
      <c r="M859" s="0" t="s">
        <v>137</v>
      </c>
      <c r="N859" s="0" t="s">
        <v>137</v>
      </c>
      <c r="O859" s="0" t="s">
        <v>172</v>
      </c>
      <c r="P859" s="0" t="s">
        <v>172</v>
      </c>
      <c r="Q859" s="0" t="s">
        <v>173</v>
      </c>
      <c r="R859" s="0" t="s">
        <v>9238</v>
      </c>
      <c r="S859" s="0" t="s">
        <v>9239</v>
      </c>
      <c r="T859" s="0" t="s">
        <v>7043</v>
      </c>
      <c r="U859" s="0" t="s">
        <v>7044</v>
      </c>
      <c r="V859" s="0" t="s">
        <v>764</v>
      </c>
      <c r="W859" s="0" t="s">
        <v>7045</v>
      </c>
      <c r="X859" s="0" t="s">
        <v>7046</v>
      </c>
      <c r="Y859" s="0" t="s">
        <v>7044</v>
      </c>
      <c r="Z859" s="0" t="s">
        <v>9167</v>
      </c>
      <c r="AA859" s="0" t="s">
        <v>9168</v>
      </c>
      <c r="AB859" s="0" t="s">
        <v>9169</v>
      </c>
      <c r="AC859" s="0" t="s">
        <v>62</v>
      </c>
      <c r="AD859" s="0" t="s">
        <v>62</v>
      </c>
      <c r="AE859" s="0" t="s">
        <v>62</v>
      </c>
      <c r="AF859" s="0" t="s">
        <v>7670</v>
      </c>
      <c r="AG859" s="0" t="s">
        <v>9240</v>
      </c>
      <c r="AH859" s="0" t="s">
        <v>7670</v>
      </c>
      <c r="AI859" s="0" t="s">
        <v>9240</v>
      </c>
      <c r="AJ859" s="0" t="s">
        <v>7670</v>
      </c>
      <c r="AK859" s="0" t="s">
        <v>9240</v>
      </c>
      <c r="AL859" s="0" t="s">
        <v>7061</v>
      </c>
    </row>
    <row customHeight="1" ht="11.25">
      <c r="A860" s="0" t="s">
        <v>22</v>
      </c>
      <c r="B860" s="0" t="s">
        <v>48</v>
      </c>
      <c r="C860" s="0" t="s">
        <v>50</v>
      </c>
      <c r="D860" s="0" t="s">
        <v>22</v>
      </c>
      <c r="E860" s="0" t="s">
        <v>9241</v>
      </c>
      <c r="F860" s="0" t="s">
        <v>4556</v>
      </c>
      <c r="G860" s="0" t="s">
        <v>206</v>
      </c>
      <c r="H860" s="0" t="s">
        <v>206</v>
      </c>
      <c r="I860" s="0" t="s">
        <v>207</v>
      </c>
      <c r="J860" s="0" t="s">
        <v>9242</v>
      </c>
      <c r="K860" s="0" t="s">
        <v>9243</v>
      </c>
      <c r="L860" s="0" t="s">
        <v>7674</v>
      </c>
      <c r="M860" s="0" t="s">
        <v>7553</v>
      </c>
      <c r="N860" s="0" t="s">
        <v>137</v>
      </c>
      <c r="O860" s="0" t="s">
        <v>206</v>
      </c>
      <c r="P860" s="0" t="s">
        <v>206</v>
      </c>
      <c r="Q860" s="0" t="s">
        <v>207</v>
      </c>
      <c r="R860" s="0" t="s">
        <v>9242</v>
      </c>
      <c r="S860" s="0" t="s">
        <v>9243</v>
      </c>
      <c r="T860" s="0" t="s">
        <v>7043</v>
      </c>
      <c r="U860" s="0" t="s">
        <v>7044</v>
      </c>
      <c r="V860" s="0" t="s">
        <v>764</v>
      </c>
      <c r="W860" s="0" t="s">
        <v>7045</v>
      </c>
      <c r="X860" s="0" t="s">
        <v>7046</v>
      </c>
      <c r="Y860" s="0" t="s">
        <v>7044</v>
      </c>
      <c r="Z860" s="0" t="s">
        <v>9244</v>
      </c>
      <c r="AA860" s="0" t="s">
        <v>9245</v>
      </c>
      <c r="AB860" s="0" t="s">
        <v>9246</v>
      </c>
      <c r="AC860" s="0" t="s">
        <v>62</v>
      </c>
      <c r="AD860" s="0" t="s">
        <v>62</v>
      </c>
      <c r="AE860" s="0" t="s">
        <v>62</v>
      </c>
      <c r="AF860" s="0" t="s">
        <v>4700</v>
      </c>
      <c r="AG860" s="0" t="s">
        <v>9247</v>
      </c>
      <c r="AH860" s="0" t="s">
        <v>9248</v>
      </c>
      <c r="AI860" s="0" t="s">
        <v>7354</v>
      </c>
      <c r="AJ860" s="0" t="s">
        <v>9248</v>
      </c>
      <c r="AK860" s="0" t="s">
        <v>7354</v>
      </c>
      <c r="AL860" s="0" t="s">
        <v>7061</v>
      </c>
    </row>
    <row customHeight="1" ht="11.25">
      <c r="A861" s="0" t="s">
        <v>22</v>
      </c>
      <c r="B861" s="0" t="s">
        <v>48</v>
      </c>
      <c r="C861" s="0" t="s">
        <v>50</v>
      </c>
      <c r="D861" s="0" t="s">
        <v>22</v>
      </c>
      <c r="E861" s="0" t="s">
        <v>9241</v>
      </c>
      <c r="F861" s="0" t="s">
        <v>4556</v>
      </c>
      <c r="G861" s="0" t="s">
        <v>206</v>
      </c>
      <c r="H861" s="0" t="s">
        <v>206</v>
      </c>
      <c r="I861" s="0" t="s">
        <v>207</v>
      </c>
      <c r="J861" s="0" t="s">
        <v>9242</v>
      </c>
      <c r="K861" s="0" t="s">
        <v>9243</v>
      </c>
      <c r="L861" s="0" t="s">
        <v>7674</v>
      </c>
      <c r="M861" s="0" t="s">
        <v>7553</v>
      </c>
      <c r="N861" s="0" t="s">
        <v>137</v>
      </c>
      <c r="O861" s="0" t="s">
        <v>206</v>
      </c>
      <c r="P861" s="0" t="s">
        <v>206</v>
      </c>
      <c r="Q861" s="0" t="s">
        <v>207</v>
      </c>
      <c r="R861" s="0" t="s">
        <v>9242</v>
      </c>
      <c r="S861" s="0" t="s">
        <v>9243</v>
      </c>
      <c r="T861" s="0" t="s">
        <v>7043</v>
      </c>
      <c r="U861" s="0" t="s">
        <v>7044</v>
      </c>
      <c r="V861" s="0" t="s">
        <v>764</v>
      </c>
      <c r="W861" s="0" t="s">
        <v>7045</v>
      </c>
      <c r="X861" s="0" t="s">
        <v>7046</v>
      </c>
      <c r="Y861" s="0" t="s">
        <v>7044</v>
      </c>
      <c r="Z861" s="0" t="s">
        <v>9244</v>
      </c>
      <c r="AA861" s="0" t="s">
        <v>9245</v>
      </c>
      <c r="AB861" s="0" t="s">
        <v>9246</v>
      </c>
      <c r="AC861" s="0" t="s">
        <v>62</v>
      </c>
      <c r="AD861" s="0" t="s">
        <v>62</v>
      </c>
      <c r="AE861" s="0" t="s">
        <v>62</v>
      </c>
      <c r="AF861" s="0" t="s">
        <v>4700</v>
      </c>
      <c r="AG861" s="0" t="s">
        <v>9247</v>
      </c>
      <c r="AH861" s="0" t="s">
        <v>4700</v>
      </c>
      <c r="AI861" s="0" t="s">
        <v>9247</v>
      </c>
      <c r="AJ861" s="0" t="s">
        <v>4700</v>
      </c>
      <c r="AK861" s="0" t="s">
        <v>9247</v>
      </c>
      <c r="AL861" s="0" t="s">
        <v>7061</v>
      </c>
    </row>
    <row customHeight="1" ht="11.25">
      <c r="A862" s="0" t="s">
        <v>22</v>
      </c>
      <c r="B862" s="0" t="s">
        <v>48</v>
      </c>
      <c r="C862" s="0" t="s">
        <v>50</v>
      </c>
      <c r="D862" s="0" t="s">
        <v>22</v>
      </c>
      <c r="E862" s="0" t="s">
        <v>9249</v>
      </c>
      <c r="F862" s="0" t="s">
        <v>4556</v>
      </c>
      <c r="G862" s="0" t="s">
        <v>206</v>
      </c>
      <c r="H862" s="0" t="s">
        <v>206</v>
      </c>
      <c r="I862" s="0" t="s">
        <v>207</v>
      </c>
      <c r="J862" s="0" t="s">
        <v>9250</v>
      </c>
      <c r="K862" s="0" t="s">
        <v>9251</v>
      </c>
      <c r="L862" s="0" t="s">
        <v>7609</v>
      </c>
      <c r="M862" s="0" t="s">
        <v>155</v>
      </c>
      <c r="N862" s="0" t="s">
        <v>137</v>
      </c>
      <c r="O862" s="0" t="s">
        <v>206</v>
      </c>
      <c r="P862" s="0" t="s">
        <v>206</v>
      </c>
      <c r="Q862" s="0" t="s">
        <v>207</v>
      </c>
      <c r="R862" s="0" t="s">
        <v>9250</v>
      </c>
      <c r="S862" s="0" t="s">
        <v>9251</v>
      </c>
      <c r="T862" s="0" t="s">
        <v>7043</v>
      </c>
      <c r="U862" s="0" t="s">
        <v>7044</v>
      </c>
      <c r="V862" s="0" t="s">
        <v>764</v>
      </c>
      <c r="W862" s="0" t="s">
        <v>7045</v>
      </c>
      <c r="X862" s="0" t="s">
        <v>7046</v>
      </c>
      <c r="Y862" s="0" t="s">
        <v>7044</v>
      </c>
      <c r="Z862" s="0" t="s">
        <v>9252</v>
      </c>
      <c r="AA862" s="0" t="s">
        <v>9245</v>
      </c>
      <c r="AB862" s="0" t="s">
        <v>9253</v>
      </c>
      <c r="AC862" s="0" t="s">
        <v>62</v>
      </c>
      <c r="AD862" s="0" t="s">
        <v>62</v>
      </c>
      <c r="AE862" s="0" t="s">
        <v>62</v>
      </c>
      <c r="AF862" s="0" t="s">
        <v>9066</v>
      </c>
      <c r="AG862" s="0" t="s">
        <v>9254</v>
      </c>
      <c r="AH862" s="0" t="s">
        <v>9066</v>
      </c>
      <c r="AI862" s="0" t="s">
        <v>7413</v>
      </c>
      <c r="AJ862" s="0" t="s">
        <v>9066</v>
      </c>
      <c r="AK862" s="0" t="s">
        <v>7413</v>
      </c>
      <c r="AL862" s="0" t="s">
        <v>7061</v>
      </c>
    </row>
    <row customHeight="1" ht="11.25">
      <c r="A863" s="0" t="s">
        <v>22</v>
      </c>
      <c r="B863" s="0" t="s">
        <v>48</v>
      </c>
      <c r="C863" s="0" t="s">
        <v>50</v>
      </c>
      <c r="D863" s="0" t="s">
        <v>22</v>
      </c>
      <c r="E863" s="0" t="s">
        <v>9249</v>
      </c>
      <c r="F863" s="0" t="s">
        <v>4556</v>
      </c>
      <c r="G863" s="0" t="s">
        <v>206</v>
      </c>
      <c r="H863" s="0" t="s">
        <v>206</v>
      </c>
      <c r="I863" s="0" t="s">
        <v>207</v>
      </c>
      <c r="J863" s="0" t="s">
        <v>9250</v>
      </c>
      <c r="K863" s="0" t="s">
        <v>9251</v>
      </c>
      <c r="L863" s="0" t="s">
        <v>7609</v>
      </c>
      <c r="M863" s="0" t="s">
        <v>155</v>
      </c>
      <c r="N863" s="0" t="s">
        <v>137</v>
      </c>
      <c r="O863" s="0" t="s">
        <v>206</v>
      </c>
      <c r="P863" s="0" t="s">
        <v>206</v>
      </c>
      <c r="Q863" s="0" t="s">
        <v>207</v>
      </c>
      <c r="R863" s="0" t="s">
        <v>9250</v>
      </c>
      <c r="S863" s="0" t="s">
        <v>9251</v>
      </c>
      <c r="T863" s="0" t="s">
        <v>7043</v>
      </c>
      <c r="U863" s="0" t="s">
        <v>7044</v>
      </c>
      <c r="V863" s="0" t="s">
        <v>764</v>
      </c>
      <c r="W863" s="0" t="s">
        <v>7045</v>
      </c>
      <c r="X863" s="0" t="s">
        <v>7046</v>
      </c>
      <c r="Y863" s="0" t="s">
        <v>7044</v>
      </c>
      <c r="Z863" s="0" t="s">
        <v>9252</v>
      </c>
      <c r="AA863" s="0" t="s">
        <v>9245</v>
      </c>
      <c r="AB863" s="0" t="s">
        <v>9253</v>
      </c>
      <c r="AC863" s="0" t="s">
        <v>62</v>
      </c>
      <c r="AD863" s="0" t="s">
        <v>62</v>
      </c>
      <c r="AE863" s="0" t="s">
        <v>62</v>
      </c>
      <c r="AF863" s="0" t="s">
        <v>7300</v>
      </c>
      <c r="AG863" s="0" t="s">
        <v>9254</v>
      </c>
      <c r="AH863" s="0" t="s">
        <v>7300</v>
      </c>
      <c r="AI863" s="0" t="s">
        <v>9254</v>
      </c>
      <c r="AJ863" s="0" t="s">
        <v>7300</v>
      </c>
      <c r="AK863" s="0" t="s">
        <v>9254</v>
      </c>
      <c r="AL863" s="0" t="s">
        <v>7061</v>
      </c>
    </row>
    <row customHeight="1" ht="11.25">
      <c r="A864" s="0" t="s">
        <v>22</v>
      </c>
      <c r="B864" s="0" t="s">
        <v>48</v>
      </c>
      <c r="C864" s="0" t="s">
        <v>50</v>
      </c>
      <c r="D864" s="0" t="s">
        <v>22</v>
      </c>
      <c r="E864" s="0" t="s">
        <v>7665</v>
      </c>
      <c r="F864" s="0" t="s">
        <v>4556</v>
      </c>
      <c r="G864" s="0" t="s">
        <v>206</v>
      </c>
      <c r="H864" s="0" t="s">
        <v>206</v>
      </c>
      <c r="I864" s="0" t="s">
        <v>207</v>
      </c>
      <c r="J864" s="0" t="s">
        <v>9255</v>
      </c>
      <c r="K864" s="0" t="s">
        <v>9256</v>
      </c>
      <c r="L864" s="0" t="s">
        <v>9257</v>
      </c>
      <c r="M864" s="0" t="s">
        <v>8225</v>
      </c>
      <c r="N864" s="0" t="s">
        <v>137</v>
      </c>
      <c r="O864" s="0" t="s">
        <v>206</v>
      </c>
      <c r="P864" s="0" t="s">
        <v>206</v>
      </c>
      <c r="Q864" s="0" t="s">
        <v>207</v>
      </c>
      <c r="R864" s="0" t="s">
        <v>9255</v>
      </c>
      <c r="S864" s="0" t="s">
        <v>9256</v>
      </c>
      <c r="T864" s="0" t="s">
        <v>7101</v>
      </c>
      <c r="U864" s="0" t="s">
        <v>7481</v>
      </c>
      <c r="V864" s="0" t="s">
        <v>764</v>
      </c>
      <c r="W864" s="0" t="s">
        <v>7045</v>
      </c>
      <c r="X864" s="0" t="s">
        <v>7482</v>
      </c>
      <c r="Y864" s="0" t="s">
        <v>7102</v>
      </c>
      <c r="Z864" s="0" t="s">
        <v>4590</v>
      </c>
      <c r="AA864" s="0" t="s">
        <v>7566</v>
      </c>
      <c r="AB864" s="0" t="s">
        <v>7283</v>
      </c>
      <c r="AC864" s="0" t="s">
        <v>62</v>
      </c>
      <c r="AD864" s="0" t="s">
        <v>62</v>
      </c>
      <c r="AE864" s="0" t="s">
        <v>62</v>
      </c>
      <c r="AF864" s="0" t="s">
        <v>7328</v>
      </c>
      <c r="AG864" s="0" t="s">
        <v>7317</v>
      </c>
      <c r="AH864" s="0" t="s">
        <v>7328</v>
      </c>
      <c r="AI864" s="0" t="s">
        <v>7317</v>
      </c>
      <c r="AJ864" s="0" t="s">
        <v>7328</v>
      </c>
      <c r="AK864" s="0" t="s">
        <v>7317</v>
      </c>
      <c r="AL864" s="0" t="s">
        <v>7061</v>
      </c>
    </row>
    <row customHeight="1" ht="11.25">
      <c r="A865" s="0" t="s">
        <v>22</v>
      </c>
      <c r="B865" s="0" t="s">
        <v>48</v>
      </c>
      <c r="C865" s="0" t="s">
        <v>50</v>
      </c>
      <c r="D865" s="0" t="s">
        <v>22</v>
      </c>
      <c r="E865" s="0" t="s">
        <v>7665</v>
      </c>
      <c r="F865" s="0" t="s">
        <v>4556</v>
      </c>
      <c r="G865" s="0" t="s">
        <v>206</v>
      </c>
      <c r="H865" s="0" t="s">
        <v>206</v>
      </c>
      <c r="I865" s="0" t="s">
        <v>207</v>
      </c>
      <c r="J865" s="0" t="s">
        <v>9255</v>
      </c>
      <c r="K865" s="0" t="s">
        <v>9256</v>
      </c>
      <c r="L865" s="0" t="s">
        <v>9257</v>
      </c>
      <c r="M865" s="0" t="s">
        <v>8225</v>
      </c>
      <c r="N865" s="0" t="s">
        <v>137</v>
      </c>
      <c r="O865" s="0" t="s">
        <v>206</v>
      </c>
      <c r="P865" s="0" t="s">
        <v>206</v>
      </c>
      <c r="Q865" s="0" t="s">
        <v>207</v>
      </c>
      <c r="R865" s="0" t="s">
        <v>9255</v>
      </c>
      <c r="S865" s="0" t="s">
        <v>9256</v>
      </c>
      <c r="T865" s="0" t="s">
        <v>7101</v>
      </c>
      <c r="U865" s="0" t="s">
        <v>7481</v>
      </c>
      <c r="V865" s="0" t="s">
        <v>764</v>
      </c>
      <c r="W865" s="0" t="s">
        <v>7045</v>
      </c>
      <c r="X865" s="0" t="s">
        <v>7482</v>
      </c>
      <c r="Y865" s="0" t="s">
        <v>7102</v>
      </c>
      <c r="Z865" s="0" t="s">
        <v>4590</v>
      </c>
      <c r="AA865" s="0" t="s">
        <v>7566</v>
      </c>
      <c r="AB865" s="0" t="s">
        <v>7283</v>
      </c>
      <c r="AC865" s="0" t="s">
        <v>62</v>
      </c>
      <c r="AD865" s="0" t="s">
        <v>62</v>
      </c>
      <c r="AE865" s="0" t="s">
        <v>62</v>
      </c>
      <c r="AF865" s="0" t="s">
        <v>7328</v>
      </c>
      <c r="AG865" s="0" t="s">
        <v>7317</v>
      </c>
      <c r="AH865" s="0" t="s">
        <v>7328</v>
      </c>
      <c r="AI865" s="0" t="s">
        <v>7317</v>
      </c>
      <c r="AJ865" s="0" t="s">
        <v>7328</v>
      </c>
      <c r="AK865" s="0" t="s">
        <v>7317</v>
      </c>
      <c r="AL865" s="0" t="s">
        <v>7061</v>
      </c>
    </row>
    <row customHeight="1" ht="11.25">
      <c r="A866" s="0" t="s">
        <v>22</v>
      </c>
      <c r="B866" s="0" t="s">
        <v>48</v>
      </c>
      <c r="C866" s="0" t="s">
        <v>50</v>
      </c>
      <c r="D866" s="0" t="s">
        <v>22</v>
      </c>
      <c r="E866" s="0" t="s">
        <v>8361</v>
      </c>
      <c r="F866" s="0" t="s">
        <v>4556</v>
      </c>
      <c r="G866" s="0" t="s">
        <v>206</v>
      </c>
      <c r="H866" s="0" t="s">
        <v>206</v>
      </c>
      <c r="I866" s="0" t="s">
        <v>207</v>
      </c>
      <c r="J866" s="0" t="s">
        <v>9258</v>
      </c>
      <c r="K866" s="0" t="s">
        <v>9259</v>
      </c>
      <c r="L866" s="0" t="s">
        <v>7993</v>
      </c>
      <c r="M866" s="0" t="s">
        <v>145</v>
      </c>
      <c r="N866" s="0" t="s">
        <v>137</v>
      </c>
      <c r="O866" s="0" t="s">
        <v>206</v>
      </c>
      <c r="P866" s="0" t="s">
        <v>206</v>
      </c>
      <c r="Q866" s="0" t="s">
        <v>207</v>
      </c>
      <c r="R866" s="0" t="s">
        <v>9258</v>
      </c>
      <c r="S866" s="0" t="s">
        <v>9259</v>
      </c>
      <c r="T866" s="0" t="s">
        <v>7043</v>
      </c>
      <c r="U866" s="0" t="s">
        <v>7044</v>
      </c>
      <c r="V866" s="0" t="s">
        <v>764</v>
      </c>
      <c r="W866" s="0" t="s">
        <v>7045</v>
      </c>
      <c r="X866" s="0" t="s">
        <v>7046</v>
      </c>
      <c r="Y866" s="0" t="s">
        <v>7044</v>
      </c>
      <c r="Z866" s="0" t="s">
        <v>9260</v>
      </c>
      <c r="AA866" s="0" t="s">
        <v>9261</v>
      </c>
      <c r="AB866" s="0" t="s">
        <v>9262</v>
      </c>
      <c r="AC866" s="0" t="s">
        <v>62</v>
      </c>
      <c r="AD866" s="0" t="s">
        <v>62</v>
      </c>
      <c r="AE866" s="0" t="s">
        <v>62</v>
      </c>
      <c r="AF866" s="0" t="s">
        <v>102</v>
      </c>
      <c r="AG866" s="0" t="s">
        <v>9263</v>
      </c>
      <c r="AH866" s="0" t="s">
        <v>102</v>
      </c>
      <c r="AI866" s="0" t="s">
        <v>9264</v>
      </c>
      <c r="AJ866" s="0" t="s">
        <v>102</v>
      </c>
      <c r="AK866" s="0" t="s">
        <v>9264</v>
      </c>
      <c r="AL866" s="0" t="s">
        <v>7061</v>
      </c>
    </row>
    <row customHeight="1" ht="11.25">
      <c r="A867" s="0" t="s">
        <v>22</v>
      </c>
      <c r="B867" s="0" t="s">
        <v>48</v>
      </c>
      <c r="C867" s="0" t="s">
        <v>50</v>
      </c>
      <c r="D867" s="0" t="s">
        <v>22</v>
      </c>
      <c r="E867" s="0" t="s">
        <v>8361</v>
      </c>
      <c r="F867" s="0" t="s">
        <v>4556</v>
      </c>
      <c r="G867" s="0" t="s">
        <v>206</v>
      </c>
      <c r="H867" s="0" t="s">
        <v>206</v>
      </c>
      <c r="I867" s="0" t="s">
        <v>207</v>
      </c>
      <c r="J867" s="0" t="s">
        <v>9258</v>
      </c>
      <c r="K867" s="0" t="s">
        <v>9259</v>
      </c>
      <c r="L867" s="0" t="s">
        <v>7993</v>
      </c>
      <c r="M867" s="0" t="s">
        <v>145</v>
      </c>
      <c r="N867" s="0" t="s">
        <v>137</v>
      </c>
      <c r="O867" s="0" t="s">
        <v>206</v>
      </c>
      <c r="P867" s="0" t="s">
        <v>206</v>
      </c>
      <c r="Q867" s="0" t="s">
        <v>207</v>
      </c>
      <c r="R867" s="0" t="s">
        <v>9258</v>
      </c>
      <c r="S867" s="0" t="s">
        <v>9259</v>
      </c>
      <c r="T867" s="0" t="s">
        <v>7043</v>
      </c>
      <c r="U867" s="0" t="s">
        <v>7044</v>
      </c>
      <c r="V867" s="0" t="s">
        <v>764</v>
      </c>
      <c r="W867" s="0" t="s">
        <v>7045</v>
      </c>
      <c r="X867" s="0" t="s">
        <v>7046</v>
      </c>
      <c r="Y867" s="0" t="s">
        <v>7044</v>
      </c>
      <c r="Z867" s="0" t="s">
        <v>9260</v>
      </c>
      <c r="AA867" s="0" t="s">
        <v>9261</v>
      </c>
      <c r="AB867" s="0" t="s">
        <v>9262</v>
      </c>
      <c r="AC867" s="0" t="s">
        <v>62</v>
      </c>
      <c r="AD867" s="0" t="s">
        <v>62</v>
      </c>
      <c r="AE867" s="0" t="s">
        <v>62</v>
      </c>
      <c r="AF867" s="0" t="s">
        <v>102</v>
      </c>
      <c r="AG867" s="0" t="s">
        <v>9263</v>
      </c>
      <c r="AH867" s="0" t="s">
        <v>102</v>
      </c>
      <c r="AI867" s="0" t="s">
        <v>9263</v>
      </c>
      <c r="AJ867" s="0" t="s">
        <v>102</v>
      </c>
      <c r="AK867" s="0" t="s">
        <v>9263</v>
      </c>
      <c r="AL867" s="0" t="s">
        <v>7061</v>
      </c>
    </row>
    <row customHeight="1" ht="11.25">
      <c r="A868" s="0" t="s">
        <v>22</v>
      </c>
      <c r="B868" s="0" t="s">
        <v>48</v>
      </c>
      <c r="C868" s="0" t="s">
        <v>50</v>
      </c>
      <c r="D868" s="0" t="s">
        <v>22</v>
      </c>
      <c r="E868" s="0" t="s">
        <v>9265</v>
      </c>
      <c r="F868" s="0" t="s">
        <v>4556</v>
      </c>
      <c r="G868" s="0" t="s">
        <v>206</v>
      </c>
      <c r="H868" s="0" t="s">
        <v>206</v>
      </c>
      <c r="I868" s="0" t="s">
        <v>207</v>
      </c>
      <c r="J868" s="0" t="s">
        <v>9266</v>
      </c>
      <c r="K868" s="0" t="s">
        <v>9267</v>
      </c>
      <c r="L868" s="0" t="s">
        <v>7633</v>
      </c>
      <c r="M868" s="0" t="s">
        <v>4590</v>
      </c>
      <c r="N868" s="0" t="s">
        <v>137</v>
      </c>
      <c r="O868" s="0" t="s">
        <v>206</v>
      </c>
      <c r="P868" s="0" t="s">
        <v>206</v>
      </c>
      <c r="Q868" s="0" t="s">
        <v>207</v>
      </c>
      <c r="R868" s="0" t="s">
        <v>9266</v>
      </c>
      <c r="S868" s="0" t="s">
        <v>9267</v>
      </c>
      <c r="T868" s="0" t="s">
        <v>7043</v>
      </c>
      <c r="U868" s="0" t="s">
        <v>7044</v>
      </c>
      <c r="V868" s="0" t="s">
        <v>764</v>
      </c>
      <c r="W868" s="0" t="s">
        <v>7045</v>
      </c>
      <c r="X868" s="0" t="s">
        <v>7046</v>
      </c>
      <c r="Y868" s="0" t="s">
        <v>7044</v>
      </c>
      <c r="Z868" s="0" t="s">
        <v>9268</v>
      </c>
      <c r="AA868" s="0" t="s">
        <v>9269</v>
      </c>
      <c r="AB868" s="0" t="s">
        <v>9270</v>
      </c>
      <c r="AC868" s="0" t="s">
        <v>62</v>
      </c>
      <c r="AD868" s="0" t="s">
        <v>62</v>
      </c>
      <c r="AE868" s="0" t="s">
        <v>62</v>
      </c>
      <c r="AF868" s="0" t="s">
        <v>9271</v>
      </c>
      <c r="AG868" s="0" t="s">
        <v>9125</v>
      </c>
      <c r="AH868" s="0" t="s">
        <v>9271</v>
      </c>
      <c r="AI868" s="0" t="s">
        <v>9272</v>
      </c>
      <c r="AJ868" s="0" t="s">
        <v>9271</v>
      </c>
      <c r="AK868" s="0" t="s">
        <v>9272</v>
      </c>
      <c r="AL868" s="0" t="s">
        <v>7061</v>
      </c>
    </row>
    <row customHeight="1" ht="11.25">
      <c r="A869" s="0" t="s">
        <v>22</v>
      </c>
      <c r="B869" s="0" t="s">
        <v>48</v>
      </c>
      <c r="C869" s="0" t="s">
        <v>50</v>
      </c>
      <c r="D869" s="0" t="s">
        <v>22</v>
      </c>
      <c r="E869" s="0" t="s">
        <v>9265</v>
      </c>
      <c r="F869" s="0" t="s">
        <v>4556</v>
      </c>
      <c r="G869" s="0" t="s">
        <v>206</v>
      </c>
      <c r="H869" s="0" t="s">
        <v>206</v>
      </c>
      <c r="I869" s="0" t="s">
        <v>207</v>
      </c>
      <c r="J869" s="0" t="s">
        <v>9266</v>
      </c>
      <c r="K869" s="0" t="s">
        <v>9267</v>
      </c>
      <c r="L869" s="0" t="s">
        <v>7633</v>
      </c>
      <c r="M869" s="0" t="s">
        <v>4590</v>
      </c>
      <c r="N869" s="0" t="s">
        <v>137</v>
      </c>
      <c r="O869" s="0" t="s">
        <v>206</v>
      </c>
      <c r="P869" s="0" t="s">
        <v>206</v>
      </c>
      <c r="Q869" s="0" t="s">
        <v>207</v>
      </c>
      <c r="R869" s="0" t="s">
        <v>9266</v>
      </c>
      <c r="S869" s="0" t="s">
        <v>9267</v>
      </c>
      <c r="T869" s="0" t="s">
        <v>7043</v>
      </c>
      <c r="U869" s="0" t="s">
        <v>7044</v>
      </c>
      <c r="V869" s="0" t="s">
        <v>764</v>
      </c>
      <c r="W869" s="0" t="s">
        <v>7045</v>
      </c>
      <c r="X869" s="0" t="s">
        <v>7046</v>
      </c>
      <c r="Y869" s="0" t="s">
        <v>7044</v>
      </c>
      <c r="Z869" s="0" t="s">
        <v>9268</v>
      </c>
      <c r="AA869" s="0" t="s">
        <v>9269</v>
      </c>
      <c r="AB869" s="0" t="s">
        <v>9270</v>
      </c>
      <c r="AC869" s="0" t="s">
        <v>62</v>
      </c>
      <c r="AD869" s="0" t="s">
        <v>62</v>
      </c>
      <c r="AE869" s="0" t="s">
        <v>62</v>
      </c>
      <c r="AF869" s="0" t="s">
        <v>9271</v>
      </c>
      <c r="AG869" s="0" t="s">
        <v>9125</v>
      </c>
      <c r="AH869" s="0" t="s">
        <v>9271</v>
      </c>
      <c r="AI869" s="0" t="s">
        <v>9125</v>
      </c>
      <c r="AJ869" s="0" t="s">
        <v>9271</v>
      </c>
      <c r="AK869" s="0" t="s">
        <v>9125</v>
      </c>
      <c r="AL869" s="0" t="s">
        <v>7061</v>
      </c>
    </row>
    <row customHeight="1" ht="11.25">
      <c r="A870" s="0" t="s">
        <v>22</v>
      </c>
      <c r="B870" s="0" t="s">
        <v>48</v>
      </c>
      <c r="C870" s="0" t="s">
        <v>50</v>
      </c>
      <c r="D870" s="0" t="s">
        <v>22</v>
      </c>
      <c r="E870" s="0" t="s">
        <v>8364</v>
      </c>
      <c r="F870" s="0" t="s">
        <v>4556</v>
      </c>
      <c r="G870" s="0" t="s">
        <v>206</v>
      </c>
      <c r="H870" s="0" t="s">
        <v>206</v>
      </c>
      <c r="I870" s="0" t="s">
        <v>207</v>
      </c>
      <c r="J870" s="0" t="s">
        <v>9273</v>
      </c>
      <c r="K870" s="0" t="s">
        <v>9274</v>
      </c>
      <c r="L870" s="0" t="s">
        <v>8351</v>
      </c>
      <c r="M870" s="0" t="s">
        <v>9275</v>
      </c>
      <c r="N870" s="0" t="s">
        <v>137</v>
      </c>
      <c r="O870" s="0" t="s">
        <v>206</v>
      </c>
      <c r="P870" s="0" t="s">
        <v>206</v>
      </c>
      <c r="Q870" s="0" t="s">
        <v>207</v>
      </c>
      <c r="R870" s="0" t="s">
        <v>9273</v>
      </c>
      <c r="S870" s="0" t="s">
        <v>9274</v>
      </c>
      <c r="T870" s="0" t="s">
        <v>7043</v>
      </c>
      <c r="U870" s="0" t="s">
        <v>7044</v>
      </c>
      <c r="V870" s="0" t="s">
        <v>764</v>
      </c>
      <c r="W870" s="0" t="s">
        <v>7045</v>
      </c>
      <c r="X870" s="0" t="s">
        <v>7046</v>
      </c>
      <c r="Y870" s="0" t="s">
        <v>7044</v>
      </c>
      <c r="Z870" s="0" t="s">
        <v>9276</v>
      </c>
      <c r="AA870" s="0" t="s">
        <v>9277</v>
      </c>
      <c r="AB870" s="0" t="s">
        <v>9278</v>
      </c>
      <c r="AC870" s="0" t="s">
        <v>62</v>
      </c>
      <c r="AD870" s="0" t="s">
        <v>62</v>
      </c>
      <c r="AE870" s="0" t="s">
        <v>62</v>
      </c>
      <c r="AF870" s="0" t="s">
        <v>7328</v>
      </c>
      <c r="AG870" s="0" t="s">
        <v>8502</v>
      </c>
      <c r="AH870" s="0" t="s">
        <v>7328</v>
      </c>
      <c r="AI870" s="0" t="s">
        <v>8502</v>
      </c>
      <c r="AJ870" s="0" t="s">
        <v>7328</v>
      </c>
      <c r="AK870" s="0" t="s">
        <v>8502</v>
      </c>
      <c r="AL870" s="0" t="s">
        <v>7061</v>
      </c>
    </row>
    <row customHeight="1" ht="11.25">
      <c r="A871" s="0" t="s">
        <v>22</v>
      </c>
      <c r="B871" s="0" t="s">
        <v>48</v>
      </c>
      <c r="C871" s="0" t="s">
        <v>50</v>
      </c>
      <c r="D871" s="0" t="s">
        <v>22</v>
      </c>
      <c r="E871" s="0" t="s">
        <v>8364</v>
      </c>
      <c r="F871" s="0" t="s">
        <v>4556</v>
      </c>
      <c r="G871" s="0" t="s">
        <v>206</v>
      </c>
      <c r="H871" s="0" t="s">
        <v>206</v>
      </c>
      <c r="I871" s="0" t="s">
        <v>207</v>
      </c>
      <c r="J871" s="0" t="s">
        <v>9273</v>
      </c>
      <c r="K871" s="0" t="s">
        <v>9274</v>
      </c>
      <c r="L871" s="0" t="s">
        <v>8351</v>
      </c>
      <c r="M871" s="0" t="s">
        <v>9275</v>
      </c>
      <c r="N871" s="0" t="s">
        <v>137</v>
      </c>
      <c r="O871" s="0" t="s">
        <v>206</v>
      </c>
      <c r="P871" s="0" t="s">
        <v>206</v>
      </c>
      <c r="Q871" s="0" t="s">
        <v>207</v>
      </c>
      <c r="R871" s="0" t="s">
        <v>9273</v>
      </c>
      <c r="S871" s="0" t="s">
        <v>9274</v>
      </c>
      <c r="T871" s="0" t="s">
        <v>7043</v>
      </c>
      <c r="U871" s="0" t="s">
        <v>7044</v>
      </c>
      <c r="V871" s="0" t="s">
        <v>764</v>
      </c>
      <c r="W871" s="0" t="s">
        <v>7045</v>
      </c>
      <c r="X871" s="0" t="s">
        <v>7046</v>
      </c>
      <c r="Y871" s="0" t="s">
        <v>7044</v>
      </c>
      <c r="Z871" s="0" t="s">
        <v>9276</v>
      </c>
      <c r="AA871" s="0" t="s">
        <v>9277</v>
      </c>
      <c r="AB871" s="0" t="s">
        <v>9278</v>
      </c>
      <c r="AC871" s="0" t="s">
        <v>62</v>
      </c>
      <c r="AD871" s="0" t="s">
        <v>62</v>
      </c>
      <c r="AE871" s="0" t="s">
        <v>62</v>
      </c>
      <c r="AF871" s="0" t="s">
        <v>7328</v>
      </c>
      <c r="AG871" s="0" t="s">
        <v>8502</v>
      </c>
      <c r="AH871" s="0" t="s">
        <v>7328</v>
      </c>
      <c r="AI871" s="0" t="s">
        <v>9279</v>
      </c>
      <c r="AJ871" s="0" t="s">
        <v>7328</v>
      </c>
      <c r="AK871" s="0" t="s">
        <v>9279</v>
      </c>
      <c r="AL871" s="0" t="s">
        <v>7061</v>
      </c>
    </row>
    <row customHeight="1" ht="11.25">
      <c r="A872" s="0" t="s">
        <v>22</v>
      </c>
      <c r="B872" s="0" t="s">
        <v>48</v>
      </c>
      <c r="C872" s="0" t="s">
        <v>50</v>
      </c>
      <c r="D872" s="0" t="s">
        <v>22</v>
      </c>
      <c r="E872" s="0" t="s">
        <v>9280</v>
      </c>
      <c r="F872" s="0" t="s">
        <v>7684</v>
      </c>
      <c r="G872" s="0" t="s">
        <v>206</v>
      </c>
      <c r="H872" s="0" t="s">
        <v>206</v>
      </c>
      <c r="I872" s="0" t="s">
        <v>207</v>
      </c>
      <c r="J872" s="0" t="s">
        <v>9281</v>
      </c>
      <c r="K872" s="0" t="s">
        <v>9282</v>
      </c>
      <c r="L872" s="0" t="s">
        <v>9283</v>
      </c>
      <c r="M872" s="0" t="s">
        <v>4590</v>
      </c>
      <c r="N872" s="0" t="s">
        <v>137</v>
      </c>
      <c r="O872" s="0" t="s">
        <v>206</v>
      </c>
      <c r="P872" s="0" t="s">
        <v>206</v>
      </c>
      <c r="Q872" s="0" t="s">
        <v>207</v>
      </c>
      <c r="R872" s="0" t="s">
        <v>9281</v>
      </c>
      <c r="S872" s="0" t="s">
        <v>9282</v>
      </c>
      <c r="T872" s="0" t="s">
        <v>7043</v>
      </c>
      <c r="U872" s="0" t="s">
        <v>7044</v>
      </c>
      <c r="V872" s="0" t="s">
        <v>764</v>
      </c>
      <c r="W872" s="0" t="s">
        <v>7045</v>
      </c>
      <c r="X872" s="0" t="s">
        <v>7046</v>
      </c>
      <c r="Y872" s="0" t="s">
        <v>7044</v>
      </c>
      <c r="Z872" s="0" t="s">
        <v>9284</v>
      </c>
      <c r="AA872" s="0" t="s">
        <v>9285</v>
      </c>
      <c r="AB872" s="0" t="s">
        <v>9286</v>
      </c>
      <c r="AC872" s="0" t="s">
        <v>62</v>
      </c>
      <c r="AD872" s="0" t="s">
        <v>19</v>
      </c>
      <c r="AE872" s="0" t="s">
        <v>19</v>
      </c>
      <c r="AF872" s="0" t="s">
        <v>9287</v>
      </c>
      <c r="AG872" s="0" t="s">
        <v>9288</v>
      </c>
      <c r="AH872" s="0" t="s">
        <v>22</v>
      </c>
      <c r="AI872" s="0" t="s">
        <v>22</v>
      </c>
      <c r="AJ872" s="0" t="s">
        <v>22</v>
      </c>
      <c r="AK872" s="0" t="s">
        <v>22</v>
      </c>
      <c r="AL872" s="0" t="s">
        <v>7167</v>
      </c>
    </row>
    <row customHeight="1" ht="11.25">
      <c r="A873" s="0" t="s">
        <v>22</v>
      </c>
      <c r="B873" s="0" t="s">
        <v>48</v>
      </c>
      <c r="C873" s="0" t="s">
        <v>50</v>
      </c>
      <c r="D873" s="0" t="s">
        <v>22</v>
      </c>
      <c r="E873" s="0" t="s">
        <v>9280</v>
      </c>
      <c r="F873" s="0" t="s">
        <v>7684</v>
      </c>
      <c r="G873" s="0" t="s">
        <v>206</v>
      </c>
      <c r="H873" s="0" t="s">
        <v>206</v>
      </c>
      <c r="I873" s="0" t="s">
        <v>207</v>
      </c>
      <c r="J873" s="0" t="s">
        <v>9281</v>
      </c>
      <c r="K873" s="0" t="s">
        <v>9282</v>
      </c>
      <c r="L873" s="0" t="s">
        <v>9283</v>
      </c>
      <c r="M873" s="0" t="s">
        <v>4590</v>
      </c>
      <c r="N873" s="0" t="s">
        <v>137</v>
      </c>
      <c r="O873" s="0" t="s">
        <v>206</v>
      </c>
      <c r="P873" s="0" t="s">
        <v>206</v>
      </c>
      <c r="Q873" s="0" t="s">
        <v>207</v>
      </c>
      <c r="R873" s="0" t="s">
        <v>9281</v>
      </c>
      <c r="S873" s="0" t="s">
        <v>9282</v>
      </c>
      <c r="T873" s="0" t="s">
        <v>7043</v>
      </c>
      <c r="U873" s="0" t="s">
        <v>7044</v>
      </c>
      <c r="V873" s="0" t="s">
        <v>764</v>
      </c>
      <c r="W873" s="0" t="s">
        <v>7045</v>
      </c>
      <c r="X873" s="0" t="s">
        <v>7046</v>
      </c>
      <c r="Y873" s="0" t="s">
        <v>7044</v>
      </c>
      <c r="Z873" s="0" t="s">
        <v>9284</v>
      </c>
      <c r="AA873" s="0" t="s">
        <v>9285</v>
      </c>
      <c r="AB873" s="0" t="s">
        <v>9286</v>
      </c>
      <c r="AC873" s="0" t="s">
        <v>62</v>
      </c>
      <c r="AD873" s="0" t="s">
        <v>19</v>
      </c>
      <c r="AE873" s="0" t="s">
        <v>19</v>
      </c>
      <c r="AF873" s="0" t="s">
        <v>9289</v>
      </c>
      <c r="AG873" s="0" t="s">
        <v>9288</v>
      </c>
      <c r="AH873" s="0" t="s">
        <v>22</v>
      </c>
      <c r="AI873" s="0" t="s">
        <v>22</v>
      </c>
      <c r="AJ873" s="0" t="s">
        <v>22</v>
      </c>
      <c r="AK873" s="0" t="s">
        <v>22</v>
      </c>
      <c r="AL873" s="0" t="s">
        <v>7167</v>
      </c>
    </row>
    <row customHeight="1" ht="11.25">
      <c r="A874" s="0" t="s">
        <v>22</v>
      </c>
      <c r="B874" s="0" t="s">
        <v>48</v>
      </c>
      <c r="C874" s="0" t="s">
        <v>50</v>
      </c>
      <c r="D874" s="0" t="s">
        <v>22</v>
      </c>
      <c r="E874" s="0" t="s">
        <v>9290</v>
      </c>
      <c r="F874" s="0" t="s">
        <v>4556</v>
      </c>
      <c r="G874" s="0" t="s">
        <v>206</v>
      </c>
      <c r="H874" s="0" t="s">
        <v>206</v>
      </c>
      <c r="I874" s="0" t="s">
        <v>207</v>
      </c>
      <c r="J874" s="0" t="s">
        <v>9291</v>
      </c>
      <c r="K874" s="0" t="s">
        <v>9292</v>
      </c>
      <c r="L874" s="0" t="s">
        <v>7609</v>
      </c>
      <c r="M874" s="0" t="s">
        <v>9293</v>
      </c>
      <c r="N874" s="0" t="s">
        <v>137</v>
      </c>
      <c r="O874" s="0" t="s">
        <v>206</v>
      </c>
      <c r="P874" s="0" t="s">
        <v>206</v>
      </c>
      <c r="Q874" s="0" t="s">
        <v>207</v>
      </c>
      <c r="R874" s="0" t="s">
        <v>9291</v>
      </c>
      <c r="S874" s="0" t="s">
        <v>9292</v>
      </c>
      <c r="T874" s="0" t="s">
        <v>7043</v>
      </c>
      <c r="U874" s="0" t="s">
        <v>7044</v>
      </c>
      <c r="V874" s="0" t="s">
        <v>764</v>
      </c>
      <c r="W874" s="0" t="s">
        <v>7045</v>
      </c>
      <c r="X874" s="0" t="s">
        <v>7046</v>
      </c>
      <c r="Y874" s="0" t="s">
        <v>7044</v>
      </c>
      <c r="Z874" s="0" t="s">
        <v>9294</v>
      </c>
      <c r="AA874" s="0" t="s">
        <v>9261</v>
      </c>
      <c r="AB874" s="0" t="s">
        <v>9295</v>
      </c>
      <c r="AC874" s="0" t="s">
        <v>62</v>
      </c>
      <c r="AD874" s="0" t="s">
        <v>62</v>
      </c>
      <c r="AE874" s="0" t="s">
        <v>62</v>
      </c>
      <c r="AF874" s="0" t="s">
        <v>9296</v>
      </c>
      <c r="AG874" s="0" t="s">
        <v>7508</v>
      </c>
      <c r="AH874" s="0" t="s">
        <v>7396</v>
      </c>
      <c r="AI874" s="0" t="s">
        <v>9297</v>
      </c>
      <c r="AJ874" s="0" t="s">
        <v>7396</v>
      </c>
      <c r="AK874" s="0" t="s">
        <v>9297</v>
      </c>
      <c r="AL874" s="0" t="s">
        <v>7061</v>
      </c>
    </row>
    <row customHeight="1" ht="11.25">
      <c r="A875" s="0" t="s">
        <v>22</v>
      </c>
      <c r="B875" s="0" t="s">
        <v>48</v>
      </c>
      <c r="C875" s="0" t="s">
        <v>50</v>
      </c>
      <c r="D875" s="0" t="s">
        <v>22</v>
      </c>
      <c r="E875" s="0" t="s">
        <v>9290</v>
      </c>
      <c r="F875" s="0" t="s">
        <v>4556</v>
      </c>
      <c r="G875" s="0" t="s">
        <v>206</v>
      </c>
      <c r="H875" s="0" t="s">
        <v>206</v>
      </c>
      <c r="I875" s="0" t="s">
        <v>207</v>
      </c>
      <c r="J875" s="0" t="s">
        <v>9291</v>
      </c>
      <c r="K875" s="0" t="s">
        <v>9292</v>
      </c>
      <c r="L875" s="0" t="s">
        <v>7609</v>
      </c>
      <c r="M875" s="0" t="s">
        <v>9293</v>
      </c>
      <c r="N875" s="0" t="s">
        <v>137</v>
      </c>
      <c r="O875" s="0" t="s">
        <v>206</v>
      </c>
      <c r="P875" s="0" t="s">
        <v>206</v>
      </c>
      <c r="Q875" s="0" t="s">
        <v>207</v>
      </c>
      <c r="R875" s="0" t="s">
        <v>9291</v>
      </c>
      <c r="S875" s="0" t="s">
        <v>9292</v>
      </c>
      <c r="T875" s="0" t="s">
        <v>7043</v>
      </c>
      <c r="U875" s="0" t="s">
        <v>7044</v>
      </c>
      <c r="V875" s="0" t="s">
        <v>764</v>
      </c>
      <c r="W875" s="0" t="s">
        <v>7045</v>
      </c>
      <c r="X875" s="0" t="s">
        <v>7046</v>
      </c>
      <c r="Y875" s="0" t="s">
        <v>7044</v>
      </c>
      <c r="Z875" s="0" t="s">
        <v>9294</v>
      </c>
      <c r="AA875" s="0" t="s">
        <v>9261</v>
      </c>
      <c r="AB875" s="0" t="s">
        <v>9295</v>
      </c>
      <c r="AC875" s="0" t="s">
        <v>62</v>
      </c>
      <c r="AD875" s="0" t="s">
        <v>62</v>
      </c>
      <c r="AE875" s="0" t="s">
        <v>62</v>
      </c>
      <c r="AF875" s="0" t="s">
        <v>9296</v>
      </c>
      <c r="AG875" s="0" t="s">
        <v>7508</v>
      </c>
      <c r="AH875" s="0" t="s">
        <v>9296</v>
      </c>
      <c r="AI875" s="0" t="s">
        <v>7508</v>
      </c>
      <c r="AJ875" s="0" t="s">
        <v>9296</v>
      </c>
      <c r="AK875" s="0" t="s">
        <v>7508</v>
      </c>
      <c r="AL875" s="0" t="s">
        <v>7061</v>
      </c>
    </row>
    <row customHeight="1" ht="11.25">
      <c r="A876" s="0" t="s">
        <v>22</v>
      </c>
      <c r="B876" s="0" t="s">
        <v>48</v>
      </c>
      <c r="C876" s="0" t="s">
        <v>50</v>
      </c>
      <c r="D876" s="0" t="s">
        <v>22</v>
      </c>
      <c r="E876" s="0" t="s">
        <v>9298</v>
      </c>
      <c r="F876" s="0" t="s">
        <v>4556</v>
      </c>
      <c r="G876" s="0" t="s">
        <v>215</v>
      </c>
      <c r="H876" s="0" t="s">
        <v>6889</v>
      </c>
      <c r="I876" s="0" t="s">
        <v>6890</v>
      </c>
      <c r="J876" s="0" t="s">
        <v>9299</v>
      </c>
      <c r="K876" s="0" t="s">
        <v>9300</v>
      </c>
      <c r="L876" s="0" t="s">
        <v>9301</v>
      </c>
      <c r="M876" s="0" t="s">
        <v>9302</v>
      </c>
      <c r="N876" s="0" t="s">
        <v>137</v>
      </c>
      <c r="O876" s="0" t="s">
        <v>215</v>
      </c>
      <c r="P876" s="0" t="s">
        <v>6889</v>
      </c>
      <c r="Q876" s="0" t="s">
        <v>6890</v>
      </c>
      <c r="R876" s="0" t="s">
        <v>9299</v>
      </c>
      <c r="S876" s="0" t="s">
        <v>9300</v>
      </c>
      <c r="T876" s="0" t="s">
        <v>7043</v>
      </c>
      <c r="U876" s="0" t="s">
        <v>7044</v>
      </c>
      <c r="V876" s="0" t="s">
        <v>764</v>
      </c>
      <c r="W876" s="0" t="s">
        <v>7045</v>
      </c>
      <c r="X876" s="0" t="s">
        <v>7046</v>
      </c>
      <c r="Y876" s="0" t="s">
        <v>7044</v>
      </c>
      <c r="Z876" s="0" t="s">
        <v>9303</v>
      </c>
      <c r="AA876" s="0" t="s">
        <v>9304</v>
      </c>
      <c r="AB876" s="0" t="s">
        <v>9305</v>
      </c>
      <c r="AC876" s="0" t="s">
        <v>62</v>
      </c>
      <c r="AD876" s="0" t="s">
        <v>62</v>
      </c>
      <c r="AE876" s="0" t="s">
        <v>62</v>
      </c>
      <c r="AF876" s="0" t="s">
        <v>7184</v>
      </c>
      <c r="AG876" s="0" t="s">
        <v>8503</v>
      </c>
      <c r="AH876" s="0" t="s">
        <v>7184</v>
      </c>
      <c r="AI876" s="0" t="s">
        <v>9306</v>
      </c>
      <c r="AJ876" s="0" t="s">
        <v>7184</v>
      </c>
      <c r="AK876" s="0" t="s">
        <v>9306</v>
      </c>
      <c r="AL876" s="0" t="s">
        <v>7061</v>
      </c>
    </row>
    <row customHeight="1" ht="11.25">
      <c r="A877" s="0" t="s">
        <v>22</v>
      </c>
      <c r="B877" s="0" t="s">
        <v>48</v>
      </c>
      <c r="C877" s="0" t="s">
        <v>50</v>
      </c>
      <c r="D877" s="0" t="s">
        <v>22</v>
      </c>
      <c r="E877" s="0" t="s">
        <v>9298</v>
      </c>
      <c r="F877" s="0" t="s">
        <v>4556</v>
      </c>
      <c r="G877" s="0" t="s">
        <v>215</v>
      </c>
      <c r="H877" s="0" t="s">
        <v>6889</v>
      </c>
      <c r="I877" s="0" t="s">
        <v>6890</v>
      </c>
      <c r="J877" s="0" t="s">
        <v>9299</v>
      </c>
      <c r="K877" s="0" t="s">
        <v>9300</v>
      </c>
      <c r="L877" s="0" t="s">
        <v>9301</v>
      </c>
      <c r="M877" s="0" t="s">
        <v>9302</v>
      </c>
      <c r="N877" s="0" t="s">
        <v>137</v>
      </c>
      <c r="O877" s="0" t="s">
        <v>215</v>
      </c>
      <c r="P877" s="0" t="s">
        <v>6889</v>
      </c>
      <c r="Q877" s="0" t="s">
        <v>6890</v>
      </c>
      <c r="R877" s="0" t="s">
        <v>9299</v>
      </c>
      <c r="S877" s="0" t="s">
        <v>9300</v>
      </c>
      <c r="T877" s="0" t="s">
        <v>7043</v>
      </c>
      <c r="U877" s="0" t="s">
        <v>7044</v>
      </c>
      <c r="V877" s="0" t="s">
        <v>764</v>
      </c>
      <c r="W877" s="0" t="s">
        <v>7045</v>
      </c>
      <c r="X877" s="0" t="s">
        <v>7046</v>
      </c>
      <c r="Y877" s="0" t="s">
        <v>7044</v>
      </c>
      <c r="Z877" s="0" t="s">
        <v>9303</v>
      </c>
      <c r="AA877" s="0" t="s">
        <v>9304</v>
      </c>
      <c r="AB877" s="0" t="s">
        <v>9305</v>
      </c>
      <c r="AC877" s="0" t="s">
        <v>62</v>
      </c>
      <c r="AD877" s="0" t="s">
        <v>62</v>
      </c>
      <c r="AE877" s="0" t="s">
        <v>62</v>
      </c>
      <c r="AF877" s="0" t="s">
        <v>7184</v>
      </c>
      <c r="AG877" s="0" t="s">
        <v>8503</v>
      </c>
      <c r="AH877" s="0" t="s">
        <v>7184</v>
      </c>
      <c r="AI877" s="0" t="s">
        <v>9306</v>
      </c>
      <c r="AJ877" s="0" t="s">
        <v>7184</v>
      </c>
      <c r="AK877" s="0" t="s">
        <v>9306</v>
      </c>
      <c r="AL877" s="0" t="s">
        <v>7061</v>
      </c>
    </row>
    <row customHeight="1" ht="11.25">
      <c r="A878" s="0" t="s">
        <v>22</v>
      </c>
      <c r="B878" s="0" t="s">
        <v>48</v>
      </c>
      <c r="C878" s="0" t="s">
        <v>50</v>
      </c>
      <c r="D878" s="0" t="s">
        <v>22</v>
      </c>
      <c r="E878" s="0" t="s">
        <v>9241</v>
      </c>
      <c r="F878" s="0" t="s">
        <v>4556</v>
      </c>
      <c r="G878" s="0" t="s">
        <v>215</v>
      </c>
      <c r="H878" s="0" t="s">
        <v>6889</v>
      </c>
      <c r="I878" s="0" t="s">
        <v>6890</v>
      </c>
      <c r="J878" s="0" t="s">
        <v>9299</v>
      </c>
      <c r="K878" s="0" t="s">
        <v>9300</v>
      </c>
      <c r="L878" s="0" t="s">
        <v>7609</v>
      </c>
      <c r="M878" s="0" t="s">
        <v>9307</v>
      </c>
      <c r="N878" s="0" t="s">
        <v>137</v>
      </c>
      <c r="O878" s="0" t="s">
        <v>215</v>
      </c>
      <c r="P878" s="0" t="s">
        <v>6889</v>
      </c>
      <c r="Q878" s="0" t="s">
        <v>6890</v>
      </c>
      <c r="R878" s="0" t="s">
        <v>9299</v>
      </c>
      <c r="S878" s="0" t="s">
        <v>9300</v>
      </c>
      <c r="T878" s="0" t="s">
        <v>7043</v>
      </c>
      <c r="U878" s="0" t="s">
        <v>7044</v>
      </c>
      <c r="V878" s="0" t="s">
        <v>764</v>
      </c>
      <c r="W878" s="0" t="s">
        <v>7045</v>
      </c>
      <c r="X878" s="0" t="s">
        <v>7046</v>
      </c>
      <c r="Y878" s="0" t="s">
        <v>7044</v>
      </c>
      <c r="Z878" s="0" t="s">
        <v>9308</v>
      </c>
      <c r="AA878" s="0" t="s">
        <v>9304</v>
      </c>
      <c r="AB878" s="0" t="s">
        <v>9309</v>
      </c>
      <c r="AC878" s="0" t="s">
        <v>62</v>
      </c>
      <c r="AD878" s="0" t="s">
        <v>62</v>
      </c>
      <c r="AE878" s="0" t="s">
        <v>62</v>
      </c>
      <c r="AF878" s="0" t="s">
        <v>7903</v>
      </c>
      <c r="AG878" s="0" t="s">
        <v>7074</v>
      </c>
      <c r="AH878" s="0" t="s">
        <v>7903</v>
      </c>
      <c r="AI878" s="0" t="s">
        <v>9310</v>
      </c>
      <c r="AJ878" s="0" t="s">
        <v>7903</v>
      </c>
      <c r="AK878" s="0" t="s">
        <v>9310</v>
      </c>
      <c r="AL878" s="0" t="s">
        <v>7061</v>
      </c>
    </row>
    <row customHeight="1" ht="11.25">
      <c r="A879" s="0" t="s">
        <v>22</v>
      </c>
      <c r="B879" s="0" t="s">
        <v>48</v>
      </c>
      <c r="C879" s="0" t="s">
        <v>50</v>
      </c>
      <c r="D879" s="0" t="s">
        <v>22</v>
      </c>
      <c r="E879" s="0" t="s">
        <v>9241</v>
      </c>
      <c r="F879" s="0" t="s">
        <v>4556</v>
      </c>
      <c r="G879" s="0" t="s">
        <v>215</v>
      </c>
      <c r="H879" s="0" t="s">
        <v>6889</v>
      </c>
      <c r="I879" s="0" t="s">
        <v>6890</v>
      </c>
      <c r="J879" s="0" t="s">
        <v>9299</v>
      </c>
      <c r="K879" s="0" t="s">
        <v>9300</v>
      </c>
      <c r="L879" s="0" t="s">
        <v>7609</v>
      </c>
      <c r="M879" s="0" t="s">
        <v>9307</v>
      </c>
      <c r="N879" s="0" t="s">
        <v>137</v>
      </c>
      <c r="O879" s="0" t="s">
        <v>215</v>
      </c>
      <c r="P879" s="0" t="s">
        <v>6889</v>
      </c>
      <c r="Q879" s="0" t="s">
        <v>6890</v>
      </c>
      <c r="R879" s="0" t="s">
        <v>9299</v>
      </c>
      <c r="S879" s="0" t="s">
        <v>9300</v>
      </c>
      <c r="T879" s="0" t="s">
        <v>7043</v>
      </c>
      <c r="U879" s="0" t="s">
        <v>7044</v>
      </c>
      <c r="V879" s="0" t="s">
        <v>764</v>
      </c>
      <c r="W879" s="0" t="s">
        <v>7045</v>
      </c>
      <c r="X879" s="0" t="s">
        <v>7046</v>
      </c>
      <c r="Y879" s="0" t="s">
        <v>7044</v>
      </c>
      <c r="Z879" s="0" t="s">
        <v>9308</v>
      </c>
      <c r="AA879" s="0" t="s">
        <v>9304</v>
      </c>
      <c r="AB879" s="0" t="s">
        <v>9309</v>
      </c>
      <c r="AC879" s="0" t="s">
        <v>62</v>
      </c>
      <c r="AD879" s="0" t="s">
        <v>62</v>
      </c>
      <c r="AE879" s="0" t="s">
        <v>62</v>
      </c>
      <c r="AF879" s="0" t="s">
        <v>7903</v>
      </c>
      <c r="AG879" s="0" t="s">
        <v>7074</v>
      </c>
      <c r="AH879" s="0" t="s">
        <v>7903</v>
      </c>
      <c r="AI879" s="0" t="s">
        <v>9310</v>
      </c>
      <c r="AJ879" s="0" t="s">
        <v>7903</v>
      </c>
      <c r="AK879" s="0" t="s">
        <v>9310</v>
      </c>
      <c r="AL879" s="0" t="s">
        <v>7061</v>
      </c>
    </row>
    <row customHeight="1" ht="11.25">
      <c r="A880" s="0" t="s">
        <v>22</v>
      </c>
      <c r="B880" s="0" t="s">
        <v>48</v>
      </c>
      <c r="C880" s="0" t="s">
        <v>50</v>
      </c>
      <c r="D880" s="0" t="s">
        <v>22</v>
      </c>
      <c r="E880" s="0" t="s">
        <v>8361</v>
      </c>
      <c r="F880" s="0" t="s">
        <v>4556</v>
      </c>
      <c r="G880" s="0" t="s">
        <v>215</v>
      </c>
      <c r="H880" s="0" t="s">
        <v>6889</v>
      </c>
      <c r="I880" s="0" t="s">
        <v>6910</v>
      </c>
      <c r="J880" s="0" t="s">
        <v>9311</v>
      </c>
      <c r="K880" s="0" t="s">
        <v>9312</v>
      </c>
      <c r="L880" s="0" t="s">
        <v>7609</v>
      </c>
      <c r="M880" s="0" t="s">
        <v>7553</v>
      </c>
      <c r="N880" s="0" t="s">
        <v>137</v>
      </c>
      <c r="O880" s="0" t="s">
        <v>215</v>
      </c>
      <c r="P880" s="0" t="s">
        <v>6889</v>
      </c>
      <c r="Q880" s="0" t="s">
        <v>6910</v>
      </c>
      <c r="R880" s="0" t="s">
        <v>9311</v>
      </c>
      <c r="S880" s="0" t="s">
        <v>9312</v>
      </c>
      <c r="T880" s="0" t="s">
        <v>7043</v>
      </c>
      <c r="U880" s="0" t="s">
        <v>7044</v>
      </c>
      <c r="V880" s="0" t="s">
        <v>764</v>
      </c>
      <c r="W880" s="0" t="s">
        <v>7045</v>
      </c>
      <c r="X880" s="0" t="s">
        <v>7046</v>
      </c>
      <c r="Y880" s="0" t="s">
        <v>7044</v>
      </c>
      <c r="Z880" s="0" t="s">
        <v>9303</v>
      </c>
      <c r="AA880" s="0" t="s">
        <v>9304</v>
      </c>
      <c r="AB880" s="0" t="s">
        <v>9305</v>
      </c>
      <c r="AC880" s="0" t="s">
        <v>62</v>
      </c>
      <c r="AD880" s="0" t="s">
        <v>62</v>
      </c>
      <c r="AE880" s="0" t="s">
        <v>62</v>
      </c>
      <c r="AF880" s="0" t="s">
        <v>7087</v>
      </c>
      <c r="AG880" s="0" t="s">
        <v>9313</v>
      </c>
      <c r="AH880" s="0" t="s">
        <v>7087</v>
      </c>
      <c r="AI880" s="0" t="s">
        <v>9314</v>
      </c>
      <c r="AJ880" s="0" t="s">
        <v>7087</v>
      </c>
      <c r="AK880" s="0" t="s">
        <v>9314</v>
      </c>
      <c r="AL880" s="0" t="s">
        <v>7061</v>
      </c>
    </row>
    <row customHeight="1" ht="11.25">
      <c r="A881" s="0" t="s">
        <v>22</v>
      </c>
      <c r="B881" s="0" t="s">
        <v>48</v>
      </c>
      <c r="C881" s="0" t="s">
        <v>50</v>
      </c>
      <c r="D881" s="0" t="s">
        <v>22</v>
      </c>
      <c r="E881" s="0" t="s">
        <v>8361</v>
      </c>
      <c r="F881" s="0" t="s">
        <v>4556</v>
      </c>
      <c r="G881" s="0" t="s">
        <v>215</v>
      </c>
      <c r="H881" s="0" t="s">
        <v>6889</v>
      </c>
      <c r="I881" s="0" t="s">
        <v>6910</v>
      </c>
      <c r="J881" s="0" t="s">
        <v>9311</v>
      </c>
      <c r="K881" s="0" t="s">
        <v>9312</v>
      </c>
      <c r="L881" s="0" t="s">
        <v>7609</v>
      </c>
      <c r="M881" s="0" t="s">
        <v>7553</v>
      </c>
      <c r="N881" s="0" t="s">
        <v>137</v>
      </c>
      <c r="O881" s="0" t="s">
        <v>215</v>
      </c>
      <c r="P881" s="0" t="s">
        <v>6889</v>
      </c>
      <c r="Q881" s="0" t="s">
        <v>6910</v>
      </c>
      <c r="R881" s="0" t="s">
        <v>9311</v>
      </c>
      <c r="S881" s="0" t="s">
        <v>9312</v>
      </c>
      <c r="T881" s="0" t="s">
        <v>7043</v>
      </c>
      <c r="U881" s="0" t="s">
        <v>7044</v>
      </c>
      <c r="V881" s="0" t="s">
        <v>764</v>
      </c>
      <c r="W881" s="0" t="s">
        <v>7045</v>
      </c>
      <c r="X881" s="0" t="s">
        <v>7046</v>
      </c>
      <c r="Y881" s="0" t="s">
        <v>7044</v>
      </c>
      <c r="Z881" s="0" t="s">
        <v>9303</v>
      </c>
      <c r="AA881" s="0" t="s">
        <v>9304</v>
      </c>
      <c r="AB881" s="0" t="s">
        <v>9305</v>
      </c>
      <c r="AC881" s="0" t="s">
        <v>62</v>
      </c>
      <c r="AD881" s="0" t="s">
        <v>62</v>
      </c>
      <c r="AE881" s="0" t="s">
        <v>62</v>
      </c>
      <c r="AF881" s="0" t="s">
        <v>7087</v>
      </c>
      <c r="AG881" s="0" t="s">
        <v>9313</v>
      </c>
      <c r="AH881" s="0" t="s">
        <v>7087</v>
      </c>
      <c r="AI881" s="0" t="s">
        <v>9314</v>
      </c>
      <c r="AJ881" s="0" t="s">
        <v>7087</v>
      </c>
      <c r="AK881" s="0" t="s">
        <v>9314</v>
      </c>
      <c r="AL881" s="0" t="s">
        <v>7061</v>
      </c>
    </row>
    <row customHeight="1" ht="11.25">
      <c r="A882" s="0" t="s">
        <v>22</v>
      </c>
      <c r="B882" s="0" t="s">
        <v>48</v>
      </c>
      <c r="C882" s="0" t="s">
        <v>50</v>
      </c>
      <c r="D882" s="0" t="s">
        <v>22</v>
      </c>
      <c r="E882" s="0" t="s">
        <v>8639</v>
      </c>
      <c r="F882" s="0" t="s">
        <v>4556</v>
      </c>
      <c r="G882" s="0" t="s">
        <v>215</v>
      </c>
      <c r="H882" s="0" t="s">
        <v>6892</v>
      </c>
      <c r="I882" s="0" t="s">
        <v>6893</v>
      </c>
      <c r="J882" s="0" t="s">
        <v>9315</v>
      </c>
      <c r="K882" s="0" t="s">
        <v>9316</v>
      </c>
      <c r="L882" s="0" t="s">
        <v>7100</v>
      </c>
      <c r="M882" s="0" t="s">
        <v>7851</v>
      </c>
      <c r="N882" s="0" t="s">
        <v>137</v>
      </c>
      <c r="O882" s="0" t="s">
        <v>215</v>
      </c>
      <c r="P882" s="0" t="s">
        <v>6892</v>
      </c>
      <c r="Q882" s="0" t="s">
        <v>6893</v>
      </c>
      <c r="R882" s="0" t="s">
        <v>9315</v>
      </c>
      <c r="S882" s="0" t="s">
        <v>9316</v>
      </c>
      <c r="T882" s="0" t="s">
        <v>7043</v>
      </c>
      <c r="U882" s="0" t="s">
        <v>7044</v>
      </c>
      <c r="V882" s="0" t="s">
        <v>764</v>
      </c>
      <c r="W882" s="0" t="s">
        <v>7045</v>
      </c>
      <c r="X882" s="0" t="s">
        <v>7046</v>
      </c>
      <c r="Y882" s="0" t="s">
        <v>7044</v>
      </c>
      <c r="Z882" s="0" t="s">
        <v>9317</v>
      </c>
      <c r="AA882" s="0" t="s">
        <v>9304</v>
      </c>
      <c r="AB882" s="0" t="s">
        <v>9318</v>
      </c>
      <c r="AC882" s="0" t="s">
        <v>62</v>
      </c>
      <c r="AD882" s="0" t="s">
        <v>62</v>
      </c>
      <c r="AE882" s="0" t="s">
        <v>62</v>
      </c>
      <c r="AF882" s="0" t="s">
        <v>8592</v>
      </c>
      <c r="AG882" s="0" t="s">
        <v>7391</v>
      </c>
      <c r="AH882" s="0" t="s">
        <v>8592</v>
      </c>
      <c r="AI882" s="0" t="s">
        <v>9319</v>
      </c>
      <c r="AJ882" s="0" t="s">
        <v>8592</v>
      </c>
      <c r="AK882" s="0" t="s">
        <v>9319</v>
      </c>
      <c r="AL882" s="0" t="s">
        <v>7061</v>
      </c>
    </row>
    <row customHeight="1" ht="11.25">
      <c r="A883" s="0" t="s">
        <v>22</v>
      </c>
      <c r="B883" s="0" t="s">
        <v>48</v>
      </c>
      <c r="C883" s="0" t="s">
        <v>50</v>
      </c>
      <c r="D883" s="0" t="s">
        <v>22</v>
      </c>
      <c r="E883" s="0" t="s">
        <v>8639</v>
      </c>
      <c r="F883" s="0" t="s">
        <v>4556</v>
      </c>
      <c r="G883" s="0" t="s">
        <v>215</v>
      </c>
      <c r="H883" s="0" t="s">
        <v>6892</v>
      </c>
      <c r="I883" s="0" t="s">
        <v>6893</v>
      </c>
      <c r="J883" s="0" t="s">
        <v>9315</v>
      </c>
      <c r="K883" s="0" t="s">
        <v>9316</v>
      </c>
      <c r="L883" s="0" t="s">
        <v>7100</v>
      </c>
      <c r="M883" s="0" t="s">
        <v>7851</v>
      </c>
      <c r="N883" s="0" t="s">
        <v>137</v>
      </c>
      <c r="O883" s="0" t="s">
        <v>215</v>
      </c>
      <c r="P883" s="0" t="s">
        <v>6892</v>
      </c>
      <c r="Q883" s="0" t="s">
        <v>6893</v>
      </c>
      <c r="R883" s="0" t="s">
        <v>9315</v>
      </c>
      <c r="S883" s="0" t="s">
        <v>9316</v>
      </c>
      <c r="T883" s="0" t="s">
        <v>7043</v>
      </c>
      <c r="U883" s="0" t="s">
        <v>7044</v>
      </c>
      <c r="V883" s="0" t="s">
        <v>764</v>
      </c>
      <c r="W883" s="0" t="s">
        <v>7045</v>
      </c>
      <c r="X883" s="0" t="s">
        <v>7046</v>
      </c>
      <c r="Y883" s="0" t="s">
        <v>7044</v>
      </c>
      <c r="Z883" s="0" t="s">
        <v>9317</v>
      </c>
      <c r="AA883" s="0" t="s">
        <v>9304</v>
      </c>
      <c r="AB883" s="0" t="s">
        <v>9318</v>
      </c>
      <c r="AC883" s="0" t="s">
        <v>62</v>
      </c>
      <c r="AD883" s="0" t="s">
        <v>62</v>
      </c>
      <c r="AE883" s="0" t="s">
        <v>62</v>
      </c>
      <c r="AF883" s="0" t="s">
        <v>8592</v>
      </c>
      <c r="AG883" s="0" t="s">
        <v>7391</v>
      </c>
      <c r="AH883" s="0" t="s">
        <v>8592</v>
      </c>
      <c r="AI883" s="0" t="s">
        <v>9319</v>
      </c>
      <c r="AJ883" s="0" t="s">
        <v>8592</v>
      </c>
      <c r="AK883" s="0" t="s">
        <v>9319</v>
      </c>
      <c r="AL883" s="0" t="s">
        <v>7061</v>
      </c>
    </row>
    <row customHeight="1" ht="11.25">
      <c r="A884" s="0" t="s">
        <v>22</v>
      </c>
      <c r="B884" s="0" t="s">
        <v>48</v>
      </c>
      <c r="C884" s="0" t="s">
        <v>50</v>
      </c>
      <c r="D884" s="0" t="s">
        <v>22</v>
      </c>
      <c r="E884" s="0" t="s">
        <v>9320</v>
      </c>
      <c r="F884" s="0" t="s">
        <v>4556</v>
      </c>
      <c r="G884" s="0" t="s">
        <v>215</v>
      </c>
      <c r="H884" s="0" t="s">
        <v>9321</v>
      </c>
      <c r="I884" s="0" t="s">
        <v>6895</v>
      </c>
      <c r="J884" s="0" t="s">
        <v>9322</v>
      </c>
      <c r="K884" s="0" t="s">
        <v>9323</v>
      </c>
      <c r="L884" s="0" t="s">
        <v>7609</v>
      </c>
      <c r="M884" s="0" t="s">
        <v>225</v>
      </c>
      <c r="N884" s="0" t="s">
        <v>137</v>
      </c>
      <c r="O884" s="0" t="s">
        <v>215</v>
      </c>
      <c r="P884" s="0" t="s">
        <v>9321</v>
      </c>
      <c r="Q884" s="0" t="s">
        <v>6895</v>
      </c>
      <c r="R884" s="0" t="s">
        <v>9322</v>
      </c>
      <c r="S884" s="0" t="s">
        <v>9323</v>
      </c>
      <c r="T884" s="0" t="s">
        <v>7043</v>
      </c>
      <c r="U884" s="0" t="s">
        <v>7044</v>
      </c>
      <c r="V884" s="0" t="s">
        <v>764</v>
      </c>
      <c r="W884" s="0" t="s">
        <v>7045</v>
      </c>
      <c r="X884" s="0" t="s">
        <v>7046</v>
      </c>
      <c r="Y884" s="0" t="s">
        <v>7044</v>
      </c>
      <c r="Z884" s="0" t="s">
        <v>9324</v>
      </c>
      <c r="AA884" s="0" t="s">
        <v>9304</v>
      </c>
      <c r="AB884" s="0" t="s">
        <v>9325</v>
      </c>
      <c r="AC884" s="0" t="s">
        <v>62</v>
      </c>
      <c r="AD884" s="0" t="s">
        <v>62</v>
      </c>
      <c r="AE884" s="0" t="s">
        <v>62</v>
      </c>
      <c r="AF884" s="0" t="s">
        <v>9326</v>
      </c>
      <c r="AG884" s="0" t="s">
        <v>9327</v>
      </c>
      <c r="AH884" s="0" t="s">
        <v>9326</v>
      </c>
      <c r="AI884" s="0" t="s">
        <v>9327</v>
      </c>
      <c r="AJ884" s="0" t="s">
        <v>9326</v>
      </c>
      <c r="AK884" s="0" t="s">
        <v>9327</v>
      </c>
      <c r="AL884" s="0" t="s">
        <v>7061</v>
      </c>
    </row>
    <row customHeight="1" ht="11.25">
      <c r="A885" s="0" t="s">
        <v>22</v>
      </c>
      <c r="B885" s="0" t="s">
        <v>48</v>
      </c>
      <c r="C885" s="0" t="s">
        <v>50</v>
      </c>
      <c r="D885" s="0" t="s">
        <v>22</v>
      </c>
      <c r="E885" s="0" t="s">
        <v>9320</v>
      </c>
      <c r="F885" s="0" t="s">
        <v>4556</v>
      </c>
      <c r="G885" s="0" t="s">
        <v>215</v>
      </c>
      <c r="H885" s="0" t="s">
        <v>9321</v>
      </c>
      <c r="I885" s="0" t="s">
        <v>6895</v>
      </c>
      <c r="J885" s="0" t="s">
        <v>9322</v>
      </c>
      <c r="K885" s="0" t="s">
        <v>9323</v>
      </c>
      <c r="L885" s="0" t="s">
        <v>7609</v>
      </c>
      <c r="M885" s="0" t="s">
        <v>225</v>
      </c>
      <c r="N885" s="0" t="s">
        <v>137</v>
      </c>
      <c r="O885" s="0" t="s">
        <v>215</v>
      </c>
      <c r="P885" s="0" t="s">
        <v>9321</v>
      </c>
      <c r="Q885" s="0" t="s">
        <v>6895</v>
      </c>
      <c r="R885" s="0" t="s">
        <v>9322</v>
      </c>
      <c r="S885" s="0" t="s">
        <v>9323</v>
      </c>
      <c r="T885" s="0" t="s">
        <v>7043</v>
      </c>
      <c r="U885" s="0" t="s">
        <v>7044</v>
      </c>
      <c r="V885" s="0" t="s">
        <v>764</v>
      </c>
      <c r="W885" s="0" t="s">
        <v>7045</v>
      </c>
      <c r="X885" s="0" t="s">
        <v>7046</v>
      </c>
      <c r="Y885" s="0" t="s">
        <v>7044</v>
      </c>
      <c r="Z885" s="0" t="s">
        <v>9324</v>
      </c>
      <c r="AA885" s="0" t="s">
        <v>9304</v>
      </c>
      <c r="AB885" s="0" t="s">
        <v>9325</v>
      </c>
      <c r="AC885" s="0" t="s">
        <v>62</v>
      </c>
      <c r="AD885" s="0" t="s">
        <v>62</v>
      </c>
      <c r="AE885" s="0" t="s">
        <v>62</v>
      </c>
      <c r="AF885" s="0" t="s">
        <v>9326</v>
      </c>
      <c r="AG885" s="0" t="s">
        <v>9327</v>
      </c>
      <c r="AH885" s="0" t="s">
        <v>9326</v>
      </c>
      <c r="AI885" s="0" t="s">
        <v>9327</v>
      </c>
      <c r="AJ885" s="0" t="s">
        <v>9326</v>
      </c>
      <c r="AK885" s="0" t="s">
        <v>9327</v>
      </c>
      <c r="AL885" s="0" t="s">
        <v>7061</v>
      </c>
    </row>
    <row customHeight="1" ht="11.25">
      <c r="A886" s="0" t="s">
        <v>22</v>
      </c>
      <c r="B886" s="0" t="s">
        <v>48</v>
      </c>
      <c r="C886" s="0" t="s">
        <v>50</v>
      </c>
      <c r="D886" s="0" t="s">
        <v>22</v>
      </c>
      <c r="E886" s="0" t="s">
        <v>9328</v>
      </c>
      <c r="F886" s="0" t="s">
        <v>4556</v>
      </c>
      <c r="G886" s="0" t="s">
        <v>215</v>
      </c>
      <c r="H886" s="0" t="s">
        <v>9321</v>
      </c>
      <c r="I886" s="0" t="s">
        <v>6895</v>
      </c>
      <c r="J886" s="0" t="s">
        <v>9329</v>
      </c>
      <c r="K886" s="0" t="s">
        <v>9330</v>
      </c>
      <c r="L886" s="0" t="s">
        <v>4669</v>
      </c>
      <c r="M886" s="0" t="s">
        <v>140</v>
      </c>
      <c r="N886" s="0" t="s">
        <v>137</v>
      </c>
      <c r="O886" s="0" t="s">
        <v>215</v>
      </c>
      <c r="P886" s="0" t="s">
        <v>9321</v>
      </c>
      <c r="Q886" s="0" t="s">
        <v>6895</v>
      </c>
      <c r="R886" s="0" t="s">
        <v>9329</v>
      </c>
      <c r="S886" s="0" t="s">
        <v>9330</v>
      </c>
      <c r="T886" s="0" t="s">
        <v>7043</v>
      </c>
      <c r="U886" s="0" t="s">
        <v>7044</v>
      </c>
      <c r="V886" s="0" t="s">
        <v>764</v>
      </c>
      <c r="W886" s="0" t="s">
        <v>7045</v>
      </c>
      <c r="X886" s="0" t="s">
        <v>7046</v>
      </c>
      <c r="Y886" s="0" t="s">
        <v>7044</v>
      </c>
      <c r="Z886" s="0" t="s">
        <v>9324</v>
      </c>
      <c r="AA886" s="0" t="s">
        <v>9304</v>
      </c>
      <c r="AB886" s="0" t="s">
        <v>9325</v>
      </c>
      <c r="AC886" s="0" t="s">
        <v>62</v>
      </c>
      <c r="AD886" s="0" t="s">
        <v>62</v>
      </c>
      <c r="AE886" s="0" t="s">
        <v>62</v>
      </c>
      <c r="AF886" s="0" t="s">
        <v>9331</v>
      </c>
      <c r="AG886" s="0" t="s">
        <v>9332</v>
      </c>
      <c r="AH886" s="0" t="s">
        <v>9331</v>
      </c>
      <c r="AI886" s="0" t="s">
        <v>9333</v>
      </c>
      <c r="AJ886" s="0" t="s">
        <v>9331</v>
      </c>
      <c r="AK886" s="0" t="s">
        <v>9333</v>
      </c>
      <c r="AL886" s="0" t="s">
        <v>7061</v>
      </c>
    </row>
    <row customHeight="1" ht="11.25">
      <c r="A887" s="0" t="s">
        <v>22</v>
      </c>
      <c r="B887" s="0" t="s">
        <v>48</v>
      </c>
      <c r="C887" s="0" t="s">
        <v>50</v>
      </c>
      <c r="D887" s="0" t="s">
        <v>22</v>
      </c>
      <c r="E887" s="0" t="s">
        <v>9328</v>
      </c>
      <c r="F887" s="0" t="s">
        <v>4556</v>
      </c>
      <c r="G887" s="0" t="s">
        <v>215</v>
      </c>
      <c r="H887" s="0" t="s">
        <v>9321</v>
      </c>
      <c r="I887" s="0" t="s">
        <v>6895</v>
      </c>
      <c r="J887" s="0" t="s">
        <v>9329</v>
      </c>
      <c r="K887" s="0" t="s">
        <v>9330</v>
      </c>
      <c r="L887" s="0" t="s">
        <v>4669</v>
      </c>
      <c r="M887" s="0" t="s">
        <v>140</v>
      </c>
      <c r="N887" s="0" t="s">
        <v>137</v>
      </c>
      <c r="O887" s="0" t="s">
        <v>215</v>
      </c>
      <c r="P887" s="0" t="s">
        <v>9321</v>
      </c>
      <c r="Q887" s="0" t="s">
        <v>6895</v>
      </c>
      <c r="R887" s="0" t="s">
        <v>9329</v>
      </c>
      <c r="S887" s="0" t="s">
        <v>9330</v>
      </c>
      <c r="T887" s="0" t="s">
        <v>7043</v>
      </c>
      <c r="U887" s="0" t="s">
        <v>7044</v>
      </c>
      <c r="V887" s="0" t="s">
        <v>764</v>
      </c>
      <c r="W887" s="0" t="s">
        <v>7045</v>
      </c>
      <c r="X887" s="0" t="s">
        <v>7046</v>
      </c>
      <c r="Y887" s="0" t="s">
        <v>7044</v>
      </c>
      <c r="Z887" s="0" t="s">
        <v>9324</v>
      </c>
      <c r="AA887" s="0" t="s">
        <v>9304</v>
      </c>
      <c r="AB887" s="0" t="s">
        <v>9325</v>
      </c>
      <c r="AC887" s="0" t="s">
        <v>62</v>
      </c>
      <c r="AD887" s="0" t="s">
        <v>62</v>
      </c>
      <c r="AE887" s="0" t="s">
        <v>62</v>
      </c>
      <c r="AF887" s="0" t="s">
        <v>9331</v>
      </c>
      <c r="AG887" s="0" t="s">
        <v>9332</v>
      </c>
      <c r="AH887" s="0" t="s">
        <v>9331</v>
      </c>
      <c r="AI887" s="0" t="s">
        <v>9333</v>
      </c>
      <c r="AJ887" s="0" t="s">
        <v>9331</v>
      </c>
      <c r="AK887" s="0" t="s">
        <v>9333</v>
      </c>
      <c r="AL887" s="0" t="s">
        <v>7061</v>
      </c>
    </row>
    <row customHeight="1" ht="11.25">
      <c r="A888" s="0" t="s">
        <v>22</v>
      </c>
      <c r="B888" s="0" t="s">
        <v>48</v>
      </c>
      <c r="C888" s="0" t="s">
        <v>50</v>
      </c>
      <c r="D888" s="0" t="s">
        <v>22</v>
      </c>
      <c r="E888" s="0" t="s">
        <v>8062</v>
      </c>
      <c r="F888" s="0" t="s">
        <v>4556</v>
      </c>
      <c r="G888" s="0" t="s">
        <v>215</v>
      </c>
      <c r="H888" s="0" t="s">
        <v>6897</v>
      </c>
      <c r="I888" s="0" t="s">
        <v>6898</v>
      </c>
      <c r="J888" s="0" t="s">
        <v>9334</v>
      </c>
      <c r="K888" s="0" t="s">
        <v>9335</v>
      </c>
      <c r="L888" s="0" t="s">
        <v>8091</v>
      </c>
      <c r="M888" s="0" t="s">
        <v>8057</v>
      </c>
      <c r="N888" s="0" t="s">
        <v>137</v>
      </c>
      <c r="O888" s="0" t="s">
        <v>215</v>
      </c>
      <c r="P888" s="0" t="s">
        <v>6897</v>
      </c>
      <c r="Q888" s="0" t="s">
        <v>6898</v>
      </c>
      <c r="R888" s="0" t="s">
        <v>9334</v>
      </c>
      <c r="S888" s="0" t="s">
        <v>9335</v>
      </c>
      <c r="T888" s="0" t="s">
        <v>7043</v>
      </c>
      <c r="U888" s="0" t="s">
        <v>7044</v>
      </c>
      <c r="V888" s="0" t="s">
        <v>764</v>
      </c>
      <c r="W888" s="0" t="s">
        <v>7045</v>
      </c>
      <c r="X888" s="0" t="s">
        <v>7046</v>
      </c>
      <c r="Y888" s="0" t="s">
        <v>7044</v>
      </c>
      <c r="Z888" s="0" t="s">
        <v>9336</v>
      </c>
      <c r="AA888" s="0" t="s">
        <v>9304</v>
      </c>
      <c r="AB888" s="0" t="s">
        <v>9337</v>
      </c>
      <c r="AC888" s="0" t="s">
        <v>62</v>
      </c>
      <c r="AD888" s="0" t="s">
        <v>62</v>
      </c>
      <c r="AE888" s="0" t="s">
        <v>62</v>
      </c>
      <c r="AF888" s="0" t="s">
        <v>7335</v>
      </c>
      <c r="AG888" s="0" t="s">
        <v>7207</v>
      </c>
      <c r="AH888" s="0" t="s">
        <v>7335</v>
      </c>
      <c r="AI888" s="0" t="s">
        <v>9338</v>
      </c>
      <c r="AJ888" s="0" t="s">
        <v>7335</v>
      </c>
      <c r="AK888" s="0" t="s">
        <v>9338</v>
      </c>
      <c r="AL888" s="0" t="s">
        <v>7061</v>
      </c>
    </row>
    <row customHeight="1" ht="11.25">
      <c r="A889" s="0" t="s">
        <v>22</v>
      </c>
      <c r="B889" s="0" t="s">
        <v>48</v>
      </c>
      <c r="C889" s="0" t="s">
        <v>50</v>
      </c>
      <c r="D889" s="0" t="s">
        <v>22</v>
      </c>
      <c r="E889" s="0" t="s">
        <v>8062</v>
      </c>
      <c r="F889" s="0" t="s">
        <v>4556</v>
      </c>
      <c r="G889" s="0" t="s">
        <v>215</v>
      </c>
      <c r="H889" s="0" t="s">
        <v>6897</v>
      </c>
      <c r="I889" s="0" t="s">
        <v>6898</v>
      </c>
      <c r="J889" s="0" t="s">
        <v>9334</v>
      </c>
      <c r="K889" s="0" t="s">
        <v>9335</v>
      </c>
      <c r="L889" s="0" t="s">
        <v>8091</v>
      </c>
      <c r="M889" s="0" t="s">
        <v>8057</v>
      </c>
      <c r="N889" s="0" t="s">
        <v>137</v>
      </c>
      <c r="O889" s="0" t="s">
        <v>215</v>
      </c>
      <c r="P889" s="0" t="s">
        <v>6897</v>
      </c>
      <c r="Q889" s="0" t="s">
        <v>6898</v>
      </c>
      <c r="R889" s="0" t="s">
        <v>9334</v>
      </c>
      <c r="S889" s="0" t="s">
        <v>9335</v>
      </c>
      <c r="T889" s="0" t="s">
        <v>7043</v>
      </c>
      <c r="U889" s="0" t="s">
        <v>7044</v>
      </c>
      <c r="V889" s="0" t="s">
        <v>764</v>
      </c>
      <c r="W889" s="0" t="s">
        <v>7045</v>
      </c>
      <c r="X889" s="0" t="s">
        <v>7046</v>
      </c>
      <c r="Y889" s="0" t="s">
        <v>7044</v>
      </c>
      <c r="Z889" s="0" t="s">
        <v>9336</v>
      </c>
      <c r="AA889" s="0" t="s">
        <v>9304</v>
      </c>
      <c r="AB889" s="0" t="s">
        <v>9337</v>
      </c>
      <c r="AC889" s="0" t="s">
        <v>62</v>
      </c>
      <c r="AD889" s="0" t="s">
        <v>62</v>
      </c>
      <c r="AE889" s="0" t="s">
        <v>62</v>
      </c>
      <c r="AF889" s="0" t="s">
        <v>7335</v>
      </c>
      <c r="AG889" s="0" t="s">
        <v>7207</v>
      </c>
      <c r="AH889" s="0" t="s">
        <v>7335</v>
      </c>
      <c r="AI889" s="0" t="s">
        <v>9338</v>
      </c>
      <c r="AJ889" s="0" t="s">
        <v>7335</v>
      </c>
      <c r="AK889" s="0" t="s">
        <v>9338</v>
      </c>
      <c r="AL889" s="0" t="s">
        <v>7061</v>
      </c>
    </row>
    <row customHeight="1" ht="11.25">
      <c r="A890" s="0" t="s">
        <v>22</v>
      </c>
      <c r="B890" s="0" t="s">
        <v>48</v>
      </c>
      <c r="C890" s="0" t="s">
        <v>50</v>
      </c>
      <c r="D890" s="0" t="s">
        <v>22</v>
      </c>
      <c r="E890" s="0" t="s">
        <v>8005</v>
      </c>
      <c r="F890" s="0" t="s">
        <v>4556</v>
      </c>
      <c r="G890" s="0" t="s">
        <v>215</v>
      </c>
      <c r="H890" s="0" t="s">
        <v>6897</v>
      </c>
      <c r="I890" s="0" t="s">
        <v>6898</v>
      </c>
      <c r="J890" s="0" t="s">
        <v>9339</v>
      </c>
      <c r="K890" s="0" t="s">
        <v>9340</v>
      </c>
      <c r="L890" s="0" t="s">
        <v>4647</v>
      </c>
      <c r="M890" s="0" t="s">
        <v>7083</v>
      </c>
      <c r="N890" s="0" t="s">
        <v>137</v>
      </c>
      <c r="O890" s="0" t="s">
        <v>215</v>
      </c>
      <c r="P890" s="0" t="s">
        <v>6897</v>
      </c>
      <c r="Q890" s="0" t="s">
        <v>6898</v>
      </c>
      <c r="R890" s="0" t="s">
        <v>9339</v>
      </c>
      <c r="S890" s="0" t="s">
        <v>9340</v>
      </c>
      <c r="T890" s="0" t="s">
        <v>7043</v>
      </c>
      <c r="U890" s="0" t="s">
        <v>7044</v>
      </c>
      <c r="V890" s="0" t="s">
        <v>764</v>
      </c>
      <c r="W890" s="0" t="s">
        <v>7045</v>
      </c>
      <c r="X890" s="0" t="s">
        <v>7046</v>
      </c>
      <c r="Y890" s="0" t="s">
        <v>7044</v>
      </c>
      <c r="Z890" s="0" t="s">
        <v>9336</v>
      </c>
      <c r="AA890" s="0" t="s">
        <v>9304</v>
      </c>
      <c r="AB890" s="0" t="s">
        <v>9337</v>
      </c>
      <c r="AC890" s="0" t="s">
        <v>62</v>
      </c>
      <c r="AD890" s="0" t="s">
        <v>62</v>
      </c>
      <c r="AE890" s="0" t="s">
        <v>62</v>
      </c>
      <c r="AF890" s="0" t="s">
        <v>7184</v>
      </c>
      <c r="AG890" s="0" t="s">
        <v>9341</v>
      </c>
      <c r="AH890" s="0" t="s">
        <v>7184</v>
      </c>
      <c r="AI890" s="0" t="s">
        <v>9341</v>
      </c>
      <c r="AJ890" s="0" t="s">
        <v>7184</v>
      </c>
      <c r="AK890" s="0" t="s">
        <v>9341</v>
      </c>
      <c r="AL890" s="0" t="s">
        <v>7061</v>
      </c>
    </row>
    <row customHeight="1" ht="11.25">
      <c r="A891" s="0" t="s">
        <v>22</v>
      </c>
      <c r="B891" s="0" t="s">
        <v>48</v>
      </c>
      <c r="C891" s="0" t="s">
        <v>50</v>
      </c>
      <c r="D891" s="0" t="s">
        <v>22</v>
      </c>
      <c r="E891" s="0" t="s">
        <v>8005</v>
      </c>
      <c r="F891" s="0" t="s">
        <v>4556</v>
      </c>
      <c r="G891" s="0" t="s">
        <v>215</v>
      </c>
      <c r="H891" s="0" t="s">
        <v>6897</v>
      </c>
      <c r="I891" s="0" t="s">
        <v>6898</v>
      </c>
      <c r="J891" s="0" t="s">
        <v>9339</v>
      </c>
      <c r="K891" s="0" t="s">
        <v>9340</v>
      </c>
      <c r="L891" s="0" t="s">
        <v>4647</v>
      </c>
      <c r="M891" s="0" t="s">
        <v>7083</v>
      </c>
      <c r="N891" s="0" t="s">
        <v>137</v>
      </c>
      <c r="O891" s="0" t="s">
        <v>215</v>
      </c>
      <c r="P891" s="0" t="s">
        <v>6897</v>
      </c>
      <c r="Q891" s="0" t="s">
        <v>6898</v>
      </c>
      <c r="R891" s="0" t="s">
        <v>9339</v>
      </c>
      <c r="S891" s="0" t="s">
        <v>9340</v>
      </c>
      <c r="T891" s="0" t="s">
        <v>7043</v>
      </c>
      <c r="U891" s="0" t="s">
        <v>7044</v>
      </c>
      <c r="V891" s="0" t="s">
        <v>764</v>
      </c>
      <c r="W891" s="0" t="s">
        <v>7045</v>
      </c>
      <c r="X891" s="0" t="s">
        <v>7046</v>
      </c>
      <c r="Y891" s="0" t="s">
        <v>7044</v>
      </c>
      <c r="Z891" s="0" t="s">
        <v>9336</v>
      </c>
      <c r="AA891" s="0" t="s">
        <v>9304</v>
      </c>
      <c r="AB891" s="0" t="s">
        <v>9337</v>
      </c>
      <c r="AC891" s="0" t="s">
        <v>62</v>
      </c>
      <c r="AD891" s="0" t="s">
        <v>62</v>
      </c>
      <c r="AE891" s="0" t="s">
        <v>62</v>
      </c>
      <c r="AF891" s="0" t="s">
        <v>7184</v>
      </c>
      <c r="AG891" s="0" t="s">
        <v>9341</v>
      </c>
      <c r="AH891" s="0" t="s">
        <v>7184</v>
      </c>
      <c r="AI891" s="0" t="s">
        <v>9341</v>
      </c>
      <c r="AJ891" s="0" t="s">
        <v>7184</v>
      </c>
      <c r="AK891" s="0" t="s">
        <v>9341</v>
      </c>
      <c r="AL891" s="0" t="s">
        <v>7061</v>
      </c>
    </row>
    <row customHeight="1" ht="11.25">
      <c r="A892" s="0" t="s">
        <v>22</v>
      </c>
      <c r="B892" s="0" t="s">
        <v>48</v>
      </c>
      <c r="C892" s="0" t="s">
        <v>50</v>
      </c>
      <c r="D892" s="0" t="s">
        <v>22</v>
      </c>
      <c r="E892" s="0" t="s">
        <v>8088</v>
      </c>
      <c r="F892" s="0" t="s">
        <v>4556</v>
      </c>
      <c r="G892" s="0" t="s">
        <v>215</v>
      </c>
      <c r="H892" s="0" t="s">
        <v>6897</v>
      </c>
      <c r="I892" s="0" t="s">
        <v>6898</v>
      </c>
      <c r="J892" s="0" t="s">
        <v>9339</v>
      </c>
      <c r="K892" s="0" t="s">
        <v>9340</v>
      </c>
      <c r="L892" s="0" t="s">
        <v>8903</v>
      </c>
      <c r="M892" s="0" t="s">
        <v>6921</v>
      </c>
      <c r="N892" s="0" t="s">
        <v>137</v>
      </c>
      <c r="O892" s="0" t="s">
        <v>215</v>
      </c>
      <c r="P892" s="0" t="s">
        <v>6897</v>
      </c>
      <c r="Q892" s="0" t="s">
        <v>6898</v>
      </c>
      <c r="R892" s="0" t="s">
        <v>9339</v>
      </c>
      <c r="S892" s="0" t="s">
        <v>9340</v>
      </c>
      <c r="T892" s="0" t="s">
        <v>7043</v>
      </c>
      <c r="U892" s="0" t="s">
        <v>7044</v>
      </c>
      <c r="V892" s="0" t="s">
        <v>764</v>
      </c>
      <c r="W892" s="0" t="s">
        <v>7045</v>
      </c>
      <c r="X892" s="0" t="s">
        <v>7046</v>
      </c>
      <c r="Y892" s="0" t="s">
        <v>7044</v>
      </c>
      <c r="Z892" s="0" t="s">
        <v>9303</v>
      </c>
      <c r="AA892" s="0" t="s">
        <v>9304</v>
      </c>
      <c r="AB892" s="0" t="s">
        <v>9305</v>
      </c>
      <c r="AC892" s="0" t="s">
        <v>62</v>
      </c>
      <c r="AD892" s="0" t="s">
        <v>62</v>
      </c>
      <c r="AE892" s="0" t="s">
        <v>62</v>
      </c>
      <c r="AF892" s="0" t="s">
        <v>7393</v>
      </c>
      <c r="AG892" s="0" t="s">
        <v>9342</v>
      </c>
      <c r="AH892" s="0" t="s">
        <v>7393</v>
      </c>
      <c r="AI892" s="0" t="s">
        <v>9342</v>
      </c>
      <c r="AJ892" s="0" t="s">
        <v>7393</v>
      </c>
      <c r="AK892" s="0" t="s">
        <v>9342</v>
      </c>
      <c r="AL892" s="0" t="s">
        <v>7061</v>
      </c>
    </row>
    <row customHeight="1" ht="11.25">
      <c r="A893" s="0" t="s">
        <v>22</v>
      </c>
      <c r="B893" s="0" t="s">
        <v>48</v>
      </c>
      <c r="C893" s="0" t="s">
        <v>50</v>
      </c>
      <c r="D893" s="0" t="s">
        <v>22</v>
      </c>
      <c r="E893" s="0" t="s">
        <v>8088</v>
      </c>
      <c r="F893" s="0" t="s">
        <v>4556</v>
      </c>
      <c r="G893" s="0" t="s">
        <v>215</v>
      </c>
      <c r="H893" s="0" t="s">
        <v>6897</v>
      </c>
      <c r="I893" s="0" t="s">
        <v>6898</v>
      </c>
      <c r="J893" s="0" t="s">
        <v>9339</v>
      </c>
      <c r="K893" s="0" t="s">
        <v>9340</v>
      </c>
      <c r="L893" s="0" t="s">
        <v>8903</v>
      </c>
      <c r="M893" s="0" t="s">
        <v>6921</v>
      </c>
      <c r="N893" s="0" t="s">
        <v>137</v>
      </c>
      <c r="O893" s="0" t="s">
        <v>215</v>
      </c>
      <c r="P893" s="0" t="s">
        <v>6897</v>
      </c>
      <c r="Q893" s="0" t="s">
        <v>6898</v>
      </c>
      <c r="R893" s="0" t="s">
        <v>9339</v>
      </c>
      <c r="S893" s="0" t="s">
        <v>9340</v>
      </c>
      <c r="T893" s="0" t="s">
        <v>7043</v>
      </c>
      <c r="U893" s="0" t="s">
        <v>7044</v>
      </c>
      <c r="V893" s="0" t="s">
        <v>764</v>
      </c>
      <c r="W893" s="0" t="s">
        <v>7045</v>
      </c>
      <c r="X893" s="0" t="s">
        <v>7046</v>
      </c>
      <c r="Y893" s="0" t="s">
        <v>7044</v>
      </c>
      <c r="Z893" s="0" t="s">
        <v>9303</v>
      </c>
      <c r="AA893" s="0" t="s">
        <v>9304</v>
      </c>
      <c r="AB893" s="0" t="s">
        <v>9305</v>
      </c>
      <c r="AC893" s="0" t="s">
        <v>62</v>
      </c>
      <c r="AD893" s="0" t="s">
        <v>62</v>
      </c>
      <c r="AE893" s="0" t="s">
        <v>62</v>
      </c>
      <c r="AF893" s="0" t="s">
        <v>7393</v>
      </c>
      <c r="AG893" s="0" t="s">
        <v>9342</v>
      </c>
      <c r="AH893" s="0" t="s">
        <v>7393</v>
      </c>
      <c r="AI893" s="0" t="s">
        <v>9342</v>
      </c>
      <c r="AJ893" s="0" t="s">
        <v>7393</v>
      </c>
      <c r="AK893" s="0" t="s">
        <v>9342</v>
      </c>
      <c r="AL893" s="0" t="s">
        <v>7061</v>
      </c>
    </row>
    <row customHeight="1" ht="11.25">
      <c r="A894" s="0" t="s">
        <v>22</v>
      </c>
      <c r="B894" s="0" t="s">
        <v>48</v>
      </c>
      <c r="C894" s="0" t="s">
        <v>50</v>
      </c>
      <c r="D894" s="0" t="s">
        <v>22</v>
      </c>
      <c r="E894" s="0" t="s">
        <v>9343</v>
      </c>
      <c r="F894" s="0" t="s">
        <v>4556</v>
      </c>
      <c r="G894" s="0" t="s">
        <v>215</v>
      </c>
      <c r="H894" s="0" t="s">
        <v>6897</v>
      </c>
      <c r="I894" s="0" t="s">
        <v>6898</v>
      </c>
      <c r="J894" s="0" t="s">
        <v>9339</v>
      </c>
      <c r="K894" s="0" t="s">
        <v>9340</v>
      </c>
      <c r="L894" s="0" t="s">
        <v>9344</v>
      </c>
      <c r="M894" s="0" t="s">
        <v>9345</v>
      </c>
      <c r="N894" s="0" t="s">
        <v>137</v>
      </c>
      <c r="O894" s="0" t="s">
        <v>215</v>
      </c>
      <c r="P894" s="0" t="s">
        <v>6897</v>
      </c>
      <c r="Q894" s="0" t="s">
        <v>6898</v>
      </c>
      <c r="R894" s="0" t="s">
        <v>9339</v>
      </c>
      <c r="S894" s="0" t="s">
        <v>9340</v>
      </c>
      <c r="T894" s="0" t="s">
        <v>7043</v>
      </c>
      <c r="U894" s="0" t="s">
        <v>7044</v>
      </c>
      <c r="V894" s="0" t="s">
        <v>764</v>
      </c>
      <c r="W894" s="0" t="s">
        <v>7045</v>
      </c>
      <c r="X894" s="0" t="s">
        <v>7046</v>
      </c>
      <c r="Y894" s="0" t="s">
        <v>7044</v>
      </c>
      <c r="Z894" s="0" t="s">
        <v>9346</v>
      </c>
      <c r="AA894" s="0" t="s">
        <v>7105</v>
      </c>
      <c r="AB894" s="0" t="s">
        <v>9337</v>
      </c>
      <c r="AC894" s="0" t="s">
        <v>62</v>
      </c>
      <c r="AD894" s="0" t="s">
        <v>62</v>
      </c>
      <c r="AE894" s="0" t="s">
        <v>62</v>
      </c>
      <c r="AF894" s="0" t="s">
        <v>4243</v>
      </c>
      <c r="AG894" s="0" t="s">
        <v>9347</v>
      </c>
      <c r="AH894" s="0" t="s">
        <v>4243</v>
      </c>
      <c r="AI894" s="0" t="s">
        <v>9348</v>
      </c>
      <c r="AJ894" s="0" t="s">
        <v>4243</v>
      </c>
      <c r="AK894" s="0" t="s">
        <v>9348</v>
      </c>
      <c r="AL894" s="0" t="s">
        <v>7061</v>
      </c>
    </row>
    <row customHeight="1" ht="11.25">
      <c r="A895" s="0" t="s">
        <v>22</v>
      </c>
      <c r="B895" s="0" t="s">
        <v>48</v>
      </c>
      <c r="C895" s="0" t="s">
        <v>50</v>
      </c>
      <c r="D895" s="0" t="s">
        <v>22</v>
      </c>
      <c r="E895" s="0" t="s">
        <v>9343</v>
      </c>
      <c r="F895" s="0" t="s">
        <v>4556</v>
      </c>
      <c r="G895" s="0" t="s">
        <v>215</v>
      </c>
      <c r="H895" s="0" t="s">
        <v>6897</v>
      </c>
      <c r="I895" s="0" t="s">
        <v>6898</v>
      </c>
      <c r="J895" s="0" t="s">
        <v>9339</v>
      </c>
      <c r="K895" s="0" t="s">
        <v>9340</v>
      </c>
      <c r="L895" s="0" t="s">
        <v>9344</v>
      </c>
      <c r="M895" s="0" t="s">
        <v>9345</v>
      </c>
      <c r="N895" s="0" t="s">
        <v>137</v>
      </c>
      <c r="O895" s="0" t="s">
        <v>215</v>
      </c>
      <c r="P895" s="0" t="s">
        <v>6897</v>
      </c>
      <c r="Q895" s="0" t="s">
        <v>6898</v>
      </c>
      <c r="R895" s="0" t="s">
        <v>9339</v>
      </c>
      <c r="S895" s="0" t="s">
        <v>9340</v>
      </c>
      <c r="T895" s="0" t="s">
        <v>7043</v>
      </c>
      <c r="U895" s="0" t="s">
        <v>7044</v>
      </c>
      <c r="V895" s="0" t="s">
        <v>764</v>
      </c>
      <c r="W895" s="0" t="s">
        <v>7045</v>
      </c>
      <c r="X895" s="0" t="s">
        <v>7046</v>
      </c>
      <c r="Y895" s="0" t="s">
        <v>7044</v>
      </c>
      <c r="Z895" s="0" t="s">
        <v>9346</v>
      </c>
      <c r="AA895" s="0" t="s">
        <v>7105</v>
      </c>
      <c r="AB895" s="0" t="s">
        <v>9337</v>
      </c>
      <c r="AC895" s="0" t="s">
        <v>62</v>
      </c>
      <c r="AD895" s="0" t="s">
        <v>62</v>
      </c>
      <c r="AE895" s="0" t="s">
        <v>62</v>
      </c>
      <c r="AF895" s="0" t="s">
        <v>4243</v>
      </c>
      <c r="AG895" s="0" t="s">
        <v>9347</v>
      </c>
      <c r="AH895" s="0" t="s">
        <v>4243</v>
      </c>
      <c r="AI895" s="0" t="s">
        <v>9348</v>
      </c>
      <c r="AJ895" s="0" t="s">
        <v>4243</v>
      </c>
      <c r="AK895" s="0" t="s">
        <v>9348</v>
      </c>
      <c r="AL895" s="0" t="s">
        <v>7061</v>
      </c>
    </row>
    <row customHeight="1" ht="11.25">
      <c r="A896" s="0" t="s">
        <v>22</v>
      </c>
      <c r="B896" s="0" t="s">
        <v>48</v>
      </c>
      <c r="C896" s="0" t="s">
        <v>50</v>
      </c>
      <c r="D896" s="0" t="s">
        <v>22</v>
      </c>
      <c r="E896" s="0" t="s">
        <v>8674</v>
      </c>
      <c r="F896" s="0" t="s">
        <v>4556</v>
      </c>
      <c r="G896" s="0" t="s">
        <v>215</v>
      </c>
      <c r="H896" s="0" t="s">
        <v>6900</v>
      </c>
      <c r="I896" s="0" t="s">
        <v>6901</v>
      </c>
      <c r="J896" s="0" t="s">
        <v>9349</v>
      </c>
      <c r="K896" s="0" t="s">
        <v>9350</v>
      </c>
      <c r="L896" s="0" t="s">
        <v>8091</v>
      </c>
      <c r="M896" s="0" t="s">
        <v>7553</v>
      </c>
      <c r="N896" s="0" t="s">
        <v>137</v>
      </c>
      <c r="O896" s="0" t="s">
        <v>215</v>
      </c>
      <c r="P896" s="0" t="s">
        <v>6900</v>
      </c>
      <c r="Q896" s="0" t="s">
        <v>6901</v>
      </c>
      <c r="R896" s="0" t="s">
        <v>9349</v>
      </c>
      <c r="S896" s="0" t="s">
        <v>9350</v>
      </c>
      <c r="T896" s="0" t="s">
        <v>7043</v>
      </c>
      <c r="U896" s="0" t="s">
        <v>7044</v>
      </c>
      <c r="V896" s="0" t="s">
        <v>764</v>
      </c>
      <c r="W896" s="0" t="s">
        <v>7045</v>
      </c>
      <c r="X896" s="0" t="s">
        <v>7046</v>
      </c>
      <c r="Y896" s="0" t="s">
        <v>7044</v>
      </c>
      <c r="Z896" s="0" t="s">
        <v>9303</v>
      </c>
      <c r="AA896" s="0" t="s">
        <v>9304</v>
      </c>
      <c r="AB896" s="0" t="s">
        <v>9305</v>
      </c>
      <c r="AC896" s="0" t="s">
        <v>62</v>
      </c>
      <c r="AD896" s="0" t="s">
        <v>62</v>
      </c>
      <c r="AE896" s="0" t="s">
        <v>62</v>
      </c>
      <c r="AF896" s="0" t="s">
        <v>9351</v>
      </c>
      <c r="AG896" s="0" t="s">
        <v>9352</v>
      </c>
      <c r="AH896" s="0" t="s">
        <v>7087</v>
      </c>
      <c r="AI896" s="0" t="s">
        <v>9353</v>
      </c>
      <c r="AJ896" s="0" t="s">
        <v>7087</v>
      </c>
      <c r="AK896" s="0" t="s">
        <v>9353</v>
      </c>
      <c r="AL896" s="0" t="s">
        <v>7061</v>
      </c>
    </row>
    <row customHeight="1" ht="11.25">
      <c r="A897" s="0" t="s">
        <v>22</v>
      </c>
      <c r="B897" s="0" t="s">
        <v>48</v>
      </c>
      <c r="C897" s="0" t="s">
        <v>50</v>
      </c>
      <c r="D897" s="0" t="s">
        <v>22</v>
      </c>
      <c r="E897" s="0" t="s">
        <v>8674</v>
      </c>
      <c r="F897" s="0" t="s">
        <v>4556</v>
      </c>
      <c r="G897" s="0" t="s">
        <v>215</v>
      </c>
      <c r="H897" s="0" t="s">
        <v>6900</v>
      </c>
      <c r="I897" s="0" t="s">
        <v>6901</v>
      </c>
      <c r="J897" s="0" t="s">
        <v>9349</v>
      </c>
      <c r="K897" s="0" t="s">
        <v>9350</v>
      </c>
      <c r="L897" s="0" t="s">
        <v>8091</v>
      </c>
      <c r="M897" s="0" t="s">
        <v>7553</v>
      </c>
      <c r="N897" s="0" t="s">
        <v>137</v>
      </c>
      <c r="O897" s="0" t="s">
        <v>215</v>
      </c>
      <c r="P897" s="0" t="s">
        <v>6900</v>
      </c>
      <c r="Q897" s="0" t="s">
        <v>6901</v>
      </c>
      <c r="R897" s="0" t="s">
        <v>9349</v>
      </c>
      <c r="S897" s="0" t="s">
        <v>9350</v>
      </c>
      <c r="T897" s="0" t="s">
        <v>7043</v>
      </c>
      <c r="U897" s="0" t="s">
        <v>7044</v>
      </c>
      <c r="V897" s="0" t="s">
        <v>764</v>
      </c>
      <c r="W897" s="0" t="s">
        <v>7045</v>
      </c>
      <c r="X897" s="0" t="s">
        <v>7046</v>
      </c>
      <c r="Y897" s="0" t="s">
        <v>7044</v>
      </c>
      <c r="Z897" s="0" t="s">
        <v>9303</v>
      </c>
      <c r="AA897" s="0" t="s">
        <v>9304</v>
      </c>
      <c r="AB897" s="0" t="s">
        <v>9305</v>
      </c>
      <c r="AC897" s="0" t="s">
        <v>62</v>
      </c>
      <c r="AD897" s="0" t="s">
        <v>62</v>
      </c>
      <c r="AE897" s="0" t="s">
        <v>62</v>
      </c>
      <c r="AF897" s="0" t="s">
        <v>9351</v>
      </c>
      <c r="AG897" s="0" t="s">
        <v>9352</v>
      </c>
      <c r="AH897" s="0" t="s">
        <v>7087</v>
      </c>
      <c r="AI897" s="0" t="s">
        <v>9353</v>
      </c>
      <c r="AJ897" s="0" t="s">
        <v>7087</v>
      </c>
      <c r="AK897" s="0" t="s">
        <v>9353</v>
      </c>
      <c r="AL897" s="0" t="s">
        <v>7061</v>
      </c>
    </row>
    <row customHeight="1" ht="11.25">
      <c r="A898" s="0" t="s">
        <v>22</v>
      </c>
      <c r="B898" s="0" t="s">
        <v>48</v>
      </c>
      <c r="C898" s="0" t="s">
        <v>50</v>
      </c>
      <c r="D898" s="0" t="s">
        <v>22</v>
      </c>
      <c r="E898" s="0" t="s">
        <v>7665</v>
      </c>
      <c r="F898" s="0" t="s">
        <v>4556</v>
      </c>
      <c r="G898" s="0" t="s">
        <v>215</v>
      </c>
      <c r="H898" s="0" t="s">
        <v>6903</v>
      </c>
      <c r="I898" s="0" t="s">
        <v>6904</v>
      </c>
      <c r="J898" s="0" t="s">
        <v>9354</v>
      </c>
      <c r="K898" s="0" t="s">
        <v>9355</v>
      </c>
      <c r="L898" s="0" t="s">
        <v>9356</v>
      </c>
      <c r="M898" s="0" t="s">
        <v>102</v>
      </c>
      <c r="N898" s="0" t="s">
        <v>137</v>
      </c>
      <c r="O898" s="0" t="s">
        <v>215</v>
      </c>
      <c r="P898" s="0" t="s">
        <v>6903</v>
      </c>
      <c r="Q898" s="0" t="s">
        <v>6904</v>
      </c>
      <c r="R898" s="0" t="s">
        <v>9354</v>
      </c>
      <c r="S898" s="0" t="s">
        <v>9355</v>
      </c>
      <c r="T898" s="0" t="s">
        <v>7101</v>
      </c>
      <c r="U898" s="0" t="s">
        <v>7481</v>
      </c>
      <c r="V898" s="0" t="s">
        <v>764</v>
      </c>
      <c r="W898" s="0" t="s">
        <v>7045</v>
      </c>
      <c r="X898" s="0" t="s">
        <v>7482</v>
      </c>
      <c r="Y898" s="0" t="s">
        <v>7102</v>
      </c>
      <c r="Z898" s="0" t="s">
        <v>4590</v>
      </c>
      <c r="AA898" s="0" t="s">
        <v>9357</v>
      </c>
      <c r="AB898" s="0" t="s">
        <v>7283</v>
      </c>
      <c r="AC898" s="0" t="s">
        <v>62</v>
      </c>
      <c r="AD898" s="0" t="s">
        <v>62</v>
      </c>
      <c r="AE898" s="0" t="s">
        <v>62</v>
      </c>
      <c r="AF898" s="0" t="s">
        <v>7184</v>
      </c>
      <c r="AG898" s="0" t="s">
        <v>9058</v>
      </c>
      <c r="AH898" s="0" t="s">
        <v>7184</v>
      </c>
      <c r="AI898" s="0" t="s">
        <v>9358</v>
      </c>
      <c r="AJ898" s="0" t="s">
        <v>7184</v>
      </c>
      <c r="AK898" s="0" t="s">
        <v>9358</v>
      </c>
      <c r="AL898" s="0" t="s">
        <v>7061</v>
      </c>
    </row>
    <row customHeight="1" ht="11.25">
      <c r="A899" s="0" t="s">
        <v>22</v>
      </c>
      <c r="B899" s="0" t="s">
        <v>48</v>
      </c>
      <c r="C899" s="0" t="s">
        <v>50</v>
      </c>
      <c r="D899" s="0" t="s">
        <v>22</v>
      </c>
      <c r="E899" s="0" t="s">
        <v>7665</v>
      </c>
      <c r="F899" s="0" t="s">
        <v>4556</v>
      </c>
      <c r="G899" s="0" t="s">
        <v>215</v>
      </c>
      <c r="H899" s="0" t="s">
        <v>6903</v>
      </c>
      <c r="I899" s="0" t="s">
        <v>6904</v>
      </c>
      <c r="J899" s="0" t="s">
        <v>9354</v>
      </c>
      <c r="K899" s="0" t="s">
        <v>9355</v>
      </c>
      <c r="L899" s="0" t="s">
        <v>9356</v>
      </c>
      <c r="M899" s="0" t="s">
        <v>102</v>
      </c>
      <c r="N899" s="0" t="s">
        <v>137</v>
      </c>
      <c r="O899" s="0" t="s">
        <v>215</v>
      </c>
      <c r="P899" s="0" t="s">
        <v>6903</v>
      </c>
      <c r="Q899" s="0" t="s">
        <v>6904</v>
      </c>
      <c r="R899" s="0" t="s">
        <v>9354</v>
      </c>
      <c r="S899" s="0" t="s">
        <v>9355</v>
      </c>
      <c r="T899" s="0" t="s">
        <v>7101</v>
      </c>
      <c r="U899" s="0" t="s">
        <v>7481</v>
      </c>
      <c r="V899" s="0" t="s">
        <v>764</v>
      </c>
      <c r="W899" s="0" t="s">
        <v>7045</v>
      </c>
      <c r="X899" s="0" t="s">
        <v>7482</v>
      </c>
      <c r="Y899" s="0" t="s">
        <v>7102</v>
      </c>
      <c r="Z899" s="0" t="s">
        <v>4590</v>
      </c>
      <c r="AA899" s="0" t="s">
        <v>9357</v>
      </c>
      <c r="AB899" s="0" t="s">
        <v>7283</v>
      </c>
      <c r="AC899" s="0" t="s">
        <v>62</v>
      </c>
      <c r="AD899" s="0" t="s">
        <v>62</v>
      </c>
      <c r="AE899" s="0" t="s">
        <v>62</v>
      </c>
      <c r="AF899" s="0" t="s">
        <v>7184</v>
      </c>
      <c r="AG899" s="0" t="s">
        <v>9058</v>
      </c>
      <c r="AH899" s="0" t="s">
        <v>7184</v>
      </c>
      <c r="AI899" s="0" t="s">
        <v>9058</v>
      </c>
      <c r="AJ899" s="0" t="s">
        <v>7184</v>
      </c>
      <c r="AK899" s="0" t="s">
        <v>9058</v>
      </c>
      <c r="AL899" s="0" t="s">
        <v>7061</v>
      </c>
    </row>
    <row customHeight="1" ht="11.25">
      <c r="A900" s="0" t="s">
        <v>22</v>
      </c>
      <c r="B900" s="0" t="s">
        <v>48</v>
      </c>
      <c r="C900" s="0" t="s">
        <v>50</v>
      </c>
      <c r="D900" s="0" t="s">
        <v>22</v>
      </c>
      <c r="E900" s="0" t="s">
        <v>7090</v>
      </c>
      <c r="F900" s="0" t="s">
        <v>4556</v>
      </c>
      <c r="G900" s="0" t="s">
        <v>215</v>
      </c>
      <c r="H900" s="0" t="s">
        <v>6903</v>
      </c>
      <c r="I900" s="0" t="s">
        <v>6904</v>
      </c>
      <c r="J900" s="0" t="s">
        <v>9359</v>
      </c>
      <c r="K900" s="0" t="s">
        <v>9360</v>
      </c>
      <c r="L900" s="0" t="s">
        <v>8351</v>
      </c>
      <c r="M900" s="0" t="s">
        <v>152</v>
      </c>
      <c r="N900" s="0" t="s">
        <v>137</v>
      </c>
      <c r="O900" s="0" t="s">
        <v>215</v>
      </c>
      <c r="P900" s="0" t="s">
        <v>6903</v>
      </c>
      <c r="Q900" s="0" t="s">
        <v>6904</v>
      </c>
      <c r="R900" s="0" t="s">
        <v>9359</v>
      </c>
      <c r="S900" s="0" t="s">
        <v>9360</v>
      </c>
      <c r="T900" s="0" t="s">
        <v>7043</v>
      </c>
      <c r="U900" s="0" t="s">
        <v>7044</v>
      </c>
      <c r="V900" s="0" t="s">
        <v>764</v>
      </c>
      <c r="W900" s="0" t="s">
        <v>7045</v>
      </c>
      <c r="X900" s="0" t="s">
        <v>7046</v>
      </c>
      <c r="Y900" s="0" t="s">
        <v>7044</v>
      </c>
      <c r="Z900" s="0" t="s">
        <v>9303</v>
      </c>
      <c r="AA900" s="0" t="s">
        <v>9304</v>
      </c>
      <c r="AB900" s="0" t="s">
        <v>9305</v>
      </c>
      <c r="AC900" s="0" t="s">
        <v>62</v>
      </c>
      <c r="AD900" s="0" t="s">
        <v>62</v>
      </c>
      <c r="AE900" s="0" t="s">
        <v>62</v>
      </c>
      <c r="AF900" s="0" t="s">
        <v>9361</v>
      </c>
      <c r="AG900" s="0" t="s">
        <v>9362</v>
      </c>
      <c r="AH900" s="0" t="s">
        <v>9361</v>
      </c>
      <c r="AI900" s="0" t="s">
        <v>9362</v>
      </c>
      <c r="AJ900" s="0" t="s">
        <v>9361</v>
      </c>
      <c r="AK900" s="0" t="s">
        <v>9362</v>
      </c>
      <c r="AL900" s="0" t="s">
        <v>7061</v>
      </c>
    </row>
    <row customHeight="1" ht="11.25">
      <c r="A901" s="0" t="s">
        <v>22</v>
      </c>
      <c r="B901" s="0" t="s">
        <v>48</v>
      </c>
      <c r="C901" s="0" t="s">
        <v>50</v>
      </c>
      <c r="D901" s="0" t="s">
        <v>22</v>
      </c>
      <c r="E901" s="0" t="s">
        <v>7090</v>
      </c>
      <c r="F901" s="0" t="s">
        <v>4556</v>
      </c>
      <c r="G901" s="0" t="s">
        <v>215</v>
      </c>
      <c r="H901" s="0" t="s">
        <v>6903</v>
      </c>
      <c r="I901" s="0" t="s">
        <v>6904</v>
      </c>
      <c r="J901" s="0" t="s">
        <v>9359</v>
      </c>
      <c r="K901" s="0" t="s">
        <v>9360</v>
      </c>
      <c r="L901" s="0" t="s">
        <v>8351</v>
      </c>
      <c r="M901" s="0" t="s">
        <v>152</v>
      </c>
      <c r="N901" s="0" t="s">
        <v>137</v>
      </c>
      <c r="O901" s="0" t="s">
        <v>215</v>
      </c>
      <c r="P901" s="0" t="s">
        <v>6903</v>
      </c>
      <c r="Q901" s="0" t="s">
        <v>6904</v>
      </c>
      <c r="R901" s="0" t="s">
        <v>9359</v>
      </c>
      <c r="S901" s="0" t="s">
        <v>9360</v>
      </c>
      <c r="T901" s="0" t="s">
        <v>7043</v>
      </c>
      <c r="U901" s="0" t="s">
        <v>7044</v>
      </c>
      <c r="V901" s="0" t="s">
        <v>764</v>
      </c>
      <c r="W901" s="0" t="s">
        <v>7045</v>
      </c>
      <c r="X901" s="0" t="s">
        <v>7046</v>
      </c>
      <c r="Y901" s="0" t="s">
        <v>7044</v>
      </c>
      <c r="Z901" s="0" t="s">
        <v>9303</v>
      </c>
      <c r="AA901" s="0" t="s">
        <v>9304</v>
      </c>
      <c r="AB901" s="0" t="s">
        <v>9305</v>
      </c>
      <c r="AC901" s="0" t="s">
        <v>62</v>
      </c>
      <c r="AD901" s="0" t="s">
        <v>62</v>
      </c>
      <c r="AE901" s="0" t="s">
        <v>62</v>
      </c>
      <c r="AF901" s="0" t="s">
        <v>9361</v>
      </c>
      <c r="AG901" s="0" t="s">
        <v>9362</v>
      </c>
      <c r="AH901" s="0" t="s">
        <v>9361</v>
      </c>
      <c r="AI901" s="0" t="s">
        <v>9362</v>
      </c>
      <c r="AJ901" s="0" t="s">
        <v>9361</v>
      </c>
      <c r="AK901" s="0" t="s">
        <v>9362</v>
      </c>
      <c r="AL901" s="0" t="s">
        <v>7061</v>
      </c>
    </row>
    <row customHeight="1" ht="11.25">
      <c r="A902" s="0" t="s">
        <v>22</v>
      </c>
      <c r="B902" s="0" t="s">
        <v>48</v>
      </c>
      <c r="C902" s="0" t="s">
        <v>50</v>
      </c>
      <c r="D902" s="0" t="s">
        <v>22</v>
      </c>
      <c r="E902" s="0" t="s">
        <v>7062</v>
      </c>
      <c r="F902" s="0" t="s">
        <v>4556</v>
      </c>
      <c r="G902" s="0" t="s">
        <v>215</v>
      </c>
      <c r="H902" s="0" t="s">
        <v>6903</v>
      </c>
      <c r="I902" s="0" t="s">
        <v>6904</v>
      </c>
      <c r="J902" s="0" t="s">
        <v>9363</v>
      </c>
      <c r="K902" s="0" t="s">
        <v>9364</v>
      </c>
      <c r="L902" s="0" t="s">
        <v>7863</v>
      </c>
      <c r="M902" s="0" t="s">
        <v>7257</v>
      </c>
      <c r="N902" s="0" t="s">
        <v>137</v>
      </c>
      <c r="O902" s="0" t="s">
        <v>215</v>
      </c>
      <c r="P902" s="0" t="s">
        <v>6903</v>
      </c>
      <c r="Q902" s="0" t="s">
        <v>6904</v>
      </c>
      <c r="R902" s="0" t="s">
        <v>9363</v>
      </c>
      <c r="S902" s="0" t="s">
        <v>9364</v>
      </c>
      <c r="T902" s="0" t="s">
        <v>7043</v>
      </c>
      <c r="U902" s="0" t="s">
        <v>7044</v>
      </c>
      <c r="V902" s="0" t="s">
        <v>764</v>
      </c>
      <c r="W902" s="0" t="s">
        <v>7045</v>
      </c>
      <c r="X902" s="0" t="s">
        <v>7046</v>
      </c>
      <c r="Y902" s="0" t="s">
        <v>7044</v>
      </c>
      <c r="Z902" s="0" t="s">
        <v>9303</v>
      </c>
      <c r="AA902" s="0" t="s">
        <v>9304</v>
      </c>
      <c r="AB902" s="0" t="s">
        <v>9305</v>
      </c>
      <c r="AC902" s="0" t="s">
        <v>62</v>
      </c>
      <c r="AD902" s="0" t="s">
        <v>62</v>
      </c>
      <c r="AE902" s="0" t="s">
        <v>62</v>
      </c>
      <c r="AF902" s="0" t="s">
        <v>7087</v>
      </c>
      <c r="AG902" s="0" t="s">
        <v>9136</v>
      </c>
      <c r="AH902" s="0" t="s">
        <v>7087</v>
      </c>
      <c r="AI902" s="0" t="s">
        <v>9365</v>
      </c>
      <c r="AJ902" s="0" t="s">
        <v>7087</v>
      </c>
      <c r="AK902" s="0" t="s">
        <v>9365</v>
      </c>
      <c r="AL902" s="0" t="s">
        <v>7061</v>
      </c>
    </row>
    <row customHeight="1" ht="11.25">
      <c r="A903" s="0" t="s">
        <v>22</v>
      </c>
      <c r="B903" s="0" t="s">
        <v>48</v>
      </c>
      <c r="C903" s="0" t="s">
        <v>50</v>
      </c>
      <c r="D903" s="0" t="s">
        <v>22</v>
      </c>
      <c r="E903" s="0" t="s">
        <v>7062</v>
      </c>
      <c r="F903" s="0" t="s">
        <v>4556</v>
      </c>
      <c r="G903" s="0" t="s">
        <v>215</v>
      </c>
      <c r="H903" s="0" t="s">
        <v>6903</v>
      </c>
      <c r="I903" s="0" t="s">
        <v>6904</v>
      </c>
      <c r="J903" s="0" t="s">
        <v>9363</v>
      </c>
      <c r="K903" s="0" t="s">
        <v>9364</v>
      </c>
      <c r="L903" s="0" t="s">
        <v>7863</v>
      </c>
      <c r="M903" s="0" t="s">
        <v>7257</v>
      </c>
      <c r="N903" s="0" t="s">
        <v>137</v>
      </c>
      <c r="O903" s="0" t="s">
        <v>215</v>
      </c>
      <c r="P903" s="0" t="s">
        <v>6903</v>
      </c>
      <c r="Q903" s="0" t="s">
        <v>6904</v>
      </c>
      <c r="R903" s="0" t="s">
        <v>9363</v>
      </c>
      <c r="S903" s="0" t="s">
        <v>9364</v>
      </c>
      <c r="T903" s="0" t="s">
        <v>7043</v>
      </c>
      <c r="U903" s="0" t="s">
        <v>7044</v>
      </c>
      <c r="V903" s="0" t="s">
        <v>764</v>
      </c>
      <c r="W903" s="0" t="s">
        <v>7045</v>
      </c>
      <c r="X903" s="0" t="s">
        <v>7046</v>
      </c>
      <c r="Y903" s="0" t="s">
        <v>7044</v>
      </c>
      <c r="Z903" s="0" t="s">
        <v>9303</v>
      </c>
      <c r="AA903" s="0" t="s">
        <v>9304</v>
      </c>
      <c r="AB903" s="0" t="s">
        <v>9305</v>
      </c>
      <c r="AC903" s="0" t="s">
        <v>62</v>
      </c>
      <c r="AD903" s="0" t="s">
        <v>62</v>
      </c>
      <c r="AE903" s="0" t="s">
        <v>62</v>
      </c>
      <c r="AF903" s="0" t="s">
        <v>7087</v>
      </c>
      <c r="AG903" s="0" t="s">
        <v>9136</v>
      </c>
      <c r="AH903" s="0" t="s">
        <v>7087</v>
      </c>
      <c r="AI903" s="0" t="s">
        <v>9365</v>
      </c>
      <c r="AJ903" s="0" t="s">
        <v>7087</v>
      </c>
      <c r="AK903" s="0" t="s">
        <v>9365</v>
      </c>
      <c r="AL903" s="0" t="s">
        <v>7061</v>
      </c>
    </row>
    <row customHeight="1" ht="11.25">
      <c r="A904" s="0" t="s">
        <v>22</v>
      </c>
      <c r="B904" s="0" t="s">
        <v>48</v>
      </c>
      <c r="C904" s="0" t="s">
        <v>50</v>
      </c>
      <c r="D904" s="0" t="s">
        <v>22</v>
      </c>
      <c r="E904" s="0" t="s">
        <v>7056</v>
      </c>
      <c r="F904" s="0" t="s">
        <v>4556</v>
      </c>
      <c r="G904" s="0" t="s">
        <v>215</v>
      </c>
      <c r="H904" s="0" t="s">
        <v>6903</v>
      </c>
      <c r="I904" s="0" t="s">
        <v>6904</v>
      </c>
      <c r="J904" s="0" t="s">
        <v>9366</v>
      </c>
      <c r="K904" s="0" t="s">
        <v>9367</v>
      </c>
      <c r="L904" s="0" t="s">
        <v>9368</v>
      </c>
      <c r="M904" s="0" t="s">
        <v>7828</v>
      </c>
      <c r="N904" s="0" t="s">
        <v>137</v>
      </c>
      <c r="O904" s="0" t="s">
        <v>215</v>
      </c>
      <c r="P904" s="0" t="s">
        <v>6903</v>
      </c>
      <c r="Q904" s="0" t="s">
        <v>6904</v>
      </c>
      <c r="R904" s="0" t="s">
        <v>9366</v>
      </c>
      <c r="S904" s="0" t="s">
        <v>9367</v>
      </c>
      <c r="T904" s="0" t="s">
        <v>7043</v>
      </c>
      <c r="U904" s="0" t="s">
        <v>7044</v>
      </c>
      <c r="V904" s="0" t="s">
        <v>764</v>
      </c>
      <c r="W904" s="0" t="s">
        <v>7045</v>
      </c>
      <c r="X904" s="0" t="s">
        <v>7046</v>
      </c>
      <c r="Y904" s="0" t="s">
        <v>7044</v>
      </c>
      <c r="Z904" s="0" t="s">
        <v>9369</v>
      </c>
      <c r="AA904" s="0" t="s">
        <v>7578</v>
      </c>
      <c r="AB904" s="0" t="s">
        <v>9370</v>
      </c>
      <c r="AC904" s="0" t="s">
        <v>62</v>
      </c>
      <c r="AD904" s="0" t="s">
        <v>62</v>
      </c>
      <c r="AE904" s="0" t="s">
        <v>62</v>
      </c>
      <c r="AF904" s="0" t="s">
        <v>2048</v>
      </c>
      <c r="AG904" s="0" t="s">
        <v>9371</v>
      </c>
      <c r="AH904" s="0" t="s">
        <v>2048</v>
      </c>
      <c r="AI904" s="0" t="s">
        <v>9372</v>
      </c>
      <c r="AJ904" s="0" t="s">
        <v>2048</v>
      </c>
      <c r="AK904" s="0" t="s">
        <v>9372</v>
      </c>
      <c r="AL904" s="0" t="s">
        <v>7055</v>
      </c>
    </row>
    <row customHeight="1" ht="11.25">
      <c r="A905" s="0" t="s">
        <v>22</v>
      </c>
      <c r="B905" s="0" t="s">
        <v>48</v>
      </c>
      <c r="C905" s="0" t="s">
        <v>50</v>
      </c>
      <c r="D905" s="0" t="s">
        <v>22</v>
      </c>
      <c r="E905" s="0" t="s">
        <v>7056</v>
      </c>
      <c r="F905" s="0" t="s">
        <v>4556</v>
      </c>
      <c r="G905" s="0" t="s">
        <v>215</v>
      </c>
      <c r="H905" s="0" t="s">
        <v>6903</v>
      </c>
      <c r="I905" s="0" t="s">
        <v>6904</v>
      </c>
      <c r="J905" s="0" t="s">
        <v>9366</v>
      </c>
      <c r="K905" s="0" t="s">
        <v>9367</v>
      </c>
      <c r="L905" s="0" t="s">
        <v>9368</v>
      </c>
      <c r="M905" s="0" t="s">
        <v>7828</v>
      </c>
      <c r="N905" s="0" t="s">
        <v>137</v>
      </c>
      <c r="O905" s="0" t="s">
        <v>215</v>
      </c>
      <c r="P905" s="0" t="s">
        <v>6903</v>
      </c>
      <c r="Q905" s="0" t="s">
        <v>6904</v>
      </c>
      <c r="R905" s="0" t="s">
        <v>9366</v>
      </c>
      <c r="S905" s="0" t="s">
        <v>9367</v>
      </c>
      <c r="T905" s="0" t="s">
        <v>7043</v>
      </c>
      <c r="U905" s="0" t="s">
        <v>7044</v>
      </c>
      <c r="V905" s="0" t="s">
        <v>764</v>
      </c>
      <c r="W905" s="0" t="s">
        <v>7045</v>
      </c>
      <c r="X905" s="0" t="s">
        <v>7046</v>
      </c>
      <c r="Y905" s="0" t="s">
        <v>7044</v>
      </c>
      <c r="Z905" s="0" t="s">
        <v>9369</v>
      </c>
      <c r="AA905" s="0" t="s">
        <v>7578</v>
      </c>
      <c r="AB905" s="0" t="s">
        <v>9370</v>
      </c>
      <c r="AC905" s="0" t="s">
        <v>62</v>
      </c>
      <c r="AD905" s="0" t="s">
        <v>62</v>
      </c>
      <c r="AE905" s="0" t="s">
        <v>62</v>
      </c>
      <c r="AF905" s="0" t="s">
        <v>2048</v>
      </c>
      <c r="AG905" s="0" t="s">
        <v>9371</v>
      </c>
      <c r="AH905" s="0" t="s">
        <v>2048</v>
      </c>
      <c r="AI905" s="0" t="s">
        <v>9372</v>
      </c>
      <c r="AJ905" s="0" t="s">
        <v>2048</v>
      </c>
      <c r="AK905" s="0" t="s">
        <v>9372</v>
      </c>
      <c r="AL905" s="0" t="s">
        <v>7055</v>
      </c>
    </row>
    <row customHeight="1" ht="11.25">
      <c r="A906" s="0" t="s">
        <v>22</v>
      </c>
      <c r="B906" s="0" t="s">
        <v>48</v>
      </c>
      <c r="C906" s="0" t="s">
        <v>50</v>
      </c>
      <c r="D906" s="0" t="s">
        <v>22</v>
      </c>
      <c r="E906" s="0" t="s">
        <v>9373</v>
      </c>
      <c r="F906" s="0" t="s">
        <v>4556</v>
      </c>
      <c r="G906" s="0" t="s">
        <v>215</v>
      </c>
      <c r="H906" s="0" t="s">
        <v>6903</v>
      </c>
      <c r="I906" s="0" t="s">
        <v>6904</v>
      </c>
      <c r="J906" s="0" t="s">
        <v>9374</v>
      </c>
      <c r="K906" s="0" t="s">
        <v>9375</v>
      </c>
      <c r="L906" s="0" t="s">
        <v>7863</v>
      </c>
      <c r="M906" s="0" t="s">
        <v>9376</v>
      </c>
      <c r="N906" s="0" t="s">
        <v>137</v>
      </c>
      <c r="O906" s="0" t="s">
        <v>215</v>
      </c>
      <c r="P906" s="0" t="s">
        <v>6903</v>
      </c>
      <c r="Q906" s="0" t="s">
        <v>6904</v>
      </c>
      <c r="R906" s="0" t="s">
        <v>9374</v>
      </c>
      <c r="S906" s="0" t="s">
        <v>9375</v>
      </c>
      <c r="T906" s="0" t="s">
        <v>7043</v>
      </c>
      <c r="U906" s="0" t="s">
        <v>7044</v>
      </c>
      <c r="V906" s="0" t="s">
        <v>764</v>
      </c>
      <c r="W906" s="0" t="s">
        <v>7045</v>
      </c>
      <c r="X906" s="0" t="s">
        <v>7046</v>
      </c>
      <c r="Y906" s="0" t="s">
        <v>7044</v>
      </c>
      <c r="Z906" s="0" t="s">
        <v>9303</v>
      </c>
      <c r="AA906" s="0" t="s">
        <v>9304</v>
      </c>
      <c r="AB906" s="0" t="s">
        <v>9305</v>
      </c>
      <c r="AC906" s="0" t="s">
        <v>62</v>
      </c>
      <c r="AD906" s="0" t="s">
        <v>62</v>
      </c>
      <c r="AE906" s="0" t="s">
        <v>62</v>
      </c>
      <c r="AF906" s="0" t="s">
        <v>8080</v>
      </c>
      <c r="AG906" s="0" t="s">
        <v>9377</v>
      </c>
      <c r="AH906" s="0" t="s">
        <v>8080</v>
      </c>
      <c r="AI906" s="0" t="s">
        <v>9377</v>
      </c>
      <c r="AJ906" s="0" t="s">
        <v>8080</v>
      </c>
      <c r="AK906" s="0" t="s">
        <v>9377</v>
      </c>
      <c r="AL906" s="0" t="s">
        <v>7061</v>
      </c>
    </row>
    <row customHeight="1" ht="11.25">
      <c r="A907" s="0" t="s">
        <v>22</v>
      </c>
      <c r="B907" s="0" t="s">
        <v>48</v>
      </c>
      <c r="C907" s="0" t="s">
        <v>50</v>
      </c>
      <c r="D907" s="0" t="s">
        <v>22</v>
      </c>
      <c r="E907" s="0" t="s">
        <v>9373</v>
      </c>
      <c r="F907" s="0" t="s">
        <v>4556</v>
      </c>
      <c r="G907" s="0" t="s">
        <v>215</v>
      </c>
      <c r="H907" s="0" t="s">
        <v>6903</v>
      </c>
      <c r="I907" s="0" t="s">
        <v>6904</v>
      </c>
      <c r="J907" s="0" t="s">
        <v>9374</v>
      </c>
      <c r="K907" s="0" t="s">
        <v>9375</v>
      </c>
      <c r="L907" s="0" t="s">
        <v>7863</v>
      </c>
      <c r="M907" s="0" t="s">
        <v>9376</v>
      </c>
      <c r="N907" s="0" t="s">
        <v>137</v>
      </c>
      <c r="O907" s="0" t="s">
        <v>215</v>
      </c>
      <c r="P907" s="0" t="s">
        <v>6903</v>
      </c>
      <c r="Q907" s="0" t="s">
        <v>6904</v>
      </c>
      <c r="R907" s="0" t="s">
        <v>9374</v>
      </c>
      <c r="S907" s="0" t="s">
        <v>9375</v>
      </c>
      <c r="T907" s="0" t="s">
        <v>7043</v>
      </c>
      <c r="U907" s="0" t="s">
        <v>7044</v>
      </c>
      <c r="V907" s="0" t="s">
        <v>764</v>
      </c>
      <c r="W907" s="0" t="s">
        <v>7045</v>
      </c>
      <c r="X907" s="0" t="s">
        <v>7046</v>
      </c>
      <c r="Y907" s="0" t="s">
        <v>7044</v>
      </c>
      <c r="Z907" s="0" t="s">
        <v>9303</v>
      </c>
      <c r="AA907" s="0" t="s">
        <v>9304</v>
      </c>
      <c r="AB907" s="0" t="s">
        <v>9305</v>
      </c>
      <c r="AC907" s="0" t="s">
        <v>62</v>
      </c>
      <c r="AD907" s="0" t="s">
        <v>62</v>
      </c>
      <c r="AE907" s="0" t="s">
        <v>62</v>
      </c>
      <c r="AF907" s="0" t="s">
        <v>8080</v>
      </c>
      <c r="AG907" s="0" t="s">
        <v>9377</v>
      </c>
      <c r="AH907" s="0" t="s">
        <v>8080</v>
      </c>
      <c r="AI907" s="0" t="s">
        <v>9377</v>
      </c>
      <c r="AJ907" s="0" t="s">
        <v>8080</v>
      </c>
      <c r="AK907" s="0" t="s">
        <v>9377</v>
      </c>
      <c r="AL907" s="0" t="s">
        <v>7061</v>
      </c>
    </row>
    <row customHeight="1" ht="11.25">
      <c r="A908" s="0" t="s">
        <v>22</v>
      </c>
      <c r="B908" s="0" t="s">
        <v>48</v>
      </c>
      <c r="C908" s="0" t="s">
        <v>50</v>
      </c>
      <c r="D908" s="0" t="s">
        <v>22</v>
      </c>
      <c r="E908" s="0" t="s">
        <v>9378</v>
      </c>
      <c r="F908" s="0" t="s">
        <v>4556</v>
      </c>
      <c r="G908" s="0" t="s">
        <v>215</v>
      </c>
      <c r="H908" s="0" t="s">
        <v>6906</v>
      </c>
      <c r="I908" s="0" t="s">
        <v>6907</v>
      </c>
      <c r="J908" s="0" t="s">
        <v>9379</v>
      </c>
      <c r="K908" s="0" t="s">
        <v>9380</v>
      </c>
      <c r="L908" s="0" t="s">
        <v>9381</v>
      </c>
      <c r="M908" s="0" t="s">
        <v>7891</v>
      </c>
      <c r="N908" s="0" t="s">
        <v>137</v>
      </c>
      <c r="O908" s="0" t="s">
        <v>215</v>
      </c>
      <c r="P908" s="0" t="s">
        <v>6906</v>
      </c>
      <c r="Q908" s="0" t="s">
        <v>6907</v>
      </c>
      <c r="R908" s="0" t="s">
        <v>9379</v>
      </c>
      <c r="S908" s="0" t="s">
        <v>9380</v>
      </c>
      <c r="T908" s="0" t="s">
        <v>7043</v>
      </c>
      <c r="U908" s="0" t="s">
        <v>7044</v>
      </c>
      <c r="V908" s="0" t="s">
        <v>764</v>
      </c>
      <c r="W908" s="0" t="s">
        <v>7045</v>
      </c>
      <c r="X908" s="0" t="s">
        <v>7046</v>
      </c>
      <c r="Y908" s="0" t="s">
        <v>7044</v>
      </c>
      <c r="Z908" s="0" t="s">
        <v>9382</v>
      </c>
      <c r="AA908" s="0" t="s">
        <v>9383</v>
      </c>
      <c r="AB908" s="0" t="s">
        <v>9384</v>
      </c>
      <c r="AC908" s="0" t="s">
        <v>62</v>
      </c>
      <c r="AD908" s="0" t="s">
        <v>62</v>
      </c>
      <c r="AE908" s="0" t="s">
        <v>62</v>
      </c>
      <c r="AF908" s="0" t="s">
        <v>9385</v>
      </c>
      <c r="AG908" s="0" t="s">
        <v>9386</v>
      </c>
      <c r="AH908" s="0" t="s">
        <v>9385</v>
      </c>
      <c r="AI908" s="0" t="s">
        <v>9387</v>
      </c>
      <c r="AJ908" s="0" t="s">
        <v>9385</v>
      </c>
      <c r="AK908" s="0" t="s">
        <v>9387</v>
      </c>
      <c r="AL908" s="0" t="s">
        <v>7061</v>
      </c>
    </row>
    <row customHeight="1" ht="11.25">
      <c r="A909" s="0" t="s">
        <v>22</v>
      </c>
      <c r="B909" s="0" t="s">
        <v>48</v>
      </c>
      <c r="C909" s="0" t="s">
        <v>50</v>
      </c>
      <c r="D909" s="0" t="s">
        <v>22</v>
      </c>
      <c r="E909" s="0" t="s">
        <v>9378</v>
      </c>
      <c r="F909" s="0" t="s">
        <v>4556</v>
      </c>
      <c r="G909" s="0" t="s">
        <v>215</v>
      </c>
      <c r="H909" s="0" t="s">
        <v>6906</v>
      </c>
      <c r="I909" s="0" t="s">
        <v>6907</v>
      </c>
      <c r="J909" s="0" t="s">
        <v>9379</v>
      </c>
      <c r="K909" s="0" t="s">
        <v>9380</v>
      </c>
      <c r="L909" s="0" t="s">
        <v>9381</v>
      </c>
      <c r="M909" s="0" t="s">
        <v>7891</v>
      </c>
      <c r="N909" s="0" t="s">
        <v>137</v>
      </c>
      <c r="O909" s="0" t="s">
        <v>215</v>
      </c>
      <c r="P909" s="0" t="s">
        <v>6906</v>
      </c>
      <c r="Q909" s="0" t="s">
        <v>6907</v>
      </c>
      <c r="R909" s="0" t="s">
        <v>9379</v>
      </c>
      <c r="S909" s="0" t="s">
        <v>9380</v>
      </c>
      <c r="T909" s="0" t="s">
        <v>7043</v>
      </c>
      <c r="U909" s="0" t="s">
        <v>7044</v>
      </c>
      <c r="V909" s="0" t="s">
        <v>764</v>
      </c>
      <c r="W909" s="0" t="s">
        <v>7045</v>
      </c>
      <c r="X909" s="0" t="s">
        <v>7046</v>
      </c>
      <c r="Y909" s="0" t="s">
        <v>7044</v>
      </c>
      <c r="Z909" s="0" t="s">
        <v>9382</v>
      </c>
      <c r="AA909" s="0" t="s">
        <v>9383</v>
      </c>
      <c r="AB909" s="0" t="s">
        <v>9384</v>
      </c>
      <c r="AC909" s="0" t="s">
        <v>62</v>
      </c>
      <c r="AD909" s="0" t="s">
        <v>62</v>
      </c>
      <c r="AE909" s="0" t="s">
        <v>62</v>
      </c>
      <c r="AF909" s="0" t="s">
        <v>9385</v>
      </c>
      <c r="AG909" s="0" t="s">
        <v>9386</v>
      </c>
      <c r="AH909" s="0" t="s">
        <v>9385</v>
      </c>
      <c r="AI909" s="0" t="s">
        <v>9387</v>
      </c>
      <c r="AJ909" s="0" t="s">
        <v>9385</v>
      </c>
      <c r="AK909" s="0" t="s">
        <v>9387</v>
      </c>
      <c r="AL909" s="0" t="s">
        <v>7061</v>
      </c>
    </row>
    <row customHeight="1" ht="11.25">
      <c r="A910" s="0" t="s">
        <v>22</v>
      </c>
      <c r="B910" s="0" t="s">
        <v>48</v>
      </c>
      <c r="C910" s="0" t="s">
        <v>50</v>
      </c>
      <c r="D910" s="0" t="s">
        <v>22</v>
      </c>
      <c r="E910" s="0" t="s">
        <v>9388</v>
      </c>
      <c r="F910" s="0" t="s">
        <v>4556</v>
      </c>
      <c r="G910" s="0" t="s">
        <v>215</v>
      </c>
      <c r="H910" s="0" t="s">
        <v>6906</v>
      </c>
      <c r="I910" s="0" t="s">
        <v>6907</v>
      </c>
      <c r="J910" s="0" t="s">
        <v>9389</v>
      </c>
      <c r="K910" s="0" t="s">
        <v>9390</v>
      </c>
      <c r="L910" s="0" t="s">
        <v>7955</v>
      </c>
      <c r="M910" s="0" t="s">
        <v>4590</v>
      </c>
      <c r="N910" s="0" t="s">
        <v>137</v>
      </c>
      <c r="O910" s="0" t="s">
        <v>215</v>
      </c>
      <c r="P910" s="0" t="s">
        <v>6906</v>
      </c>
      <c r="Q910" s="0" t="s">
        <v>6907</v>
      </c>
      <c r="R910" s="0" t="s">
        <v>9389</v>
      </c>
      <c r="S910" s="0" t="s">
        <v>9390</v>
      </c>
      <c r="T910" s="0" t="s">
        <v>7043</v>
      </c>
      <c r="U910" s="0" t="s">
        <v>7044</v>
      </c>
      <c r="V910" s="0" t="s">
        <v>764</v>
      </c>
      <c r="W910" s="0" t="s">
        <v>7045</v>
      </c>
      <c r="X910" s="0" t="s">
        <v>7046</v>
      </c>
      <c r="Y910" s="0" t="s">
        <v>7044</v>
      </c>
      <c r="Z910" s="0" t="s">
        <v>9382</v>
      </c>
      <c r="AA910" s="0" t="s">
        <v>9383</v>
      </c>
      <c r="AB910" s="0" t="s">
        <v>9384</v>
      </c>
      <c r="AC910" s="0" t="s">
        <v>62</v>
      </c>
      <c r="AD910" s="0" t="s">
        <v>62</v>
      </c>
      <c r="AE910" s="0" t="s">
        <v>62</v>
      </c>
      <c r="AF910" s="0" t="s">
        <v>9391</v>
      </c>
      <c r="AG910" s="0" t="s">
        <v>9392</v>
      </c>
      <c r="AH910" s="0" t="s">
        <v>9391</v>
      </c>
      <c r="AI910" s="0" t="s">
        <v>9393</v>
      </c>
      <c r="AJ910" s="0" t="s">
        <v>9391</v>
      </c>
      <c r="AK910" s="0" t="s">
        <v>9393</v>
      </c>
      <c r="AL910" s="0" t="s">
        <v>8571</v>
      </c>
    </row>
    <row customHeight="1" ht="11.25">
      <c r="A911" s="0" t="s">
        <v>22</v>
      </c>
      <c r="B911" s="0" t="s">
        <v>48</v>
      </c>
      <c r="C911" s="0" t="s">
        <v>50</v>
      </c>
      <c r="D911" s="0" t="s">
        <v>22</v>
      </c>
      <c r="E911" s="0" t="s">
        <v>9388</v>
      </c>
      <c r="F911" s="0" t="s">
        <v>4556</v>
      </c>
      <c r="G911" s="0" t="s">
        <v>215</v>
      </c>
      <c r="H911" s="0" t="s">
        <v>6906</v>
      </c>
      <c r="I911" s="0" t="s">
        <v>6907</v>
      </c>
      <c r="J911" s="0" t="s">
        <v>9389</v>
      </c>
      <c r="K911" s="0" t="s">
        <v>9390</v>
      </c>
      <c r="L911" s="0" t="s">
        <v>7955</v>
      </c>
      <c r="M911" s="0" t="s">
        <v>4590</v>
      </c>
      <c r="N911" s="0" t="s">
        <v>137</v>
      </c>
      <c r="O911" s="0" t="s">
        <v>215</v>
      </c>
      <c r="P911" s="0" t="s">
        <v>6906</v>
      </c>
      <c r="Q911" s="0" t="s">
        <v>6907</v>
      </c>
      <c r="R911" s="0" t="s">
        <v>9389</v>
      </c>
      <c r="S911" s="0" t="s">
        <v>9390</v>
      </c>
      <c r="T911" s="0" t="s">
        <v>7043</v>
      </c>
      <c r="U911" s="0" t="s">
        <v>7044</v>
      </c>
      <c r="V911" s="0" t="s">
        <v>764</v>
      </c>
      <c r="W911" s="0" t="s">
        <v>7045</v>
      </c>
      <c r="X911" s="0" t="s">
        <v>7046</v>
      </c>
      <c r="Y911" s="0" t="s">
        <v>7044</v>
      </c>
      <c r="Z911" s="0" t="s">
        <v>9382</v>
      </c>
      <c r="AA911" s="0" t="s">
        <v>9383</v>
      </c>
      <c r="AB911" s="0" t="s">
        <v>9384</v>
      </c>
      <c r="AC911" s="0" t="s">
        <v>62</v>
      </c>
      <c r="AD911" s="0" t="s">
        <v>62</v>
      </c>
      <c r="AE911" s="0" t="s">
        <v>62</v>
      </c>
      <c r="AF911" s="0" t="s">
        <v>9391</v>
      </c>
      <c r="AG911" s="0" t="s">
        <v>552</v>
      </c>
      <c r="AH911" s="0" t="s">
        <v>9391</v>
      </c>
      <c r="AI911" s="0" t="s">
        <v>9393</v>
      </c>
      <c r="AJ911" s="0" t="s">
        <v>9391</v>
      </c>
      <c r="AK911" s="0" t="s">
        <v>9393</v>
      </c>
      <c r="AL911" s="0" t="s">
        <v>7054</v>
      </c>
    </row>
    <row customHeight="1" ht="11.25">
      <c r="A912" s="0" t="s">
        <v>22</v>
      </c>
      <c r="B912" s="0" t="s">
        <v>48</v>
      </c>
      <c r="C912" s="0" t="s">
        <v>50</v>
      </c>
      <c r="D912" s="0" t="s">
        <v>22</v>
      </c>
      <c r="E912" s="0" t="s">
        <v>8350</v>
      </c>
      <c r="F912" s="0" t="s">
        <v>4556</v>
      </c>
      <c r="G912" s="0" t="s">
        <v>215</v>
      </c>
      <c r="H912" s="0" t="s">
        <v>6906</v>
      </c>
      <c r="I912" s="0" t="s">
        <v>6907</v>
      </c>
      <c r="J912" s="0" t="s">
        <v>9394</v>
      </c>
      <c r="K912" s="0" t="s">
        <v>9395</v>
      </c>
      <c r="L912" s="0" t="s">
        <v>9396</v>
      </c>
      <c r="M912" s="0" t="s">
        <v>188</v>
      </c>
      <c r="N912" s="0" t="s">
        <v>137</v>
      </c>
      <c r="O912" s="0" t="s">
        <v>215</v>
      </c>
      <c r="P912" s="0" t="s">
        <v>6906</v>
      </c>
      <c r="Q912" s="0" t="s">
        <v>6907</v>
      </c>
      <c r="R912" s="0" t="s">
        <v>9394</v>
      </c>
      <c r="S912" s="0" t="s">
        <v>9395</v>
      </c>
      <c r="T912" s="0" t="s">
        <v>7043</v>
      </c>
      <c r="U912" s="0" t="s">
        <v>7044</v>
      </c>
      <c r="V912" s="0" t="s">
        <v>764</v>
      </c>
      <c r="W912" s="0" t="s">
        <v>7045</v>
      </c>
      <c r="X912" s="0" t="s">
        <v>7046</v>
      </c>
      <c r="Y912" s="0" t="s">
        <v>7044</v>
      </c>
      <c r="Z912" s="0" t="s">
        <v>9303</v>
      </c>
      <c r="AA912" s="0" t="s">
        <v>9304</v>
      </c>
      <c r="AB912" s="0" t="s">
        <v>9305</v>
      </c>
      <c r="AC912" s="0" t="s">
        <v>62</v>
      </c>
      <c r="AD912" s="0" t="s">
        <v>62</v>
      </c>
      <c r="AE912" s="0" t="s">
        <v>62</v>
      </c>
      <c r="AF912" s="0" t="s">
        <v>9077</v>
      </c>
      <c r="AG912" s="0" t="s">
        <v>9397</v>
      </c>
      <c r="AH912" s="0" t="s">
        <v>7535</v>
      </c>
      <c r="AI912" s="0" t="s">
        <v>9397</v>
      </c>
      <c r="AJ912" s="0" t="s">
        <v>7535</v>
      </c>
      <c r="AK912" s="0" t="s">
        <v>9397</v>
      </c>
      <c r="AL912" s="0" t="s">
        <v>7061</v>
      </c>
    </row>
    <row customHeight="1" ht="11.25">
      <c r="A913" s="0" t="s">
        <v>22</v>
      </c>
      <c r="B913" s="0" t="s">
        <v>48</v>
      </c>
      <c r="C913" s="0" t="s">
        <v>50</v>
      </c>
      <c r="D913" s="0" t="s">
        <v>22</v>
      </c>
      <c r="E913" s="0" t="s">
        <v>8350</v>
      </c>
      <c r="F913" s="0" t="s">
        <v>4556</v>
      </c>
      <c r="G913" s="0" t="s">
        <v>215</v>
      </c>
      <c r="H913" s="0" t="s">
        <v>6906</v>
      </c>
      <c r="I913" s="0" t="s">
        <v>6907</v>
      </c>
      <c r="J913" s="0" t="s">
        <v>9394</v>
      </c>
      <c r="K913" s="0" t="s">
        <v>9395</v>
      </c>
      <c r="L913" s="0" t="s">
        <v>9396</v>
      </c>
      <c r="M913" s="0" t="s">
        <v>188</v>
      </c>
      <c r="N913" s="0" t="s">
        <v>137</v>
      </c>
      <c r="O913" s="0" t="s">
        <v>215</v>
      </c>
      <c r="P913" s="0" t="s">
        <v>6906</v>
      </c>
      <c r="Q913" s="0" t="s">
        <v>6907</v>
      </c>
      <c r="R913" s="0" t="s">
        <v>9394</v>
      </c>
      <c r="S913" s="0" t="s">
        <v>9395</v>
      </c>
      <c r="T913" s="0" t="s">
        <v>7043</v>
      </c>
      <c r="U913" s="0" t="s">
        <v>7044</v>
      </c>
      <c r="V913" s="0" t="s">
        <v>764</v>
      </c>
      <c r="W913" s="0" t="s">
        <v>7045</v>
      </c>
      <c r="X913" s="0" t="s">
        <v>7046</v>
      </c>
      <c r="Y913" s="0" t="s">
        <v>7044</v>
      </c>
      <c r="Z913" s="0" t="s">
        <v>9303</v>
      </c>
      <c r="AA913" s="0" t="s">
        <v>9304</v>
      </c>
      <c r="AB913" s="0" t="s">
        <v>9305</v>
      </c>
      <c r="AC913" s="0" t="s">
        <v>62</v>
      </c>
      <c r="AD913" s="0" t="s">
        <v>62</v>
      </c>
      <c r="AE913" s="0" t="s">
        <v>62</v>
      </c>
      <c r="AF913" s="0" t="s">
        <v>9077</v>
      </c>
      <c r="AG913" s="0" t="s">
        <v>9397</v>
      </c>
      <c r="AH913" s="0" t="s">
        <v>7535</v>
      </c>
      <c r="AI913" s="0" t="s">
        <v>9397</v>
      </c>
      <c r="AJ913" s="0" t="s">
        <v>7535</v>
      </c>
      <c r="AK913" s="0" t="s">
        <v>9397</v>
      </c>
      <c r="AL913" s="0" t="s">
        <v>7061</v>
      </c>
    </row>
    <row customHeight="1" ht="11.25">
      <c r="A914" s="0" t="s">
        <v>22</v>
      </c>
      <c r="B914" s="0" t="s">
        <v>48</v>
      </c>
      <c r="C914" s="0" t="s">
        <v>50</v>
      </c>
      <c r="D914" s="0" t="s">
        <v>22</v>
      </c>
      <c r="E914" s="0" t="s">
        <v>9398</v>
      </c>
      <c r="F914" s="0" t="s">
        <v>4556</v>
      </c>
      <c r="G914" s="0" t="s">
        <v>215</v>
      </c>
      <c r="H914" s="0" t="s">
        <v>6906</v>
      </c>
      <c r="I914" s="0" t="s">
        <v>6907</v>
      </c>
      <c r="J914" s="0" t="s">
        <v>9399</v>
      </c>
      <c r="K914" s="0" t="s">
        <v>9400</v>
      </c>
      <c r="L914" s="0" t="s">
        <v>7609</v>
      </c>
      <c r="M914" s="0" t="s">
        <v>7902</v>
      </c>
      <c r="N914" s="0" t="s">
        <v>137</v>
      </c>
      <c r="O914" s="0" t="s">
        <v>215</v>
      </c>
      <c r="P914" s="0" t="s">
        <v>6906</v>
      </c>
      <c r="Q914" s="0" t="s">
        <v>6907</v>
      </c>
      <c r="R914" s="0" t="s">
        <v>9399</v>
      </c>
      <c r="S914" s="0" t="s">
        <v>9400</v>
      </c>
      <c r="T914" s="0" t="s">
        <v>7043</v>
      </c>
      <c r="U914" s="0" t="s">
        <v>7044</v>
      </c>
      <c r="V914" s="0" t="s">
        <v>764</v>
      </c>
      <c r="W914" s="0" t="s">
        <v>7045</v>
      </c>
      <c r="X914" s="0" t="s">
        <v>7046</v>
      </c>
      <c r="Y914" s="0" t="s">
        <v>7044</v>
      </c>
      <c r="Z914" s="0" t="s">
        <v>9303</v>
      </c>
      <c r="AA914" s="0" t="s">
        <v>9304</v>
      </c>
      <c r="AB914" s="0" t="s">
        <v>9305</v>
      </c>
      <c r="AC914" s="0" t="s">
        <v>62</v>
      </c>
      <c r="AD914" s="0" t="s">
        <v>62</v>
      </c>
      <c r="AE914" s="0" t="s">
        <v>62</v>
      </c>
      <c r="AF914" s="0" t="s">
        <v>9401</v>
      </c>
      <c r="AG914" s="0" t="s">
        <v>9402</v>
      </c>
      <c r="AH914" s="0" t="s">
        <v>9401</v>
      </c>
      <c r="AI914" s="0" t="s">
        <v>9254</v>
      </c>
      <c r="AJ914" s="0" t="s">
        <v>9401</v>
      </c>
      <c r="AK914" s="0" t="s">
        <v>9254</v>
      </c>
      <c r="AL914" s="0" t="s">
        <v>7061</v>
      </c>
    </row>
    <row customHeight="1" ht="11.25">
      <c r="A915" s="0" t="s">
        <v>22</v>
      </c>
      <c r="B915" s="0" t="s">
        <v>48</v>
      </c>
      <c r="C915" s="0" t="s">
        <v>50</v>
      </c>
      <c r="D915" s="0" t="s">
        <v>22</v>
      </c>
      <c r="E915" s="0" t="s">
        <v>9398</v>
      </c>
      <c r="F915" s="0" t="s">
        <v>4556</v>
      </c>
      <c r="G915" s="0" t="s">
        <v>215</v>
      </c>
      <c r="H915" s="0" t="s">
        <v>6906</v>
      </c>
      <c r="I915" s="0" t="s">
        <v>6907</v>
      </c>
      <c r="J915" s="0" t="s">
        <v>9399</v>
      </c>
      <c r="K915" s="0" t="s">
        <v>9400</v>
      </c>
      <c r="L915" s="0" t="s">
        <v>7609</v>
      </c>
      <c r="M915" s="0" t="s">
        <v>7902</v>
      </c>
      <c r="N915" s="0" t="s">
        <v>137</v>
      </c>
      <c r="O915" s="0" t="s">
        <v>215</v>
      </c>
      <c r="P915" s="0" t="s">
        <v>6906</v>
      </c>
      <c r="Q915" s="0" t="s">
        <v>6907</v>
      </c>
      <c r="R915" s="0" t="s">
        <v>9399</v>
      </c>
      <c r="S915" s="0" t="s">
        <v>9400</v>
      </c>
      <c r="T915" s="0" t="s">
        <v>7043</v>
      </c>
      <c r="U915" s="0" t="s">
        <v>7044</v>
      </c>
      <c r="V915" s="0" t="s">
        <v>764</v>
      </c>
      <c r="W915" s="0" t="s">
        <v>7045</v>
      </c>
      <c r="X915" s="0" t="s">
        <v>7046</v>
      </c>
      <c r="Y915" s="0" t="s">
        <v>7044</v>
      </c>
      <c r="Z915" s="0" t="s">
        <v>9303</v>
      </c>
      <c r="AA915" s="0" t="s">
        <v>9304</v>
      </c>
      <c r="AB915" s="0" t="s">
        <v>9305</v>
      </c>
      <c r="AC915" s="0" t="s">
        <v>62</v>
      </c>
      <c r="AD915" s="0" t="s">
        <v>62</v>
      </c>
      <c r="AE915" s="0" t="s">
        <v>62</v>
      </c>
      <c r="AF915" s="0" t="s">
        <v>9401</v>
      </c>
      <c r="AG915" s="0" t="s">
        <v>9402</v>
      </c>
      <c r="AH915" s="0" t="s">
        <v>9401</v>
      </c>
      <c r="AI915" s="0" t="s">
        <v>9254</v>
      </c>
      <c r="AJ915" s="0" t="s">
        <v>9401</v>
      </c>
      <c r="AK915" s="0" t="s">
        <v>9254</v>
      </c>
      <c r="AL915" s="0" t="s">
        <v>7061</v>
      </c>
    </row>
    <row customHeight="1" ht="11.25">
      <c r="A916" s="0" t="s">
        <v>22</v>
      </c>
      <c r="B916" s="0" t="s">
        <v>48</v>
      </c>
      <c r="C916" s="0" t="s">
        <v>50</v>
      </c>
      <c r="D916" s="0" t="s">
        <v>22</v>
      </c>
      <c r="E916" s="0" t="s">
        <v>8401</v>
      </c>
      <c r="F916" s="0" t="s">
        <v>4556</v>
      </c>
      <c r="G916" s="0" t="s">
        <v>215</v>
      </c>
      <c r="H916" s="0" t="s">
        <v>6909</v>
      </c>
      <c r="I916" s="0" t="s">
        <v>6910</v>
      </c>
      <c r="J916" s="0" t="s">
        <v>9403</v>
      </c>
      <c r="K916" s="0" t="s">
        <v>9404</v>
      </c>
      <c r="L916" s="0" t="s">
        <v>7934</v>
      </c>
      <c r="M916" s="0" t="s">
        <v>193</v>
      </c>
      <c r="N916" s="0" t="s">
        <v>137</v>
      </c>
      <c r="O916" s="0" t="s">
        <v>215</v>
      </c>
      <c r="P916" s="0" t="s">
        <v>6909</v>
      </c>
      <c r="Q916" s="0" t="s">
        <v>6910</v>
      </c>
      <c r="R916" s="0" t="s">
        <v>9403</v>
      </c>
      <c r="S916" s="0" t="s">
        <v>9404</v>
      </c>
      <c r="T916" s="0" t="s">
        <v>7043</v>
      </c>
      <c r="U916" s="0" t="s">
        <v>7044</v>
      </c>
      <c r="V916" s="0" t="s">
        <v>764</v>
      </c>
      <c r="W916" s="0" t="s">
        <v>7045</v>
      </c>
      <c r="X916" s="0" t="s">
        <v>7046</v>
      </c>
      <c r="Y916" s="0" t="s">
        <v>7044</v>
      </c>
      <c r="Z916" s="0" t="s">
        <v>9405</v>
      </c>
      <c r="AA916" s="0" t="s">
        <v>9406</v>
      </c>
      <c r="AB916" s="0" t="s">
        <v>9407</v>
      </c>
      <c r="AC916" s="0" t="s">
        <v>62</v>
      </c>
      <c r="AD916" s="0" t="s">
        <v>62</v>
      </c>
      <c r="AE916" s="0" t="s">
        <v>62</v>
      </c>
      <c r="AF916" s="0" t="s">
        <v>9408</v>
      </c>
      <c r="AG916" s="0" t="s">
        <v>7527</v>
      </c>
      <c r="AH916" s="0" t="s">
        <v>9408</v>
      </c>
      <c r="AI916" s="0" t="s">
        <v>9409</v>
      </c>
      <c r="AJ916" s="0" t="s">
        <v>9408</v>
      </c>
      <c r="AK916" s="0" t="s">
        <v>9409</v>
      </c>
      <c r="AL916" s="0" t="s">
        <v>7061</v>
      </c>
    </row>
    <row customHeight="1" ht="11.25">
      <c r="A917" s="0" t="s">
        <v>22</v>
      </c>
      <c r="B917" s="0" t="s">
        <v>48</v>
      </c>
      <c r="C917" s="0" t="s">
        <v>50</v>
      </c>
      <c r="D917" s="0" t="s">
        <v>22</v>
      </c>
      <c r="E917" s="0" t="s">
        <v>8401</v>
      </c>
      <c r="F917" s="0" t="s">
        <v>4556</v>
      </c>
      <c r="G917" s="0" t="s">
        <v>215</v>
      </c>
      <c r="H917" s="0" t="s">
        <v>6909</v>
      </c>
      <c r="I917" s="0" t="s">
        <v>6910</v>
      </c>
      <c r="J917" s="0" t="s">
        <v>9403</v>
      </c>
      <c r="K917" s="0" t="s">
        <v>9404</v>
      </c>
      <c r="L917" s="0" t="s">
        <v>7934</v>
      </c>
      <c r="M917" s="0" t="s">
        <v>193</v>
      </c>
      <c r="N917" s="0" t="s">
        <v>137</v>
      </c>
      <c r="O917" s="0" t="s">
        <v>215</v>
      </c>
      <c r="P917" s="0" t="s">
        <v>6909</v>
      </c>
      <c r="Q917" s="0" t="s">
        <v>6910</v>
      </c>
      <c r="R917" s="0" t="s">
        <v>9403</v>
      </c>
      <c r="S917" s="0" t="s">
        <v>9404</v>
      </c>
      <c r="T917" s="0" t="s">
        <v>7043</v>
      </c>
      <c r="U917" s="0" t="s">
        <v>7044</v>
      </c>
      <c r="V917" s="0" t="s">
        <v>764</v>
      </c>
      <c r="W917" s="0" t="s">
        <v>7045</v>
      </c>
      <c r="X917" s="0" t="s">
        <v>7046</v>
      </c>
      <c r="Y917" s="0" t="s">
        <v>7044</v>
      </c>
      <c r="Z917" s="0" t="s">
        <v>9405</v>
      </c>
      <c r="AA917" s="0" t="s">
        <v>9406</v>
      </c>
      <c r="AB917" s="0" t="s">
        <v>9407</v>
      </c>
      <c r="AC917" s="0" t="s">
        <v>62</v>
      </c>
      <c r="AD917" s="0" t="s">
        <v>62</v>
      </c>
      <c r="AE917" s="0" t="s">
        <v>62</v>
      </c>
      <c r="AF917" s="0" t="s">
        <v>9408</v>
      </c>
      <c r="AG917" s="0" t="s">
        <v>7527</v>
      </c>
      <c r="AH917" s="0" t="s">
        <v>9408</v>
      </c>
      <c r="AI917" s="0" t="s">
        <v>9409</v>
      </c>
      <c r="AJ917" s="0" t="s">
        <v>9408</v>
      </c>
      <c r="AK917" s="0" t="s">
        <v>9409</v>
      </c>
      <c r="AL917" s="0" t="s">
        <v>7061</v>
      </c>
    </row>
    <row customHeight="1" ht="11.25">
      <c r="A918" s="0" t="s">
        <v>22</v>
      </c>
      <c r="B918" s="0" t="s">
        <v>48</v>
      </c>
      <c r="C918" s="0" t="s">
        <v>50</v>
      </c>
      <c r="D918" s="0" t="s">
        <v>22</v>
      </c>
      <c r="E918" s="0" t="s">
        <v>9410</v>
      </c>
      <c r="F918" s="0" t="s">
        <v>4556</v>
      </c>
      <c r="G918" s="0" t="s">
        <v>215</v>
      </c>
      <c r="H918" s="0" t="s">
        <v>6909</v>
      </c>
      <c r="I918" s="0" t="s">
        <v>6910</v>
      </c>
      <c r="J918" s="0" t="s">
        <v>9411</v>
      </c>
      <c r="K918" s="0" t="s">
        <v>9412</v>
      </c>
      <c r="L918" s="0" t="s">
        <v>9413</v>
      </c>
      <c r="M918" s="0" t="s">
        <v>9376</v>
      </c>
      <c r="N918" s="0" t="s">
        <v>137</v>
      </c>
      <c r="O918" s="0" t="s">
        <v>215</v>
      </c>
      <c r="P918" s="0" t="s">
        <v>6909</v>
      </c>
      <c r="Q918" s="0" t="s">
        <v>6910</v>
      </c>
      <c r="R918" s="0" t="s">
        <v>9411</v>
      </c>
      <c r="S918" s="0" t="s">
        <v>9412</v>
      </c>
      <c r="T918" s="0" t="s">
        <v>7043</v>
      </c>
      <c r="U918" s="0" t="s">
        <v>7044</v>
      </c>
      <c r="V918" s="0" t="s">
        <v>764</v>
      </c>
      <c r="W918" s="0" t="s">
        <v>7045</v>
      </c>
      <c r="X918" s="0" t="s">
        <v>7046</v>
      </c>
      <c r="Y918" s="0" t="s">
        <v>7044</v>
      </c>
      <c r="Z918" s="0" t="s">
        <v>9303</v>
      </c>
      <c r="AA918" s="0" t="s">
        <v>9304</v>
      </c>
      <c r="AB918" s="0" t="s">
        <v>9305</v>
      </c>
      <c r="AC918" s="0" t="s">
        <v>62</v>
      </c>
      <c r="AD918" s="0" t="s">
        <v>62</v>
      </c>
      <c r="AE918" s="0" t="s">
        <v>62</v>
      </c>
      <c r="AF918" s="0" t="s">
        <v>8925</v>
      </c>
      <c r="AG918" s="0" t="s">
        <v>9414</v>
      </c>
      <c r="AH918" s="0" t="s">
        <v>8925</v>
      </c>
      <c r="AI918" s="0" t="s">
        <v>9414</v>
      </c>
      <c r="AJ918" s="0" t="s">
        <v>8925</v>
      </c>
      <c r="AK918" s="0" t="s">
        <v>9414</v>
      </c>
      <c r="AL918" s="0" t="s">
        <v>7061</v>
      </c>
    </row>
    <row customHeight="1" ht="11.25">
      <c r="A919" s="0" t="s">
        <v>22</v>
      </c>
      <c r="B919" s="0" t="s">
        <v>48</v>
      </c>
      <c r="C919" s="0" t="s">
        <v>50</v>
      </c>
      <c r="D919" s="0" t="s">
        <v>22</v>
      </c>
      <c r="E919" s="0" t="s">
        <v>9410</v>
      </c>
      <c r="F919" s="0" t="s">
        <v>4556</v>
      </c>
      <c r="G919" s="0" t="s">
        <v>215</v>
      </c>
      <c r="H919" s="0" t="s">
        <v>6909</v>
      </c>
      <c r="I919" s="0" t="s">
        <v>6910</v>
      </c>
      <c r="J919" s="0" t="s">
        <v>9411</v>
      </c>
      <c r="K919" s="0" t="s">
        <v>9412</v>
      </c>
      <c r="L919" s="0" t="s">
        <v>9413</v>
      </c>
      <c r="M919" s="0" t="s">
        <v>9376</v>
      </c>
      <c r="N919" s="0" t="s">
        <v>137</v>
      </c>
      <c r="O919" s="0" t="s">
        <v>215</v>
      </c>
      <c r="P919" s="0" t="s">
        <v>6909</v>
      </c>
      <c r="Q919" s="0" t="s">
        <v>6910</v>
      </c>
      <c r="R919" s="0" t="s">
        <v>9411</v>
      </c>
      <c r="S919" s="0" t="s">
        <v>9412</v>
      </c>
      <c r="T919" s="0" t="s">
        <v>7043</v>
      </c>
      <c r="U919" s="0" t="s">
        <v>7044</v>
      </c>
      <c r="V919" s="0" t="s">
        <v>764</v>
      </c>
      <c r="W919" s="0" t="s">
        <v>7045</v>
      </c>
      <c r="X919" s="0" t="s">
        <v>7046</v>
      </c>
      <c r="Y919" s="0" t="s">
        <v>7044</v>
      </c>
      <c r="Z919" s="0" t="s">
        <v>9303</v>
      </c>
      <c r="AA919" s="0" t="s">
        <v>9304</v>
      </c>
      <c r="AB919" s="0" t="s">
        <v>9305</v>
      </c>
      <c r="AC919" s="0" t="s">
        <v>62</v>
      </c>
      <c r="AD919" s="0" t="s">
        <v>62</v>
      </c>
      <c r="AE919" s="0" t="s">
        <v>62</v>
      </c>
      <c r="AF919" s="0" t="s">
        <v>8925</v>
      </c>
      <c r="AG919" s="0" t="s">
        <v>9414</v>
      </c>
      <c r="AH919" s="0" t="s">
        <v>8925</v>
      </c>
      <c r="AI919" s="0" t="s">
        <v>9414</v>
      </c>
      <c r="AJ919" s="0" t="s">
        <v>8925</v>
      </c>
      <c r="AK919" s="0" t="s">
        <v>9414</v>
      </c>
      <c r="AL919" s="0" t="s">
        <v>7061</v>
      </c>
    </row>
    <row customHeight="1" ht="11.25">
      <c r="A920" s="0" t="s">
        <v>22</v>
      </c>
      <c r="B920" s="0" t="s">
        <v>48</v>
      </c>
      <c r="C920" s="0" t="s">
        <v>50</v>
      </c>
      <c r="D920" s="0" t="s">
        <v>22</v>
      </c>
      <c r="E920" s="0" t="s">
        <v>9415</v>
      </c>
      <c r="F920" s="0" t="s">
        <v>4556</v>
      </c>
      <c r="G920" s="0" t="s">
        <v>215</v>
      </c>
      <c r="H920" s="0" t="s">
        <v>6909</v>
      </c>
      <c r="I920" s="0" t="s">
        <v>6910</v>
      </c>
      <c r="J920" s="0" t="s">
        <v>9416</v>
      </c>
      <c r="K920" s="0" t="s">
        <v>9417</v>
      </c>
      <c r="L920" s="0" t="s">
        <v>9418</v>
      </c>
      <c r="M920" s="0" t="s">
        <v>5234</v>
      </c>
      <c r="N920" s="0" t="s">
        <v>137</v>
      </c>
      <c r="O920" s="0" t="s">
        <v>215</v>
      </c>
      <c r="P920" s="0" t="s">
        <v>6909</v>
      </c>
      <c r="Q920" s="0" t="s">
        <v>6910</v>
      </c>
      <c r="R920" s="0" t="s">
        <v>9416</v>
      </c>
      <c r="S920" s="0" t="s">
        <v>9417</v>
      </c>
      <c r="T920" s="0" t="s">
        <v>7043</v>
      </c>
      <c r="U920" s="0" t="s">
        <v>7044</v>
      </c>
      <c r="V920" s="0" t="s">
        <v>764</v>
      </c>
      <c r="W920" s="0" t="s">
        <v>7045</v>
      </c>
      <c r="X920" s="0" t="s">
        <v>7046</v>
      </c>
      <c r="Y920" s="0" t="s">
        <v>7044</v>
      </c>
      <c r="Z920" s="0" t="s">
        <v>9405</v>
      </c>
      <c r="AA920" s="0" t="s">
        <v>9406</v>
      </c>
      <c r="AB920" s="0" t="s">
        <v>9407</v>
      </c>
      <c r="AC920" s="0" t="s">
        <v>62</v>
      </c>
      <c r="AD920" s="0" t="s">
        <v>62</v>
      </c>
      <c r="AE920" s="0" t="s">
        <v>62</v>
      </c>
      <c r="AF920" s="0" t="s">
        <v>9419</v>
      </c>
      <c r="AG920" s="0" t="s">
        <v>9420</v>
      </c>
      <c r="AH920" s="0" t="s">
        <v>9419</v>
      </c>
      <c r="AI920" s="0" t="s">
        <v>9421</v>
      </c>
      <c r="AJ920" s="0" t="s">
        <v>9419</v>
      </c>
      <c r="AK920" s="0" t="s">
        <v>9421</v>
      </c>
      <c r="AL920" s="0" t="s">
        <v>7061</v>
      </c>
    </row>
    <row customHeight="1" ht="11.25">
      <c r="A921" s="0" t="s">
        <v>22</v>
      </c>
      <c r="B921" s="0" t="s">
        <v>48</v>
      </c>
      <c r="C921" s="0" t="s">
        <v>50</v>
      </c>
      <c r="D921" s="0" t="s">
        <v>22</v>
      </c>
      <c r="E921" s="0" t="s">
        <v>9415</v>
      </c>
      <c r="F921" s="0" t="s">
        <v>4556</v>
      </c>
      <c r="G921" s="0" t="s">
        <v>215</v>
      </c>
      <c r="H921" s="0" t="s">
        <v>6909</v>
      </c>
      <c r="I921" s="0" t="s">
        <v>6910</v>
      </c>
      <c r="J921" s="0" t="s">
        <v>9416</v>
      </c>
      <c r="K921" s="0" t="s">
        <v>9417</v>
      </c>
      <c r="L921" s="0" t="s">
        <v>9418</v>
      </c>
      <c r="M921" s="0" t="s">
        <v>5234</v>
      </c>
      <c r="N921" s="0" t="s">
        <v>137</v>
      </c>
      <c r="O921" s="0" t="s">
        <v>215</v>
      </c>
      <c r="P921" s="0" t="s">
        <v>6909</v>
      </c>
      <c r="Q921" s="0" t="s">
        <v>6910</v>
      </c>
      <c r="R921" s="0" t="s">
        <v>9416</v>
      </c>
      <c r="S921" s="0" t="s">
        <v>9417</v>
      </c>
      <c r="T921" s="0" t="s">
        <v>7043</v>
      </c>
      <c r="U921" s="0" t="s">
        <v>7044</v>
      </c>
      <c r="V921" s="0" t="s">
        <v>764</v>
      </c>
      <c r="W921" s="0" t="s">
        <v>7045</v>
      </c>
      <c r="X921" s="0" t="s">
        <v>7046</v>
      </c>
      <c r="Y921" s="0" t="s">
        <v>7044</v>
      </c>
      <c r="Z921" s="0" t="s">
        <v>9405</v>
      </c>
      <c r="AA921" s="0" t="s">
        <v>9406</v>
      </c>
      <c r="AB921" s="0" t="s">
        <v>9407</v>
      </c>
      <c r="AC921" s="0" t="s">
        <v>62</v>
      </c>
      <c r="AD921" s="0" t="s">
        <v>62</v>
      </c>
      <c r="AE921" s="0" t="s">
        <v>62</v>
      </c>
      <c r="AF921" s="0" t="s">
        <v>9419</v>
      </c>
      <c r="AG921" s="0" t="s">
        <v>9420</v>
      </c>
      <c r="AH921" s="0" t="s">
        <v>9419</v>
      </c>
      <c r="AI921" s="0" t="s">
        <v>9421</v>
      </c>
      <c r="AJ921" s="0" t="s">
        <v>9419</v>
      </c>
      <c r="AK921" s="0" t="s">
        <v>9421</v>
      </c>
      <c r="AL921" s="0" t="s">
        <v>7061</v>
      </c>
    </row>
    <row customHeight="1" ht="11.25">
      <c r="A922" s="0" t="s">
        <v>22</v>
      </c>
      <c r="B922" s="0" t="s">
        <v>48</v>
      </c>
      <c r="C922" s="0" t="s">
        <v>50</v>
      </c>
      <c r="D922" s="0" t="s">
        <v>22</v>
      </c>
      <c r="E922" s="0" t="s">
        <v>9249</v>
      </c>
      <c r="F922" s="0" t="s">
        <v>4556</v>
      </c>
      <c r="G922" s="0" t="s">
        <v>215</v>
      </c>
      <c r="H922" s="0" t="s">
        <v>6909</v>
      </c>
      <c r="I922" s="0" t="s">
        <v>6910</v>
      </c>
      <c r="J922" s="0" t="s">
        <v>9416</v>
      </c>
      <c r="K922" s="0" t="s">
        <v>9417</v>
      </c>
      <c r="L922" s="0" t="s">
        <v>9422</v>
      </c>
      <c r="M922" s="0" t="s">
        <v>7553</v>
      </c>
      <c r="N922" s="0" t="s">
        <v>137</v>
      </c>
      <c r="O922" s="0" t="s">
        <v>215</v>
      </c>
      <c r="P922" s="0" t="s">
        <v>6909</v>
      </c>
      <c r="Q922" s="0" t="s">
        <v>6910</v>
      </c>
      <c r="R922" s="0" t="s">
        <v>9416</v>
      </c>
      <c r="S922" s="0" t="s">
        <v>9417</v>
      </c>
      <c r="T922" s="0" t="s">
        <v>7043</v>
      </c>
      <c r="U922" s="0" t="s">
        <v>7044</v>
      </c>
      <c r="V922" s="0" t="s">
        <v>764</v>
      </c>
      <c r="W922" s="0" t="s">
        <v>7045</v>
      </c>
      <c r="X922" s="0" t="s">
        <v>7046</v>
      </c>
      <c r="Y922" s="0" t="s">
        <v>7044</v>
      </c>
      <c r="Z922" s="0" t="s">
        <v>9405</v>
      </c>
      <c r="AA922" s="0" t="s">
        <v>9406</v>
      </c>
      <c r="AB922" s="0" t="s">
        <v>9407</v>
      </c>
      <c r="AC922" s="0" t="s">
        <v>62</v>
      </c>
      <c r="AD922" s="0" t="s">
        <v>62</v>
      </c>
      <c r="AE922" s="0" t="s">
        <v>62</v>
      </c>
      <c r="AF922" s="0" t="s">
        <v>9423</v>
      </c>
      <c r="AG922" s="0" t="s">
        <v>9424</v>
      </c>
      <c r="AH922" s="0" t="s">
        <v>9423</v>
      </c>
      <c r="AI922" s="0" t="s">
        <v>9425</v>
      </c>
      <c r="AJ922" s="0" t="s">
        <v>9423</v>
      </c>
      <c r="AK922" s="0" t="s">
        <v>9425</v>
      </c>
      <c r="AL922" s="0" t="s">
        <v>7061</v>
      </c>
    </row>
    <row customHeight="1" ht="11.25">
      <c r="A923" s="0" t="s">
        <v>22</v>
      </c>
      <c r="B923" s="0" t="s">
        <v>48</v>
      </c>
      <c r="C923" s="0" t="s">
        <v>50</v>
      </c>
      <c r="D923" s="0" t="s">
        <v>22</v>
      </c>
      <c r="E923" s="0" t="s">
        <v>9249</v>
      </c>
      <c r="F923" s="0" t="s">
        <v>4556</v>
      </c>
      <c r="G923" s="0" t="s">
        <v>215</v>
      </c>
      <c r="H923" s="0" t="s">
        <v>6909</v>
      </c>
      <c r="I923" s="0" t="s">
        <v>6910</v>
      </c>
      <c r="J923" s="0" t="s">
        <v>9416</v>
      </c>
      <c r="K923" s="0" t="s">
        <v>9417</v>
      </c>
      <c r="L923" s="0" t="s">
        <v>9422</v>
      </c>
      <c r="M923" s="0" t="s">
        <v>7553</v>
      </c>
      <c r="N923" s="0" t="s">
        <v>137</v>
      </c>
      <c r="O923" s="0" t="s">
        <v>215</v>
      </c>
      <c r="P923" s="0" t="s">
        <v>6909</v>
      </c>
      <c r="Q923" s="0" t="s">
        <v>6910</v>
      </c>
      <c r="R923" s="0" t="s">
        <v>9416</v>
      </c>
      <c r="S923" s="0" t="s">
        <v>9417</v>
      </c>
      <c r="T923" s="0" t="s">
        <v>7043</v>
      </c>
      <c r="U923" s="0" t="s">
        <v>7044</v>
      </c>
      <c r="V923" s="0" t="s">
        <v>764</v>
      </c>
      <c r="W923" s="0" t="s">
        <v>7045</v>
      </c>
      <c r="X923" s="0" t="s">
        <v>7046</v>
      </c>
      <c r="Y923" s="0" t="s">
        <v>7044</v>
      </c>
      <c r="Z923" s="0" t="s">
        <v>9405</v>
      </c>
      <c r="AA923" s="0" t="s">
        <v>9406</v>
      </c>
      <c r="AB923" s="0" t="s">
        <v>9407</v>
      </c>
      <c r="AC923" s="0" t="s">
        <v>62</v>
      </c>
      <c r="AD923" s="0" t="s">
        <v>62</v>
      </c>
      <c r="AE923" s="0" t="s">
        <v>62</v>
      </c>
      <c r="AF923" s="0" t="s">
        <v>9423</v>
      </c>
      <c r="AG923" s="0" t="s">
        <v>9424</v>
      </c>
      <c r="AH923" s="0" t="s">
        <v>9423</v>
      </c>
      <c r="AI923" s="0" t="s">
        <v>9425</v>
      </c>
      <c r="AJ923" s="0" t="s">
        <v>9423</v>
      </c>
      <c r="AK923" s="0" t="s">
        <v>9425</v>
      </c>
      <c r="AL923" s="0" t="s">
        <v>7061</v>
      </c>
    </row>
    <row customHeight="1" ht="11.25">
      <c r="A924" s="0" t="s">
        <v>22</v>
      </c>
      <c r="B924" s="0" t="s">
        <v>48</v>
      </c>
      <c r="C924" s="0" t="s">
        <v>50</v>
      </c>
      <c r="D924" s="0" t="s">
        <v>22</v>
      </c>
      <c r="E924" s="0" t="s">
        <v>9426</v>
      </c>
      <c r="F924" s="0" t="s">
        <v>4556</v>
      </c>
      <c r="G924" s="0" t="s">
        <v>210</v>
      </c>
      <c r="H924" s="0" t="s">
        <v>210</v>
      </c>
      <c r="I924" s="0" t="s">
        <v>211</v>
      </c>
      <c r="J924" s="0" t="s">
        <v>9427</v>
      </c>
      <c r="K924" s="0" t="s">
        <v>9428</v>
      </c>
      <c r="L924" s="0" t="s">
        <v>9429</v>
      </c>
      <c r="M924" s="0" t="s">
        <v>9430</v>
      </c>
      <c r="N924" s="0" t="s">
        <v>137</v>
      </c>
      <c r="O924" s="0" t="s">
        <v>210</v>
      </c>
      <c r="P924" s="0" t="s">
        <v>210</v>
      </c>
      <c r="Q924" s="0" t="s">
        <v>211</v>
      </c>
      <c r="R924" s="0" t="s">
        <v>9427</v>
      </c>
      <c r="S924" s="0" t="s">
        <v>9428</v>
      </c>
      <c r="T924" s="0" t="s">
        <v>7043</v>
      </c>
      <c r="U924" s="0" t="s">
        <v>7044</v>
      </c>
      <c r="V924" s="0" t="s">
        <v>764</v>
      </c>
      <c r="W924" s="0" t="s">
        <v>7045</v>
      </c>
      <c r="X924" s="0" t="s">
        <v>7046</v>
      </c>
      <c r="Y924" s="0" t="s">
        <v>7044</v>
      </c>
      <c r="Z924" s="0" t="s">
        <v>9431</v>
      </c>
      <c r="AA924" s="0" t="s">
        <v>9432</v>
      </c>
      <c r="AB924" s="0" t="s">
        <v>9433</v>
      </c>
      <c r="AC924" s="0" t="s">
        <v>62</v>
      </c>
      <c r="AD924" s="0" t="s">
        <v>62</v>
      </c>
      <c r="AE924" s="0" t="s">
        <v>62</v>
      </c>
      <c r="AF924" s="0" t="s">
        <v>9052</v>
      </c>
      <c r="AG924" s="0" t="s">
        <v>9434</v>
      </c>
      <c r="AH924" s="0" t="s">
        <v>9248</v>
      </c>
      <c r="AI924" s="0" t="s">
        <v>9435</v>
      </c>
      <c r="AJ924" s="0" t="s">
        <v>9248</v>
      </c>
      <c r="AK924" s="0" t="s">
        <v>9435</v>
      </c>
      <c r="AL924" s="0" t="s">
        <v>7061</v>
      </c>
    </row>
    <row customHeight="1" ht="11.25">
      <c r="A925" s="0" t="s">
        <v>22</v>
      </c>
      <c r="B925" s="0" t="s">
        <v>48</v>
      </c>
      <c r="C925" s="0" t="s">
        <v>50</v>
      </c>
      <c r="D925" s="0" t="s">
        <v>22</v>
      </c>
      <c r="E925" s="0" t="s">
        <v>9426</v>
      </c>
      <c r="F925" s="0" t="s">
        <v>4556</v>
      </c>
      <c r="G925" s="0" t="s">
        <v>210</v>
      </c>
      <c r="H925" s="0" t="s">
        <v>210</v>
      </c>
      <c r="I925" s="0" t="s">
        <v>211</v>
      </c>
      <c r="J925" s="0" t="s">
        <v>9427</v>
      </c>
      <c r="K925" s="0" t="s">
        <v>9428</v>
      </c>
      <c r="L925" s="0" t="s">
        <v>9429</v>
      </c>
      <c r="M925" s="0" t="s">
        <v>9430</v>
      </c>
      <c r="N925" s="0" t="s">
        <v>137</v>
      </c>
      <c r="O925" s="0" t="s">
        <v>210</v>
      </c>
      <c r="P925" s="0" t="s">
        <v>210</v>
      </c>
      <c r="Q925" s="0" t="s">
        <v>211</v>
      </c>
      <c r="R925" s="0" t="s">
        <v>9427</v>
      </c>
      <c r="S925" s="0" t="s">
        <v>9428</v>
      </c>
      <c r="T925" s="0" t="s">
        <v>7043</v>
      </c>
      <c r="U925" s="0" t="s">
        <v>7044</v>
      </c>
      <c r="V925" s="0" t="s">
        <v>764</v>
      </c>
      <c r="W925" s="0" t="s">
        <v>7045</v>
      </c>
      <c r="X925" s="0" t="s">
        <v>7046</v>
      </c>
      <c r="Y925" s="0" t="s">
        <v>7044</v>
      </c>
      <c r="Z925" s="0" t="s">
        <v>9431</v>
      </c>
      <c r="AA925" s="0" t="s">
        <v>9432</v>
      </c>
      <c r="AB925" s="0" t="s">
        <v>9433</v>
      </c>
      <c r="AC925" s="0" t="s">
        <v>62</v>
      </c>
      <c r="AD925" s="0" t="s">
        <v>62</v>
      </c>
      <c r="AE925" s="0" t="s">
        <v>62</v>
      </c>
      <c r="AF925" s="0" t="s">
        <v>9052</v>
      </c>
      <c r="AG925" s="0" t="s">
        <v>9434</v>
      </c>
      <c r="AH925" s="0" t="s">
        <v>9052</v>
      </c>
      <c r="AI925" s="0" t="s">
        <v>9434</v>
      </c>
      <c r="AJ925" s="0" t="s">
        <v>9052</v>
      </c>
      <c r="AK925" s="0" t="s">
        <v>9434</v>
      </c>
      <c r="AL925" s="0" t="s">
        <v>7061</v>
      </c>
    </row>
    <row customHeight="1" ht="11.25">
      <c r="A926" s="0" t="s">
        <v>22</v>
      </c>
      <c r="B926" s="0" t="s">
        <v>48</v>
      </c>
      <c r="C926" s="0" t="s">
        <v>50</v>
      </c>
      <c r="D926" s="0" t="s">
        <v>22</v>
      </c>
      <c r="E926" s="0" t="s">
        <v>9436</v>
      </c>
      <c r="F926" s="0" t="s">
        <v>4556</v>
      </c>
      <c r="G926" s="0" t="s">
        <v>210</v>
      </c>
      <c r="H926" s="0" t="s">
        <v>210</v>
      </c>
      <c r="I926" s="0" t="s">
        <v>211</v>
      </c>
      <c r="J926" s="0" t="s">
        <v>9437</v>
      </c>
      <c r="K926" s="0" t="s">
        <v>9438</v>
      </c>
      <c r="L926" s="0" t="s">
        <v>7068</v>
      </c>
      <c r="M926" s="0" t="s">
        <v>9439</v>
      </c>
      <c r="N926" s="0" t="s">
        <v>137</v>
      </c>
      <c r="O926" s="0" t="s">
        <v>210</v>
      </c>
      <c r="P926" s="0" t="s">
        <v>210</v>
      </c>
      <c r="Q926" s="0" t="s">
        <v>211</v>
      </c>
      <c r="R926" s="0" t="s">
        <v>9437</v>
      </c>
      <c r="S926" s="0" t="s">
        <v>9438</v>
      </c>
      <c r="T926" s="0" t="s">
        <v>7043</v>
      </c>
      <c r="U926" s="0" t="s">
        <v>7044</v>
      </c>
      <c r="V926" s="0" t="s">
        <v>764</v>
      </c>
      <c r="W926" s="0" t="s">
        <v>7045</v>
      </c>
      <c r="X926" s="0" t="s">
        <v>7046</v>
      </c>
      <c r="Y926" s="0" t="s">
        <v>7044</v>
      </c>
      <c r="Z926" s="0" t="s">
        <v>9431</v>
      </c>
      <c r="AA926" s="0" t="s">
        <v>9432</v>
      </c>
      <c r="AB926" s="0" t="s">
        <v>9433</v>
      </c>
      <c r="AC926" s="0" t="s">
        <v>62</v>
      </c>
      <c r="AD926" s="0" t="s">
        <v>62</v>
      </c>
      <c r="AE926" s="0" t="s">
        <v>62</v>
      </c>
      <c r="AF926" s="0" t="s">
        <v>7274</v>
      </c>
      <c r="AG926" s="0" t="s">
        <v>9440</v>
      </c>
      <c r="AH926" s="0" t="s">
        <v>7274</v>
      </c>
      <c r="AI926" s="0" t="s">
        <v>9441</v>
      </c>
      <c r="AJ926" s="0" t="s">
        <v>7274</v>
      </c>
      <c r="AK926" s="0" t="s">
        <v>9441</v>
      </c>
      <c r="AL926" s="0" t="s">
        <v>7061</v>
      </c>
    </row>
    <row customHeight="1" ht="11.25">
      <c r="A927" s="0" t="s">
        <v>22</v>
      </c>
      <c r="B927" s="0" t="s">
        <v>48</v>
      </c>
      <c r="C927" s="0" t="s">
        <v>50</v>
      </c>
      <c r="D927" s="0" t="s">
        <v>22</v>
      </c>
      <c r="E927" s="0" t="s">
        <v>9436</v>
      </c>
      <c r="F927" s="0" t="s">
        <v>4556</v>
      </c>
      <c r="G927" s="0" t="s">
        <v>210</v>
      </c>
      <c r="H927" s="0" t="s">
        <v>210</v>
      </c>
      <c r="I927" s="0" t="s">
        <v>211</v>
      </c>
      <c r="J927" s="0" t="s">
        <v>9437</v>
      </c>
      <c r="K927" s="0" t="s">
        <v>9438</v>
      </c>
      <c r="L927" s="0" t="s">
        <v>7068</v>
      </c>
      <c r="M927" s="0" t="s">
        <v>9439</v>
      </c>
      <c r="N927" s="0" t="s">
        <v>137</v>
      </c>
      <c r="O927" s="0" t="s">
        <v>210</v>
      </c>
      <c r="P927" s="0" t="s">
        <v>210</v>
      </c>
      <c r="Q927" s="0" t="s">
        <v>211</v>
      </c>
      <c r="R927" s="0" t="s">
        <v>9437</v>
      </c>
      <c r="S927" s="0" t="s">
        <v>9438</v>
      </c>
      <c r="T927" s="0" t="s">
        <v>7043</v>
      </c>
      <c r="U927" s="0" t="s">
        <v>7044</v>
      </c>
      <c r="V927" s="0" t="s">
        <v>764</v>
      </c>
      <c r="W927" s="0" t="s">
        <v>7045</v>
      </c>
      <c r="X927" s="0" t="s">
        <v>7046</v>
      </c>
      <c r="Y927" s="0" t="s">
        <v>7044</v>
      </c>
      <c r="Z927" s="0" t="s">
        <v>9431</v>
      </c>
      <c r="AA927" s="0" t="s">
        <v>9432</v>
      </c>
      <c r="AB927" s="0" t="s">
        <v>9433</v>
      </c>
      <c r="AC927" s="0" t="s">
        <v>62</v>
      </c>
      <c r="AD927" s="0" t="s">
        <v>62</v>
      </c>
      <c r="AE927" s="0" t="s">
        <v>62</v>
      </c>
      <c r="AF927" s="0" t="s">
        <v>7274</v>
      </c>
      <c r="AG927" s="0" t="s">
        <v>9440</v>
      </c>
      <c r="AH927" s="0" t="s">
        <v>7274</v>
      </c>
      <c r="AI927" s="0" t="s">
        <v>9440</v>
      </c>
      <c r="AJ927" s="0" t="s">
        <v>7274</v>
      </c>
      <c r="AK927" s="0" t="s">
        <v>9440</v>
      </c>
      <c r="AL927" s="0" t="s">
        <v>7061</v>
      </c>
    </row>
    <row customHeight="1" ht="11.25">
      <c r="A928" s="0" t="s">
        <v>22</v>
      </c>
      <c r="B928" s="0" t="s">
        <v>48</v>
      </c>
      <c r="C928" s="0" t="s">
        <v>50</v>
      </c>
      <c r="D928" s="0" t="s">
        <v>22</v>
      </c>
      <c r="E928" s="0" t="s">
        <v>9442</v>
      </c>
      <c r="F928" s="0" t="s">
        <v>4556</v>
      </c>
      <c r="G928" s="0" t="s">
        <v>210</v>
      </c>
      <c r="H928" s="0" t="s">
        <v>210</v>
      </c>
      <c r="I928" s="0" t="s">
        <v>211</v>
      </c>
      <c r="J928" s="0" t="s">
        <v>9443</v>
      </c>
      <c r="K928" s="0" t="s">
        <v>9444</v>
      </c>
      <c r="L928" s="0" t="s">
        <v>9445</v>
      </c>
      <c r="M928" s="0" t="s">
        <v>4643</v>
      </c>
      <c r="N928" s="0" t="s">
        <v>137</v>
      </c>
      <c r="O928" s="0" t="s">
        <v>210</v>
      </c>
      <c r="P928" s="0" t="s">
        <v>210</v>
      </c>
      <c r="Q928" s="0" t="s">
        <v>211</v>
      </c>
      <c r="R928" s="0" t="s">
        <v>9443</v>
      </c>
      <c r="S928" s="0" t="s">
        <v>9444</v>
      </c>
      <c r="T928" s="0" t="s">
        <v>7043</v>
      </c>
      <c r="U928" s="0" t="s">
        <v>7044</v>
      </c>
      <c r="V928" s="0" t="s">
        <v>764</v>
      </c>
      <c r="W928" s="0" t="s">
        <v>7045</v>
      </c>
      <c r="X928" s="0" t="s">
        <v>7046</v>
      </c>
      <c r="Y928" s="0" t="s">
        <v>7044</v>
      </c>
      <c r="Z928" s="0" t="s">
        <v>9446</v>
      </c>
      <c r="AA928" s="0" t="s">
        <v>9432</v>
      </c>
      <c r="AB928" s="0" t="s">
        <v>9447</v>
      </c>
      <c r="AC928" s="0" t="s">
        <v>62</v>
      </c>
      <c r="AD928" s="0" t="s">
        <v>62</v>
      </c>
      <c r="AE928" s="0" t="s">
        <v>62</v>
      </c>
      <c r="AF928" s="0" t="s">
        <v>7189</v>
      </c>
      <c r="AG928" s="0" t="s">
        <v>9448</v>
      </c>
      <c r="AH928" s="0" t="s">
        <v>7189</v>
      </c>
      <c r="AI928" s="0" t="s">
        <v>9449</v>
      </c>
      <c r="AJ928" s="0" t="s">
        <v>7189</v>
      </c>
      <c r="AK928" s="0" t="s">
        <v>9449</v>
      </c>
      <c r="AL928" s="0" t="s">
        <v>7061</v>
      </c>
    </row>
    <row customHeight="1" ht="11.25">
      <c r="A929" s="0" t="s">
        <v>22</v>
      </c>
      <c r="B929" s="0" t="s">
        <v>48</v>
      </c>
      <c r="C929" s="0" t="s">
        <v>50</v>
      </c>
      <c r="D929" s="0" t="s">
        <v>22</v>
      </c>
      <c r="E929" s="0" t="s">
        <v>9442</v>
      </c>
      <c r="F929" s="0" t="s">
        <v>4556</v>
      </c>
      <c r="G929" s="0" t="s">
        <v>210</v>
      </c>
      <c r="H929" s="0" t="s">
        <v>210</v>
      </c>
      <c r="I929" s="0" t="s">
        <v>211</v>
      </c>
      <c r="J929" s="0" t="s">
        <v>9443</v>
      </c>
      <c r="K929" s="0" t="s">
        <v>9444</v>
      </c>
      <c r="L929" s="0" t="s">
        <v>9445</v>
      </c>
      <c r="M929" s="0" t="s">
        <v>4643</v>
      </c>
      <c r="N929" s="0" t="s">
        <v>137</v>
      </c>
      <c r="O929" s="0" t="s">
        <v>210</v>
      </c>
      <c r="P929" s="0" t="s">
        <v>210</v>
      </c>
      <c r="Q929" s="0" t="s">
        <v>211</v>
      </c>
      <c r="R929" s="0" t="s">
        <v>9443</v>
      </c>
      <c r="S929" s="0" t="s">
        <v>9444</v>
      </c>
      <c r="T929" s="0" t="s">
        <v>7043</v>
      </c>
      <c r="U929" s="0" t="s">
        <v>7044</v>
      </c>
      <c r="V929" s="0" t="s">
        <v>764</v>
      </c>
      <c r="W929" s="0" t="s">
        <v>7045</v>
      </c>
      <c r="X929" s="0" t="s">
        <v>7046</v>
      </c>
      <c r="Y929" s="0" t="s">
        <v>7044</v>
      </c>
      <c r="Z929" s="0" t="s">
        <v>9446</v>
      </c>
      <c r="AA929" s="0" t="s">
        <v>9432</v>
      </c>
      <c r="AB929" s="0" t="s">
        <v>9447</v>
      </c>
      <c r="AC929" s="0" t="s">
        <v>62</v>
      </c>
      <c r="AD929" s="0" t="s">
        <v>62</v>
      </c>
      <c r="AE929" s="0" t="s">
        <v>62</v>
      </c>
      <c r="AF929" s="0" t="s">
        <v>7189</v>
      </c>
      <c r="AG929" s="0" t="s">
        <v>9448</v>
      </c>
      <c r="AH929" s="0" t="s">
        <v>7189</v>
      </c>
      <c r="AI929" s="0" t="s">
        <v>9448</v>
      </c>
      <c r="AJ929" s="0" t="s">
        <v>7189</v>
      </c>
      <c r="AK929" s="0" t="s">
        <v>9448</v>
      </c>
      <c r="AL929" s="0" t="s">
        <v>7061</v>
      </c>
    </row>
    <row customHeight="1" ht="11.25">
      <c r="A930" s="0" t="s">
        <v>22</v>
      </c>
      <c r="B930" s="0" t="s">
        <v>48</v>
      </c>
      <c r="C930" s="0" t="s">
        <v>50</v>
      </c>
      <c r="D930" s="0" t="s">
        <v>22</v>
      </c>
      <c r="E930" s="0" t="s">
        <v>9450</v>
      </c>
      <c r="F930" s="0" t="s">
        <v>4556</v>
      </c>
      <c r="G930" s="0" t="s">
        <v>210</v>
      </c>
      <c r="H930" s="0" t="s">
        <v>210</v>
      </c>
      <c r="I930" s="0" t="s">
        <v>211</v>
      </c>
      <c r="J930" s="0" t="s">
        <v>4672</v>
      </c>
      <c r="K930" s="0" t="s">
        <v>4673</v>
      </c>
      <c r="L930" s="0" t="s">
        <v>8869</v>
      </c>
      <c r="M930" s="0" t="s">
        <v>9451</v>
      </c>
      <c r="N930" s="0" t="s">
        <v>137</v>
      </c>
      <c r="O930" s="0" t="s">
        <v>210</v>
      </c>
      <c r="P930" s="0" t="s">
        <v>210</v>
      </c>
      <c r="Q930" s="0" t="s">
        <v>211</v>
      </c>
      <c r="R930" s="0" t="s">
        <v>4672</v>
      </c>
      <c r="S930" s="0" t="s">
        <v>4673</v>
      </c>
      <c r="T930" s="0" t="s">
        <v>7043</v>
      </c>
      <c r="U930" s="0" t="s">
        <v>7044</v>
      </c>
      <c r="V930" s="0" t="s">
        <v>764</v>
      </c>
      <c r="W930" s="0" t="s">
        <v>7045</v>
      </c>
      <c r="X930" s="0" t="s">
        <v>7046</v>
      </c>
      <c r="Y930" s="0" t="s">
        <v>7044</v>
      </c>
      <c r="Z930" s="0" t="s">
        <v>9431</v>
      </c>
      <c r="AA930" s="0" t="s">
        <v>9432</v>
      </c>
      <c r="AB930" s="0" t="s">
        <v>9433</v>
      </c>
      <c r="AC930" s="0" t="s">
        <v>62</v>
      </c>
      <c r="AD930" s="0" t="s">
        <v>62</v>
      </c>
      <c r="AE930" s="0" t="s">
        <v>62</v>
      </c>
      <c r="AF930" s="0" t="s">
        <v>7189</v>
      </c>
      <c r="AG930" s="0" t="s">
        <v>9452</v>
      </c>
      <c r="AH930" s="0" t="s">
        <v>7189</v>
      </c>
      <c r="AI930" s="0" t="s">
        <v>9453</v>
      </c>
      <c r="AJ930" s="0" t="s">
        <v>7189</v>
      </c>
      <c r="AK930" s="0" t="s">
        <v>9453</v>
      </c>
      <c r="AL930" s="0" t="s">
        <v>7061</v>
      </c>
    </row>
    <row customHeight="1" ht="11.25">
      <c r="A931" s="0" t="s">
        <v>22</v>
      </c>
      <c r="B931" s="0" t="s">
        <v>48</v>
      </c>
      <c r="C931" s="0" t="s">
        <v>50</v>
      </c>
      <c r="D931" s="0" t="s">
        <v>22</v>
      </c>
      <c r="E931" s="0" t="s">
        <v>9450</v>
      </c>
      <c r="F931" s="0" t="s">
        <v>4556</v>
      </c>
      <c r="G931" s="0" t="s">
        <v>210</v>
      </c>
      <c r="H931" s="0" t="s">
        <v>210</v>
      </c>
      <c r="I931" s="0" t="s">
        <v>211</v>
      </c>
      <c r="J931" s="0" t="s">
        <v>4672</v>
      </c>
      <c r="K931" s="0" t="s">
        <v>4673</v>
      </c>
      <c r="L931" s="0" t="s">
        <v>8869</v>
      </c>
      <c r="M931" s="0" t="s">
        <v>9451</v>
      </c>
      <c r="N931" s="0" t="s">
        <v>137</v>
      </c>
      <c r="O931" s="0" t="s">
        <v>210</v>
      </c>
      <c r="P931" s="0" t="s">
        <v>210</v>
      </c>
      <c r="Q931" s="0" t="s">
        <v>211</v>
      </c>
      <c r="R931" s="0" t="s">
        <v>4672</v>
      </c>
      <c r="S931" s="0" t="s">
        <v>4673</v>
      </c>
      <c r="T931" s="0" t="s">
        <v>7043</v>
      </c>
      <c r="U931" s="0" t="s">
        <v>7044</v>
      </c>
      <c r="V931" s="0" t="s">
        <v>764</v>
      </c>
      <c r="W931" s="0" t="s">
        <v>7045</v>
      </c>
      <c r="X931" s="0" t="s">
        <v>7046</v>
      </c>
      <c r="Y931" s="0" t="s">
        <v>7044</v>
      </c>
      <c r="Z931" s="0" t="s">
        <v>9431</v>
      </c>
      <c r="AA931" s="0" t="s">
        <v>9432</v>
      </c>
      <c r="AB931" s="0" t="s">
        <v>9433</v>
      </c>
      <c r="AC931" s="0" t="s">
        <v>62</v>
      </c>
      <c r="AD931" s="0" t="s">
        <v>62</v>
      </c>
      <c r="AE931" s="0" t="s">
        <v>62</v>
      </c>
      <c r="AF931" s="0" t="s">
        <v>7189</v>
      </c>
      <c r="AG931" s="0" t="s">
        <v>9452</v>
      </c>
      <c r="AH931" s="0" t="s">
        <v>7189</v>
      </c>
      <c r="AI931" s="0" t="s">
        <v>9452</v>
      </c>
      <c r="AJ931" s="0" t="s">
        <v>7189</v>
      </c>
      <c r="AK931" s="0" t="s">
        <v>9452</v>
      </c>
      <c r="AL931" s="0" t="s">
        <v>7061</v>
      </c>
    </row>
    <row customHeight="1" ht="11.25">
      <c r="A932" s="0" t="s">
        <v>22</v>
      </c>
      <c r="B932" s="0" t="s">
        <v>48</v>
      </c>
      <c r="C932" s="0" t="s">
        <v>50</v>
      </c>
      <c r="D932" s="0" t="s">
        <v>22</v>
      </c>
      <c r="E932" s="0" t="s">
        <v>2781</v>
      </c>
      <c r="F932" s="0" t="s">
        <v>4556</v>
      </c>
      <c r="G932" s="0" t="s">
        <v>210</v>
      </c>
      <c r="H932" s="0" t="s">
        <v>210</v>
      </c>
      <c r="I932" s="0" t="s">
        <v>211</v>
      </c>
      <c r="J932" s="0" t="s">
        <v>4672</v>
      </c>
      <c r="K932" s="0" t="s">
        <v>4673</v>
      </c>
      <c r="L932" s="0" t="s">
        <v>9454</v>
      </c>
      <c r="M932" s="0" t="s">
        <v>9455</v>
      </c>
      <c r="N932" s="0" t="s">
        <v>137</v>
      </c>
      <c r="O932" s="0" t="s">
        <v>210</v>
      </c>
      <c r="P932" s="0" t="s">
        <v>210</v>
      </c>
      <c r="Q932" s="0" t="s">
        <v>211</v>
      </c>
      <c r="R932" s="0" t="s">
        <v>4672</v>
      </c>
      <c r="S932" s="0" t="s">
        <v>4673</v>
      </c>
      <c r="T932" s="0" t="s">
        <v>7043</v>
      </c>
      <c r="U932" s="0" t="s">
        <v>7044</v>
      </c>
      <c r="V932" s="0" t="s">
        <v>764</v>
      </c>
      <c r="W932" s="0" t="s">
        <v>7045</v>
      </c>
      <c r="X932" s="0" t="s">
        <v>7046</v>
      </c>
      <c r="Y932" s="0" t="s">
        <v>7044</v>
      </c>
      <c r="Z932" s="0" t="s">
        <v>9431</v>
      </c>
      <c r="AA932" s="0" t="s">
        <v>9432</v>
      </c>
      <c r="AB932" s="0" t="s">
        <v>9433</v>
      </c>
      <c r="AC932" s="0" t="s">
        <v>62</v>
      </c>
      <c r="AD932" s="0" t="s">
        <v>62</v>
      </c>
      <c r="AE932" s="0" t="s">
        <v>62</v>
      </c>
      <c r="AF932" s="0" t="s">
        <v>9456</v>
      </c>
      <c r="AG932" s="0" t="s">
        <v>9457</v>
      </c>
      <c r="AH932" s="0" t="s">
        <v>9456</v>
      </c>
      <c r="AI932" s="0" t="s">
        <v>9458</v>
      </c>
      <c r="AJ932" s="0" t="s">
        <v>9456</v>
      </c>
      <c r="AK932" s="0" t="s">
        <v>9458</v>
      </c>
      <c r="AL932" s="0" t="s">
        <v>7061</v>
      </c>
    </row>
    <row customHeight="1" ht="11.25">
      <c r="A933" s="0" t="s">
        <v>22</v>
      </c>
      <c r="B933" s="0" t="s">
        <v>48</v>
      </c>
      <c r="C933" s="0" t="s">
        <v>50</v>
      </c>
      <c r="D933" s="0" t="s">
        <v>22</v>
      </c>
      <c r="E933" s="0" t="s">
        <v>2781</v>
      </c>
      <c r="F933" s="0" t="s">
        <v>4556</v>
      </c>
      <c r="G933" s="0" t="s">
        <v>210</v>
      </c>
      <c r="H933" s="0" t="s">
        <v>210</v>
      </c>
      <c r="I933" s="0" t="s">
        <v>211</v>
      </c>
      <c r="J933" s="0" t="s">
        <v>4672</v>
      </c>
      <c r="K933" s="0" t="s">
        <v>4673</v>
      </c>
      <c r="L933" s="0" t="s">
        <v>9454</v>
      </c>
      <c r="M933" s="0" t="s">
        <v>9455</v>
      </c>
      <c r="N933" s="0" t="s">
        <v>137</v>
      </c>
      <c r="O933" s="0" t="s">
        <v>210</v>
      </c>
      <c r="P933" s="0" t="s">
        <v>210</v>
      </c>
      <c r="Q933" s="0" t="s">
        <v>211</v>
      </c>
      <c r="R933" s="0" t="s">
        <v>4672</v>
      </c>
      <c r="S933" s="0" t="s">
        <v>4673</v>
      </c>
      <c r="T933" s="0" t="s">
        <v>7043</v>
      </c>
      <c r="U933" s="0" t="s">
        <v>7044</v>
      </c>
      <c r="V933" s="0" t="s">
        <v>764</v>
      </c>
      <c r="W933" s="0" t="s">
        <v>7045</v>
      </c>
      <c r="X933" s="0" t="s">
        <v>7046</v>
      </c>
      <c r="Y933" s="0" t="s">
        <v>7044</v>
      </c>
      <c r="Z933" s="0" t="s">
        <v>9431</v>
      </c>
      <c r="AA933" s="0" t="s">
        <v>9432</v>
      </c>
      <c r="AB933" s="0" t="s">
        <v>9433</v>
      </c>
      <c r="AC933" s="0" t="s">
        <v>62</v>
      </c>
      <c r="AD933" s="0" t="s">
        <v>62</v>
      </c>
      <c r="AE933" s="0" t="s">
        <v>62</v>
      </c>
      <c r="AF933" s="0" t="s">
        <v>9456</v>
      </c>
      <c r="AG933" s="0" t="s">
        <v>9457</v>
      </c>
      <c r="AH933" s="0" t="s">
        <v>9456</v>
      </c>
      <c r="AI933" s="0" t="s">
        <v>9457</v>
      </c>
      <c r="AJ933" s="0" t="s">
        <v>9456</v>
      </c>
      <c r="AK933" s="0" t="s">
        <v>9457</v>
      </c>
      <c r="AL933" s="0" t="s">
        <v>7061</v>
      </c>
    </row>
    <row customHeight="1" ht="11.25">
      <c r="A934" s="0" t="s">
        <v>22</v>
      </c>
      <c r="B934" s="0" t="s">
        <v>48</v>
      </c>
      <c r="C934" s="0" t="s">
        <v>50</v>
      </c>
      <c r="D934" s="0" t="s">
        <v>22</v>
      </c>
      <c r="E934" s="0" t="s">
        <v>9459</v>
      </c>
      <c r="F934" s="0" t="s">
        <v>4556</v>
      </c>
      <c r="G934" s="0" t="s">
        <v>210</v>
      </c>
      <c r="H934" s="0" t="s">
        <v>210</v>
      </c>
      <c r="I934" s="0" t="s">
        <v>211</v>
      </c>
      <c r="J934" s="0" t="s">
        <v>4672</v>
      </c>
      <c r="K934" s="0" t="s">
        <v>4673</v>
      </c>
      <c r="L934" s="0" t="s">
        <v>4647</v>
      </c>
      <c r="M934" s="0" t="s">
        <v>9460</v>
      </c>
      <c r="N934" s="0" t="s">
        <v>137</v>
      </c>
      <c r="O934" s="0" t="s">
        <v>210</v>
      </c>
      <c r="P934" s="0" t="s">
        <v>210</v>
      </c>
      <c r="Q934" s="0" t="s">
        <v>211</v>
      </c>
      <c r="R934" s="0" t="s">
        <v>4672</v>
      </c>
      <c r="S934" s="0" t="s">
        <v>4673</v>
      </c>
      <c r="T934" s="0" t="s">
        <v>7043</v>
      </c>
      <c r="U934" s="0" t="s">
        <v>7044</v>
      </c>
      <c r="V934" s="0" t="s">
        <v>764</v>
      </c>
      <c r="W934" s="0" t="s">
        <v>7045</v>
      </c>
      <c r="X934" s="0" t="s">
        <v>7046</v>
      </c>
      <c r="Y934" s="0" t="s">
        <v>7044</v>
      </c>
      <c r="Z934" s="0" t="s">
        <v>9431</v>
      </c>
      <c r="AA934" s="0" t="s">
        <v>9432</v>
      </c>
      <c r="AB934" s="0" t="s">
        <v>9433</v>
      </c>
      <c r="AC934" s="0" t="s">
        <v>62</v>
      </c>
      <c r="AD934" s="0" t="s">
        <v>62</v>
      </c>
      <c r="AE934" s="0" t="s">
        <v>62</v>
      </c>
      <c r="AF934" s="0" t="s">
        <v>9029</v>
      </c>
      <c r="AG934" s="0" t="s">
        <v>8346</v>
      </c>
      <c r="AH934" s="0" t="s">
        <v>9461</v>
      </c>
      <c r="AI934" s="0" t="s">
        <v>9462</v>
      </c>
      <c r="AJ934" s="0" t="s">
        <v>9461</v>
      </c>
      <c r="AK934" s="0" t="s">
        <v>9462</v>
      </c>
      <c r="AL934" s="0" t="s">
        <v>7061</v>
      </c>
    </row>
    <row customHeight="1" ht="11.25">
      <c r="A935" s="0" t="s">
        <v>22</v>
      </c>
      <c r="B935" s="0" t="s">
        <v>48</v>
      </c>
      <c r="C935" s="0" t="s">
        <v>50</v>
      </c>
      <c r="D935" s="0" t="s">
        <v>22</v>
      </c>
      <c r="E935" s="0" t="s">
        <v>9459</v>
      </c>
      <c r="F935" s="0" t="s">
        <v>4556</v>
      </c>
      <c r="G935" s="0" t="s">
        <v>210</v>
      </c>
      <c r="H935" s="0" t="s">
        <v>210</v>
      </c>
      <c r="I935" s="0" t="s">
        <v>211</v>
      </c>
      <c r="J935" s="0" t="s">
        <v>4672</v>
      </c>
      <c r="K935" s="0" t="s">
        <v>4673</v>
      </c>
      <c r="L935" s="0" t="s">
        <v>4647</v>
      </c>
      <c r="M935" s="0" t="s">
        <v>9460</v>
      </c>
      <c r="N935" s="0" t="s">
        <v>137</v>
      </c>
      <c r="O935" s="0" t="s">
        <v>210</v>
      </c>
      <c r="P935" s="0" t="s">
        <v>210</v>
      </c>
      <c r="Q935" s="0" t="s">
        <v>211</v>
      </c>
      <c r="R935" s="0" t="s">
        <v>4672</v>
      </c>
      <c r="S935" s="0" t="s">
        <v>4673</v>
      </c>
      <c r="T935" s="0" t="s">
        <v>7043</v>
      </c>
      <c r="U935" s="0" t="s">
        <v>7044</v>
      </c>
      <c r="V935" s="0" t="s">
        <v>764</v>
      </c>
      <c r="W935" s="0" t="s">
        <v>7045</v>
      </c>
      <c r="X935" s="0" t="s">
        <v>7046</v>
      </c>
      <c r="Y935" s="0" t="s">
        <v>7044</v>
      </c>
      <c r="Z935" s="0" t="s">
        <v>9431</v>
      </c>
      <c r="AA935" s="0" t="s">
        <v>9432</v>
      </c>
      <c r="AB935" s="0" t="s">
        <v>9433</v>
      </c>
      <c r="AC935" s="0" t="s">
        <v>62</v>
      </c>
      <c r="AD935" s="0" t="s">
        <v>62</v>
      </c>
      <c r="AE935" s="0" t="s">
        <v>62</v>
      </c>
      <c r="AF935" s="0" t="s">
        <v>9029</v>
      </c>
      <c r="AG935" s="0" t="s">
        <v>8346</v>
      </c>
      <c r="AH935" s="0" t="s">
        <v>9029</v>
      </c>
      <c r="AI935" s="0" t="s">
        <v>8346</v>
      </c>
      <c r="AJ935" s="0" t="s">
        <v>9029</v>
      </c>
      <c r="AK935" s="0" t="s">
        <v>8346</v>
      </c>
      <c r="AL935" s="0" t="s">
        <v>7061</v>
      </c>
    </row>
    <row customHeight="1" ht="11.25">
      <c r="A936" s="0" t="s">
        <v>22</v>
      </c>
      <c r="B936" s="0" t="s">
        <v>48</v>
      </c>
      <c r="C936" s="0" t="s">
        <v>50</v>
      </c>
      <c r="D936" s="0" t="s">
        <v>22</v>
      </c>
      <c r="E936" s="0" t="s">
        <v>4671</v>
      </c>
      <c r="F936" s="0" t="s">
        <v>4556</v>
      </c>
      <c r="G936" s="0" t="s">
        <v>210</v>
      </c>
      <c r="H936" s="0" t="s">
        <v>210</v>
      </c>
      <c r="I936" s="0" t="s">
        <v>211</v>
      </c>
      <c r="J936" s="0" t="s">
        <v>4672</v>
      </c>
      <c r="K936" s="0" t="s">
        <v>4673</v>
      </c>
      <c r="L936" s="0" t="s">
        <v>4674</v>
      </c>
      <c r="M936" s="0" t="s">
        <v>4675</v>
      </c>
      <c r="N936" s="0" t="s">
        <v>137</v>
      </c>
      <c r="O936" s="0" t="s">
        <v>210</v>
      </c>
      <c r="P936" s="0" t="s">
        <v>210</v>
      </c>
      <c r="Q936" s="0" t="s">
        <v>211</v>
      </c>
      <c r="R936" s="0" t="s">
        <v>4672</v>
      </c>
      <c r="S936" s="0" t="s">
        <v>4673</v>
      </c>
      <c r="T936" s="0" t="s">
        <v>7043</v>
      </c>
      <c r="U936" s="0" t="s">
        <v>7044</v>
      </c>
      <c r="V936" s="0" t="s">
        <v>764</v>
      </c>
      <c r="W936" s="0" t="s">
        <v>7045</v>
      </c>
      <c r="X936" s="0" t="s">
        <v>7046</v>
      </c>
      <c r="Y936" s="0" t="s">
        <v>7044</v>
      </c>
      <c r="Z936" s="0" t="s">
        <v>9431</v>
      </c>
      <c r="AA936" s="0" t="s">
        <v>9432</v>
      </c>
      <c r="AB936" s="0" t="s">
        <v>9433</v>
      </c>
      <c r="AC936" s="0" t="s">
        <v>62</v>
      </c>
      <c r="AD936" s="0" t="s">
        <v>62</v>
      </c>
      <c r="AE936" s="0" t="s">
        <v>62</v>
      </c>
      <c r="AF936" s="0" t="s">
        <v>9463</v>
      </c>
      <c r="AG936" s="0" t="s">
        <v>8321</v>
      </c>
      <c r="AH936" s="0" t="s">
        <v>9463</v>
      </c>
      <c r="AI936" s="0" t="s">
        <v>9464</v>
      </c>
      <c r="AJ936" s="0" t="s">
        <v>9463</v>
      </c>
      <c r="AK936" s="0" t="s">
        <v>9464</v>
      </c>
      <c r="AL936" s="0" t="s">
        <v>7061</v>
      </c>
    </row>
    <row customHeight="1" ht="11.25">
      <c r="A937" s="0" t="s">
        <v>22</v>
      </c>
      <c r="B937" s="0" t="s">
        <v>48</v>
      </c>
      <c r="C937" s="0" t="s">
        <v>50</v>
      </c>
      <c r="D937" s="0" t="s">
        <v>22</v>
      </c>
      <c r="E937" s="0" t="s">
        <v>4671</v>
      </c>
      <c r="F937" s="0" t="s">
        <v>4556</v>
      </c>
      <c r="G937" s="0" t="s">
        <v>210</v>
      </c>
      <c r="H937" s="0" t="s">
        <v>210</v>
      </c>
      <c r="I937" s="0" t="s">
        <v>211</v>
      </c>
      <c r="J937" s="0" t="s">
        <v>4672</v>
      </c>
      <c r="K937" s="0" t="s">
        <v>4673</v>
      </c>
      <c r="L937" s="0" t="s">
        <v>4674</v>
      </c>
      <c r="M937" s="0" t="s">
        <v>4675</v>
      </c>
      <c r="N937" s="0" t="s">
        <v>137</v>
      </c>
      <c r="O937" s="0" t="s">
        <v>210</v>
      </c>
      <c r="P937" s="0" t="s">
        <v>210</v>
      </c>
      <c r="Q937" s="0" t="s">
        <v>211</v>
      </c>
      <c r="R937" s="0" t="s">
        <v>4672</v>
      </c>
      <c r="S937" s="0" t="s">
        <v>4673</v>
      </c>
      <c r="T937" s="0" t="s">
        <v>7043</v>
      </c>
      <c r="U937" s="0" t="s">
        <v>7044</v>
      </c>
      <c r="V937" s="0" t="s">
        <v>764</v>
      </c>
      <c r="W937" s="0" t="s">
        <v>7045</v>
      </c>
      <c r="X937" s="0" t="s">
        <v>7046</v>
      </c>
      <c r="Y937" s="0" t="s">
        <v>7044</v>
      </c>
      <c r="Z937" s="0" t="s">
        <v>9431</v>
      </c>
      <c r="AA937" s="0" t="s">
        <v>9432</v>
      </c>
      <c r="AB937" s="0" t="s">
        <v>9433</v>
      </c>
      <c r="AC937" s="0" t="s">
        <v>62</v>
      </c>
      <c r="AD937" s="0" t="s">
        <v>62</v>
      </c>
      <c r="AE937" s="0" t="s">
        <v>62</v>
      </c>
      <c r="AF937" s="0" t="s">
        <v>9463</v>
      </c>
      <c r="AG937" s="0" t="s">
        <v>8321</v>
      </c>
      <c r="AH937" s="0" t="s">
        <v>9463</v>
      </c>
      <c r="AI937" s="0" t="s">
        <v>8321</v>
      </c>
      <c r="AJ937" s="0" t="s">
        <v>9463</v>
      </c>
      <c r="AK937" s="0" t="s">
        <v>8321</v>
      </c>
      <c r="AL937" s="0" t="s">
        <v>7061</v>
      </c>
    </row>
    <row customHeight="1" ht="11.25">
      <c r="A938" s="0" t="s">
        <v>22</v>
      </c>
      <c r="B938" s="0" t="s">
        <v>48</v>
      </c>
      <c r="C938" s="0" t="s">
        <v>50</v>
      </c>
      <c r="D938" s="0" t="s">
        <v>22</v>
      </c>
      <c r="E938" s="0" t="s">
        <v>9465</v>
      </c>
      <c r="F938" s="0" t="s">
        <v>4556</v>
      </c>
      <c r="G938" s="0" t="s">
        <v>210</v>
      </c>
      <c r="H938" s="0" t="s">
        <v>210</v>
      </c>
      <c r="I938" s="0" t="s">
        <v>211</v>
      </c>
      <c r="J938" s="0" t="s">
        <v>4672</v>
      </c>
      <c r="K938" s="0" t="s">
        <v>4673</v>
      </c>
      <c r="L938" s="0" t="s">
        <v>8565</v>
      </c>
      <c r="M938" s="0" t="s">
        <v>9466</v>
      </c>
      <c r="N938" s="0" t="s">
        <v>137</v>
      </c>
      <c r="O938" s="0" t="s">
        <v>210</v>
      </c>
      <c r="P938" s="0" t="s">
        <v>210</v>
      </c>
      <c r="Q938" s="0" t="s">
        <v>211</v>
      </c>
      <c r="R938" s="0" t="s">
        <v>4672</v>
      </c>
      <c r="S938" s="0" t="s">
        <v>4673</v>
      </c>
      <c r="T938" s="0" t="s">
        <v>7043</v>
      </c>
      <c r="U938" s="0" t="s">
        <v>7044</v>
      </c>
      <c r="V938" s="0" t="s">
        <v>764</v>
      </c>
      <c r="W938" s="0" t="s">
        <v>7045</v>
      </c>
      <c r="X938" s="0" t="s">
        <v>7046</v>
      </c>
      <c r="Y938" s="0" t="s">
        <v>7044</v>
      </c>
      <c r="Z938" s="0" t="s">
        <v>9431</v>
      </c>
      <c r="AA938" s="0" t="s">
        <v>9432</v>
      </c>
      <c r="AB938" s="0" t="s">
        <v>9433</v>
      </c>
      <c r="AC938" s="0" t="s">
        <v>62</v>
      </c>
      <c r="AD938" s="0" t="s">
        <v>62</v>
      </c>
      <c r="AE938" s="0" t="s">
        <v>62</v>
      </c>
      <c r="AF938" s="0" t="s">
        <v>9467</v>
      </c>
      <c r="AG938" s="0" t="s">
        <v>9468</v>
      </c>
      <c r="AH938" s="0" t="s">
        <v>9467</v>
      </c>
      <c r="AI938" s="0" t="s">
        <v>9469</v>
      </c>
      <c r="AJ938" s="0" t="s">
        <v>9467</v>
      </c>
      <c r="AK938" s="0" t="s">
        <v>9469</v>
      </c>
      <c r="AL938" s="0" t="s">
        <v>7061</v>
      </c>
    </row>
    <row customHeight="1" ht="11.25">
      <c r="A939" s="0" t="s">
        <v>22</v>
      </c>
      <c r="B939" s="0" t="s">
        <v>48</v>
      </c>
      <c r="C939" s="0" t="s">
        <v>50</v>
      </c>
      <c r="D939" s="0" t="s">
        <v>22</v>
      </c>
      <c r="E939" s="0" t="s">
        <v>9465</v>
      </c>
      <c r="F939" s="0" t="s">
        <v>4556</v>
      </c>
      <c r="G939" s="0" t="s">
        <v>210</v>
      </c>
      <c r="H939" s="0" t="s">
        <v>210</v>
      </c>
      <c r="I939" s="0" t="s">
        <v>211</v>
      </c>
      <c r="J939" s="0" t="s">
        <v>4672</v>
      </c>
      <c r="K939" s="0" t="s">
        <v>4673</v>
      </c>
      <c r="L939" s="0" t="s">
        <v>8565</v>
      </c>
      <c r="M939" s="0" t="s">
        <v>9466</v>
      </c>
      <c r="N939" s="0" t="s">
        <v>137</v>
      </c>
      <c r="O939" s="0" t="s">
        <v>210</v>
      </c>
      <c r="P939" s="0" t="s">
        <v>210</v>
      </c>
      <c r="Q939" s="0" t="s">
        <v>211</v>
      </c>
      <c r="R939" s="0" t="s">
        <v>4672</v>
      </c>
      <c r="S939" s="0" t="s">
        <v>4673</v>
      </c>
      <c r="T939" s="0" t="s">
        <v>7043</v>
      </c>
      <c r="U939" s="0" t="s">
        <v>7044</v>
      </c>
      <c r="V939" s="0" t="s">
        <v>764</v>
      </c>
      <c r="W939" s="0" t="s">
        <v>7045</v>
      </c>
      <c r="X939" s="0" t="s">
        <v>7046</v>
      </c>
      <c r="Y939" s="0" t="s">
        <v>7044</v>
      </c>
      <c r="Z939" s="0" t="s">
        <v>9431</v>
      </c>
      <c r="AA939" s="0" t="s">
        <v>9432</v>
      </c>
      <c r="AB939" s="0" t="s">
        <v>9433</v>
      </c>
      <c r="AC939" s="0" t="s">
        <v>62</v>
      </c>
      <c r="AD939" s="0" t="s">
        <v>62</v>
      </c>
      <c r="AE939" s="0" t="s">
        <v>62</v>
      </c>
      <c r="AF939" s="0" t="s">
        <v>9467</v>
      </c>
      <c r="AG939" s="0" t="s">
        <v>9468</v>
      </c>
      <c r="AH939" s="0" t="s">
        <v>9467</v>
      </c>
      <c r="AI939" s="0" t="s">
        <v>9468</v>
      </c>
      <c r="AJ939" s="0" t="s">
        <v>9467</v>
      </c>
      <c r="AK939" s="0" t="s">
        <v>9468</v>
      </c>
      <c r="AL939" s="0" t="s">
        <v>7061</v>
      </c>
    </row>
    <row customHeight="1" ht="11.25">
      <c r="A940" s="0" t="s">
        <v>22</v>
      </c>
      <c r="B940" s="0" t="s">
        <v>48</v>
      </c>
      <c r="C940" s="0" t="s">
        <v>50</v>
      </c>
      <c r="D940" s="0" t="s">
        <v>22</v>
      </c>
      <c r="E940" s="0" t="s">
        <v>9470</v>
      </c>
      <c r="F940" s="0" t="s">
        <v>4556</v>
      </c>
      <c r="G940" s="0" t="s">
        <v>210</v>
      </c>
      <c r="H940" s="0" t="s">
        <v>210</v>
      </c>
      <c r="I940" s="0" t="s">
        <v>211</v>
      </c>
      <c r="J940" s="0" t="s">
        <v>4672</v>
      </c>
      <c r="K940" s="0" t="s">
        <v>4673</v>
      </c>
      <c r="L940" s="0" t="s">
        <v>7720</v>
      </c>
      <c r="M940" s="0" t="s">
        <v>8057</v>
      </c>
      <c r="N940" s="0" t="s">
        <v>137</v>
      </c>
      <c r="O940" s="0" t="s">
        <v>210</v>
      </c>
      <c r="P940" s="0" t="s">
        <v>210</v>
      </c>
      <c r="Q940" s="0" t="s">
        <v>211</v>
      </c>
      <c r="R940" s="0" t="s">
        <v>4672</v>
      </c>
      <c r="S940" s="0" t="s">
        <v>4673</v>
      </c>
      <c r="T940" s="0" t="s">
        <v>7101</v>
      </c>
      <c r="U940" s="0" t="s">
        <v>7102</v>
      </c>
      <c r="V940" s="0" t="s">
        <v>764</v>
      </c>
      <c r="W940" s="0" t="s">
        <v>7045</v>
      </c>
      <c r="X940" s="0" t="s">
        <v>7103</v>
      </c>
      <c r="Y940" s="0" t="s">
        <v>7102</v>
      </c>
      <c r="Z940" s="0" t="s">
        <v>9471</v>
      </c>
      <c r="AA940" s="0" t="s">
        <v>9472</v>
      </c>
      <c r="AB940" s="0" t="s">
        <v>9473</v>
      </c>
      <c r="AC940" s="0" t="s">
        <v>62</v>
      </c>
      <c r="AD940" s="0" t="s">
        <v>62</v>
      </c>
      <c r="AE940" s="0" t="s">
        <v>62</v>
      </c>
      <c r="AF940" s="0" t="s">
        <v>9474</v>
      </c>
      <c r="AG940" s="0" t="s">
        <v>9475</v>
      </c>
      <c r="AH940" s="0" t="s">
        <v>9474</v>
      </c>
      <c r="AI940" s="0" t="s">
        <v>9475</v>
      </c>
      <c r="AJ940" s="0" t="s">
        <v>9474</v>
      </c>
      <c r="AK940" s="0" t="s">
        <v>9475</v>
      </c>
      <c r="AL940" s="0" t="s">
        <v>7621</v>
      </c>
    </row>
    <row customHeight="1" ht="11.25">
      <c r="A941" s="0" t="s">
        <v>22</v>
      </c>
      <c r="B941" s="0" t="s">
        <v>48</v>
      </c>
      <c r="C941" s="0" t="s">
        <v>50</v>
      </c>
      <c r="D941" s="0" t="s">
        <v>22</v>
      </c>
      <c r="E941" s="0" t="s">
        <v>9470</v>
      </c>
      <c r="F941" s="0" t="s">
        <v>4556</v>
      </c>
      <c r="G941" s="0" t="s">
        <v>210</v>
      </c>
      <c r="H941" s="0" t="s">
        <v>210</v>
      </c>
      <c r="I941" s="0" t="s">
        <v>211</v>
      </c>
      <c r="J941" s="0" t="s">
        <v>4672</v>
      </c>
      <c r="K941" s="0" t="s">
        <v>4673</v>
      </c>
      <c r="L941" s="0" t="s">
        <v>7720</v>
      </c>
      <c r="M941" s="0" t="s">
        <v>8057</v>
      </c>
      <c r="N941" s="0" t="s">
        <v>137</v>
      </c>
      <c r="O941" s="0" t="s">
        <v>210</v>
      </c>
      <c r="P941" s="0" t="s">
        <v>210</v>
      </c>
      <c r="Q941" s="0" t="s">
        <v>211</v>
      </c>
      <c r="R941" s="0" t="s">
        <v>4672</v>
      </c>
      <c r="S941" s="0" t="s">
        <v>4673</v>
      </c>
      <c r="T941" s="0" t="s">
        <v>7101</v>
      </c>
      <c r="U941" s="0" t="s">
        <v>7102</v>
      </c>
      <c r="V941" s="0" t="s">
        <v>764</v>
      </c>
      <c r="W941" s="0" t="s">
        <v>7045</v>
      </c>
      <c r="X941" s="0" t="s">
        <v>7103</v>
      </c>
      <c r="Y941" s="0" t="s">
        <v>7102</v>
      </c>
      <c r="Z941" s="0" t="s">
        <v>9471</v>
      </c>
      <c r="AA941" s="0" t="s">
        <v>9472</v>
      </c>
      <c r="AB941" s="0" t="s">
        <v>9473</v>
      </c>
      <c r="AC941" s="0" t="s">
        <v>62</v>
      </c>
      <c r="AD941" s="0" t="s">
        <v>62</v>
      </c>
      <c r="AE941" s="0" t="s">
        <v>62</v>
      </c>
      <c r="AF941" s="0" t="s">
        <v>9474</v>
      </c>
      <c r="AG941" s="0" t="s">
        <v>9475</v>
      </c>
      <c r="AH941" s="0" t="s">
        <v>126</v>
      </c>
      <c r="AI941" s="0" t="s">
        <v>9131</v>
      </c>
      <c r="AJ941" s="0" t="s">
        <v>126</v>
      </c>
      <c r="AK941" s="0" t="s">
        <v>9131</v>
      </c>
      <c r="AL941" s="0" t="s">
        <v>7621</v>
      </c>
    </row>
    <row customHeight="1" ht="11.25">
      <c r="A942" s="0" t="s">
        <v>22</v>
      </c>
      <c r="B942" s="0" t="s">
        <v>48</v>
      </c>
      <c r="C942" s="0" t="s">
        <v>50</v>
      </c>
      <c r="D942" s="0" t="s">
        <v>22</v>
      </c>
      <c r="E942" s="0" t="s">
        <v>9476</v>
      </c>
      <c r="F942" s="0" t="s">
        <v>4556</v>
      </c>
      <c r="G942" s="0" t="s">
        <v>210</v>
      </c>
      <c r="H942" s="0" t="s">
        <v>210</v>
      </c>
      <c r="I942" s="0" t="s">
        <v>211</v>
      </c>
      <c r="J942" s="0" t="s">
        <v>9477</v>
      </c>
      <c r="K942" s="0" t="s">
        <v>9478</v>
      </c>
      <c r="L942" s="0" t="s">
        <v>7609</v>
      </c>
      <c r="M942" s="0" t="s">
        <v>9479</v>
      </c>
      <c r="N942" s="0" t="s">
        <v>137</v>
      </c>
      <c r="O942" s="0" t="s">
        <v>210</v>
      </c>
      <c r="P942" s="0" t="s">
        <v>210</v>
      </c>
      <c r="Q942" s="0" t="s">
        <v>211</v>
      </c>
      <c r="R942" s="0" t="s">
        <v>9477</v>
      </c>
      <c r="S942" s="0" t="s">
        <v>9478</v>
      </c>
      <c r="T942" s="0" t="s">
        <v>7043</v>
      </c>
      <c r="U942" s="0" t="s">
        <v>7044</v>
      </c>
      <c r="V942" s="0" t="s">
        <v>764</v>
      </c>
      <c r="W942" s="0" t="s">
        <v>7045</v>
      </c>
      <c r="X942" s="0" t="s">
        <v>7046</v>
      </c>
      <c r="Y942" s="0" t="s">
        <v>7044</v>
      </c>
      <c r="Z942" s="0" t="s">
        <v>9480</v>
      </c>
      <c r="AA942" s="0" t="s">
        <v>9432</v>
      </c>
      <c r="AB942" s="0" t="s">
        <v>9481</v>
      </c>
      <c r="AC942" s="0" t="s">
        <v>62</v>
      </c>
      <c r="AD942" s="0" t="s">
        <v>62</v>
      </c>
      <c r="AE942" s="0" t="s">
        <v>62</v>
      </c>
      <c r="AF942" s="0" t="s">
        <v>7189</v>
      </c>
      <c r="AG942" s="0" t="s">
        <v>7985</v>
      </c>
      <c r="AH942" s="0" t="s">
        <v>7189</v>
      </c>
      <c r="AI942" s="0" t="s">
        <v>8421</v>
      </c>
      <c r="AJ942" s="0" t="s">
        <v>7189</v>
      </c>
      <c r="AK942" s="0" t="s">
        <v>8421</v>
      </c>
      <c r="AL942" s="0" t="s">
        <v>7061</v>
      </c>
    </row>
    <row customHeight="1" ht="11.25">
      <c r="A943" s="0" t="s">
        <v>22</v>
      </c>
      <c r="B943" s="0" t="s">
        <v>48</v>
      </c>
      <c r="C943" s="0" t="s">
        <v>50</v>
      </c>
      <c r="D943" s="0" t="s">
        <v>22</v>
      </c>
      <c r="E943" s="0" t="s">
        <v>9476</v>
      </c>
      <c r="F943" s="0" t="s">
        <v>4556</v>
      </c>
      <c r="G943" s="0" t="s">
        <v>210</v>
      </c>
      <c r="H943" s="0" t="s">
        <v>210</v>
      </c>
      <c r="I943" s="0" t="s">
        <v>211</v>
      </c>
      <c r="J943" s="0" t="s">
        <v>9477</v>
      </c>
      <c r="K943" s="0" t="s">
        <v>9478</v>
      </c>
      <c r="L943" s="0" t="s">
        <v>7609</v>
      </c>
      <c r="M943" s="0" t="s">
        <v>9479</v>
      </c>
      <c r="N943" s="0" t="s">
        <v>137</v>
      </c>
      <c r="O943" s="0" t="s">
        <v>210</v>
      </c>
      <c r="P943" s="0" t="s">
        <v>210</v>
      </c>
      <c r="Q943" s="0" t="s">
        <v>211</v>
      </c>
      <c r="R943" s="0" t="s">
        <v>9477</v>
      </c>
      <c r="S943" s="0" t="s">
        <v>9478</v>
      </c>
      <c r="T943" s="0" t="s">
        <v>7043</v>
      </c>
      <c r="U943" s="0" t="s">
        <v>7044</v>
      </c>
      <c r="V943" s="0" t="s">
        <v>764</v>
      </c>
      <c r="W943" s="0" t="s">
        <v>7045</v>
      </c>
      <c r="X943" s="0" t="s">
        <v>7046</v>
      </c>
      <c r="Y943" s="0" t="s">
        <v>7044</v>
      </c>
      <c r="Z943" s="0" t="s">
        <v>9480</v>
      </c>
      <c r="AA943" s="0" t="s">
        <v>9432</v>
      </c>
      <c r="AB943" s="0" t="s">
        <v>9481</v>
      </c>
      <c r="AC943" s="0" t="s">
        <v>62</v>
      </c>
      <c r="AD943" s="0" t="s">
        <v>62</v>
      </c>
      <c r="AE943" s="0" t="s">
        <v>62</v>
      </c>
      <c r="AF943" s="0" t="s">
        <v>7189</v>
      </c>
      <c r="AG943" s="0" t="s">
        <v>7985</v>
      </c>
      <c r="AH943" s="0" t="s">
        <v>7189</v>
      </c>
      <c r="AI943" s="0" t="s">
        <v>7985</v>
      </c>
      <c r="AJ943" s="0" t="s">
        <v>7189</v>
      </c>
      <c r="AK943" s="0" t="s">
        <v>7985</v>
      </c>
      <c r="AL943" s="0" t="s">
        <v>7061</v>
      </c>
    </row>
    <row customHeight="1" ht="11.25">
      <c r="A944" s="0" t="s">
        <v>22</v>
      </c>
      <c r="B944" s="0" t="s">
        <v>48</v>
      </c>
      <c r="C944" s="0" t="s">
        <v>50</v>
      </c>
      <c r="D944" s="0" t="s">
        <v>22</v>
      </c>
      <c r="E944" s="0" t="s">
        <v>9482</v>
      </c>
      <c r="F944" s="0" t="s">
        <v>4556</v>
      </c>
      <c r="G944" s="0" t="s">
        <v>210</v>
      </c>
      <c r="H944" s="0" t="s">
        <v>210</v>
      </c>
      <c r="I944" s="0" t="s">
        <v>211</v>
      </c>
      <c r="J944" s="0" t="s">
        <v>9483</v>
      </c>
      <c r="K944" s="0" t="s">
        <v>9484</v>
      </c>
      <c r="L944" s="0" t="s">
        <v>8351</v>
      </c>
      <c r="M944" s="0" t="s">
        <v>131</v>
      </c>
      <c r="N944" s="0" t="s">
        <v>137</v>
      </c>
      <c r="O944" s="0" t="s">
        <v>210</v>
      </c>
      <c r="P944" s="0" t="s">
        <v>210</v>
      </c>
      <c r="Q944" s="0" t="s">
        <v>211</v>
      </c>
      <c r="R944" s="0" t="s">
        <v>9483</v>
      </c>
      <c r="S944" s="0" t="s">
        <v>9484</v>
      </c>
      <c r="T944" s="0" t="s">
        <v>7043</v>
      </c>
      <c r="U944" s="0" t="s">
        <v>7044</v>
      </c>
      <c r="V944" s="0" t="s">
        <v>764</v>
      </c>
      <c r="W944" s="0" t="s">
        <v>7045</v>
      </c>
      <c r="X944" s="0" t="s">
        <v>7046</v>
      </c>
      <c r="Y944" s="0" t="s">
        <v>7044</v>
      </c>
      <c r="Z944" s="0" t="s">
        <v>9485</v>
      </c>
      <c r="AA944" s="0" t="s">
        <v>9432</v>
      </c>
      <c r="AB944" s="0" t="s">
        <v>9486</v>
      </c>
      <c r="AC944" s="0" t="s">
        <v>62</v>
      </c>
      <c r="AD944" s="0" t="s">
        <v>62</v>
      </c>
      <c r="AE944" s="0" t="s">
        <v>62</v>
      </c>
      <c r="AF944" s="0" t="s">
        <v>7300</v>
      </c>
      <c r="AG944" s="0" t="s">
        <v>9487</v>
      </c>
      <c r="AH944" s="0" t="s">
        <v>4692</v>
      </c>
      <c r="AI944" s="0" t="s">
        <v>9488</v>
      </c>
      <c r="AJ944" s="0" t="s">
        <v>4692</v>
      </c>
      <c r="AK944" s="0" t="s">
        <v>9488</v>
      </c>
      <c r="AL944" s="0" t="s">
        <v>7061</v>
      </c>
    </row>
    <row customHeight="1" ht="11.25">
      <c r="A945" s="0" t="s">
        <v>22</v>
      </c>
      <c r="B945" s="0" t="s">
        <v>48</v>
      </c>
      <c r="C945" s="0" t="s">
        <v>50</v>
      </c>
      <c r="D945" s="0" t="s">
        <v>22</v>
      </c>
      <c r="E945" s="0" t="s">
        <v>9482</v>
      </c>
      <c r="F945" s="0" t="s">
        <v>4556</v>
      </c>
      <c r="G945" s="0" t="s">
        <v>210</v>
      </c>
      <c r="H945" s="0" t="s">
        <v>210</v>
      </c>
      <c r="I945" s="0" t="s">
        <v>211</v>
      </c>
      <c r="J945" s="0" t="s">
        <v>9483</v>
      </c>
      <c r="K945" s="0" t="s">
        <v>9484</v>
      </c>
      <c r="L945" s="0" t="s">
        <v>8351</v>
      </c>
      <c r="M945" s="0" t="s">
        <v>131</v>
      </c>
      <c r="N945" s="0" t="s">
        <v>137</v>
      </c>
      <c r="O945" s="0" t="s">
        <v>210</v>
      </c>
      <c r="P945" s="0" t="s">
        <v>210</v>
      </c>
      <c r="Q945" s="0" t="s">
        <v>211</v>
      </c>
      <c r="R945" s="0" t="s">
        <v>9483</v>
      </c>
      <c r="S945" s="0" t="s">
        <v>9484</v>
      </c>
      <c r="T945" s="0" t="s">
        <v>7043</v>
      </c>
      <c r="U945" s="0" t="s">
        <v>7044</v>
      </c>
      <c r="V945" s="0" t="s">
        <v>764</v>
      </c>
      <c r="W945" s="0" t="s">
        <v>7045</v>
      </c>
      <c r="X945" s="0" t="s">
        <v>7046</v>
      </c>
      <c r="Y945" s="0" t="s">
        <v>7044</v>
      </c>
      <c r="Z945" s="0" t="s">
        <v>9485</v>
      </c>
      <c r="AA945" s="0" t="s">
        <v>9432</v>
      </c>
      <c r="AB945" s="0" t="s">
        <v>9486</v>
      </c>
      <c r="AC945" s="0" t="s">
        <v>62</v>
      </c>
      <c r="AD945" s="0" t="s">
        <v>62</v>
      </c>
      <c r="AE945" s="0" t="s">
        <v>62</v>
      </c>
      <c r="AF945" s="0" t="s">
        <v>7300</v>
      </c>
      <c r="AG945" s="0" t="s">
        <v>9487</v>
      </c>
      <c r="AH945" s="0" t="s">
        <v>7300</v>
      </c>
      <c r="AI945" s="0" t="s">
        <v>9487</v>
      </c>
      <c r="AJ945" s="0" t="s">
        <v>7300</v>
      </c>
      <c r="AK945" s="0" t="s">
        <v>9487</v>
      </c>
      <c r="AL945" s="0" t="s">
        <v>7061</v>
      </c>
    </row>
    <row customHeight="1" ht="11.25">
      <c r="A946" s="0" t="s">
        <v>22</v>
      </c>
      <c r="B946" s="0" t="s">
        <v>48</v>
      </c>
      <c r="C946" s="0" t="s">
        <v>50</v>
      </c>
      <c r="D946" s="0" t="s">
        <v>22</v>
      </c>
      <c r="E946" s="0" t="s">
        <v>9489</v>
      </c>
      <c r="F946" s="0" t="s">
        <v>4556</v>
      </c>
      <c r="G946" s="0" t="s">
        <v>210</v>
      </c>
      <c r="H946" s="0" t="s">
        <v>210</v>
      </c>
      <c r="I946" s="0" t="s">
        <v>211</v>
      </c>
      <c r="J946" s="0" t="s">
        <v>9490</v>
      </c>
      <c r="K946" s="0" t="s">
        <v>9491</v>
      </c>
      <c r="L946" s="0" t="s">
        <v>4669</v>
      </c>
      <c r="M946" s="0" t="s">
        <v>7902</v>
      </c>
      <c r="N946" s="0" t="s">
        <v>137</v>
      </c>
      <c r="O946" s="0" t="s">
        <v>210</v>
      </c>
      <c r="P946" s="0" t="s">
        <v>210</v>
      </c>
      <c r="Q946" s="0" t="s">
        <v>211</v>
      </c>
      <c r="R946" s="0" t="s">
        <v>9490</v>
      </c>
      <c r="S946" s="0" t="s">
        <v>9491</v>
      </c>
      <c r="T946" s="0" t="s">
        <v>7043</v>
      </c>
      <c r="U946" s="0" t="s">
        <v>7044</v>
      </c>
      <c r="V946" s="0" t="s">
        <v>764</v>
      </c>
      <c r="W946" s="0" t="s">
        <v>7045</v>
      </c>
      <c r="X946" s="0" t="s">
        <v>7046</v>
      </c>
      <c r="Y946" s="0" t="s">
        <v>7044</v>
      </c>
      <c r="Z946" s="0" t="s">
        <v>9485</v>
      </c>
      <c r="AA946" s="0" t="s">
        <v>9432</v>
      </c>
      <c r="AB946" s="0" t="s">
        <v>9486</v>
      </c>
      <c r="AC946" s="0" t="s">
        <v>62</v>
      </c>
      <c r="AD946" s="0" t="s">
        <v>62</v>
      </c>
      <c r="AE946" s="0" t="s">
        <v>62</v>
      </c>
      <c r="AF946" s="0" t="s">
        <v>102</v>
      </c>
      <c r="AG946" s="0" t="s">
        <v>9492</v>
      </c>
      <c r="AH946" s="0" t="s">
        <v>102</v>
      </c>
      <c r="AI946" s="0" t="s">
        <v>9493</v>
      </c>
      <c r="AJ946" s="0" t="s">
        <v>102</v>
      </c>
      <c r="AK946" s="0" t="s">
        <v>9493</v>
      </c>
      <c r="AL946" s="0" t="s">
        <v>7061</v>
      </c>
    </row>
    <row customHeight="1" ht="11.25">
      <c r="A947" s="0" t="s">
        <v>22</v>
      </c>
      <c r="B947" s="0" t="s">
        <v>48</v>
      </c>
      <c r="C947" s="0" t="s">
        <v>50</v>
      </c>
      <c r="D947" s="0" t="s">
        <v>22</v>
      </c>
      <c r="E947" s="0" t="s">
        <v>9489</v>
      </c>
      <c r="F947" s="0" t="s">
        <v>4556</v>
      </c>
      <c r="G947" s="0" t="s">
        <v>210</v>
      </c>
      <c r="H947" s="0" t="s">
        <v>210</v>
      </c>
      <c r="I947" s="0" t="s">
        <v>211</v>
      </c>
      <c r="J947" s="0" t="s">
        <v>9490</v>
      </c>
      <c r="K947" s="0" t="s">
        <v>9491</v>
      </c>
      <c r="L947" s="0" t="s">
        <v>4669</v>
      </c>
      <c r="M947" s="0" t="s">
        <v>7902</v>
      </c>
      <c r="N947" s="0" t="s">
        <v>137</v>
      </c>
      <c r="O947" s="0" t="s">
        <v>210</v>
      </c>
      <c r="P947" s="0" t="s">
        <v>210</v>
      </c>
      <c r="Q947" s="0" t="s">
        <v>211</v>
      </c>
      <c r="R947" s="0" t="s">
        <v>9490</v>
      </c>
      <c r="S947" s="0" t="s">
        <v>9491</v>
      </c>
      <c r="T947" s="0" t="s">
        <v>7043</v>
      </c>
      <c r="U947" s="0" t="s">
        <v>7044</v>
      </c>
      <c r="V947" s="0" t="s">
        <v>764</v>
      </c>
      <c r="W947" s="0" t="s">
        <v>7045</v>
      </c>
      <c r="X947" s="0" t="s">
        <v>7046</v>
      </c>
      <c r="Y947" s="0" t="s">
        <v>7044</v>
      </c>
      <c r="Z947" s="0" t="s">
        <v>9485</v>
      </c>
      <c r="AA947" s="0" t="s">
        <v>9432</v>
      </c>
      <c r="AB947" s="0" t="s">
        <v>9486</v>
      </c>
      <c r="AC947" s="0" t="s">
        <v>62</v>
      </c>
      <c r="AD947" s="0" t="s">
        <v>62</v>
      </c>
      <c r="AE947" s="0" t="s">
        <v>62</v>
      </c>
      <c r="AF947" s="0" t="s">
        <v>102</v>
      </c>
      <c r="AG947" s="0" t="s">
        <v>9492</v>
      </c>
      <c r="AH947" s="0" t="s">
        <v>102</v>
      </c>
      <c r="AI947" s="0" t="s">
        <v>9492</v>
      </c>
      <c r="AJ947" s="0" t="s">
        <v>102</v>
      </c>
      <c r="AK947" s="0" t="s">
        <v>9492</v>
      </c>
      <c r="AL947" s="0" t="s">
        <v>7061</v>
      </c>
    </row>
    <row customHeight="1" ht="11.25">
      <c r="A948" s="0" t="s">
        <v>22</v>
      </c>
      <c r="B948" s="0" t="s">
        <v>48</v>
      </c>
      <c r="C948" s="0" t="s">
        <v>50</v>
      </c>
      <c r="D948" s="0" t="s">
        <v>22</v>
      </c>
      <c r="E948" s="0" t="s">
        <v>9494</v>
      </c>
      <c r="F948" s="0" t="s">
        <v>4556</v>
      </c>
      <c r="G948" s="0" t="s">
        <v>210</v>
      </c>
      <c r="H948" s="0" t="s">
        <v>210</v>
      </c>
      <c r="I948" s="0" t="s">
        <v>211</v>
      </c>
      <c r="J948" s="0" t="s">
        <v>9495</v>
      </c>
      <c r="K948" s="0" t="s">
        <v>9496</v>
      </c>
      <c r="L948" s="0" t="s">
        <v>4669</v>
      </c>
      <c r="M948" s="0" t="s">
        <v>140</v>
      </c>
      <c r="N948" s="0" t="s">
        <v>137</v>
      </c>
      <c r="O948" s="0" t="s">
        <v>210</v>
      </c>
      <c r="P948" s="0" t="s">
        <v>210</v>
      </c>
      <c r="Q948" s="0" t="s">
        <v>211</v>
      </c>
      <c r="R948" s="0" t="s">
        <v>9495</v>
      </c>
      <c r="S948" s="0" t="s">
        <v>9496</v>
      </c>
      <c r="T948" s="0" t="s">
        <v>7043</v>
      </c>
      <c r="U948" s="0" t="s">
        <v>7044</v>
      </c>
      <c r="V948" s="0" t="s">
        <v>764</v>
      </c>
      <c r="W948" s="0" t="s">
        <v>7045</v>
      </c>
      <c r="X948" s="0" t="s">
        <v>7046</v>
      </c>
      <c r="Y948" s="0" t="s">
        <v>7044</v>
      </c>
      <c r="Z948" s="0" t="s">
        <v>9446</v>
      </c>
      <c r="AA948" s="0" t="s">
        <v>9432</v>
      </c>
      <c r="AB948" s="0" t="s">
        <v>9447</v>
      </c>
      <c r="AC948" s="0" t="s">
        <v>62</v>
      </c>
      <c r="AD948" s="0" t="s">
        <v>62</v>
      </c>
      <c r="AE948" s="0" t="s">
        <v>62</v>
      </c>
      <c r="AF948" s="0" t="s">
        <v>7189</v>
      </c>
      <c r="AG948" s="0" t="s">
        <v>8026</v>
      </c>
      <c r="AH948" s="0" t="s">
        <v>7189</v>
      </c>
      <c r="AI948" s="0" t="s">
        <v>9497</v>
      </c>
      <c r="AJ948" s="0" t="s">
        <v>7189</v>
      </c>
      <c r="AK948" s="0" t="s">
        <v>9497</v>
      </c>
      <c r="AL948" s="0" t="s">
        <v>7061</v>
      </c>
    </row>
    <row customHeight="1" ht="11.25">
      <c r="A949" s="0" t="s">
        <v>22</v>
      </c>
      <c r="B949" s="0" t="s">
        <v>48</v>
      </c>
      <c r="C949" s="0" t="s">
        <v>50</v>
      </c>
      <c r="D949" s="0" t="s">
        <v>22</v>
      </c>
      <c r="E949" s="0" t="s">
        <v>9494</v>
      </c>
      <c r="F949" s="0" t="s">
        <v>4556</v>
      </c>
      <c r="G949" s="0" t="s">
        <v>210</v>
      </c>
      <c r="H949" s="0" t="s">
        <v>210</v>
      </c>
      <c r="I949" s="0" t="s">
        <v>211</v>
      </c>
      <c r="J949" s="0" t="s">
        <v>9495</v>
      </c>
      <c r="K949" s="0" t="s">
        <v>9496</v>
      </c>
      <c r="L949" s="0" t="s">
        <v>4669</v>
      </c>
      <c r="M949" s="0" t="s">
        <v>140</v>
      </c>
      <c r="N949" s="0" t="s">
        <v>137</v>
      </c>
      <c r="O949" s="0" t="s">
        <v>210</v>
      </c>
      <c r="P949" s="0" t="s">
        <v>210</v>
      </c>
      <c r="Q949" s="0" t="s">
        <v>211</v>
      </c>
      <c r="R949" s="0" t="s">
        <v>9495</v>
      </c>
      <c r="S949" s="0" t="s">
        <v>9496</v>
      </c>
      <c r="T949" s="0" t="s">
        <v>7043</v>
      </c>
      <c r="U949" s="0" t="s">
        <v>7044</v>
      </c>
      <c r="V949" s="0" t="s">
        <v>764</v>
      </c>
      <c r="W949" s="0" t="s">
        <v>7045</v>
      </c>
      <c r="X949" s="0" t="s">
        <v>7046</v>
      </c>
      <c r="Y949" s="0" t="s">
        <v>7044</v>
      </c>
      <c r="Z949" s="0" t="s">
        <v>9446</v>
      </c>
      <c r="AA949" s="0" t="s">
        <v>9432</v>
      </c>
      <c r="AB949" s="0" t="s">
        <v>9447</v>
      </c>
      <c r="AC949" s="0" t="s">
        <v>62</v>
      </c>
      <c r="AD949" s="0" t="s">
        <v>62</v>
      </c>
      <c r="AE949" s="0" t="s">
        <v>62</v>
      </c>
      <c r="AF949" s="0" t="s">
        <v>7189</v>
      </c>
      <c r="AG949" s="0" t="s">
        <v>8026</v>
      </c>
      <c r="AH949" s="0" t="s">
        <v>7189</v>
      </c>
      <c r="AI949" s="0" t="s">
        <v>8026</v>
      </c>
      <c r="AJ949" s="0" t="s">
        <v>7189</v>
      </c>
      <c r="AK949" s="0" t="s">
        <v>8026</v>
      </c>
      <c r="AL949" s="0" t="s">
        <v>7061</v>
      </c>
    </row>
    <row customHeight="1" ht="11.25">
      <c r="A950" s="0" t="s">
        <v>22</v>
      </c>
      <c r="B950" s="0" t="s">
        <v>48</v>
      </c>
      <c r="C950" s="0" t="s">
        <v>50</v>
      </c>
      <c r="D950" s="0" t="s">
        <v>22</v>
      </c>
      <c r="E950" s="0" t="s">
        <v>4598</v>
      </c>
      <c r="F950" s="0" t="s">
        <v>4556</v>
      </c>
      <c r="G950" s="0" t="s">
        <v>201</v>
      </c>
      <c r="H950" s="0" t="s">
        <v>201</v>
      </c>
      <c r="I950" s="0" t="s">
        <v>202</v>
      </c>
      <c r="J950" s="0" t="s">
        <v>4599</v>
      </c>
      <c r="K950" s="0" t="s">
        <v>4600</v>
      </c>
      <c r="L950" s="0" t="s">
        <v>4601</v>
      </c>
      <c r="M950" s="0" t="s">
        <v>160</v>
      </c>
      <c r="N950" s="0" t="s">
        <v>137</v>
      </c>
      <c r="O950" s="0" t="s">
        <v>201</v>
      </c>
      <c r="P950" s="0" t="s">
        <v>201</v>
      </c>
      <c r="Q950" s="0" t="s">
        <v>202</v>
      </c>
      <c r="R950" s="0" t="s">
        <v>4599</v>
      </c>
      <c r="S950" s="0" t="s">
        <v>4600</v>
      </c>
      <c r="T950" s="0" t="s">
        <v>7043</v>
      </c>
      <c r="U950" s="0" t="s">
        <v>7044</v>
      </c>
      <c r="V950" s="0" t="s">
        <v>764</v>
      </c>
      <c r="W950" s="0" t="s">
        <v>7045</v>
      </c>
      <c r="X950" s="0" t="s">
        <v>7046</v>
      </c>
      <c r="Y950" s="0" t="s">
        <v>7044</v>
      </c>
      <c r="Z950" s="0" t="s">
        <v>9284</v>
      </c>
      <c r="AA950" s="0" t="s">
        <v>8156</v>
      </c>
      <c r="AB950" s="0" t="s">
        <v>9498</v>
      </c>
      <c r="AC950" s="0" t="s">
        <v>62</v>
      </c>
      <c r="AD950" s="0" t="s">
        <v>62</v>
      </c>
      <c r="AE950" s="0" t="s">
        <v>62</v>
      </c>
      <c r="AF950" s="0" t="s">
        <v>7708</v>
      </c>
      <c r="AG950" s="0" t="s">
        <v>9499</v>
      </c>
      <c r="AH950" s="0" t="s">
        <v>7708</v>
      </c>
      <c r="AI950" s="0" t="s">
        <v>9499</v>
      </c>
      <c r="AJ950" s="0" t="s">
        <v>7708</v>
      </c>
      <c r="AK950" s="0" t="s">
        <v>9499</v>
      </c>
      <c r="AL950" s="0" t="s">
        <v>7055</v>
      </c>
    </row>
    <row customHeight="1" ht="11.25">
      <c r="A951" s="0" t="s">
        <v>22</v>
      </c>
      <c r="B951" s="0" t="s">
        <v>48</v>
      </c>
      <c r="C951" s="0" t="s">
        <v>50</v>
      </c>
      <c r="D951" s="0" t="s">
        <v>22</v>
      </c>
      <c r="E951" s="0" t="s">
        <v>4598</v>
      </c>
      <c r="F951" s="0" t="s">
        <v>4556</v>
      </c>
      <c r="G951" s="0" t="s">
        <v>201</v>
      </c>
      <c r="H951" s="0" t="s">
        <v>201</v>
      </c>
      <c r="I951" s="0" t="s">
        <v>202</v>
      </c>
      <c r="J951" s="0" t="s">
        <v>4599</v>
      </c>
      <c r="K951" s="0" t="s">
        <v>4600</v>
      </c>
      <c r="L951" s="0" t="s">
        <v>4601</v>
      </c>
      <c r="M951" s="0" t="s">
        <v>160</v>
      </c>
      <c r="N951" s="0" t="s">
        <v>137</v>
      </c>
      <c r="O951" s="0" t="s">
        <v>201</v>
      </c>
      <c r="P951" s="0" t="s">
        <v>201</v>
      </c>
      <c r="Q951" s="0" t="s">
        <v>202</v>
      </c>
      <c r="R951" s="0" t="s">
        <v>4599</v>
      </c>
      <c r="S951" s="0" t="s">
        <v>4600</v>
      </c>
      <c r="T951" s="0" t="s">
        <v>7043</v>
      </c>
      <c r="U951" s="0" t="s">
        <v>7044</v>
      </c>
      <c r="V951" s="0" t="s">
        <v>764</v>
      </c>
      <c r="W951" s="0" t="s">
        <v>7045</v>
      </c>
      <c r="X951" s="0" t="s">
        <v>7046</v>
      </c>
      <c r="Y951" s="0" t="s">
        <v>7044</v>
      </c>
      <c r="Z951" s="0" t="s">
        <v>9284</v>
      </c>
      <c r="AA951" s="0" t="s">
        <v>8156</v>
      </c>
      <c r="AB951" s="0" t="s">
        <v>9498</v>
      </c>
      <c r="AC951" s="0" t="s">
        <v>62</v>
      </c>
      <c r="AD951" s="0" t="s">
        <v>62</v>
      </c>
      <c r="AE951" s="0" t="s">
        <v>62</v>
      </c>
      <c r="AF951" s="0" t="s">
        <v>7708</v>
      </c>
      <c r="AG951" s="0" t="s">
        <v>9499</v>
      </c>
      <c r="AH951" s="0" t="s">
        <v>7708</v>
      </c>
      <c r="AI951" s="0" t="s">
        <v>9500</v>
      </c>
      <c r="AJ951" s="0" t="s">
        <v>7708</v>
      </c>
      <c r="AK951" s="0" t="s">
        <v>9500</v>
      </c>
      <c r="AL951" s="0" t="s">
        <v>7055</v>
      </c>
    </row>
    <row customHeight="1" ht="11.25">
      <c r="A952" s="0" t="s">
        <v>22</v>
      </c>
      <c r="B952" s="0" t="s">
        <v>48</v>
      </c>
      <c r="C952" s="0" t="s">
        <v>50</v>
      </c>
      <c r="D952" s="0" t="s">
        <v>22</v>
      </c>
      <c r="E952" s="0" t="s">
        <v>7056</v>
      </c>
      <c r="F952" s="0" t="s">
        <v>4556</v>
      </c>
      <c r="G952" s="0" t="s">
        <v>201</v>
      </c>
      <c r="H952" s="0" t="s">
        <v>201</v>
      </c>
      <c r="I952" s="0" t="s">
        <v>202</v>
      </c>
      <c r="J952" s="0" t="s">
        <v>4599</v>
      </c>
      <c r="K952" s="0" t="s">
        <v>4600</v>
      </c>
      <c r="L952" s="0" t="s">
        <v>9501</v>
      </c>
      <c r="M952" s="0" t="s">
        <v>102</v>
      </c>
      <c r="N952" s="0" t="s">
        <v>137</v>
      </c>
      <c r="O952" s="0" t="s">
        <v>201</v>
      </c>
      <c r="P952" s="0" t="s">
        <v>201</v>
      </c>
      <c r="Q952" s="0" t="s">
        <v>202</v>
      </c>
      <c r="R952" s="0" t="s">
        <v>4599</v>
      </c>
      <c r="S952" s="0" t="s">
        <v>4600</v>
      </c>
      <c r="T952" s="0" t="s">
        <v>7043</v>
      </c>
      <c r="U952" s="0" t="s">
        <v>7044</v>
      </c>
      <c r="V952" s="0" t="s">
        <v>764</v>
      </c>
      <c r="W952" s="0" t="s">
        <v>7045</v>
      </c>
      <c r="X952" s="0" t="s">
        <v>7046</v>
      </c>
      <c r="Y952" s="0" t="s">
        <v>7044</v>
      </c>
      <c r="Z952" s="0" t="s">
        <v>9284</v>
      </c>
      <c r="AA952" s="0" t="s">
        <v>8156</v>
      </c>
      <c r="AB952" s="0" t="s">
        <v>9498</v>
      </c>
      <c r="AC952" s="0" t="s">
        <v>62</v>
      </c>
      <c r="AD952" s="0" t="s">
        <v>62</v>
      </c>
      <c r="AE952" s="0" t="s">
        <v>62</v>
      </c>
      <c r="AF952" s="0" t="s">
        <v>9502</v>
      </c>
      <c r="AG952" s="0" t="s">
        <v>9503</v>
      </c>
      <c r="AH952" s="0" t="s">
        <v>9502</v>
      </c>
      <c r="AI952" s="0" t="s">
        <v>9503</v>
      </c>
      <c r="AJ952" s="0" t="s">
        <v>9502</v>
      </c>
      <c r="AK952" s="0" t="s">
        <v>9503</v>
      </c>
      <c r="AL952" s="0" t="s">
        <v>7055</v>
      </c>
    </row>
    <row customHeight="1" ht="11.25">
      <c r="A953" s="0" t="s">
        <v>22</v>
      </c>
      <c r="B953" s="0" t="s">
        <v>48</v>
      </c>
      <c r="C953" s="0" t="s">
        <v>50</v>
      </c>
      <c r="D953" s="0" t="s">
        <v>22</v>
      </c>
      <c r="E953" s="0" t="s">
        <v>7056</v>
      </c>
      <c r="F953" s="0" t="s">
        <v>4556</v>
      </c>
      <c r="G953" s="0" t="s">
        <v>201</v>
      </c>
      <c r="H953" s="0" t="s">
        <v>201</v>
      </c>
      <c r="I953" s="0" t="s">
        <v>202</v>
      </c>
      <c r="J953" s="0" t="s">
        <v>4599</v>
      </c>
      <c r="K953" s="0" t="s">
        <v>4600</v>
      </c>
      <c r="L953" s="0" t="s">
        <v>9501</v>
      </c>
      <c r="M953" s="0" t="s">
        <v>102</v>
      </c>
      <c r="N953" s="0" t="s">
        <v>137</v>
      </c>
      <c r="O953" s="0" t="s">
        <v>201</v>
      </c>
      <c r="P953" s="0" t="s">
        <v>201</v>
      </c>
      <c r="Q953" s="0" t="s">
        <v>202</v>
      </c>
      <c r="R953" s="0" t="s">
        <v>4599</v>
      </c>
      <c r="S953" s="0" t="s">
        <v>4600</v>
      </c>
      <c r="T953" s="0" t="s">
        <v>7043</v>
      </c>
      <c r="U953" s="0" t="s">
        <v>7044</v>
      </c>
      <c r="V953" s="0" t="s">
        <v>764</v>
      </c>
      <c r="W953" s="0" t="s">
        <v>7045</v>
      </c>
      <c r="X953" s="0" t="s">
        <v>7046</v>
      </c>
      <c r="Y953" s="0" t="s">
        <v>7044</v>
      </c>
      <c r="Z953" s="0" t="s">
        <v>9284</v>
      </c>
      <c r="AA953" s="0" t="s">
        <v>8156</v>
      </c>
      <c r="AB953" s="0" t="s">
        <v>9498</v>
      </c>
      <c r="AC953" s="0" t="s">
        <v>62</v>
      </c>
      <c r="AD953" s="0" t="s">
        <v>62</v>
      </c>
      <c r="AE953" s="0" t="s">
        <v>62</v>
      </c>
      <c r="AF953" s="0" t="s">
        <v>9502</v>
      </c>
      <c r="AG953" s="0" t="s">
        <v>9503</v>
      </c>
      <c r="AH953" s="0" t="s">
        <v>9502</v>
      </c>
      <c r="AI953" s="0" t="s">
        <v>9504</v>
      </c>
      <c r="AJ953" s="0" t="s">
        <v>9502</v>
      </c>
      <c r="AK953" s="0" t="s">
        <v>9504</v>
      </c>
      <c r="AL953" s="0" t="s">
        <v>7055</v>
      </c>
    </row>
    <row customHeight="1" ht="11.25">
      <c r="A954" s="0" t="s">
        <v>22</v>
      </c>
      <c r="B954" s="0" t="s">
        <v>48</v>
      </c>
      <c r="C954" s="0" t="s">
        <v>50</v>
      </c>
      <c r="D954" s="0" t="s">
        <v>22</v>
      </c>
      <c r="E954" s="0" t="s">
        <v>9505</v>
      </c>
      <c r="F954" s="0" t="s">
        <v>4556</v>
      </c>
      <c r="G954" s="0" t="s">
        <v>201</v>
      </c>
      <c r="H954" s="0" t="s">
        <v>201</v>
      </c>
      <c r="I954" s="0" t="s">
        <v>202</v>
      </c>
      <c r="J954" s="0" t="s">
        <v>9506</v>
      </c>
      <c r="K954" s="0" t="s">
        <v>9507</v>
      </c>
      <c r="L954" s="0" t="s">
        <v>9508</v>
      </c>
      <c r="M954" s="0" t="s">
        <v>9293</v>
      </c>
      <c r="N954" s="0" t="s">
        <v>137</v>
      </c>
      <c r="O954" s="0" t="s">
        <v>201</v>
      </c>
      <c r="P954" s="0" t="s">
        <v>201</v>
      </c>
      <c r="Q954" s="0" t="s">
        <v>202</v>
      </c>
      <c r="R954" s="0" t="s">
        <v>9506</v>
      </c>
      <c r="S954" s="0" t="s">
        <v>9507</v>
      </c>
      <c r="T954" s="0" t="s">
        <v>7043</v>
      </c>
      <c r="U954" s="0" t="s">
        <v>7044</v>
      </c>
      <c r="V954" s="0" t="s">
        <v>764</v>
      </c>
      <c r="W954" s="0" t="s">
        <v>7045</v>
      </c>
      <c r="X954" s="0" t="s">
        <v>7046</v>
      </c>
      <c r="Y954" s="0" t="s">
        <v>7044</v>
      </c>
      <c r="Z954" s="0" t="s">
        <v>9509</v>
      </c>
      <c r="AA954" s="0" t="s">
        <v>9510</v>
      </c>
      <c r="AB954" s="0" t="s">
        <v>9511</v>
      </c>
      <c r="AC954" s="0" t="s">
        <v>62</v>
      </c>
      <c r="AD954" s="0" t="s">
        <v>62</v>
      </c>
      <c r="AE954" s="0" t="s">
        <v>62</v>
      </c>
      <c r="AF954" s="0" t="s">
        <v>7189</v>
      </c>
      <c r="AG954" s="0" t="s">
        <v>9512</v>
      </c>
      <c r="AH954" s="0" t="s">
        <v>7189</v>
      </c>
      <c r="AI954" s="0" t="s">
        <v>9512</v>
      </c>
      <c r="AJ954" s="0" t="s">
        <v>7189</v>
      </c>
      <c r="AK954" s="0" t="s">
        <v>9512</v>
      </c>
      <c r="AL954" s="0" t="s">
        <v>7061</v>
      </c>
    </row>
    <row customHeight="1" ht="11.25">
      <c r="A955" s="0" t="s">
        <v>22</v>
      </c>
      <c r="B955" s="0" t="s">
        <v>48</v>
      </c>
      <c r="C955" s="0" t="s">
        <v>50</v>
      </c>
      <c r="D955" s="0" t="s">
        <v>22</v>
      </c>
      <c r="E955" s="0" t="s">
        <v>9513</v>
      </c>
      <c r="F955" s="0" t="s">
        <v>4556</v>
      </c>
      <c r="G955" s="0" t="s">
        <v>201</v>
      </c>
      <c r="H955" s="0" t="s">
        <v>201</v>
      </c>
      <c r="I955" s="0" t="s">
        <v>202</v>
      </c>
      <c r="J955" s="0" t="s">
        <v>9506</v>
      </c>
      <c r="K955" s="0" t="s">
        <v>9507</v>
      </c>
      <c r="L955" s="0" t="s">
        <v>9514</v>
      </c>
      <c r="M955" s="0" t="s">
        <v>4590</v>
      </c>
      <c r="N955" s="0" t="s">
        <v>137</v>
      </c>
      <c r="O955" s="0" t="s">
        <v>201</v>
      </c>
      <c r="P955" s="0" t="s">
        <v>201</v>
      </c>
      <c r="Q955" s="0" t="s">
        <v>202</v>
      </c>
      <c r="R955" s="0" t="s">
        <v>9506</v>
      </c>
      <c r="S955" s="0" t="s">
        <v>9507</v>
      </c>
      <c r="T955" s="0" t="s">
        <v>7043</v>
      </c>
      <c r="U955" s="0" t="s">
        <v>7044</v>
      </c>
      <c r="V955" s="0" t="s">
        <v>764</v>
      </c>
      <c r="W955" s="0" t="s">
        <v>7045</v>
      </c>
      <c r="X955" s="0" t="s">
        <v>7046</v>
      </c>
      <c r="Y955" s="0" t="s">
        <v>7044</v>
      </c>
      <c r="Z955" s="0" t="s">
        <v>9509</v>
      </c>
      <c r="AA955" s="0" t="s">
        <v>9510</v>
      </c>
      <c r="AB955" s="0" t="s">
        <v>9515</v>
      </c>
      <c r="AC955" s="0" t="s">
        <v>62</v>
      </c>
      <c r="AD955" s="0" t="s">
        <v>62</v>
      </c>
      <c r="AE955" s="0" t="s">
        <v>62</v>
      </c>
      <c r="AF955" s="0" t="s">
        <v>9516</v>
      </c>
      <c r="AG955" s="0" t="s">
        <v>9517</v>
      </c>
      <c r="AH955" s="0" t="s">
        <v>9516</v>
      </c>
      <c r="AI955" s="0" t="s">
        <v>9517</v>
      </c>
      <c r="AJ955" s="0" t="s">
        <v>9516</v>
      </c>
      <c r="AK955" s="0" t="s">
        <v>9517</v>
      </c>
      <c r="AL955" s="0" t="s">
        <v>7061</v>
      </c>
    </row>
    <row customHeight="1" ht="11.25">
      <c r="A956" s="0" t="s">
        <v>22</v>
      </c>
      <c r="B956" s="0" t="s">
        <v>48</v>
      </c>
      <c r="C956" s="0" t="s">
        <v>50</v>
      </c>
      <c r="D956" s="0" t="s">
        <v>22</v>
      </c>
      <c r="E956" s="0" t="s">
        <v>9513</v>
      </c>
      <c r="F956" s="0" t="s">
        <v>4556</v>
      </c>
      <c r="G956" s="0" t="s">
        <v>201</v>
      </c>
      <c r="H956" s="0" t="s">
        <v>201</v>
      </c>
      <c r="I956" s="0" t="s">
        <v>202</v>
      </c>
      <c r="J956" s="0" t="s">
        <v>9506</v>
      </c>
      <c r="K956" s="0" t="s">
        <v>9507</v>
      </c>
      <c r="L956" s="0" t="s">
        <v>9514</v>
      </c>
      <c r="M956" s="0" t="s">
        <v>4590</v>
      </c>
      <c r="N956" s="0" t="s">
        <v>137</v>
      </c>
      <c r="O956" s="0" t="s">
        <v>201</v>
      </c>
      <c r="P956" s="0" t="s">
        <v>201</v>
      </c>
      <c r="Q956" s="0" t="s">
        <v>202</v>
      </c>
      <c r="R956" s="0" t="s">
        <v>9506</v>
      </c>
      <c r="S956" s="0" t="s">
        <v>9507</v>
      </c>
      <c r="T956" s="0" t="s">
        <v>7043</v>
      </c>
      <c r="U956" s="0" t="s">
        <v>7044</v>
      </c>
      <c r="V956" s="0" t="s">
        <v>764</v>
      </c>
      <c r="W956" s="0" t="s">
        <v>7045</v>
      </c>
      <c r="X956" s="0" t="s">
        <v>7046</v>
      </c>
      <c r="Y956" s="0" t="s">
        <v>7044</v>
      </c>
      <c r="Z956" s="0" t="s">
        <v>9509</v>
      </c>
      <c r="AA956" s="0" t="s">
        <v>9510</v>
      </c>
      <c r="AB956" s="0" t="s">
        <v>9515</v>
      </c>
      <c r="AC956" s="0" t="s">
        <v>62</v>
      </c>
      <c r="AD956" s="0" t="s">
        <v>62</v>
      </c>
      <c r="AE956" s="0" t="s">
        <v>62</v>
      </c>
      <c r="AF956" s="0" t="s">
        <v>9516</v>
      </c>
      <c r="AG956" s="0" t="s">
        <v>9517</v>
      </c>
      <c r="AH956" s="0" t="s">
        <v>9516</v>
      </c>
      <c r="AI956" s="0" t="s">
        <v>9518</v>
      </c>
      <c r="AJ956" s="0" t="s">
        <v>9516</v>
      </c>
      <c r="AK956" s="0" t="s">
        <v>9518</v>
      </c>
      <c r="AL956" s="0" t="s">
        <v>7061</v>
      </c>
    </row>
    <row customHeight="1" ht="11.25">
      <c r="A957" s="0" t="s">
        <v>22</v>
      </c>
      <c r="B957" s="0" t="s">
        <v>48</v>
      </c>
      <c r="C957" s="0" t="s">
        <v>50</v>
      </c>
      <c r="D957" s="0" t="s">
        <v>22</v>
      </c>
      <c r="E957" s="0" t="s">
        <v>9519</v>
      </c>
      <c r="F957" s="0" t="s">
        <v>4556</v>
      </c>
      <c r="G957" s="0" t="s">
        <v>201</v>
      </c>
      <c r="H957" s="0" t="s">
        <v>201</v>
      </c>
      <c r="I957" s="0" t="s">
        <v>202</v>
      </c>
      <c r="J957" s="0" t="s">
        <v>9506</v>
      </c>
      <c r="K957" s="0" t="s">
        <v>9507</v>
      </c>
      <c r="L957" s="0" t="s">
        <v>9508</v>
      </c>
      <c r="M957" s="0" t="s">
        <v>9293</v>
      </c>
      <c r="N957" s="0" t="s">
        <v>137</v>
      </c>
      <c r="O957" s="0" t="s">
        <v>201</v>
      </c>
      <c r="P957" s="0" t="s">
        <v>201</v>
      </c>
      <c r="Q957" s="0" t="s">
        <v>202</v>
      </c>
      <c r="R957" s="0" t="s">
        <v>9506</v>
      </c>
      <c r="S957" s="0" t="s">
        <v>9507</v>
      </c>
      <c r="T957" s="0" t="s">
        <v>7043</v>
      </c>
      <c r="U957" s="0" t="s">
        <v>7044</v>
      </c>
      <c r="V957" s="0" t="s">
        <v>764</v>
      </c>
      <c r="W957" s="0" t="s">
        <v>7045</v>
      </c>
      <c r="X957" s="0" t="s">
        <v>7046</v>
      </c>
      <c r="Y957" s="0" t="s">
        <v>7044</v>
      </c>
      <c r="Z957" s="0" t="s">
        <v>9509</v>
      </c>
      <c r="AA957" s="0" t="s">
        <v>9510</v>
      </c>
      <c r="AB957" s="0" t="s">
        <v>9511</v>
      </c>
      <c r="AC957" s="0" t="s">
        <v>62</v>
      </c>
      <c r="AD957" s="0" t="s">
        <v>62</v>
      </c>
      <c r="AE957" s="0" t="s">
        <v>62</v>
      </c>
      <c r="AF957" s="0" t="s">
        <v>7189</v>
      </c>
      <c r="AG957" s="0" t="s">
        <v>9512</v>
      </c>
      <c r="AH957" s="0" t="s">
        <v>7189</v>
      </c>
      <c r="AI957" s="0" t="s">
        <v>9520</v>
      </c>
      <c r="AJ957" s="0" t="s">
        <v>7189</v>
      </c>
      <c r="AK957" s="0" t="s">
        <v>9520</v>
      </c>
      <c r="AL957" s="0" t="s">
        <v>7061</v>
      </c>
    </row>
    <row customHeight="1" ht="11.25">
      <c r="A958" s="0" t="s">
        <v>22</v>
      </c>
      <c r="B958" s="0" t="s">
        <v>48</v>
      </c>
      <c r="C958" s="0" t="s">
        <v>50</v>
      </c>
      <c r="D958" s="0" t="s">
        <v>22</v>
      </c>
      <c r="E958" s="0" t="s">
        <v>2301</v>
      </c>
      <c r="F958" s="0" t="s">
        <v>4556</v>
      </c>
      <c r="G958" s="0" t="s">
        <v>201</v>
      </c>
      <c r="H958" s="0" t="s">
        <v>201</v>
      </c>
      <c r="I958" s="0" t="s">
        <v>202</v>
      </c>
      <c r="J958" s="0" t="s">
        <v>9506</v>
      </c>
      <c r="K958" s="0" t="s">
        <v>9507</v>
      </c>
      <c r="L958" s="0" t="s">
        <v>4669</v>
      </c>
      <c r="M958" s="0" t="s">
        <v>7553</v>
      </c>
      <c r="N958" s="0" t="s">
        <v>137</v>
      </c>
      <c r="O958" s="0" t="s">
        <v>201</v>
      </c>
      <c r="P958" s="0" t="s">
        <v>201</v>
      </c>
      <c r="Q958" s="0" t="s">
        <v>202</v>
      </c>
      <c r="R958" s="0" t="s">
        <v>9506</v>
      </c>
      <c r="S958" s="0" t="s">
        <v>9507</v>
      </c>
      <c r="T958" s="0" t="s">
        <v>7043</v>
      </c>
      <c r="U958" s="0" t="s">
        <v>7044</v>
      </c>
      <c r="V958" s="0" t="s">
        <v>764</v>
      </c>
      <c r="W958" s="0" t="s">
        <v>7045</v>
      </c>
      <c r="X958" s="0" t="s">
        <v>7046</v>
      </c>
      <c r="Y958" s="0" t="s">
        <v>7044</v>
      </c>
      <c r="Z958" s="0" t="s">
        <v>9521</v>
      </c>
      <c r="AA958" s="0" t="s">
        <v>9522</v>
      </c>
      <c r="AB958" s="0" t="s">
        <v>9523</v>
      </c>
      <c r="AC958" s="0" t="s">
        <v>62</v>
      </c>
      <c r="AD958" s="0" t="s">
        <v>62</v>
      </c>
      <c r="AE958" s="0" t="s">
        <v>62</v>
      </c>
      <c r="AF958" s="0" t="s">
        <v>7404</v>
      </c>
      <c r="AG958" s="0" t="s">
        <v>9524</v>
      </c>
      <c r="AH958" s="0" t="s">
        <v>7404</v>
      </c>
      <c r="AI958" s="0" t="s">
        <v>9524</v>
      </c>
      <c r="AJ958" s="0" t="s">
        <v>7404</v>
      </c>
      <c r="AK958" s="0" t="s">
        <v>9524</v>
      </c>
      <c r="AL958" s="0" t="s">
        <v>7061</v>
      </c>
    </row>
    <row customHeight="1" ht="11.25">
      <c r="A959" s="0" t="s">
        <v>22</v>
      </c>
      <c r="B959" s="0" t="s">
        <v>48</v>
      </c>
      <c r="C959" s="0" t="s">
        <v>50</v>
      </c>
      <c r="D959" s="0" t="s">
        <v>22</v>
      </c>
      <c r="E959" s="0" t="s">
        <v>2301</v>
      </c>
      <c r="F959" s="0" t="s">
        <v>4556</v>
      </c>
      <c r="G959" s="0" t="s">
        <v>201</v>
      </c>
      <c r="H959" s="0" t="s">
        <v>201</v>
      </c>
      <c r="I959" s="0" t="s">
        <v>202</v>
      </c>
      <c r="J959" s="0" t="s">
        <v>9506</v>
      </c>
      <c r="K959" s="0" t="s">
        <v>9507</v>
      </c>
      <c r="L959" s="0" t="s">
        <v>4669</v>
      </c>
      <c r="M959" s="0" t="s">
        <v>7553</v>
      </c>
      <c r="N959" s="0" t="s">
        <v>137</v>
      </c>
      <c r="O959" s="0" t="s">
        <v>201</v>
      </c>
      <c r="P959" s="0" t="s">
        <v>201</v>
      </c>
      <c r="Q959" s="0" t="s">
        <v>202</v>
      </c>
      <c r="R959" s="0" t="s">
        <v>9506</v>
      </c>
      <c r="S959" s="0" t="s">
        <v>9507</v>
      </c>
      <c r="T959" s="0" t="s">
        <v>7043</v>
      </c>
      <c r="U959" s="0" t="s">
        <v>7044</v>
      </c>
      <c r="V959" s="0" t="s">
        <v>764</v>
      </c>
      <c r="W959" s="0" t="s">
        <v>7045</v>
      </c>
      <c r="X959" s="0" t="s">
        <v>7046</v>
      </c>
      <c r="Y959" s="0" t="s">
        <v>7044</v>
      </c>
      <c r="Z959" s="0" t="s">
        <v>9521</v>
      </c>
      <c r="AA959" s="0" t="s">
        <v>9522</v>
      </c>
      <c r="AB959" s="0" t="s">
        <v>9523</v>
      </c>
      <c r="AC959" s="0" t="s">
        <v>62</v>
      </c>
      <c r="AD959" s="0" t="s">
        <v>62</v>
      </c>
      <c r="AE959" s="0" t="s">
        <v>62</v>
      </c>
      <c r="AF959" s="0" t="s">
        <v>7404</v>
      </c>
      <c r="AG959" s="0" t="s">
        <v>9524</v>
      </c>
      <c r="AH959" s="0" t="s">
        <v>7404</v>
      </c>
      <c r="AI959" s="0" t="s">
        <v>9525</v>
      </c>
      <c r="AJ959" s="0" t="s">
        <v>7404</v>
      </c>
      <c r="AK959" s="0" t="s">
        <v>9525</v>
      </c>
      <c r="AL959" s="0" t="s">
        <v>7061</v>
      </c>
    </row>
    <row customHeight="1" ht="11.25">
      <c r="A960" s="0" t="s">
        <v>22</v>
      </c>
      <c r="B960" s="0" t="s">
        <v>48</v>
      </c>
      <c r="C960" s="0" t="s">
        <v>50</v>
      </c>
      <c r="D960" s="0" t="s">
        <v>22</v>
      </c>
      <c r="E960" s="0" t="s">
        <v>7665</v>
      </c>
      <c r="F960" s="0" t="s">
        <v>4556</v>
      </c>
      <c r="G960" s="0" t="s">
        <v>201</v>
      </c>
      <c r="H960" s="0" t="s">
        <v>201</v>
      </c>
      <c r="I960" s="0" t="s">
        <v>202</v>
      </c>
      <c r="J960" s="0" t="s">
        <v>9526</v>
      </c>
      <c r="K960" s="0" t="s">
        <v>9527</v>
      </c>
      <c r="L960" s="0" t="s">
        <v>8747</v>
      </c>
      <c r="M960" s="0" t="s">
        <v>9479</v>
      </c>
      <c r="N960" s="0" t="s">
        <v>137</v>
      </c>
      <c r="O960" s="0" t="s">
        <v>201</v>
      </c>
      <c r="P960" s="0" t="s">
        <v>201</v>
      </c>
      <c r="Q960" s="0" t="s">
        <v>202</v>
      </c>
      <c r="R960" s="0" t="s">
        <v>9526</v>
      </c>
      <c r="S960" s="0" t="s">
        <v>9527</v>
      </c>
      <c r="T960" s="0" t="s">
        <v>7101</v>
      </c>
      <c r="U960" s="0" t="s">
        <v>7481</v>
      </c>
      <c r="V960" s="0" t="s">
        <v>764</v>
      </c>
      <c r="W960" s="0" t="s">
        <v>7045</v>
      </c>
      <c r="X960" s="0" t="s">
        <v>7482</v>
      </c>
      <c r="Y960" s="0" t="s">
        <v>7102</v>
      </c>
      <c r="Z960" s="0" t="s">
        <v>4590</v>
      </c>
      <c r="AA960" s="0" t="s">
        <v>7742</v>
      </c>
      <c r="AB960" s="0" t="s">
        <v>7283</v>
      </c>
      <c r="AC960" s="0" t="s">
        <v>62</v>
      </c>
      <c r="AD960" s="0" t="s">
        <v>62</v>
      </c>
      <c r="AE960" s="0" t="s">
        <v>62</v>
      </c>
      <c r="AF960" s="0" t="s">
        <v>7184</v>
      </c>
      <c r="AG960" s="0" t="s">
        <v>9528</v>
      </c>
      <c r="AH960" s="0" t="s">
        <v>7184</v>
      </c>
      <c r="AI960" s="0" t="s">
        <v>9528</v>
      </c>
      <c r="AJ960" s="0" t="s">
        <v>7184</v>
      </c>
      <c r="AK960" s="0" t="s">
        <v>9528</v>
      </c>
      <c r="AL960" s="0" t="s">
        <v>7061</v>
      </c>
    </row>
    <row customHeight="1" ht="11.25">
      <c r="A961" s="0" t="s">
        <v>22</v>
      </c>
      <c r="B961" s="0" t="s">
        <v>48</v>
      </c>
      <c r="C961" s="0" t="s">
        <v>50</v>
      </c>
      <c r="D961" s="0" t="s">
        <v>22</v>
      </c>
      <c r="E961" s="0" t="s">
        <v>7665</v>
      </c>
      <c r="F961" s="0" t="s">
        <v>4556</v>
      </c>
      <c r="G961" s="0" t="s">
        <v>201</v>
      </c>
      <c r="H961" s="0" t="s">
        <v>201</v>
      </c>
      <c r="I961" s="0" t="s">
        <v>202</v>
      </c>
      <c r="J961" s="0" t="s">
        <v>9526</v>
      </c>
      <c r="K961" s="0" t="s">
        <v>9527</v>
      </c>
      <c r="L961" s="0" t="s">
        <v>8747</v>
      </c>
      <c r="M961" s="0" t="s">
        <v>9479</v>
      </c>
      <c r="N961" s="0" t="s">
        <v>137</v>
      </c>
      <c r="O961" s="0" t="s">
        <v>201</v>
      </c>
      <c r="P961" s="0" t="s">
        <v>201</v>
      </c>
      <c r="Q961" s="0" t="s">
        <v>202</v>
      </c>
      <c r="R961" s="0" t="s">
        <v>9526</v>
      </c>
      <c r="S961" s="0" t="s">
        <v>9527</v>
      </c>
      <c r="T961" s="0" t="s">
        <v>7101</v>
      </c>
      <c r="U961" s="0" t="s">
        <v>7481</v>
      </c>
      <c r="V961" s="0" t="s">
        <v>764</v>
      </c>
      <c r="W961" s="0" t="s">
        <v>7045</v>
      </c>
      <c r="X961" s="0" t="s">
        <v>7482</v>
      </c>
      <c r="Y961" s="0" t="s">
        <v>7102</v>
      </c>
      <c r="Z961" s="0" t="s">
        <v>4590</v>
      </c>
      <c r="AA961" s="0" t="s">
        <v>7742</v>
      </c>
      <c r="AB961" s="0" t="s">
        <v>7283</v>
      </c>
      <c r="AC961" s="0" t="s">
        <v>62</v>
      </c>
      <c r="AD961" s="0" t="s">
        <v>62</v>
      </c>
      <c r="AE961" s="0" t="s">
        <v>62</v>
      </c>
      <c r="AF961" s="0" t="s">
        <v>7184</v>
      </c>
      <c r="AG961" s="0" t="s">
        <v>9528</v>
      </c>
      <c r="AH961" s="0" t="s">
        <v>7184</v>
      </c>
      <c r="AI961" s="0" t="s">
        <v>9528</v>
      </c>
      <c r="AJ961" s="0" t="s">
        <v>7184</v>
      </c>
      <c r="AK961" s="0" t="s">
        <v>9528</v>
      </c>
      <c r="AL961" s="0" t="s">
        <v>7061</v>
      </c>
    </row>
    <row customHeight="1" ht="11.25">
      <c r="A962" s="0" t="s">
        <v>22</v>
      </c>
      <c r="B962" s="0" t="s">
        <v>48</v>
      </c>
      <c r="C962" s="0" t="s">
        <v>50</v>
      </c>
      <c r="D962" s="0" t="s">
        <v>22</v>
      </c>
      <c r="E962" s="0" t="s">
        <v>7683</v>
      </c>
      <c r="F962" s="0" t="s">
        <v>4556</v>
      </c>
      <c r="G962" s="0" t="s">
        <v>201</v>
      </c>
      <c r="H962" s="0" t="s">
        <v>201</v>
      </c>
      <c r="I962" s="0" t="s">
        <v>202</v>
      </c>
      <c r="J962" s="0" t="s">
        <v>9526</v>
      </c>
      <c r="K962" s="0" t="s">
        <v>9527</v>
      </c>
      <c r="L962" s="0" t="s">
        <v>8351</v>
      </c>
      <c r="M962" s="0" t="s">
        <v>9529</v>
      </c>
      <c r="N962" s="0" t="s">
        <v>137</v>
      </c>
      <c r="O962" s="0" t="s">
        <v>201</v>
      </c>
      <c r="P962" s="0" t="s">
        <v>201</v>
      </c>
      <c r="Q962" s="0" t="s">
        <v>202</v>
      </c>
      <c r="R962" s="0" t="s">
        <v>9526</v>
      </c>
      <c r="S962" s="0" t="s">
        <v>9527</v>
      </c>
      <c r="T962" s="0" t="s">
        <v>7043</v>
      </c>
      <c r="U962" s="0" t="s">
        <v>7044</v>
      </c>
      <c r="V962" s="0" t="s">
        <v>764</v>
      </c>
      <c r="W962" s="0" t="s">
        <v>7045</v>
      </c>
      <c r="X962" s="0" t="s">
        <v>7046</v>
      </c>
      <c r="Y962" s="0" t="s">
        <v>7044</v>
      </c>
      <c r="Z962" s="0" t="s">
        <v>9530</v>
      </c>
      <c r="AA962" s="0" t="s">
        <v>7566</v>
      </c>
      <c r="AB962" s="0" t="s">
        <v>9531</v>
      </c>
      <c r="AC962" s="0" t="s">
        <v>62</v>
      </c>
      <c r="AD962" s="0" t="s">
        <v>62</v>
      </c>
      <c r="AE962" s="0" t="s">
        <v>62</v>
      </c>
      <c r="AF962" s="0" t="s">
        <v>9532</v>
      </c>
      <c r="AG962" s="0" t="s">
        <v>8257</v>
      </c>
      <c r="AH962" s="0" t="s">
        <v>9532</v>
      </c>
      <c r="AI962" s="0" t="s">
        <v>8257</v>
      </c>
      <c r="AJ962" s="0" t="s">
        <v>9532</v>
      </c>
      <c r="AK962" s="0" t="s">
        <v>8257</v>
      </c>
      <c r="AL962" s="0" t="s">
        <v>7061</v>
      </c>
    </row>
    <row customHeight="1" ht="11.25">
      <c r="A963" s="0" t="s">
        <v>22</v>
      </c>
      <c r="B963" s="0" t="s">
        <v>48</v>
      </c>
      <c r="C963" s="0" t="s">
        <v>50</v>
      </c>
      <c r="D963" s="0" t="s">
        <v>22</v>
      </c>
      <c r="E963" s="0" t="s">
        <v>7683</v>
      </c>
      <c r="F963" s="0" t="s">
        <v>4556</v>
      </c>
      <c r="G963" s="0" t="s">
        <v>201</v>
      </c>
      <c r="H963" s="0" t="s">
        <v>201</v>
      </c>
      <c r="I963" s="0" t="s">
        <v>202</v>
      </c>
      <c r="J963" s="0" t="s">
        <v>9526</v>
      </c>
      <c r="K963" s="0" t="s">
        <v>9527</v>
      </c>
      <c r="L963" s="0" t="s">
        <v>8351</v>
      </c>
      <c r="M963" s="0" t="s">
        <v>9529</v>
      </c>
      <c r="N963" s="0" t="s">
        <v>137</v>
      </c>
      <c r="O963" s="0" t="s">
        <v>201</v>
      </c>
      <c r="P963" s="0" t="s">
        <v>201</v>
      </c>
      <c r="Q963" s="0" t="s">
        <v>202</v>
      </c>
      <c r="R963" s="0" t="s">
        <v>9526</v>
      </c>
      <c r="S963" s="0" t="s">
        <v>9527</v>
      </c>
      <c r="T963" s="0" t="s">
        <v>7043</v>
      </c>
      <c r="U963" s="0" t="s">
        <v>7044</v>
      </c>
      <c r="V963" s="0" t="s">
        <v>764</v>
      </c>
      <c r="W963" s="0" t="s">
        <v>7045</v>
      </c>
      <c r="X963" s="0" t="s">
        <v>7046</v>
      </c>
      <c r="Y963" s="0" t="s">
        <v>7044</v>
      </c>
      <c r="Z963" s="0" t="s">
        <v>9530</v>
      </c>
      <c r="AA963" s="0" t="s">
        <v>7566</v>
      </c>
      <c r="AB963" s="0" t="s">
        <v>9531</v>
      </c>
      <c r="AC963" s="0" t="s">
        <v>62</v>
      </c>
      <c r="AD963" s="0" t="s">
        <v>62</v>
      </c>
      <c r="AE963" s="0" t="s">
        <v>62</v>
      </c>
      <c r="AF963" s="0" t="s">
        <v>9532</v>
      </c>
      <c r="AG963" s="0" t="s">
        <v>8257</v>
      </c>
      <c r="AH963" s="0" t="s">
        <v>9532</v>
      </c>
      <c r="AI963" s="0" t="s">
        <v>8257</v>
      </c>
      <c r="AJ963" s="0" t="s">
        <v>9532</v>
      </c>
      <c r="AK963" s="0" t="s">
        <v>8257</v>
      </c>
      <c r="AL963" s="0" t="s">
        <v>7061</v>
      </c>
    </row>
    <row customHeight="1" ht="11.25">
      <c r="A964" s="0" t="s">
        <v>22</v>
      </c>
      <c r="B964" s="0" t="s">
        <v>48</v>
      </c>
      <c r="C964" s="0" t="s">
        <v>50</v>
      </c>
      <c r="D964" s="0" t="s">
        <v>22</v>
      </c>
      <c r="E964" s="0" t="s">
        <v>7056</v>
      </c>
      <c r="F964" s="0" t="s">
        <v>4556</v>
      </c>
      <c r="G964" s="0" t="s">
        <v>201</v>
      </c>
      <c r="H964" s="0" t="s">
        <v>201</v>
      </c>
      <c r="I964" s="0" t="s">
        <v>202</v>
      </c>
      <c r="J964" s="0" t="s">
        <v>9526</v>
      </c>
      <c r="K964" s="0" t="s">
        <v>9527</v>
      </c>
      <c r="L964" s="0" t="s">
        <v>9533</v>
      </c>
      <c r="M964" s="0" t="s">
        <v>90</v>
      </c>
      <c r="N964" s="0" t="s">
        <v>137</v>
      </c>
      <c r="O964" s="0" t="s">
        <v>201</v>
      </c>
      <c r="P964" s="0" t="s">
        <v>201</v>
      </c>
      <c r="Q964" s="0" t="s">
        <v>202</v>
      </c>
      <c r="R964" s="0" t="s">
        <v>9526</v>
      </c>
      <c r="S964" s="0" t="s">
        <v>9527</v>
      </c>
      <c r="T964" s="0" t="s">
        <v>7043</v>
      </c>
      <c r="U964" s="0" t="s">
        <v>7044</v>
      </c>
      <c r="V964" s="0" t="s">
        <v>764</v>
      </c>
      <c r="W964" s="0" t="s">
        <v>7045</v>
      </c>
      <c r="X964" s="0" t="s">
        <v>7046</v>
      </c>
      <c r="Y964" s="0" t="s">
        <v>7044</v>
      </c>
      <c r="Z964" s="0" t="s">
        <v>9534</v>
      </c>
      <c r="AA964" s="0" t="s">
        <v>9522</v>
      </c>
      <c r="AB964" s="0" t="s">
        <v>9535</v>
      </c>
      <c r="AC964" s="0" t="s">
        <v>62</v>
      </c>
      <c r="AD964" s="0" t="s">
        <v>62</v>
      </c>
      <c r="AE964" s="0" t="s">
        <v>62</v>
      </c>
      <c r="AF964" s="0" t="s">
        <v>8740</v>
      </c>
      <c r="AG964" s="0" t="s">
        <v>9536</v>
      </c>
      <c r="AH964" s="0" t="s">
        <v>8740</v>
      </c>
      <c r="AI964" s="0" t="s">
        <v>9537</v>
      </c>
      <c r="AJ964" s="0" t="s">
        <v>8740</v>
      </c>
      <c r="AK964" s="0" t="s">
        <v>9537</v>
      </c>
      <c r="AL964" s="0" t="s">
        <v>7061</v>
      </c>
    </row>
    <row customHeight="1" ht="11.25">
      <c r="A965" s="0" t="s">
        <v>22</v>
      </c>
      <c r="B965" s="0" t="s">
        <v>48</v>
      </c>
      <c r="C965" s="0" t="s">
        <v>50</v>
      </c>
      <c r="D965" s="0" t="s">
        <v>22</v>
      </c>
      <c r="E965" s="0" t="s">
        <v>7056</v>
      </c>
      <c r="F965" s="0" t="s">
        <v>4556</v>
      </c>
      <c r="G965" s="0" t="s">
        <v>201</v>
      </c>
      <c r="H965" s="0" t="s">
        <v>201</v>
      </c>
      <c r="I965" s="0" t="s">
        <v>202</v>
      </c>
      <c r="J965" s="0" t="s">
        <v>9526</v>
      </c>
      <c r="K965" s="0" t="s">
        <v>9527</v>
      </c>
      <c r="L965" s="0" t="s">
        <v>9533</v>
      </c>
      <c r="M965" s="0" t="s">
        <v>90</v>
      </c>
      <c r="N965" s="0" t="s">
        <v>137</v>
      </c>
      <c r="O965" s="0" t="s">
        <v>201</v>
      </c>
      <c r="P965" s="0" t="s">
        <v>201</v>
      </c>
      <c r="Q965" s="0" t="s">
        <v>202</v>
      </c>
      <c r="R965" s="0" t="s">
        <v>9526</v>
      </c>
      <c r="S965" s="0" t="s">
        <v>9527</v>
      </c>
      <c r="T965" s="0" t="s">
        <v>7043</v>
      </c>
      <c r="U965" s="0" t="s">
        <v>7044</v>
      </c>
      <c r="V965" s="0" t="s">
        <v>764</v>
      </c>
      <c r="W965" s="0" t="s">
        <v>7045</v>
      </c>
      <c r="X965" s="0" t="s">
        <v>7046</v>
      </c>
      <c r="Y965" s="0" t="s">
        <v>7044</v>
      </c>
      <c r="Z965" s="0" t="s">
        <v>9534</v>
      </c>
      <c r="AA965" s="0" t="s">
        <v>9522</v>
      </c>
      <c r="AB965" s="0" t="s">
        <v>9535</v>
      </c>
      <c r="AC965" s="0" t="s">
        <v>62</v>
      </c>
      <c r="AD965" s="0" t="s">
        <v>62</v>
      </c>
      <c r="AE965" s="0" t="s">
        <v>62</v>
      </c>
      <c r="AF965" s="0" t="s">
        <v>8740</v>
      </c>
      <c r="AG965" s="0" t="s">
        <v>9536</v>
      </c>
      <c r="AH965" s="0" t="s">
        <v>8740</v>
      </c>
      <c r="AI965" s="0" t="s">
        <v>9536</v>
      </c>
      <c r="AJ965" s="0" t="s">
        <v>8740</v>
      </c>
      <c r="AK965" s="0" t="s">
        <v>9536</v>
      </c>
      <c r="AL965" s="0" t="s">
        <v>7061</v>
      </c>
    </row>
    <row customHeight="1" ht="11.25">
      <c r="A966" s="0" t="s">
        <v>22</v>
      </c>
      <c r="B966" s="0" t="s">
        <v>48</v>
      </c>
      <c r="C966" s="0" t="s">
        <v>50</v>
      </c>
      <c r="D966" s="0" t="s">
        <v>22</v>
      </c>
      <c r="E966" s="0" t="s">
        <v>4598</v>
      </c>
      <c r="F966" s="0" t="s">
        <v>4556</v>
      </c>
      <c r="G966" s="0" t="s">
        <v>201</v>
      </c>
      <c r="H966" s="0" t="s">
        <v>201</v>
      </c>
      <c r="I966" s="0" t="s">
        <v>202</v>
      </c>
      <c r="J966" s="0" t="s">
        <v>9538</v>
      </c>
      <c r="K966" s="0" t="s">
        <v>9539</v>
      </c>
      <c r="L966" s="0" t="s">
        <v>7100</v>
      </c>
      <c r="M966" s="0" t="s">
        <v>193</v>
      </c>
      <c r="N966" s="0" t="s">
        <v>137</v>
      </c>
      <c r="O966" s="0" t="s">
        <v>201</v>
      </c>
      <c r="P966" s="0" t="s">
        <v>201</v>
      </c>
      <c r="Q966" s="0" t="s">
        <v>202</v>
      </c>
      <c r="R966" s="0" t="s">
        <v>9538</v>
      </c>
      <c r="S966" s="0" t="s">
        <v>9539</v>
      </c>
      <c r="T966" s="0" t="s">
        <v>7043</v>
      </c>
      <c r="U966" s="0" t="s">
        <v>7044</v>
      </c>
      <c r="V966" s="0" t="s">
        <v>764</v>
      </c>
      <c r="W966" s="0" t="s">
        <v>7045</v>
      </c>
      <c r="X966" s="0" t="s">
        <v>7046</v>
      </c>
      <c r="Y966" s="0" t="s">
        <v>7044</v>
      </c>
      <c r="Z966" s="0" t="s">
        <v>9540</v>
      </c>
      <c r="AA966" s="0" t="s">
        <v>9522</v>
      </c>
      <c r="AB966" s="0" t="s">
        <v>9541</v>
      </c>
      <c r="AC966" s="0" t="s">
        <v>62</v>
      </c>
      <c r="AD966" s="0" t="s">
        <v>62</v>
      </c>
      <c r="AE966" s="0" t="s">
        <v>62</v>
      </c>
      <c r="AF966" s="0" t="s">
        <v>7095</v>
      </c>
      <c r="AG966" s="0" t="s">
        <v>9542</v>
      </c>
      <c r="AH966" s="0" t="s">
        <v>7095</v>
      </c>
      <c r="AI966" s="0" t="s">
        <v>9542</v>
      </c>
      <c r="AJ966" s="0" t="s">
        <v>7095</v>
      </c>
      <c r="AK966" s="0" t="s">
        <v>9542</v>
      </c>
      <c r="AL966" s="0" t="s">
        <v>7061</v>
      </c>
    </row>
    <row customHeight="1" ht="11.25">
      <c r="A967" s="0" t="s">
        <v>22</v>
      </c>
      <c r="B967" s="0" t="s">
        <v>48</v>
      </c>
      <c r="C967" s="0" t="s">
        <v>50</v>
      </c>
      <c r="D967" s="0" t="s">
        <v>22</v>
      </c>
      <c r="E967" s="0" t="s">
        <v>4598</v>
      </c>
      <c r="F967" s="0" t="s">
        <v>4556</v>
      </c>
      <c r="G967" s="0" t="s">
        <v>201</v>
      </c>
      <c r="H967" s="0" t="s">
        <v>201</v>
      </c>
      <c r="I967" s="0" t="s">
        <v>202</v>
      </c>
      <c r="J967" s="0" t="s">
        <v>9538</v>
      </c>
      <c r="K967" s="0" t="s">
        <v>9539</v>
      </c>
      <c r="L967" s="0" t="s">
        <v>7100</v>
      </c>
      <c r="M967" s="0" t="s">
        <v>193</v>
      </c>
      <c r="N967" s="0" t="s">
        <v>137</v>
      </c>
      <c r="O967" s="0" t="s">
        <v>201</v>
      </c>
      <c r="P967" s="0" t="s">
        <v>201</v>
      </c>
      <c r="Q967" s="0" t="s">
        <v>202</v>
      </c>
      <c r="R967" s="0" t="s">
        <v>9538</v>
      </c>
      <c r="S967" s="0" t="s">
        <v>9539</v>
      </c>
      <c r="T967" s="0" t="s">
        <v>7043</v>
      </c>
      <c r="U967" s="0" t="s">
        <v>7044</v>
      </c>
      <c r="V967" s="0" t="s">
        <v>764</v>
      </c>
      <c r="W967" s="0" t="s">
        <v>7045</v>
      </c>
      <c r="X967" s="0" t="s">
        <v>7046</v>
      </c>
      <c r="Y967" s="0" t="s">
        <v>7044</v>
      </c>
      <c r="Z967" s="0" t="s">
        <v>9540</v>
      </c>
      <c r="AA967" s="0" t="s">
        <v>9522</v>
      </c>
      <c r="AB967" s="0" t="s">
        <v>9541</v>
      </c>
      <c r="AC967" s="0" t="s">
        <v>62</v>
      </c>
      <c r="AD967" s="0" t="s">
        <v>62</v>
      </c>
      <c r="AE967" s="0" t="s">
        <v>62</v>
      </c>
      <c r="AF967" s="0" t="s">
        <v>7095</v>
      </c>
      <c r="AG967" s="0" t="s">
        <v>9542</v>
      </c>
      <c r="AH967" s="0" t="s">
        <v>7097</v>
      </c>
      <c r="AI967" s="0" t="s">
        <v>9543</v>
      </c>
      <c r="AJ967" s="0" t="s">
        <v>7097</v>
      </c>
      <c r="AK967" s="0" t="s">
        <v>9543</v>
      </c>
      <c r="AL967" s="0" t="s">
        <v>7061</v>
      </c>
    </row>
    <row customHeight="1" ht="11.25">
      <c r="A968" s="0" t="s">
        <v>22</v>
      </c>
      <c r="B968" s="0" t="s">
        <v>48</v>
      </c>
      <c r="C968" s="0" t="s">
        <v>50</v>
      </c>
      <c r="D968" s="0" t="s">
        <v>22</v>
      </c>
      <c r="E968" s="0" t="s">
        <v>7056</v>
      </c>
      <c r="F968" s="0" t="s">
        <v>4556</v>
      </c>
      <c r="G968" s="0" t="s">
        <v>201</v>
      </c>
      <c r="H968" s="0" t="s">
        <v>201</v>
      </c>
      <c r="I968" s="0" t="s">
        <v>202</v>
      </c>
      <c r="J968" s="0" t="s">
        <v>9538</v>
      </c>
      <c r="K968" s="0" t="s">
        <v>9539</v>
      </c>
      <c r="L968" s="0" t="s">
        <v>7863</v>
      </c>
      <c r="M968" s="0" t="s">
        <v>188</v>
      </c>
      <c r="N968" s="0" t="s">
        <v>137</v>
      </c>
      <c r="O968" s="0" t="s">
        <v>201</v>
      </c>
      <c r="P968" s="0" t="s">
        <v>201</v>
      </c>
      <c r="Q968" s="0" t="s">
        <v>202</v>
      </c>
      <c r="R968" s="0" t="s">
        <v>9538</v>
      </c>
      <c r="S968" s="0" t="s">
        <v>9539</v>
      </c>
      <c r="T968" s="0" t="s">
        <v>7043</v>
      </c>
      <c r="U968" s="0" t="s">
        <v>7044</v>
      </c>
      <c r="V968" s="0" t="s">
        <v>764</v>
      </c>
      <c r="W968" s="0" t="s">
        <v>7045</v>
      </c>
      <c r="X968" s="0" t="s">
        <v>7046</v>
      </c>
      <c r="Y968" s="0" t="s">
        <v>7044</v>
      </c>
      <c r="Z968" s="0" t="s">
        <v>9540</v>
      </c>
      <c r="AA968" s="0" t="s">
        <v>9522</v>
      </c>
      <c r="AB968" s="0" t="s">
        <v>9541</v>
      </c>
      <c r="AC968" s="0" t="s">
        <v>62</v>
      </c>
      <c r="AD968" s="0" t="s">
        <v>62</v>
      </c>
      <c r="AE968" s="0" t="s">
        <v>62</v>
      </c>
      <c r="AF968" s="0" t="s">
        <v>9544</v>
      </c>
      <c r="AG968" s="0" t="s">
        <v>9434</v>
      </c>
      <c r="AH968" s="0" t="s">
        <v>9544</v>
      </c>
      <c r="AI968" s="0" t="s">
        <v>7737</v>
      </c>
      <c r="AJ968" s="0" t="s">
        <v>9544</v>
      </c>
      <c r="AK968" s="0" t="s">
        <v>7737</v>
      </c>
      <c r="AL968" s="0" t="s">
        <v>7061</v>
      </c>
    </row>
    <row customHeight="1" ht="11.25">
      <c r="A969" s="0" t="s">
        <v>22</v>
      </c>
      <c r="B969" s="0" t="s">
        <v>48</v>
      </c>
      <c r="C969" s="0" t="s">
        <v>50</v>
      </c>
      <c r="D969" s="0" t="s">
        <v>22</v>
      </c>
      <c r="E969" s="0" t="s">
        <v>7056</v>
      </c>
      <c r="F969" s="0" t="s">
        <v>4556</v>
      </c>
      <c r="G969" s="0" t="s">
        <v>201</v>
      </c>
      <c r="H969" s="0" t="s">
        <v>201</v>
      </c>
      <c r="I969" s="0" t="s">
        <v>202</v>
      </c>
      <c r="J969" s="0" t="s">
        <v>9538</v>
      </c>
      <c r="K969" s="0" t="s">
        <v>9539</v>
      </c>
      <c r="L969" s="0" t="s">
        <v>7863</v>
      </c>
      <c r="M969" s="0" t="s">
        <v>188</v>
      </c>
      <c r="N969" s="0" t="s">
        <v>137</v>
      </c>
      <c r="O969" s="0" t="s">
        <v>201</v>
      </c>
      <c r="P969" s="0" t="s">
        <v>201</v>
      </c>
      <c r="Q969" s="0" t="s">
        <v>202</v>
      </c>
      <c r="R969" s="0" t="s">
        <v>9538</v>
      </c>
      <c r="S969" s="0" t="s">
        <v>9539</v>
      </c>
      <c r="T969" s="0" t="s">
        <v>7043</v>
      </c>
      <c r="U969" s="0" t="s">
        <v>7044</v>
      </c>
      <c r="V969" s="0" t="s">
        <v>764</v>
      </c>
      <c r="W969" s="0" t="s">
        <v>7045</v>
      </c>
      <c r="X969" s="0" t="s">
        <v>7046</v>
      </c>
      <c r="Y969" s="0" t="s">
        <v>7044</v>
      </c>
      <c r="Z969" s="0" t="s">
        <v>9540</v>
      </c>
      <c r="AA969" s="0" t="s">
        <v>9522</v>
      </c>
      <c r="AB969" s="0" t="s">
        <v>9541</v>
      </c>
      <c r="AC969" s="0" t="s">
        <v>62</v>
      </c>
      <c r="AD969" s="0" t="s">
        <v>62</v>
      </c>
      <c r="AE969" s="0" t="s">
        <v>62</v>
      </c>
      <c r="AF969" s="0" t="s">
        <v>9544</v>
      </c>
      <c r="AG969" s="0" t="s">
        <v>9434</v>
      </c>
      <c r="AH969" s="0" t="s">
        <v>9544</v>
      </c>
      <c r="AI969" s="0" t="s">
        <v>9434</v>
      </c>
      <c r="AJ969" s="0" t="s">
        <v>9544</v>
      </c>
      <c r="AK969" s="0" t="s">
        <v>9434</v>
      </c>
      <c r="AL969" s="0" t="s">
        <v>7061</v>
      </c>
    </row>
    <row customHeight="1" ht="11.25">
      <c r="A970" s="0" t="s">
        <v>22</v>
      </c>
      <c r="B970" s="0" t="s">
        <v>48</v>
      </c>
      <c r="C970" s="0" t="s">
        <v>50</v>
      </c>
      <c r="D970" s="0" t="s">
        <v>22</v>
      </c>
      <c r="E970" s="0" t="s">
        <v>4598</v>
      </c>
      <c r="F970" s="0" t="s">
        <v>4556</v>
      </c>
      <c r="G970" s="0" t="s">
        <v>201</v>
      </c>
      <c r="H970" s="0" t="s">
        <v>201</v>
      </c>
      <c r="I970" s="0" t="s">
        <v>202</v>
      </c>
      <c r="J970" s="0" t="s">
        <v>9545</v>
      </c>
      <c r="K970" s="0" t="s">
        <v>9546</v>
      </c>
      <c r="L970" s="0" t="s">
        <v>9547</v>
      </c>
      <c r="M970" s="0" t="s">
        <v>93</v>
      </c>
      <c r="N970" s="0" t="s">
        <v>137</v>
      </c>
      <c r="O970" s="0" t="s">
        <v>201</v>
      </c>
      <c r="P970" s="0" t="s">
        <v>201</v>
      </c>
      <c r="Q970" s="0" t="s">
        <v>202</v>
      </c>
      <c r="R970" s="0" t="s">
        <v>9545</v>
      </c>
      <c r="S970" s="0" t="s">
        <v>9546</v>
      </c>
      <c r="T970" s="0" t="s">
        <v>7043</v>
      </c>
      <c r="U970" s="0" t="s">
        <v>7044</v>
      </c>
      <c r="V970" s="0" t="s">
        <v>764</v>
      </c>
      <c r="W970" s="0" t="s">
        <v>7045</v>
      </c>
      <c r="X970" s="0" t="s">
        <v>7046</v>
      </c>
      <c r="Y970" s="0" t="s">
        <v>7044</v>
      </c>
      <c r="Z970" s="0" t="s">
        <v>9548</v>
      </c>
      <c r="AA970" s="0" t="s">
        <v>9549</v>
      </c>
      <c r="AB970" s="0" t="s">
        <v>9550</v>
      </c>
      <c r="AC970" s="0" t="s">
        <v>62</v>
      </c>
      <c r="AD970" s="0" t="s">
        <v>62</v>
      </c>
      <c r="AE970" s="0" t="s">
        <v>62</v>
      </c>
      <c r="AF970" s="0" t="s">
        <v>9551</v>
      </c>
      <c r="AG970" s="0" t="s">
        <v>9552</v>
      </c>
      <c r="AH970" s="0" t="s">
        <v>9551</v>
      </c>
      <c r="AI970" s="0" t="s">
        <v>9553</v>
      </c>
      <c r="AJ970" s="0" t="s">
        <v>9551</v>
      </c>
      <c r="AK970" s="0" t="s">
        <v>9553</v>
      </c>
      <c r="AL970" s="0" t="s">
        <v>7061</v>
      </c>
    </row>
    <row customHeight="1" ht="11.25">
      <c r="A971" s="0" t="s">
        <v>22</v>
      </c>
      <c r="B971" s="0" t="s">
        <v>48</v>
      </c>
      <c r="C971" s="0" t="s">
        <v>50</v>
      </c>
      <c r="D971" s="0" t="s">
        <v>22</v>
      </c>
      <c r="E971" s="0" t="s">
        <v>4598</v>
      </c>
      <c r="F971" s="0" t="s">
        <v>4556</v>
      </c>
      <c r="G971" s="0" t="s">
        <v>201</v>
      </c>
      <c r="H971" s="0" t="s">
        <v>201</v>
      </c>
      <c r="I971" s="0" t="s">
        <v>202</v>
      </c>
      <c r="J971" s="0" t="s">
        <v>9545</v>
      </c>
      <c r="K971" s="0" t="s">
        <v>9546</v>
      </c>
      <c r="L971" s="0" t="s">
        <v>9547</v>
      </c>
      <c r="M971" s="0" t="s">
        <v>93</v>
      </c>
      <c r="N971" s="0" t="s">
        <v>137</v>
      </c>
      <c r="O971" s="0" t="s">
        <v>201</v>
      </c>
      <c r="P971" s="0" t="s">
        <v>201</v>
      </c>
      <c r="Q971" s="0" t="s">
        <v>202</v>
      </c>
      <c r="R971" s="0" t="s">
        <v>9545</v>
      </c>
      <c r="S971" s="0" t="s">
        <v>9546</v>
      </c>
      <c r="T971" s="0" t="s">
        <v>7043</v>
      </c>
      <c r="U971" s="0" t="s">
        <v>7044</v>
      </c>
      <c r="V971" s="0" t="s">
        <v>764</v>
      </c>
      <c r="W971" s="0" t="s">
        <v>7045</v>
      </c>
      <c r="X971" s="0" t="s">
        <v>7046</v>
      </c>
      <c r="Y971" s="0" t="s">
        <v>7044</v>
      </c>
      <c r="Z971" s="0" t="s">
        <v>9548</v>
      </c>
      <c r="AA971" s="0" t="s">
        <v>9549</v>
      </c>
      <c r="AB971" s="0" t="s">
        <v>9550</v>
      </c>
      <c r="AC971" s="0" t="s">
        <v>62</v>
      </c>
      <c r="AD971" s="0" t="s">
        <v>62</v>
      </c>
      <c r="AE971" s="0" t="s">
        <v>62</v>
      </c>
      <c r="AF971" s="0" t="s">
        <v>9551</v>
      </c>
      <c r="AG971" s="0" t="s">
        <v>9552</v>
      </c>
      <c r="AH971" s="0" t="s">
        <v>9551</v>
      </c>
      <c r="AI971" s="0" t="s">
        <v>9552</v>
      </c>
      <c r="AJ971" s="0" t="s">
        <v>9551</v>
      </c>
      <c r="AK971" s="0" t="s">
        <v>9552</v>
      </c>
      <c r="AL971" s="0" t="s">
        <v>7061</v>
      </c>
    </row>
    <row customHeight="1" ht="11.25">
      <c r="A972" s="0" t="s">
        <v>22</v>
      </c>
      <c r="B972" s="0" t="s">
        <v>48</v>
      </c>
      <c r="C972" s="0" t="s">
        <v>50</v>
      </c>
      <c r="D972" s="0" t="s">
        <v>22</v>
      </c>
      <c r="E972" s="0" t="s">
        <v>9554</v>
      </c>
      <c r="F972" s="0" t="s">
        <v>8396</v>
      </c>
      <c r="G972" s="0" t="s">
        <v>201</v>
      </c>
      <c r="H972" s="0" t="s">
        <v>201</v>
      </c>
      <c r="I972" s="0" t="s">
        <v>202</v>
      </c>
      <c r="J972" s="0" t="s">
        <v>9545</v>
      </c>
      <c r="K972" s="0" t="s">
        <v>9546</v>
      </c>
      <c r="L972" s="0" t="s">
        <v>9555</v>
      </c>
      <c r="M972" s="0" t="s">
        <v>91</v>
      </c>
      <c r="N972" s="0" t="s">
        <v>137</v>
      </c>
      <c r="O972" s="0" t="s">
        <v>201</v>
      </c>
      <c r="P972" s="0" t="s">
        <v>201</v>
      </c>
      <c r="Q972" s="0" t="s">
        <v>202</v>
      </c>
      <c r="R972" s="0" t="s">
        <v>9545</v>
      </c>
      <c r="S972" s="0" t="s">
        <v>9546</v>
      </c>
      <c r="T972" s="0" t="s">
        <v>7043</v>
      </c>
      <c r="U972" s="0" t="s">
        <v>7044</v>
      </c>
      <c r="V972" s="0" t="s">
        <v>764</v>
      </c>
      <c r="W972" s="0" t="s">
        <v>7045</v>
      </c>
      <c r="X972" s="0" t="s">
        <v>7046</v>
      </c>
      <c r="Y972" s="0" t="s">
        <v>7044</v>
      </c>
      <c r="Z972" s="0" t="s">
        <v>9548</v>
      </c>
      <c r="AA972" s="0" t="s">
        <v>9549</v>
      </c>
      <c r="AB972" s="0" t="s">
        <v>9550</v>
      </c>
      <c r="AC972" s="0" t="s">
        <v>19</v>
      </c>
      <c r="AD972" s="0" t="s">
        <v>62</v>
      </c>
      <c r="AE972" s="0" t="s">
        <v>19</v>
      </c>
      <c r="AF972" s="0" t="s">
        <v>22</v>
      </c>
      <c r="AG972" s="0" t="s">
        <v>22</v>
      </c>
      <c r="AH972" s="0" t="s">
        <v>9556</v>
      </c>
      <c r="AI972" s="0" t="s">
        <v>9557</v>
      </c>
      <c r="AJ972" s="0" t="s">
        <v>9556</v>
      </c>
      <c r="AK972" s="0" t="s">
        <v>9557</v>
      </c>
      <c r="AL972" s="0" t="s">
        <v>22</v>
      </c>
    </row>
    <row customHeight="1" ht="11.25">
      <c r="A973" s="0" t="s">
        <v>22</v>
      </c>
      <c r="B973" s="0" t="s">
        <v>48</v>
      </c>
      <c r="C973" s="0" t="s">
        <v>50</v>
      </c>
      <c r="D973" s="0" t="s">
        <v>22</v>
      </c>
      <c r="E973" s="0" t="s">
        <v>9554</v>
      </c>
      <c r="F973" s="0" t="s">
        <v>8396</v>
      </c>
      <c r="G973" s="0" t="s">
        <v>201</v>
      </c>
      <c r="H973" s="0" t="s">
        <v>201</v>
      </c>
      <c r="I973" s="0" t="s">
        <v>202</v>
      </c>
      <c r="J973" s="0" t="s">
        <v>9545</v>
      </c>
      <c r="K973" s="0" t="s">
        <v>9546</v>
      </c>
      <c r="L973" s="0" t="s">
        <v>9555</v>
      </c>
      <c r="M973" s="0" t="s">
        <v>91</v>
      </c>
      <c r="N973" s="0" t="s">
        <v>137</v>
      </c>
      <c r="O973" s="0" t="s">
        <v>201</v>
      </c>
      <c r="P973" s="0" t="s">
        <v>201</v>
      </c>
      <c r="Q973" s="0" t="s">
        <v>202</v>
      </c>
      <c r="R973" s="0" t="s">
        <v>9545</v>
      </c>
      <c r="S973" s="0" t="s">
        <v>9546</v>
      </c>
      <c r="T973" s="0" t="s">
        <v>7043</v>
      </c>
      <c r="U973" s="0" t="s">
        <v>7044</v>
      </c>
      <c r="V973" s="0" t="s">
        <v>764</v>
      </c>
      <c r="W973" s="0" t="s">
        <v>7045</v>
      </c>
      <c r="X973" s="0" t="s">
        <v>7046</v>
      </c>
      <c r="Y973" s="0" t="s">
        <v>7044</v>
      </c>
      <c r="Z973" s="0" t="s">
        <v>9548</v>
      </c>
      <c r="AA973" s="0" t="s">
        <v>9549</v>
      </c>
      <c r="AB973" s="0" t="s">
        <v>9550</v>
      </c>
      <c r="AC973" s="0" t="s">
        <v>19</v>
      </c>
      <c r="AD973" s="0" t="s">
        <v>62</v>
      </c>
      <c r="AE973" s="0" t="s">
        <v>19</v>
      </c>
      <c r="AF973" s="0" t="s">
        <v>22</v>
      </c>
      <c r="AG973" s="0" t="s">
        <v>22</v>
      </c>
      <c r="AH973" s="0" t="s">
        <v>9556</v>
      </c>
      <c r="AI973" s="0" t="s">
        <v>9557</v>
      </c>
      <c r="AJ973" s="0" t="s">
        <v>9556</v>
      </c>
      <c r="AK973" s="0" t="s">
        <v>9557</v>
      </c>
      <c r="AL973" s="0" t="s">
        <v>22</v>
      </c>
    </row>
    <row customHeight="1" ht="11.25">
      <c r="A974" s="0" t="s">
        <v>22</v>
      </c>
      <c r="B974" s="0" t="s">
        <v>48</v>
      </c>
      <c r="C974" s="0" t="s">
        <v>50</v>
      </c>
      <c r="D974" s="0" t="s">
        <v>22</v>
      </c>
      <c r="E974" s="0" t="s">
        <v>4598</v>
      </c>
      <c r="F974" s="0" t="s">
        <v>4556</v>
      </c>
      <c r="G974" s="0" t="s">
        <v>201</v>
      </c>
      <c r="H974" s="0" t="s">
        <v>201</v>
      </c>
      <c r="I974" s="0" t="s">
        <v>202</v>
      </c>
      <c r="J974" s="0" t="s">
        <v>9558</v>
      </c>
      <c r="K974" s="0" t="s">
        <v>9559</v>
      </c>
      <c r="L974" s="0" t="s">
        <v>9560</v>
      </c>
      <c r="M974" s="0" t="s">
        <v>174</v>
      </c>
      <c r="N974" s="0" t="s">
        <v>137</v>
      </c>
      <c r="O974" s="0" t="s">
        <v>201</v>
      </c>
      <c r="P974" s="0" t="s">
        <v>201</v>
      </c>
      <c r="Q974" s="0" t="s">
        <v>202</v>
      </c>
      <c r="R974" s="0" t="s">
        <v>9558</v>
      </c>
      <c r="S974" s="0" t="s">
        <v>9559</v>
      </c>
      <c r="T974" s="0" t="s">
        <v>7043</v>
      </c>
      <c r="U974" s="0" t="s">
        <v>7044</v>
      </c>
      <c r="V974" s="0" t="s">
        <v>764</v>
      </c>
      <c r="W974" s="0" t="s">
        <v>7045</v>
      </c>
      <c r="X974" s="0" t="s">
        <v>7046</v>
      </c>
      <c r="Y974" s="0" t="s">
        <v>7044</v>
      </c>
      <c r="Z974" s="0" t="s">
        <v>9561</v>
      </c>
      <c r="AA974" s="0" t="s">
        <v>9522</v>
      </c>
      <c r="AB974" s="0" t="s">
        <v>9562</v>
      </c>
      <c r="AC974" s="0" t="s">
        <v>62</v>
      </c>
      <c r="AD974" s="0" t="s">
        <v>62</v>
      </c>
      <c r="AE974" s="0" t="s">
        <v>62</v>
      </c>
      <c r="AF974" s="0" t="s">
        <v>4440</v>
      </c>
      <c r="AG974" s="0" t="s">
        <v>7838</v>
      </c>
      <c r="AH974" s="0" t="s">
        <v>4440</v>
      </c>
      <c r="AI974" s="0" t="s">
        <v>9563</v>
      </c>
      <c r="AJ974" s="0" t="s">
        <v>4440</v>
      </c>
      <c r="AK974" s="0" t="s">
        <v>9563</v>
      </c>
      <c r="AL974" s="0" t="s">
        <v>7061</v>
      </c>
    </row>
    <row customHeight="1" ht="11.25">
      <c r="A975" s="0" t="s">
        <v>22</v>
      </c>
      <c r="B975" s="0" t="s">
        <v>48</v>
      </c>
      <c r="C975" s="0" t="s">
        <v>50</v>
      </c>
      <c r="D975" s="0" t="s">
        <v>22</v>
      </c>
      <c r="E975" s="0" t="s">
        <v>4598</v>
      </c>
      <c r="F975" s="0" t="s">
        <v>4556</v>
      </c>
      <c r="G975" s="0" t="s">
        <v>201</v>
      </c>
      <c r="H975" s="0" t="s">
        <v>201</v>
      </c>
      <c r="I975" s="0" t="s">
        <v>202</v>
      </c>
      <c r="J975" s="0" t="s">
        <v>9558</v>
      </c>
      <c r="K975" s="0" t="s">
        <v>9559</v>
      </c>
      <c r="L975" s="0" t="s">
        <v>9560</v>
      </c>
      <c r="M975" s="0" t="s">
        <v>174</v>
      </c>
      <c r="N975" s="0" t="s">
        <v>137</v>
      </c>
      <c r="O975" s="0" t="s">
        <v>201</v>
      </c>
      <c r="P975" s="0" t="s">
        <v>201</v>
      </c>
      <c r="Q975" s="0" t="s">
        <v>202</v>
      </c>
      <c r="R975" s="0" t="s">
        <v>9558</v>
      </c>
      <c r="S975" s="0" t="s">
        <v>9559</v>
      </c>
      <c r="T975" s="0" t="s">
        <v>7043</v>
      </c>
      <c r="U975" s="0" t="s">
        <v>7044</v>
      </c>
      <c r="V975" s="0" t="s">
        <v>764</v>
      </c>
      <c r="W975" s="0" t="s">
        <v>7045</v>
      </c>
      <c r="X975" s="0" t="s">
        <v>7046</v>
      </c>
      <c r="Y975" s="0" t="s">
        <v>7044</v>
      </c>
      <c r="Z975" s="0" t="s">
        <v>9561</v>
      </c>
      <c r="AA975" s="0" t="s">
        <v>9522</v>
      </c>
      <c r="AB975" s="0" t="s">
        <v>9562</v>
      </c>
      <c r="AC975" s="0" t="s">
        <v>62</v>
      </c>
      <c r="AD975" s="0" t="s">
        <v>62</v>
      </c>
      <c r="AE975" s="0" t="s">
        <v>62</v>
      </c>
      <c r="AF975" s="0" t="s">
        <v>4440</v>
      </c>
      <c r="AG975" s="0" t="s">
        <v>7838</v>
      </c>
      <c r="AH975" s="0" t="s">
        <v>4440</v>
      </c>
      <c r="AI975" s="0" t="s">
        <v>7838</v>
      </c>
      <c r="AJ975" s="0" t="s">
        <v>4440</v>
      </c>
      <c r="AK975" s="0" t="s">
        <v>7838</v>
      </c>
      <c r="AL975" s="0" t="s">
        <v>7061</v>
      </c>
    </row>
    <row customHeight="1" ht="11.25">
      <c r="A976" s="0" t="s">
        <v>22</v>
      </c>
      <c r="B976" s="0" t="s">
        <v>48</v>
      </c>
      <c r="C976" s="0" t="s">
        <v>50</v>
      </c>
      <c r="D976" s="0" t="s">
        <v>22</v>
      </c>
      <c r="E976" s="0" t="s">
        <v>7683</v>
      </c>
      <c r="F976" s="0" t="s">
        <v>4556</v>
      </c>
      <c r="G976" s="0" t="s">
        <v>201</v>
      </c>
      <c r="H976" s="0" t="s">
        <v>201</v>
      </c>
      <c r="I976" s="0" t="s">
        <v>202</v>
      </c>
      <c r="J976" s="0" t="s">
        <v>4593</v>
      </c>
      <c r="K976" s="0" t="s">
        <v>4594</v>
      </c>
      <c r="L976" s="0" t="s">
        <v>9564</v>
      </c>
      <c r="M976" s="0" t="s">
        <v>8203</v>
      </c>
      <c r="N976" s="0" t="s">
        <v>137</v>
      </c>
      <c r="O976" s="0" t="s">
        <v>201</v>
      </c>
      <c r="P976" s="0" t="s">
        <v>201</v>
      </c>
      <c r="Q976" s="0" t="s">
        <v>202</v>
      </c>
      <c r="R976" s="0" t="s">
        <v>4593</v>
      </c>
      <c r="S976" s="0" t="s">
        <v>4594</v>
      </c>
      <c r="T976" s="0" t="s">
        <v>7043</v>
      </c>
      <c r="U976" s="0" t="s">
        <v>7044</v>
      </c>
      <c r="V976" s="0" t="s">
        <v>764</v>
      </c>
      <c r="W976" s="0" t="s">
        <v>7045</v>
      </c>
      <c r="X976" s="0" t="s">
        <v>7046</v>
      </c>
      <c r="Y976" s="0" t="s">
        <v>7044</v>
      </c>
      <c r="Z976" s="0" t="s">
        <v>9565</v>
      </c>
      <c r="AA976" s="0" t="s">
        <v>7566</v>
      </c>
      <c r="AB976" s="0" t="s">
        <v>9566</v>
      </c>
      <c r="AC976" s="0" t="s">
        <v>62</v>
      </c>
      <c r="AD976" s="0" t="s">
        <v>62</v>
      </c>
      <c r="AE976" s="0" t="s">
        <v>62</v>
      </c>
      <c r="AF976" s="0" t="s">
        <v>9186</v>
      </c>
      <c r="AG976" s="0" t="s">
        <v>9567</v>
      </c>
      <c r="AH976" s="0" t="s">
        <v>9186</v>
      </c>
      <c r="AI976" s="0" t="s">
        <v>9567</v>
      </c>
      <c r="AJ976" s="0" t="s">
        <v>9186</v>
      </c>
      <c r="AK976" s="0" t="s">
        <v>9567</v>
      </c>
      <c r="AL976" s="0" t="s">
        <v>7061</v>
      </c>
    </row>
    <row customHeight="1" ht="11.25">
      <c r="A977" s="0" t="s">
        <v>22</v>
      </c>
      <c r="B977" s="0" t="s">
        <v>48</v>
      </c>
      <c r="C977" s="0" t="s">
        <v>50</v>
      </c>
      <c r="D977" s="0" t="s">
        <v>22</v>
      </c>
      <c r="E977" s="0" t="s">
        <v>7683</v>
      </c>
      <c r="F977" s="0" t="s">
        <v>4556</v>
      </c>
      <c r="G977" s="0" t="s">
        <v>201</v>
      </c>
      <c r="H977" s="0" t="s">
        <v>201</v>
      </c>
      <c r="I977" s="0" t="s">
        <v>202</v>
      </c>
      <c r="J977" s="0" t="s">
        <v>4593</v>
      </c>
      <c r="K977" s="0" t="s">
        <v>4594</v>
      </c>
      <c r="L977" s="0" t="s">
        <v>9564</v>
      </c>
      <c r="M977" s="0" t="s">
        <v>8203</v>
      </c>
      <c r="N977" s="0" t="s">
        <v>137</v>
      </c>
      <c r="O977" s="0" t="s">
        <v>201</v>
      </c>
      <c r="P977" s="0" t="s">
        <v>201</v>
      </c>
      <c r="Q977" s="0" t="s">
        <v>202</v>
      </c>
      <c r="R977" s="0" t="s">
        <v>4593</v>
      </c>
      <c r="S977" s="0" t="s">
        <v>4594</v>
      </c>
      <c r="T977" s="0" t="s">
        <v>7043</v>
      </c>
      <c r="U977" s="0" t="s">
        <v>7044</v>
      </c>
      <c r="V977" s="0" t="s">
        <v>764</v>
      </c>
      <c r="W977" s="0" t="s">
        <v>7045</v>
      </c>
      <c r="X977" s="0" t="s">
        <v>7046</v>
      </c>
      <c r="Y977" s="0" t="s">
        <v>7044</v>
      </c>
      <c r="Z977" s="0" t="s">
        <v>9565</v>
      </c>
      <c r="AA977" s="0" t="s">
        <v>7566</v>
      </c>
      <c r="AB977" s="0" t="s">
        <v>9566</v>
      </c>
      <c r="AC977" s="0" t="s">
        <v>62</v>
      </c>
      <c r="AD977" s="0" t="s">
        <v>62</v>
      </c>
      <c r="AE977" s="0" t="s">
        <v>62</v>
      </c>
      <c r="AF977" s="0" t="s">
        <v>9186</v>
      </c>
      <c r="AG977" s="0" t="s">
        <v>9567</v>
      </c>
      <c r="AH977" s="0" t="s">
        <v>9186</v>
      </c>
      <c r="AI977" s="0" t="s">
        <v>9567</v>
      </c>
      <c r="AJ977" s="0" t="s">
        <v>9186</v>
      </c>
      <c r="AK977" s="0" t="s">
        <v>9567</v>
      </c>
      <c r="AL977" s="0" t="s">
        <v>7061</v>
      </c>
    </row>
    <row customHeight="1" ht="11.25">
      <c r="A978" s="0" t="s">
        <v>22</v>
      </c>
      <c r="B978" s="0" t="s">
        <v>48</v>
      </c>
      <c r="C978" s="0" t="s">
        <v>50</v>
      </c>
      <c r="D978" s="0" t="s">
        <v>22</v>
      </c>
      <c r="E978" s="0" t="s">
        <v>4592</v>
      </c>
      <c r="F978" s="0" t="s">
        <v>4556</v>
      </c>
      <c r="G978" s="0" t="s">
        <v>201</v>
      </c>
      <c r="H978" s="0" t="s">
        <v>201</v>
      </c>
      <c r="I978" s="0" t="s">
        <v>202</v>
      </c>
      <c r="J978" s="0" t="s">
        <v>4593</v>
      </c>
      <c r="K978" s="0" t="s">
        <v>4594</v>
      </c>
      <c r="L978" s="0" t="s">
        <v>4595</v>
      </c>
      <c r="M978" s="0" t="s">
        <v>4596</v>
      </c>
      <c r="N978" s="0" t="s">
        <v>137</v>
      </c>
      <c r="O978" s="0" t="s">
        <v>201</v>
      </c>
      <c r="P978" s="0" t="s">
        <v>201</v>
      </c>
      <c r="Q978" s="0" t="s">
        <v>202</v>
      </c>
      <c r="R978" s="0" t="s">
        <v>4593</v>
      </c>
      <c r="S978" s="0" t="s">
        <v>4594</v>
      </c>
      <c r="T978" s="0" t="s">
        <v>7310</v>
      </c>
      <c r="U978" s="0" t="s">
        <v>7044</v>
      </c>
      <c r="V978" s="0" t="s">
        <v>764</v>
      </c>
      <c r="W978" s="0" t="s">
        <v>7045</v>
      </c>
      <c r="X978" s="0" t="s">
        <v>7046</v>
      </c>
      <c r="Y978" s="0" t="s">
        <v>7044</v>
      </c>
      <c r="Z978" s="0" t="s">
        <v>9568</v>
      </c>
      <c r="AA978" s="0" t="s">
        <v>9569</v>
      </c>
      <c r="AB978" s="0" t="s">
        <v>9570</v>
      </c>
      <c r="AC978" s="0" t="s">
        <v>62</v>
      </c>
      <c r="AD978" s="0" t="s">
        <v>62</v>
      </c>
      <c r="AE978" s="0" t="s">
        <v>62</v>
      </c>
      <c r="AF978" s="0" t="s">
        <v>9571</v>
      </c>
      <c r="AG978" s="0" t="s">
        <v>9572</v>
      </c>
      <c r="AH978" s="0" t="s">
        <v>9573</v>
      </c>
      <c r="AI978" s="0" t="s">
        <v>9574</v>
      </c>
      <c r="AJ978" s="0" t="s">
        <v>9573</v>
      </c>
      <c r="AK978" s="0" t="s">
        <v>9574</v>
      </c>
      <c r="AL978" s="0" t="s">
        <v>7061</v>
      </c>
    </row>
    <row customHeight="1" ht="11.25">
      <c r="A979" s="0" t="s">
        <v>22</v>
      </c>
      <c r="B979" s="0" t="s">
        <v>48</v>
      </c>
      <c r="C979" s="0" t="s">
        <v>50</v>
      </c>
      <c r="D979" s="0" t="s">
        <v>22</v>
      </c>
      <c r="E979" s="0" t="s">
        <v>4592</v>
      </c>
      <c r="F979" s="0" t="s">
        <v>4556</v>
      </c>
      <c r="G979" s="0" t="s">
        <v>201</v>
      </c>
      <c r="H979" s="0" t="s">
        <v>201</v>
      </c>
      <c r="I979" s="0" t="s">
        <v>202</v>
      </c>
      <c r="J979" s="0" t="s">
        <v>4593</v>
      </c>
      <c r="K979" s="0" t="s">
        <v>4594</v>
      </c>
      <c r="L979" s="0" t="s">
        <v>4595</v>
      </c>
      <c r="M979" s="0" t="s">
        <v>4596</v>
      </c>
      <c r="N979" s="0" t="s">
        <v>137</v>
      </c>
      <c r="O979" s="0" t="s">
        <v>201</v>
      </c>
      <c r="P979" s="0" t="s">
        <v>201</v>
      </c>
      <c r="Q979" s="0" t="s">
        <v>202</v>
      </c>
      <c r="R979" s="0" t="s">
        <v>4593</v>
      </c>
      <c r="S979" s="0" t="s">
        <v>4594</v>
      </c>
      <c r="T979" s="0" t="s">
        <v>7310</v>
      </c>
      <c r="U979" s="0" t="s">
        <v>7044</v>
      </c>
      <c r="V979" s="0" t="s">
        <v>764</v>
      </c>
      <c r="W979" s="0" t="s">
        <v>7045</v>
      </c>
      <c r="X979" s="0" t="s">
        <v>7046</v>
      </c>
      <c r="Y979" s="0" t="s">
        <v>7044</v>
      </c>
      <c r="Z979" s="0" t="s">
        <v>9568</v>
      </c>
      <c r="AA979" s="0" t="s">
        <v>9569</v>
      </c>
      <c r="AB979" s="0" t="s">
        <v>9570</v>
      </c>
      <c r="AC979" s="0" t="s">
        <v>62</v>
      </c>
      <c r="AD979" s="0" t="s">
        <v>62</v>
      </c>
      <c r="AE979" s="0" t="s">
        <v>62</v>
      </c>
      <c r="AF979" s="0" t="s">
        <v>7293</v>
      </c>
      <c r="AG979" s="0" t="s">
        <v>9572</v>
      </c>
      <c r="AH979" s="0" t="s">
        <v>7293</v>
      </c>
      <c r="AI979" s="0" t="s">
        <v>9572</v>
      </c>
      <c r="AJ979" s="0" t="s">
        <v>7293</v>
      </c>
      <c r="AK979" s="0" t="s">
        <v>9572</v>
      </c>
      <c r="AL979" s="0" t="s">
        <v>7061</v>
      </c>
    </row>
    <row customHeight="1" ht="11.25">
      <c r="A980" s="0" t="s">
        <v>22</v>
      </c>
      <c r="B980" s="0" t="s">
        <v>48</v>
      </c>
      <c r="C980" s="0" t="s">
        <v>50</v>
      </c>
      <c r="D980" s="0" t="s">
        <v>22</v>
      </c>
      <c r="E980" s="0" t="s">
        <v>9575</v>
      </c>
      <c r="F980" s="0" t="s">
        <v>4556</v>
      </c>
      <c r="G980" s="0" t="s">
        <v>201</v>
      </c>
      <c r="H980" s="0" t="s">
        <v>201</v>
      </c>
      <c r="I980" s="0" t="s">
        <v>202</v>
      </c>
      <c r="J980" s="0" t="s">
        <v>4593</v>
      </c>
      <c r="K980" s="0" t="s">
        <v>4594</v>
      </c>
      <c r="L980" s="0" t="s">
        <v>4595</v>
      </c>
      <c r="M980" s="0" t="s">
        <v>9576</v>
      </c>
      <c r="N980" s="0" t="s">
        <v>137</v>
      </c>
      <c r="O980" s="0" t="s">
        <v>201</v>
      </c>
      <c r="P980" s="0" t="s">
        <v>201</v>
      </c>
      <c r="Q980" s="0" t="s">
        <v>202</v>
      </c>
      <c r="R980" s="0" t="s">
        <v>4593</v>
      </c>
      <c r="S980" s="0" t="s">
        <v>4594</v>
      </c>
      <c r="T980" s="0" t="s">
        <v>7310</v>
      </c>
      <c r="U980" s="0" t="s">
        <v>7044</v>
      </c>
      <c r="V980" s="0" t="s">
        <v>764</v>
      </c>
      <c r="W980" s="0" t="s">
        <v>7045</v>
      </c>
      <c r="X980" s="0" t="s">
        <v>7046</v>
      </c>
      <c r="Y980" s="0" t="s">
        <v>7044</v>
      </c>
      <c r="Z980" s="0" t="s">
        <v>9568</v>
      </c>
      <c r="AA980" s="0" t="s">
        <v>9569</v>
      </c>
      <c r="AB980" s="0" t="s">
        <v>9570</v>
      </c>
      <c r="AC980" s="0" t="s">
        <v>62</v>
      </c>
      <c r="AD980" s="0" t="s">
        <v>62</v>
      </c>
      <c r="AE980" s="0" t="s">
        <v>62</v>
      </c>
      <c r="AF980" s="0" t="s">
        <v>7274</v>
      </c>
      <c r="AG980" s="0" t="s">
        <v>9577</v>
      </c>
      <c r="AH980" s="0" t="s">
        <v>9578</v>
      </c>
      <c r="AI980" s="0" t="s">
        <v>8675</v>
      </c>
      <c r="AJ980" s="0" t="s">
        <v>9578</v>
      </c>
      <c r="AK980" s="0" t="s">
        <v>8675</v>
      </c>
      <c r="AL980" s="0" t="s">
        <v>7061</v>
      </c>
    </row>
    <row customHeight="1" ht="11.25">
      <c r="A981" s="0" t="s">
        <v>22</v>
      </c>
      <c r="B981" s="0" t="s">
        <v>48</v>
      </c>
      <c r="C981" s="0" t="s">
        <v>50</v>
      </c>
      <c r="D981" s="0" t="s">
        <v>22</v>
      </c>
      <c r="E981" s="0" t="s">
        <v>9575</v>
      </c>
      <c r="F981" s="0" t="s">
        <v>4556</v>
      </c>
      <c r="G981" s="0" t="s">
        <v>201</v>
      </c>
      <c r="H981" s="0" t="s">
        <v>201</v>
      </c>
      <c r="I981" s="0" t="s">
        <v>202</v>
      </c>
      <c r="J981" s="0" t="s">
        <v>4593</v>
      </c>
      <c r="K981" s="0" t="s">
        <v>4594</v>
      </c>
      <c r="L981" s="0" t="s">
        <v>4595</v>
      </c>
      <c r="M981" s="0" t="s">
        <v>9576</v>
      </c>
      <c r="N981" s="0" t="s">
        <v>137</v>
      </c>
      <c r="O981" s="0" t="s">
        <v>201</v>
      </c>
      <c r="P981" s="0" t="s">
        <v>201</v>
      </c>
      <c r="Q981" s="0" t="s">
        <v>202</v>
      </c>
      <c r="R981" s="0" t="s">
        <v>4593</v>
      </c>
      <c r="S981" s="0" t="s">
        <v>4594</v>
      </c>
      <c r="T981" s="0" t="s">
        <v>7310</v>
      </c>
      <c r="U981" s="0" t="s">
        <v>7044</v>
      </c>
      <c r="V981" s="0" t="s">
        <v>764</v>
      </c>
      <c r="W981" s="0" t="s">
        <v>7045</v>
      </c>
      <c r="X981" s="0" t="s">
        <v>7046</v>
      </c>
      <c r="Y981" s="0" t="s">
        <v>7044</v>
      </c>
      <c r="Z981" s="0" t="s">
        <v>9568</v>
      </c>
      <c r="AA981" s="0" t="s">
        <v>9569</v>
      </c>
      <c r="AB981" s="0" t="s">
        <v>9570</v>
      </c>
      <c r="AC981" s="0" t="s">
        <v>62</v>
      </c>
      <c r="AD981" s="0" t="s">
        <v>62</v>
      </c>
      <c r="AE981" s="0" t="s">
        <v>62</v>
      </c>
      <c r="AF981" s="0" t="s">
        <v>7274</v>
      </c>
      <c r="AG981" s="0" t="s">
        <v>9577</v>
      </c>
      <c r="AH981" s="0" t="s">
        <v>7274</v>
      </c>
      <c r="AI981" s="0" t="s">
        <v>9577</v>
      </c>
      <c r="AJ981" s="0" t="s">
        <v>7274</v>
      </c>
      <c r="AK981" s="0" t="s">
        <v>9577</v>
      </c>
      <c r="AL981" s="0" t="s">
        <v>7061</v>
      </c>
    </row>
    <row customHeight="1" ht="11.25">
      <c r="A982" s="0" t="s">
        <v>22</v>
      </c>
      <c r="B982" s="0" t="s">
        <v>48</v>
      </c>
      <c r="C982" s="0" t="s">
        <v>50</v>
      </c>
      <c r="D982" s="0" t="s">
        <v>22</v>
      </c>
      <c r="E982" s="0" t="s">
        <v>9579</v>
      </c>
      <c r="F982" s="0" t="s">
        <v>4556</v>
      </c>
      <c r="G982" s="0" t="s">
        <v>201</v>
      </c>
      <c r="H982" s="0" t="s">
        <v>201</v>
      </c>
      <c r="I982" s="0" t="s">
        <v>202</v>
      </c>
      <c r="J982" s="0" t="s">
        <v>4593</v>
      </c>
      <c r="K982" s="0" t="s">
        <v>4594</v>
      </c>
      <c r="L982" s="0" t="s">
        <v>9580</v>
      </c>
      <c r="M982" s="0" t="s">
        <v>9576</v>
      </c>
      <c r="N982" s="0" t="s">
        <v>137</v>
      </c>
      <c r="O982" s="0" t="s">
        <v>201</v>
      </c>
      <c r="P982" s="0" t="s">
        <v>201</v>
      </c>
      <c r="Q982" s="0" t="s">
        <v>202</v>
      </c>
      <c r="R982" s="0" t="s">
        <v>4593</v>
      </c>
      <c r="S982" s="0" t="s">
        <v>4594</v>
      </c>
      <c r="T982" s="0" t="s">
        <v>7310</v>
      </c>
      <c r="U982" s="0" t="s">
        <v>7044</v>
      </c>
      <c r="V982" s="0" t="s">
        <v>764</v>
      </c>
      <c r="W982" s="0" t="s">
        <v>7045</v>
      </c>
      <c r="X982" s="0" t="s">
        <v>7046</v>
      </c>
      <c r="Y982" s="0" t="s">
        <v>7044</v>
      </c>
      <c r="Z982" s="0" t="s">
        <v>9581</v>
      </c>
      <c r="AA982" s="0" t="s">
        <v>9569</v>
      </c>
      <c r="AB982" s="0" t="s">
        <v>9582</v>
      </c>
      <c r="AC982" s="0" t="s">
        <v>62</v>
      </c>
      <c r="AD982" s="0" t="s">
        <v>62</v>
      </c>
      <c r="AE982" s="0" t="s">
        <v>62</v>
      </c>
      <c r="AF982" s="0" t="s">
        <v>9583</v>
      </c>
      <c r="AG982" s="0" t="s">
        <v>9584</v>
      </c>
      <c r="AH982" s="0" t="s">
        <v>9583</v>
      </c>
      <c r="AI982" s="0" t="s">
        <v>9584</v>
      </c>
      <c r="AJ982" s="0" t="s">
        <v>9583</v>
      </c>
      <c r="AK982" s="0" t="s">
        <v>9584</v>
      </c>
      <c r="AL982" s="0" t="s">
        <v>7061</v>
      </c>
    </row>
    <row customHeight="1" ht="11.25">
      <c r="A983" s="0" t="s">
        <v>22</v>
      </c>
      <c r="B983" s="0" t="s">
        <v>48</v>
      </c>
      <c r="C983" s="0" t="s">
        <v>50</v>
      </c>
      <c r="D983" s="0" t="s">
        <v>22</v>
      </c>
      <c r="E983" s="0" t="s">
        <v>9579</v>
      </c>
      <c r="F983" s="0" t="s">
        <v>4556</v>
      </c>
      <c r="G983" s="0" t="s">
        <v>201</v>
      </c>
      <c r="H983" s="0" t="s">
        <v>201</v>
      </c>
      <c r="I983" s="0" t="s">
        <v>202</v>
      </c>
      <c r="J983" s="0" t="s">
        <v>4593</v>
      </c>
      <c r="K983" s="0" t="s">
        <v>4594</v>
      </c>
      <c r="L983" s="0" t="s">
        <v>9580</v>
      </c>
      <c r="M983" s="0" t="s">
        <v>9576</v>
      </c>
      <c r="N983" s="0" t="s">
        <v>137</v>
      </c>
      <c r="O983" s="0" t="s">
        <v>201</v>
      </c>
      <c r="P983" s="0" t="s">
        <v>201</v>
      </c>
      <c r="Q983" s="0" t="s">
        <v>202</v>
      </c>
      <c r="R983" s="0" t="s">
        <v>4593</v>
      </c>
      <c r="S983" s="0" t="s">
        <v>4594</v>
      </c>
      <c r="T983" s="0" t="s">
        <v>7310</v>
      </c>
      <c r="U983" s="0" t="s">
        <v>7044</v>
      </c>
      <c r="V983" s="0" t="s">
        <v>764</v>
      </c>
      <c r="W983" s="0" t="s">
        <v>7045</v>
      </c>
      <c r="X983" s="0" t="s">
        <v>7046</v>
      </c>
      <c r="Y983" s="0" t="s">
        <v>7044</v>
      </c>
      <c r="Z983" s="0" t="s">
        <v>9581</v>
      </c>
      <c r="AA983" s="0" t="s">
        <v>9569</v>
      </c>
      <c r="AB983" s="0" t="s">
        <v>9582</v>
      </c>
      <c r="AC983" s="0" t="s">
        <v>62</v>
      </c>
      <c r="AD983" s="0" t="s">
        <v>62</v>
      </c>
      <c r="AE983" s="0" t="s">
        <v>62</v>
      </c>
      <c r="AF983" s="0" t="s">
        <v>8004</v>
      </c>
      <c r="AG983" s="0" t="s">
        <v>9584</v>
      </c>
      <c r="AH983" s="0" t="s">
        <v>8004</v>
      </c>
      <c r="AI983" s="0" t="s">
        <v>8004</v>
      </c>
      <c r="AJ983" s="0" t="s">
        <v>8004</v>
      </c>
      <c r="AK983" s="0" t="s">
        <v>8004</v>
      </c>
      <c r="AL983" s="0" t="s">
        <v>7061</v>
      </c>
    </row>
    <row customHeight="1" ht="11.25">
      <c r="A984" s="0" t="s">
        <v>22</v>
      </c>
      <c r="B984" s="0" t="s">
        <v>48</v>
      </c>
      <c r="C984" s="0" t="s">
        <v>50</v>
      </c>
      <c r="D984" s="0" t="s">
        <v>22</v>
      </c>
      <c r="E984" s="0" t="s">
        <v>2301</v>
      </c>
      <c r="F984" s="0" t="s">
        <v>4556</v>
      </c>
      <c r="G984" s="0" t="s">
        <v>201</v>
      </c>
      <c r="H984" s="0" t="s">
        <v>201</v>
      </c>
      <c r="I984" s="0" t="s">
        <v>202</v>
      </c>
      <c r="J984" s="0" t="s">
        <v>4593</v>
      </c>
      <c r="K984" s="0" t="s">
        <v>4594</v>
      </c>
      <c r="L984" s="0" t="s">
        <v>9172</v>
      </c>
      <c r="M984" s="0" t="s">
        <v>4608</v>
      </c>
      <c r="N984" s="0" t="s">
        <v>137</v>
      </c>
      <c r="O984" s="0" t="s">
        <v>201</v>
      </c>
      <c r="P984" s="0" t="s">
        <v>201</v>
      </c>
      <c r="Q984" s="0" t="s">
        <v>202</v>
      </c>
      <c r="R984" s="0" t="s">
        <v>4593</v>
      </c>
      <c r="S984" s="0" t="s">
        <v>4594</v>
      </c>
      <c r="T984" s="0" t="s">
        <v>7043</v>
      </c>
      <c r="U984" s="0" t="s">
        <v>7044</v>
      </c>
      <c r="V984" s="0" t="s">
        <v>764</v>
      </c>
      <c r="W984" s="0" t="s">
        <v>7045</v>
      </c>
      <c r="X984" s="0" t="s">
        <v>7046</v>
      </c>
      <c r="Y984" s="0" t="s">
        <v>7044</v>
      </c>
      <c r="Z984" s="0" t="s">
        <v>9585</v>
      </c>
      <c r="AA984" s="0" t="s">
        <v>8156</v>
      </c>
      <c r="AB984" s="0" t="s">
        <v>9586</v>
      </c>
      <c r="AC984" s="0" t="s">
        <v>62</v>
      </c>
      <c r="AD984" s="0" t="s">
        <v>62</v>
      </c>
      <c r="AE984" s="0" t="s">
        <v>62</v>
      </c>
      <c r="AF984" s="0" t="s">
        <v>9587</v>
      </c>
      <c r="AG984" s="0" t="s">
        <v>9421</v>
      </c>
      <c r="AH984" s="0" t="s">
        <v>9587</v>
      </c>
      <c r="AI984" s="0" t="s">
        <v>9588</v>
      </c>
      <c r="AJ984" s="0" t="s">
        <v>9587</v>
      </c>
      <c r="AK984" s="0" t="s">
        <v>9588</v>
      </c>
      <c r="AL984" s="0" t="s">
        <v>7061</v>
      </c>
    </row>
    <row customHeight="1" ht="11.25">
      <c r="A985" s="0" t="s">
        <v>22</v>
      </c>
      <c r="B985" s="0" t="s">
        <v>48</v>
      </c>
      <c r="C985" s="0" t="s">
        <v>50</v>
      </c>
      <c r="D985" s="0" t="s">
        <v>22</v>
      </c>
      <c r="E985" s="0" t="s">
        <v>2301</v>
      </c>
      <c r="F985" s="0" t="s">
        <v>4556</v>
      </c>
      <c r="G985" s="0" t="s">
        <v>201</v>
      </c>
      <c r="H985" s="0" t="s">
        <v>201</v>
      </c>
      <c r="I985" s="0" t="s">
        <v>202</v>
      </c>
      <c r="J985" s="0" t="s">
        <v>4593</v>
      </c>
      <c r="K985" s="0" t="s">
        <v>4594</v>
      </c>
      <c r="L985" s="0" t="s">
        <v>9172</v>
      </c>
      <c r="M985" s="0" t="s">
        <v>4608</v>
      </c>
      <c r="N985" s="0" t="s">
        <v>137</v>
      </c>
      <c r="O985" s="0" t="s">
        <v>201</v>
      </c>
      <c r="P985" s="0" t="s">
        <v>201</v>
      </c>
      <c r="Q985" s="0" t="s">
        <v>202</v>
      </c>
      <c r="R985" s="0" t="s">
        <v>4593</v>
      </c>
      <c r="S985" s="0" t="s">
        <v>4594</v>
      </c>
      <c r="T985" s="0" t="s">
        <v>7043</v>
      </c>
      <c r="U985" s="0" t="s">
        <v>7044</v>
      </c>
      <c r="V985" s="0" t="s">
        <v>764</v>
      </c>
      <c r="W985" s="0" t="s">
        <v>7045</v>
      </c>
      <c r="X985" s="0" t="s">
        <v>7046</v>
      </c>
      <c r="Y985" s="0" t="s">
        <v>7044</v>
      </c>
      <c r="Z985" s="0" t="s">
        <v>9585</v>
      </c>
      <c r="AA985" s="0" t="s">
        <v>8156</v>
      </c>
      <c r="AB985" s="0" t="s">
        <v>9586</v>
      </c>
      <c r="AC985" s="0" t="s">
        <v>62</v>
      </c>
      <c r="AD985" s="0" t="s">
        <v>62</v>
      </c>
      <c r="AE985" s="0" t="s">
        <v>62</v>
      </c>
      <c r="AF985" s="0" t="s">
        <v>9587</v>
      </c>
      <c r="AG985" s="0" t="s">
        <v>9421</v>
      </c>
      <c r="AH985" s="0" t="s">
        <v>9587</v>
      </c>
      <c r="AI985" s="0" t="s">
        <v>9421</v>
      </c>
      <c r="AJ985" s="0" t="s">
        <v>9587</v>
      </c>
      <c r="AK985" s="0" t="s">
        <v>9421</v>
      </c>
      <c r="AL985" s="0" t="s">
        <v>7061</v>
      </c>
    </row>
    <row customHeight="1" ht="11.25">
      <c r="A986" s="0" t="s">
        <v>22</v>
      </c>
      <c r="B986" s="0" t="s">
        <v>48</v>
      </c>
      <c r="C986" s="0" t="s">
        <v>50</v>
      </c>
      <c r="D986" s="0" t="s">
        <v>22</v>
      </c>
      <c r="E986" s="0" t="s">
        <v>4598</v>
      </c>
      <c r="F986" s="0" t="s">
        <v>4556</v>
      </c>
      <c r="G986" s="0" t="s">
        <v>201</v>
      </c>
      <c r="H986" s="0" t="s">
        <v>201</v>
      </c>
      <c r="I986" s="0" t="s">
        <v>202</v>
      </c>
      <c r="J986" s="0" t="s">
        <v>9589</v>
      </c>
      <c r="K986" s="0" t="s">
        <v>9590</v>
      </c>
      <c r="L986" s="0" t="s">
        <v>9591</v>
      </c>
      <c r="M986" s="0" t="s">
        <v>8057</v>
      </c>
      <c r="N986" s="0" t="s">
        <v>137</v>
      </c>
      <c r="O986" s="0" t="s">
        <v>201</v>
      </c>
      <c r="P986" s="0" t="s">
        <v>201</v>
      </c>
      <c r="Q986" s="0" t="s">
        <v>202</v>
      </c>
      <c r="R986" s="0" t="s">
        <v>9589</v>
      </c>
      <c r="S986" s="0" t="s">
        <v>9590</v>
      </c>
      <c r="T986" s="0" t="s">
        <v>7043</v>
      </c>
      <c r="U986" s="0" t="s">
        <v>7044</v>
      </c>
      <c r="V986" s="0" t="s">
        <v>764</v>
      </c>
      <c r="W986" s="0" t="s">
        <v>7045</v>
      </c>
      <c r="X986" s="0" t="s">
        <v>7046</v>
      </c>
      <c r="Y986" s="0" t="s">
        <v>7044</v>
      </c>
      <c r="Z986" s="0" t="s">
        <v>9592</v>
      </c>
      <c r="AA986" s="0" t="s">
        <v>9522</v>
      </c>
      <c r="AB986" s="0" t="s">
        <v>9593</v>
      </c>
      <c r="AC986" s="0" t="s">
        <v>62</v>
      </c>
      <c r="AD986" s="0" t="s">
        <v>62</v>
      </c>
      <c r="AE986" s="0" t="s">
        <v>62</v>
      </c>
      <c r="AF986" s="0" t="s">
        <v>9594</v>
      </c>
      <c r="AG986" s="0" t="s">
        <v>9595</v>
      </c>
      <c r="AH986" s="0" t="s">
        <v>9594</v>
      </c>
      <c r="AI986" s="0" t="s">
        <v>9595</v>
      </c>
      <c r="AJ986" s="0" t="s">
        <v>9594</v>
      </c>
      <c r="AK986" s="0" t="s">
        <v>9595</v>
      </c>
      <c r="AL986" s="0" t="s">
        <v>7061</v>
      </c>
    </row>
    <row customHeight="1" ht="11.25">
      <c r="A987" s="0" t="s">
        <v>22</v>
      </c>
      <c r="B987" s="0" t="s">
        <v>48</v>
      </c>
      <c r="C987" s="0" t="s">
        <v>50</v>
      </c>
      <c r="D987" s="0" t="s">
        <v>22</v>
      </c>
      <c r="E987" s="0" t="s">
        <v>4598</v>
      </c>
      <c r="F987" s="0" t="s">
        <v>4556</v>
      </c>
      <c r="G987" s="0" t="s">
        <v>201</v>
      </c>
      <c r="H987" s="0" t="s">
        <v>201</v>
      </c>
      <c r="I987" s="0" t="s">
        <v>202</v>
      </c>
      <c r="J987" s="0" t="s">
        <v>9589</v>
      </c>
      <c r="K987" s="0" t="s">
        <v>9590</v>
      </c>
      <c r="L987" s="0" t="s">
        <v>9591</v>
      </c>
      <c r="M987" s="0" t="s">
        <v>8057</v>
      </c>
      <c r="N987" s="0" t="s">
        <v>137</v>
      </c>
      <c r="O987" s="0" t="s">
        <v>201</v>
      </c>
      <c r="P987" s="0" t="s">
        <v>201</v>
      </c>
      <c r="Q987" s="0" t="s">
        <v>202</v>
      </c>
      <c r="R987" s="0" t="s">
        <v>9589</v>
      </c>
      <c r="S987" s="0" t="s">
        <v>9590</v>
      </c>
      <c r="T987" s="0" t="s">
        <v>7043</v>
      </c>
      <c r="U987" s="0" t="s">
        <v>7044</v>
      </c>
      <c r="V987" s="0" t="s">
        <v>764</v>
      </c>
      <c r="W987" s="0" t="s">
        <v>7045</v>
      </c>
      <c r="X987" s="0" t="s">
        <v>7046</v>
      </c>
      <c r="Y987" s="0" t="s">
        <v>7044</v>
      </c>
      <c r="Z987" s="0" t="s">
        <v>9592</v>
      </c>
      <c r="AA987" s="0" t="s">
        <v>9522</v>
      </c>
      <c r="AB987" s="0" t="s">
        <v>9593</v>
      </c>
      <c r="AC987" s="0" t="s">
        <v>62</v>
      </c>
      <c r="AD987" s="0" t="s">
        <v>62</v>
      </c>
      <c r="AE987" s="0" t="s">
        <v>62</v>
      </c>
      <c r="AF987" s="0" t="s">
        <v>9594</v>
      </c>
      <c r="AG987" s="0" t="s">
        <v>9595</v>
      </c>
      <c r="AH987" s="0" t="s">
        <v>9594</v>
      </c>
      <c r="AI987" s="0" t="s">
        <v>9595</v>
      </c>
      <c r="AJ987" s="0" t="s">
        <v>9594</v>
      </c>
      <c r="AK987" s="0" t="s">
        <v>9595</v>
      </c>
      <c r="AL987" s="0" t="s">
        <v>7061</v>
      </c>
    </row>
    <row customHeight="1" ht="11.25">
      <c r="A988" s="0" t="s">
        <v>22</v>
      </c>
      <c r="B988" s="0" t="s">
        <v>48</v>
      </c>
      <c r="C988" s="0" t="s">
        <v>50</v>
      </c>
      <c r="D988" s="0" t="s">
        <v>22</v>
      </c>
      <c r="E988" s="0" t="s">
        <v>7056</v>
      </c>
      <c r="F988" s="0" t="s">
        <v>4556</v>
      </c>
      <c r="G988" s="0" t="s">
        <v>201</v>
      </c>
      <c r="H988" s="0" t="s">
        <v>201</v>
      </c>
      <c r="I988" s="0" t="s">
        <v>202</v>
      </c>
      <c r="J988" s="0" t="s">
        <v>9589</v>
      </c>
      <c r="K988" s="0" t="s">
        <v>9590</v>
      </c>
      <c r="L988" s="0" t="s">
        <v>7133</v>
      </c>
      <c r="M988" s="0" t="s">
        <v>4643</v>
      </c>
      <c r="N988" s="0" t="s">
        <v>137</v>
      </c>
      <c r="O988" s="0" t="s">
        <v>201</v>
      </c>
      <c r="P988" s="0" t="s">
        <v>201</v>
      </c>
      <c r="Q988" s="0" t="s">
        <v>202</v>
      </c>
      <c r="R988" s="0" t="s">
        <v>9589</v>
      </c>
      <c r="S988" s="0" t="s">
        <v>9590</v>
      </c>
      <c r="T988" s="0" t="s">
        <v>7043</v>
      </c>
      <c r="U988" s="0" t="s">
        <v>7044</v>
      </c>
      <c r="V988" s="0" t="s">
        <v>764</v>
      </c>
      <c r="W988" s="0" t="s">
        <v>7045</v>
      </c>
      <c r="X988" s="0" t="s">
        <v>7046</v>
      </c>
      <c r="Y988" s="0" t="s">
        <v>7044</v>
      </c>
      <c r="Z988" s="0" t="s">
        <v>9592</v>
      </c>
      <c r="AA988" s="0" t="s">
        <v>9522</v>
      </c>
      <c r="AB988" s="0" t="s">
        <v>9593</v>
      </c>
      <c r="AC988" s="0" t="s">
        <v>62</v>
      </c>
      <c r="AD988" s="0" t="s">
        <v>62</v>
      </c>
      <c r="AE988" s="0" t="s">
        <v>62</v>
      </c>
      <c r="AF988" s="0" t="s">
        <v>8675</v>
      </c>
      <c r="AG988" s="0" t="s">
        <v>9596</v>
      </c>
      <c r="AH988" s="0" t="s">
        <v>8675</v>
      </c>
      <c r="AI988" s="0" t="s">
        <v>9596</v>
      </c>
      <c r="AJ988" s="0" t="s">
        <v>8675</v>
      </c>
      <c r="AK988" s="0" t="s">
        <v>9596</v>
      </c>
      <c r="AL988" s="0" t="s">
        <v>7061</v>
      </c>
    </row>
    <row customHeight="1" ht="11.25">
      <c r="A989" s="0" t="s">
        <v>22</v>
      </c>
      <c r="B989" s="0" t="s">
        <v>48</v>
      </c>
      <c r="C989" s="0" t="s">
        <v>50</v>
      </c>
      <c r="D989" s="0" t="s">
        <v>22</v>
      </c>
      <c r="E989" s="0" t="s">
        <v>7056</v>
      </c>
      <c r="F989" s="0" t="s">
        <v>4556</v>
      </c>
      <c r="G989" s="0" t="s">
        <v>201</v>
      </c>
      <c r="H989" s="0" t="s">
        <v>201</v>
      </c>
      <c r="I989" s="0" t="s">
        <v>202</v>
      </c>
      <c r="J989" s="0" t="s">
        <v>9589</v>
      </c>
      <c r="K989" s="0" t="s">
        <v>9590</v>
      </c>
      <c r="L989" s="0" t="s">
        <v>7133</v>
      </c>
      <c r="M989" s="0" t="s">
        <v>4643</v>
      </c>
      <c r="N989" s="0" t="s">
        <v>137</v>
      </c>
      <c r="O989" s="0" t="s">
        <v>201</v>
      </c>
      <c r="P989" s="0" t="s">
        <v>201</v>
      </c>
      <c r="Q989" s="0" t="s">
        <v>202</v>
      </c>
      <c r="R989" s="0" t="s">
        <v>9589</v>
      </c>
      <c r="S989" s="0" t="s">
        <v>9590</v>
      </c>
      <c r="T989" s="0" t="s">
        <v>7043</v>
      </c>
      <c r="U989" s="0" t="s">
        <v>7044</v>
      </c>
      <c r="V989" s="0" t="s">
        <v>764</v>
      </c>
      <c r="W989" s="0" t="s">
        <v>7045</v>
      </c>
      <c r="X989" s="0" t="s">
        <v>7046</v>
      </c>
      <c r="Y989" s="0" t="s">
        <v>7044</v>
      </c>
      <c r="Z989" s="0" t="s">
        <v>9592</v>
      </c>
      <c r="AA989" s="0" t="s">
        <v>9522</v>
      </c>
      <c r="AB989" s="0" t="s">
        <v>9593</v>
      </c>
      <c r="AC989" s="0" t="s">
        <v>62</v>
      </c>
      <c r="AD989" s="0" t="s">
        <v>62</v>
      </c>
      <c r="AE989" s="0" t="s">
        <v>62</v>
      </c>
      <c r="AF989" s="0" t="s">
        <v>8675</v>
      </c>
      <c r="AG989" s="0" t="s">
        <v>9596</v>
      </c>
      <c r="AH989" s="0" t="s">
        <v>8675</v>
      </c>
      <c r="AI989" s="0" t="s">
        <v>9596</v>
      </c>
      <c r="AJ989" s="0" t="s">
        <v>8675</v>
      </c>
      <c r="AK989" s="0" t="s">
        <v>9596</v>
      </c>
      <c r="AL989" s="0" t="s">
        <v>7061</v>
      </c>
    </row>
    <row customHeight="1" ht="11.25">
      <c r="A990" s="0" t="s">
        <v>22</v>
      </c>
      <c r="B990" s="0" t="s">
        <v>48</v>
      </c>
      <c r="C990" s="0" t="s">
        <v>50</v>
      </c>
      <c r="D990" s="0" t="s">
        <v>22</v>
      </c>
      <c r="E990" s="0" t="s">
        <v>7665</v>
      </c>
      <c r="F990" s="0" t="s">
        <v>4556</v>
      </c>
      <c r="G990" s="0" t="s">
        <v>201</v>
      </c>
      <c r="H990" s="0" t="s">
        <v>201</v>
      </c>
      <c r="I990" s="0" t="s">
        <v>202</v>
      </c>
      <c r="J990" s="0" t="s">
        <v>9597</v>
      </c>
      <c r="K990" s="0" t="s">
        <v>9598</v>
      </c>
      <c r="L990" s="0" t="s">
        <v>9599</v>
      </c>
      <c r="M990" s="0" t="s">
        <v>193</v>
      </c>
      <c r="N990" s="0" t="s">
        <v>137</v>
      </c>
      <c r="O990" s="0" t="s">
        <v>201</v>
      </c>
      <c r="P990" s="0" t="s">
        <v>201</v>
      </c>
      <c r="Q990" s="0" t="s">
        <v>202</v>
      </c>
      <c r="R990" s="0" t="s">
        <v>9597</v>
      </c>
      <c r="S990" s="0" t="s">
        <v>9598</v>
      </c>
      <c r="T990" s="0" t="s">
        <v>7101</v>
      </c>
      <c r="U990" s="0" t="s">
        <v>7481</v>
      </c>
      <c r="V990" s="0" t="s">
        <v>764</v>
      </c>
      <c r="W990" s="0" t="s">
        <v>7045</v>
      </c>
      <c r="X990" s="0" t="s">
        <v>7482</v>
      </c>
      <c r="Y990" s="0" t="s">
        <v>7102</v>
      </c>
      <c r="Z990" s="0" t="s">
        <v>19</v>
      </c>
      <c r="AA990" s="0" t="s">
        <v>7742</v>
      </c>
      <c r="AB990" s="0" t="s">
        <v>7283</v>
      </c>
      <c r="AC990" s="0" t="s">
        <v>62</v>
      </c>
      <c r="AD990" s="0" t="s">
        <v>62</v>
      </c>
      <c r="AE990" s="0" t="s">
        <v>62</v>
      </c>
      <c r="AF990" s="0" t="s">
        <v>7210</v>
      </c>
      <c r="AG990" s="0" t="s">
        <v>9600</v>
      </c>
      <c r="AH990" s="0" t="s">
        <v>7210</v>
      </c>
      <c r="AI990" s="0" t="s">
        <v>9600</v>
      </c>
      <c r="AJ990" s="0" t="s">
        <v>7210</v>
      </c>
      <c r="AK990" s="0" t="s">
        <v>9600</v>
      </c>
      <c r="AL990" s="0" t="s">
        <v>7061</v>
      </c>
    </row>
    <row customHeight="1" ht="11.25">
      <c r="A991" s="0" t="s">
        <v>22</v>
      </c>
      <c r="B991" s="0" t="s">
        <v>48</v>
      </c>
      <c r="C991" s="0" t="s">
        <v>50</v>
      </c>
      <c r="D991" s="0" t="s">
        <v>22</v>
      </c>
      <c r="E991" s="0" t="s">
        <v>7665</v>
      </c>
      <c r="F991" s="0" t="s">
        <v>4556</v>
      </c>
      <c r="G991" s="0" t="s">
        <v>201</v>
      </c>
      <c r="H991" s="0" t="s">
        <v>201</v>
      </c>
      <c r="I991" s="0" t="s">
        <v>202</v>
      </c>
      <c r="J991" s="0" t="s">
        <v>9597</v>
      </c>
      <c r="K991" s="0" t="s">
        <v>9598</v>
      </c>
      <c r="L991" s="0" t="s">
        <v>8822</v>
      </c>
      <c r="M991" s="0" t="s">
        <v>115</v>
      </c>
      <c r="N991" s="0" t="s">
        <v>137</v>
      </c>
      <c r="O991" s="0" t="s">
        <v>201</v>
      </c>
      <c r="P991" s="0" t="s">
        <v>201</v>
      </c>
      <c r="Q991" s="0" t="s">
        <v>202</v>
      </c>
      <c r="R991" s="0" t="s">
        <v>9597</v>
      </c>
      <c r="S991" s="0" t="s">
        <v>9598</v>
      </c>
      <c r="T991" s="0" t="s">
        <v>7043</v>
      </c>
      <c r="U991" s="0" t="s">
        <v>7044</v>
      </c>
      <c r="V991" s="0" t="s">
        <v>764</v>
      </c>
      <c r="W991" s="0" t="s">
        <v>7045</v>
      </c>
      <c r="X991" s="0" t="s">
        <v>7046</v>
      </c>
      <c r="Y991" s="0" t="s">
        <v>7044</v>
      </c>
      <c r="Z991" s="0" t="s">
        <v>9534</v>
      </c>
      <c r="AA991" s="0" t="s">
        <v>9522</v>
      </c>
      <c r="AB991" s="0" t="s">
        <v>9535</v>
      </c>
      <c r="AC991" s="0" t="s">
        <v>62</v>
      </c>
      <c r="AD991" s="0" t="s">
        <v>62</v>
      </c>
      <c r="AE991" s="0" t="s">
        <v>62</v>
      </c>
      <c r="AF991" s="0" t="s">
        <v>7210</v>
      </c>
      <c r="AG991" s="0" t="s">
        <v>9601</v>
      </c>
      <c r="AH991" s="0" t="s">
        <v>7210</v>
      </c>
      <c r="AI991" s="0" t="s">
        <v>9601</v>
      </c>
      <c r="AJ991" s="0" t="s">
        <v>7210</v>
      </c>
      <c r="AK991" s="0" t="s">
        <v>9601</v>
      </c>
      <c r="AL991" s="0" t="s">
        <v>7061</v>
      </c>
    </row>
    <row customHeight="1" ht="11.25">
      <c r="A992" s="0" t="s">
        <v>22</v>
      </c>
      <c r="B992" s="0" t="s">
        <v>48</v>
      </c>
      <c r="C992" s="0" t="s">
        <v>50</v>
      </c>
      <c r="D992" s="0" t="s">
        <v>22</v>
      </c>
      <c r="E992" s="0" t="s">
        <v>7665</v>
      </c>
      <c r="F992" s="0" t="s">
        <v>4556</v>
      </c>
      <c r="G992" s="0" t="s">
        <v>201</v>
      </c>
      <c r="H992" s="0" t="s">
        <v>201</v>
      </c>
      <c r="I992" s="0" t="s">
        <v>202</v>
      </c>
      <c r="J992" s="0" t="s">
        <v>9597</v>
      </c>
      <c r="K992" s="0" t="s">
        <v>9598</v>
      </c>
      <c r="L992" s="0" t="s">
        <v>9599</v>
      </c>
      <c r="M992" s="0" t="s">
        <v>193</v>
      </c>
      <c r="N992" s="0" t="s">
        <v>137</v>
      </c>
      <c r="O992" s="0" t="s">
        <v>201</v>
      </c>
      <c r="P992" s="0" t="s">
        <v>201</v>
      </c>
      <c r="Q992" s="0" t="s">
        <v>202</v>
      </c>
      <c r="R992" s="0" t="s">
        <v>9597</v>
      </c>
      <c r="S992" s="0" t="s">
        <v>9598</v>
      </c>
      <c r="T992" s="0" t="s">
        <v>7101</v>
      </c>
      <c r="U992" s="0" t="s">
        <v>7481</v>
      </c>
      <c r="V992" s="0" t="s">
        <v>764</v>
      </c>
      <c r="W992" s="0" t="s">
        <v>7045</v>
      </c>
      <c r="X992" s="0" t="s">
        <v>7482</v>
      </c>
      <c r="Y992" s="0" t="s">
        <v>7102</v>
      </c>
      <c r="Z992" s="0" t="s">
        <v>19</v>
      </c>
      <c r="AA992" s="0" t="s">
        <v>7742</v>
      </c>
      <c r="AB992" s="0" t="s">
        <v>7283</v>
      </c>
      <c r="AC992" s="0" t="s">
        <v>62</v>
      </c>
      <c r="AD992" s="0" t="s">
        <v>62</v>
      </c>
      <c r="AE992" s="0" t="s">
        <v>62</v>
      </c>
      <c r="AF992" s="0" t="s">
        <v>7210</v>
      </c>
      <c r="AG992" s="0" t="s">
        <v>9600</v>
      </c>
      <c r="AH992" s="0" t="s">
        <v>7210</v>
      </c>
      <c r="AI992" s="0" t="s">
        <v>9600</v>
      </c>
      <c r="AJ992" s="0" t="s">
        <v>7210</v>
      </c>
      <c r="AK992" s="0" t="s">
        <v>9600</v>
      </c>
      <c r="AL992" s="0" t="s">
        <v>7061</v>
      </c>
    </row>
    <row customHeight="1" ht="11.25">
      <c r="A993" s="0" t="s">
        <v>22</v>
      </c>
      <c r="B993" s="0" t="s">
        <v>48</v>
      </c>
      <c r="C993" s="0" t="s">
        <v>50</v>
      </c>
      <c r="D993" s="0" t="s">
        <v>22</v>
      </c>
      <c r="E993" s="0" t="s">
        <v>7665</v>
      </c>
      <c r="F993" s="0" t="s">
        <v>4556</v>
      </c>
      <c r="G993" s="0" t="s">
        <v>201</v>
      </c>
      <c r="H993" s="0" t="s">
        <v>201</v>
      </c>
      <c r="I993" s="0" t="s">
        <v>202</v>
      </c>
      <c r="J993" s="0" t="s">
        <v>9597</v>
      </c>
      <c r="K993" s="0" t="s">
        <v>9598</v>
      </c>
      <c r="L993" s="0" t="s">
        <v>8822</v>
      </c>
      <c r="M993" s="0" t="s">
        <v>115</v>
      </c>
      <c r="N993" s="0" t="s">
        <v>137</v>
      </c>
      <c r="O993" s="0" t="s">
        <v>201</v>
      </c>
      <c r="P993" s="0" t="s">
        <v>201</v>
      </c>
      <c r="Q993" s="0" t="s">
        <v>202</v>
      </c>
      <c r="R993" s="0" t="s">
        <v>9597</v>
      </c>
      <c r="S993" s="0" t="s">
        <v>9598</v>
      </c>
      <c r="T993" s="0" t="s">
        <v>7043</v>
      </c>
      <c r="U993" s="0" t="s">
        <v>7044</v>
      </c>
      <c r="V993" s="0" t="s">
        <v>764</v>
      </c>
      <c r="W993" s="0" t="s">
        <v>7045</v>
      </c>
      <c r="X993" s="0" t="s">
        <v>7046</v>
      </c>
      <c r="Y993" s="0" t="s">
        <v>7044</v>
      </c>
      <c r="Z993" s="0" t="s">
        <v>9534</v>
      </c>
      <c r="AA993" s="0" t="s">
        <v>9522</v>
      </c>
      <c r="AB993" s="0" t="s">
        <v>9535</v>
      </c>
      <c r="AC993" s="0" t="s">
        <v>62</v>
      </c>
      <c r="AD993" s="0" t="s">
        <v>62</v>
      </c>
      <c r="AE993" s="0" t="s">
        <v>62</v>
      </c>
      <c r="AF993" s="0" t="s">
        <v>7210</v>
      </c>
      <c r="AG993" s="0" t="s">
        <v>9601</v>
      </c>
      <c r="AH993" s="0" t="s">
        <v>7210</v>
      </c>
      <c r="AI993" s="0" t="s">
        <v>9601</v>
      </c>
      <c r="AJ993" s="0" t="s">
        <v>7210</v>
      </c>
      <c r="AK993" s="0" t="s">
        <v>9601</v>
      </c>
      <c r="AL993" s="0" t="s">
        <v>7061</v>
      </c>
    </row>
    <row customHeight="1" ht="11.25">
      <c r="A994" s="0" t="s">
        <v>22</v>
      </c>
      <c r="B994" s="0" t="s">
        <v>48</v>
      </c>
      <c r="C994" s="0" t="s">
        <v>50</v>
      </c>
      <c r="D994" s="0" t="s">
        <v>22</v>
      </c>
      <c r="E994" s="0" t="s">
        <v>7665</v>
      </c>
      <c r="F994" s="0" t="s">
        <v>4556</v>
      </c>
      <c r="G994" s="0" t="s">
        <v>201</v>
      </c>
      <c r="H994" s="0" t="s">
        <v>201</v>
      </c>
      <c r="I994" s="0" t="s">
        <v>202</v>
      </c>
      <c r="J994" s="0" t="s">
        <v>4587</v>
      </c>
      <c r="K994" s="0" t="s">
        <v>4588</v>
      </c>
      <c r="L994" s="0" t="s">
        <v>4589</v>
      </c>
      <c r="M994" s="0" t="s">
        <v>4590</v>
      </c>
      <c r="N994" s="0" t="s">
        <v>137</v>
      </c>
      <c r="O994" s="0" t="s">
        <v>201</v>
      </c>
      <c r="P994" s="0" t="s">
        <v>201</v>
      </c>
      <c r="Q994" s="0" t="s">
        <v>202</v>
      </c>
      <c r="R994" s="0" t="s">
        <v>4587</v>
      </c>
      <c r="S994" s="0" t="s">
        <v>4588</v>
      </c>
      <c r="T994" s="0" t="s">
        <v>7043</v>
      </c>
      <c r="U994" s="0" t="s">
        <v>7044</v>
      </c>
      <c r="V994" s="0" t="s">
        <v>764</v>
      </c>
      <c r="W994" s="0" t="s">
        <v>7045</v>
      </c>
      <c r="X994" s="0" t="s">
        <v>7046</v>
      </c>
      <c r="Y994" s="0" t="s">
        <v>7044</v>
      </c>
      <c r="Z994" s="0" t="s">
        <v>9602</v>
      </c>
      <c r="AA994" s="0" t="s">
        <v>9603</v>
      </c>
      <c r="AB994" s="0" t="s">
        <v>9604</v>
      </c>
      <c r="AC994" s="0" t="s">
        <v>62</v>
      </c>
      <c r="AD994" s="0" t="s">
        <v>62</v>
      </c>
      <c r="AE994" s="0" t="s">
        <v>62</v>
      </c>
      <c r="AF994" s="0" t="s">
        <v>7184</v>
      </c>
      <c r="AG994" s="0" t="s">
        <v>8265</v>
      </c>
      <c r="AH994" s="0" t="s">
        <v>7184</v>
      </c>
      <c r="AI994" s="0" t="s">
        <v>8265</v>
      </c>
      <c r="AJ994" s="0" t="s">
        <v>7184</v>
      </c>
      <c r="AK994" s="0" t="s">
        <v>8265</v>
      </c>
      <c r="AL994" s="0" t="s">
        <v>7061</v>
      </c>
    </row>
    <row customHeight="1" ht="11.25">
      <c r="A995" s="0" t="s">
        <v>22</v>
      </c>
      <c r="B995" s="0" t="s">
        <v>48</v>
      </c>
      <c r="C995" s="0" t="s">
        <v>50</v>
      </c>
      <c r="D995" s="0" t="s">
        <v>22</v>
      </c>
      <c r="E995" s="0" t="s">
        <v>4586</v>
      </c>
      <c r="F995" s="0" t="s">
        <v>4556</v>
      </c>
      <c r="G995" s="0" t="s">
        <v>201</v>
      </c>
      <c r="H995" s="0" t="s">
        <v>201</v>
      </c>
      <c r="I995" s="0" t="s">
        <v>202</v>
      </c>
      <c r="J995" s="0" t="s">
        <v>4587</v>
      </c>
      <c r="K995" s="0" t="s">
        <v>4588</v>
      </c>
      <c r="L995" s="0" t="s">
        <v>4589</v>
      </c>
      <c r="M995" s="0" t="s">
        <v>4590</v>
      </c>
      <c r="N995" s="0" t="s">
        <v>137</v>
      </c>
      <c r="O995" s="0" t="s">
        <v>201</v>
      </c>
      <c r="P995" s="0" t="s">
        <v>201</v>
      </c>
      <c r="Q995" s="0" t="s">
        <v>202</v>
      </c>
      <c r="R995" s="0" t="s">
        <v>4587</v>
      </c>
      <c r="S995" s="0" t="s">
        <v>4588</v>
      </c>
      <c r="T995" s="0" t="s">
        <v>7043</v>
      </c>
      <c r="U995" s="0" t="s">
        <v>7044</v>
      </c>
      <c r="V995" s="0" t="s">
        <v>764</v>
      </c>
      <c r="W995" s="0" t="s">
        <v>7045</v>
      </c>
      <c r="X995" s="0" t="s">
        <v>7046</v>
      </c>
      <c r="Y995" s="0" t="s">
        <v>7044</v>
      </c>
      <c r="Z995" s="0" t="s">
        <v>9602</v>
      </c>
      <c r="AA995" s="0" t="s">
        <v>9603</v>
      </c>
      <c r="AB995" s="0" t="s">
        <v>9604</v>
      </c>
      <c r="AC995" s="0" t="s">
        <v>62</v>
      </c>
      <c r="AD995" s="0" t="s">
        <v>62</v>
      </c>
      <c r="AE995" s="0" t="s">
        <v>62</v>
      </c>
      <c r="AF995" s="0" t="s">
        <v>9605</v>
      </c>
      <c r="AG995" s="0" t="s">
        <v>8265</v>
      </c>
      <c r="AH995" s="0" t="s">
        <v>7892</v>
      </c>
      <c r="AI995" s="0" t="s">
        <v>8265</v>
      </c>
      <c r="AJ995" s="0" t="s">
        <v>7892</v>
      </c>
      <c r="AK995" s="0" t="s">
        <v>8265</v>
      </c>
      <c r="AL995" s="0" t="s">
        <v>7061</v>
      </c>
    </row>
    <row customHeight="1" ht="11.25">
      <c r="A996" s="0" t="s">
        <v>22</v>
      </c>
      <c r="B996" s="0" t="s">
        <v>48</v>
      </c>
      <c r="C996" s="0" t="s">
        <v>50</v>
      </c>
      <c r="D996" s="0" t="s">
        <v>22</v>
      </c>
      <c r="E996" s="0" t="s">
        <v>7075</v>
      </c>
      <c r="F996" s="0" t="s">
        <v>4556</v>
      </c>
      <c r="G996" s="0" t="s">
        <v>201</v>
      </c>
      <c r="H996" s="0" t="s">
        <v>201</v>
      </c>
      <c r="I996" s="0" t="s">
        <v>202</v>
      </c>
      <c r="J996" s="0" t="s">
        <v>9606</v>
      </c>
      <c r="K996" s="0" t="s">
        <v>9607</v>
      </c>
      <c r="L996" s="0" t="s">
        <v>4601</v>
      </c>
      <c r="M996" s="0" t="s">
        <v>4643</v>
      </c>
      <c r="N996" s="0" t="s">
        <v>137</v>
      </c>
      <c r="O996" s="0" t="s">
        <v>201</v>
      </c>
      <c r="P996" s="0" t="s">
        <v>201</v>
      </c>
      <c r="Q996" s="0" t="s">
        <v>202</v>
      </c>
      <c r="R996" s="0" t="s">
        <v>9606</v>
      </c>
      <c r="S996" s="0" t="s">
        <v>9607</v>
      </c>
      <c r="T996" s="0" t="s">
        <v>7043</v>
      </c>
      <c r="U996" s="0" t="s">
        <v>7044</v>
      </c>
      <c r="V996" s="0" t="s">
        <v>764</v>
      </c>
      <c r="W996" s="0" t="s">
        <v>7045</v>
      </c>
      <c r="X996" s="0" t="s">
        <v>7046</v>
      </c>
      <c r="Y996" s="0" t="s">
        <v>7044</v>
      </c>
      <c r="Z996" s="0" t="s">
        <v>9592</v>
      </c>
      <c r="AA996" s="0" t="s">
        <v>9522</v>
      </c>
      <c r="AB996" s="0" t="s">
        <v>9593</v>
      </c>
      <c r="AC996" s="0" t="s">
        <v>62</v>
      </c>
      <c r="AD996" s="0" t="s">
        <v>62</v>
      </c>
      <c r="AE996" s="0" t="s">
        <v>62</v>
      </c>
      <c r="AF996" s="0" t="s">
        <v>8858</v>
      </c>
      <c r="AG996" s="0" t="s">
        <v>9608</v>
      </c>
      <c r="AH996" s="0" t="s">
        <v>8858</v>
      </c>
      <c r="AI996" s="0" t="s">
        <v>9608</v>
      </c>
      <c r="AJ996" s="0" t="s">
        <v>8858</v>
      </c>
      <c r="AK996" s="0" t="s">
        <v>9608</v>
      </c>
      <c r="AL996" s="0" t="s">
        <v>7061</v>
      </c>
    </row>
    <row customHeight="1" ht="11.25">
      <c r="A997" s="0" t="s">
        <v>22</v>
      </c>
      <c r="B997" s="0" t="s">
        <v>48</v>
      </c>
      <c r="C997" s="0" t="s">
        <v>50</v>
      </c>
      <c r="D997" s="0" t="s">
        <v>22</v>
      </c>
      <c r="E997" s="0" t="s">
        <v>7075</v>
      </c>
      <c r="F997" s="0" t="s">
        <v>4556</v>
      </c>
      <c r="G997" s="0" t="s">
        <v>201</v>
      </c>
      <c r="H997" s="0" t="s">
        <v>201</v>
      </c>
      <c r="I997" s="0" t="s">
        <v>202</v>
      </c>
      <c r="J997" s="0" t="s">
        <v>9606</v>
      </c>
      <c r="K997" s="0" t="s">
        <v>9607</v>
      </c>
      <c r="L997" s="0" t="s">
        <v>4601</v>
      </c>
      <c r="M997" s="0" t="s">
        <v>4643</v>
      </c>
      <c r="N997" s="0" t="s">
        <v>137</v>
      </c>
      <c r="O997" s="0" t="s">
        <v>201</v>
      </c>
      <c r="P997" s="0" t="s">
        <v>201</v>
      </c>
      <c r="Q997" s="0" t="s">
        <v>202</v>
      </c>
      <c r="R997" s="0" t="s">
        <v>9606</v>
      </c>
      <c r="S997" s="0" t="s">
        <v>9607</v>
      </c>
      <c r="T997" s="0" t="s">
        <v>7043</v>
      </c>
      <c r="U997" s="0" t="s">
        <v>7044</v>
      </c>
      <c r="V997" s="0" t="s">
        <v>764</v>
      </c>
      <c r="W997" s="0" t="s">
        <v>7045</v>
      </c>
      <c r="X997" s="0" t="s">
        <v>7046</v>
      </c>
      <c r="Y997" s="0" t="s">
        <v>7044</v>
      </c>
      <c r="Z997" s="0" t="s">
        <v>9592</v>
      </c>
      <c r="AA997" s="0" t="s">
        <v>9522</v>
      </c>
      <c r="AB997" s="0" t="s">
        <v>9593</v>
      </c>
      <c r="AC997" s="0" t="s">
        <v>62</v>
      </c>
      <c r="AD997" s="0" t="s">
        <v>62</v>
      </c>
      <c r="AE997" s="0" t="s">
        <v>62</v>
      </c>
      <c r="AF997" s="0" t="s">
        <v>8858</v>
      </c>
      <c r="AG997" s="0" t="s">
        <v>9608</v>
      </c>
      <c r="AH997" s="0" t="s">
        <v>8858</v>
      </c>
      <c r="AI997" s="0" t="s">
        <v>9608</v>
      </c>
      <c r="AJ997" s="0" t="s">
        <v>8858</v>
      </c>
      <c r="AK997" s="0" t="s">
        <v>9608</v>
      </c>
      <c r="AL997" s="0" t="s">
        <v>7061</v>
      </c>
    </row>
    <row customHeight="1" ht="11.25">
      <c r="A998" s="0" t="s">
        <v>22</v>
      </c>
      <c r="B998" s="0" t="s">
        <v>48</v>
      </c>
      <c r="C998" s="0" t="s">
        <v>50</v>
      </c>
      <c r="D998" s="0" t="s">
        <v>22</v>
      </c>
      <c r="E998" s="0" t="s">
        <v>9609</v>
      </c>
      <c r="F998" s="0" t="s">
        <v>4556</v>
      </c>
      <c r="G998" s="0" t="s">
        <v>196</v>
      </c>
      <c r="H998" s="0" t="s">
        <v>196</v>
      </c>
      <c r="I998" s="0" t="s">
        <v>197</v>
      </c>
      <c r="J998" s="0" t="s">
        <v>9610</v>
      </c>
      <c r="K998" s="0" t="s">
        <v>9611</v>
      </c>
      <c r="L998" s="0" t="s">
        <v>7720</v>
      </c>
      <c r="M998" s="0" t="s">
        <v>9612</v>
      </c>
      <c r="N998" s="0" t="s">
        <v>137</v>
      </c>
      <c r="O998" s="0" t="s">
        <v>196</v>
      </c>
      <c r="P998" s="0" t="s">
        <v>196</v>
      </c>
      <c r="Q998" s="0" t="s">
        <v>197</v>
      </c>
      <c r="R998" s="0" t="s">
        <v>9610</v>
      </c>
      <c r="S998" s="0" t="s">
        <v>9611</v>
      </c>
      <c r="T998" s="0" t="s">
        <v>7043</v>
      </c>
      <c r="U998" s="0" t="s">
        <v>7044</v>
      </c>
      <c r="V998" s="0" t="s">
        <v>764</v>
      </c>
      <c r="W998" s="0" t="s">
        <v>7045</v>
      </c>
      <c r="X998" s="0" t="s">
        <v>7046</v>
      </c>
      <c r="Y998" s="0" t="s">
        <v>7044</v>
      </c>
      <c r="Z998" s="0" t="s">
        <v>9613</v>
      </c>
      <c r="AA998" s="0" t="s">
        <v>9614</v>
      </c>
      <c r="AB998" s="0" t="s">
        <v>9615</v>
      </c>
      <c r="AC998" s="0" t="s">
        <v>62</v>
      </c>
      <c r="AD998" s="0" t="s">
        <v>62</v>
      </c>
      <c r="AE998" s="0" t="s">
        <v>62</v>
      </c>
      <c r="AF998" s="0" t="s">
        <v>7189</v>
      </c>
      <c r="AG998" s="0" t="s">
        <v>7866</v>
      </c>
      <c r="AH998" s="0" t="s">
        <v>90</v>
      </c>
      <c r="AI998" s="0" t="s">
        <v>9616</v>
      </c>
      <c r="AJ998" s="0" t="s">
        <v>90</v>
      </c>
      <c r="AK998" s="0" t="s">
        <v>9616</v>
      </c>
      <c r="AL998" s="0" t="s">
        <v>7061</v>
      </c>
    </row>
    <row customHeight="1" ht="11.25">
      <c r="A999" s="0" t="s">
        <v>22</v>
      </c>
      <c r="B999" s="0" t="s">
        <v>48</v>
      </c>
      <c r="C999" s="0" t="s">
        <v>50</v>
      </c>
      <c r="D999" s="0" t="s">
        <v>22</v>
      </c>
      <c r="E999" s="0" t="s">
        <v>9609</v>
      </c>
      <c r="F999" s="0" t="s">
        <v>4556</v>
      </c>
      <c r="G999" s="0" t="s">
        <v>196</v>
      </c>
      <c r="H999" s="0" t="s">
        <v>196</v>
      </c>
      <c r="I999" s="0" t="s">
        <v>197</v>
      </c>
      <c r="J999" s="0" t="s">
        <v>9610</v>
      </c>
      <c r="K999" s="0" t="s">
        <v>9611</v>
      </c>
      <c r="L999" s="0" t="s">
        <v>7720</v>
      </c>
      <c r="M999" s="0" t="s">
        <v>9612</v>
      </c>
      <c r="N999" s="0" t="s">
        <v>137</v>
      </c>
      <c r="O999" s="0" t="s">
        <v>196</v>
      </c>
      <c r="P999" s="0" t="s">
        <v>196</v>
      </c>
      <c r="Q999" s="0" t="s">
        <v>197</v>
      </c>
      <c r="R999" s="0" t="s">
        <v>9610</v>
      </c>
      <c r="S999" s="0" t="s">
        <v>9611</v>
      </c>
      <c r="T999" s="0" t="s">
        <v>7043</v>
      </c>
      <c r="U999" s="0" t="s">
        <v>7044</v>
      </c>
      <c r="V999" s="0" t="s">
        <v>764</v>
      </c>
      <c r="W999" s="0" t="s">
        <v>7045</v>
      </c>
      <c r="X999" s="0" t="s">
        <v>7046</v>
      </c>
      <c r="Y999" s="0" t="s">
        <v>7044</v>
      </c>
      <c r="Z999" s="0" t="s">
        <v>9613</v>
      </c>
      <c r="AA999" s="0" t="s">
        <v>9614</v>
      </c>
      <c r="AB999" s="0" t="s">
        <v>9615</v>
      </c>
      <c r="AC999" s="0" t="s">
        <v>62</v>
      </c>
      <c r="AD999" s="0" t="s">
        <v>62</v>
      </c>
      <c r="AE999" s="0" t="s">
        <v>62</v>
      </c>
      <c r="AF999" s="0" t="s">
        <v>7189</v>
      </c>
      <c r="AG999" s="0" t="s">
        <v>7866</v>
      </c>
      <c r="AH999" s="0" t="s">
        <v>7189</v>
      </c>
      <c r="AI999" s="0" t="s">
        <v>7866</v>
      </c>
      <c r="AJ999" s="0" t="s">
        <v>7189</v>
      </c>
      <c r="AK999" s="0" t="s">
        <v>7866</v>
      </c>
      <c r="AL999" s="0" t="s">
        <v>7061</v>
      </c>
    </row>
    <row customHeight="1" ht="11.25">
      <c r="A1000" s="0" t="s">
        <v>22</v>
      </c>
      <c r="B1000" s="0" t="s">
        <v>48</v>
      </c>
      <c r="C1000" s="0" t="s">
        <v>50</v>
      </c>
      <c r="D1000" s="0" t="s">
        <v>22</v>
      </c>
      <c r="E1000" s="0" t="s">
        <v>9617</v>
      </c>
      <c r="F1000" s="0" t="s">
        <v>4556</v>
      </c>
      <c r="G1000" s="0" t="s">
        <v>196</v>
      </c>
      <c r="H1000" s="0" t="s">
        <v>196</v>
      </c>
      <c r="I1000" s="0" t="s">
        <v>197</v>
      </c>
      <c r="J1000" s="0" t="s">
        <v>9610</v>
      </c>
      <c r="K1000" s="0" t="s">
        <v>9611</v>
      </c>
      <c r="L1000" s="0" t="s">
        <v>7068</v>
      </c>
      <c r="M1000" s="0" t="s">
        <v>4590</v>
      </c>
      <c r="N1000" s="0" t="s">
        <v>137</v>
      </c>
      <c r="O1000" s="0" t="s">
        <v>196</v>
      </c>
      <c r="P1000" s="0" t="s">
        <v>196</v>
      </c>
      <c r="Q1000" s="0" t="s">
        <v>197</v>
      </c>
      <c r="R1000" s="0" t="s">
        <v>9610</v>
      </c>
      <c r="S1000" s="0" t="s">
        <v>9611</v>
      </c>
      <c r="T1000" s="0" t="s">
        <v>9618</v>
      </c>
      <c r="U1000" s="0" t="s">
        <v>7044</v>
      </c>
      <c r="V1000" s="0" t="s">
        <v>764</v>
      </c>
      <c r="W1000" s="0" t="s">
        <v>7045</v>
      </c>
      <c r="X1000" s="0" t="s">
        <v>7046</v>
      </c>
      <c r="Y1000" s="0" t="s">
        <v>7044</v>
      </c>
      <c r="Z1000" s="0" t="s">
        <v>9619</v>
      </c>
      <c r="AA1000" s="0" t="s">
        <v>9620</v>
      </c>
      <c r="AB1000" s="0" t="s">
        <v>9621</v>
      </c>
      <c r="AC1000" s="0" t="s">
        <v>62</v>
      </c>
      <c r="AD1000" s="0" t="s">
        <v>62</v>
      </c>
      <c r="AE1000" s="0" t="s">
        <v>62</v>
      </c>
      <c r="AF1000" s="0" t="s">
        <v>9622</v>
      </c>
      <c r="AG1000" s="0" t="s">
        <v>9623</v>
      </c>
      <c r="AH1000" s="0" t="s">
        <v>9622</v>
      </c>
      <c r="AI1000" s="0" t="s">
        <v>9623</v>
      </c>
      <c r="AJ1000" s="0" t="s">
        <v>9622</v>
      </c>
      <c r="AK1000" s="0" t="s">
        <v>9623</v>
      </c>
      <c r="AL1000" s="0" t="s">
        <v>7621</v>
      </c>
    </row>
    <row customHeight="1" ht="11.25">
      <c r="A1001" s="0" t="s">
        <v>22</v>
      </c>
      <c r="B1001" s="0" t="s">
        <v>48</v>
      </c>
      <c r="C1001" s="0" t="s">
        <v>50</v>
      </c>
      <c r="D1001" s="0" t="s">
        <v>22</v>
      </c>
      <c r="E1001" s="0" t="s">
        <v>9617</v>
      </c>
      <c r="F1001" s="0" t="s">
        <v>4556</v>
      </c>
      <c r="G1001" s="0" t="s">
        <v>196</v>
      </c>
      <c r="H1001" s="0" t="s">
        <v>196</v>
      </c>
      <c r="I1001" s="0" t="s">
        <v>197</v>
      </c>
      <c r="J1001" s="0" t="s">
        <v>9610</v>
      </c>
      <c r="K1001" s="0" t="s">
        <v>9611</v>
      </c>
      <c r="L1001" s="0" t="s">
        <v>7068</v>
      </c>
      <c r="M1001" s="0" t="s">
        <v>4590</v>
      </c>
      <c r="N1001" s="0" t="s">
        <v>137</v>
      </c>
      <c r="O1001" s="0" t="s">
        <v>196</v>
      </c>
      <c r="P1001" s="0" t="s">
        <v>196</v>
      </c>
      <c r="Q1001" s="0" t="s">
        <v>197</v>
      </c>
      <c r="R1001" s="0" t="s">
        <v>9610</v>
      </c>
      <c r="S1001" s="0" t="s">
        <v>9611</v>
      </c>
      <c r="T1001" s="0" t="s">
        <v>9618</v>
      </c>
      <c r="U1001" s="0" t="s">
        <v>7044</v>
      </c>
      <c r="V1001" s="0" t="s">
        <v>764</v>
      </c>
      <c r="W1001" s="0" t="s">
        <v>7045</v>
      </c>
      <c r="X1001" s="0" t="s">
        <v>7046</v>
      </c>
      <c r="Y1001" s="0" t="s">
        <v>7044</v>
      </c>
      <c r="Z1001" s="0" t="s">
        <v>9619</v>
      </c>
      <c r="AA1001" s="0" t="s">
        <v>9620</v>
      </c>
      <c r="AB1001" s="0" t="s">
        <v>9621</v>
      </c>
      <c r="AC1001" s="0" t="s">
        <v>62</v>
      </c>
      <c r="AD1001" s="0" t="s">
        <v>62</v>
      </c>
      <c r="AE1001" s="0" t="s">
        <v>62</v>
      </c>
      <c r="AF1001" s="0" t="s">
        <v>9622</v>
      </c>
      <c r="AG1001" s="0" t="s">
        <v>9623</v>
      </c>
      <c r="AH1001" s="0" t="s">
        <v>9622</v>
      </c>
      <c r="AI1001" s="0" t="s">
        <v>9624</v>
      </c>
      <c r="AJ1001" s="0" t="s">
        <v>9622</v>
      </c>
      <c r="AK1001" s="0" t="s">
        <v>9624</v>
      </c>
      <c r="AL1001" s="0" t="s">
        <v>7621</v>
      </c>
    </row>
    <row customHeight="1" ht="11.25">
      <c r="A1002" s="0" t="s">
        <v>22</v>
      </c>
      <c r="B1002" s="0" t="s">
        <v>48</v>
      </c>
      <c r="C1002" s="0" t="s">
        <v>50</v>
      </c>
      <c r="D1002" s="0" t="s">
        <v>22</v>
      </c>
      <c r="E1002" s="0" t="s">
        <v>9625</v>
      </c>
      <c r="F1002" s="0" t="s">
        <v>4556</v>
      </c>
      <c r="G1002" s="0" t="s">
        <v>196</v>
      </c>
      <c r="H1002" s="0" t="s">
        <v>196</v>
      </c>
      <c r="I1002" s="0" t="s">
        <v>197</v>
      </c>
      <c r="J1002" s="0" t="s">
        <v>9626</v>
      </c>
      <c r="K1002" s="0" t="s">
        <v>9627</v>
      </c>
      <c r="L1002" s="0" t="s">
        <v>7688</v>
      </c>
      <c r="M1002" s="0" t="s">
        <v>5306</v>
      </c>
      <c r="N1002" s="0" t="s">
        <v>137</v>
      </c>
      <c r="O1002" s="0" t="s">
        <v>196</v>
      </c>
      <c r="P1002" s="0" t="s">
        <v>196</v>
      </c>
      <c r="Q1002" s="0" t="s">
        <v>197</v>
      </c>
      <c r="R1002" s="0" t="s">
        <v>9626</v>
      </c>
      <c r="S1002" s="0" t="s">
        <v>9627</v>
      </c>
      <c r="T1002" s="0" t="s">
        <v>7043</v>
      </c>
      <c r="U1002" s="0" t="s">
        <v>7044</v>
      </c>
      <c r="V1002" s="0" t="s">
        <v>764</v>
      </c>
      <c r="W1002" s="0" t="s">
        <v>7045</v>
      </c>
      <c r="X1002" s="0" t="s">
        <v>7046</v>
      </c>
      <c r="Y1002" s="0" t="s">
        <v>7044</v>
      </c>
      <c r="Z1002" s="0" t="s">
        <v>9628</v>
      </c>
      <c r="AA1002" s="0" t="s">
        <v>9629</v>
      </c>
      <c r="AB1002" s="0" t="s">
        <v>9630</v>
      </c>
      <c r="AC1002" s="0" t="s">
        <v>62</v>
      </c>
      <c r="AD1002" s="0" t="s">
        <v>62</v>
      </c>
      <c r="AE1002" s="0" t="s">
        <v>62</v>
      </c>
      <c r="AF1002" s="0" t="s">
        <v>7184</v>
      </c>
      <c r="AG1002" s="0" t="s">
        <v>8435</v>
      </c>
      <c r="AH1002" s="0" t="s">
        <v>7184</v>
      </c>
      <c r="AI1002" s="0" t="s">
        <v>7496</v>
      </c>
      <c r="AJ1002" s="0" t="s">
        <v>7184</v>
      </c>
      <c r="AK1002" s="0" t="s">
        <v>7496</v>
      </c>
      <c r="AL1002" s="0" t="s">
        <v>7061</v>
      </c>
    </row>
    <row customHeight="1" ht="11.25">
      <c r="A1003" s="0" t="s">
        <v>22</v>
      </c>
      <c r="B1003" s="0" t="s">
        <v>48</v>
      </c>
      <c r="C1003" s="0" t="s">
        <v>50</v>
      </c>
      <c r="D1003" s="0" t="s">
        <v>22</v>
      </c>
      <c r="E1003" s="0" t="s">
        <v>9625</v>
      </c>
      <c r="F1003" s="0" t="s">
        <v>4556</v>
      </c>
      <c r="G1003" s="0" t="s">
        <v>196</v>
      </c>
      <c r="H1003" s="0" t="s">
        <v>196</v>
      </c>
      <c r="I1003" s="0" t="s">
        <v>197</v>
      </c>
      <c r="J1003" s="0" t="s">
        <v>9626</v>
      </c>
      <c r="K1003" s="0" t="s">
        <v>9627</v>
      </c>
      <c r="L1003" s="0" t="s">
        <v>7688</v>
      </c>
      <c r="M1003" s="0" t="s">
        <v>5306</v>
      </c>
      <c r="N1003" s="0" t="s">
        <v>137</v>
      </c>
      <c r="O1003" s="0" t="s">
        <v>196</v>
      </c>
      <c r="P1003" s="0" t="s">
        <v>196</v>
      </c>
      <c r="Q1003" s="0" t="s">
        <v>197</v>
      </c>
      <c r="R1003" s="0" t="s">
        <v>9626</v>
      </c>
      <c r="S1003" s="0" t="s">
        <v>9627</v>
      </c>
      <c r="T1003" s="0" t="s">
        <v>7043</v>
      </c>
      <c r="U1003" s="0" t="s">
        <v>7044</v>
      </c>
      <c r="V1003" s="0" t="s">
        <v>764</v>
      </c>
      <c r="W1003" s="0" t="s">
        <v>7045</v>
      </c>
      <c r="X1003" s="0" t="s">
        <v>7046</v>
      </c>
      <c r="Y1003" s="0" t="s">
        <v>7044</v>
      </c>
      <c r="Z1003" s="0" t="s">
        <v>9628</v>
      </c>
      <c r="AA1003" s="0" t="s">
        <v>9629</v>
      </c>
      <c r="AB1003" s="0" t="s">
        <v>9630</v>
      </c>
      <c r="AC1003" s="0" t="s">
        <v>62</v>
      </c>
      <c r="AD1003" s="0" t="s">
        <v>62</v>
      </c>
      <c r="AE1003" s="0" t="s">
        <v>62</v>
      </c>
      <c r="AF1003" s="0" t="s">
        <v>7184</v>
      </c>
      <c r="AG1003" s="0" t="s">
        <v>8435</v>
      </c>
      <c r="AH1003" s="0" t="s">
        <v>7184</v>
      </c>
      <c r="AI1003" s="0" t="s">
        <v>8435</v>
      </c>
      <c r="AJ1003" s="0" t="s">
        <v>7184</v>
      </c>
      <c r="AK1003" s="0" t="s">
        <v>8435</v>
      </c>
      <c r="AL1003" s="0" t="s">
        <v>7061</v>
      </c>
    </row>
    <row customHeight="1" ht="11.25">
      <c r="A1004" s="0" t="s">
        <v>22</v>
      </c>
      <c r="B1004" s="0" t="s">
        <v>48</v>
      </c>
      <c r="C1004" s="0" t="s">
        <v>50</v>
      </c>
      <c r="D1004" s="0" t="s">
        <v>22</v>
      </c>
      <c r="E1004" s="0" t="s">
        <v>9631</v>
      </c>
      <c r="F1004" s="0" t="s">
        <v>4556</v>
      </c>
      <c r="G1004" s="0" t="s">
        <v>196</v>
      </c>
      <c r="H1004" s="0" t="s">
        <v>196</v>
      </c>
      <c r="I1004" s="0" t="s">
        <v>197</v>
      </c>
      <c r="J1004" s="0" t="s">
        <v>9632</v>
      </c>
      <c r="K1004" s="0" t="s">
        <v>9633</v>
      </c>
      <c r="L1004" s="0" t="s">
        <v>9634</v>
      </c>
      <c r="M1004" s="0" t="s">
        <v>9635</v>
      </c>
      <c r="N1004" s="0" t="s">
        <v>137</v>
      </c>
      <c r="O1004" s="0" t="s">
        <v>196</v>
      </c>
      <c r="P1004" s="0" t="s">
        <v>196</v>
      </c>
      <c r="Q1004" s="0" t="s">
        <v>197</v>
      </c>
      <c r="R1004" s="0" t="s">
        <v>9632</v>
      </c>
      <c r="S1004" s="0" t="s">
        <v>9633</v>
      </c>
      <c r="T1004" s="0" t="s">
        <v>7043</v>
      </c>
      <c r="U1004" s="0" t="s">
        <v>7044</v>
      </c>
      <c r="V1004" s="0" t="s">
        <v>764</v>
      </c>
      <c r="W1004" s="0" t="s">
        <v>7045</v>
      </c>
      <c r="X1004" s="0" t="s">
        <v>7046</v>
      </c>
      <c r="Y1004" s="0" t="s">
        <v>7044</v>
      </c>
      <c r="Z1004" s="0" t="s">
        <v>9613</v>
      </c>
      <c r="AA1004" s="0" t="s">
        <v>9614</v>
      </c>
      <c r="AB1004" s="0" t="s">
        <v>9615</v>
      </c>
      <c r="AC1004" s="0" t="s">
        <v>62</v>
      </c>
      <c r="AD1004" s="0" t="s">
        <v>62</v>
      </c>
      <c r="AE1004" s="0" t="s">
        <v>62</v>
      </c>
      <c r="AF1004" s="0" t="s">
        <v>4690</v>
      </c>
      <c r="AG1004" s="0" t="s">
        <v>9636</v>
      </c>
      <c r="AH1004" s="0" t="s">
        <v>4690</v>
      </c>
      <c r="AI1004" s="0" t="s">
        <v>9637</v>
      </c>
      <c r="AJ1004" s="0" t="s">
        <v>4690</v>
      </c>
      <c r="AK1004" s="0" t="s">
        <v>9637</v>
      </c>
      <c r="AL1004" s="0" t="s">
        <v>7061</v>
      </c>
    </row>
    <row customHeight="1" ht="11.25">
      <c r="A1005" s="0" t="s">
        <v>22</v>
      </c>
      <c r="B1005" s="0" t="s">
        <v>48</v>
      </c>
      <c r="C1005" s="0" t="s">
        <v>50</v>
      </c>
      <c r="D1005" s="0" t="s">
        <v>22</v>
      </c>
      <c r="E1005" s="0" t="s">
        <v>9631</v>
      </c>
      <c r="F1005" s="0" t="s">
        <v>4556</v>
      </c>
      <c r="G1005" s="0" t="s">
        <v>196</v>
      </c>
      <c r="H1005" s="0" t="s">
        <v>196</v>
      </c>
      <c r="I1005" s="0" t="s">
        <v>197</v>
      </c>
      <c r="J1005" s="0" t="s">
        <v>9632</v>
      </c>
      <c r="K1005" s="0" t="s">
        <v>9633</v>
      </c>
      <c r="L1005" s="0" t="s">
        <v>9634</v>
      </c>
      <c r="M1005" s="0" t="s">
        <v>9635</v>
      </c>
      <c r="N1005" s="0" t="s">
        <v>137</v>
      </c>
      <c r="O1005" s="0" t="s">
        <v>196</v>
      </c>
      <c r="P1005" s="0" t="s">
        <v>196</v>
      </c>
      <c r="Q1005" s="0" t="s">
        <v>197</v>
      </c>
      <c r="R1005" s="0" t="s">
        <v>9632</v>
      </c>
      <c r="S1005" s="0" t="s">
        <v>9633</v>
      </c>
      <c r="T1005" s="0" t="s">
        <v>7043</v>
      </c>
      <c r="U1005" s="0" t="s">
        <v>7044</v>
      </c>
      <c r="V1005" s="0" t="s">
        <v>764</v>
      </c>
      <c r="W1005" s="0" t="s">
        <v>7045</v>
      </c>
      <c r="X1005" s="0" t="s">
        <v>7046</v>
      </c>
      <c r="Y1005" s="0" t="s">
        <v>7044</v>
      </c>
      <c r="Z1005" s="0" t="s">
        <v>9613</v>
      </c>
      <c r="AA1005" s="0" t="s">
        <v>9614</v>
      </c>
      <c r="AB1005" s="0" t="s">
        <v>9615</v>
      </c>
      <c r="AC1005" s="0" t="s">
        <v>62</v>
      </c>
      <c r="AD1005" s="0" t="s">
        <v>62</v>
      </c>
      <c r="AE1005" s="0" t="s">
        <v>62</v>
      </c>
      <c r="AF1005" s="0" t="s">
        <v>4690</v>
      </c>
      <c r="AG1005" s="0" t="s">
        <v>9636</v>
      </c>
      <c r="AH1005" s="0" t="s">
        <v>4690</v>
      </c>
      <c r="AI1005" s="0" t="s">
        <v>9636</v>
      </c>
      <c r="AJ1005" s="0" t="s">
        <v>4690</v>
      </c>
      <c r="AK1005" s="0" t="s">
        <v>9636</v>
      </c>
      <c r="AL1005" s="0" t="s">
        <v>7061</v>
      </c>
    </row>
    <row customHeight="1" ht="11.25">
      <c r="A1006" s="0" t="s">
        <v>22</v>
      </c>
      <c r="B1006" s="0" t="s">
        <v>48</v>
      </c>
      <c r="C1006" s="0" t="s">
        <v>50</v>
      </c>
      <c r="D1006" s="0" t="s">
        <v>22</v>
      </c>
      <c r="E1006" s="0" t="s">
        <v>9638</v>
      </c>
      <c r="F1006" s="0" t="s">
        <v>4556</v>
      </c>
      <c r="G1006" s="0" t="s">
        <v>196</v>
      </c>
      <c r="H1006" s="0" t="s">
        <v>196</v>
      </c>
      <c r="I1006" s="0" t="s">
        <v>197</v>
      </c>
      <c r="J1006" s="0" t="s">
        <v>9639</v>
      </c>
      <c r="K1006" s="0" t="s">
        <v>9640</v>
      </c>
      <c r="L1006" s="0" t="s">
        <v>7946</v>
      </c>
      <c r="M1006" s="0" t="s">
        <v>147</v>
      </c>
      <c r="N1006" s="0" t="s">
        <v>137</v>
      </c>
      <c r="O1006" s="0" t="s">
        <v>196</v>
      </c>
      <c r="P1006" s="0" t="s">
        <v>196</v>
      </c>
      <c r="Q1006" s="0" t="s">
        <v>197</v>
      </c>
      <c r="R1006" s="0" t="s">
        <v>9639</v>
      </c>
      <c r="S1006" s="0" t="s">
        <v>9640</v>
      </c>
      <c r="T1006" s="0" t="s">
        <v>7043</v>
      </c>
      <c r="U1006" s="0" t="s">
        <v>7044</v>
      </c>
      <c r="V1006" s="0" t="s">
        <v>764</v>
      </c>
      <c r="W1006" s="0" t="s">
        <v>7045</v>
      </c>
      <c r="X1006" s="0" t="s">
        <v>7046</v>
      </c>
      <c r="Y1006" s="0" t="s">
        <v>7044</v>
      </c>
      <c r="Z1006" s="0" t="s">
        <v>9641</v>
      </c>
      <c r="AA1006" s="0" t="s">
        <v>9629</v>
      </c>
      <c r="AB1006" s="0" t="s">
        <v>9642</v>
      </c>
      <c r="AC1006" s="0" t="s">
        <v>62</v>
      </c>
      <c r="AD1006" s="0" t="s">
        <v>62</v>
      </c>
      <c r="AE1006" s="0" t="s">
        <v>62</v>
      </c>
      <c r="AF1006" s="0" t="s">
        <v>7300</v>
      </c>
      <c r="AG1006" s="0" t="s">
        <v>9567</v>
      </c>
      <c r="AH1006" s="0" t="s">
        <v>7300</v>
      </c>
      <c r="AI1006" s="0" t="s">
        <v>9643</v>
      </c>
      <c r="AJ1006" s="0" t="s">
        <v>7300</v>
      </c>
      <c r="AK1006" s="0" t="s">
        <v>9643</v>
      </c>
      <c r="AL1006" s="0" t="s">
        <v>7061</v>
      </c>
    </row>
    <row customHeight="1" ht="11.25">
      <c r="A1007" s="0" t="s">
        <v>22</v>
      </c>
      <c r="B1007" s="0" t="s">
        <v>48</v>
      </c>
      <c r="C1007" s="0" t="s">
        <v>50</v>
      </c>
      <c r="D1007" s="0" t="s">
        <v>22</v>
      </c>
      <c r="E1007" s="0" t="s">
        <v>9638</v>
      </c>
      <c r="F1007" s="0" t="s">
        <v>4556</v>
      </c>
      <c r="G1007" s="0" t="s">
        <v>196</v>
      </c>
      <c r="H1007" s="0" t="s">
        <v>196</v>
      </c>
      <c r="I1007" s="0" t="s">
        <v>197</v>
      </c>
      <c r="J1007" s="0" t="s">
        <v>9639</v>
      </c>
      <c r="K1007" s="0" t="s">
        <v>9640</v>
      </c>
      <c r="L1007" s="0" t="s">
        <v>7946</v>
      </c>
      <c r="M1007" s="0" t="s">
        <v>147</v>
      </c>
      <c r="N1007" s="0" t="s">
        <v>137</v>
      </c>
      <c r="O1007" s="0" t="s">
        <v>196</v>
      </c>
      <c r="P1007" s="0" t="s">
        <v>196</v>
      </c>
      <c r="Q1007" s="0" t="s">
        <v>197</v>
      </c>
      <c r="R1007" s="0" t="s">
        <v>9639</v>
      </c>
      <c r="S1007" s="0" t="s">
        <v>9640</v>
      </c>
      <c r="T1007" s="0" t="s">
        <v>7043</v>
      </c>
      <c r="U1007" s="0" t="s">
        <v>7044</v>
      </c>
      <c r="V1007" s="0" t="s">
        <v>764</v>
      </c>
      <c r="W1007" s="0" t="s">
        <v>7045</v>
      </c>
      <c r="X1007" s="0" t="s">
        <v>7046</v>
      </c>
      <c r="Y1007" s="0" t="s">
        <v>7044</v>
      </c>
      <c r="Z1007" s="0" t="s">
        <v>9641</v>
      </c>
      <c r="AA1007" s="0" t="s">
        <v>9629</v>
      </c>
      <c r="AB1007" s="0" t="s">
        <v>9642</v>
      </c>
      <c r="AC1007" s="0" t="s">
        <v>62</v>
      </c>
      <c r="AD1007" s="0" t="s">
        <v>62</v>
      </c>
      <c r="AE1007" s="0" t="s">
        <v>62</v>
      </c>
      <c r="AF1007" s="0" t="s">
        <v>7300</v>
      </c>
      <c r="AG1007" s="0" t="s">
        <v>9567</v>
      </c>
      <c r="AH1007" s="0" t="s">
        <v>7300</v>
      </c>
      <c r="AI1007" s="0" t="s">
        <v>9567</v>
      </c>
      <c r="AJ1007" s="0" t="s">
        <v>7300</v>
      </c>
      <c r="AK1007" s="0" t="s">
        <v>9567</v>
      </c>
      <c r="AL1007" s="0" t="s">
        <v>7061</v>
      </c>
    </row>
    <row customHeight="1" ht="11.25">
      <c r="A1008" s="0" t="s">
        <v>22</v>
      </c>
      <c r="B1008" s="0" t="s">
        <v>48</v>
      </c>
      <c r="C1008" s="0" t="s">
        <v>50</v>
      </c>
      <c r="D1008" s="0" t="s">
        <v>22</v>
      </c>
      <c r="E1008" s="0" t="s">
        <v>9644</v>
      </c>
      <c r="F1008" s="0" t="s">
        <v>4556</v>
      </c>
      <c r="G1008" s="0" t="s">
        <v>196</v>
      </c>
      <c r="H1008" s="0" t="s">
        <v>196</v>
      </c>
      <c r="I1008" s="0" t="s">
        <v>197</v>
      </c>
      <c r="J1008" s="0" t="s">
        <v>9645</v>
      </c>
      <c r="K1008" s="0" t="s">
        <v>9646</v>
      </c>
      <c r="L1008" s="0" t="s">
        <v>8326</v>
      </c>
      <c r="M1008" s="0" t="s">
        <v>5220</v>
      </c>
      <c r="N1008" s="0" t="s">
        <v>137</v>
      </c>
      <c r="O1008" s="0" t="s">
        <v>196</v>
      </c>
      <c r="P1008" s="0" t="s">
        <v>196</v>
      </c>
      <c r="Q1008" s="0" t="s">
        <v>197</v>
      </c>
      <c r="R1008" s="0" t="s">
        <v>9645</v>
      </c>
      <c r="S1008" s="0" t="s">
        <v>9646</v>
      </c>
      <c r="T1008" s="0" t="s">
        <v>7043</v>
      </c>
      <c r="U1008" s="0" t="s">
        <v>7044</v>
      </c>
      <c r="V1008" s="0" t="s">
        <v>764</v>
      </c>
      <c r="W1008" s="0" t="s">
        <v>7045</v>
      </c>
      <c r="X1008" s="0" t="s">
        <v>7046</v>
      </c>
      <c r="Y1008" s="0" t="s">
        <v>7044</v>
      </c>
      <c r="Z1008" s="0" t="s">
        <v>9647</v>
      </c>
      <c r="AA1008" s="0" t="s">
        <v>8427</v>
      </c>
      <c r="AB1008" s="0" t="s">
        <v>9648</v>
      </c>
      <c r="AC1008" s="0" t="s">
        <v>62</v>
      </c>
      <c r="AD1008" s="0" t="s">
        <v>62</v>
      </c>
      <c r="AE1008" s="0" t="s">
        <v>62</v>
      </c>
      <c r="AF1008" s="0" t="s">
        <v>7300</v>
      </c>
      <c r="AG1008" s="0" t="s">
        <v>9235</v>
      </c>
      <c r="AH1008" s="0" t="s">
        <v>7300</v>
      </c>
      <c r="AI1008" s="0" t="s">
        <v>9649</v>
      </c>
      <c r="AJ1008" s="0" t="s">
        <v>7300</v>
      </c>
      <c r="AK1008" s="0" t="s">
        <v>9649</v>
      </c>
      <c r="AL1008" s="0" t="s">
        <v>7061</v>
      </c>
    </row>
    <row customHeight="1" ht="11.25">
      <c r="A1009" s="0" t="s">
        <v>22</v>
      </c>
      <c r="B1009" s="0" t="s">
        <v>48</v>
      </c>
      <c r="C1009" s="0" t="s">
        <v>50</v>
      </c>
      <c r="D1009" s="0" t="s">
        <v>22</v>
      </c>
      <c r="E1009" s="0" t="s">
        <v>9644</v>
      </c>
      <c r="F1009" s="0" t="s">
        <v>4556</v>
      </c>
      <c r="G1009" s="0" t="s">
        <v>196</v>
      </c>
      <c r="H1009" s="0" t="s">
        <v>196</v>
      </c>
      <c r="I1009" s="0" t="s">
        <v>197</v>
      </c>
      <c r="J1009" s="0" t="s">
        <v>9645</v>
      </c>
      <c r="K1009" s="0" t="s">
        <v>9646</v>
      </c>
      <c r="L1009" s="0" t="s">
        <v>8326</v>
      </c>
      <c r="M1009" s="0" t="s">
        <v>5220</v>
      </c>
      <c r="N1009" s="0" t="s">
        <v>137</v>
      </c>
      <c r="O1009" s="0" t="s">
        <v>196</v>
      </c>
      <c r="P1009" s="0" t="s">
        <v>196</v>
      </c>
      <c r="Q1009" s="0" t="s">
        <v>197</v>
      </c>
      <c r="R1009" s="0" t="s">
        <v>9645</v>
      </c>
      <c r="S1009" s="0" t="s">
        <v>9646</v>
      </c>
      <c r="T1009" s="0" t="s">
        <v>7043</v>
      </c>
      <c r="U1009" s="0" t="s">
        <v>7044</v>
      </c>
      <c r="V1009" s="0" t="s">
        <v>764</v>
      </c>
      <c r="W1009" s="0" t="s">
        <v>7045</v>
      </c>
      <c r="X1009" s="0" t="s">
        <v>7046</v>
      </c>
      <c r="Y1009" s="0" t="s">
        <v>7044</v>
      </c>
      <c r="Z1009" s="0" t="s">
        <v>9647</v>
      </c>
      <c r="AA1009" s="0" t="s">
        <v>8427</v>
      </c>
      <c r="AB1009" s="0" t="s">
        <v>9648</v>
      </c>
      <c r="AC1009" s="0" t="s">
        <v>62</v>
      </c>
      <c r="AD1009" s="0" t="s">
        <v>62</v>
      </c>
      <c r="AE1009" s="0" t="s">
        <v>62</v>
      </c>
      <c r="AF1009" s="0" t="s">
        <v>7300</v>
      </c>
      <c r="AG1009" s="0" t="s">
        <v>9235</v>
      </c>
      <c r="AH1009" s="0" t="s">
        <v>7300</v>
      </c>
      <c r="AI1009" s="0" t="s">
        <v>9235</v>
      </c>
      <c r="AJ1009" s="0" t="s">
        <v>7300</v>
      </c>
      <c r="AK1009" s="0" t="s">
        <v>9235</v>
      </c>
      <c r="AL1009" s="0" t="s">
        <v>7061</v>
      </c>
    </row>
    <row customHeight="1" ht="11.25">
      <c r="A1010" s="0" t="s">
        <v>22</v>
      </c>
      <c r="B1010" s="0" t="s">
        <v>48</v>
      </c>
      <c r="C1010" s="0" t="s">
        <v>50</v>
      </c>
      <c r="D1010" s="0" t="s">
        <v>22</v>
      </c>
      <c r="E1010" s="0" t="s">
        <v>9650</v>
      </c>
      <c r="F1010" s="0" t="s">
        <v>4556</v>
      </c>
      <c r="G1010" s="0" t="s">
        <v>196</v>
      </c>
      <c r="H1010" s="0" t="s">
        <v>196</v>
      </c>
      <c r="I1010" s="0" t="s">
        <v>197</v>
      </c>
      <c r="J1010" s="0" t="s">
        <v>9651</v>
      </c>
      <c r="K1010" s="0" t="s">
        <v>9652</v>
      </c>
      <c r="L1010" s="0" t="s">
        <v>9653</v>
      </c>
      <c r="M1010" s="0" t="s">
        <v>4590</v>
      </c>
      <c r="N1010" s="0" t="s">
        <v>137</v>
      </c>
      <c r="O1010" s="0" t="s">
        <v>196</v>
      </c>
      <c r="P1010" s="0" t="s">
        <v>196</v>
      </c>
      <c r="Q1010" s="0" t="s">
        <v>197</v>
      </c>
      <c r="R1010" s="0" t="s">
        <v>9651</v>
      </c>
      <c r="S1010" s="0" t="s">
        <v>9652</v>
      </c>
      <c r="T1010" s="0" t="s">
        <v>7043</v>
      </c>
      <c r="U1010" s="0" t="s">
        <v>7044</v>
      </c>
      <c r="V1010" s="0" t="s">
        <v>764</v>
      </c>
      <c r="W1010" s="0" t="s">
        <v>7045</v>
      </c>
      <c r="X1010" s="0" t="s">
        <v>7046</v>
      </c>
      <c r="Y1010" s="0" t="s">
        <v>7044</v>
      </c>
      <c r="Z1010" s="0" t="s">
        <v>9308</v>
      </c>
      <c r="AA1010" s="0" t="s">
        <v>9654</v>
      </c>
      <c r="AB1010" s="0" t="s">
        <v>9655</v>
      </c>
      <c r="AC1010" s="0" t="s">
        <v>62</v>
      </c>
      <c r="AD1010" s="0" t="s">
        <v>62</v>
      </c>
      <c r="AE1010" s="0" t="s">
        <v>62</v>
      </c>
      <c r="AF1010" s="0" t="s">
        <v>9656</v>
      </c>
      <c r="AG1010" s="0" t="s">
        <v>9657</v>
      </c>
      <c r="AH1010" s="0" t="s">
        <v>9656</v>
      </c>
      <c r="AI1010" s="0" t="s">
        <v>9657</v>
      </c>
      <c r="AJ1010" s="0" t="s">
        <v>9656</v>
      </c>
      <c r="AK1010" s="0" t="s">
        <v>9657</v>
      </c>
      <c r="AL1010" s="0" t="s">
        <v>7061</v>
      </c>
    </row>
    <row customHeight="1" ht="11.25">
      <c r="A1011" s="0" t="s">
        <v>22</v>
      </c>
      <c r="B1011" s="0" t="s">
        <v>48</v>
      </c>
      <c r="C1011" s="0" t="s">
        <v>50</v>
      </c>
      <c r="D1011" s="0" t="s">
        <v>22</v>
      </c>
      <c r="E1011" s="0" t="s">
        <v>9650</v>
      </c>
      <c r="F1011" s="0" t="s">
        <v>4556</v>
      </c>
      <c r="G1011" s="0" t="s">
        <v>196</v>
      </c>
      <c r="H1011" s="0" t="s">
        <v>196</v>
      </c>
      <c r="I1011" s="0" t="s">
        <v>197</v>
      </c>
      <c r="J1011" s="0" t="s">
        <v>9651</v>
      </c>
      <c r="K1011" s="0" t="s">
        <v>9652</v>
      </c>
      <c r="L1011" s="0" t="s">
        <v>9653</v>
      </c>
      <c r="M1011" s="0" t="s">
        <v>4590</v>
      </c>
      <c r="N1011" s="0" t="s">
        <v>137</v>
      </c>
      <c r="O1011" s="0" t="s">
        <v>196</v>
      </c>
      <c r="P1011" s="0" t="s">
        <v>196</v>
      </c>
      <c r="Q1011" s="0" t="s">
        <v>197</v>
      </c>
      <c r="R1011" s="0" t="s">
        <v>9651</v>
      </c>
      <c r="S1011" s="0" t="s">
        <v>9652</v>
      </c>
      <c r="T1011" s="0" t="s">
        <v>7043</v>
      </c>
      <c r="U1011" s="0" t="s">
        <v>7044</v>
      </c>
      <c r="V1011" s="0" t="s">
        <v>764</v>
      </c>
      <c r="W1011" s="0" t="s">
        <v>7045</v>
      </c>
      <c r="X1011" s="0" t="s">
        <v>7046</v>
      </c>
      <c r="Y1011" s="0" t="s">
        <v>7044</v>
      </c>
      <c r="Z1011" s="0" t="s">
        <v>9308</v>
      </c>
      <c r="AA1011" s="0" t="s">
        <v>9654</v>
      </c>
      <c r="AB1011" s="0" t="s">
        <v>9655</v>
      </c>
      <c r="AC1011" s="0" t="s">
        <v>62</v>
      </c>
      <c r="AD1011" s="0" t="s">
        <v>62</v>
      </c>
      <c r="AE1011" s="0" t="s">
        <v>62</v>
      </c>
      <c r="AF1011" s="0" t="s">
        <v>9656</v>
      </c>
      <c r="AG1011" s="0" t="s">
        <v>9657</v>
      </c>
      <c r="AH1011" s="0" t="s">
        <v>9656</v>
      </c>
      <c r="AI1011" s="0" t="s">
        <v>9658</v>
      </c>
      <c r="AJ1011" s="0" t="s">
        <v>9656</v>
      </c>
      <c r="AK1011" s="0" t="s">
        <v>9658</v>
      </c>
      <c r="AL1011" s="0" t="s">
        <v>7061</v>
      </c>
    </row>
    <row customHeight="1" ht="11.25">
      <c r="A1012" s="0" t="s">
        <v>22</v>
      </c>
      <c r="B1012" s="0" t="s">
        <v>48</v>
      </c>
      <c r="C1012" s="0" t="s">
        <v>50</v>
      </c>
      <c r="D1012" s="0" t="s">
        <v>22</v>
      </c>
      <c r="E1012" s="0" t="s">
        <v>4650</v>
      </c>
      <c r="F1012" s="0" t="s">
        <v>4556</v>
      </c>
      <c r="G1012" s="0" t="s">
        <v>196</v>
      </c>
      <c r="H1012" s="0" t="s">
        <v>196</v>
      </c>
      <c r="I1012" s="0" t="s">
        <v>197</v>
      </c>
      <c r="J1012" s="0" t="s">
        <v>4651</v>
      </c>
      <c r="K1012" s="0" t="s">
        <v>4652</v>
      </c>
      <c r="L1012" s="0" t="s">
        <v>4653</v>
      </c>
      <c r="M1012" s="0" t="s">
        <v>4590</v>
      </c>
      <c r="N1012" s="0" t="s">
        <v>137</v>
      </c>
      <c r="O1012" s="0" t="s">
        <v>196</v>
      </c>
      <c r="P1012" s="0" t="s">
        <v>196</v>
      </c>
      <c r="Q1012" s="0" t="s">
        <v>197</v>
      </c>
      <c r="R1012" s="0" t="s">
        <v>4651</v>
      </c>
      <c r="S1012" s="0" t="s">
        <v>4652</v>
      </c>
      <c r="T1012" s="0" t="s">
        <v>7101</v>
      </c>
      <c r="U1012" s="0" t="s">
        <v>7481</v>
      </c>
      <c r="V1012" s="0" t="s">
        <v>764</v>
      </c>
      <c r="W1012" s="0" t="s">
        <v>7045</v>
      </c>
      <c r="X1012" s="0" t="s">
        <v>7281</v>
      </c>
      <c r="Y1012" s="0" t="s">
        <v>7990</v>
      </c>
      <c r="Z1012" s="0" t="s">
        <v>4590</v>
      </c>
      <c r="AA1012" s="0" t="s">
        <v>9659</v>
      </c>
      <c r="AB1012" s="0" t="s">
        <v>7283</v>
      </c>
      <c r="AC1012" s="0" t="s">
        <v>62</v>
      </c>
      <c r="AD1012" s="0" t="s">
        <v>62</v>
      </c>
      <c r="AE1012" s="0" t="s">
        <v>62</v>
      </c>
      <c r="AF1012" s="0" t="s">
        <v>7484</v>
      </c>
      <c r="AG1012" s="0" t="s">
        <v>9660</v>
      </c>
      <c r="AH1012" s="0" t="s">
        <v>7484</v>
      </c>
      <c r="AI1012" s="0" t="s">
        <v>9661</v>
      </c>
      <c r="AJ1012" s="0" t="s">
        <v>7484</v>
      </c>
      <c r="AK1012" s="0" t="s">
        <v>9661</v>
      </c>
      <c r="AL1012" s="0" t="s">
        <v>7061</v>
      </c>
    </row>
    <row customHeight="1" ht="11.25">
      <c r="A1013" s="0" t="s">
        <v>22</v>
      </c>
      <c r="B1013" s="0" t="s">
        <v>48</v>
      </c>
      <c r="C1013" s="0" t="s">
        <v>50</v>
      </c>
      <c r="D1013" s="0" t="s">
        <v>22</v>
      </c>
      <c r="E1013" s="0" t="s">
        <v>4650</v>
      </c>
      <c r="F1013" s="0" t="s">
        <v>4556</v>
      </c>
      <c r="G1013" s="0" t="s">
        <v>196</v>
      </c>
      <c r="H1013" s="0" t="s">
        <v>196</v>
      </c>
      <c r="I1013" s="0" t="s">
        <v>197</v>
      </c>
      <c r="J1013" s="0" t="s">
        <v>4651</v>
      </c>
      <c r="K1013" s="0" t="s">
        <v>4652</v>
      </c>
      <c r="L1013" s="0" t="s">
        <v>4653</v>
      </c>
      <c r="M1013" s="0" t="s">
        <v>4590</v>
      </c>
      <c r="N1013" s="0" t="s">
        <v>137</v>
      </c>
      <c r="O1013" s="0" t="s">
        <v>196</v>
      </c>
      <c r="P1013" s="0" t="s">
        <v>196</v>
      </c>
      <c r="Q1013" s="0" t="s">
        <v>197</v>
      </c>
      <c r="R1013" s="0" t="s">
        <v>4651</v>
      </c>
      <c r="S1013" s="0" t="s">
        <v>4652</v>
      </c>
      <c r="T1013" s="0" t="s">
        <v>7101</v>
      </c>
      <c r="U1013" s="0" t="s">
        <v>7481</v>
      </c>
      <c r="V1013" s="0" t="s">
        <v>764</v>
      </c>
      <c r="W1013" s="0" t="s">
        <v>7045</v>
      </c>
      <c r="X1013" s="0" t="s">
        <v>7281</v>
      </c>
      <c r="Y1013" s="0" t="s">
        <v>7990</v>
      </c>
      <c r="Z1013" s="0" t="s">
        <v>4590</v>
      </c>
      <c r="AA1013" s="0" t="s">
        <v>9659</v>
      </c>
      <c r="AB1013" s="0" t="s">
        <v>7283</v>
      </c>
      <c r="AC1013" s="0" t="s">
        <v>62</v>
      </c>
      <c r="AD1013" s="0" t="s">
        <v>62</v>
      </c>
      <c r="AE1013" s="0" t="s">
        <v>62</v>
      </c>
      <c r="AF1013" s="0" t="s">
        <v>7484</v>
      </c>
      <c r="AG1013" s="0" t="s">
        <v>9660</v>
      </c>
      <c r="AH1013" s="0" t="s">
        <v>7484</v>
      </c>
      <c r="AI1013" s="0" t="s">
        <v>9660</v>
      </c>
      <c r="AJ1013" s="0" t="s">
        <v>7484</v>
      </c>
      <c r="AK1013" s="0" t="s">
        <v>9660</v>
      </c>
      <c r="AL1013" s="0" t="s">
        <v>7061</v>
      </c>
    </row>
    <row customHeight="1" ht="11.25">
      <c r="A1014" s="0" t="s">
        <v>22</v>
      </c>
      <c r="B1014" s="0" t="s">
        <v>48</v>
      </c>
      <c r="C1014" s="0" t="s">
        <v>50</v>
      </c>
      <c r="D1014" s="0" t="s">
        <v>22</v>
      </c>
      <c r="E1014" s="0" t="s">
        <v>9662</v>
      </c>
      <c r="F1014" s="0" t="s">
        <v>4556</v>
      </c>
      <c r="G1014" s="0" t="s">
        <v>196</v>
      </c>
      <c r="H1014" s="0" t="s">
        <v>196</v>
      </c>
      <c r="I1014" s="0" t="s">
        <v>197</v>
      </c>
      <c r="J1014" s="0" t="s">
        <v>9663</v>
      </c>
      <c r="K1014" s="0" t="s">
        <v>9664</v>
      </c>
      <c r="L1014" s="0" t="s">
        <v>7863</v>
      </c>
      <c r="M1014" s="0" t="s">
        <v>147</v>
      </c>
      <c r="N1014" s="0" t="s">
        <v>137</v>
      </c>
      <c r="O1014" s="0" t="s">
        <v>196</v>
      </c>
      <c r="P1014" s="0" t="s">
        <v>196</v>
      </c>
      <c r="Q1014" s="0" t="s">
        <v>197</v>
      </c>
      <c r="R1014" s="0" t="s">
        <v>9663</v>
      </c>
      <c r="S1014" s="0" t="s">
        <v>9664</v>
      </c>
      <c r="T1014" s="0" t="s">
        <v>7043</v>
      </c>
      <c r="U1014" s="0" t="s">
        <v>7044</v>
      </c>
      <c r="V1014" s="0" t="s">
        <v>764</v>
      </c>
      <c r="W1014" s="0" t="s">
        <v>7045</v>
      </c>
      <c r="X1014" s="0" t="s">
        <v>7046</v>
      </c>
      <c r="Y1014" s="0" t="s">
        <v>7044</v>
      </c>
      <c r="Z1014" s="0" t="s">
        <v>9665</v>
      </c>
      <c r="AA1014" s="0" t="s">
        <v>9629</v>
      </c>
      <c r="AB1014" s="0" t="s">
        <v>9666</v>
      </c>
      <c r="AC1014" s="0" t="s">
        <v>62</v>
      </c>
      <c r="AD1014" s="0" t="s">
        <v>62</v>
      </c>
      <c r="AE1014" s="0" t="s">
        <v>62</v>
      </c>
      <c r="AF1014" s="0" t="s">
        <v>7189</v>
      </c>
      <c r="AG1014" s="0" t="s">
        <v>9667</v>
      </c>
      <c r="AH1014" s="0" t="s">
        <v>7189</v>
      </c>
      <c r="AI1014" s="0" t="s">
        <v>9668</v>
      </c>
      <c r="AJ1014" s="0" t="s">
        <v>7189</v>
      </c>
      <c r="AK1014" s="0" t="s">
        <v>9668</v>
      </c>
      <c r="AL1014" s="0" t="s">
        <v>7061</v>
      </c>
    </row>
    <row customHeight="1" ht="11.25">
      <c r="A1015" s="0" t="s">
        <v>22</v>
      </c>
      <c r="B1015" s="0" t="s">
        <v>48</v>
      </c>
      <c r="C1015" s="0" t="s">
        <v>50</v>
      </c>
      <c r="D1015" s="0" t="s">
        <v>22</v>
      </c>
      <c r="E1015" s="0" t="s">
        <v>9662</v>
      </c>
      <c r="F1015" s="0" t="s">
        <v>4556</v>
      </c>
      <c r="G1015" s="0" t="s">
        <v>196</v>
      </c>
      <c r="H1015" s="0" t="s">
        <v>196</v>
      </c>
      <c r="I1015" s="0" t="s">
        <v>197</v>
      </c>
      <c r="J1015" s="0" t="s">
        <v>9663</v>
      </c>
      <c r="K1015" s="0" t="s">
        <v>9664</v>
      </c>
      <c r="L1015" s="0" t="s">
        <v>7863</v>
      </c>
      <c r="M1015" s="0" t="s">
        <v>147</v>
      </c>
      <c r="N1015" s="0" t="s">
        <v>137</v>
      </c>
      <c r="O1015" s="0" t="s">
        <v>196</v>
      </c>
      <c r="P1015" s="0" t="s">
        <v>196</v>
      </c>
      <c r="Q1015" s="0" t="s">
        <v>197</v>
      </c>
      <c r="R1015" s="0" t="s">
        <v>9663</v>
      </c>
      <c r="S1015" s="0" t="s">
        <v>9664</v>
      </c>
      <c r="T1015" s="0" t="s">
        <v>7043</v>
      </c>
      <c r="U1015" s="0" t="s">
        <v>7044</v>
      </c>
      <c r="V1015" s="0" t="s">
        <v>764</v>
      </c>
      <c r="W1015" s="0" t="s">
        <v>7045</v>
      </c>
      <c r="X1015" s="0" t="s">
        <v>7046</v>
      </c>
      <c r="Y1015" s="0" t="s">
        <v>7044</v>
      </c>
      <c r="Z1015" s="0" t="s">
        <v>9665</v>
      </c>
      <c r="AA1015" s="0" t="s">
        <v>9629</v>
      </c>
      <c r="AB1015" s="0" t="s">
        <v>9666</v>
      </c>
      <c r="AC1015" s="0" t="s">
        <v>62</v>
      </c>
      <c r="AD1015" s="0" t="s">
        <v>62</v>
      </c>
      <c r="AE1015" s="0" t="s">
        <v>62</v>
      </c>
      <c r="AF1015" s="0" t="s">
        <v>7189</v>
      </c>
      <c r="AG1015" s="0" t="s">
        <v>9667</v>
      </c>
      <c r="AH1015" s="0" t="s">
        <v>7189</v>
      </c>
      <c r="AI1015" s="0" t="s">
        <v>9667</v>
      </c>
      <c r="AJ1015" s="0" t="s">
        <v>7189</v>
      </c>
      <c r="AK1015" s="0" t="s">
        <v>9667</v>
      </c>
      <c r="AL1015" s="0" t="s">
        <v>7061</v>
      </c>
    </row>
    <row customHeight="1" ht="11.25">
      <c r="A1016" s="0" t="s">
        <v>22</v>
      </c>
      <c r="B1016" s="0" t="s">
        <v>48</v>
      </c>
      <c r="C1016" s="0" t="s">
        <v>50</v>
      </c>
      <c r="D1016" s="0" t="s">
        <v>22</v>
      </c>
      <c r="E1016" s="0" t="s">
        <v>9669</v>
      </c>
      <c r="F1016" s="0" t="s">
        <v>4556</v>
      </c>
      <c r="G1016" s="0" t="s">
        <v>196</v>
      </c>
      <c r="H1016" s="0" t="s">
        <v>196</v>
      </c>
      <c r="I1016" s="0" t="s">
        <v>197</v>
      </c>
      <c r="J1016" s="0" t="s">
        <v>9670</v>
      </c>
      <c r="K1016" s="0" t="s">
        <v>9671</v>
      </c>
      <c r="L1016" s="0" t="s">
        <v>7688</v>
      </c>
      <c r="M1016" s="0" t="s">
        <v>5265</v>
      </c>
      <c r="N1016" s="0" t="s">
        <v>137</v>
      </c>
      <c r="O1016" s="0" t="s">
        <v>196</v>
      </c>
      <c r="P1016" s="0" t="s">
        <v>196</v>
      </c>
      <c r="Q1016" s="0" t="s">
        <v>197</v>
      </c>
      <c r="R1016" s="0" t="s">
        <v>9670</v>
      </c>
      <c r="S1016" s="0" t="s">
        <v>9671</v>
      </c>
      <c r="T1016" s="0" t="s">
        <v>7101</v>
      </c>
      <c r="U1016" s="0" t="s">
        <v>7481</v>
      </c>
      <c r="V1016" s="0" t="s">
        <v>764</v>
      </c>
      <c r="W1016" s="0" t="s">
        <v>7045</v>
      </c>
      <c r="X1016" s="0" t="s">
        <v>7281</v>
      </c>
      <c r="Y1016" s="0" t="s">
        <v>7990</v>
      </c>
      <c r="Z1016" s="0" t="s">
        <v>4590</v>
      </c>
      <c r="AA1016" s="0" t="s">
        <v>7991</v>
      </c>
      <c r="AB1016" s="0" t="s">
        <v>7283</v>
      </c>
      <c r="AC1016" s="0" t="s">
        <v>62</v>
      </c>
      <c r="AD1016" s="0" t="s">
        <v>62</v>
      </c>
      <c r="AE1016" s="0" t="s">
        <v>62</v>
      </c>
      <c r="AF1016" s="0" t="s">
        <v>7300</v>
      </c>
      <c r="AG1016" s="0" t="s">
        <v>9672</v>
      </c>
      <c r="AH1016" s="0" t="s">
        <v>7300</v>
      </c>
      <c r="AI1016" s="0" t="s">
        <v>9673</v>
      </c>
      <c r="AJ1016" s="0" t="s">
        <v>7300</v>
      </c>
      <c r="AK1016" s="0" t="s">
        <v>9673</v>
      </c>
      <c r="AL1016" s="0" t="s">
        <v>7061</v>
      </c>
    </row>
    <row customHeight="1" ht="11.25">
      <c r="A1017" s="0" t="s">
        <v>22</v>
      </c>
      <c r="B1017" s="0" t="s">
        <v>48</v>
      </c>
      <c r="C1017" s="0" t="s">
        <v>50</v>
      </c>
      <c r="D1017" s="0" t="s">
        <v>22</v>
      </c>
      <c r="E1017" s="0" t="s">
        <v>9669</v>
      </c>
      <c r="F1017" s="0" t="s">
        <v>4556</v>
      </c>
      <c r="G1017" s="0" t="s">
        <v>196</v>
      </c>
      <c r="H1017" s="0" t="s">
        <v>196</v>
      </c>
      <c r="I1017" s="0" t="s">
        <v>197</v>
      </c>
      <c r="J1017" s="0" t="s">
        <v>9670</v>
      </c>
      <c r="K1017" s="0" t="s">
        <v>9671</v>
      </c>
      <c r="L1017" s="0" t="s">
        <v>7688</v>
      </c>
      <c r="M1017" s="0" t="s">
        <v>5265</v>
      </c>
      <c r="N1017" s="0" t="s">
        <v>137</v>
      </c>
      <c r="O1017" s="0" t="s">
        <v>196</v>
      </c>
      <c r="P1017" s="0" t="s">
        <v>196</v>
      </c>
      <c r="Q1017" s="0" t="s">
        <v>197</v>
      </c>
      <c r="R1017" s="0" t="s">
        <v>9670</v>
      </c>
      <c r="S1017" s="0" t="s">
        <v>9671</v>
      </c>
      <c r="T1017" s="0" t="s">
        <v>7101</v>
      </c>
      <c r="U1017" s="0" t="s">
        <v>7481</v>
      </c>
      <c r="V1017" s="0" t="s">
        <v>764</v>
      </c>
      <c r="W1017" s="0" t="s">
        <v>7045</v>
      </c>
      <c r="X1017" s="0" t="s">
        <v>7281</v>
      </c>
      <c r="Y1017" s="0" t="s">
        <v>7990</v>
      </c>
      <c r="Z1017" s="0" t="s">
        <v>4590</v>
      </c>
      <c r="AA1017" s="0" t="s">
        <v>7991</v>
      </c>
      <c r="AB1017" s="0" t="s">
        <v>7283</v>
      </c>
      <c r="AC1017" s="0" t="s">
        <v>62</v>
      </c>
      <c r="AD1017" s="0" t="s">
        <v>62</v>
      </c>
      <c r="AE1017" s="0" t="s">
        <v>62</v>
      </c>
      <c r="AF1017" s="0" t="s">
        <v>7300</v>
      </c>
      <c r="AG1017" s="0" t="s">
        <v>9672</v>
      </c>
      <c r="AH1017" s="0" t="s">
        <v>7300</v>
      </c>
      <c r="AI1017" s="0" t="s">
        <v>9672</v>
      </c>
      <c r="AJ1017" s="0" t="s">
        <v>7300</v>
      </c>
      <c r="AK1017" s="0" t="s">
        <v>9672</v>
      </c>
      <c r="AL1017" s="0" t="s">
        <v>7061</v>
      </c>
    </row>
    <row customHeight="1" ht="11.25">
      <c r="A1018" s="0" t="s">
        <v>22</v>
      </c>
      <c r="B1018" s="0" t="s">
        <v>48</v>
      </c>
      <c r="C1018" s="0" t="s">
        <v>50</v>
      </c>
      <c r="D1018" s="0" t="s">
        <v>22</v>
      </c>
      <c r="E1018" s="0" t="s">
        <v>9674</v>
      </c>
      <c r="F1018" s="0" t="s">
        <v>4556</v>
      </c>
      <c r="G1018" s="0" t="s">
        <v>196</v>
      </c>
      <c r="H1018" s="0" t="s">
        <v>196</v>
      </c>
      <c r="I1018" s="0" t="s">
        <v>197</v>
      </c>
      <c r="J1018" s="0" t="s">
        <v>9670</v>
      </c>
      <c r="K1018" s="0" t="s">
        <v>9671</v>
      </c>
      <c r="L1018" s="0" t="s">
        <v>4577</v>
      </c>
      <c r="M1018" s="0" t="s">
        <v>6888</v>
      </c>
      <c r="N1018" s="0" t="s">
        <v>137</v>
      </c>
      <c r="O1018" s="0" t="s">
        <v>196</v>
      </c>
      <c r="P1018" s="0" t="s">
        <v>196</v>
      </c>
      <c r="Q1018" s="0" t="s">
        <v>197</v>
      </c>
      <c r="R1018" s="0" t="s">
        <v>9670</v>
      </c>
      <c r="S1018" s="0" t="s">
        <v>9671</v>
      </c>
      <c r="T1018" s="0" t="s">
        <v>7043</v>
      </c>
      <c r="U1018" s="0" t="s">
        <v>7044</v>
      </c>
      <c r="V1018" s="0" t="s">
        <v>764</v>
      </c>
      <c r="W1018" s="0" t="s">
        <v>7045</v>
      </c>
      <c r="X1018" s="0" t="s">
        <v>7046</v>
      </c>
      <c r="Y1018" s="0" t="s">
        <v>7044</v>
      </c>
      <c r="Z1018" s="0" t="s">
        <v>9675</v>
      </c>
      <c r="AA1018" s="0" t="s">
        <v>9629</v>
      </c>
      <c r="AB1018" s="0" t="s">
        <v>9676</v>
      </c>
      <c r="AC1018" s="0" t="s">
        <v>62</v>
      </c>
      <c r="AD1018" s="0" t="s">
        <v>62</v>
      </c>
      <c r="AE1018" s="0" t="s">
        <v>62</v>
      </c>
      <c r="AF1018" s="0" t="s">
        <v>7300</v>
      </c>
      <c r="AG1018" s="0" t="s">
        <v>9677</v>
      </c>
      <c r="AH1018" s="0" t="s">
        <v>7300</v>
      </c>
      <c r="AI1018" s="0" t="s">
        <v>9677</v>
      </c>
      <c r="AJ1018" s="0" t="s">
        <v>7300</v>
      </c>
      <c r="AK1018" s="0" t="s">
        <v>9677</v>
      </c>
      <c r="AL1018" s="0" t="s">
        <v>7061</v>
      </c>
    </row>
    <row customHeight="1" ht="11.25">
      <c r="A1019" s="0" t="s">
        <v>22</v>
      </c>
      <c r="B1019" s="0" t="s">
        <v>48</v>
      </c>
      <c r="C1019" s="0" t="s">
        <v>50</v>
      </c>
      <c r="D1019" s="0" t="s">
        <v>22</v>
      </c>
      <c r="E1019" s="0" t="s">
        <v>9674</v>
      </c>
      <c r="F1019" s="0" t="s">
        <v>4556</v>
      </c>
      <c r="G1019" s="0" t="s">
        <v>196</v>
      </c>
      <c r="H1019" s="0" t="s">
        <v>196</v>
      </c>
      <c r="I1019" s="0" t="s">
        <v>197</v>
      </c>
      <c r="J1019" s="0" t="s">
        <v>9670</v>
      </c>
      <c r="K1019" s="0" t="s">
        <v>9671</v>
      </c>
      <c r="L1019" s="0" t="s">
        <v>4577</v>
      </c>
      <c r="M1019" s="0" t="s">
        <v>6888</v>
      </c>
      <c r="N1019" s="0" t="s">
        <v>137</v>
      </c>
      <c r="O1019" s="0" t="s">
        <v>196</v>
      </c>
      <c r="P1019" s="0" t="s">
        <v>196</v>
      </c>
      <c r="Q1019" s="0" t="s">
        <v>197</v>
      </c>
      <c r="R1019" s="0" t="s">
        <v>9670</v>
      </c>
      <c r="S1019" s="0" t="s">
        <v>9671</v>
      </c>
      <c r="T1019" s="0" t="s">
        <v>7043</v>
      </c>
      <c r="U1019" s="0" t="s">
        <v>7044</v>
      </c>
      <c r="V1019" s="0" t="s">
        <v>764</v>
      </c>
      <c r="W1019" s="0" t="s">
        <v>7045</v>
      </c>
      <c r="X1019" s="0" t="s">
        <v>7046</v>
      </c>
      <c r="Y1019" s="0" t="s">
        <v>7044</v>
      </c>
      <c r="Z1019" s="0" t="s">
        <v>9675</v>
      </c>
      <c r="AA1019" s="0" t="s">
        <v>9629</v>
      </c>
      <c r="AB1019" s="0" t="s">
        <v>9676</v>
      </c>
      <c r="AC1019" s="0" t="s">
        <v>62</v>
      </c>
      <c r="AD1019" s="0" t="s">
        <v>62</v>
      </c>
      <c r="AE1019" s="0" t="s">
        <v>62</v>
      </c>
      <c r="AF1019" s="0" t="s">
        <v>7300</v>
      </c>
      <c r="AG1019" s="0" t="s">
        <v>9677</v>
      </c>
      <c r="AH1019" s="0" t="s">
        <v>7300</v>
      </c>
      <c r="AI1019" s="0" t="s">
        <v>9678</v>
      </c>
      <c r="AJ1019" s="0" t="s">
        <v>7300</v>
      </c>
      <c r="AK1019" s="0" t="s">
        <v>9678</v>
      </c>
      <c r="AL1019" s="0" t="s">
        <v>7061</v>
      </c>
    </row>
    <row customHeight="1" ht="11.25">
      <c r="A1020" s="0" t="s">
        <v>22</v>
      </c>
      <c r="B1020" s="0" t="s">
        <v>48</v>
      </c>
      <c r="C1020" s="0" t="s">
        <v>50</v>
      </c>
      <c r="D1020" s="0" t="s">
        <v>22</v>
      </c>
      <c r="E1020" s="0" t="s">
        <v>2789</v>
      </c>
      <c r="F1020" s="0" t="s">
        <v>4556</v>
      </c>
      <c r="G1020" s="0" t="s">
        <v>196</v>
      </c>
      <c r="H1020" s="0" t="s">
        <v>196</v>
      </c>
      <c r="I1020" s="0" t="s">
        <v>197</v>
      </c>
      <c r="J1020" s="0" t="s">
        <v>9670</v>
      </c>
      <c r="K1020" s="0" t="s">
        <v>9671</v>
      </c>
      <c r="L1020" s="0" t="s">
        <v>7688</v>
      </c>
      <c r="M1020" s="0" t="s">
        <v>8693</v>
      </c>
      <c r="N1020" s="0" t="s">
        <v>137</v>
      </c>
      <c r="O1020" s="0" t="s">
        <v>196</v>
      </c>
      <c r="P1020" s="0" t="s">
        <v>196</v>
      </c>
      <c r="Q1020" s="0" t="s">
        <v>197</v>
      </c>
      <c r="R1020" s="0" t="s">
        <v>9670</v>
      </c>
      <c r="S1020" s="0" t="s">
        <v>9671</v>
      </c>
      <c r="T1020" s="0" t="s">
        <v>7043</v>
      </c>
      <c r="U1020" s="0" t="s">
        <v>7044</v>
      </c>
      <c r="V1020" s="0" t="s">
        <v>764</v>
      </c>
      <c r="W1020" s="0" t="s">
        <v>7045</v>
      </c>
      <c r="X1020" s="0" t="s">
        <v>7046</v>
      </c>
      <c r="Y1020" s="0" t="s">
        <v>7044</v>
      </c>
      <c r="Z1020" s="0" t="s">
        <v>9675</v>
      </c>
      <c r="AA1020" s="0" t="s">
        <v>9629</v>
      </c>
      <c r="AB1020" s="0" t="s">
        <v>9676</v>
      </c>
      <c r="AC1020" s="0" t="s">
        <v>62</v>
      </c>
      <c r="AD1020" s="0" t="s">
        <v>62</v>
      </c>
      <c r="AE1020" s="0" t="s">
        <v>62</v>
      </c>
      <c r="AF1020" s="0" t="s">
        <v>9180</v>
      </c>
      <c r="AG1020" s="0" t="s">
        <v>9679</v>
      </c>
      <c r="AH1020" s="0" t="s">
        <v>9180</v>
      </c>
      <c r="AI1020" s="0" t="s">
        <v>9679</v>
      </c>
      <c r="AJ1020" s="0" t="s">
        <v>9180</v>
      </c>
      <c r="AK1020" s="0" t="s">
        <v>9679</v>
      </c>
      <c r="AL1020" s="0" t="s">
        <v>7061</v>
      </c>
    </row>
    <row customHeight="1" ht="11.25">
      <c r="A1021" s="0" t="s">
        <v>22</v>
      </c>
      <c r="B1021" s="0" t="s">
        <v>48</v>
      </c>
      <c r="C1021" s="0" t="s">
        <v>50</v>
      </c>
      <c r="D1021" s="0" t="s">
        <v>22</v>
      </c>
      <c r="E1021" s="0" t="s">
        <v>2789</v>
      </c>
      <c r="F1021" s="0" t="s">
        <v>4556</v>
      </c>
      <c r="G1021" s="0" t="s">
        <v>196</v>
      </c>
      <c r="H1021" s="0" t="s">
        <v>196</v>
      </c>
      <c r="I1021" s="0" t="s">
        <v>197</v>
      </c>
      <c r="J1021" s="0" t="s">
        <v>9670</v>
      </c>
      <c r="K1021" s="0" t="s">
        <v>9671</v>
      </c>
      <c r="L1021" s="0" t="s">
        <v>7688</v>
      </c>
      <c r="M1021" s="0" t="s">
        <v>8693</v>
      </c>
      <c r="N1021" s="0" t="s">
        <v>137</v>
      </c>
      <c r="O1021" s="0" t="s">
        <v>196</v>
      </c>
      <c r="P1021" s="0" t="s">
        <v>196</v>
      </c>
      <c r="Q1021" s="0" t="s">
        <v>197</v>
      </c>
      <c r="R1021" s="0" t="s">
        <v>9670</v>
      </c>
      <c r="S1021" s="0" t="s">
        <v>9671</v>
      </c>
      <c r="T1021" s="0" t="s">
        <v>7043</v>
      </c>
      <c r="U1021" s="0" t="s">
        <v>7044</v>
      </c>
      <c r="V1021" s="0" t="s">
        <v>764</v>
      </c>
      <c r="W1021" s="0" t="s">
        <v>7045</v>
      </c>
      <c r="X1021" s="0" t="s">
        <v>7046</v>
      </c>
      <c r="Y1021" s="0" t="s">
        <v>7044</v>
      </c>
      <c r="Z1021" s="0" t="s">
        <v>9675</v>
      </c>
      <c r="AA1021" s="0" t="s">
        <v>9629</v>
      </c>
      <c r="AB1021" s="0" t="s">
        <v>9676</v>
      </c>
      <c r="AC1021" s="0" t="s">
        <v>62</v>
      </c>
      <c r="AD1021" s="0" t="s">
        <v>62</v>
      </c>
      <c r="AE1021" s="0" t="s">
        <v>62</v>
      </c>
      <c r="AF1021" s="0" t="s">
        <v>9180</v>
      </c>
      <c r="AG1021" s="0" t="s">
        <v>9679</v>
      </c>
      <c r="AH1021" s="0" t="s">
        <v>969</v>
      </c>
      <c r="AI1021" s="0" t="s">
        <v>9680</v>
      </c>
      <c r="AJ1021" s="0" t="s">
        <v>969</v>
      </c>
      <c r="AK1021" s="0" t="s">
        <v>9680</v>
      </c>
      <c r="AL1021" s="0" t="s">
        <v>7061</v>
      </c>
    </row>
    <row customHeight="1" ht="11.25">
      <c r="A1022" s="0" t="s">
        <v>22</v>
      </c>
      <c r="B1022" s="0" t="s">
        <v>48</v>
      </c>
      <c r="C1022" s="0" t="s">
        <v>50</v>
      </c>
      <c r="D1022" s="0" t="s">
        <v>22</v>
      </c>
      <c r="E1022" s="0" t="s">
        <v>9681</v>
      </c>
      <c r="F1022" s="0" t="s">
        <v>4556</v>
      </c>
      <c r="G1022" s="0" t="s">
        <v>196</v>
      </c>
      <c r="H1022" s="0" t="s">
        <v>196</v>
      </c>
      <c r="I1022" s="0" t="s">
        <v>197</v>
      </c>
      <c r="J1022" s="0" t="s">
        <v>9670</v>
      </c>
      <c r="K1022" s="0" t="s">
        <v>9671</v>
      </c>
      <c r="L1022" s="0" t="s">
        <v>9682</v>
      </c>
      <c r="M1022" s="0" t="s">
        <v>145</v>
      </c>
      <c r="N1022" s="0" t="s">
        <v>137</v>
      </c>
      <c r="O1022" s="0" t="s">
        <v>196</v>
      </c>
      <c r="P1022" s="0" t="s">
        <v>196</v>
      </c>
      <c r="Q1022" s="0" t="s">
        <v>197</v>
      </c>
      <c r="R1022" s="0" t="s">
        <v>9670</v>
      </c>
      <c r="S1022" s="0" t="s">
        <v>9671</v>
      </c>
      <c r="T1022" s="0" t="s">
        <v>7043</v>
      </c>
      <c r="U1022" s="0" t="s">
        <v>7044</v>
      </c>
      <c r="V1022" s="0" t="s">
        <v>764</v>
      </c>
      <c r="W1022" s="0" t="s">
        <v>7045</v>
      </c>
      <c r="X1022" s="0" t="s">
        <v>7046</v>
      </c>
      <c r="Y1022" s="0" t="s">
        <v>7044</v>
      </c>
      <c r="Z1022" s="0" t="s">
        <v>9675</v>
      </c>
      <c r="AA1022" s="0" t="s">
        <v>9629</v>
      </c>
      <c r="AB1022" s="0" t="s">
        <v>9676</v>
      </c>
      <c r="AC1022" s="0" t="s">
        <v>62</v>
      </c>
      <c r="AD1022" s="0" t="s">
        <v>62</v>
      </c>
      <c r="AE1022" s="0" t="s">
        <v>62</v>
      </c>
      <c r="AF1022" s="0" t="s">
        <v>7293</v>
      </c>
      <c r="AG1022" s="0" t="s">
        <v>9683</v>
      </c>
      <c r="AH1022" s="0" t="s">
        <v>7293</v>
      </c>
      <c r="AI1022" s="0" t="s">
        <v>9684</v>
      </c>
      <c r="AJ1022" s="0" t="s">
        <v>7293</v>
      </c>
      <c r="AK1022" s="0" t="s">
        <v>9684</v>
      </c>
      <c r="AL1022" s="0" t="s">
        <v>7061</v>
      </c>
    </row>
    <row customHeight="1" ht="11.25">
      <c r="A1023" s="0" t="s">
        <v>22</v>
      </c>
      <c r="B1023" s="0" t="s">
        <v>48</v>
      </c>
      <c r="C1023" s="0" t="s">
        <v>50</v>
      </c>
      <c r="D1023" s="0" t="s">
        <v>22</v>
      </c>
      <c r="E1023" s="0" t="s">
        <v>9681</v>
      </c>
      <c r="F1023" s="0" t="s">
        <v>4556</v>
      </c>
      <c r="G1023" s="0" t="s">
        <v>196</v>
      </c>
      <c r="H1023" s="0" t="s">
        <v>196</v>
      </c>
      <c r="I1023" s="0" t="s">
        <v>197</v>
      </c>
      <c r="J1023" s="0" t="s">
        <v>9670</v>
      </c>
      <c r="K1023" s="0" t="s">
        <v>9671</v>
      </c>
      <c r="L1023" s="0" t="s">
        <v>9682</v>
      </c>
      <c r="M1023" s="0" t="s">
        <v>145</v>
      </c>
      <c r="N1023" s="0" t="s">
        <v>137</v>
      </c>
      <c r="O1023" s="0" t="s">
        <v>196</v>
      </c>
      <c r="P1023" s="0" t="s">
        <v>196</v>
      </c>
      <c r="Q1023" s="0" t="s">
        <v>197</v>
      </c>
      <c r="R1023" s="0" t="s">
        <v>9670</v>
      </c>
      <c r="S1023" s="0" t="s">
        <v>9671</v>
      </c>
      <c r="T1023" s="0" t="s">
        <v>7043</v>
      </c>
      <c r="U1023" s="0" t="s">
        <v>7044</v>
      </c>
      <c r="V1023" s="0" t="s">
        <v>764</v>
      </c>
      <c r="W1023" s="0" t="s">
        <v>7045</v>
      </c>
      <c r="X1023" s="0" t="s">
        <v>7046</v>
      </c>
      <c r="Y1023" s="0" t="s">
        <v>7044</v>
      </c>
      <c r="Z1023" s="0" t="s">
        <v>9675</v>
      </c>
      <c r="AA1023" s="0" t="s">
        <v>9629</v>
      </c>
      <c r="AB1023" s="0" t="s">
        <v>9676</v>
      </c>
      <c r="AC1023" s="0" t="s">
        <v>62</v>
      </c>
      <c r="AD1023" s="0" t="s">
        <v>62</v>
      </c>
      <c r="AE1023" s="0" t="s">
        <v>62</v>
      </c>
      <c r="AF1023" s="0" t="s">
        <v>7293</v>
      </c>
      <c r="AG1023" s="0" t="s">
        <v>9683</v>
      </c>
      <c r="AH1023" s="0" t="s">
        <v>7293</v>
      </c>
      <c r="AI1023" s="0" t="s">
        <v>9683</v>
      </c>
      <c r="AJ1023" s="0" t="s">
        <v>7293</v>
      </c>
      <c r="AK1023" s="0" t="s">
        <v>9683</v>
      </c>
      <c r="AL1023" s="0" t="s">
        <v>7061</v>
      </c>
    </row>
    <row customHeight="1" ht="11.25">
      <c r="A1024" s="0" t="s">
        <v>22</v>
      </c>
      <c r="B1024" s="0" t="s">
        <v>48</v>
      </c>
      <c r="C1024" s="0" t="s">
        <v>50</v>
      </c>
      <c r="D1024" s="0" t="s">
        <v>22</v>
      </c>
      <c r="E1024" s="0" t="s">
        <v>9685</v>
      </c>
      <c r="F1024" s="0" t="s">
        <v>4556</v>
      </c>
      <c r="G1024" s="0" t="s">
        <v>196</v>
      </c>
      <c r="H1024" s="0" t="s">
        <v>196</v>
      </c>
      <c r="I1024" s="0" t="s">
        <v>197</v>
      </c>
      <c r="J1024" s="0" t="s">
        <v>9670</v>
      </c>
      <c r="K1024" s="0" t="s">
        <v>9671</v>
      </c>
      <c r="L1024" s="0" t="s">
        <v>9686</v>
      </c>
      <c r="M1024" s="0" t="s">
        <v>4590</v>
      </c>
      <c r="N1024" s="0" t="s">
        <v>137</v>
      </c>
      <c r="O1024" s="0" t="s">
        <v>196</v>
      </c>
      <c r="P1024" s="0" t="s">
        <v>196</v>
      </c>
      <c r="Q1024" s="0" t="s">
        <v>197</v>
      </c>
      <c r="R1024" s="0" t="s">
        <v>9670</v>
      </c>
      <c r="S1024" s="0" t="s">
        <v>9671</v>
      </c>
      <c r="T1024" s="0" t="s">
        <v>7043</v>
      </c>
      <c r="U1024" s="0" t="s">
        <v>7044</v>
      </c>
      <c r="V1024" s="0" t="s">
        <v>764</v>
      </c>
      <c r="W1024" s="0" t="s">
        <v>7045</v>
      </c>
      <c r="X1024" s="0" t="s">
        <v>7046</v>
      </c>
      <c r="Y1024" s="0" t="s">
        <v>7044</v>
      </c>
      <c r="Z1024" s="0" t="s">
        <v>9675</v>
      </c>
      <c r="AA1024" s="0" t="s">
        <v>9629</v>
      </c>
      <c r="AB1024" s="0" t="s">
        <v>9676</v>
      </c>
      <c r="AC1024" s="0" t="s">
        <v>62</v>
      </c>
      <c r="AD1024" s="0" t="s">
        <v>62</v>
      </c>
      <c r="AE1024" s="0" t="s">
        <v>62</v>
      </c>
      <c r="AF1024" s="0" t="s">
        <v>9687</v>
      </c>
      <c r="AG1024" s="0" t="s">
        <v>9688</v>
      </c>
      <c r="AH1024" s="0" t="s">
        <v>9687</v>
      </c>
      <c r="AI1024" s="0" t="s">
        <v>9689</v>
      </c>
      <c r="AJ1024" s="0" t="s">
        <v>9687</v>
      </c>
      <c r="AK1024" s="0" t="s">
        <v>9689</v>
      </c>
      <c r="AL1024" s="0" t="s">
        <v>7055</v>
      </c>
    </row>
    <row customHeight="1" ht="11.25">
      <c r="A1025" s="0" t="s">
        <v>22</v>
      </c>
      <c r="B1025" s="0" t="s">
        <v>48</v>
      </c>
      <c r="C1025" s="0" t="s">
        <v>50</v>
      </c>
      <c r="D1025" s="0" t="s">
        <v>22</v>
      </c>
      <c r="E1025" s="0" t="s">
        <v>9685</v>
      </c>
      <c r="F1025" s="0" t="s">
        <v>4556</v>
      </c>
      <c r="G1025" s="0" t="s">
        <v>196</v>
      </c>
      <c r="H1025" s="0" t="s">
        <v>196</v>
      </c>
      <c r="I1025" s="0" t="s">
        <v>197</v>
      </c>
      <c r="J1025" s="0" t="s">
        <v>9670</v>
      </c>
      <c r="K1025" s="0" t="s">
        <v>9671</v>
      </c>
      <c r="L1025" s="0" t="s">
        <v>9686</v>
      </c>
      <c r="M1025" s="0" t="s">
        <v>4590</v>
      </c>
      <c r="N1025" s="0" t="s">
        <v>137</v>
      </c>
      <c r="O1025" s="0" t="s">
        <v>196</v>
      </c>
      <c r="P1025" s="0" t="s">
        <v>196</v>
      </c>
      <c r="Q1025" s="0" t="s">
        <v>197</v>
      </c>
      <c r="R1025" s="0" t="s">
        <v>9670</v>
      </c>
      <c r="S1025" s="0" t="s">
        <v>9671</v>
      </c>
      <c r="T1025" s="0" t="s">
        <v>7043</v>
      </c>
      <c r="U1025" s="0" t="s">
        <v>7044</v>
      </c>
      <c r="V1025" s="0" t="s">
        <v>764</v>
      </c>
      <c r="W1025" s="0" t="s">
        <v>7045</v>
      </c>
      <c r="X1025" s="0" t="s">
        <v>7046</v>
      </c>
      <c r="Y1025" s="0" t="s">
        <v>7044</v>
      </c>
      <c r="Z1025" s="0" t="s">
        <v>9675</v>
      </c>
      <c r="AA1025" s="0" t="s">
        <v>9629</v>
      </c>
      <c r="AB1025" s="0" t="s">
        <v>9676</v>
      </c>
      <c r="AC1025" s="0" t="s">
        <v>62</v>
      </c>
      <c r="AD1025" s="0" t="s">
        <v>62</v>
      </c>
      <c r="AE1025" s="0" t="s">
        <v>62</v>
      </c>
      <c r="AF1025" s="0" t="s">
        <v>9687</v>
      </c>
      <c r="AG1025" s="0" t="s">
        <v>9688</v>
      </c>
      <c r="AH1025" s="0" t="s">
        <v>9687</v>
      </c>
      <c r="AI1025" s="0" t="s">
        <v>9688</v>
      </c>
      <c r="AJ1025" s="0" t="s">
        <v>9687</v>
      </c>
      <c r="AK1025" s="0" t="s">
        <v>9688</v>
      </c>
      <c r="AL1025" s="0" t="s">
        <v>7055</v>
      </c>
    </row>
    <row customHeight="1" ht="11.25">
      <c r="A1026" s="0" t="s">
        <v>22</v>
      </c>
      <c r="B1026" s="0" t="s">
        <v>48</v>
      </c>
      <c r="C1026" s="0" t="s">
        <v>50</v>
      </c>
      <c r="D1026" s="0" t="s">
        <v>22</v>
      </c>
      <c r="E1026" s="0" t="s">
        <v>9690</v>
      </c>
      <c r="F1026" s="0" t="s">
        <v>4556</v>
      </c>
      <c r="G1026" s="0" t="s">
        <v>196</v>
      </c>
      <c r="H1026" s="0" t="s">
        <v>196</v>
      </c>
      <c r="I1026" s="0" t="s">
        <v>197</v>
      </c>
      <c r="J1026" s="0" t="s">
        <v>9670</v>
      </c>
      <c r="K1026" s="0" t="s">
        <v>9671</v>
      </c>
      <c r="L1026" s="0" t="s">
        <v>4577</v>
      </c>
      <c r="M1026" s="0" t="s">
        <v>9691</v>
      </c>
      <c r="N1026" s="0" t="s">
        <v>137</v>
      </c>
      <c r="O1026" s="0" t="s">
        <v>196</v>
      </c>
      <c r="P1026" s="0" t="s">
        <v>196</v>
      </c>
      <c r="Q1026" s="0" t="s">
        <v>197</v>
      </c>
      <c r="R1026" s="0" t="s">
        <v>9670</v>
      </c>
      <c r="S1026" s="0" t="s">
        <v>9671</v>
      </c>
      <c r="T1026" s="0" t="s">
        <v>7043</v>
      </c>
      <c r="U1026" s="0" t="s">
        <v>7044</v>
      </c>
      <c r="V1026" s="0" t="s">
        <v>764</v>
      </c>
      <c r="W1026" s="0" t="s">
        <v>7045</v>
      </c>
      <c r="X1026" s="0" t="s">
        <v>7046</v>
      </c>
      <c r="Y1026" s="0" t="s">
        <v>7044</v>
      </c>
      <c r="Z1026" s="0" t="s">
        <v>9675</v>
      </c>
      <c r="AA1026" s="0" t="s">
        <v>9629</v>
      </c>
      <c r="AB1026" s="0" t="s">
        <v>9676</v>
      </c>
      <c r="AC1026" s="0" t="s">
        <v>62</v>
      </c>
      <c r="AD1026" s="0" t="s">
        <v>62</v>
      </c>
      <c r="AE1026" s="0" t="s">
        <v>62</v>
      </c>
      <c r="AF1026" s="0" t="s">
        <v>7708</v>
      </c>
      <c r="AG1026" s="0" t="s">
        <v>9692</v>
      </c>
      <c r="AH1026" s="0" t="s">
        <v>7708</v>
      </c>
      <c r="AI1026" s="0" t="s">
        <v>9693</v>
      </c>
      <c r="AJ1026" s="0" t="s">
        <v>7708</v>
      </c>
      <c r="AK1026" s="0" t="s">
        <v>9693</v>
      </c>
      <c r="AL1026" s="0" t="s">
        <v>7061</v>
      </c>
    </row>
    <row customHeight="1" ht="11.25">
      <c r="A1027" s="0" t="s">
        <v>22</v>
      </c>
      <c r="B1027" s="0" t="s">
        <v>48</v>
      </c>
      <c r="C1027" s="0" t="s">
        <v>50</v>
      </c>
      <c r="D1027" s="0" t="s">
        <v>22</v>
      </c>
      <c r="E1027" s="0" t="s">
        <v>9690</v>
      </c>
      <c r="F1027" s="0" t="s">
        <v>4556</v>
      </c>
      <c r="G1027" s="0" t="s">
        <v>196</v>
      </c>
      <c r="H1027" s="0" t="s">
        <v>196</v>
      </c>
      <c r="I1027" s="0" t="s">
        <v>197</v>
      </c>
      <c r="J1027" s="0" t="s">
        <v>9670</v>
      </c>
      <c r="K1027" s="0" t="s">
        <v>9671</v>
      </c>
      <c r="L1027" s="0" t="s">
        <v>4577</v>
      </c>
      <c r="M1027" s="0" t="s">
        <v>9691</v>
      </c>
      <c r="N1027" s="0" t="s">
        <v>137</v>
      </c>
      <c r="O1027" s="0" t="s">
        <v>196</v>
      </c>
      <c r="P1027" s="0" t="s">
        <v>196</v>
      </c>
      <c r="Q1027" s="0" t="s">
        <v>197</v>
      </c>
      <c r="R1027" s="0" t="s">
        <v>9670</v>
      </c>
      <c r="S1027" s="0" t="s">
        <v>9671</v>
      </c>
      <c r="T1027" s="0" t="s">
        <v>7043</v>
      </c>
      <c r="U1027" s="0" t="s">
        <v>7044</v>
      </c>
      <c r="V1027" s="0" t="s">
        <v>764</v>
      </c>
      <c r="W1027" s="0" t="s">
        <v>7045</v>
      </c>
      <c r="X1027" s="0" t="s">
        <v>7046</v>
      </c>
      <c r="Y1027" s="0" t="s">
        <v>7044</v>
      </c>
      <c r="Z1027" s="0" t="s">
        <v>9675</v>
      </c>
      <c r="AA1027" s="0" t="s">
        <v>9629</v>
      </c>
      <c r="AB1027" s="0" t="s">
        <v>9676</v>
      </c>
      <c r="AC1027" s="0" t="s">
        <v>62</v>
      </c>
      <c r="AD1027" s="0" t="s">
        <v>62</v>
      </c>
      <c r="AE1027" s="0" t="s">
        <v>62</v>
      </c>
      <c r="AF1027" s="0" t="s">
        <v>7708</v>
      </c>
      <c r="AG1027" s="0" t="s">
        <v>9692</v>
      </c>
      <c r="AH1027" s="0" t="s">
        <v>7708</v>
      </c>
      <c r="AI1027" s="0" t="s">
        <v>9692</v>
      </c>
      <c r="AJ1027" s="0" t="s">
        <v>7708</v>
      </c>
      <c r="AK1027" s="0" t="s">
        <v>9692</v>
      </c>
      <c r="AL1027" s="0" t="s">
        <v>7061</v>
      </c>
    </row>
    <row customHeight="1" ht="11.25">
      <c r="A1028" s="0" t="s">
        <v>22</v>
      </c>
      <c r="B1028" s="0" t="s">
        <v>48</v>
      </c>
      <c r="C1028" s="0" t="s">
        <v>50</v>
      </c>
      <c r="D1028" s="0" t="s">
        <v>22</v>
      </c>
      <c r="E1028" s="0" t="s">
        <v>9398</v>
      </c>
      <c r="F1028" s="0" t="s">
        <v>4556</v>
      </c>
      <c r="G1028" s="0" t="s">
        <v>177</v>
      </c>
      <c r="H1028" s="0" t="s">
        <v>177</v>
      </c>
      <c r="I1028" s="0" t="s">
        <v>178</v>
      </c>
      <c r="J1028" s="0" t="s">
        <v>9694</v>
      </c>
      <c r="K1028" s="0" t="s">
        <v>9695</v>
      </c>
      <c r="L1028" s="0" t="s">
        <v>8217</v>
      </c>
      <c r="M1028" s="0" t="s">
        <v>115</v>
      </c>
      <c r="N1028" s="0" t="s">
        <v>137</v>
      </c>
      <c r="O1028" s="0" t="s">
        <v>177</v>
      </c>
      <c r="P1028" s="0" t="s">
        <v>177</v>
      </c>
      <c r="Q1028" s="0" t="s">
        <v>178</v>
      </c>
      <c r="R1028" s="0" t="s">
        <v>9694</v>
      </c>
      <c r="S1028" s="0" t="s">
        <v>9695</v>
      </c>
      <c r="T1028" s="0" t="s">
        <v>7043</v>
      </c>
      <c r="U1028" s="0" t="s">
        <v>7044</v>
      </c>
      <c r="V1028" s="0" t="s">
        <v>764</v>
      </c>
      <c r="W1028" s="0" t="s">
        <v>7045</v>
      </c>
      <c r="X1028" s="0" t="s">
        <v>7046</v>
      </c>
      <c r="Y1028" s="0" t="s">
        <v>7044</v>
      </c>
      <c r="Z1028" s="0" t="s">
        <v>9696</v>
      </c>
      <c r="AA1028" s="0" t="s">
        <v>9304</v>
      </c>
      <c r="AB1028" s="0" t="s">
        <v>9697</v>
      </c>
      <c r="AC1028" s="0" t="s">
        <v>62</v>
      </c>
      <c r="AD1028" s="0" t="s">
        <v>62</v>
      </c>
      <c r="AE1028" s="0" t="s">
        <v>62</v>
      </c>
      <c r="AF1028" s="0" t="s">
        <v>131</v>
      </c>
      <c r="AG1028" s="0" t="s">
        <v>9698</v>
      </c>
      <c r="AH1028" s="0" t="s">
        <v>131</v>
      </c>
      <c r="AI1028" s="0" t="s">
        <v>9699</v>
      </c>
      <c r="AJ1028" s="0" t="s">
        <v>131</v>
      </c>
      <c r="AK1028" s="0" t="s">
        <v>9699</v>
      </c>
      <c r="AL1028" s="0" t="s">
        <v>7061</v>
      </c>
    </row>
    <row customHeight="1" ht="11.25">
      <c r="A1029" s="0" t="s">
        <v>22</v>
      </c>
      <c r="B1029" s="0" t="s">
        <v>48</v>
      </c>
      <c r="C1029" s="0" t="s">
        <v>50</v>
      </c>
      <c r="D1029" s="0" t="s">
        <v>22</v>
      </c>
      <c r="E1029" s="0" t="s">
        <v>8334</v>
      </c>
      <c r="F1029" s="0" t="s">
        <v>4556</v>
      </c>
      <c r="G1029" s="0" t="s">
        <v>177</v>
      </c>
      <c r="H1029" s="0" t="s">
        <v>177</v>
      </c>
      <c r="I1029" s="0" t="s">
        <v>178</v>
      </c>
      <c r="J1029" s="0" t="s">
        <v>9700</v>
      </c>
      <c r="K1029" s="0" t="s">
        <v>9701</v>
      </c>
      <c r="L1029" s="0" t="s">
        <v>9702</v>
      </c>
      <c r="M1029" s="0" t="s">
        <v>142</v>
      </c>
      <c r="N1029" s="0" t="s">
        <v>137</v>
      </c>
      <c r="O1029" s="0" t="s">
        <v>177</v>
      </c>
      <c r="P1029" s="0" t="s">
        <v>177</v>
      </c>
      <c r="Q1029" s="0" t="s">
        <v>178</v>
      </c>
      <c r="R1029" s="0" t="s">
        <v>9700</v>
      </c>
      <c r="S1029" s="0" t="s">
        <v>9701</v>
      </c>
      <c r="T1029" s="0" t="s">
        <v>7043</v>
      </c>
      <c r="U1029" s="0" t="s">
        <v>7044</v>
      </c>
      <c r="V1029" s="0" t="s">
        <v>764</v>
      </c>
      <c r="W1029" s="0" t="s">
        <v>7045</v>
      </c>
      <c r="X1029" s="0" t="s">
        <v>7046</v>
      </c>
      <c r="Y1029" s="0" t="s">
        <v>7044</v>
      </c>
      <c r="Z1029" s="0" t="s">
        <v>9703</v>
      </c>
      <c r="AA1029" s="0" t="s">
        <v>9704</v>
      </c>
      <c r="AB1029" s="0" t="s">
        <v>9705</v>
      </c>
      <c r="AC1029" s="0" t="s">
        <v>62</v>
      </c>
      <c r="AD1029" s="0" t="s">
        <v>62</v>
      </c>
      <c r="AE1029" s="0" t="s">
        <v>62</v>
      </c>
      <c r="AF1029" s="0" t="s">
        <v>8849</v>
      </c>
      <c r="AG1029" s="0" t="s">
        <v>9706</v>
      </c>
      <c r="AH1029" s="0" t="s">
        <v>8849</v>
      </c>
      <c r="AI1029" s="0" t="s">
        <v>9706</v>
      </c>
      <c r="AJ1029" s="0" t="s">
        <v>8849</v>
      </c>
      <c r="AK1029" s="0" t="s">
        <v>9706</v>
      </c>
      <c r="AL1029" s="0" t="s">
        <v>7061</v>
      </c>
    </row>
    <row customHeight="1" ht="11.25">
      <c r="A1030" s="0" t="s">
        <v>22</v>
      </c>
      <c r="B1030" s="0" t="s">
        <v>48</v>
      </c>
      <c r="C1030" s="0" t="s">
        <v>50</v>
      </c>
      <c r="D1030" s="0" t="s">
        <v>22</v>
      </c>
      <c r="E1030" s="0" t="s">
        <v>8062</v>
      </c>
      <c r="F1030" s="0" t="s">
        <v>4556</v>
      </c>
      <c r="G1030" s="0" t="s">
        <v>177</v>
      </c>
      <c r="H1030" s="0" t="s">
        <v>177</v>
      </c>
      <c r="I1030" s="0" t="s">
        <v>178</v>
      </c>
      <c r="J1030" s="0" t="s">
        <v>9700</v>
      </c>
      <c r="K1030" s="0" t="s">
        <v>9701</v>
      </c>
      <c r="L1030" s="0" t="s">
        <v>9707</v>
      </c>
      <c r="M1030" s="0" t="s">
        <v>115</v>
      </c>
      <c r="N1030" s="0" t="s">
        <v>137</v>
      </c>
      <c r="O1030" s="0" t="s">
        <v>177</v>
      </c>
      <c r="P1030" s="0" t="s">
        <v>177</v>
      </c>
      <c r="Q1030" s="0" t="s">
        <v>178</v>
      </c>
      <c r="R1030" s="0" t="s">
        <v>9700</v>
      </c>
      <c r="S1030" s="0" t="s">
        <v>9701</v>
      </c>
      <c r="T1030" s="0" t="s">
        <v>7043</v>
      </c>
      <c r="U1030" s="0" t="s">
        <v>7044</v>
      </c>
      <c r="V1030" s="0" t="s">
        <v>764</v>
      </c>
      <c r="W1030" s="0" t="s">
        <v>7045</v>
      </c>
      <c r="X1030" s="0" t="s">
        <v>7046</v>
      </c>
      <c r="Y1030" s="0" t="s">
        <v>7044</v>
      </c>
      <c r="Z1030" s="0" t="s">
        <v>9703</v>
      </c>
      <c r="AA1030" s="0" t="s">
        <v>9704</v>
      </c>
      <c r="AB1030" s="0" t="s">
        <v>9705</v>
      </c>
      <c r="AC1030" s="0" t="s">
        <v>62</v>
      </c>
      <c r="AD1030" s="0" t="s">
        <v>62</v>
      </c>
      <c r="AE1030" s="0" t="s">
        <v>62</v>
      </c>
      <c r="AF1030" s="0" t="s">
        <v>4406</v>
      </c>
      <c r="AG1030" s="0" t="s">
        <v>9708</v>
      </c>
      <c r="AH1030" s="0" t="s">
        <v>4406</v>
      </c>
      <c r="AI1030" s="0" t="s">
        <v>9708</v>
      </c>
      <c r="AJ1030" s="0" t="s">
        <v>4406</v>
      </c>
      <c r="AK1030" s="0" t="s">
        <v>9708</v>
      </c>
      <c r="AL1030" s="0" t="s">
        <v>7061</v>
      </c>
    </row>
    <row customHeight="1" ht="11.25">
      <c r="A1031" s="0" t="s">
        <v>22</v>
      </c>
      <c r="B1031" s="0" t="s">
        <v>48</v>
      </c>
      <c r="C1031" s="0" t="s">
        <v>50</v>
      </c>
      <c r="D1031" s="0" t="s">
        <v>22</v>
      </c>
      <c r="E1031" s="0" t="s">
        <v>9709</v>
      </c>
      <c r="F1031" s="0" t="s">
        <v>4556</v>
      </c>
      <c r="G1031" s="0" t="s">
        <v>177</v>
      </c>
      <c r="H1031" s="0" t="s">
        <v>177</v>
      </c>
      <c r="I1031" s="0" t="s">
        <v>178</v>
      </c>
      <c r="J1031" s="0" t="s">
        <v>9700</v>
      </c>
      <c r="K1031" s="0" t="s">
        <v>9701</v>
      </c>
      <c r="L1031" s="0" t="s">
        <v>9710</v>
      </c>
      <c r="M1031" s="0" t="s">
        <v>137</v>
      </c>
      <c r="N1031" s="0" t="s">
        <v>137</v>
      </c>
      <c r="O1031" s="0" t="s">
        <v>177</v>
      </c>
      <c r="P1031" s="0" t="s">
        <v>177</v>
      </c>
      <c r="Q1031" s="0" t="s">
        <v>178</v>
      </c>
      <c r="R1031" s="0" t="s">
        <v>9700</v>
      </c>
      <c r="S1031" s="0" t="s">
        <v>9701</v>
      </c>
      <c r="T1031" s="0" t="s">
        <v>7101</v>
      </c>
      <c r="U1031" s="0" t="s">
        <v>7481</v>
      </c>
      <c r="V1031" s="0" t="s">
        <v>764</v>
      </c>
      <c r="W1031" s="0" t="s">
        <v>7045</v>
      </c>
      <c r="X1031" s="0" t="s">
        <v>7482</v>
      </c>
      <c r="Y1031" s="0" t="s">
        <v>7102</v>
      </c>
      <c r="Z1031" s="0" t="s">
        <v>4590</v>
      </c>
      <c r="AA1031" s="0" t="s">
        <v>9711</v>
      </c>
      <c r="AB1031" s="0" t="s">
        <v>9712</v>
      </c>
      <c r="AC1031" s="0" t="s">
        <v>62</v>
      </c>
      <c r="AD1031" s="0" t="s">
        <v>62</v>
      </c>
      <c r="AE1031" s="0" t="s">
        <v>62</v>
      </c>
      <c r="AF1031" s="0" t="s">
        <v>1995</v>
      </c>
      <c r="AG1031" s="0" t="s">
        <v>9713</v>
      </c>
      <c r="AH1031" s="0" t="s">
        <v>1995</v>
      </c>
      <c r="AI1031" s="0" t="s">
        <v>9713</v>
      </c>
      <c r="AJ1031" s="0" t="s">
        <v>1995</v>
      </c>
      <c r="AK1031" s="0" t="s">
        <v>9713</v>
      </c>
      <c r="AL1031" s="0" t="s">
        <v>7055</v>
      </c>
    </row>
    <row customHeight="1" ht="11.25">
      <c r="A1032" s="0" t="s">
        <v>22</v>
      </c>
      <c r="B1032" s="0" t="s">
        <v>48</v>
      </c>
      <c r="C1032" s="0" t="s">
        <v>50</v>
      </c>
      <c r="D1032" s="0" t="s">
        <v>22</v>
      </c>
      <c r="E1032" s="0" t="s">
        <v>9714</v>
      </c>
      <c r="F1032" s="0" t="s">
        <v>4556</v>
      </c>
      <c r="G1032" s="0" t="s">
        <v>177</v>
      </c>
      <c r="H1032" s="0" t="s">
        <v>177</v>
      </c>
      <c r="I1032" s="0" t="s">
        <v>178</v>
      </c>
      <c r="J1032" s="0" t="s">
        <v>9700</v>
      </c>
      <c r="K1032" s="0" t="s">
        <v>9701</v>
      </c>
      <c r="L1032" s="0" t="s">
        <v>9715</v>
      </c>
      <c r="M1032" s="0" t="s">
        <v>9716</v>
      </c>
      <c r="N1032" s="0" t="s">
        <v>137</v>
      </c>
      <c r="O1032" s="0" t="s">
        <v>177</v>
      </c>
      <c r="P1032" s="0" t="s">
        <v>177</v>
      </c>
      <c r="Q1032" s="0" t="s">
        <v>178</v>
      </c>
      <c r="R1032" s="0" t="s">
        <v>9700</v>
      </c>
      <c r="S1032" s="0" t="s">
        <v>9701</v>
      </c>
      <c r="T1032" s="0" t="s">
        <v>7043</v>
      </c>
      <c r="U1032" s="0" t="s">
        <v>7044</v>
      </c>
      <c r="V1032" s="0" t="s">
        <v>764</v>
      </c>
      <c r="W1032" s="0" t="s">
        <v>7045</v>
      </c>
      <c r="X1032" s="0" t="s">
        <v>7046</v>
      </c>
      <c r="Y1032" s="0" t="s">
        <v>7044</v>
      </c>
      <c r="Z1032" s="0" t="s">
        <v>9703</v>
      </c>
      <c r="AA1032" s="0" t="s">
        <v>9704</v>
      </c>
      <c r="AB1032" s="0" t="s">
        <v>9705</v>
      </c>
      <c r="AC1032" s="0" t="s">
        <v>62</v>
      </c>
      <c r="AD1032" s="0" t="s">
        <v>62</v>
      </c>
      <c r="AE1032" s="0" t="s">
        <v>62</v>
      </c>
      <c r="AF1032" s="0" t="s">
        <v>9717</v>
      </c>
      <c r="AG1032" s="0" t="s">
        <v>9718</v>
      </c>
      <c r="AH1032" s="0" t="s">
        <v>9717</v>
      </c>
      <c r="AI1032" s="0" t="s">
        <v>9718</v>
      </c>
      <c r="AJ1032" s="0" t="s">
        <v>9717</v>
      </c>
      <c r="AK1032" s="0" t="s">
        <v>9718</v>
      </c>
      <c r="AL1032" s="0" t="s">
        <v>7061</v>
      </c>
    </row>
    <row customHeight="1" ht="11.25">
      <c r="A1033" s="0" t="s">
        <v>22</v>
      </c>
      <c r="B1033" s="0" t="s">
        <v>48</v>
      </c>
      <c r="C1033" s="0" t="s">
        <v>50</v>
      </c>
      <c r="D1033" s="0" t="s">
        <v>22</v>
      </c>
      <c r="E1033" s="0" t="s">
        <v>8639</v>
      </c>
      <c r="F1033" s="0" t="s">
        <v>4556</v>
      </c>
      <c r="G1033" s="0" t="s">
        <v>177</v>
      </c>
      <c r="H1033" s="0" t="s">
        <v>177</v>
      </c>
      <c r="I1033" s="0" t="s">
        <v>178</v>
      </c>
      <c r="J1033" s="0" t="s">
        <v>9719</v>
      </c>
      <c r="K1033" s="0" t="s">
        <v>9720</v>
      </c>
      <c r="L1033" s="0" t="s">
        <v>9721</v>
      </c>
      <c r="M1033" s="0" t="s">
        <v>764</v>
      </c>
      <c r="N1033" s="0" t="s">
        <v>137</v>
      </c>
      <c r="O1033" s="0" t="s">
        <v>177</v>
      </c>
      <c r="P1033" s="0" t="s">
        <v>177</v>
      </c>
      <c r="Q1033" s="0" t="s">
        <v>178</v>
      </c>
      <c r="R1033" s="0" t="s">
        <v>9719</v>
      </c>
      <c r="S1033" s="0" t="s">
        <v>9720</v>
      </c>
      <c r="T1033" s="0" t="s">
        <v>7043</v>
      </c>
      <c r="U1033" s="0" t="s">
        <v>7044</v>
      </c>
      <c r="V1033" s="0" t="s">
        <v>764</v>
      </c>
      <c r="W1033" s="0" t="s">
        <v>7045</v>
      </c>
      <c r="X1033" s="0" t="s">
        <v>7046</v>
      </c>
      <c r="Y1033" s="0" t="s">
        <v>7044</v>
      </c>
      <c r="Z1033" s="0" t="s">
        <v>9703</v>
      </c>
      <c r="AA1033" s="0" t="s">
        <v>9704</v>
      </c>
      <c r="AB1033" s="0" t="s">
        <v>9705</v>
      </c>
      <c r="AC1033" s="0" t="s">
        <v>62</v>
      </c>
      <c r="AD1033" s="0" t="s">
        <v>62</v>
      </c>
      <c r="AE1033" s="0" t="s">
        <v>62</v>
      </c>
      <c r="AF1033" s="0" t="s">
        <v>9722</v>
      </c>
      <c r="AG1033" s="0" t="s">
        <v>9723</v>
      </c>
      <c r="AH1033" s="0" t="s">
        <v>9722</v>
      </c>
      <c r="AI1033" s="0" t="s">
        <v>9723</v>
      </c>
      <c r="AJ1033" s="0" t="s">
        <v>9722</v>
      </c>
      <c r="AK1033" s="0" t="s">
        <v>9723</v>
      </c>
      <c r="AL1033" s="0" t="s">
        <v>7061</v>
      </c>
    </row>
    <row customHeight="1" ht="11.25">
      <c r="A1034" s="0" t="s">
        <v>22</v>
      </c>
      <c r="B1034" s="0" t="s">
        <v>48</v>
      </c>
      <c r="C1034" s="0" t="s">
        <v>50</v>
      </c>
      <c r="D1034" s="0" t="s">
        <v>22</v>
      </c>
      <c r="E1034" s="0" t="s">
        <v>9378</v>
      </c>
      <c r="F1034" s="0" t="s">
        <v>4556</v>
      </c>
      <c r="G1034" s="0" t="s">
        <v>177</v>
      </c>
      <c r="H1034" s="0" t="s">
        <v>177</v>
      </c>
      <c r="I1034" s="0" t="s">
        <v>178</v>
      </c>
      <c r="J1034" s="0" t="s">
        <v>9724</v>
      </c>
      <c r="K1034" s="0" t="s">
        <v>9725</v>
      </c>
      <c r="L1034" s="0" t="s">
        <v>4647</v>
      </c>
      <c r="M1034" s="0" t="s">
        <v>8225</v>
      </c>
      <c r="N1034" s="0" t="s">
        <v>137</v>
      </c>
      <c r="O1034" s="0" t="s">
        <v>177</v>
      </c>
      <c r="P1034" s="0" t="s">
        <v>177</v>
      </c>
      <c r="Q1034" s="0" t="s">
        <v>178</v>
      </c>
      <c r="R1034" s="0" t="s">
        <v>9724</v>
      </c>
      <c r="S1034" s="0" t="s">
        <v>9725</v>
      </c>
      <c r="T1034" s="0" t="s">
        <v>7043</v>
      </c>
      <c r="U1034" s="0" t="s">
        <v>7044</v>
      </c>
      <c r="V1034" s="0" t="s">
        <v>764</v>
      </c>
      <c r="W1034" s="0" t="s">
        <v>7045</v>
      </c>
      <c r="X1034" s="0" t="s">
        <v>7046</v>
      </c>
      <c r="Y1034" s="0" t="s">
        <v>7044</v>
      </c>
      <c r="Z1034" s="0" t="s">
        <v>9726</v>
      </c>
      <c r="AA1034" s="0" t="s">
        <v>9727</v>
      </c>
      <c r="AB1034" s="0" t="s">
        <v>9728</v>
      </c>
      <c r="AC1034" s="0" t="s">
        <v>62</v>
      </c>
      <c r="AD1034" s="0" t="s">
        <v>62</v>
      </c>
      <c r="AE1034" s="0" t="s">
        <v>62</v>
      </c>
      <c r="AF1034" s="0" t="s">
        <v>4696</v>
      </c>
      <c r="AG1034" s="0" t="s">
        <v>9729</v>
      </c>
      <c r="AH1034" s="0" t="s">
        <v>4696</v>
      </c>
      <c r="AI1034" s="0" t="s">
        <v>9729</v>
      </c>
      <c r="AJ1034" s="0" t="s">
        <v>4696</v>
      </c>
      <c r="AK1034" s="0" t="s">
        <v>9729</v>
      </c>
      <c r="AL1034" s="0" t="s">
        <v>7061</v>
      </c>
    </row>
    <row customHeight="1" ht="11.25">
      <c r="A1035" s="0" t="s">
        <v>22</v>
      </c>
      <c r="B1035" s="0" t="s">
        <v>48</v>
      </c>
      <c r="C1035" s="0" t="s">
        <v>50</v>
      </c>
      <c r="D1035" s="0" t="s">
        <v>22</v>
      </c>
      <c r="E1035" s="0" t="s">
        <v>8331</v>
      </c>
      <c r="F1035" s="0" t="s">
        <v>4556</v>
      </c>
      <c r="G1035" s="0" t="s">
        <v>177</v>
      </c>
      <c r="H1035" s="0" t="s">
        <v>177</v>
      </c>
      <c r="I1035" s="0" t="s">
        <v>178</v>
      </c>
      <c r="J1035" s="0" t="s">
        <v>9724</v>
      </c>
      <c r="K1035" s="0" t="s">
        <v>9725</v>
      </c>
      <c r="L1035" s="0" t="s">
        <v>7609</v>
      </c>
      <c r="M1035" s="0" t="s">
        <v>7759</v>
      </c>
      <c r="N1035" s="0" t="s">
        <v>137</v>
      </c>
      <c r="O1035" s="0" t="s">
        <v>177</v>
      </c>
      <c r="P1035" s="0" t="s">
        <v>177</v>
      </c>
      <c r="Q1035" s="0" t="s">
        <v>178</v>
      </c>
      <c r="R1035" s="0" t="s">
        <v>9724</v>
      </c>
      <c r="S1035" s="0" t="s">
        <v>9725</v>
      </c>
      <c r="T1035" s="0" t="s">
        <v>7043</v>
      </c>
      <c r="U1035" s="0" t="s">
        <v>7044</v>
      </c>
      <c r="V1035" s="0" t="s">
        <v>764</v>
      </c>
      <c r="W1035" s="0" t="s">
        <v>7045</v>
      </c>
      <c r="X1035" s="0" t="s">
        <v>7046</v>
      </c>
      <c r="Y1035" s="0" t="s">
        <v>7044</v>
      </c>
      <c r="Z1035" s="0" t="s">
        <v>9726</v>
      </c>
      <c r="AA1035" s="0" t="s">
        <v>9727</v>
      </c>
      <c r="AB1035" s="0" t="s">
        <v>9728</v>
      </c>
      <c r="AC1035" s="0" t="s">
        <v>62</v>
      </c>
      <c r="AD1035" s="0" t="s">
        <v>62</v>
      </c>
      <c r="AE1035" s="0" t="s">
        <v>62</v>
      </c>
      <c r="AF1035" s="0" t="s">
        <v>7612</v>
      </c>
      <c r="AG1035" s="0" t="s">
        <v>8740</v>
      </c>
      <c r="AH1035" s="0" t="s">
        <v>7612</v>
      </c>
      <c r="AI1035" s="0" t="s">
        <v>8740</v>
      </c>
      <c r="AJ1035" s="0" t="s">
        <v>7612</v>
      </c>
      <c r="AK1035" s="0" t="s">
        <v>8740</v>
      </c>
      <c r="AL1035" s="0" t="s">
        <v>7061</v>
      </c>
    </row>
    <row customHeight="1" ht="11.25">
      <c r="A1036" s="0" t="s">
        <v>22</v>
      </c>
      <c r="B1036" s="0" t="s">
        <v>48</v>
      </c>
      <c r="C1036" s="0" t="s">
        <v>50</v>
      </c>
      <c r="D1036" s="0" t="s">
        <v>22</v>
      </c>
      <c r="E1036" s="0" t="s">
        <v>9730</v>
      </c>
      <c r="F1036" s="0" t="s">
        <v>4556</v>
      </c>
      <c r="G1036" s="0" t="s">
        <v>177</v>
      </c>
      <c r="H1036" s="0" t="s">
        <v>177</v>
      </c>
      <c r="I1036" s="0" t="s">
        <v>178</v>
      </c>
      <c r="J1036" s="0" t="s">
        <v>9731</v>
      </c>
      <c r="K1036" s="0" t="s">
        <v>9732</v>
      </c>
      <c r="L1036" s="0" t="s">
        <v>9733</v>
      </c>
      <c r="M1036" s="0" t="s">
        <v>131</v>
      </c>
      <c r="N1036" s="0" t="s">
        <v>137</v>
      </c>
      <c r="O1036" s="0" t="s">
        <v>177</v>
      </c>
      <c r="P1036" s="0" t="s">
        <v>177</v>
      </c>
      <c r="Q1036" s="0" t="s">
        <v>178</v>
      </c>
      <c r="R1036" s="0" t="s">
        <v>9731</v>
      </c>
      <c r="S1036" s="0" t="s">
        <v>9732</v>
      </c>
      <c r="T1036" s="0" t="s">
        <v>7101</v>
      </c>
      <c r="U1036" s="0" t="s">
        <v>7102</v>
      </c>
      <c r="V1036" s="0" t="s">
        <v>764</v>
      </c>
      <c r="W1036" s="0" t="s">
        <v>7045</v>
      </c>
      <c r="X1036" s="0" t="s">
        <v>7569</v>
      </c>
      <c r="Y1036" s="0" t="s">
        <v>7102</v>
      </c>
      <c r="Z1036" s="0" t="s">
        <v>9734</v>
      </c>
      <c r="AA1036" s="0" t="s">
        <v>9735</v>
      </c>
      <c r="AB1036" s="0" t="s">
        <v>9736</v>
      </c>
      <c r="AC1036" s="0" t="s">
        <v>62</v>
      </c>
      <c r="AD1036" s="0" t="s">
        <v>62</v>
      </c>
      <c r="AE1036" s="0" t="s">
        <v>62</v>
      </c>
      <c r="AF1036" s="0" t="s">
        <v>9737</v>
      </c>
      <c r="AG1036" s="0" t="s">
        <v>9053</v>
      </c>
      <c r="AH1036" s="0" t="s">
        <v>9737</v>
      </c>
      <c r="AI1036" s="0" t="s">
        <v>9738</v>
      </c>
      <c r="AJ1036" s="0" t="s">
        <v>9737</v>
      </c>
      <c r="AK1036" s="0" t="s">
        <v>9738</v>
      </c>
      <c r="AL1036" s="0" t="s">
        <v>7061</v>
      </c>
    </row>
    <row customHeight="1" ht="11.25">
      <c r="A1037" s="0" t="s">
        <v>22</v>
      </c>
      <c r="B1037" s="0" t="s">
        <v>48</v>
      </c>
      <c r="C1037" s="0" t="s">
        <v>50</v>
      </c>
      <c r="D1037" s="0" t="s">
        <v>22</v>
      </c>
      <c r="E1037" s="0" t="s">
        <v>7683</v>
      </c>
      <c r="F1037" s="0" t="s">
        <v>4556</v>
      </c>
      <c r="G1037" s="0" t="s">
        <v>177</v>
      </c>
      <c r="H1037" s="0" t="s">
        <v>177</v>
      </c>
      <c r="I1037" s="0" t="s">
        <v>178</v>
      </c>
      <c r="J1037" s="0" t="s">
        <v>9739</v>
      </c>
      <c r="K1037" s="0" t="s">
        <v>9740</v>
      </c>
      <c r="L1037" s="0" t="s">
        <v>8351</v>
      </c>
      <c r="M1037" s="0" t="s">
        <v>5265</v>
      </c>
      <c r="N1037" s="0" t="s">
        <v>137</v>
      </c>
      <c r="O1037" s="0" t="s">
        <v>177</v>
      </c>
      <c r="P1037" s="0" t="s">
        <v>177</v>
      </c>
      <c r="Q1037" s="0" t="s">
        <v>178</v>
      </c>
      <c r="R1037" s="0" t="s">
        <v>9739</v>
      </c>
      <c r="S1037" s="0" t="s">
        <v>9740</v>
      </c>
      <c r="T1037" s="0" t="s">
        <v>7043</v>
      </c>
      <c r="U1037" s="0" t="s">
        <v>7044</v>
      </c>
      <c r="V1037" s="0" t="s">
        <v>764</v>
      </c>
      <c r="W1037" s="0" t="s">
        <v>7045</v>
      </c>
      <c r="X1037" s="0" t="s">
        <v>7046</v>
      </c>
      <c r="Y1037" s="0" t="s">
        <v>7044</v>
      </c>
      <c r="Z1037" s="0" t="s">
        <v>9726</v>
      </c>
      <c r="AA1037" s="0" t="s">
        <v>9727</v>
      </c>
      <c r="AB1037" s="0" t="s">
        <v>9728</v>
      </c>
      <c r="AC1037" s="0" t="s">
        <v>62</v>
      </c>
      <c r="AD1037" s="0" t="s">
        <v>62</v>
      </c>
      <c r="AE1037" s="0" t="s">
        <v>62</v>
      </c>
      <c r="AF1037" s="0" t="s">
        <v>9741</v>
      </c>
      <c r="AG1037" s="0" t="s">
        <v>8495</v>
      </c>
      <c r="AH1037" s="0" t="s">
        <v>9741</v>
      </c>
      <c r="AI1037" s="0" t="s">
        <v>8495</v>
      </c>
      <c r="AJ1037" s="0" t="s">
        <v>9741</v>
      </c>
      <c r="AK1037" s="0" t="s">
        <v>8495</v>
      </c>
      <c r="AL1037" s="0" t="s">
        <v>7061</v>
      </c>
    </row>
    <row customHeight="1" ht="11.25">
      <c r="A1038" s="0" t="s">
        <v>22</v>
      </c>
      <c r="B1038" s="0" t="s">
        <v>48</v>
      </c>
      <c r="C1038" s="0" t="s">
        <v>50</v>
      </c>
      <c r="D1038" s="0" t="s">
        <v>22</v>
      </c>
      <c r="E1038" s="0" t="s">
        <v>8634</v>
      </c>
      <c r="F1038" s="0" t="s">
        <v>4556</v>
      </c>
      <c r="G1038" s="0" t="s">
        <v>177</v>
      </c>
      <c r="H1038" s="0" t="s">
        <v>177</v>
      </c>
      <c r="I1038" s="0" t="s">
        <v>178</v>
      </c>
      <c r="J1038" s="0" t="s">
        <v>9742</v>
      </c>
      <c r="K1038" s="0" t="s">
        <v>9743</v>
      </c>
      <c r="L1038" s="0" t="s">
        <v>7822</v>
      </c>
      <c r="M1038" s="0" t="s">
        <v>7902</v>
      </c>
      <c r="N1038" s="0" t="s">
        <v>137</v>
      </c>
      <c r="O1038" s="0" t="s">
        <v>177</v>
      </c>
      <c r="P1038" s="0" t="s">
        <v>177</v>
      </c>
      <c r="Q1038" s="0" t="s">
        <v>178</v>
      </c>
      <c r="R1038" s="0" t="s">
        <v>9742</v>
      </c>
      <c r="S1038" s="0" t="s">
        <v>9743</v>
      </c>
      <c r="T1038" s="0" t="s">
        <v>7043</v>
      </c>
      <c r="U1038" s="0" t="s">
        <v>7044</v>
      </c>
      <c r="V1038" s="0" t="s">
        <v>764</v>
      </c>
      <c r="W1038" s="0" t="s">
        <v>7045</v>
      </c>
      <c r="X1038" s="0" t="s">
        <v>7046</v>
      </c>
      <c r="Y1038" s="0" t="s">
        <v>7044</v>
      </c>
      <c r="Z1038" s="0" t="s">
        <v>9703</v>
      </c>
      <c r="AA1038" s="0" t="s">
        <v>9704</v>
      </c>
      <c r="AB1038" s="0" t="s">
        <v>9705</v>
      </c>
      <c r="AC1038" s="0" t="s">
        <v>62</v>
      </c>
      <c r="AD1038" s="0" t="s">
        <v>62</v>
      </c>
      <c r="AE1038" s="0" t="s">
        <v>62</v>
      </c>
      <c r="AF1038" s="0" t="s">
        <v>7396</v>
      </c>
      <c r="AG1038" s="0" t="s">
        <v>7336</v>
      </c>
      <c r="AH1038" s="0" t="s">
        <v>7396</v>
      </c>
      <c r="AI1038" s="0" t="s">
        <v>7336</v>
      </c>
      <c r="AJ1038" s="0" t="s">
        <v>7396</v>
      </c>
      <c r="AK1038" s="0" t="s">
        <v>7336</v>
      </c>
      <c r="AL1038" s="0" t="s">
        <v>7061</v>
      </c>
    </row>
    <row customHeight="1" ht="11.25">
      <c r="A1039" s="0" t="s">
        <v>22</v>
      </c>
      <c r="B1039" s="0" t="s">
        <v>48</v>
      </c>
      <c r="C1039" s="0" t="s">
        <v>50</v>
      </c>
      <c r="D1039" s="0" t="s">
        <v>22</v>
      </c>
      <c r="E1039" s="0" t="s">
        <v>7683</v>
      </c>
      <c r="F1039" s="0" t="s">
        <v>4556</v>
      </c>
      <c r="G1039" s="0" t="s">
        <v>177</v>
      </c>
      <c r="H1039" s="0" t="s">
        <v>177</v>
      </c>
      <c r="I1039" s="0" t="s">
        <v>178</v>
      </c>
      <c r="J1039" s="0" t="s">
        <v>9744</v>
      </c>
      <c r="K1039" s="0" t="s">
        <v>9745</v>
      </c>
      <c r="L1039" s="0" t="s">
        <v>7609</v>
      </c>
      <c r="M1039" s="0" t="s">
        <v>8225</v>
      </c>
      <c r="N1039" s="0" t="s">
        <v>137</v>
      </c>
      <c r="O1039" s="0" t="s">
        <v>177</v>
      </c>
      <c r="P1039" s="0" t="s">
        <v>177</v>
      </c>
      <c r="Q1039" s="0" t="s">
        <v>178</v>
      </c>
      <c r="R1039" s="0" t="s">
        <v>9744</v>
      </c>
      <c r="S1039" s="0" t="s">
        <v>9745</v>
      </c>
      <c r="T1039" s="0" t="s">
        <v>7043</v>
      </c>
      <c r="U1039" s="0" t="s">
        <v>7044</v>
      </c>
      <c r="V1039" s="0" t="s">
        <v>764</v>
      </c>
      <c r="W1039" s="0" t="s">
        <v>7045</v>
      </c>
      <c r="X1039" s="0" t="s">
        <v>7046</v>
      </c>
      <c r="Y1039" s="0" t="s">
        <v>7044</v>
      </c>
      <c r="Z1039" s="0" t="s">
        <v>9726</v>
      </c>
      <c r="AA1039" s="0" t="s">
        <v>9727</v>
      </c>
      <c r="AB1039" s="0" t="s">
        <v>9728</v>
      </c>
      <c r="AC1039" s="0" t="s">
        <v>62</v>
      </c>
      <c r="AD1039" s="0" t="s">
        <v>62</v>
      </c>
      <c r="AE1039" s="0" t="s">
        <v>62</v>
      </c>
      <c r="AF1039" s="0" t="s">
        <v>4696</v>
      </c>
      <c r="AG1039" s="0" t="s">
        <v>7737</v>
      </c>
      <c r="AH1039" s="0" t="s">
        <v>4696</v>
      </c>
      <c r="AI1039" s="0" t="s">
        <v>7737</v>
      </c>
      <c r="AJ1039" s="0" t="s">
        <v>4696</v>
      </c>
      <c r="AK1039" s="0" t="s">
        <v>7737</v>
      </c>
      <c r="AL1039" s="0" t="s">
        <v>7061</v>
      </c>
    </row>
    <row customHeight="1" ht="11.25">
      <c r="A1040" s="0" t="s">
        <v>22</v>
      </c>
      <c r="B1040" s="0" t="s">
        <v>48</v>
      </c>
      <c r="C1040" s="0" t="s">
        <v>50</v>
      </c>
      <c r="D1040" s="0" t="s">
        <v>22</v>
      </c>
      <c r="E1040" s="0" t="s">
        <v>9746</v>
      </c>
      <c r="F1040" s="0" t="s">
        <v>4556</v>
      </c>
      <c r="G1040" s="0" t="s">
        <v>177</v>
      </c>
      <c r="H1040" s="0" t="s">
        <v>177</v>
      </c>
      <c r="I1040" s="0" t="s">
        <v>178</v>
      </c>
      <c r="J1040" s="0" t="s">
        <v>9747</v>
      </c>
      <c r="K1040" s="0" t="s">
        <v>9748</v>
      </c>
      <c r="L1040" s="0" t="s">
        <v>9749</v>
      </c>
      <c r="M1040" s="0" t="s">
        <v>4590</v>
      </c>
      <c r="N1040" s="0" t="s">
        <v>137</v>
      </c>
      <c r="O1040" s="0" t="s">
        <v>177</v>
      </c>
      <c r="P1040" s="0" t="s">
        <v>177</v>
      </c>
      <c r="Q1040" s="0" t="s">
        <v>178</v>
      </c>
      <c r="R1040" s="0" t="s">
        <v>9747</v>
      </c>
      <c r="S1040" s="0" t="s">
        <v>9748</v>
      </c>
      <c r="T1040" s="0" t="s">
        <v>7043</v>
      </c>
      <c r="U1040" s="0" t="s">
        <v>7044</v>
      </c>
      <c r="V1040" s="0" t="s">
        <v>764</v>
      </c>
      <c r="W1040" s="0" t="s">
        <v>7045</v>
      </c>
      <c r="X1040" s="0" t="s">
        <v>7046</v>
      </c>
      <c r="Y1040" s="0" t="s">
        <v>7044</v>
      </c>
      <c r="Z1040" s="0" t="s">
        <v>9750</v>
      </c>
      <c r="AA1040" s="0" t="s">
        <v>8452</v>
      </c>
      <c r="AB1040" s="0" t="s">
        <v>8464</v>
      </c>
      <c r="AC1040" s="0" t="s">
        <v>62</v>
      </c>
      <c r="AD1040" s="0" t="s">
        <v>62</v>
      </c>
      <c r="AE1040" s="0" t="s">
        <v>62</v>
      </c>
      <c r="AF1040" s="0" t="s">
        <v>7189</v>
      </c>
      <c r="AG1040" s="0" t="s">
        <v>9751</v>
      </c>
      <c r="AH1040" s="0" t="s">
        <v>7189</v>
      </c>
      <c r="AI1040" s="0" t="s">
        <v>9751</v>
      </c>
      <c r="AJ1040" s="0" t="s">
        <v>7189</v>
      </c>
      <c r="AK1040" s="0" t="s">
        <v>9751</v>
      </c>
      <c r="AL1040" s="0" t="s">
        <v>7061</v>
      </c>
    </row>
    <row customHeight="1" ht="11.25">
      <c r="A1041" s="0" t="s">
        <v>22</v>
      </c>
      <c r="B1041" s="0" t="s">
        <v>48</v>
      </c>
      <c r="C1041" s="0" t="s">
        <v>50</v>
      </c>
      <c r="D1041" s="0" t="s">
        <v>22</v>
      </c>
      <c r="E1041" s="0" t="s">
        <v>7110</v>
      </c>
      <c r="F1041" s="0" t="s">
        <v>4556</v>
      </c>
      <c r="G1041" s="0" t="s">
        <v>177</v>
      </c>
      <c r="H1041" s="0" t="s">
        <v>177</v>
      </c>
      <c r="I1041" s="0" t="s">
        <v>178</v>
      </c>
      <c r="J1041" s="0" t="s">
        <v>9752</v>
      </c>
      <c r="K1041" s="0" t="s">
        <v>9753</v>
      </c>
      <c r="L1041" s="0" t="s">
        <v>9754</v>
      </c>
      <c r="M1041" s="0" t="s">
        <v>90</v>
      </c>
      <c r="N1041" s="0" t="s">
        <v>137</v>
      </c>
      <c r="O1041" s="0" t="s">
        <v>177</v>
      </c>
      <c r="P1041" s="0" t="s">
        <v>177</v>
      </c>
      <c r="Q1041" s="0" t="s">
        <v>178</v>
      </c>
      <c r="R1041" s="0" t="s">
        <v>9752</v>
      </c>
      <c r="S1041" s="0" t="s">
        <v>9753</v>
      </c>
      <c r="T1041" s="0" t="s">
        <v>7043</v>
      </c>
      <c r="U1041" s="0" t="s">
        <v>7044</v>
      </c>
      <c r="V1041" s="0" t="s">
        <v>764</v>
      </c>
      <c r="W1041" s="0" t="s">
        <v>7045</v>
      </c>
      <c r="X1041" s="0" t="s">
        <v>7046</v>
      </c>
      <c r="Y1041" s="0" t="s">
        <v>7044</v>
      </c>
      <c r="Z1041" s="0" t="s">
        <v>9755</v>
      </c>
      <c r="AA1041" s="0" t="s">
        <v>9756</v>
      </c>
      <c r="AB1041" s="0" t="s">
        <v>9757</v>
      </c>
      <c r="AC1041" s="0" t="s">
        <v>62</v>
      </c>
      <c r="AD1041" s="0" t="s">
        <v>62</v>
      </c>
      <c r="AE1041" s="0" t="s">
        <v>62</v>
      </c>
      <c r="AF1041" s="0" t="s">
        <v>7396</v>
      </c>
      <c r="AG1041" s="0" t="s">
        <v>9758</v>
      </c>
      <c r="AH1041" s="0" t="s">
        <v>7396</v>
      </c>
      <c r="AI1041" s="0" t="s">
        <v>9758</v>
      </c>
      <c r="AJ1041" s="0" t="s">
        <v>7396</v>
      </c>
      <c r="AK1041" s="0" t="s">
        <v>9758</v>
      </c>
      <c r="AL1041" s="0" t="s">
        <v>7061</v>
      </c>
    </row>
    <row customHeight="1" ht="11.25">
      <c r="A1042" s="0" t="s">
        <v>22</v>
      </c>
      <c r="B1042" s="0" t="s">
        <v>48</v>
      </c>
      <c r="C1042" s="0" t="s">
        <v>50</v>
      </c>
      <c r="D1042" s="0" t="s">
        <v>22</v>
      </c>
      <c r="E1042" s="0" t="s">
        <v>7079</v>
      </c>
      <c r="F1042" s="0" t="s">
        <v>4556</v>
      </c>
      <c r="G1042" s="0" t="s">
        <v>177</v>
      </c>
      <c r="H1042" s="0" t="s">
        <v>177</v>
      </c>
      <c r="I1042" s="0" t="s">
        <v>178</v>
      </c>
      <c r="J1042" s="0" t="s">
        <v>9752</v>
      </c>
      <c r="K1042" s="0" t="s">
        <v>9753</v>
      </c>
      <c r="L1042" s="0" t="s">
        <v>7633</v>
      </c>
      <c r="M1042" s="0" t="s">
        <v>239</v>
      </c>
      <c r="N1042" s="0" t="s">
        <v>137</v>
      </c>
      <c r="O1042" s="0" t="s">
        <v>177</v>
      </c>
      <c r="P1042" s="0" t="s">
        <v>177</v>
      </c>
      <c r="Q1042" s="0" t="s">
        <v>178</v>
      </c>
      <c r="R1042" s="0" t="s">
        <v>9752</v>
      </c>
      <c r="S1042" s="0" t="s">
        <v>9753</v>
      </c>
      <c r="T1042" s="0" t="s">
        <v>7043</v>
      </c>
      <c r="U1042" s="0" t="s">
        <v>7044</v>
      </c>
      <c r="V1042" s="0" t="s">
        <v>764</v>
      </c>
      <c r="W1042" s="0" t="s">
        <v>7045</v>
      </c>
      <c r="X1042" s="0" t="s">
        <v>7046</v>
      </c>
      <c r="Y1042" s="0" t="s">
        <v>7044</v>
      </c>
      <c r="Z1042" s="0" t="s">
        <v>9755</v>
      </c>
      <c r="AA1042" s="0" t="s">
        <v>9756</v>
      </c>
      <c r="AB1042" s="0" t="s">
        <v>9757</v>
      </c>
      <c r="AC1042" s="0" t="s">
        <v>62</v>
      </c>
      <c r="AD1042" s="0" t="s">
        <v>62</v>
      </c>
      <c r="AE1042" s="0" t="s">
        <v>62</v>
      </c>
      <c r="AF1042" s="0" t="s">
        <v>4688</v>
      </c>
      <c r="AG1042" s="0" t="s">
        <v>9759</v>
      </c>
      <c r="AH1042" s="0" t="s">
        <v>4688</v>
      </c>
      <c r="AI1042" s="0" t="s">
        <v>9759</v>
      </c>
      <c r="AJ1042" s="0" t="s">
        <v>4688</v>
      </c>
      <c r="AK1042" s="0" t="s">
        <v>9759</v>
      </c>
      <c r="AL1042" s="0" t="s">
        <v>7061</v>
      </c>
    </row>
    <row customHeight="1" ht="11.25">
      <c r="A1043" s="0" t="s">
        <v>22</v>
      </c>
      <c r="B1043" s="0" t="s">
        <v>48</v>
      </c>
      <c r="C1043" s="0" t="s">
        <v>50</v>
      </c>
      <c r="D1043" s="0" t="s">
        <v>22</v>
      </c>
      <c r="E1043" s="0" t="s">
        <v>9760</v>
      </c>
      <c r="F1043" s="0" t="s">
        <v>4556</v>
      </c>
      <c r="G1043" s="0" t="s">
        <v>177</v>
      </c>
      <c r="H1043" s="0" t="s">
        <v>177</v>
      </c>
      <c r="I1043" s="0" t="s">
        <v>178</v>
      </c>
      <c r="J1043" s="0" t="s">
        <v>9752</v>
      </c>
      <c r="K1043" s="0" t="s">
        <v>9753</v>
      </c>
      <c r="L1043" s="0" t="s">
        <v>8322</v>
      </c>
      <c r="M1043" s="0" t="s">
        <v>9761</v>
      </c>
      <c r="N1043" s="0" t="s">
        <v>137</v>
      </c>
      <c r="O1043" s="0" t="s">
        <v>177</v>
      </c>
      <c r="P1043" s="0" t="s">
        <v>177</v>
      </c>
      <c r="Q1043" s="0" t="s">
        <v>178</v>
      </c>
      <c r="R1043" s="0" t="s">
        <v>9752</v>
      </c>
      <c r="S1043" s="0" t="s">
        <v>9753</v>
      </c>
      <c r="T1043" s="0" t="s">
        <v>7043</v>
      </c>
      <c r="U1043" s="0" t="s">
        <v>7044</v>
      </c>
      <c r="V1043" s="0" t="s">
        <v>764</v>
      </c>
      <c r="W1043" s="0" t="s">
        <v>7045</v>
      </c>
      <c r="X1043" s="0" t="s">
        <v>7046</v>
      </c>
      <c r="Y1043" s="0" t="s">
        <v>7044</v>
      </c>
      <c r="Z1043" s="0" t="s">
        <v>9755</v>
      </c>
      <c r="AA1043" s="0" t="s">
        <v>9756</v>
      </c>
      <c r="AB1043" s="0" t="s">
        <v>9757</v>
      </c>
      <c r="AC1043" s="0" t="s">
        <v>62</v>
      </c>
      <c r="AD1043" s="0" t="s">
        <v>62</v>
      </c>
      <c r="AE1043" s="0" t="s">
        <v>62</v>
      </c>
      <c r="AF1043" s="0" t="s">
        <v>4440</v>
      </c>
      <c r="AG1043" s="0" t="s">
        <v>4688</v>
      </c>
      <c r="AH1043" s="0" t="s">
        <v>4440</v>
      </c>
      <c r="AI1043" s="0" t="s">
        <v>4688</v>
      </c>
      <c r="AJ1043" s="0" t="s">
        <v>4440</v>
      </c>
      <c r="AK1043" s="0" t="s">
        <v>4688</v>
      </c>
      <c r="AL1043" s="0" t="s">
        <v>7061</v>
      </c>
    </row>
    <row customHeight="1" ht="11.25">
      <c r="A1044" s="0" t="s">
        <v>22</v>
      </c>
      <c r="B1044" s="0" t="s">
        <v>48</v>
      </c>
      <c r="C1044" s="0" t="s">
        <v>50</v>
      </c>
      <c r="D1044" s="0" t="s">
        <v>22</v>
      </c>
      <c r="E1044" s="0" t="s">
        <v>7056</v>
      </c>
      <c r="F1044" s="0" t="s">
        <v>4556</v>
      </c>
      <c r="G1044" s="0" t="s">
        <v>177</v>
      </c>
      <c r="H1044" s="0" t="s">
        <v>177</v>
      </c>
      <c r="I1044" s="0" t="s">
        <v>178</v>
      </c>
      <c r="J1044" s="0" t="s">
        <v>9752</v>
      </c>
      <c r="K1044" s="0" t="s">
        <v>9753</v>
      </c>
      <c r="L1044" s="0" t="s">
        <v>9762</v>
      </c>
      <c r="M1044" s="0" t="s">
        <v>5302</v>
      </c>
      <c r="N1044" s="0" t="s">
        <v>137</v>
      </c>
      <c r="O1044" s="0" t="s">
        <v>177</v>
      </c>
      <c r="P1044" s="0" t="s">
        <v>177</v>
      </c>
      <c r="Q1044" s="0" t="s">
        <v>178</v>
      </c>
      <c r="R1044" s="0" t="s">
        <v>9752</v>
      </c>
      <c r="S1044" s="0" t="s">
        <v>9753</v>
      </c>
      <c r="T1044" s="0" t="s">
        <v>7043</v>
      </c>
      <c r="U1044" s="0" t="s">
        <v>7044</v>
      </c>
      <c r="V1044" s="0" t="s">
        <v>764</v>
      </c>
      <c r="W1044" s="0" t="s">
        <v>7045</v>
      </c>
      <c r="X1044" s="0" t="s">
        <v>7046</v>
      </c>
      <c r="Y1044" s="0" t="s">
        <v>7044</v>
      </c>
      <c r="Z1044" s="0" t="s">
        <v>9755</v>
      </c>
      <c r="AA1044" s="0" t="s">
        <v>9756</v>
      </c>
      <c r="AB1044" s="0" t="s">
        <v>9757</v>
      </c>
      <c r="AC1044" s="0" t="s">
        <v>62</v>
      </c>
      <c r="AD1044" s="0" t="s">
        <v>62</v>
      </c>
      <c r="AE1044" s="0" t="s">
        <v>62</v>
      </c>
      <c r="AF1044" s="0" t="s">
        <v>791</v>
      </c>
      <c r="AG1044" s="0" t="s">
        <v>9763</v>
      </c>
      <c r="AH1044" s="0" t="s">
        <v>791</v>
      </c>
      <c r="AI1044" s="0" t="s">
        <v>9763</v>
      </c>
      <c r="AJ1044" s="0" t="s">
        <v>791</v>
      </c>
      <c r="AK1044" s="0" t="s">
        <v>9763</v>
      </c>
      <c r="AL1044" s="0" t="s">
        <v>7061</v>
      </c>
    </row>
    <row customHeight="1" ht="11.25">
      <c r="A1045" s="0" t="s">
        <v>22</v>
      </c>
      <c r="B1045" s="0" t="s">
        <v>48</v>
      </c>
      <c r="C1045" s="0" t="s">
        <v>50</v>
      </c>
      <c r="D1045" s="0" t="s">
        <v>22</v>
      </c>
      <c r="E1045" s="0" t="s">
        <v>7075</v>
      </c>
      <c r="F1045" s="0" t="s">
        <v>4556</v>
      </c>
      <c r="G1045" s="0" t="s">
        <v>177</v>
      </c>
      <c r="H1045" s="0" t="s">
        <v>177</v>
      </c>
      <c r="I1045" s="0" t="s">
        <v>178</v>
      </c>
      <c r="J1045" s="0" t="s">
        <v>9752</v>
      </c>
      <c r="K1045" s="0" t="s">
        <v>9753</v>
      </c>
      <c r="L1045" s="0" t="s">
        <v>7133</v>
      </c>
      <c r="M1045" s="0" t="s">
        <v>8262</v>
      </c>
      <c r="N1045" s="0" t="s">
        <v>137</v>
      </c>
      <c r="O1045" s="0" t="s">
        <v>177</v>
      </c>
      <c r="P1045" s="0" t="s">
        <v>177</v>
      </c>
      <c r="Q1045" s="0" t="s">
        <v>178</v>
      </c>
      <c r="R1045" s="0" t="s">
        <v>9752</v>
      </c>
      <c r="S1045" s="0" t="s">
        <v>9753</v>
      </c>
      <c r="T1045" s="0" t="s">
        <v>7043</v>
      </c>
      <c r="U1045" s="0" t="s">
        <v>7044</v>
      </c>
      <c r="V1045" s="0" t="s">
        <v>764</v>
      </c>
      <c r="W1045" s="0" t="s">
        <v>7045</v>
      </c>
      <c r="X1045" s="0" t="s">
        <v>7046</v>
      </c>
      <c r="Y1045" s="0" t="s">
        <v>7044</v>
      </c>
      <c r="Z1045" s="0" t="s">
        <v>9755</v>
      </c>
      <c r="AA1045" s="0" t="s">
        <v>9756</v>
      </c>
      <c r="AB1045" s="0" t="s">
        <v>9757</v>
      </c>
      <c r="AC1045" s="0" t="s">
        <v>62</v>
      </c>
      <c r="AD1045" s="0" t="s">
        <v>62</v>
      </c>
      <c r="AE1045" s="0" t="s">
        <v>62</v>
      </c>
      <c r="AF1045" s="0" t="s">
        <v>4440</v>
      </c>
      <c r="AG1045" s="0" t="s">
        <v>9764</v>
      </c>
      <c r="AH1045" s="0" t="s">
        <v>4440</v>
      </c>
      <c r="AI1045" s="0" t="s">
        <v>9764</v>
      </c>
      <c r="AJ1045" s="0" t="s">
        <v>4440</v>
      </c>
      <c r="AK1045" s="0" t="s">
        <v>9764</v>
      </c>
      <c r="AL1045" s="0" t="s">
        <v>7061</v>
      </c>
    </row>
    <row customHeight="1" ht="11.25">
      <c r="A1046" s="0" t="s">
        <v>22</v>
      </c>
      <c r="B1046" s="0" t="s">
        <v>48</v>
      </c>
      <c r="C1046" s="0" t="s">
        <v>50</v>
      </c>
      <c r="D1046" s="0" t="s">
        <v>22</v>
      </c>
      <c r="E1046" s="0" t="s">
        <v>7090</v>
      </c>
      <c r="F1046" s="0" t="s">
        <v>4556</v>
      </c>
      <c r="G1046" s="0" t="s">
        <v>177</v>
      </c>
      <c r="H1046" s="0" t="s">
        <v>177</v>
      </c>
      <c r="I1046" s="0" t="s">
        <v>178</v>
      </c>
      <c r="J1046" s="0" t="s">
        <v>9752</v>
      </c>
      <c r="K1046" s="0" t="s">
        <v>9753</v>
      </c>
      <c r="L1046" s="0" t="s">
        <v>9765</v>
      </c>
      <c r="M1046" s="0" t="s">
        <v>9766</v>
      </c>
      <c r="N1046" s="0" t="s">
        <v>137</v>
      </c>
      <c r="O1046" s="0" t="s">
        <v>177</v>
      </c>
      <c r="P1046" s="0" t="s">
        <v>177</v>
      </c>
      <c r="Q1046" s="0" t="s">
        <v>178</v>
      </c>
      <c r="R1046" s="0" t="s">
        <v>9752</v>
      </c>
      <c r="S1046" s="0" t="s">
        <v>9753</v>
      </c>
      <c r="T1046" s="0" t="s">
        <v>7043</v>
      </c>
      <c r="U1046" s="0" t="s">
        <v>7044</v>
      </c>
      <c r="V1046" s="0" t="s">
        <v>764</v>
      </c>
      <c r="W1046" s="0" t="s">
        <v>7045</v>
      </c>
      <c r="X1046" s="0" t="s">
        <v>7046</v>
      </c>
      <c r="Y1046" s="0" t="s">
        <v>7044</v>
      </c>
      <c r="Z1046" s="0" t="s">
        <v>9755</v>
      </c>
      <c r="AA1046" s="0" t="s">
        <v>9756</v>
      </c>
      <c r="AB1046" s="0" t="s">
        <v>9757</v>
      </c>
      <c r="AC1046" s="0" t="s">
        <v>62</v>
      </c>
      <c r="AD1046" s="0" t="s">
        <v>62</v>
      </c>
      <c r="AE1046" s="0" t="s">
        <v>62</v>
      </c>
      <c r="AF1046" s="0" t="s">
        <v>789</v>
      </c>
      <c r="AG1046" s="0" t="s">
        <v>9767</v>
      </c>
      <c r="AH1046" s="0" t="s">
        <v>789</v>
      </c>
      <c r="AI1046" s="0" t="s">
        <v>9767</v>
      </c>
      <c r="AJ1046" s="0" t="s">
        <v>789</v>
      </c>
      <c r="AK1046" s="0" t="s">
        <v>9767</v>
      </c>
      <c r="AL1046" s="0" t="s">
        <v>7061</v>
      </c>
    </row>
    <row customHeight="1" ht="11.25">
      <c r="A1047" s="0" t="s">
        <v>22</v>
      </c>
      <c r="B1047" s="0" t="s">
        <v>48</v>
      </c>
      <c r="C1047" s="0" t="s">
        <v>50</v>
      </c>
      <c r="D1047" s="0" t="s">
        <v>22</v>
      </c>
      <c r="E1047" s="0" t="s">
        <v>7062</v>
      </c>
      <c r="F1047" s="0" t="s">
        <v>4556</v>
      </c>
      <c r="G1047" s="0" t="s">
        <v>177</v>
      </c>
      <c r="H1047" s="0" t="s">
        <v>177</v>
      </c>
      <c r="I1047" s="0" t="s">
        <v>178</v>
      </c>
      <c r="J1047" s="0" t="s">
        <v>9752</v>
      </c>
      <c r="K1047" s="0" t="s">
        <v>9753</v>
      </c>
      <c r="L1047" s="0" t="s">
        <v>9765</v>
      </c>
      <c r="M1047" s="0" t="s">
        <v>152</v>
      </c>
      <c r="N1047" s="0" t="s">
        <v>137</v>
      </c>
      <c r="O1047" s="0" t="s">
        <v>177</v>
      </c>
      <c r="P1047" s="0" t="s">
        <v>177</v>
      </c>
      <c r="Q1047" s="0" t="s">
        <v>178</v>
      </c>
      <c r="R1047" s="0" t="s">
        <v>9752</v>
      </c>
      <c r="S1047" s="0" t="s">
        <v>9753</v>
      </c>
      <c r="T1047" s="0" t="s">
        <v>7043</v>
      </c>
      <c r="U1047" s="0" t="s">
        <v>7044</v>
      </c>
      <c r="V1047" s="0" t="s">
        <v>764</v>
      </c>
      <c r="W1047" s="0" t="s">
        <v>7045</v>
      </c>
      <c r="X1047" s="0" t="s">
        <v>7046</v>
      </c>
      <c r="Y1047" s="0" t="s">
        <v>7044</v>
      </c>
      <c r="Z1047" s="0" t="s">
        <v>9755</v>
      </c>
      <c r="AA1047" s="0" t="s">
        <v>9756</v>
      </c>
      <c r="AB1047" s="0" t="s">
        <v>9757</v>
      </c>
      <c r="AC1047" s="0" t="s">
        <v>62</v>
      </c>
      <c r="AD1047" s="0" t="s">
        <v>62</v>
      </c>
      <c r="AE1047" s="0" t="s">
        <v>62</v>
      </c>
      <c r="AF1047" s="0" t="s">
        <v>4406</v>
      </c>
      <c r="AG1047" s="0" t="s">
        <v>9768</v>
      </c>
      <c r="AH1047" s="0" t="s">
        <v>4406</v>
      </c>
      <c r="AI1047" s="0" t="s">
        <v>9768</v>
      </c>
      <c r="AJ1047" s="0" t="s">
        <v>4406</v>
      </c>
      <c r="AK1047" s="0" t="s">
        <v>9768</v>
      </c>
      <c r="AL1047" s="0" t="s">
        <v>7061</v>
      </c>
    </row>
    <row customHeight="1" ht="11.25">
      <c r="A1048" s="0" t="s">
        <v>22</v>
      </c>
      <c r="B1048" s="0" t="s">
        <v>48</v>
      </c>
      <c r="C1048" s="0" t="s">
        <v>50</v>
      </c>
      <c r="D1048" s="0" t="s">
        <v>22</v>
      </c>
      <c r="E1048" s="0" t="s">
        <v>4604</v>
      </c>
      <c r="F1048" s="0" t="s">
        <v>4556</v>
      </c>
      <c r="G1048" s="0" t="s">
        <v>177</v>
      </c>
      <c r="H1048" s="0" t="s">
        <v>177</v>
      </c>
      <c r="I1048" s="0" t="s">
        <v>178</v>
      </c>
      <c r="J1048" s="0" t="s">
        <v>9752</v>
      </c>
      <c r="K1048" s="0" t="s">
        <v>9753</v>
      </c>
      <c r="L1048" s="0" t="s">
        <v>8351</v>
      </c>
      <c r="M1048" s="0" t="s">
        <v>6948</v>
      </c>
      <c r="N1048" s="0" t="s">
        <v>137</v>
      </c>
      <c r="O1048" s="0" t="s">
        <v>177</v>
      </c>
      <c r="P1048" s="0" t="s">
        <v>177</v>
      </c>
      <c r="Q1048" s="0" t="s">
        <v>178</v>
      </c>
      <c r="R1048" s="0" t="s">
        <v>9752</v>
      </c>
      <c r="S1048" s="0" t="s">
        <v>9753</v>
      </c>
      <c r="T1048" s="0" t="s">
        <v>7043</v>
      </c>
      <c r="U1048" s="0" t="s">
        <v>7044</v>
      </c>
      <c r="V1048" s="0" t="s">
        <v>764</v>
      </c>
      <c r="W1048" s="0" t="s">
        <v>7045</v>
      </c>
      <c r="X1048" s="0" t="s">
        <v>7046</v>
      </c>
      <c r="Y1048" s="0" t="s">
        <v>7044</v>
      </c>
      <c r="Z1048" s="0" t="s">
        <v>9755</v>
      </c>
      <c r="AA1048" s="0" t="s">
        <v>9756</v>
      </c>
      <c r="AB1048" s="0" t="s">
        <v>9757</v>
      </c>
      <c r="AC1048" s="0" t="s">
        <v>62</v>
      </c>
      <c r="AD1048" s="0" t="s">
        <v>62</v>
      </c>
      <c r="AE1048" s="0" t="s">
        <v>62</v>
      </c>
      <c r="AF1048" s="0" t="s">
        <v>897</v>
      </c>
      <c r="AG1048" s="0" t="s">
        <v>9769</v>
      </c>
      <c r="AH1048" s="0" t="s">
        <v>897</v>
      </c>
      <c r="AI1048" s="0" t="s">
        <v>9769</v>
      </c>
      <c r="AJ1048" s="0" t="s">
        <v>897</v>
      </c>
      <c r="AK1048" s="0" t="s">
        <v>9769</v>
      </c>
      <c r="AL1048" s="0" t="s">
        <v>7061</v>
      </c>
    </row>
    <row customHeight="1" ht="11.25">
      <c r="A1049" s="0" t="s">
        <v>22</v>
      </c>
      <c r="B1049" s="0" t="s">
        <v>48</v>
      </c>
      <c r="C1049" s="0" t="s">
        <v>50</v>
      </c>
      <c r="D1049" s="0" t="s">
        <v>22</v>
      </c>
      <c r="E1049" s="0" t="s">
        <v>4627</v>
      </c>
      <c r="F1049" s="0" t="s">
        <v>4556</v>
      </c>
      <c r="G1049" s="0" t="s">
        <v>177</v>
      </c>
      <c r="H1049" s="0" t="s">
        <v>177</v>
      </c>
      <c r="I1049" s="0" t="s">
        <v>178</v>
      </c>
      <c r="J1049" s="0" t="s">
        <v>9752</v>
      </c>
      <c r="K1049" s="0" t="s">
        <v>9753</v>
      </c>
      <c r="L1049" s="0" t="s">
        <v>7068</v>
      </c>
      <c r="M1049" s="0" t="s">
        <v>193</v>
      </c>
      <c r="N1049" s="0" t="s">
        <v>137</v>
      </c>
      <c r="O1049" s="0" t="s">
        <v>177</v>
      </c>
      <c r="P1049" s="0" t="s">
        <v>177</v>
      </c>
      <c r="Q1049" s="0" t="s">
        <v>178</v>
      </c>
      <c r="R1049" s="0" t="s">
        <v>9752</v>
      </c>
      <c r="S1049" s="0" t="s">
        <v>9753</v>
      </c>
      <c r="T1049" s="0" t="s">
        <v>7043</v>
      </c>
      <c r="U1049" s="0" t="s">
        <v>7044</v>
      </c>
      <c r="V1049" s="0" t="s">
        <v>764</v>
      </c>
      <c r="W1049" s="0" t="s">
        <v>7045</v>
      </c>
      <c r="X1049" s="0" t="s">
        <v>7046</v>
      </c>
      <c r="Y1049" s="0" t="s">
        <v>7044</v>
      </c>
      <c r="Z1049" s="0" t="s">
        <v>9755</v>
      </c>
      <c r="AA1049" s="0" t="s">
        <v>9756</v>
      </c>
      <c r="AB1049" s="0" t="s">
        <v>9757</v>
      </c>
      <c r="AC1049" s="0" t="s">
        <v>62</v>
      </c>
      <c r="AD1049" s="0" t="s">
        <v>62</v>
      </c>
      <c r="AE1049" s="0" t="s">
        <v>62</v>
      </c>
      <c r="AF1049" s="0" t="s">
        <v>4245</v>
      </c>
      <c r="AG1049" s="0" t="s">
        <v>9770</v>
      </c>
      <c r="AH1049" s="0" t="s">
        <v>4245</v>
      </c>
      <c r="AI1049" s="0" t="s">
        <v>9770</v>
      </c>
      <c r="AJ1049" s="0" t="s">
        <v>4245</v>
      </c>
      <c r="AK1049" s="0" t="s">
        <v>9770</v>
      </c>
      <c r="AL1049" s="0" t="s">
        <v>7061</v>
      </c>
    </row>
    <row customHeight="1" ht="11.25">
      <c r="A1050" s="0" t="s">
        <v>22</v>
      </c>
      <c r="B1050" s="0" t="s">
        <v>48</v>
      </c>
      <c r="C1050" s="0" t="s">
        <v>50</v>
      </c>
      <c r="D1050" s="0" t="s">
        <v>22</v>
      </c>
      <c r="E1050" s="0" t="s">
        <v>4572</v>
      </c>
      <c r="F1050" s="0" t="s">
        <v>4556</v>
      </c>
      <c r="G1050" s="0" t="s">
        <v>177</v>
      </c>
      <c r="H1050" s="0" t="s">
        <v>177</v>
      </c>
      <c r="I1050" s="0" t="s">
        <v>178</v>
      </c>
      <c r="J1050" s="0" t="s">
        <v>9752</v>
      </c>
      <c r="K1050" s="0" t="s">
        <v>9753</v>
      </c>
      <c r="L1050" s="0" t="s">
        <v>7934</v>
      </c>
      <c r="M1050" s="0" t="s">
        <v>9771</v>
      </c>
      <c r="N1050" s="0" t="s">
        <v>137</v>
      </c>
      <c r="O1050" s="0" t="s">
        <v>177</v>
      </c>
      <c r="P1050" s="0" t="s">
        <v>177</v>
      </c>
      <c r="Q1050" s="0" t="s">
        <v>178</v>
      </c>
      <c r="R1050" s="0" t="s">
        <v>9752</v>
      </c>
      <c r="S1050" s="0" t="s">
        <v>9753</v>
      </c>
      <c r="T1050" s="0" t="s">
        <v>7043</v>
      </c>
      <c r="U1050" s="0" t="s">
        <v>7044</v>
      </c>
      <c r="V1050" s="0" t="s">
        <v>764</v>
      </c>
      <c r="W1050" s="0" t="s">
        <v>7045</v>
      </c>
      <c r="X1050" s="0" t="s">
        <v>7046</v>
      </c>
      <c r="Y1050" s="0" t="s">
        <v>7044</v>
      </c>
      <c r="Z1050" s="0" t="s">
        <v>9755</v>
      </c>
      <c r="AA1050" s="0" t="s">
        <v>9756</v>
      </c>
      <c r="AB1050" s="0" t="s">
        <v>9757</v>
      </c>
      <c r="AC1050" s="0" t="s">
        <v>62</v>
      </c>
      <c r="AD1050" s="0" t="s">
        <v>62</v>
      </c>
      <c r="AE1050" s="0" t="s">
        <v>62</v>
      </c>
      <c r="AF1050" s="0" t="s">
        <v>4440</v>
      </c>
      <c r="AG1050" s="0" t="s">
        <v>9772</v>
      </c>
      <c r="AH1050" s="0" t="s">
        <v>4440</v>
      </c>
      <c r="AI1050" s="0" t="s">
        <v>9772</v>
      </c>
      <c r="AJ1050" s="0" t="s">
        <v>4440</v>
      </c>
      <c r="AK1050" s="0" t="s">
        <v>9772</v>
      </c>
      <c r="AL1050" s="0" t="s">
        <v>7061</v>
      </c>
    </row>
    <row customHeight="1" ht="11.25">
      <c r="A1051" s="0" t="s">
        <v>22</v>
      </c>
      <c r="B1051" s="0" t="s">
        <v>48</v>
      </c>
      <c r="C1051" s="0" t="s">
        <v>50</v>
      </c>
      <c r="D1051" s="0" t="s">
        <v>22</v>
      </c>
      <c r="E1051" s="0" t="s">
        <v>8350</v>
      </c>
      <c r="F1051" s="0" t="s">
        <v>4556</v>
      </c>
      <c r="G1051" s="0" t="s">
        <v>177</v>
      </c>
      <c r="H1051" s="0" t="s">
        <v>177</v>
      </c>
      <c r="I1051" s="0" t="s">
        <v>178</v>
      </c>
      <c r="J1051" s="0" t="s">
        <v>9752</v>
      </c>
      <c r="K1051" s="0" t="s">
        <v>9753</v>
      </c>
      <c r="L1051" s="0" t="s">
        <v>9773</v>
      </c>
      <c r="M1051" s="0" t="s">
        <v>8262</v>
      </c>
      <c r="N1051" s="0" t="s">
        <v>137</v>
      </c>
      <c r="O1051" s="0" t="s">
        <v>177</v>
      </c>
      <c r="P1051" s="0" t="s">
        <v>177</v>
      </c>
      <c r="Q1051" s="0" t="s">
        <v>178</v>
      </c>
      <c r="R1051" s="0" t="s">
        <v>9752</v>
      </c>
      <c r="S1051" s="0" t="s">
        <v>9753</v>
      </c>
      <c r="T1051" s="0" t="s">
        <v>7043</v>
      </c>
      <c r="U1051" s="0" t="s">
        <v>7044</v>
      </c>
      <c r="V1051" s="0" t="s">
        <v>764</v>
      </c>
      <c r="W1051" s="0" t="s">
        <v>7045</v>
      </c>
      <c r="X1051" s="0" t="s">
        <v>7046</v>
      </c>
      <c r="Y1051" s="0" t="s">
        <v>7044</v>
      </c>
      <c r="Z1051" s="0" t="s">
        <v>9755</v>
      </c>
      <c r="AA1051" s="0" t="s">
        <v>9756</v>
      </c>
      <c r="AB1051" s="0" t="s">
        <v>9757</v>
      </c>
      <c r="AC1051" s="0" t="s">
        <v>62</v>
      </c>
      <c r="AD1051" s="0" t="s">
        <v>62</v>
      </c>
      <c r="AE1051" s="0" t="s">
        <v>62</v>
      </c>
      <c r="AF1051" s="0" t="s">
        <v>7892</v>
      </c>
      <c r="AG1051" s="0" t="s">
        <v>9331</v>
      </c>
      <c r="AH1051" s="0" t="s">
        <v>7892</v>
      </c>
      <c r="AI1051" s="0" t="s">
        <v>9331</v>
      </c>
      <c r="AJ1051" s="0" t="s">
        <v>7892</v>
      </c>
      <c r="AK1051" s="0" t="s">
        <v>9331</v>
      </c>
      <c r="AL1051" s="0" t="s">
        <v>7061</v>
      </c>
    </row>
    <row customHeight="1" ht="11.25">
      <c r="A1052" s="0" t="s">
        <v>22</v>
      </c>
      <c r="B1052" s="0" t="s">
        <v>48</v>
      </c>
      <c r="C1052" s="0" t="s">
        <v>50</v>
      </c>
      <c r="D1052" s="0" t="s">
        <v>22</v>
      </c>
      <c r="E1052" s="0" t="s">
        <v>8639</v>
      </c>
      <c r="F1052" s="0" t="s">
        <v>4556</v>
      </c>
      <c r="G1052" s="0" t="s">
        <v>177</v>
      </c>
      <c r="H1052" s="0" t="s">
        <v>177</v>
      </c>
      <c r="I1052" s="0" t="s">
        <v>178</v>
      </c>
      <c r="J1052" s="0" t="s">
        <v>9752</v>
      </c>
      <c r="K1052" s="0" t="s">
        <v>9753</v>
      </c>
      <c r="L1052" s="0" t="s">
        <v>7934</v>
      </c>
      <c r="M1052" s="0" t="s">
        <v>9774</v>
      </c>
      <c r="N1052" s="0" t="s">
        <v>137</v>
      </c>
      <c r="O1052" s="0" t="s">
        <v>177</v>
      </c>
      <c r="P1052" s="0" t="s">
        <v>177</v>
      </c>
      <c r="Q1052" s="0" t="s">
        <v>178</v>
      </c>
      <c r="R1052" s="0" t="s">
        <v>9752</v>
      </c>
      <c r="S1052" s="0" t="s">
        <v>9753</v>
      </c>
      <c r="T1052" s="0" t="s">
        <v>7043</v>
      </c>
      <c r="U1052" s="0" t="s">
        <v>7044</v>
      </c>
      <c r="V1052" s="0" t="s">
        <v>764</v>
      </c>
      <c r="W1052" s="0" t="s">
        <v>7045</v>
      </c>
      <c r="X1052" s="0" t="s">
        <v>7046</v>
      </c>
      <c r="Y1052" s="0" t="s">
        <v>7044</v>
      </c>
      <c r="Z1052" s="0" t="s">
        <v>9755</v>
      </c>
      <c r="AA1052" s="0" t="s">
        <v>9756</v>
      </c>
      <c r="AB1052" s="0" t="s">
        <v>9757</v>
      </c>
      <c r="AC1052" s="0" t="s">
        <v>62</v>
      </c>
      <c r="AD1052" s="0" t="s">
        <v>62</v>
      </c>
      <c r="AE1052" s="0" t="s">
        <v>62</v>
      </c>
      <c r="AF1052" s="0" t="s">
        <v>9722</v>
      </c>
      <c r="AG1052" s="0" t="s">
        <v>9723</v>
      </c>
      <c r="AH1052" s="0" t="s">
        <v>9722</v>
      </c>
      <c r="AI1052" s="0" t="s">
        <v>9723</v>
      </c>
      <c r="AJ1052" s="0" t="s">
        <v>9722</v>
      </c>
      <c r="AK1052" s="0" t="s">
        <v>9723</v>
      </c>
      <c r="AL1052" s="0" t="s">
        <v>7061</v>
      </c>
    </row>
    <row customHeight="1" ht="11.25">
      <c r="A1053" s="0" t="s">
        <v>22</v>
      </c>
      <c r="B1053" s="0" t="s">
        <v>48</v>
      </c>
      <c r="C1053" s="0" t="s">
        <v>50</v>
      </c>
      <c r="D1053" s="0" t="s">
        <v>22</v>
      </c>
      <c r="E1053" s="0" t="s">
        <v>9775</v>
      </c>
      <c r="F1053" s="0" t="s">
        <v>4556</v>
      </c>
      <c r="G1053" s="0" t="s">
        <v>177</v>
      </c>
      <c r="H1053" s="0" t="s">
        <v>177</v>
      </c>
      <c r="I1053" s="0" t="s">
        <v>178</v>
      </c>
      <c r="J1053" s="0" t="s">
        <v>9752</v>
      </c>
      <c r="K1053" s="0" t="s">
        <v>9753</v>
      </c>
      <c r="L1053" s="0" t="s">
        <v>9776</v>
      </c>
      <c r="M1053" s="0" t="s">
        <v>5265</v>
      </c>
      <c r="N1053" s="0" t="s">
        <v>137</v>
      </c>
      <c r="O1053" s="0" t="s">
        <v>177</v>
      </c>
      <c r="P1053" s="0" t="s">
        <v>177</v>
      </c>
      <c r="Q1053" s="0" t="s">
        <v>178</v>
      </c>
      <c r="R1053" s="0" t="s">
        <v>9752</v>
      </c>
      <c r="S1053" s="0" t="s">
        <v>9753</v>
      </c>
      <c r="T1053" s="0" t="s">
        <v>7101</v>
      </c>
      <c r="U1053" s="0" t="s">
        <v>7102</v>
      </c>
      <c r="V1053" s="0" t="s">
        <v>764</v>
      </c>
      <c r="W1053" s="0" t="s">
        <v>7045</v>
      </c>
      <c r="X1053" s="0" t="s">
        <v>7103</v>
      </c>
      <c r="Y1053" s="0" t="s">
        <v>7102</v>
      </c>
      <c r="Z1053" s="0" t="s">
        <v>9777</v>
      </c>
      <c r="AA1053" s="0" t="s">
        <v>9778</v>
      </c>
      <c r="AB1053" s="0" t="s">
        <v>9779</v>
      </c>
      <c r="AC1053" s="0" t="s">
        <v>62</v>
      </c>
      <c r="AD1053" s="0" t="s">
        <v>62</v>
      </c>
      <c r="AE1053" s="0" t="s">
        <v>62</v>
      </c>
      <c r="AF1053" s="0" t="s">
        <v>7396</v>
      </c>
      <c r="AG1053" s="0" t="s">
        <v>7396</v>
      </c>
      <c r="AH1053" s="0" t="s">
        <v>7396</v>
      </c>
      <c r="AI1053" s="0" t="s">
        <v>7539</v>
      </c>
      <c r="AJ1053" s="0" t="s">
        <v>7396</v>
      </c>
      <c r="AK1053" s="0" t="s">
        <v>7539</v>
      </c>
      <c r="AL1053" s="0" t="s">
        <v>7061</v>
      </c>
    </row>
    <row customHeight="1" ht="11.25">
      <c r="A1054" s="0" t="s">
        <v>22</v>
      </c>
      <c r="B1054" s="0" t="s">
        <v>48</v>
      </c>
      <c r="C1054" s="0" t="s">
        <v>50</v>
      </c>
      <c r="D1054" s="0" t="s">
        <v>22</v>
      </c>
      <c r="E1054" s="0" t="s">
        <v>9378</v>
      </c>
      <c r="F1054" s="0" t="s">
        <v>4556</v>
      </c>
      <c r="G1054" s="0" t="s">
        <v>289</v>
      </c>
      <c r="H1054" s="0" t="s">
        <v>6919</v>
      </c>
      <c r="I1054" s="0" t="s">
        <v>6920</v>
      </c>
      <c r="J1054" s="0" t="s">
        <v>9724</v>
      </c>
      <c r="K1054" s="0" t="s">
        <v>9780</v>
      </c>
      <c r="L1054" s="0" t="s">
        <v>4647</v>
      </c>
      <c r="M1054" s="0" t="s">
        <v>8225</v>
      </c>
      <c r="N1054" s="0" t="s">
        <v>137</v>
      </c>
      <c r="O1054" s="0" t="s">
        <v>289</v>
      </c>
      <c r="P1054" s="0" t="s">
        <v>6919</v>
      </c>
      <c r="Q1054" s="0" t="s">
        <v>6920</v>
      </c>
      <c r="R1054" s="0" t="s">
        <v>9724</v>
      </c>
      <c r="S1054" s="0" t="s">
        <v>9780</v>
      </c>
      <c r="T1054" s="0" t="s">
        <v>7043</v>
      </c>
      <c r="U1054" s="0" t="s">
        <v>7044</v>
      </c>
      <c r="V1054" s="0" t="s">
        <v>764</v>
      </c>
      <c r="W1054" s="0" t="s">
        <v>7045</v>
      </c>
      <c r="X1054" s="0" t="s">
        <v>7046</v>
      </c>
      <c r="Y1054" s="0" t="s">
        <v>7044</v>
      </c>
      <c r="Z1054" s="0" t="s">
        <v>9726</v>
      </c>
      <c r="AA1054" s="0" t="s">
        <v>9727</v>
      </c>
      <c r="AB1054" s="0" t="s">
        <v>9728</v>
      </c>
      <c r="AC1054" s="0" t="s">
        <v>62</v>
      </c>
      <c r="AD1054" s="0" t="s">
        <v>62</v>
      </c>
      <c r="AE1054" s="0" t="s">
        <v>62</v>
      </c>
      <c r="AF1054" s="0" t="s">
        <v>4696</v>
      </c>
      <c r="AG1054" s="0" t="s">
        <v>9729</v>
      </c>
      <c r="AH1054" s="0" t="s">
        <v>4696</v>
      </c>
      <c r="AI1054" s="0" t="s">
        <v>9729</v>
      </c>
      <c r="AJ1054" s="0" t="s">
        <v>4696</v>
      </c>
      <c r="AK1054" s="0" t="s">
        <v>9729</v>
      </c>
      <c r="AL1054" s="0" t="s">
        <v>7061</v>
      </c>
    </row>
    <row customHeight="1" ht="11.25">
      <c r="A1055" s="0" t="s">
        <v>22</v>
      </c>
      <c r="B1055" s="0" t="s">
        <v>48</v>
      </c>
      <c r="C1055" s="0" t="s">
        <v>50</v>
      </c>
      <c r="D1055" s="0" t="s">
        <v>22</v>
      </c>
      <c r="E1055" s="0" t="s">
        <v>8331</v>
      </c>
      <c r="F1055" s="0" t="s">
        <v>4556</v>
      </c>
      <c r="G1055" s="0" t="s">
        <v>289</v>
      </c>
      <c r="H1055" s="0" t="s">
        <v>6919</v>
      </c>
      <c r="I1055" s="0" t="s">
        <v>6920</v>
      </c>
      <c r="J1055" s="0" t="s">
        <v>9724</v>
      </c>
      <c r="K1055" s="0" t="s">
        <v>9780</v>
      </c>
      <c r="L1055" s="0" t="s">
        <v>7609</v>
      </c>
      <c r="M1055" s="0" t="s">
        <v>7759</v>
      </c>
      <c r="N1055" s="0" t="s">
        <v>137</v>
      </c>
      <c r="O1055" s="0" t="s">
        <v>289</v>
      </c>
      <c r="P1055" s="0" t="s">
        <v>6919</v>
      </c>
      <c r="Q1055" s="0" t="s">
        <v>6920</v>
      </c>
      <c r="R1055" s="0" t="s">
        <v>9724</v>
      </c>
      <c r="S1055" s="0" t="s">
        <v>9780</v>
      </c>
      <c r="T1055" s="0" t="s">
        <v>7043</v>
      </c>
      <c r="U1055" s="0" t="s">
        <v>7044</v>
      </c>
      <c r="V1055" s="0" t="s">
        <v>764</v>
      </c>
      <c r="W1055" s="0" t="s">
        <v>7045</v>
      </c>
      <c r="X1055" s="0" t="s">
        <v>7046</v>
      </c>
      <c r="Y1055" s="0" t="s">
        <v>7044</v>
      </c>
      <c r="Z1055" s="0" t="s">
        <v>9726</v>
      </c>
      <c r="AA1055" s="0" t="s">
        <v>9727</v>
      </c>
      <c r="AB1055" s="0" t="s">
        <v>9728</v>
      </c>
      <c r="AC1055" s="0" t="s">
        <v>62</v>
      </c>
      <c r="AD1055" s="0" t="s">
        <v>62</v>
      </c>
      <c r="AE1055" s="0" t="s">
        <v>62</v>
      </c>
      <c r="AF1055" s="0" t="s">
        <v>7612</v>
      </c>
      <c r="AG1055" s="0" t="s">
        <v>8740</v>
      </c>
      <c r="AH1055" s="0" t="s">
        <v>7612</v>
      </c>
      <c r="AI1055" s="0" t="s">
        <v>8740</v>
      </c>
      <c r="AJ1055" s="0" t="s">
        <v>7612</v>
      </c>
      <c r="AK1055" s="0" t="s">
        <v>8740</v>
      </c>
      <c r="AL1055" s="0" t="s">
        <v>7061</v>
      </c>
    </row>
    <row customHeight="1" ht="11.25">
      <c r="A1056" s="0" t="s">
        <v>22</v>
      </c>
      <c r="B1056" s="0" t="s">
        <v>48</v>
      </c>
      <c r="C1056" s="0" t="s">
        <v>50</v>
      </c>
      <c r="D1056" s="0" t="s">
        <v>22</v>
      </c>
      <c r="E1056" s="0" t="s">
        <v>9730</v>
      </c>
      <c r="F1056" s="0" t="s">
        <v>4556</v>
      </c>
      <c r="G1056" s="0" t="s">
        <v>289</v>
      </c>
      <c r="H1056" s="0" t="s">
        <v>6919</v>
      </c>
      <c r="I1056" s="0" t="s">
        <v>6920</v>
      </c>
      <c r="J1056" s="0" t="s">
        <v>9731</v>
      </c>
      <c r="K1056" s="0" t="s">
        <v>9781</v>
      </c>
      <c r="L1056" s="0" t="s">
        <v>9733</v>
      </c>
      <c r="M1056" s="0" t="s">
        <v>131</v>
      </c>
      <c r="N1056" s="0" t="s">
        <v>137</v>
      </c>
      <c r="O1056" s="0" t="s">
        <v>289</v>
      </c>
      <c r="P1056" s="0" t="s">
        <v>6919</v>
      </c>
      <c r="Q1056" s="0" t="s">
        <v>6920</v>
      </c>
      <c r="R1056" s="0" t="s">
        <v>9731</v>
      </c>
      <c r="S1056" s="0" t="s">
        <v>9781</v>
      </c>
      <c r="T1056" s="0" t="s">
        <v>7101</v>
      </c>
      <c r="U1056" s="0" t="s">
        <v>7102</v>
      </c>
      <c r="V1056" s="0" t="s">
        <v>764</v>
      </c>
      <c r="W1056" s="0" t="s">
        <v>7045</v>
      </c>
      <c r="X1056" s="0" t="s">
        <v>7569</v>
      </c>
      <c r="Y1056" s="0" t="s">
        <v>7102</v>
      </c>
      <c r="Z1056" s="0" t="s">
        <v>9734</v>
      </c>
      <c r="AA1056" s="0" t="s">
        <v>9735</v>
      </c>
      <c r="AB1056" s="0" t="s">
        <v>9736</v>
      </c>
      <c r="AC1056" s="0" t="s">
        <v>62</v>
      </c>
      <c r="AD1056" s="0" t="s">
        <v>62</v>
      </c>
      <c r="AE1056" s="0" t="s">
        <v>62</v>
      </c>
      <c r="AF1056" s="0" t="s">
        <v>9737</v>
      </c>
      <c r="AG1056" s="0" t="s">
        <v>9053</v>
      </c>
      <c r="AH1056" s="0" t="s">
        <v>9737</v>
      </c>
      <c r="AI1056" s="0" t="s">
        <v>9738</v>
      </c>
      <c r="AJ1056" s="0" t="s">
        <v>9737</v>
      </c>
      <c r="AK1056" s="0" t="s">
        <v>9738</v>
      </c>
      <c r="AL1056" s="0" t="s">
        <v>7061</v>
      </c>
    </row>
    <row customHeight="1" ht="11.25">
      <c r="A1057" s="0" t="s">
        <v>22</v>
      </c>
      <c r="B1057" s="0" t="s">
        <v>48</v>
      </c>
      <c r="C1057" s="0" t="s">
        <v>50</v>
      </c>
      <c r="D1057" s="0" t="s">
        <v>22</v>
      </c>
      <c r="E1057" s="0" t="s">
        <v>9398</v>
      </c>
      <c r="F1057" s="0" t="s">
        <v>4556</v>
      </c>
      <c r="G1057" s="0" t="s">
        <v>289</v>
      </c>
      <c r="H1057" s="0" t="s">
        <v>6925</v>
      </c>
      <c r="I1057" s="0" t="s">
        <v>6926</v>
      </c>
      <c r="J1057" s="0" t="s">
        <v>9694</v>
      </c>
      <c r="K1057" s="0" t="s">
        <v>9782</v>
      </c>
      <c r="L1057" s="0" t="s">
        <v>8217</v>
      </c>
      <c r="M1057" s="0" t="s">
        <v>115</v>
      </c>
      <c r="N1057" s="0" t="s">
        <v>137</v>
      </c>
      <c r="O1057" s="0" t="s">
        <v>289</v>
      </c>
      <c r="P1057" s="0" t="s">
        <v>6925</v>
      </c>
      <c r="Q1057" s="0" t="s">
        <v>6926</v>
      </c>
      <c r="R1057" s="0" t="s">
        <v>9694</v>
      </c>
      <c r="S1057" s="0" t="s">
        <v>9782</v>
      </c>
      <c r="T1057" s="0" t="s">
        <v>7043</v>
      </c>
      <c r="U1057" s="0" t="s">
        <v>7044</v>
      </c>
      <c r="V1057" s="0" t="s">
        <v>764</v>
      </c>
      <c r="W1057" s="0" t="s">
        <v>7045</v>
      </c>
      <c r="X1057" s="0" t="s">
        <v>7046</v>
      </c>
      <c r="Y1057" s="0" t="s">
        <v>7044</v>
      </c>
      <c r="Z1057" s="0" t="s">
        <v>9696</v>
      </c>
      <c r="AA1057" s="0" t="s">
        <v>9304</v>
      </c>
      <c r="AB1057" s="0" t="s">
        <v>9697</v>
      </c>
      <c r="AC1057" s="0" t="s">
        <v>62</v>
      </c>
      <c r="AD1057" s="0" t="s">
        <v>62</v>
      </c>
      <c r="AE1057" s="0" t="s">
        <v>62</v>
      </c>
      <c r="AF1057" s="0" t="s">
        <v>131</v>
      </c>
      <c r="AG1057" s="0" t="s">
        <v>9698</v>
      </c>
      <c r="AH1057" s="0" t="s">
        <v>131</v>
      </c>
      <c r="AI1057" s="0" t="s">
        <v>9699</v>
      </c>
      <c r="AJ1057" s="0" t="s">
        <v>131</v>
      </c>
      <c r="AK1057" s="0" t="s">
        <v>9699</v>
      </c>
      <c r="AL1057" s="0" t="s">
        <v>7061</v>
      </c>
    </row>
    <row customHeight="1" ht="11.25">
      <c r="A1058" s="0" t="s">
        <v>22</v>
      </c>
      <c r="B1058" s="0" t="s">
        <v>48</v>
      </c>
      <c r="C1058" s="0" t="s">
        <v>50</v>
      </c>
      <c r="D1058" s="0" t="s">
        <v>22</v>
      </c>
      <c r="E1058" s="0" t="s">
        <v>8334</v>
      </c>
      <c r="F1058" s="0" t="s">
        <v>4556</v>
      </c>
      <c r="G1058" s="0" t="s">
        <v>289</v>
      </c>
      <c r="H1058" s="0" t="s">
        <v>6928</v>
      </c>
      <c r="I1058" s="0" t="s">
        <v>6929</v>
      </c>
      <c r="J1058" s="0" t="s">
        <v>9700</v>
      </c>
      <c r="K1058" s="0" t="s">
        <v>9783</v>
      </c>
      <c r="L1058" s="0" t="s">
        <v>9702</v>
      </c>
      <c r="M1058" s="0" t="s">
        <v>142</v>
      </c>
      <c r="N1058" s="0" t="s">
        <v>137</v>
      </c>
      <c r="O1058" s="0" t="s">
        <v>289</v>
      </c>
      <c r="P1058" s="0" t="s">
        <v>6928</v>
      </c>
      <c r="Q1058" s="0" t="s">
        <v>6929</v>
      </c>
      <c r="R1058" s="0" t="s">
        <v>9700</v>
      </c>
      <c r="S1058" s="0" t="s">
        <v>9783</v>
      </c>
      <c r="T1058" s="0" t="s">
        <v>7043</v>
      </c>
      <c r="U1058" s="0" t="s">
        <v>7044</v>
      </c>
      <c r="V1058" s="0" t="s">
        <v>764</v>
      </c>
      <c r="W1058" s="0" t="s">
        <v>7045</v>
      </c>
      <c r="X1058" s="0" t="s">
        <v>7046</v>
      </c>
      <c r="Y1058" s="0" t="s">
        <v>7044</v>
      </c>
      <c r="Z1058" s="0" t="s">
        <v>9703</v>
      </c>
      <c r="AA1058" s="0" t="s">
        <v>9704</v>
      </c>
      <c r="AB1058" s="0" t="s">
        <v>9705</v>
      </c>
      <c r="AC1058" s="0" t="s">
        <v>62</v>
      </c>
      <c r="AD1058" s="0" t="s">
        <v>62</v>
      </c>
      <c r="AE1058" s="0" t="s">
        <v>62</v>
      </c>
      <c r="AF1058" s="0" t="s">
        <v>8849</v>
      </c>
      <c r="AG1058" s="0" t="s">
        <v>9706</v>
      </c>
      <c r="AH1058" s="0" t="s">
        <v>8849</v>
      </c>
      <c r="AI1058" s="0" t="s">
        <v>9784</v>
      </c>
      <c r="AJ1058" s="0" t="s">
        <v>8849</v>
      </c>
      <c r="AK1058" s="0" t="s">
        <v>9784</v>
      </c>
      <c r="AL1058" s="0" t="s">
        <v>7061</v>
      </c>
    </row>
    <row customHeight="1" ht="11.25">
      <c r="A1059" s="0" t="s">
        <v>22</v>
      </c>
      <c r="B1059" s="0" t="s">
        <v>48</v>
      </c>
      <c r="C1059" s="0" t="s">
        <v>50</v>
      </c>
      <c r="D1059" s="0" t="s">
        <v>22</v>
      </c>
      <c r="E1059" s="0" t="s">
        <v>8062</v>
      </c>
      <c r="F1059" s="0" t="s">
        <v>4556</v>
      </c>
      <c r="G1059" s="0" t="s">
        <v>289</v>
      </c>
      <c r="H1059" s="0" t="s">
        <v>6928</v>
      </c>
      <c r="I1059" s="0" t="s">
        <v>6929</v>
      </c>
      <c r="J1059" s="0" t="s">
        <v>9700</v>
      </c>
      <c r="K1059" s="0" t="s">
        <v>9783</v>
      </c>
      <c r="L1059" s="0" t="s">
        <v>9707</v>
      </c>
      <c r="M1059" s="0" t="s">
        <v>115</v>
      </c>
      <c r="N1059" s="0" t="s">
        <v>137</v>
      </c>
      <c r="O1059" s="0" t="s">
        <v>289</v>
      </c>
      <c r="P1059" s="0" t="s">
        <v>6928</v>
      </c>
      <c r="Q1059" s="0" t="s">
        <v>6929</v>
      </c>
      <c r="R1059" s="0" t="s">
        <v>9700</v>
      </c>
      <c r="S1059" s="0" t="s">
        <v>9783</v>
      </c>
      <c r="T1059" s="0" t="s">
        <v>7043</v>
      </c>
      <c r="U1059" s="0" t="s">
        <v>7044</v>
      </c>
      <c r="V1059" s="0" t="s">
        <v>764</v>
      </c>
      <c r="W1059" s="0" t="s">
        <v>7045</v>
      </c>
      <c r="X1059" s="0" t="s">
        <v>7046</v>
      </c>
      <c r="Y1059" s="0" t="s">
        <v>7044</v>
      </c>
      <c r="Z1059" s="0" t="s">
        <v>9703</v>
      </c>
      <c r="AA1059" s="0" t="s">
        <v>9704</v>
      </c>
      <c r="AB1059" s="0" t="s">
        <v>9705</v>
      </c>
      <c r="AC1059" s="0" t="s">
        <v>62</v>
      </c>
      <c r="AD1059" s="0" t="s">
        <v>62</v>
      </c>
      <c r="AE1059" s="0" t="s">
        <v>62</v>
      </c>
      <c r="AF1059" s="0" t="s">
        <v>4406</v>
      </c>
      <c r="AG1059" s="0" t="s">
        <v>9708</v>
      </c>
      <c r="AH1059" s="0" t="s">
        <v>4406</v>
      </c>
      <c r="AI1059" s="0" t="s">
        <v>9708</v>
      </c>
      <c r="AJ1059" s="0" t="s">
        <v>4406</v>
      </c>
      <c r="AK1059" s="0" t="s">
        <v>9708</v>
      </c>
      <c r="AL1059" s="0" t="s">
        <v>7061</v>
      </c>
    </row>
    <row customHeight="1" ht="11.25">
      <c r="A1060" s="0" t="s">
        <v>22</v>
      </c>
      <c r="B1060" s="0" t="s">
        <v>48</v>
      </c>
      <c r="C1060" s="0" t="s">
        <v>50</v>
      </c>
      <c r="D1060" s="0" t="s">
        <v>22</v>
      </c>
      <c r="E1060" s="0" t="s">
        <v>9714</v>
      </c>
      <c r="F1060" s="0" t="s">
        <v>4556</v>
      </c>
      <c r="G1060" s="0" t="s">
        <v>289</v>
      </c>
      <c r="H1060" s="0" t="s">
        <v>6928</v>
      </c>
      <c r="I1060" s="0" t="s">
        <v>6929</v>
      </c>
      <c r="J1060" s="0" t="s">
        <v>9700</v>
      </c>
      <c r="K1060" s="0" t="s">
        <v>9783</v>
      </c>
      <c r="L1060" s="0" t="s">
        <v>9715</v>
      </c>
      <c r="M1060" s="0" t="s">
        <v>9716</v>
      </c>
      <c r="N1060" s="0" t="s">
        <v>137</v>
      </c>
      <c r="O1060" s="0" t="s">
        <v>289</v>
      </c>
      <c r="P1060" s="0" t="s">
        <v>6928</v>
      </c>
      <c r="Q1060" s="0" t="s">
        <v>6929</v>
      </c>
      <c r="R1060" s="0" t="s">
        <v>9700</v>
      </c>
      <c r="S1060" s="0" t="s">
        <v>9783</v>
      </c>
      <c r="T1060" s="0" t="s">
        <v>7043</v>
      </c>
      <c r="U1060" s="0" t="s">
        <v>7044</v>
      </c>
      <c r="V1060" s="0" t="s">
        <v>764</v>
      </c>
      <c r="W1060" s="0" t="s">
        <v>7045</v>
      </c>
      <c r="X1060" s="0" t="s">
        <v>7046</v>
      </c>
      <c r="Y1060" s="0" t="s">
        <v>7044</v>
      </c>
      <c r="Z1060" s="0" t="s">
        <v>9703</v>
      </c>
      <c r="AA1060" s="0" t="s">
        <v>9704</v>
      </c>
      <c r="AB1060" s="0" t="s">
        <v>9705</v>
      </c>
      <c r="AC1060" s="0" t="s">
        <v>62</v>
      </c>
      <c r="AD1060" s="0" t="s">
        <v>62</v>
      </c>
      <c r="AE1060" s="0" t="s">
        <v>62</v>
      </c>
      <c r="AF1060" s="0" t="s">
        <v>9111</v>
      </c>
      <c r="AG1060" s="0" t="s">
        <v>9718</v>
      </c>
      <c r="AH1060" s="0" t="s">
        <v>9111</v>
      </c>
      <c r="AI1060" s="0" t="s">
        <v>9785</v>
      </c>
      <c r="AJ1060" s="0" t="s">
        <v>9111</v>
      </c>
      <c r="AK1060" s="0" t="s">
        <v>9785</v>
      </c>
      <c r="AL1060" s="0" t="s">
        <v>7061</v>
      </c>
    </row>
    <row customHeight="1" ht="11.25">
      <c r="A1061" s="0" t="s">
        <v>22</v>
      </c>
      <c r="B1061" s="0" t="s">
        <v>48</v>
      </c>
      <c r="C1061" s="0" t="s">
        <v>50</v>
      </c>
      <c r="D1061" s="0" t="s">
        <v>22</v>
      </c>
      <c r="E1061" s="0" t="s">
        <v>8639</v>
      </c>
      <c r="F1061" s="0" t="s">
        <v>4556</v>
      </c>
      <c r="G1061" s="0" t="s">
        <v>289</v>
      </c>
      <c r="H1061" s="0" t="s">
        <v>6928</v>
      </c>
      <c r="I1061" s="0" t="s">
        <v>6929</v>
      </c>
      <c r="J1061" s="0" t="s">
        <v>9719</v>
      </c>
      <c r="K1061" s="0" t="s">
        <v>9786</v>
      </c>
      <c r="L1061" s="0" t="s">
        <v>9721</v>
      </c>
      <c r="M1061" s="0" t="s">
        <v>764</v>
      </c>
      <c r="N1061" s="0" t="s">
        <v>137</v>
      </c>
      <c r="O1061" s="0" t="s">
        <v>289</v>
      </c>
      <c r="P1061" s="0" t="s">
        <v>6928</v>
      </c>
      <c r="Q1061" s="0" t="s">
        <v>6929</v>
      </c>
      <c r="R1061" s="0" t="s">
        <v>9719</v>
      </c>
      <c r="S1061" s="0" t="s">
        <v>9786</v>
      </c>
      <c r="T1061" s="0" t="s">
        <v>7043</v>
      </c>
      <c r="U1061" s="0" t="s">
        <v>7044</v>
      </c>
      <c r="V1061" s="0" t="s">
        <v>764</v>
      </c>
      <c r="W1061" s="0" t="s">
        <v>7045</v>
      </c>
      <c r="X1061" s="0" t="s">
        <v>7046</v>
      </c>
      <c r="Y1061" s="0" t="s">
        <v>7044</v>
      </c>
      <c r="Z1061" s="0" t="s">
        <v>9703</v>
      </c>
      <c r="AA1061" s="0" t="s">
        <v>9704</v>
      </c>
      <c r="AB1061" s="0" t="s">
        <v>9705</v>
      </c>
      <c r="AC1061" s="0" t="s">
        <v>62</v>
      </c>
      <c r="AD1061" s="0" t="s">
        <v>62</v>
      </c>
      <c r="AE1061" s="0" t="s">
        <v>62</v>
      </c>
      <c r="AF1061" s="0" t="s">
        <v>9722</v>
      </c>
      <c r="AG1061" s="0" t="s">
        <v>9723</v>
      </c>
      <c r="AH1061" s="0" t="s">
        <v>9722</v>
      </c>
      <c r="AI1061" s="0" t="s">
        <v>8490</v>
      </c>
      <c r="AJ1061" s="0" t="s">
        <v>9722</v>
      </c>
      <c r="AK1061" s="0" t="s">
        <v>8490</v>
      </c>
      <c r="AL1061" s="0" t="s">
        <v>7061</v>
      </c>
    </row>
    <row customHeight="1" ht="11.25">
      <c r="A1062" s="0" t="s">
        <v>22</v>
      </c>
      <c r="B1062" s="0" t="s">
        <v>48</v>
      </c>
      <c r="C1062" s="0" t="s">
        <v>50</v>
      </c>
      <c r="D1062" s="0" t="s">
        <v>22</v>
      </c>
      <c r="E1062" s="0" t="s">
        <v>8634</v>
      </c>
      <c r="F1062" s="0" t="s">
        <v>4556</v>
      </c>
      <c r="G1062" s="0" t="s">
        <v>289</v>
      </c>
      <c r="H1062" s="0" t="s">
        <v>6928</v>
      </c>
      <c r="I1062" s="0" t="s">
        <v>6929</v>
      </c>
      <c r="J1062" s="0" t="s">
        <v>9742</v>
      </c>
      <c r="K1062" s="0" t="s">
        <v>9787</v>
      </c>
      <c r="L1062" s="0" t="s">
        <v>7822</v>
      </c>
      <c r="M1062" s="0" t="s">
        <v>7902</v>
      </c>
      <c r="N1062" s="0" t="s">
        <v>137</v>
      </c>
      <c r="O1062" s="0" t="s">
        <v>289</v>
      </c>
      <c r="P1062" s="0" t="s">
        <v>6928</v>
      </c>
      <c r="Q1062" s="0" t="s">
        <v>6929</v>
      </c>
      <c r="R1062" s="0" t="s">
        <v>9742</v>
      </c>
      <c r="S1062" s="0" t="s">
        <v>9787</v>
      </c>
      <c r="T1062" s="0" t="s">
        <v>7043</v>
      </c>
      <c r="U1062" s="0" t="s">
        <v>7044</v>
      </c>
      <c r="V1062" s="0" t="s">
        <v>764</v>
      </c>
      <c r="W1062" s="0" t="s">
        <v>7045</v>
      </c>
      <c r="X1062" s="0" t="s">
        <v>7046</v>
      </c>
      <c r="Y1062" s="0" t="s">
        <v>7044</v>
      </c>
      <c r="Z1062" s="0" t="s">
        <v>9703</v>
      </c>
      <c r="AA1062" s="0" t="s">
        <v>9704</v>
      </c>
      <c r="AB1062" s="0" t="s">
        <v>9705</v>
      </c>
      <c r="AC1062" s="0" t="s">
        <v>62</v>
      </c>
      <c r="AD1062" s="0" t="s">
        <v>62</v>
      </c>
      <c r="AE1062" s="0" t="s">
        <v>62</v>
      </c>
      <c r="AF1062" s="0" t="s">
        <v>7396</v>
      </c>
      <c r="AG1062" s="0" t="s">
        <v>7336</v>
      </c>
      <c r="AH1062" s="0" t="s">
        <v>7396</v>
      </c>
      <c r="AI1062" s="0" t="s">
        <v>9788</v>
      </c>
      <c r="AJ1062" s="0" t="s">
        <v>7396</v>
      </c>
      <c r="AK1062" s="0" t="s">
        <v>9788</v>
      </c>
      <c r="AL1062" s="0" t="s">
        <v>7061</v>
      </c>
    </row>
    <row customHeight="1" ht="11.25">
      <c r="A1063" s="0" t="s">
        <v>22</v>
      </c>
      <c r="B1063" s="0" t="s">
        <v>48</v>
      </c>
      <c r="C1063" s="0" t="s">
        <v>50</v>
      </c>
      <c r="D1063" s="0" t="s">
        <v>22</v>
      </c>
      <c r="E1063" s="0" t="s">
        <v>9746</v>
      </c>
      <c r="F1063" s="0" t="s">
        <v>4556</v>
      </c>
      <c r="G1063" s="0" t="s">
        <v>289</v>
      </c>
      <c r="H1063" s="0" t="s">
        <v>6931</v>
      </c>
      <c r="I1063" s="0" t="s">
        <v>6932</v>
      </c>
      <c r="J1063" s="0" t="s">
        <v>9747</v>
      </c>
      <c r="K1063" s="0" t="s">
        <v>9789</v>
      </c>
      <c r="L1063" s="0" t="s">
        <v>9749</v>
      </c>
      <c r="M1063" s="0" t="s">
        <v>4590</v>
      </c>
      <c r="N1063" s="0" t="s">
        <v>137</v>
      </c>
      <c r="O1063" s="0" t="s">
        <v>289</v>
      </c>
      <c r="P1063" s="0" t="s">
        <v>6931</v>
      </c>
      <c r="Q1063" s="0" t="s">
        <v>6932</v>
      </c>
      <c r="R1063" s="0" t="s">
        <v>9747</v>
      </c>
      <c r="S1063" s="0" t="s">
        <v>9789</v>
      </c>
      <c r="T1063" s="0" t="s">
        <v>7043</v>
      </c>
      <c r="U1063" s="0" t="s">
        <v>7044</v>
      </c>
      <c r="V1063" s="0" t="s">
        <v>764</v>
      </c>
      <c r="W1063" s="0" t="s">
        <v>7045</v>
      </c>
      <c r="X1063" s="0" t="s">
        <v>7046</v>
      </c>
      <c r="Y1063" s="0" t="s">
        <v>7044</v>
      </c>
      <c r="Z1063" s="0" t="s">
        <v>9750</v>
      </c>
      <c r="AA1063" s="0" t="s">
        <v>8452</v>
      </c>
      <c r="AB1063" s="0" t="s">
        <v>8464</v>
      </c>
      <c r="AC1063" s="0" t="s">
        <v>62</v>
      </c>
      <c r="AD1063" s="0" t="s">
        <v>62</v>
      </c>
      <c r="AE1063" s="0" t="s">
        <v>62</v>
      </c>
      <c r="AF1063" s="0" t="s">
        <v>7189</v>
      </c>
      <c r="AG1063" s="0" t="s">
        <v>9751</v>
      </c>
      <c r="AH1063" s="0" t="s">
        <v>7189</v>
      </c>
      <c r="AI1063" s="0" t="s">
        <v>8983</v>
      </c>
      <c r="AJ1063" s="0" t="s">
        <v>7189</v>
      </c>
      <c r="AK1063" s="0" t="s">
        <v>8983</v>
      </c>
      <c r="AL1063" s="0" t="s">
        <v>7061</v>
      </c>
    </row>
    <row customHeight="1" ht="11.25">
      <c r="A1064" s="0" t="s">
        <v>22</v>
      </c>
      <c r="B1064" s="0" t="s">
        <v>48</v>
      </c>
      <c r="C1064" s="0" t="s">
        <v>50</v>
      </c>
      <c r="D1064" s="0" t="s">
        <v>22</v>
      </c>
      <c r="E1064" s="0" t="s">
        <v>7683</v>
      </c>
      <c r="F1064" s="0" t="s">
        <v>4556</v>
      </c>
      <c r="G1064" s="0" t="s">
        <v>289</v>
      </c>
      <c r="H1064" s="0" t="s">
        <v>6935</v>
      </c>
      <c r="I1064" s="0" t="s">
        <v>6920</v>
      </c>
      <c r="J1064" s="0" t="s">
        <v>9739</v>
      </c>
      <c r="K1064" s="0" t="s">
        <v>9790</v>
      </c>
      <c r="L1064" s="0" t="s">
        <v>8351</v>
      </c>
      <c r="M1064" s="0" t="s">
        <v>5265</v>
      </c>
      <c r="N1064" s="0" t="s">
        <v>137</v>
      </c>
      <c r="O1064" s="0" t="s">
        <v>289</v>
      </c>
      <c r="P1064" s="0" t="s">
        <v>6935</v>
      </c>
      <c r="Q1064" s="0" t="s">
        <v>6920</v>
      </c>
      <c r="R1064" s="0" t="s">
        <v>9739</v>
      </c>
      <c r="S1064" s="0" t="s">
        <v>9790</v>
      </c>
      <c r="T1064" s="0" t="s">
        <v>7043</v>
      </c>
      <c r="U1064" s="0" t="s">
        <v>7044</v>
      </c>
      <c r="V1064" s="0" t="s">
        <v>764</v>
      </c>
      <c r="W1064" s="0" t="s">
        <v>7045</v>
      </c>
      <c r="X1064" s="0" t="s">
        <v>7046</v>
      </c>
      <c r="Y1064" s="0" t="s">
        <v>7044</v>
      </c>
      <c r="Z1064" s="0" t="s">
        <v>9726</v>
      </c>
      <c r="AA1064" s="0" t="s">
        <v>9727</v>
      </c>
      <c r="AB1064" s="0" t="s">
        <v>9728</v>
      </c>
      <c r="AC1064" s="0" t="s">
        <v>62</v>
      </c>
      <c r="AD1064" s="0" t="s">
        <v>62</v>
      </c>
      <c r="AE1064" s="0" t="s">
        <v>62</v>
      </c>
      <c r="AF1064" s="0" t="s">
        <v>9741</v>
      </c>
      <c r="AG1064" s="0" t="s">
        <v>8495</v>
      </c>
      <c r="AH1064" s="0" t="s">
        <v>9741</v>
      </c>
      <c r="AI1064" s="0" t="s">
        <v>8495</v>
      </c>
      <c r="AJ1064" s="0" t="s">
        <v>9741</v>
      </c>
      <c r="AK1064" s="0" t="s">
        <v>8495</v>
      </c>
      <c r="AL1064" s="0" t="s">
        <v>7061</v>
      </c>
    </row>
    <row customHeight="1" ht="11.25">
      <c r="A1065" s="0" t="s">
        <v>22</v>
      </c>
      <c r="B1065" s="0" t="s">
        <v>48</v>
      </c>
      <c r="C1065" s="0" t="s">
        <v>50</v>
      </c>
      <c r="D1065" s="0" t="s">
        <v>22</v>
      </c>
      <c r="E1065" s="0" t="s">
        <v>7683</v>
      </c>
      <c r="F1065" s="0" t="s">
        <v>4556</v>
      </c>
      <c r="G1065" s="0" t="s">
        <v>289</v>
      </c>
      <c r="H1065" s="0" t="s">
        <v>6935</v>
      </c>
      <c r="I1065" s="0" t="s">
        <v>6920</v>
      </c>
      <c r="J1065" s="0" t="s">
        <v>9744</v>
      </c>
      <c r="K1065" s="0" t="s">
        <v>9791</v>
      </c>
      <c r="L1065" s="0" t="s">
        <v>7609</v>
      </c>
      <c r="M1065" s="0" t="s">
        <v>8225</v>
      </c>
      <c r="N1065" s="0" t="s">
        <v>137</v>
      </c>
      <c r="O1065" s="0" t="s">
        <v>289</v>
      </c>
      <c r="P1065" s="0" t="s">
        <v>6935</v>
      </c>
      <c r="Q1065" s="0" t="s">
        <v>6920</v>
      </c>
      <c r="R1065" s="0" t="s">
        <v>9744</v>
      </c>
      <c r="S1065" s="0" t="s">
        <v>9791</v>
      </c>
      <c r="T1065" s="0" t="s">
        <v>7043</v>
      </c>
      <c r="U1065" s="0" t="s">
        <v>7044</v>
      </c>
      <c r="V1065" s="0" t="s">
        <v>764</v>
      </c>
      <c r="W1065" s="0" t="s">
        <v>7045</v>
      </c>
      <c r="X1065" s="0" t="s">
        <v>7046</v>
      </c>
      <c r="Y1065" s="0" t="s">
        <v>7044</v>
      </c>
      <c r="Z1065" s="0" t="s">
        <v>9726</v>
      </c>
      <c r="AA1065" s="0" t="s">
        <v>9727</v>
      </c>
      <c r="AB1065" s="0" t="s">
        <v>9728</v>
      </c>
      <c r="AC1065" s="0" t="s">
        <v>62</v>
      </c>
      <c r="AD1065" s="0" t="s">
        <v>62</v>
      </c>
      <c r="AE1065" s="0" t="s">
        <v>62</v>
      </c>
      <c r="AF1065" s="0" t="s">
        <v>4696</v>
      </c>
      <c r="AG1065" s="0" t="s">
        <v>7737</v>
      </c>
      <c r="AH1065" s="0" t="s">
        <v>4696</v>
      </c>
      <c r="AI1065" s="0" t="s">
        <v>7737</v>
      </c>
      <c r="AJ1065" s="0" t="s">
        <v>4696</v>
      </c>
      <c r="AK1065" s="0" t="s">
        <v>7737</v>
      </c>
      <c r="AL1065" s="0" t="s">
        <v>7061</v>
      </c>
    </row>
    <row customHeight="1" ht="11.25">
      <c r="A1066" s="0" t="s">
        <v>22</v>
      </c>
      <c r="B1066" s="0" t="s">
        <v>48</v>
      </c>
      <c r="C1066" s="0" t="s">
        <v>50</v>
      </c>
      <c r="D1066" s="0" t="s">
        <v>22</v>
      </c>
      <c r="E1066" s="0" t="s">
        <v>7110</v>
      </c>
      <c r="F1066" s="0" t="s">
        <v>4556</v>
      </c>
      <c r="G1066" s="0" t="s">
        <v>289</v>
      </c>
      <c r="H1066" s="0" t="s">
        <v>6935</v>
      </c>
      <c r="I1066" s="0" t="s">
        <v>6936</v>
      </c>
      <c r="J1066" s="0" t="s">
        <v>9752</v>
      </c>
      <c r="K1066" s="0" t="s">
        <v>9792</v>
      </c>
      <c r="L1066" s="0" t="s">
        <v>9754</v>
      </c>
      <c r="M1066" s="0" t="s">
        <v>90</v>
      </c>
      <c r="N1066" s="0" t="s">
        <v>137</v>
      </c>
      <c r="O1066" s="0" t="s">
        <v>289</v>
      </c>
      <c r="P1066" s="0" t="s">
        <v>6935</v>
      </c>
      <c r="Q1066" s="0" t="s">
        <v>6936</v>
      </c>
      <c r="R1066" s="0" t="s">
        <v>9752</v>
      </c>
      <c r="S1066" s="0" t="s">
        <v>9792</v>
      </c>
      <c r="T1066" s="0" t="s">
        <v>7043</v>
      </c>
      <c r="U1066" s="0" t="s">
        <v>7044</v>
      </c>
      <c r="V1066" s="0" t="s">
        <v>764</v>
      </c>
      <c r="W1066" s="0" t="s">
        <v>7045</v>
      </c>
      <c r="X1066" s="0" t="s">
        <v>7046</v>
      </c>
      <c r="Y1066" s="0" t="s">
        <v>7044</v>
      </c>
      <c r="Z1066" s="0" t="s">
        <v>9755</v>
      </c>
      <c r="AA1066" s="0" t="s">
        <v>9756</v>
      </c>
      <c r="AB1066" s="0" t="s">
        <v>9757</v>
      </c>
      <c r="AC1066" s="0" t="s">
        <v>62</v>
      </c>
      <c r="AD1066" s="0" t="s">
        <v>62</v>
      </c>
      <c r="AE1066" s="0" t="s">
        <v>62</v>
      </c>
      <c r="AF1066" s="0" t="s">
        <v>7396</v>
      </c>
      <c r="AG1066" s="0" t="s">
        <v>9758</v>
      </c>
      <c r="AH1066" s="0" t="s">
        <v>7396</v>
      </c>
      <c r="AI1066" s="0" t="s">
        <v>9758</v>
      </c>
      <c r="AJ1066" s="0" t="s">
        <v>7396</v>
      </c>
      <c r="AK1066" s="0" t="s">
        <v>9758</v>
      </c>
      <c r="AL1066" s="0" t="s">
        <v>7061</v>
      </c>
    </row>
    <row customHeight="1" ht="11.25">
      <c r="A1067" s="0" t="s">
        <v>22</v>
      </c>
      <c r="B1067" s="0" t="s">
        <v>48</v>
      </c>
      <c r="C1067" s="0" t="s">
        <v>50</v>
      </c>
      <c r="D1067" s="0" t="s">
        <v>22</v>
      </c>
      <c r="E1067" s="0" t="s">
        <v>7079</v>
      </c>
      <c r="F1067" s="0" t="s">
        <v>4556</v>
      </c>
      <c r="G1067" s="0" t="s">
        <v>289</v>
      </c>
      <c r="H1067" s="0" t="s">
        <v>6935</v>
      </c>
      <c r="I1067" s="0" t="s">
        <v>6936</v>
      </c>
      <c r="J1067" s="0" t="s">
        <v>9752</v>
      </c>
      <c r="K1067" s="0" t="s">
        <v>9792</v>
      </c>
      <c r="L1067" s="0" t="s">
        <v>7633</v>
      </c>
      <c r="M1067" s="0" t="s">
        <v>239</v>
      </c>
      <c r="N1067" s="0" t="s">
        <v>137</v>
      </c>
      <c r="O1067" s="0" t="s">
        <v>289</v>
      </c>
      <c r="P1067" s="0" t="s">
        <v>6935</v>
      </c>
      <c r="Q1067" s="0" t="s">
        <v>6936</v>
      </c>
      <c r="R1067" s="0" t="s">
        <v>9752</v>
      </c>
      <c r="S1067" s="0" t="s">
        <v>9792</v>
      </c>
      <c r="T1067" s="0" t="s">
        <v>7043</v>
      </c>
      <c r="U1067" s="0" t="s">
        <v>7044</v>
      </c>
      <c r="V1067" s="0" t="s">
        <v>764</v>
      </c>
      <c r="W1067" s="0" t="s">
        <v>7045</v>
      </c>
      <c r="X1067" s="0" t="s">
        <v>7046</v>
      </c>
      <c r="Y1067" s="0" t="s">
        <v>7044</v>
      </c>
      <c r="Z1067" s="0" t="s">
        <v>9755</v>
      </c>
      <c r="AA1067" s="0" t="s">
        <v>9756</v>
      </c>
      <c r="AB1067" s="0" t="s">
        <v>9757</v>
      </c>
      <c r="AC1067" s="0" t="s">
        <v>62</v>
      </c>
      <c r="AD1067" s="0" t="s">
        <v>62</v>
      </c>
      <c r="AE1067" s="0" t="s">
        <v>62</v>
      </c>
      <c r="AF1067" s="0" t="s">
        <v>4688</v>
      </c>
      <c r="AG1067" s="0" t="s">
        <v>9759</v>
      </c>
      <c r="AH1067" s="0" t="s">
        <v>4688</v>
      </c>
      <c r="AI1067" s="0" t="s">
        <v>9759</v>
      </c>
      <c r="AJ1067" s="0" t="s">
        <v>4688</v>
      </c>
      <c r="AK1067" s="0" t="s">
        <v>9759</v>
      </c>
      <c r="AL1067" s="0" t="s">
        <v>7061</v>
      </c>
    </row>
    <row customHeight="1" ht="11.25">
      <c r="A1068" s="0" t="s">
        <v>22</v>
      </c>
      <c r="B1068" s="0" t="s">
        <v>48</v>
      </c>
      <c r="C1068" s="0" t="s">
        <v>50</v>
      </c>
      <c r="D1068" s="0" t="s">
        <v>22</v>
      </c>
      <c r="E1068" s="0" t="s">
        <v>9760</v>
      </c>
      <c r="F1068" s="0" t="s">
        <v>4556</v>
      </c>
      <c r="G1068" s="0" t="s">
        <v>289</v>
      </c>
      <c r="H1068" s="0" t="s">
        <v>6935</v>
      </c>
      <c r="I1068" s="0" t="s">
        <v>6936</v>
      </c>
      <c r="J1068" s="0" t="s">
        <v>9752</v>
      </c>
      <c r="K1068" s="0" t="s">
        <v>9792</v>
      </c>
      <c r="L1068" s="0" t="s">
        <v>8322</v>
      </c>
      <c r="M1068" s="0" t="s">
        <v>9761</v>
      </c>
      <c r="N1068" s="0" t="s">
        <v>137</v>
      </c>
      <c r="O1068" s="0" t="s">
        <v>289</v>
      </c>
      <c r="P1068" s="0" t="s">
        <v>6935</v>
      </c>
      <c r="Q1068" s="0" t="s">
        <v>6936</v>
      </c>
      <c r="R1068" s="0" t="s">
        <v>9752</v>
      </c>
      <c r="S1068" s="0" t="s">
        <v>9792</v>
      </c>
      <c r="T1068" s="0" t="s">
        <v>7043</v>
      </c>
      <c r="U1068" s="0" t="s">
        <v>7044</v>
      </c>
      <c r="V1068" s="0" t="s">
        <v>764</v>
      </c>
      <c r="W1068" s="0" t="s">
        <v>7045</v>
      </c>
      <c r="X1068" s="0" t="s">
        <v>7046</v>
      </c>
      <c r="Y1068" s="0" t="s">
        <v>7044</v>
      </c>
      <c r="Z1068" s="0" t="s">
        <v>9755</v>
      </c>
      <c r="AA1068" s="0" t="s">
        <v>9756</v>
      </c>
      <c r="AB1068" s="0" t="s">
        <v>9757</v>
      </c>
      <c r="AC1068" s="0" t="s">
        <v>62</v>
      </c>
      <c r="AD1068" s="0" t="s">
        <v>62</v>
      </c>
      <c r="AE1068" s="0" t="s">
        <v>62</v>
      </c>
      <c r="AF1068" s="0" t="s">
        <v>4440</v>
      </c>
      <c r="AG1068" s="0" t="s">
        <v>4688</v>
      </c>
      <c r="AH1068" s="0" t="s">
        <v>4440</v>
      </c>
      <c r="AI1068" s="0" t="s">
        <v>4688</v>
      </c>
      <c r="AJ1068" s="0" t="s">
        <v>4440</v>
      </c>
      <c r="AK1068" s="0" t="s">
        <v>4688</v>
      </c>
      <c r="AL1068" s="0" t="s">
        <v>7061</v>
      </c>
    </row>
    <row customHeight="1" ht="11.25">
      <c r="A1069" s="0" t="s">
        <v>22</v>
      </c>
      <c r="B1069" s="0" t="s">
        <v>48</v>
      </c>
      <c r="C1069" s="0" t="s">
        <v>50</v>
      </c>
      <c r="D1069" s="0" t="s">
        <v>22</v>
      </c>
      <c r="E1069" s="0" t="s">
        <v>7056</v>
      </c>
      <c r="F1069" s="0" t="s">
        <v>4556</v>
      </c>
      <c r="G1069" s="0" t="s">
        <v>289</v>
      </c>
      <c r="H1069" s="0" t="s">
        <v>6935</v>
      </c>
      <c r="I1069" s="0" t="s">
        <v>6936</v>
      </c>
      <c r="J1069" s="0" t="s">
        <v>9752</v>
      </c>
      <c r="K1069" s="0" t="s">
        <v>9792</v>
      </c>
      <c r="L1069" s="0" t="s">
        <v>9762</v>
      </c>
      <c r="M1069" s="0" t="s">
        <v>5302</v>
      </c>
      <c r="N1069" s="0" t="s">
        <v>137</v>
      </c>
      <c r="O1069" s="0" t="s">
        <v>289</v>
      </c>
      <c r="P1069" s="0" t="s">
        <v>6935</v>
      </c>
      <c r="Q1069" s="0" t="s">
        <v>6936</v>
      </c>
      <c r="R1069" s="0" t="s">
        <v>9752</v>
      </c>
      <c r="S1069" s="0" t="s">
        <v>9792</v>
      </c>
      <c r="T1069" s="0" t="s">
        <v>7043</v>
      </c>
      <c r="U1069" s="0" t="s">
        <v>7044</v>
      </c>
      <c r="V1069" s="0" t="s">
        <v>764</v>
      </c>
      <c r="W1069" s="0" t="s">
        <v>7045</v>
      </c>
      <c r="X1069" s="0" t="s">
        <v>7046</v>
      </c>
      <c r="Y1069" s="0" t="s">
        <v>7044</v>
      </c>
      <c r="Z1069" s="0" t="s">
        <v>9755</v>
      </c>
      <c r="AA1069" s="0" t="s">
        <v>9756</v>
      </c>
      <c r="AB1069" s="0" t="s">
        <v>9757</v>
      </c>
      <c r="AC1069" s="0" t="s">
        <v>62</v>
      </c>
      <c r="AD1069" s="0" t="s">
        <v>62</v>
      </c>
      <c r="AE1069" s="0" t="s">
        <v>62</v>
      </c>
      <c r="AF1069" s="0" t="s">
        <v>791</v>
      </c>
      <c r="AG1069" s="0" t="s">
        <v>9763</v>
      </c>
      <c r="AH1069" s="0" t="s">
        <v>789</v>
      </c>
      <c r="AI1069" s="0" t="s">
        <v>9763</v>
      </c>
      <c r="AJ1069" s="0" t="s">
        <v>789</v>
      </c>
      <c r="AK1069" s="0" t="s">
        <v>9763</v>
      </c>
      <c r="AL1069" s="0" t="s">
        <v>7061</v>
      </c>
    </row>
    <row customHeight="1" ht="11.25">
      <c r="A1070" s="0" t="s">
        <v>22</v>
      </c>
      <c r="B1070" s="0" t="s">
        <v>48</v>
      </c>
      <c r="C1070" s="0" t="s">
        <v>50</v>
      </c>
      <c r="D1070" s="0" t="s">
        <v>22</v>
      </c>
      <c r="E1070" s="0" t="s">
        <v>7075</v>
      </c>
      <c r="F1070" s="0" t="s">
        <v>4556</v>
      </c>
      <c r="G1070" s="0" t="s">
        <v>289</v>
      </c>
      <c r="H1070" s="0" t="s">
        <v>6935</v>
      </c>
      <c r="I1070" s="0" t="s">
        <v>6936</v>
      </c>
      <c r="J1070" s="0" t="s">
        <v>9752</v>
      </c>
      <c r="K1070" s="0" t="s">
        <v>9792</v>
      </c>
      <c r="L1070" s="0" t="s">
        <v>7133</v>
      </c>
      <c r="M1070" s="0" t="s">
        <v>8262</v>
      </c>
      <c r="N1070" s="0" t="s">
        <v>137</v>
      </c>
      <c r="O1070" s="0" t="s">
        <v>289</v>
      </c>
      <c r="P1070" s="0" t="s">
        <v>6935</v>
      </c>
      <c r="Q1070" s="0" t="s">
        <v>6936</v>
      </c>
      <c r="R1070" s="0" t="s">
        <v>9752</v>
      </c>
      <c r="S1070" s="0" t="s">
        <v>9792</v>
      </c>
      <c r="T1070" s="0" t="s">
        <v>7043</v>
      </c>
      <c r="U1070" s="0" t="s">
        <v>7044</v>
      </c>
      <c r="V1070" s="0" t="s">
        <v>764</v>
      </c>
      <c r="W1070" s="0" t="s">
        <v>7045</v>
      </c>
      <c r="X1070" s="0" t="s">
        <v>7046</v>
      </c>
      <c r="Y1070" s="0" t="s">
        <v>7044</v>
      </c>
      <c r="Z1070" s="0" t="s">
        <v>9755</v>
      </c>
      <c r="AA1070" s="0" t="s">
        <v>9756</v>
      </c>
      <c r="AB1070" s="0" t="s">
        <v>9757</v>
      </c>
      <c r="AC1070" s="0" t="s">
        <v>62</v>
      </c>
      <c r="AD1070" s="0" t="s">
        <v>62</v>
      </c>
      <c r="AE1070" s="0" t="s">
        <v>62</v>
      </c>
      <c r="AF1070" s="0" t="s">
        <v>4440</v>
      </c>
      <c r="AG1070" s="0" t="s">
        <v>9764</v>
      </c>
      <c r="AH1070" s="0" t="s">
        <v>4440</v>
      </c>
      <c r="AI1070" s="0" t="s">
        <v>9764</v>
      </c>
      <c r="AJ1070" s="0" t="s">
        <v>4440</v>
      </c>
      <c r="AK1070" s="0" t="s">
        <v>9764</v>
      </c>
      <c r="AL1070" s="0" t="s">
        <v>7061</v>
      </c>
    </row>
    <row customHeight="1" ht="11.25">
      <c r="A1071" s="0" t="s">
        <v>22</v>
      </c>
      <c r="B1071" s="0" t="s">
        <v>48</v>
      </c>
      <c r="C1071" s="0" t="s">
        <v>50</v>
      </c>
      <c r="D1071" s="0" t="s">
        <v>22</v>
      </c>
      <c r="E1071" s="0" t="s">
        <v>7090</v>
      </c>
      <c r="F1071" s="0" t="s">
        <v>4556</v>
      </c>
      <c r="G1071" s="0" t="s">
        <v>289</v>
      </c>
      <c r="H1071" s="0" t="s">
        <v>6935</v>
      </c>
      <c r="I1071" s="0" t="s">
        <v>6936</v>
      </c>
      <c r="J1071" s="0" t="s">
        <v>9752</v>
      </c>
      <c r="K1071" s="0" t="s">
        <v>9792</v>
      </c>
      <c r="L1071" s="0" t="s">
        <v>9765</v>
      </c>
      <c r="M1071" s="0" t="s">
        <v>9766</v>
      </c>
      <c r="N1071" s="0" t="s">
        <v>137</v>
      </c>
      <c r="O1071" s="0" t="s">
        <v>289</v>
      </c>
      <c r="P1071" s="0" t="s">
        <v>6935</v>
      </c>
      <c r="Q1071" s="0" t="s">
        <v>6936</v>
      </c>
      <c r="R1071" s="0" t="s">
        <v>9752</v>
      </c>
      <c r="S1071" s="0" t="s">
        <v>9792</v>
      </c>
      <c r="T1071" s="0" t="s">
        <v>7043</v>
      </c>
      <c r="U1071" s="0" t="s">
        <v>7044</v>
      </c>
      <c r="V1071" s="0" t="s">
        <v>764</v>
      </c>
      <c r="W1071" s="0" t="s">
        <v>7045</v>
      </c>
      <c r="X1071" s="0" t="s">
        <v>7046</v>
      </c>
      <c r="Y1071" s="0" t="s">
        <v>7044</v>
      </c>
      <c r="Z1071" s="0" t="s">
        <v>9755</v>
      </c>
      <c r="AA1071" s="0" t="s">
        <v>9756</v>
      </c>
      <c r="AB1071" s="0" t="s">
        <v>9757</v>
      </c>
      <c r="AC1071" s="0" t="s">
        <v>62</v>
      </c>
      <c r="AD1071" s="0" t="s">
        <v>62</v>
      </c>
      <c r="AE1071" s="0" t="s">
        <v>62</v>
      </c>
      <c r="AF1071" s="0" t="s">
        <v>789</v>
      </c>
      <c r="AG1071" s="0" t="s">
        <v>9767</v>
      </c>
      <c r="AH1071" s="0" t="s">
        <v>789</v>
      </c>
      <c r="AI1071" s="0" t="s">
        <v>9767</v>
      </c>
      <c r="AJ1071" s="0" t="s">
        <v>789</v>
      </c>
      <c r="AK1071" s="0" t="s">
        <v>9767</v>
      </c>
      <c r="AL1071" s="0" t="s">
        <v>7061</v>
      </c>
    </row>
    <row customHeight="1" ht="11.25">
      <c r="A1072" s="0" t="s">
        <v>22</v>
      </c>
      <c r="B1072" s="0" t="s">
        <v>48</v>
      </c>
      <c r="C1072" s="0" t="s">
        <v>50</v>
      </c>
      <c r="D1072" s="0" t="s">
        <v>22</v>
      </c>
      <c r="E1072" s="0" t="s">
        <v>7062</v>
      </c>
      <c r="F1072" s="0" t="s">
        <v>4556</v>
      </c>
      <c r="G1072" s="0" t="s">
        <v>289</v>
      </c>
      <c r="H1072" s="0" t="s">
        <v>6935</v>
      </c>
      <c r="I1072" s="0" t="s">
        <v>6936</v>
      </c>
      <c r="J1072" s="0" t="s">
        <v>9752</v>
      </c>
      <c r="K1072" s="0" t="s">
        <v>9792</v>
      </c>
      <c r="L1072" s="0" t="s">
        <v>9765</v>
      </c>
      <c r="M1072" s="0" t="s">
        <v>152</v>
      </c>
      <c r="N1072" s="0" t="s">
        <v>137</v>
      </c>
      <c r="O1072" s="0" t="s">
        <v>289</v>
      </c>
      <c r="P1072" s="0" t="s">
        <v>6935</v>
      </c>
      <c r="Q1072" s="0" t="s">
        <v>6936</v>
      </c>
      <c r="R1072" s="0" t="s">
        <v>9752</v>
      </c>
      <c r="S1072" s="0" t="s">
        <v>9792</v>
      </c>
      <c r="T1072" s="0" t="s">
        <v>7043</v>
      </c>
      <c r="U1072" s="0" t="s">
        <v>7044</v>
      </c>
      <c r="V1072" s="0" t="s">
        <v>764</v>
      </c>
      <c r="W1072" s="0" t="s">
        <v>7045</v>
      </c>
      <c r="X1072" s="0" t="s">
        <v>7046</v>
      </c>
      <c r="Y1072" s="0" t="s">
        <v>7044</v>
      </c>
      <c r="Z1072" s="0" t="s">
        <v>9755</v>
      </c>
      <c r="AA1072" s="0" t="s">
        <v>9756</v>
      </c>
      <c r="AB1072" s="0" t="s">
        <v>9757</v>
      </c>
      <c r="AC1072" s="0" t="s">
        <v>62</v>
      </c>
      <c r="AD1072" s="0" t="s">
        <v>62</v>
      </c>
      <c r="AE1072" s="0" t="s">
        <v>62</v>
      </c>
      <c r="AF1072" s="0" t="s">
        <v>9793</v>
      </c>
      <c r="AG1072" s="0" t="s">
        <v>9768</v>
      </c>
      <c r="AH1072" s="0" t="s">
        <v>9793</v>
      </c>
      <c r="AI1072" s="0" t="s">
        <v>9768</v>
      </c>
      <c r="AJ1072" s="0" t="s">
        <v>9793</v>
      </c>
      <c r="AK1072" s="0" t="s">
        <v>9768</v>
      </c>
      <c r="AL1072" s="0" t="s">
        <v>7061</v>
      </c>
    </row>
    <row customHeight="1" ht="11.25">
      <c r="A1073" s="0" t="s">
        <v>22</v>
      </c>
      <c r="B1073" s="0" t="s">
        <v>48</v>
      </c>
      <c r="C1073" s="0" t="s">
        <v>50</v>
      </c>
      <c r="D1073" s="0" t="s">
        <v>22</v>
      </c>
      <c r="E1073" s="0" t="s">
        <v>4604</v>
      </c>
      <c r="F1073" s="0" t="s">
        <v>4556</v>
      </c>
      <c r="G1073" s="0" t="s">
        <v>289</v>
      </c>
      <c r="H1073" s="0" t="s">
        <v>6935</v>
      </c>
      <c r="I1073" s="0" t="s">
        <v>6936</v>
      </c>
      <c r="J1073" s="0" t="s">
        <v>9752</v>
      </c>
      <c r="K1073" s="0" t="s">
        <v>9792</v>
      </c>
      <c r="L1073" s="0" t="s">
        <v>8351</v>
      </c>
      <c r="M1073" s="0" t="s">
        <v>6948</v>
      </c>
      <c r="N1073" s="0" t="s">
        <v>137</v>
      </c>
      <c r="O1073" s="0" t="s">
        <v>289</v>
      </c>
      <c r="P1073" s="0" t="s">
        <v>6935</v>
      </c>
      <c r="Q1073" s="0" t="s">
        <v>6936</v>
      </c>
      <c r="R1073" s="0" t="s">
        <v>9752</v>
      </c>
      <c r="S1073" s="0" t="s">
        <v>9792</v>
      </c>
      <c r="T1073" s="0" t="s">
        <v>7043</v>
      </c>
      <c r="U1073" s="0" t="s">
        <v>7044</v>
      </c>
      <c r="V1073" s="0" t="s">
        <v>764</v>
      </c>
      <c r="W1073" s="0" t="s">
        <v>7045</v>
      </c>
      <c r="X1073" s="0" t="s">
        <v>7046</v>
      </c>
      <c r="Y1073" s="0" t="s">
        <v>7044</v>
      </c>
      <c r="Z1073" s="0" t="s">
        <v>9755</v>
      </c>
      <c r="AA1073" s="0" t="s">
        <v>9756</v>
      </c>
      <c r="AB1073" s="0" t="s">
        <v>9757</v>
      </c>
      <c r="AC1073" s="0" t="s">
        <v>62</v>
      </c>
      <c r="AD1073" s="0" t="s">
        <v>62</v>
      </c>
      <c r="AE1073" s="0" t="s">
        <v>62</v>
      </c>
      <c r="AF1073" s="0" t="s">
        <v>897</v>
      </c>
      <c r="AG1073" s="0" t="s">
        <v>9769</v>
      </c>
      <c r="AH1073" s="0" t="s">
        <v>789</v>
      </c>
      <c r="AI1073" s="0" t="s">
        <v>9769</v>
      </c>
      <c r="AJ1073" s="0" t="s">
        <v>789</v>
      </c>
      <c r="AK1073" s="0" t="s">
        <v>9769</v>
      </c>
      <c r="AL1073" s="0" t="s">
        <v>7061</v>
      </c>
    </row>
    <row customHeight="1" ht="11.25">
      <c r="A1074" s="0" t="s">
        <v>22</v>
      </c>
      <c r="B1074" s="0" t="s">
        <v>48</v>
      </c>
      <c r="C1074" s="0" t="s">
        <v>50</v>
      </c>
      <c r="D1074" s="0" t="s">
        <v>22</v>
      </c>
      <c r="E1074" s="0" t="s">
        <v>4627</v>
      </c>
      <c r="F1074" s="0" t="s">
        <v>4556</v>
      </c>
      <c r="G1074" s="0" t="s">
        <v>289</v>
      </c>
      <c r="H1074" s="0" t="s">
        <v>6935</v>
      </c>
      <c r="I1074" s="0" t="s">
        <v>6936</v>
      </c>
      <c r="J1074" s="0" t="s">
        <v>9752</v>
      </c>
      <c r="K1074" s="0" t="s">
        <v>9792</v>
      </c>
      <c r="L1074" s="0" t="s">
        <v>7068</v>
      </c>
      <c r="M1074" s="0" t="s">
        <v>193</v>
      </c>
      <c r="N1074" s="0" t="s">
        <v>137</v>
      </c>
      <c r="O1074" s="0" t="s">
        <v>289</v>
      </c>
      <c r="P1074" s="0" t="s">
        <v>6935</v>
      </c>
      <c r="Q1074" s="0" t="s">
        <v>6936</v>
      </c>
      <c r="R1074" s="0" t="s">
        <v>9752</v>
      </c>
      <c r="S1074" s="0" t="s">
        <v>9792</v>
      </c>
      <c r="T1074" s="0" t="s">
        <v>7043</v>
      </c>
      <c r="U1074" s="0" t="s">
        <v>7044</v>
      </c>
      <c r="V1074" s="0" t="s">
        <v>764</v>
      </c>
      <c r="W1074" s="0" t="s">
        <v>7045</v>
      </c>
      <c r="X1074" s="0" t="s">
        <v>7046</v>
      </c>
      <c r="Y1074" s="0" t="s">
        <v>7044</v>
      </c>
      <c r="Z1074" s="0" t="s">
        <v>9755</v>
      </c>
      <c r="AA1074" s="0" t="s">
        <v>9756</v>
      </c>
      <c r="AB1074" s="0" t="s">
        <v>9757</v>
      </c>
      <c r="AC1074" s="0" t="s">
        <v>62</v>
      </c>
      <c r="AD1074" s="0" t="s">
        <v>62</v>
      </c>
      <c r="AE1074" s="0" t="s">
        <v>62</v>
      </c>
      <c r="AF1074" s="0" t="s">
        <v>4245</v>
      </c>
      <c r="AG1074" s="0" t="s">
        <v>9770</v>
      </c>
      <c r="AH1074" s="0" t="s">
        <v>4245</v>
      </c>
      <c r="AI1074" s="0" t="s">
        <v>9770</v>
      </c>
      <c r="AJ1074" s="0" t="s">
        <v>4245</v>
      </c>
      <c r="AK1074" s="0" t="s">
        <v>9770</v>
      </c>
      <c r="AL1074" s="0" t="s">
        <v>7061</v>
      </c>
    </row>
    <row customHeight="1" ht="11.25">
      <c r="A1075" s="0" t="s">
        <v>22</v>
      </c>
      <c r="B1075" s="0" t="s">
        <v>48</v>
      </c>
      <c r="C1075" s="0" t="s">
        <v>50</v>
      </c>
      <c r="D1075" s="0" t="s">
        <v>22</v>
      </c>
      <c r="E1075" s="0" t="s">
        <v>4572</v>
      </c>
      <c r="F1075" s="0" t="s">
        <v>4556</v>
      </c>
      <c r="G1075" s="0" t="s">
        <v>289</v>
      </c>
      <c r="H1075" s="0" t="s">
        <v>6935</v>
      </c>
      <c r="I1075" s="0" t="s">
        <v>6936</v>
      </c>
      <c r="J1075" s="0" t="s">
        <v>9752</v>
      </c>
      <c r="K1075" s="0" t="s">
        <v>9792</v>
      </c>
      <c r="L1075" s="0" t="s">
        <v>7934</v>
      </c>
      <c r="M1075" s="0" t="s">
        <v>9771</v>
      </c>
      <c r="N1075" s="0" t="s">
        <v>137</v>
      </c>
      <c r="O1075" s="0" t="s">
        <v>289</v>
      </c>
      <c r="P1075" s="0" t="s">
        <v>6935</v>
      </c>
      <c r="Q1075" s="0" t="s">
        <v>6936</v>
      </c>
      <c r="R1075" s="0" t="s">
        <v>9752</v>
      </c>
      <c r="S1075" s="0" t="s">
        <v>9792</v>
      </c>
      <c r="T1075" s="0" t="s">
        <v>7043</v>
      </c>
      <c r="U1075" s="0" t="s">
        <v>7044</v>
      </c>
      <c r="V1075" s="0" t="s">
        <v>764</v>
      </c>
      <c r="W1075" s="0" t="s">
        <v>7045</v>
      </c>
      <c r="X1075" s="0" t="s">
        <v>7046</v>
      </c>
      <c r="Y1075" s="0" t="s">
        <v>7044</v>
      </c>
      <c r="Z1075" s="0" t="s">
        <v>9755</v>
      </c>
      <c r="AA1075" s="0" t="s">
        <v>9756</v>
      </c>
      <c r="AB1075" s="0" t="s">
        <v>9757</v>
      </c>
      <c r="AC1075" s="0" t="s">
        <v>62</v>
      </c>
      <c r="AD1075" s="0" t="s">
        <v>62</v>
      </c>
      <c r="AE1075" s="0" t="s">
        <v>62</v>
      </c>
      <c r="AF1075" s="0" t="s">
        <v>4440</v>
      </c>
      <c r="AG1075" s="0" t="s">
        <v>9772</v>
      </c>
      <c r="AH1075" s="0" t="s">
        <v>4440</v>
      </c>
      <c r="AI1075" s="0" t="s">
        <v>9772</v>
      </c>
      <c r="AJ1075" s="0" t="s">
        <v>4440</v>
      </c>
      <c r="AK1075" s="0" t="s">
        <v>9772</v>
      </c>
      <c r="AL1075" s="0" t="s">
        <v>7061</v>
      </c>
    </row>
    <row customHeight="1" ht="11.25">
      <c r="A1076" s="0" t="s">
        <v>22</v>
      </c>
      <c r="B1076" s="0" t="s">
        <v>48</v>
      </c>
      <c r="C1076" s="0" t="s">
        <v>50</v>
      </c>
      <c r="D1076" s="0" t="s">
        <v>22</v>
      </c>
      <c r="E1076" s="0" t="s">
        <v>8350</v>
      </c>
      <c r="F1076" s="0" t="s">
        <v>4556</v>
      </c>
      <c r="G1076" s="0" t="s">
        <v>289</v>
      </c>
      <c r="H1076" s="0" t="s">
        <v>6935</v>
      </c>
      <c r="I1076" s="0" t="s">
        <v>6936</v>
      </c>
      <c r="J1076" s="0" t="s">
        <v>9752</v>
      </c>
      <c r="K1076" s="0" t="s">
        <v>9792</v>
      </c>
      <c r="L1076" s="0" t="s">
        <v>9773</v>
      </c>
      <c r="M1076" s="0" t="s">
        <v>8262</v>
      </c>
      <c r="N1076" s="0" t="s">
        <v>137</v>
      </c>
      <c r="O1076" s="0" t="s">
        <v>289</v>
      </c>
      <c r="P1076" s="0" t="s">
        <v>6935</v>
      </c>
      <c r="Q1076" s="0" t="s">
        <v>6936</v>
      </c>
      <c r="R1076" s="0" t="s">
        <v>9752</v>
      </c>
      <c r="S1076" s="0" t="s">
        <v>9792</v>
      </c>
      <c r="T1076" s="0" t="s">
        <v>7043</v>
      </c>
      <c r="U1076" s="0" t="s">
        <v>7044</v>
      </c>
      <c r="V1076" s="0" t="s">
        <v>764</v>
      </c>
      <c r="W1076" s="0" t="s">
        <v>7045</v>
      </c>
      <c r="X1076" s="0" t="s">
        <v>7046</v>
      </c>
      <c r="Y1076" s="0" t="s">
        <v>7044</v>
      </c>
      <c r="Z1076" s="0" t="s">
        <v>9755</v>
      </c>
      <c r="AA1076" s="0" t="s">
        <v>9756</v>
      </c>
      <c r="AB1076" s="0" t="s">
        <v>9757</v>
      </c>
      <c r="AC1076" s="0" t="s">
        <v>62</v>
      </c>
      <c r="AD1076" s="0" t="s">
        <v>62</v>
      </c>
      <c r="AE1076" s="0" t="s">
        <v>62</v>
      </c>
      <c r="AF1076" s="0" t="s">
        <v>7892</v>
      </c>
      <c r="AG1076" s="0" t="s">
        <v>9331</v>
      </c>
      <c r="AH1076" s="0" t="s">
        <v>7892</v>
      </c>
      <c r="AI1076" s="0" t="s">
        <v>9331</v>
      </c>
      <c r="AJ1076" s="0" t="s">
        <v>7892</v>
      </c>
      <c r="AK1076" s="0" t="s">
        <v>9331</v>
      </c>
      <c r="AL1076" s="0" t="s">
        <v>7061</v>
      </c>
    </row>
    <row customHeight="1" ht="11.25">
      <c r="A1077" s="0" t="s">
        <v>22</v>
      </c>
      <c r="B1077" s="0" t="s">
        <v>48</v>
      </c>
      <c r="C1077" s="0" t="s">
        <v>50</v>
      </c>
      <c r="D1077" s="0" t="s">
        <v>22</v>
      </c>
      <c r="E1077" s="0" t="s">
        <v>8639</v>
      </c>
      <c r="F1077" s="0" t="s">
        <v>4556</v>
      </c>
      <c r="G1077" s="0" t="s">
        <v>289</v>
      </c>
      <c r="H1077" s="0" t="s">
        <v>6935</v>
      </c>
      <c r="I1077" s="0" t="s">
        <v>6936</v>
      </c>
      <c r="J1077" s="0" t="s">
        <v>9752</v>
      </c>
      <c r="K1077" s="0" t="s">
        <v>9792</v>
      </c>
      <c r="L1077" s="0" t="s">
        <v>7934</v>
      </c>
      <c r="M1077" s="0" t="s">
        <v>9774</v>
      </c>
      <c r="N1077" s="0" t="s">
        <v>137</v>
      </c>
      <c r="O1077" s="0" t="s">
        <v>289</v>
      </c>
      <c r="P1077" s="0" t="s">
        <v>6935</v>
      </c>
      <c r="Q1077" s="0" t="s">
        <v>6936</v>
      </c>
      <c r="R1077" s="0" t="s">
        <v>9752</v>
      </c>
      <c r="S1077" s="0" t="s">
        <v>9792</v>
      </c>
      <c r="T1077" s="0" t="s">
        <v>7043</v>
      </c>
      <c r="U1077" s="0" t="s">
        <v>7044</v>
      </c>
      <c r="V1077" s="0" t="s">
        <v>764</v>
      </c>
      <c r="W1077" s="0" t="s">
        <v>7045</v>
      </c>
      <c r="X1077" s="0" t="s">
        <v>7046</v>
      </c>
      <c r="Y1077" s="0" t="s">
        <v>7044</v>
      </c>
      <c r="Z1077" s="0" t="s">
        <v>9755</v>
      </c>
      <c r="AA1077" s="0" t="s">
        <v>9756</v>
      </c>
      <c r="AB1077" s="0" t="s">
        <v>9757</v>
      </c>
      <c r="AC1077" s="0" t="s">
        <v>62</v>
      </c>
      <c r="AD1077" s="0" t="s">
        <v>62</v>
      </c>
      <c r="AE1077" s="0" t="s">
        <v>62</v>
      </c>
      <c r="AF1077" s="0" t="s">
        <v>9722</v>
      </c>
      <c r="AG1077" s="0" t="s">
        <v>9723</v>
      </c>
      <c r="AH1077" s="0" t="s">
        <v>9722</v>
      </c>
      <c r="AI1077" s="0" t="s">
        <v>9723</v>
      </c>
      <c r="AJ1077" s="0" t="s">
        <v>9722</v>
      </c>
      <c r="AK1077" s="0" t="s">
        <v>9723</v>
      </c>
      <c r="AL1077" s="0" t="s">
        <v>7061</v>
      </c>
    </row>
    <row customHeight="1" ht="11.25">
      <c r="A1078" s="0" t="s">
        <v>22</v>
      </c>
      <c r="B1078" s="0" t="s">
        <v>48</v>
      </c>
      <c r="C1078" s="0" t="s">
        <v>50</v>
      </c>
      <c r="D1078" s="0" t="s">
        <v>22</v>
      </c>
      <c r="E1078" s="0" t="s">
        <v>9775</v>
      </c>
      <c r="F1078" s="0" t="s">
        <v>4556</v>
      </c>
      <c r="G1078" s="0" t="s">
        <v>289</v>
      </c>
      <c r="H1078" s="0" t="s">
        <v>6935</v>
      </c>
      <c r="I1078" s="0" t="s">
        <v>6936</v>
      </c>
      <c r="J1078" s="0" t="s">
        <v>9752</v>
      </c>
      <c r="K1078" s="0" t="s">
        <v>9792</v>
      </c>
      <c r="L1078" s="0" t="s">
        <v>9776</v>
      </c>
      <c r="M1078" s="0" t="s">
        <v>5265</v>
      </c>
      <c r="N1078" s="0" t="s">
        <v>137</v>
      </c>
      <c r="O1078" s="0" t="s">
        <v>289</v>
      </c>
      <c r="P1078" s="0" t="s">
        <v>6935</v>
      </c>
      <c r="Q1078" s="0" t="s">
        <v>6936</v>
      </c>
      <c r="R1078" s="0" t="s">
        <v>9752</v>
      </c>
      <c r="S1078" s="0" t="s">
        <v>9792</v>
      </c>
      <c r="T1078" s="0" t="s">
        <v>7101</v>
      </c>
      <c r="U1078" s="0" t="s">
        <v>7102</v>
      </c>
      <c r="V1078" s="0" t="s">
        <v>764</v>
      </c>
      <c r="W1078" s="0" t="s">
        <v>7045</v>
      </c>
      <c r="X1078" s="0" t="s">
        <v>7103</v>
      </c>
      <c r="Y1078" s="0" t="s">
        <v>7102</v>
      </c>
      <c r="Z1078" s="0" t="s">
        <v>9777</v>
      </c>
      <c r="AA1078" s="0" t="s">
        <v>9778</v>
      </c>
      <c r="AB1078" s="0" t="s">
        <v>9779</v>
      </c>
      <c r="AC1078" s="0" t="s">
        <v>62</v>
      </c>
      <c r="AD1078" s="0" t="s">
        <v>62</v>
      </c>
      <c r="AE1078" s="0" t="s">
        <v>62</v>
      </c>
      <c r="AF1078" s="0" t="s">
        <v>7396</v>
      </c>
      <c r="AG1078" s="0" t="s">
        <v>7396</v>
      </c>
      <c r="AH1078" s="0" t="s">
        <v>7396</v>
      </c>
      <c r="AI1078" s="0" t="s">
        <v>7539</v>
      </c>
      <c r="AJ1078" s="0" t="s">
        <v>7396</v>
      </c>
      <c r="AK1078" s="0" t="s">
        <v>7539</v>
      </c>
      <c r="AL1078" s="0" t="s">
        <v>7061</v>
      </c>
    </row>
    <row customHeight="1" ht="11.25">
      <c r="A1079" s="0" t="s">
        <v>22</v>
      </c>
      <c r="B1079" s="0" t="s">
        <v>48</v>
      </c>
      <c r="C1079" s="0" t="s">
        <v>50</v>
      </c>
      <c r="D1079" s="0" t="s">
        <v>22</v>
      </c>
      <c r="E1079" s="0" t="s">
        <v>9794</v>
      </c>
      <c r="F1079" s="0" t="s">
        <v>4556</v>
      </c>
      <c r="G1079" s="0" t="s">
        <v>186</v>
      </c>
      <c r="H1079" s="0" t="s">
        <v>186</v>
      </c>
      <c r="I1079" s="0" t="s">
        <v>187</v>
      </c>
      <c r="J1079" s="0" t="s">
        <v>9795</v>
      </c>
      <c r="K1079" s="0" t="s">
        <v>9796</v>
      </c>
      <c r="L1079" s="0" t="s">
        <v>8351</v>
      </c>
      <c r="M1079" s="0" t="s">
        <v>9797</v>
      </c>
      <c r="N1079" s="0" t="s">
        <v>137</v>
      </c>
      <c r="O1079" s="0" t="s">
        <v>186</v>
      </c>
      <c r="P1079" s="0" t="s">
        <v>186</v>
      </c>
      <c r="Q1079" s="0" t="s">
        <v>187</v>
      </c>
      <c r="R1079" s="0" t="s">
        <v>9795</v>
      </c>
      <c r="S1079" s="0" t="s">
        <v>9796</v>
      </c>
      <c r="T1079" s="0" t="s">
        <v>7043</v>
      </c>
      <c r="U1079" s="0" t="s">
        <v>7044</v>
      </c>
      <c r="V1079" s="0" t="s">
        <v>764</v>
      </c>
      <c r="W1079" s="0" t="s">
        <v>7045</v>
      </c>
      <c r="X1079" s="0" t="s">
        <v>7046</v>
      </c>
      <c r="Y1079" s="0" t="s">
        <v>7044</v>
      </c>
      <c r="Z1079" s="0" t="s">
        <v>9798</v>
      </c>
      <c r="AA1079" s="0" t="s">
        <v>9799</v>
      </c>
      <c r="AB1079" s="0" t="s">
        <v>9800</v>
      </c>
      <c r="AC1079" s="0" t="s">
        <v>62</v>
      </c>
      <c r="AD1079" s="0" t="s">
        <v>62</v>
      </c>
      <c r="AE1079" s="0" t="s">
        <v>62</v>
      </c>
      <c r="AF1079" s="0" t="s">
        <v>7184</v>
      </c>
      <c r="AG1079" s="0" t="s">
        <v>9801</v>
      </c>
      <c r="AH1079" s="0" t="s">
        <v>7184</v>
      </c>
      <c r="AI1079" s="0" t="s">
        <v>9801</v>
      </c>
      <c r="AJ1079" s="0" t="s">
        <v>7184</v>
      </c>
      <c r="AK1079" s="0" t="s">
        <v>9801</v>
      </c>
      <c r="AL1079" s="0" t="s">
        <v>7061</v>
      </c>
    </row>
    <row customHeight="1" ht="11.25">
      <c r="A1080" s="0" t="s">
        <v>22</v>
      </c>
      <c r="B1080" s="0" t="s">
        <v>48</v>
      </c>
      <c r="C1080" s="0" t="s">
        <v>50</v>
      </c>
      <c r="D1080" s="0" t="s">
        <v>22</v>
      </c>
      <c r="E1080" s="0" t="s">
        <v>9794</v>
      </c>
      <c r="F1080" s="0" t="s">
        <v>4556</v>
      </c>
      <c r="G1080" s="0" t="s">
        <v>186</v>
      </c>
      <c r="H1080" s="0" t="s">
        <v>186</v>
      </c>
      <c r="I1080" s="0" t="s">
        <v>187</v>
      </c>
      <c r="J1080" s="0" t="s">
        <v>9795</v>
      </c>
      <c r="K1080" s="0" t="s">
        <v>9796</v>
      </c>
      <c r="L1080" s="0" t="s">
        <v>8351</v>
      </c>
      <c r="M1080" s="0" t="s">
        <v>9797</v>
      </c>
      <c r="N1080" s="0" t="s">
        <v>137</v>
      </c>
      <c r="O1080" s="0" t="s">
        <v>186</v>
      </c>
      <c r="P1080" s="0" t="s">
        <v>186</v>
      </c>
      <c r="Q1080" s="0" t="s">
        <v>187</v>
      </c>
      <c r="R1080" s="0" t="s">
        <v>9795</v>
      </c>
      <c r="S1080" s="0" t="s">
        <v>9796</v>
      </c>
      <c r="T1080" s="0" t="s">
        <v>7043</v>
      </c>
      <c r="U1080" s="0" t="s">
        <v>7044</v>
      </c>
      <c r="V1080" s="0" t="s">
        <v>764</v>
      </c>
      <c r="W1080" s="0" t="s">
        <v>7045</v>
      </c>
      <c r="X1080" s="0" t="s">
        <v>7046</v>
      </c>
      <c r="Y1080" s="0" t="s">
        <v>7044</v>
      </c>
      <c r="Z1080" s="0" t="s">
        <v>9798</v>
      </c>
      <c r="AA1080" s="0" t="s">
        <v>9799</v>
      </c>
      <c r="AB1080" s="0" t="s">
        <v>9800</v>
      </c>
      <c r="AC1080" s="0" t="s">
        <v>62</v>
      </c>
      <c r="AD1080" s="0" t="s">
        <v>62</v>
      </c>
      <c r="AE1080" s="0" t="s">
        <v>62</v>
      </c>
      <c r="AF1080" s="0" t="s">
        <v>7184</v>
      </c>
      <c r="AG1080" s="0" t="s">
        <v>9801</v>
      </c>
      <c r="AH1080" s="0" t="s">
        <v>7184</v>
      </c>
      <c r="AI1080" s="0" t="s">
        <v>9801</v>
      </c>
      <c r="AJ1080" s="0" t="s">
        <v>7184</v>
      </c>
      <c r="AK1080" s="0" t="s">
        <v>9801</v>
      </c>
      <c r="AL1080" s="0" t="s">
        <v>7061</v>
      </c>
    </row>
    <row customHeight="1" ht="11.25">
      <c r="A1081" s="0" t="s">
        <v>22</v>
      </c>
      <c r="B1081" s="0" t="s">
        <v>48</v>
      </c>
      <c r="C1081" s="0" t="s">
        <v>50</v>
      </c>
      <c r="D1081" s="0" t="s">
        <v>22</v>
      </c>
      <c r="E1081" s="0" t="s">
        <v>4604</v>
      </c>
      <c r="F1081" s="0" t="s">
        <v>4556</v>
      </c>
      <c r="G1081" s="0" t="s">
        <v>186</v>
      </c>
      <c r="H1081" s="0" t="s">
        <v>186</v>
      </c>
      <c r="I1081" s="0" t="s">
        <v>187</v>
      </c>
      <c r="J1081" s="0" t="s">
        <v>4605</v>
      </c>
      <c r="K1081" s="0" t="s">
        <v>4606</v>
      </c>
      <c r="L1081" s="0" t="s">
        <v>4607</v>
      </c>
      <c r="M1081" s="0" t="s">
        <v>4608</v>
      </c>
      <c r="N1081" s="0" t="s">
        <v>137</v>
      </c>
      <c r="O1081" s="0" t="s">
        <v>186</v>
      </c>
      <c r="P1081" s="0" t="s">
        <v>186</v>
      </c>
      <c r="Q1081" s="0" t="s">
        <v>187</v>
      </c>
      <c r="R1081" s="0" t="s">
        <v>4605</v>
      </c>
      <c r="S1081" s="0" t="s">
        <v>4606</v>
      </c>
      <c r="T1081" s="0" t="s">
        <v>7043</v>
      </c>
      <c r="U1081" s="0" t="s">
        <v>7044</v>
      </c>
      <c r="V1081" s="0" t="s">
        <v>764</v>
      </c>
      <c r="W1081" s="0" t="s">
        <v>7045</v>
      </c>
      <c r="X1081" s="0" t="s">
        <v>7046</v>
      </c>
      <c r="Y1081" s="0" t="s">
        <v>7044</v>
      </c>
      <c r="Z1081" s="0" t="s">
        <v>9802</v>
      </c>
      <c r="AA1081" s="0" t="s">
        <v>9803</v>
      </c>
      <c r="AB1081" s="0" t="s">
        <v>9804</v>
      </c>
      <c r="AC1081" s="0" t="s">
        <v>62</v>
      </c>
      <c r="AD1081" s="0" t="s">
        <v>62</v>
      </c>
      <c r="AE1081" s="0" t="s">
        <v>62</v>
      </c>
      <c r="AF1081" s="0" t="s">
        <v>7073</v>
      </c>
      <c r="AG1081" s="0" t="s">
        <v>9805</v>
      </c>
      <c r="AH1081" s="0" t="s">
        <v>7073</v>
      </c>
      <c r="AI1081" s="0" t="s">
        <v>9805</v>
      </c>
      <c r="AJ1081" s="0" t="s">
        <v>7073</v>
      </c>
      <c r="AK1081" s="0" t="s">
        <v>9805</v>
      </c>
      <c r="AL1081" s="0" t="s">
        <v>7061</v>
      </c>
    </row>
    <row customHeight="1" ht="11.25">
      <c r="A1082" s="0" t="s">
        <v>22</v>
      </c>
      <c r="B1082" s="0" t="s">
        <v>48</v>
      </c>
      <c r="C1082" s="0" t="s">
        <v>50</v>
      </c>
      <c r="D1082" s="0" t="s">
        <v>22</v>
      </c>
      <c r="E1082" s="0" t="s">
        <v>4604</v>
      </c>
      <c r="F1082" s="0" t="s">
        <v>4556</v>
      </c>
      <c r="G1082" s="0" t="s">
        <v>186</v>
      </c>
      <c r="H1082" s="0" t="s">
        <v>186</v>
      </c>
      <c r="I1082" s="0" t="s">
        <v>187</v>
      </c>
      <c r="J1082" s="0" t="s">
        <v>4605</v>
      </c>
      <c r="K1082" s="0" t="s">
        <v>4606</v>
      </c>
      <c r="L1082" s="0" t="s">
        <v>4607</v>
      </c>
      <c r="M1082" s="0" t="s">
        <v>4608</v>
      </c>
      <c r="N1082" s="0" t="s">
        <v>137</v>
      </c>
      <c r="O1082" s="0" t="s">
        <v>186</v>
      </c>
      <c r="P1082" s="0" t="s">
        <v>186</v>
      </c>
      <c r="Q1082" s="0" t="s">
        <v>187</v>
      </c>
      <c r="R1082" s="0" t="s">
        <v>4605</v>
      </c>
      <c r="S1082" s="0" t="s">
        <v>4606</v>
      </c>
      <c r="T1082" s="0" t="s">
        <v>7043</v>
      </c>
      <c r="U1082" s="0" t="s">
        <v>7044</v>
      </c>
      <c r="V1082" s="0" t="s">
        <v>764</v>
      </c>
      <c r="W1082" s="0" t="s">
        <v>7045</v>
      </c>
      <c r="X1082" s="0" t="s">
        <v>7046</v>
      </c>
      <c r="Y1082" s="0" t="s">
        <v>7044</v>
      </c>
      <c r="Z1082" s="0" t="s">
        <v>9802</v>
      </c>
      <c r="AA1082" s="0" t="s">
        <v>9803</v>
      </c>
      <c r="AB1082" s="0" t="s">
        <v>9804</v>
      </c>
      <c r="AC1082" s="0" t="s">
        <v>62</v>
      </c>
      <c r="AD1082" s="0" t="s">
        <v>62</v>
      </c>
      <c r="AE1082" s="0" t="s">
        <v>62</v>
      </c>
      <c r="AF1082" s="0" t="s">
        <v>7073</v>
      </c>
      <c r="AG1082" s="0" t="s">
        <v>9805</v>
      </c>
      <c r="AH1082" s="0" t="s">
        <v>8740</v>
      </c>
      <c r="AI1082" s="0" t="s">
        <v>9806</v>
      </c>
      <c r="AJ1082" s="0" t="s">
        <v>8740</v>
      </c>
      <c r="AK1082" s="0" t="s">
        <v>9806</v>
      </c>
      <c r="AL1082" s="0" t="s">
        <v>7061</v>
      </c>
    </row>
    <row customHeight="1" ht="11.25">
      <c r="A1083" s="0" t="s">
        <v>22</v>
      </c>
      <c r="B1083" s="0" t="s">
        <v>48</v>
      </c>
      <c r="C1083" s="0" t="s">
        <v>50</v>
      </c>
      <c r="D1083" s="0" t="s">
        <v>22</v>
      </c>
      <c r="E1083" s="0" t="s">
        <v>9807</v>
      </c>
      <c r="F1083" s="0" t="s">
        <v>4556</v>
      </c>
      <c r="G1083" s="0" t="s">
        <v>186</v>
      </c>
      <c r="H1083" s="0" t="s">
        <v>186</v>
      </c>
      <c r="I1083" s="0" t="s">
        <v>187</v>
      </c>
      <c r="J1083" s="0" t="s">
        <v>9808</v>
      </c>
      <c r="K1083" s="0" t="s">
        <v>9809</v>
      </c>
      <c r="L1083" s="0" t="s">
        <v>7609</v>
      </c>
      <c r="M1083" s="0" t="s">
        <v>135</v>
      </c>
      <c r="N1083" s="0" t="s">
        <v>137</v>
      </c>
      <c r="O1083" s="0" t="s">
        <v>186</v>
      </c>
      <c r="P1083" s="0" t="s">
        <v>186</v>
      </c>
      <c r="Q1083" s="0" t="s">
        <v>187</v>
      </c>
      <c r="R1083" s="0" t="s">
        <v>9808</v>
      </c>
      <c r="S1083" s="0" t="s">
        <v>9809</v>
      </c>
      <c r="T1083" s="0" t="s">
        <v>7043</v>
      </c>
      <c r="U1083" s="0" t="s">
        <v>7044</v>
      </c>
      <c r="V1083" s="0" t="s">
        <v>764</v>
      </c>
      <c r="W1083" s="0" t="s">
        <v>7045</v>
      </c>
      <c r="X1083" s="0" t="s">
        <v>7046</v>
      </c>
      <c r="Y1083" s="0" t="s">
        <v>7044</v>
      </c>
      <c r="Z1083" s="0" t="s">
        <v>9798</v>
      </c>
      <c r="AA1083" s="0" t="s">
        <v>9799</v>
      </c>
      <c r="AB1083" s="0" t="s">
        <v>9800</v>
      </c>
      <c r="AC1083" s="0" t="s">
        <v>62</v>
      </c>
      <c r="AD1083" s="0" t="s">
        <v>62</v>
      </c>
      <c r="AE1083" s="0" t="s">
        <v>62</v>
      </c>
      <c r="AF1083" s="0" t="s">
        <v>7184</v>
      </c>
      <c r="AG1083" s="0" t="s">
        <v>9810</v>
      </c>
      <c r="AH1083" s="0" t="s">
        <v>7184</v>
      </c>
      <c r="AI1083" s="0" t="s">
        <v>9810</v>
      </c>
      <c r="AJ1083" s="0" t="s">
        <v>7184</v>
      </c>
      <c r="AK1083" s="0" t="s">
        <v>9810</v>
      </c>
      <c r="AL1083" s="0" t="s">
        <v>7061</v>
      </c>
    </row>
    <row customHeight="1" ht="11.25">
      <c r="A1084" s="0" t="s">
        <v>22</v>
      </c>
      <c r="B1084" s="0" t="s">
        <v>48</v>
      </c>
      <c r="C1084" s="0" t="s">
        <v>50</v>
      </c>
      <c r="D1084" s="0" t="s">
        <v>22</v>
      </c>
      <c r="E1084" s="0" t="s">
        <v>9807</v>
      </c>
      <c r="F1084" s="0" t="s">
        <v>4556</v>
      </c>
      <c r="G1084" s="0" t="s">
        <v>186</v>
      </c>
      <c r="H1084" s="0" t="s">
        <v>186</v>
      </c>
      <c r="I1084" s="0" t="s">
        <v>187</v>
      </c>
      <c r="J1084" s="0" t="s">
        <v>9808</v>
      </c>
      <c r="K1084" s="0" t="s">
        <v>9809</v>
      </c>
      <c r="L1084" s="0" t="s">
        <v>7609</v>
      </c>
      <c r="M1084" s="0" t="s">
        <v>135</v>
      </c>
      <c r="N1084" s="0" t="s">
        <v>137</v>
      </c>
      <c r="O1084" s="0" t="s">
        <v>186</v>
      </c>
      <c r="P1084" s="0" t="s">
        <v>186</v>
      </c>
      <c r="Q1084" s="0" t="s">
        <v>187</v>
      </c>
      <c r="R1084" s="0" t="s">
        <v>9808</v>
      </c>
      <c r="S1084" s="0" t="s">
        <v>9809</v>
      </c>
      <c r="T1084" s="0" t="s">
        <v>7043</v>
      </c>
      <c r="U1084" s="0" t="s">
        <v>7044</v>
      </c>
      <c r="V1084" s="0" t="s">
        <v>764</v>
      </c>
      <c r="W1084" s="0" t="s">
        <v>7045</v>
      </c>
      <c r="X1084" s="0" t="s">
        <v>7046</v>
      </c>
      <c r="Y1084" s="0" t="s">
        <v>7044</v>
      </c>
      <c r="Z1084" s="0" t="s">
        <v>9798</v>
      </c>
      <c r="AA1084" s="0" t="s">
        <v>9799</v>
      </c>
      <c r="AB1084" s="0" t="s">
        <v>9800</v>
      </c>
      <c r="AC1084" s="0" t="s">
        <v>62</v>
      </c>
      <c r="AD1084" s="0" t="s">
        <v>62</v>
      </c>
      <c r="AE1084" s="0" t="s">
        <v>62</v>
      </c>
      <c r="AF1084" s="0" t="s">
        <v>7184</v>
      </c>
      <c r="AG1084" s="0" t="s">
        <v>9810</v>
      </c>
      <c r="AH1084" s="0" t="s">
        <v>7184</v>
      </c>
      <c r="AI1084" s="0" t="s">
        <v>9810</v>
      </c>
      <c r="AJ1084" s="0" t="s">
        <v>7184</v>
      </c>
      <c r="AK1084" s="0" t="s">
        <v>9810</v>
      </c>
      <c r="AL1084" s="0" t="s">
        <v>7061</v>
      </c>
    </row>
    <row customHeight="1" ht="11.25">
      <c r="A1085" s="0" t="s">
        <v>22</v>
      </c>
      <c r="B1085" s="0" t="s">
        <v>48</v>
      </c>
      <c r="C1085" s="0" t="s">
        <v>50</v>
      </c>
      <c r="D1085" s="0" t="s">
        <v>22</v>
      </c>
      <c r="E1085" s="0" t="s">
        <v>8093</v>
      </c>
      <c r="F1085" s="0" t="s">
        <v>4556</v>
      </c>
      <c r="G1085" s="0" t="s">
        <v>186</v>
      </c>
      <c r="H1085" s="0" t="s">
        <v>186</v>
      </c>
      <c r="I1085" s="0" t="s">
        <v>187</v>
      </c>
      <c r="J1085" s="0" t="s">
        <v>9811</v>
      </c>
      <c r="K1085" s="0" t="s">
        <v>9812</v>
      </c>
      <c r="L1085" s="0" t="s">
        <v>7133</v>
      </c>
      <c r="M1085" s="0" t="s">
        <v>5230</v>
      </c>
      <c r="N1085" s="0" t="s">
        <v>137</v>
      </c>
      <c r="O1085" s="0" t="s">
        <v>186</v>
      </c>
      <c r="P1085" s="0" t="s">
        <v>186</v>
      </c>
      <c r="Q1085" s="0" t="s">
        <v>187</v>
      </c>
      <c r="R1085" s="0" t="s">
        <v>9811</v>
      </c>
      <c r="S1085" s="0" t="s">
        <v>9812</v>
      </c>
      <c r="T1085" s="0" t="s">
        <v>7043</v>
      </c>
      <c r="U1085" s="0" t="s">
        <v>7044</v>
      </c>
      <c r="V1085" s="0" t="s">
        <v>764</v>
      </c>
      <c r="W1085" s="0" t="s">
        <v>7045</v>
      </c>
      <c r="X1085" s="0" t="s">
        <v>7046</v>
      </c>
      <c r="Y1085" s="0" t="s">
        <v>7044</v>
      </c>
      <c r="Z1085" s="0" t="s">
        <v>9798</v>
      </c>
      <c r="AA1085" s="0" t="s">
        <v>9799</v>
      </c>
      <c r="AB1085" s="0" t="s">
        <v>9800</v>
      </c>
      <c r="AC1085" s="0" t="s">
        <v>62</v>
      </c>
      <c r="AD1085" s="0" t="s">
        <v>62</v>
      </c>
      <c r="AE1085" s="0" t="s">
        <v>62</v>
      </c>
      <c r="AF1085" s="0" t="s">
        <v>7210</v>
      </c>
      <c r="AG1085" s="0" t="s">
        <v>8016</v>
      </c>
      <c r="AH1085" s="0" t="s">
        <v>7210</v>
      </c>
      <c r="AI1085" s="0" t="s">
        <v>8016</v>
      </c>
      <c r="AJ1085" s="0" t="s">
        <v>7210</v>
      </c>
      <c r="AK1085" s="0" t="s">
        <v>8016</v>
      </c>
      <c r="AL1085" s="0" t="s">
        <v>7061</v>
      </c>
    </row>
    <row customHeight="1" ht="11.25">
      <c r="A1086" s="0" t="s">
        <v>22</v>
      </c>
      <c r="B1086" s="0" t="s">
        <v>48</v>
      </c>
      <c r="C1086" s="0" t="s">
        <v>50</v>
      </c>
      <c r="D1086" s="0" t="s">
        <v>22</v>
      </c>
      <c r="E1086" s="0" t="s">
        <v>8093</v>
      </c>
      <c r="F1086" s="0" t="s">
        <v>4556</v>
      </c>
      <c r="G1086" s="0" t="s">
        <v>186</v>
      </c>
      <c r="H1086" s="0" t="s">
        <v>186</v>
      </c>
      <c r="I1086" s="0" t="s">
        <v>187</v>
      </c>
      <c r="J1086" s="0" t="s">
        <v>9811</v>
      </c>
      <c r="K1086" s="0" t="s">
        <v>9812</v>
      </c>
      <c r="L1086" s="0" t="s">
        <v>7133</v>
      </c>
      <c r="M1086" s="0" t="s">
        <v>5230</v>
      </c>
      <c r="N1086" s="0" t="s">
        <v>137</v>
      </c>
      <c r="O1086" s="0" t="s">
        <v>186</v>
      </c>
      <c r="P1086" s="0" t="s">
        <v>186</v>
      </c>
      <c r="Q1086" s="0" t="s">
        <v>187</v>
      </c>
      <c r="R1086" s="0" t="s">
        <v>9811</v>
      </c>
      <c r="S1086" s="0" t="s">
        <v>9812</v>
      </c>
      <c r="T1086" s="0" t="s">
        <v>7043</v>
      </c>
      <c r="U1086" s="0" t="s">
        <v>7044</v>
      </c>
      <c r="V1086" s="0" t="s">
        <v>764</v>
      </c>
      <c r="W1086" s="0" t="s">
        <v>7045</v>
      </c>
      <c r="X1086" s="0" t="s">
        <v>7046</v>
      </c>
      <c r="Y1086" s="0" t="s">
        <v>7044</v>
      </c>
      <c r="Z1086" s="0" t="s">
        <v>9798</v>
      </c>
      <c r="AA1086" s="0" t="s">
        <v>9799</v>
      </c>
      <c r="AB1086" s="0" t="s">
        <v>9800</v>
      </c>
      <c r="AC1086" s="0" t="s">
        <v>62</v>
      </c>
      <c r="AD1086" s="0" t="s">
        <v>62</v>
      </c>
      <c r="AE1086" s="0" t="s">
        <v>62</v>
      </c>
      <c r="AF1086" s="0" t="s">
        <v>7210</v>
      </c>
      <c r="AG1086" s="0" t="s">
        <v>8016</v>
      </c>
      <c r="AH1086" s="0" t="s">
        <v>7210</v>
      </c>
      <c r="AI1086" s="0" t="s">
        <v>8016</v>
      </c>
      <c r="AJ1086" s="0" t="s">
        <v>7210</v>
      </c>
      <c r="AK1086" s="0" t="s">
        <v>8016</v>
      </c>
      <c r="AL1086" s="0" t="s">
        <v>7061</v>
      </c>
    </row>
    <row customHeight="1" ht="11.25">
      <c r="A1087" s="0" t="s">
        <v>22</v>
      </c>
      <c r="B1087" s="0" t="s">
        <v>48</v>
      </c>
      <c r="C1087" s="0" t="s">
        <v>50</v>
      </c>
      <c r="D1087" s="0" t="s">
        <v>22</v>
      </c>
      <c r="E1087" s="0" t="s">
        <v>7622</v>
      </c>
      <c r="F1087" s="0" t="s">
        <v>4556</v>
      </c>
      <c r="G1087" s="0" t="s">
        <v>186</v>
      </c>
      <c r="H1087" s="0" t="s">
        <v>186</v>
      </c>
      <c r="I1087" s="0" t="s">
        <v>187</v>
      </c>
      <c r="J1087" s="0" t="s">
        <v>9813</v>
      </c>
      <c r="K1087" s="0" t="s">
        <v>9814</v>
      </c>
      <c r="L1087" s="0" t="s">
        <v>8303</v>
      </c>
      <c r="M1087" s="0" t="s">
        <v>145</v>
      </c>
      <c r="N1087" s="0" t="s">
        <v>137</v>
      </c>
      <c r="O1087" s="0" t="s">
        <v>186</v>
      </c>
      <c r="P1087" s="0" t="s">
        <v>186</v>
      </c>
      <c r="Q1087" s="0" t="s">
        <v>187</v>
      </c>
      <c r="R1087" s="0" t="s">
        <v>9813</v>
      </c>
      <c r="S1087" s="0" t="s">
        <v>9814</v>
      </c>
      <c r="T1087" s="0" t="s">
        <v>7043</v>
      </c>
      <c r="U1087" s="0" t="s">
        <v>7044</v>
      </c>
      <c r="V1087" s="0" t="s">
        <v>764</v>
      </c>
      <c r="W1087" s="0" t="s">
        <v>7045</v>
      </c>
      <c r="X1087" s="0" t="s">
        <v>7046</v>
      </c>
      <c r="Y1087" s="0" t="s">
        <v>7044</v>
      </c>
      <c r="Z1087" s="0" t="s">
        <v>9802</v>
      </c>
      <c r="AA1087" s="0" t="s">
        <v>9803</v>
      </c>
      <c r="AB1087" s="0" t="s">
        <v>9804</v>
      </c>
      <c r="AC1087" s="0" t="s">
        <v>62</v>
      </c>
      <c r="AD1087" s="0" t="s">
        <v>62</v>
      </c>
      <c r="AE1087" s="0" t="s">
        <v>62</v>
      </c>
      <c r="AF1087" s="0" t="s">
        <v>4688</v>
      </c>
      <c r="AG1087" s="0" t="s">
        <v>8914</v>
      </c>
      <c r="AH1087" s="0" t="s">
        <v>4688</v>
      </c>
      <c r="AI1087" s="0" t="s">
        <v>9815</v>
      </c>
      <c r="AJ1087" s="0" t="s">
        <v>4688</v>
      </c>
      <c r="AK1087" s="0" t="s">
        <v>9815</v>
      </c>
      <c r="AL1087" s="0" t="s">
        <v>7061</v>
      </c>
    </row>
    <row customHeight="1" ht="11.25">
      <c r="A1088" s="0" t="s">
        <v>22</v>
      </c>
      <c r="B1088" s="0" t="s">
        <v>48</v>
      </c>
      <c r="C1088" s="0" t="s">
        <v>50</v>
      </c>
      <c r="D1088" s="0" t="s">
        <v>22</v>
      </c>
      <c r="E1088" s="0" t="s">
        <v>7622</v>
      </c>
      <c r="F1088" s="0" t="s">
        <v>4556</v>
      </c>
      <c r="G1088" s="0" t="s">
        <v>186</v>
      </c>
      <c r="H1088" s="0" t="s">
        <v>186</v>
      </c>
      <c r="I1088" s="0" t="s">
        <v>187</v>
      </c>
      <c r="J1088" s="0" t="s">
        <v>9813</v>
      </c>
      <c r="K1088" s="0" t="s">
        <v>9814</v>
      </c>
      <c r="L1088" s="0" t="s">
        <v>8303</v>
      </c>
      <c r="M1088" s="0" t="s">
        <v>145</v>
      </c>
      <c r="N1088" s="0" t="s">
        <v>137</v>
      </c>
      <c r="O1088" s="0" t="s">
        <v>186</v>
      </c>
      <c r="P1088" s="0" t="s">
        <v>186</v>
      </c>
      <c r="Q1088" s="0" t="s">
        <v>187</v>
      </c>
      <c r="R1088" s="0" t="s">
        <v>9813</v>
      </c>
      <c r="S1088" s="0" t="s">
        <v>9814</v>
      </c>
      <c r="T1088" s="0" t="s">
        <v>7043</v>
      </c>
      <c r="U1088" s="0" t="s">
        <v>7044</v>
      </c>
      <c r="V1088" s="0" t="s">
        <v>764</v>
      </c>
      <c r="W1088" s="0" t="s">
        <v>7045</v>
      </c>
      <c r="X1088" s="0" t="s">
        <v>7046</v>
      </c>
      <c r="Y1088" s="0" t="s">
        <v>7044</v>
      </c>
      <c r="Z1088" s="0" t="s">
        <v>9802</v>
      </c>
      <c r="AA1088" s="0" t="s">
        <v>9803</v>
      </c>
      <c r="AB1088" s="0" t="s">
        <v>9804</v>
      </c>
      <c r="AC1088" s="0" t="s">
        <v>62</v>
      </c>
      <c r="AD1088" s="0" t="s">
        <v>62</v>
      </c>
      <c r="AE1088" s="0" t="s">
        <v>62</v>
      </c>
      <c r="AF1088" s="0" t="s">
        <v>4688</v>
      </c>
      <c r="AG1088" s="0" t="s">
        <v>8914</v>
      </c>
      <c r="AH1088" s="0" t="s">
        <v>4688</v>
      </c>
      <c r="AI1088" s="0" t="s">
        <v>8914</v>
      </c>
      <c r="AJ1088" s="0" t="s">
        <v>4688</v>
      </c>
      <c r="AK1088" s="0" t="s">
        <v>8914</v>
      </c>
      <c r="AL1088" s="0" t="s">
        <v>7061</v>
      </c>
    </row>
    <row customHeight="1" ht="11.25">
      <c r="A1089" s="0" t="s">
        <v>22</v>
      </c>
      <c r="B1089" s="0" t="s">
        <v>48</v>
      </c>
      <c r="C1089" s="0" t="s">
        <v>50</v>
      </c>
      <c r="D1089" s="0" t="s">
        <v>22</v>
      </c>
      <c r="E1089" s="0" t="s">
        <v>8099</v>
      </c>
      <c r="F1089" s="0" t="s">
        <v>4556</v>
      </c>
      <c r="G1089" s="0" t="s">
        <v>186</v>
      </c>
      <c r="H1089" s="0" t="s">
        <v>186</v>
      </c>
      <c r="I1089" s="0" t="s">
        <v>187</v>
      </c>
      <c r="J1089" s="0" t="s">
        <v>9816</v>
      </c>
      <c r="K1089" s="0" t="s">
        <v>9817</v>
      </c>
      <c r="L1089" s="0" t="s">
        <v>7609</v>
      </c>
      <c r="M1089" s="0" t="s">
        <v>190</v>
      </c>
      <c r="N1089" s="0" t="s">
        <v>137</v>
      </c>
      <c r="O1089" s="0" t="s">
        <v>186</v>
      </c>
      <c r="P1089" s="0" t="s">
        <v>186</v>
      </c>
      <c r="Q1089" s="0" t="s">
        <v>187</v>
      </c>
      <c r="R1089" s="0" t="s">
        <v>9816</v>
      </c>
      <c r="S1089" s="0" t="s">
        <v>9817</v>
      </c>
      <c r="T1089" s="0" t="s">
        <v>7043</v>
      </c>
      <c r="U1089" s="0" t="s">
        <v>7044</v>
      </c>
      <c r="V1089" s="0" t="s">
        <v>764</v>
      </c>
      <c r="W1089" s="0" t="s">
        <v>7045</v>
      </c>
      <c r="X1089" s="0" t="s">
        <v>7046</v>
      </c>
      <c r="Y1089" s="0" t="s">
        <v>7044</v>
      </c>
      <c r="Z1089" s="0" t="s">
        <v>9798</v>
      </c>
      <c r="AA1089" s="0" t="s">
        <v>9799</v>
      </c>
      <c r="AB1089" s="0" t="s">
        <v>9800</v>
      </c>
      <c r="AC1089" s="0" t="s">
        <v>62</v>
      </c>
      <c r="AD1089" s="0" t="s">
        <v>62</v>
      </c>
      <c r="AE1089" s="0" t="s">
        <v>62</v>
      </c>
      <c r="AF1089" s="0" t="s">
        <v>7141</v>
      </c>
      <c r="AG1089" s="0" t="s">
        <v>7872</v>
      </c>
      <c r="AH1089" s="0" t="s">
        <v>7141</v>
      </c>
      <c r="AI1089" s="0" t="s">
        <v>7872</v>
      </c>
      <c r="AJ1089" s="0" t="s">
        <v>7141</v>
      </c>
      <c r="AK1089" s="0" t="s">
        <v>7872</v>
      </c>
      <c r="AL1089" s="0" t="s">
        <v>7061</v>
      </c>
    </row>
    <row customHeight="1" ht="11.25">
      <c r="A1090" s="0" t="s">
        <v>22</v>
      </c>
      <c r="B1090" s="0" t="s">
        <v>48</v>
      </c>
      <c r="C1090" s="0" t="s">
        <v>50</v>
      </c>
      <c r="D1090" s="0" t="s">
        <v>22</v>
      </c>
      <c r="E1090" s="0" t="s">
        <v>8099</v>
      </c>
      <c r="F1090" s="0" t="s">
        <v>4556</v>
      </c>
      <c r="G1090" s="0" t="s">
        <v>186</v>
      </c>
      <c r="H1090" s="0" t="s">
        <v>186</v>
      </c>
      <c r="I1090" s="0" t="s">
        <v>187</v>
      </c>
      <c r="J1090" s="0" t="s">
        <v>9816</v>
      </c>
      <c r="K1090" s="0" t="s">
        <v>9817</v>
      </c>
      <c r="L1090" s="0" t="s">
        <v>7609</v>
      </c>
      <c r="M1090" s="0" t="s">
        <v>190</v>
      </c>
      <c r="N1090" s="0" t="s">
        <v>137</v>
      </c>
      <c r="O1090" s="0" t="s">
        <v>186</v>
      </c>
      <c r="P1090" s="0" t="s">
        <v>186</v>
      </c>
      <c r="Q1090" s="0" t="s">
        <v>187</v>
      </c>
      <c r="R1090" s="0" t="s">
        <v>9816</v>
      </c>
      <c r="S1090" s="0" t="s">
        <v>9817</v>
      </c>
      <c r="T1090" s="0" t="s">
        <v>7043</v>
      </c>
      <c r="U1090" s="0" t="s">
        <v>7044</v>
      </c>
      <c r="V1090" s="0" t="s">
        <v>764</v>
      </c>
      <c r="W1090" s="0" t="s">
        <v>7045</v>
      </c>
      <c r="X1090" s="0" t="s">
        <v>7046</v>
      </c>
      <c r="Y1090" s="0" t="s">
        <v>7044</v>
      </c>
      <c r="Z1090" s="0" t="s">
        <v>9798</v>
      </c>
      <c r="AA1090" s="0" t="s">
        <v>9799</v>
      </c>
      <c r="AB1090" s="0" t="s">
        <v>9800</v>
      </c>
      <c r="AC1090" s="0" t="s">
        <v>62</v>
      </c>
      <c r="AD1090" s="0" t="s">
        <v>62</v>
      </c>
      <c r="AE1090" s="0" t="s">
        <v>62</v>
      </c>
      <c r="AF1090" s="0" t="s">
        <v>7141</v>
      </c>
      <c r="AG1090" s="0" t="s">
        <v>7872</v>
      </c>
      <c r="AH1090" s="0" t="s">
        <v>7141</v>
      </c>
      <c r="AI1090" s="0" t="s">
        <v>7872</v>
      </c>
      <c r="AJ1090" s="0" t="s">
        <v>7141</v>
      </c>
      <c r="AK1090" s="0" t="s">
        <v>7872</v>
      </c>
      <c r="AL1090" s="0" t="s">
        <v>7061</v>
      </c>
    </row>
    <row customHeight="1" ht="11.25">
      <c r="A1091" s="0" t="s">
        <v>22</v>
      </c>
      <c r="B1091" s="0" t="s">
        <v>48</v>
      </c>
      <c r="C1091" s="0" t="s">
        <v>50</v>
      </c>
      <c r="D1091" s="0" t="s">
        <v>22</v>
      </c>
      <c r="E1091" s="0" t="s">
        <v>9818</v>
      </c>
      <c r="F1091" s="0" t="s">
        <v>4556</v>
      </c>
      <c r="G1091" s="0" t="s">
        <v>186</v>
      </c>
      <c r="H1091" s="0" t="s">
        <v>186</v>
      </c>
      <c r="I1091" s="0" t="s">
        <v>187</v>
      </c>
      <c r="J1091" s="0" t="s">
        <v>9819</v>
      </c>
      <c r="K1091" s="0" t="s">
        <v>9820</v>
      </c>
      <c r="L1091" s="0" t="s">
        <v>7609</v>
      </c>
      <c r="M1091" s="0" t="s">
        <v>229</v>
      </c>
      <c r="N1091" s="0" t="s">
        <v>137</v>
      </c>
      <c r="O1091" s="0" t="s">
        <v>186</v>
      </c>
      <c r="P1091" s="0" t="s">
        <v>186</v>
      </c>
      <c r="Q1091" s="0" t="s">
        <v>187</v>
      </c>
      <c r="R1091" s="0" t="s">
        <v>9819</v>
      </c>
      <c r="S1091" s="0" t="s">
        <v>9820</v>
      </c>
      <c r="T1091" s="0" t="s">
        <v>7043</v>
      </c>
      <c r="U1091" s="0" t="s">
        <v>7044</v>
      </c>
      <c r="V1091" s="0" t="s">
        <v>764</v>
      </c>
      <c r="W1091" s="0" t="s">
        <v>7045</v>
      </c>
      <c r="X1091" s="0" t="s">
        <v>7046</v>
      </c>
      <c r="Y1091" s="0" t="s">
        <v>7044</v>
      </c>
      <c r="Z1091" s="0" t="s">
        <v>9798</v>
      </c>
      <c r="AA1091" s="0" t="s">
        <v>9799</v>
      </c>
      <c r="AB1091" s="0" t="s">
        <v>9800</v>
      </c>
      <c r="AC1091" s="0" t="s">
        <v>62</v>
      </c>
      <c r="AD1091" s="0" t="s">
        <v>62</v>
      </c>
      <c r="AE1091" s="0" t="s">
        <v>62</v>
      </c>
      <c r="AF1091" s="0" t="s">
        <v>7210</v>
      </c>
      <c r="AG1091" s="0" t="s">
        <v>9821</v>
      </c>
      <c r="AH1091" s="0" t="s">
        <v>7210</v>
      </c>
      <c r="AI1091" s="0" t="s">
        <v>9821</v>
      </c>
      <c r="AJ1091" s="0" t="s">
        <v>7210</v>
      </c>
      <c r="AK1091" s="0" t="s">
        <v>9821</v>
      </c>
      <c r="AL1091" s="0" t="s">
        <v>7061</v>
      </c>
    </row>
    <row customHeight="1" ht="11.25">
      <c r="A1092" s="0" t="s">
        <v>22</v>
      </c>
      <c r="B1092" s="0" t="s">
        <v>48</v>
      </c>
      <c r="C1092" s="0" t="s">
        <v>50</v>
      </c>
      <c r="D1092" s="0" t="s">
        <v>22</v>
      </c>
      <c r="E1092" s="0" t="s">
        <v>9818</v>
      </c>
      <c r="F1092" s="0" t="s">
        <v>4556</v>
      </c>
      <c r="G1092" s="0" t="s">
        <v>186</v>
      </c>
      <c r="H1092" s="0" t="s">
        <v>186</v>
      </c>
      <c r="I1092" s="0" t="s">
        <v>187</v>
      </c>
      <c r="J1092" s="0" t="s">
        <v>9819</v>
      </c>
      <c r="K1092" s="0" t="s">
        <v>9820</v>
      </c>
      <c r="L1092" s="0" t="s">
        <v>7609</v>
      </c>
      <c r="M1092" s="0" t="s">
        <v>229</v>
      </c>
      <c r="N1092" s="0" t="s">
        <v>137</v>
      </c>
      <c r="O1092" s="0" t="s">
        <v>186</v>
      </c>
      <c r="P1092" s="0" t="s">
        <v>186</v>
      </c>
      <c r="Q1092" s="0" t="s">
        <v>187</v>
      </c>
      <c r="R1092" s="0" t="s">
        <v>9819</v>
      </c>
      <c r="S1092" s="0" t="s">
        <v>9820</v>
      </c>
      <c r="T1092" s="0" t="s">
        <v>7043</v>
      </c>
      <c r="U1092" s="0" t="s">
        <v>7044</v>
      </c>
      <c r="V1092" s="0" t="s">
        <v>764</v>
      </c>
      <c r="W1092" s="0" t="s">
        <v>7045</v>
      </c>
      <c r="X1092" s="0" t="s">
        <v>7046</v>
      </c>
      <c r="Y1092" s="0" t="s">
        <v>7044</v>
      </c>
      <c r="Z1092" s="0" t="s">
        <v>9798</v>
      </c>
      <c r="AA1092" s="0" t="s">
        <v>9799</v>
      </c>
      <c r="AB1092" s="0" t="s">
        <v>9800</v>
      </c>
      <c r="AC1092" s="0" t="s">
        <v>62</v>
      </c>
      <c r="AD1092" s="0" t="s">
        <v>62</v>
      </c>
      <c r="AE1092" s="0" t="s">
        <v>62</v>
      </c>
      <c r="AF1092" s="0" t="s">
        <v>7210</v>
      </c>
      <c r="AG1092" s="0" t="s">
        <v>9821</v>
      </c>
      <c r="AH1092" s="0" t="s">
        <v>7210</v>
      </c>
      <c r="AI1092" s="0" t="s">
        <v>9821</v>
      </c>
      <c r="AJ1092" s="0" t="s">
        <v>7210</v>
      </c>
      <c r="AK1092" s="0" t="s">
        <v>9821</v>
      </c>
      <c r="AL1092" s="0" t="s">
        <v>7061</v>
      </c>
    </row>
    <row customHeight="1" ht="11.25">
      <c r="A1093" s="0" t="s">
        <v>22</v>
      </c>
      <c r="B1093" s="0" t="s">
        <v>48</v>
      </c>
      <c r="C1093" s="0" t="s">
        <v>50</v>
      </c>
      <c r="D1093" s="0" t="s">
        <v>22</v>
      </c>
      <c r="E1093" s="0" t="s">
        <v>7090</v>
      </c>
      <c r="F1093" s="0" t="s">
        <v>4556</v>
      </c>
      <c r="G1093" s="0" t="s">
        <v>186</v>
      </c>
      <c r="H1093" s="0" t="s">
        <v>186</v>
      </c>
      <c r="I1093" s="0" t="s">
        <v>187</v>
      </c>
      <c r="J1093" s="0" t="s">
        <v>9822</v>
      </c>
      <c r="K1093" s="0" t="s">
        <v>9823</v>
      </c>
      <c r="L1093" s="0" t="s">
        <v>9824</v>
      </c>
      <c r="M1093" s="0" t="s">
        <v>4648</v>
      </c>
      <c r="N1093" s="0" t="s">
        <v>137</v>
      </c>
      <c r="O1093" s="0" t="s">
        <v>186</v>
      </c>
      <c r="P1093" s="0" t="s">
        <v>186</v>
      </c>
      <c r="Q1093" s="0" t="s">
        <v>187</v>
      </c>
      <c r="R1093" s="0" t="s">
        <v>9822</v>
      </c>
      <c r="S1093" s="0" t="s">
        <v>9823</v>
      </c>
      <c r="T1093" s="0" t="s">
        <v>7043</v>
      </c>
      <c r="U1093" s="0" t="s">
        <v>7044</v>
      </c>
      <c r="V1093" s="0" t="s">
        <v>764</v>
      </c>
      <c r="W1093" s="0" t="s">
        <v>7045</v>
      </c>
      <c r="X1093" s="0" t="s">
        <v>7046</v>
      </c>
      <c r="Y1093" s="0" t="s">
        <v>7044</v>
      </c>
      <c r="Z1093" s="0" t="s">
        <v>9802</v>
      </c>
      <c r="AA1093" s="0" t="s">
        <v>9803</v>
      </c>
      <c r="AB1093" s="0" t="s">
        <v>9825</v>
      </c>
      <c r="AC1093" s="0" t="s">
        <v>62</v>
      </c>
      <c r="AD1093" s="0" t="s">
        <v>62</v>
      </c>
      <c r="AE1093" s="0" t="s">
        <v>62</v>
      </c>
      <c r="AF1093" s="0" t="s">
        <v>9419</v>
      </c>
      <c r="AG1093" s="0" t="s">
        <v>9826</v>
      </c>
      <c r="AH1093" s="0" t="s">
        <v>9419</v>
      </c>
      <c r="AI1093" s="0" t="s">
        <v>9826</v>
      </c>
      <c r="AJ1093" s="0" t="s">
        <v>9419</v>
      </c>
      <c r="AK1093" s="0" t="s">
        <v>9826</v>
      </c>
      <c r="AL1093" s="0" t="s">
        <v>7061</v>
      </c>
    </row>
    <row customHeight="1" ht="11.25">
      <c r="A1094" s="0" t="s">
        <v>22</v>
      </c>
      <c r="B1094" s="0" t="s">
        <v>48</v>
      </c>
      <c r="C1094" s="0" t="s">
        <v>50</v>
      </c>
      <c r="D1094" s="0" t="s">
        <v>22</v>
      </c>
      <c r="E1094" s="0" t="s">
        <v>7090</v>
      </c>
      <c r="F1094" s="0" t="s">
        <v>4556</v>
      </c>
      <c r="G1094" s="0" t="s">
        <v>186</v>
      </c>
      <c r="H1094" s="0" t="s">
        <v>186</v>
      </c>
      <c r="I1094" s="0" t="s">
        <v>187</v>
      </c>
      <c r="J1094" s="0" t="s">
        <v>9822</v>
      </c>
      <c r="K1094" s="0" t="s">
        <v>9823</v>
      </c>
      <c r="L1094" s="0" t="s">
        <v>9824</v>
      </c>
      <c r="M1094" s="0" t="s">
        <v>4648</v>
      </c>
      <c r="N1094" s="0" t="s">
        <v>137</v>
      </c>
      <c r="O1094" s="0" t="s">
        <v>186</v>
      </c>
      <c r="P1094" s="0" t="s">
        <v>186</v>
      </c>
      <c r="Q1094" s="0" t="s">
        <v>187</v>
      </c>
      <c r="R1094" s="0" t="s">
        <v>9822</v>
      </c>
      <c r="S1094" s="0" t="s">
        <v>9823</v>
      </c>
      <c r="T1094" s="0" t="s">
        <v>7043</v>
      </c>
      <c r="U1094" s="0" t="s">
        <v>7044</v>
      </c>
      <c r="V1094" s="0" t="s">
        <v>764</v>
      </c>
      <c r="W1094" s="0" t="s">
        <v>7045</v>
      </c>
      <c r="X1094" s="0" t="s">
        <v>7046</v>
      </c>
      <c r="Y1094" s="0" t="s">
        <v>7044</v>
      </c>
      <c r="Z1094" s="0" t="s">
        <v>9802</v>
      </c>
      <c r="AA1094" s="0" t="s">
        <v>9803</v>
      </c>
      <c r="AB1094" s="0" t="s">
        <v>9825</v>
      </c>
      <c r="AC1094" s="0" t="s">
        <v>62</v>
      </c>
      <c r="AD1094" s="0" t="s">
        <v>62</v>
      </c>
      <c r="AE1094" s="0" t="s">
        <v>62</v>
      </c>
      <c r="AF1094" s="0" t="s">
        <v>9419</v>
      </c>
      <c r="AG1094" s="0" t="s">
        <v>9826</v>
      </c>
      <c r="AH1094" s="0" t="s">
        <v>9419</v>
      </c>
      <c r="AI1094" s="0" t="s">
        <v>9827</v>
      </c>
      <c r="AJ1094" s="0" t="s">
        <v>9419</v>
      </c>
      <c r="AK1094" s="0" t="s">
        <v>9827</v>
      </c>
      <c r="AL1094" s="0" t="s">
        <v>7061</v>
      </c>
    </row>
    <row customHeight="1" ht="11.25">
      <c r="A1095" s="0" t="s">
        <v>22</v>
      </c>
      <c r="B1095" s="0" t="s">
        <v>48</v>
      </c>
      <c r="C1095" s="0" t="s">
        <v>50</v>
      </c>
      <c r="D1095" s="0" t="s">
        <v>22</v>
      </c>
      <c r="E1095" s="0" t="s">
        <v>9828</v>
      </c>
      <c r="F1095" s="0" t="s">
        <v>4556</v>
      </c>
      <c r="G1095" s="0" t="s">
        <v>186</v>
      </c>
      <c r="H1095" s="0" t="s">
        <v>186</v>
      </c>
      <c r="I1095" s="0" t="s">
        <v>187</v>
      </c>
      <c r="J1095" s="0" t="s">
        <v>4641</v>
      </c>
      <c r="K1095" s="0" t="s">
        <v>4642</v>
      </c>
      <c r="L1095" s="0" t="s">
        <v>8300</v>
      </c>
      <c r="M1095" s="0" t="s">
        <v>137</v>
      </c>
      <c r="N1095" s="0" t="s">
        <v>137</v>
      </c>
      <c r="O1095" s="0" t="s">
        <v>186</v>
      </c>
      <c r="P1095" s="0" t="s">
        <v>186</v>
      </c>
      <c r="Q1095" s="0" t="s">
        <v>187</v>
      </c>
      <c r="R1095" s="0" t="s">
        <v>4641</v>
      </c>
      <c r="S1095" s="0" t="s">
        <v>4642</v>
      </c>
      <c r="T1095" s="0" t="s">
        <v>7043</v>
      </c>
      <c r="U1095" s="0" t="s">
        <v>7044</v>
      </c>
      <c r="V1095" s="0" t="s">
        <v>764</v>
      </c>
      <c r="W1095" s="0" t="s">
        <v>7045</v>
      </c>
      <c r="X1095" s="0" t="s">
        <v>7046</v>
      </c>
      <c r="Y1095" s="0" t="s">
        <v>7044</v>
      </c>
      <c r="Z1095" s="0" t="s">
        <v>9802</v>
      </c>
      <c r="AA1095" s="0" t="s">
        <v>9803</v>
      </c>
      <c r="AB1095" s="0" t="s">
        <v>9804</v>
      </c>
      <c r="AC1095" s="0" t="s">
        <v>62</v>
      </c>
      <c r="AD1095" s="0" t="s">
        <v>62</v>
      </c>
      <c r="AE1095" s="0" t="s">
        <v>62</v>
      </c>
      <c r="AF1095" s="0" t="s">
        <v>7141</v>
      </c>
      <c r="AG1095" s="0" t="s">
        <v>7970</v>
      </c>
      <c r="AH1095" s="0" t="s">
        <v>7141</v>
      </c>
      <c r="AI1095" s="0" t="s">
        <v>9829</v>
      </c>
      <c r="AJ1095" s="0" t="s">
        <v>7141</v>
      </c>
      <c r="AK1095" s="0" t="s">
        <v>9829</v>
      </c>
      <c r="AL1095" s="0" t="s">
        <v>7061</v>
      </c>
    </row>
    <row customHeight="1" ht="11.25">
      <c r="A1096" s="0" t="s">
        <v>22</v>
      </c>
      <c r="B1096" s="0" t="s">
        <v>48</v>
      </c>
      <c r="C1096" s="0" t="s">
        <v>50</v>
      </c>
      <c r="D1096" s="0" t="s">
        <v>22</v>
      </c>
      <c r="E1096" s="0" t="s">
        <v>9828</v>
      </c>
      <c r="F1096" s="0" t="s">
        <v>4556</v>
      </c>
      <c r="G1096" s="0" t="s">
        <v>186</v>
      </c>
      <c r="H1096" s="0" t="s">
        <v>186</v>
      </c>
      <c r="I1096" s="0" t="s">
        <v>187</v>
      </c>
      <c r="J1096" s="0" t="s">
        <v>4641</v>
      </c>
      <c r="K1096" s="0" t="s">
        <v>4642</v>
      </c>
      <c r="L1096" s="0" t="s">
        <v>8300</v>
      </c>
      <c r="M1096" s="0" t="s">
        <v>137</v>
      </c>
      <c r="N1096" s="0" t="s">
        <v>137</v>
      </c>
      <c r="O1096" s="0" t="s">
        <v>186</v>
      </c>
      <c r="P1096" s="0" t="s">
        <v>186</v>
      </c>
      <c r="Q1096" s="0" t="s">
        <v>187</v>
      </c>
      <c r="R1096" s="0" t="s">
        <v>4641</v>
      </c>
      <c r="S1096" s="0" t="s">
        <v>4642</v>
      </c>
      <c r="T1096" s="0" t="s">
        <v>7043</v>
      </c>
      <c r="U1096" s="0" t="s">
        <v>7044</v>
      </c>
      <c r="V1096" s="0" t="s">
        <v>764</v>
      </c>
      <c r="W1096" s="0" t="s">
        <v>7045</v>
      </c>
      <c r="X1096" s="0" t="s">
        <v>7046</v>
      </c>
      <c r="Y1096" s="0" t="s">
        <v>7044</v>
      </c>
      <c r="Z1096" s="0" t="s">
        <v>9802</v>
      </c>
      <c r="AA1096" s="0" t="s">
        <v>9803</v>
      </c>
      <c r="AB1096" s="0" t="s">
        <v>9804</v>
      </c>
      <c r="AC1096" s="0" t="s">
        <v>62</v>
      </c>
      <c r="AD1096" s="0" t="s">
        <v>62</v>
      </c>
      <c r="AE1096" s="0" t="s">
        <v>62</v>
      </c>
      <c r="AF1096" s="0" t="s">
        <v>7141</v>
      </c>
      <c r="AG1096" s="0" t="s">
        <v>7970</v>
      </c>
      <c r="AH1096" s="0" t="s">
        <v>7141</v>
      </c>
      <c r="AI1096" s="0" t="s">
        <v>7970</v>
      </c>
      <c r="AJ1096" s="0" t="s">
        <v>7141</v>
      </c>
      <c r="AK1096" s="0" t="s">
        <v>7970</v>
      </c>
      <c r="AL1096" s="0" t="s">
        <v>7061</v>
      </c>
    </row>
    <row customHeight="1" ht="11.25">
      <c r="A1097" s="0" t="s">
        <v>22</v>
      </c>
      <c r="B1097" s="0" t="s">
        <v>48</v>
      </c>
      <c r="C1097" s="0" t="s">
        <v>50</v>
      </c>
      <c r="D1097" s="0" t="s">
        <v>22</v>
      </c>
      <c r="E1097" s="0" t="s">
        <v>4598</v>
      </c>
      <c r="F1097" s="0" t="s">
        <v>4556</v>
      </c>
      <c r="G1097" s="0" t="s">
        <v>186</v>
      </c>
      <c r="H1097" s="0" t="s">
        <v>186</v>
      </c>
      <c r="I1097" s="0" t="s">
        <v>187</v>
      </c>
      <c r="J1097" s="0" t="s">
        <v>4641</v>
      </c>
      <c r="K1097" s="0" t="s">
        <v>4642</v>
      </c>
      <c r="L1097" s="0" t="s">
        <v>7901</v>
      </c>
      <c r="M1097" s="0" t="s">
        <v>9830</v>
      </c>
      <c r="N1097" s="0" t="s">
        <v>137</v>
      </c>
      <c r="O1097" s="0" t="s">
        <v>186</v>
      </c>
      <c r="P1097" s="0" t="s">
        <v>186</v>
      </c>
      <c r="Q1097" s="0" t="s">
        <v>187</v>
      </c>
      <c r="R1097" s="0" t="s">
        <v>4641</v>
      </c>
      <c r="S1097" s="0" t="s">
        <v>4642</v>
      </c>
      <c r="T1097" s="0" t="s">
        <v>7043</v>
      </c>
      <c r="U1097" s="0" t="s">
        <v>7044</v>
      </c>
      <c r="V1097" s="0" t="s">
        <v>764</v>
      </c>
      <c r="W1097" s="0" t="s">
        <v>7045</v>
      </c>
      <c r="X1097" s="0" t="s">
        <v>7046</v>
      </c>
      <c r="Y1097" s="0" t="s">
        <v>7044</v>
      </c>
      <c r="Z1097" s="0" t="s">
        <v>9802</v>
      </c>
      <c r="AA1097" s="0" t="s">
        <v>9803</v>
      </c>
      <c r="AB1097" s="0" t="s">
        <v>9804</v>
      </c>
      <c r="AC1097" s="0" t="s">
        <v>62</v>
      </c>
      <c r="AD1097" s="0" t="s">
        <v>62</v>
      </c>
      <c r="AE1097" s="0" t="s">
        <v>62</v>
      </c>
      <c r="AF1097" s="0" t="s">
        <v>9180</v>
      </c>
      <c r="AG1097" s="0" t="s">
        <v>9831</v>
      </c>
      <c r="AH1097" s="0" t="s">
        <v>9180</v>
      </c>
      <c r="AI1097" s="0" t="s">
        <v>9831</v>
      </c>
      <c r="AJ1097" s="0" t="s">
        <v>9180</v>
      </c>
      <c r="AK1097" s="0" t="s">
        <v>9831</v>
      </c>
      <c r="AL1097" s="0" t="s">
        <v>7055</v>
      </c>
    </row>
    <row customHeight="1" ht="11.25">
      <c r="A1098" s="0" t="s">
        <v>22</v>
      </c>
      <c r="B1098" s="0" t="s">
        <v>48</v>
      </c>
      <c r="C1098" s="0" t="s">
        <v>50</v>
      </c>
      <c r="D1098" s="0" t="s">
        <v>22</v>
      </c>
      <c r="E1098" s="0" t="s">
        <v>4598</v>
      </c>
      <c r="F1098" s="0" t="s">
        <v>4556</v>
      </c>
      <c r="G1098" s="0" t="s">
        <v>186</v>
      </c>
      <c r="H1098" s="0" t="s">
        <v>186</v>
      </c>
      <c r="I1098" s="0" t="s">
        <v>187</v>
      </c>
      <c r="J1098" s="0" t="s">
        <v>4641</v>
      </c>
      <c r="K1098" s="0" t="s">
        <v>4642</v>
      </c>
      <c r="L1098" s="0" t="s">
        <v>7901</v>
      </c>
      <c r="M1098" s="0" t="s">
        <v>9830</v>
      </c>
      <c r="N1098" s="0" t="s">
        <v>137</v>
      </c>
      <c r="O1098" s="0" t="s">
        <v>186</v>
      </c>
      <c r="P1098" s="0" t="s">
        <v>186</v>
      </c>
      <c r="Q1098" s="0" t="s">
        <v>187</v>
      </c>
      <c r="R1098" s="0" t="s">
        <v>4641</v>
      </c>
      <c r="S1098" s="0" t="s">
        <v>4642</v>
      </c>
      <c r="T1098" s="0" t="s">
        <v>7043</v>
      </c>
      <c r="U1098" s="0" t="s">
        <v>7044</v>
      </c>
      <c r="V1098" s="0" t="s">
        <v>764</v>
      </c>
      <c r="W1098" s="0" t="s">
        <v>7045</v>
      </c>
      <c r="X1098" s="0" t="s">
        <v>7046</v>
      </c>
      <c r="Y1098" s="0" t="s">
        <v>7044</v>
      </c>
      <c r="Z1098" s="0" t="s">
        <v>9802</v>
      </c>
      <c r="AA1098" s="0" t="s">
        <v>9803</v>
      </c>
      <c r="AB1098" s="0" t="s">
        <v>9804</v>
      </c>
      <c r="AC1098" s="0" t="s">
        <v>62</v>
      </c>
      <c r="AD1098" s="0" t="s">
        <v>62</v>
      </c>
      <c r="AE1098" s="0" t="s">
        <v>62</v>
      </c>
      <c r="AF1098" s="0" t="s">
        <v>9180</v>
      </c>
      <c r="AG1098" s="0" t="s">
        <v>9831</v>
      </c>
      <c r="AH1098" s="0" t="s">
        <v>9180</v>
      </c>
      <c r="AI1098" s="0" t="s">
        <v>9832</v>
      </c>
      <c r="AJ1098" s="0" t="s">
        <v>9180</v>
      </c>
      <c r="AK1098" s="0" t="s">
        <v>9832</v>
      </c>
      <c r="AL1098" s="0" t="s">
        <v>7055</v>
      </c>
    </row>
    <row customHeight="1" ht="11.25">
      <c r="A1099" s="0" t="s">
        <v>22</v>
      </c>
      <c r="B1099" s="0" t="s">
        <v>48</v>
      </c>
      <c r="C1099" s="0" t="s">
        <v>50</v>
      </c>
      <c r="D1099" s="0" t="s">
        <v>22</v>
      </c>
      <c r="E1099" s="0" t="s">
        <v>7056</v>
      </c>
      <c r="F1099" s="0" t="s">
        <v>4556</v>
      </c>
      <c r="G1099" s="0" t="s">
        <v>186</v>
      </c>
      <c r="H1099" s="0" t="s">
        <v>186</v>
      </c>
      <c r="I1099" s="0" t="s">
        <v>187</v>
      </c>
      <c r="J1099" s="0" t="s">
        <v>4641</v>
      </c>
      <c r="K1099" s="0" t="s">
        <v>4642</v>
      </c>
      <c r="L1099" s="0" t="s">
        <v>8917</v>
      </c>
      <c r="M1099" s="0" t="s">
        <v>115</v>
      </c>
      <c r="N1099" s="0" t="s">
        <v>137</v>
      </c>
      <c r="O1099" s="0" t="s">
        <v>186</v>
      </c>
      <c r="P1099" s="0" t="s">
        <v>186</v>
      </c>
      <c r="Q1099" s="0" t="s">
        <v>187</v>
      </c>
      <c r="R1099" s="0" t="s">
        <v>4641</v>
      </c>
      <c r="S1099" s="0" t="s">
        <v>4642</v>
      </c>
      <c r="T1099" s="0" t="s">
        <v>7043</v>
      </c>
      <c r="U1099" s="0" t="s">
        <v>7044</v>
      </c>
      <c r="V1099" s="0" t="s">
        <v>764</v>
      </c>
      <c r="W1099" s="0" t="s">
        <v>7045</v>
      </c>
      <c r="X1099" s="0" t="s">
        <v>7046</v>
      </c>
      <c r="Y1099" s="0" t="s">
        <v>7044</v>
      </c>
      <c r="Z1099" s="0" t="s">
        <v>9802</v>
      </c>
      <c r="AA1099" s="0" t="s">
        <v>9803</v>
      </c>
      <c r="AB1099" s="0" t="s">
        <v>9804</v>
      </c>
      <c r="AC1099" s="0" t="s">
        <v>62</v>
      </c>
      <c r="AD1099" s="0" t="s">
        <v>62</v>
      </c>
      <c r="AE1099" s="0" t="s">
        <v>62</v>
      </c>
      <c r="AF1099" s="0" t="s">
        <v>9833</v>
      </c>
      <c r="AG1099" s="0" t="s">
        <v>9834</v>
      </c>
      <c r="AH1099" s="0" t="s">
        <v>9833</v>
      </c>
      <c r="AI1099" s="0" t="s">
        <v>9834</v>
      </c>
      <c r="AJ1099" s="0" t="s">
        <v>9833</v>
      </c>
      <c r="AK1099" s="0" t="s">
        <v>9834</v>
      </c>
      <c r="AL1099" s="0" t="s">
        <v>7055</v>
      </c>
    </row>
    <row customHeight="1" ht="11.25">
      <c r="A1100" s="0" t="s">
        <v>22</v>
      </c>
      <c r="B1100" s="0" t="s">
        <v>48</v>
      </c>
      <c r="C1100" s="0" t="s">
        <v>50</v>
      </c>
      <c r="D1100" s="0" t="s">
        <v>22</v>
      </c>
      <c r="E1100" s="0" t="s">
        <v>7056</v>
      </c>
      <c r="F1100" s="0" t="s">
        <v>4556</v>
      </c>
      <c r="G1100" s="0" t="s">
        <v>186</v>
      </c>
      <c r="H1100" s="0" t="s">
        <v>186</v>
      </c>
      <c r="I1100" s="0" t="s">
        <v>187</v>
      </c>
      <c r="J1100" s="0" t="s">
        <v>4641</v>
      </c>
      <c r="K1100" s="0" t="s">
        <v>4642</v>
      </c>
      <c r="L1100" s="0" t="s">
        <v>8917</v>
      </c>
      <c r="M1100" s="0" t="s">
        <v>115</v>
      </c>
      <c r="N1100" s="0" t="s">
        <v>137</v>
      </c>
      <c r="O1100" s="0" t="s">
        <v>186</v>
      </c>
      <c r="P1100" s="0" t="s">
        <v>186</v>
      </c>
      <c r="Q1100" s="0" t="s">
        <v>187</v>
      </c>
      <c r="R1100" s="0" t="s">
        <v>4641</v>
      </c>
      <c r="S1100" s="0" t="s">
        <v>4642</v>
      </c>
      <c r="T1100" s="0" t="s">
        <v>7043</v>
      </c>
      <c r="U1100" s="0" t="s">
        <v>7044</v>
      </c>
      <c r="V1100" s="0" t="s">
        <v>764</v>
      </c>
      <c r="W1100" s="0" t="s">
        <v>7045</v>
      </c>
      <c r="X1100" s="0" t="s">
        <v>7046</v>
      </c>
      <c r="Y1100" s="0" t="s">
        <v>7044</v>
      </c>
      <c r="Z1100" s="0" t="s">
        <v>9802</v>
      </c>
      <c r="AA1100" s="0" t="s">
        <v>9803</v>
      </c>
      <c r="AB1100" s="0" t="s">
        <v>9804</v>
      </c>
      <c r="AC1100" s="0" t="s">
        <v>62</v>
      </c>
      <c r="AD1100" s="0" t="s">
        <v>62</v>
      </c>
      <c r="AE1100" s="0" t="s">
        <v>62</v>
      </c>
      <c r="AF1100" s="0" t="s">
        <v>9833</v>
      </c>
      <c r="AG1100" s="0" t="s">
        <v>9834</v>
      </c>
      <c r="AH1100" s="0" t="s">
        <v>9833</v>
      </c>
      <c r="AI1100" s="0" t="s">
        <v>9835</v>
      </c>
      <c r="AJ1100" s="0" t="s">
        <v>9833</v>
      </c>
      <c r="AK1100" s="0" t="s">
        <v>9835</v>
      </c>
      <c r="AL1100" s="0" t="s">
        <v>7055</v>
      </c>
    </row>
    <row customHeight="1" ht="11.25">
      <c r="A1101" s="0" t="s">
        <v>22</v>
      </c>
      <c r="B1101" s="0" t="s">
        <v>48</v>
      </c>
      <c r="C1101" s="0" t="s">
        <v>50</v>
      </c>
      <c r="D1101" s="0" t="s">
        <v>22</v>
      </c>
      <c r="E1101" s="0" t="s">
        <v>9836</v>
      </c>
      <c r="F1101" s="0" t="s">
        <v>4556</v>
      </c>
      <c r="G1101" s="0" t="s">
        <v>186</v>
      </c>
      <c r="H1101" s="0" t="s">
        <v>186</v>
      </c>
      <c r="I1101" s="0" t="s">
        <v>187</v>
      </c>
      <c r="J1101" s="0" t="s">
        <v>4641</v>
      </c>
      <c r="K1101" s="0" t="s">
        <v>4642</v>
      </c>
      <c r="L1101" s="0" t="s">
        <v>9837</v>
      </c>
      <c r="M1101" s="0" t="s">
        <v>8344</v>
      </c>
      <c r="N1101" s="0" t="s">
        <v>137</v>
      </c>
      <c r="O1101" s="0" t="s">
        <v>186</v>
      </c>
      <c r="P1101" s="0" t="s">
        <v>186</v>
      </c>
      <c r="Q1101" s="0" t="s">
        <v>187</v>
      </c>
      <c r="R1101" s="0" t="s">
        <v>4641</v>
      </c>
      <c r="S1101" s="0" t="s">
        <v>4642</v>
      </c>
      <c r="T1101" s="0" t="s">
        <v>7043</v>
      </c>
      <c r="U1101" s="0" t="s">
        <v>7044</v>
      </c>
      <c r="V1101" s="0" t="s">
        <v>764</v>
      </c>
      <c r="W1101" s="0" t="s">
        <v>7045</v>
      </c>
      <c r="X1101" s="0" t="s">
        <v>7046</v>
      </c>
      <c r="Y1101" s="0" t="s">
        <v>7044</v>
      </c>
      <c r="Z1101" s="0" t="s">
        <v>9802</v>
      </c>
      <c r="AA1101" s="0" t="s">
        <v>9803</v>
      </c>
      <c r="AB1101" s="0" t="s">
        <v>9804</v>
      </c>
      <c r="AC1101" s="0" t="s">
        <v>62</v>
      </c>
      <c r="AD1101" s="0" t="s">
        <v>62</v>
      </c>
      <c r="AE1101" s="0" t="s">
        <v>62</v>
      </c>
      <c r="AF1101" s="0" t="s">
        <v>9052</v>
      </c>
      <c r="AG1101" s="0" t="s">
        <v>9838</v>
      </c>
      <c r="AH1101" s="0" t="s">
        <v>9052</v>
      </c>
      <c r="AI1101" s="0" t="s">
        <v>9838</v>
      </c>
      <c r="AJ1101" s="0" t="s">
        <v>9052</v>
      </c>
      <c r="AK1101" s="0" t="s">
        <v>9838</v>
      </c>
      <c r="AL1101" s="0" t="s">
        <v>7061</v>
      </c>
    </row>
    <row customHeight="1" ht="11.25">
      <c r="A1102" s="0" t="s">
        <v>22</v>
      </c>
      <c r="B1102" s="0" t="s">
        <v>48</v>
      </c>
      <c r="C1102" s="0" t="s">
        <v>50</v>
      </c>
      <c r="D1102" s="0" t="s">
        <v>22</v>
      </c>
      <c r="E1102" s="0" t="s">
        <v>9836</v>
      </c>
      <c r="F1102" s="0" t="s">
        <v>4556</v>
      </c>
      <c r="G1102" s="0" t="s">
        <v>186</v>
      </c>
      <c r="H1102" s="0" t="s">
        <v>186</v>
      </c>
      <c r="I1102" s="0" t="s">
        <v>187</v>
      </c>
      <c r="J1102" s="0" t="s">
        <v>4641</v>
      </c>
      <c r="K1102" s="0" t="s">
        <v>4642</v>
      </c>
      <c r="L1102" s="0" t="s">
        <v>9837</v>
      </c>
      <c r="M1102" s="0" t="s">
        <v>8344</v>
      </c>
      <c r="N1102" s="0" t="s">
        <v>137</v>
      </c>
      <c r="O1102" s="0" t="s">
        <v>186</v>
      </c>
      <c r="P1102" s="0" t="s">
        <v>186</v>
      </c>
      <c r="Q1102" s="0" t="s">
        <v>187</v>
      </c>
      <c r="R1102" s="0" t="s">
        <v>4641</v>
      </c>
      <c r="S1102" s="0" t="s">
        <v>4642</v>
      </c>
      <c r="T1102" s="0" t="s">
        <v>7043</v>
      </c>
      <c r="U1102" s="0" t="s">
        <v>7044</v>
      </c>
      <c r="V1102" s="0" t="s">
        <v>764</v>
      </c>
      <c r="W1102" s="0" t="s">
        <v>7045</v>
      </c>
      <c r="X1102" s="0" t="s">
        <v>7046</v>
      </c>
      <c r="Y1102" s="0" t="s">
        <v>7044</v>
      </c>
      <c r="Z1102" s="0" t="s">
        <v>9802</v>
      </c>
      <c r="AA1102" s="0" t="s">
        <v>9803</v>
      </c>
      <c r="AB1102" s="0" t="s">
        <v>9804</v>
      </c>
      <c r="AC1102" s="0" t="s">
        <v>62</v>
      </c>
      <c r="AD1102" s="0" t="s">
        <v>62</v>
      </c>
      <c r="AE1102" s="0" t="s">
        <v>62</v>
      </c>
      <c r="AF1102" s="0" t="s">
        <v>9052</v>
      </c>
      <c r="AG1102" s="0" t="s">
        <v>552</v>
      </c>
      <c r="AH1102" s="0" t="s">
        <v>8025</v>
      </c>
      <c r="AI1102" s="0" t="s">
        <v>9838</v>
      </c>
      <c r="AJ1102" s="0" t="s">
        <v>8025</v>
      </c>
      <c r="AK1102" s="0" t="s">
        <v>9838</v>
      </c>
      <c r="AL1102" s="0" t="s">
        <v>7061</v>
      </c>
    </row>
    <row customHeight="1" ht="11.25">
      <c r="A1103" s="0" t="s">
        <v>22</v>
      </c>
      <c r="B1103" s="0" t="s">
        <v>48</v>
      </c>
      <c r="C1103" s="0" t="s">
        <v>50</v>
      </c>
      <c r="D1103" s="0" t="s">
        <v>22</v>
      </c>
      <c r="E1103" s="0" t="s">
        <v>7075</v>
      </c>
      <c r="F1103" s="0" t="s">
        <v>4556</v>
      </c>
      <c r="G1103" s="0" t="s">
        <v>186</v>
      </c>
      <c r="H1103" s="0" t="s">
        <v>186</v>
      </c>
      <c r="I1103" s="0" t="s">
        <v>187</v>
      </c>
      <c r="J1103" s="0" t="s">
        <v>4641</v>
      </c>
      <c r="K1103" s="0" t="s">
        <v>4642</v>
      </c>
      <c r="L1103" s="0" t="s">
        <v>9837</v>
      </c>
      <c r="M1103" s="0" t="s">
        <v>7876</v>
      </c>
      <c r="N1103" s="0" t="s">
        <v>137</v>
      </c>
      <c r="O1103" s="0" t="s">
        <v>186</v>
      </c>
      <c r="P1103" s="0" t="s">
        <v>186</v>
      </c>
      <c r="Q1103" s="0" t="s">
        <v>187</v>
      </c>
      <c r="R1103" s="0" t="s">
        <v>4641</v>
      </c>
      <c r="S1103" s="0" t="s">
        <v>4642</v>
      </c>
      <c r="T1103" s="0" t="s">
        <v>7043</v>
      </c>
      <c r="U1103" s="0" t="s">
        <v>7044</v>
      </c>
      <c r="V1103" s="0" t="s">
        <v>764</v>
      </c>
      <c r="W1103" s="0" t="s">
        <v>7045</v>
      </c>
      <c r="X1103" s="0" t="s">
        <v>7046</v>
      </c>
      <c r="Y1103" s="0" t="s">
        <v>7044</v>
      </c>
      <c r="Z1103" s="0" t="s">
        <v>9802</v>
      </c>
      <c r="AA1103" s="0" t="s">
        <v>9803</v>
      </c>
      <c r="AB1103" s="0" t="s">
        <v>9804</v>
      </c>
      <c r="AC1103" s="0" t="s">
        <v>62</v>
      </c>
      <c r="AD1103" s="0" t="s">
        <v>62</v>
      </c>
      <c r="AE1103" s="0" t="s">
        <v>62</v>
      </c>
      <c r="AF1103" s="0" t="s">
        <v>8994</v>
      </c>
      <c r="AG1103" s="0" t="s">
        <v>9839</v>
      </c>
      <c r="AH1103" s="0" t="s">
        <v>8994</v>
      </c>
      <c r="AI1103" s="0" t="s">
        <v>9839</v>
      </c>
      <c r="AJ1103" s="0" t="s">
        <v>8994</v>
      </c>
      <c r="AK1103" s="0" t="s">
        <v>9839</v>
      </c>
      <c r="AL1103" s="0" t="s">
        <v>7061</v>
      </c>
    </row>
    <row customHeight="1" ht="11.25">
      <c r="A1104" s="0" t="s">
        <v>22</v>
      </c>
      <c r="B1104" s="0" t="s">
        <v>48</v>
      </c>
      <c r="C1104" s="0" t="s">
        <v>50</v>
      </c>
      <c r="D1104" s="0" t="s">
        <v>22</v>
      </c>
      <c r="E1104" s="0" t="s">
        <v>7075</v>
      </c>
      <c r="F1104" s="0" t="s">
        <v>4556</v>
      </c>
      <c r="G1104" s="0" t="s">
        <v>186</v>
      </c>
      <c r="H1104" s="0" t="s">
        <v>186</v>
      </c>
      <c r="I1104" s="0" t="s">
        <v>187</v>
      </c>
      <c r="J1104" s="0" t="s">
        <v>4641</v>
      </c>
      <c r="K1104" s="0" t="s">
        <v>4642</v>
      </c>
      <c r="L1104" s="0" t="s">
        <v>9837</v>
      </c>
      <c r="M1104" s="0" t="s">
        <v>7876</v>
      </c>
      <c r="N1104" s="0" t="s">
        <v>137</v>
      </c>
      <c r="O1104" s="0" t="s">
        <v>186</v>
      </c>
      <c r="P1104" s="0" t="s">
        <v>186</v>
      </c>
      <c r="Q1104" s="0" t="s">
        <v>187</v>
      </c>
      <c r="R1104" s="0" t="s">
        <v>4641</v>
      </c>
      <c r="S1104" s="0" t="s">
        <v>4642</v>
      </c>
      <c r="T1104" s="0" t="s">
        <v>7043</v>
      </c>
      <c r="U1104" s="0" t="s">
        <v>7044</v>
      </c>
      <c r="V1104" s="0" t="s">
        <v>764</v>
      </c>
      <c r="W1104" s="0" t="s">
        <v>7045</v>
      </c>
      <c r="X1104" s="0" t="s">
        <v>7046</v>
      </c>
      <c r="Y1104" s="0" t="s">
        <v>7044</v>
      </c>
      <c r="Z1104" s="0" t="s">
        <v>9802</v>
      </c>
      <c r="AA1104" s="0" t="s">
        <v>9803</v>
      </c>
      <c r="AB1104" s="0" t="s">
        <v>9804</v>
      </c>
      <c r="AC1104" s="0" t="s">
        <v>62</v>
      </c>
      <c r="AD1104" s="0" t="s">
        <v>62</v>
      </c>
      <c r="AE1104" s="0" t="s">
        <v>62</v>
      </c>
      <c r="AF1104" s="0" t="s">
        <v>8994</v>
      </c>
      <c r="AG1104" s="0" t="s">
        <v>9839</v>
      </c>
      <c r="AH1104" s="0" t="s">
        <v>8994</v>
      </c>
      <c r="AI1104" s="0" t="s">
        <v>8604</v>
      </c>
      <c r="AJ1104" s="0" t="s">
        <v>8994</v>
      </c>
      <c r="AK1104" s="0" t="s">
        <v>8604</v>
      </c>
      <c r="AL1104" s="0" t="s">
        <v>7061</v>
      </c>
    </row>
    <row customHeight="1" ht="11.25">
      <c r="A1105" s="0" t="s">
        <v>22</v>
      </c>
      <c r="B1105" s="0" t="s">
        <v>48</v>
      </c>
      <c r="C1105" s="0" t="s">
        <v>50</v>
      </c>
      <c r="D1105" s="0" t="s">
        <v>22</v>
      </c>
      <c r="E1105" s="0" t="s">
        <v>7062</v>
      </c>
      <c r="F1105" s="0" t="s">
        <v>4556</v>
      </c>
      <c r="G1105" s="0" t="s">
        <v>186</v>
      </c>
      <c r="H1105" s="0" t="s">
        <v>186</v>
      </c>
      <c r="I1105" s="0" t="s">
        <v>187</v>
      </c>
      <c r="J1105" s="0" t="s">
        <v>4641</v>
      </c>
      <c r="K1105" s="0" t="s">
        <v>4642</v>
      </c>
      <c r="L1105" s="0" t="s">
        <v>8425</v>
      </c>
      <c r="M1105" s="0" t="s">
        <v>9840</v>
      </c>
      <c r="N1105" s="0" t="s">
        <v>137</v>
      </c>
      <c r="O1105" s="0" t="s">
        <v>186</v>
      </c>
      <c r="P1105" s="0" t="s">
        <v>186</v>
      </c>
      <c r="Q1105" s="0" t="s">
        <v>187</v>
      </c>
      <c r="R1105" s="0" t="s">
        <v>4641</v>
      </c>
      <c r="S1105" s="0" t="s">
        <v>4642</v>
      </c>
      <c r="T1105" s="0" t="s">
        <v>7043</v>
      </c>
      <c r="U1105" s="0" t="s">
        <v>7044</v>
      </c>
      <c r="V1105" s="0" t="s">
        <v>764</v>
      </c>
      <c r="W1105" s="0" t="s">
        <v>7045</v>
      </c>
      <c r="X1105" s="0" t="s">
        <v>7046</v>
      </c>
      <c r="Y1105" s="0" t="s">
        <v>7044</v>
      </c>
      <c r="Z1105" s="0" t="s">
        <v>9802</v>
      </c>
      <c r="AA1105" s="0" t="s">
        <v>9803</v>
      </c>
      <c r="AB1105" s="0" t="s">
        <v>9804</v>
      </c>
      <c r="AC1105" s="0" t="s">
        <v>62</v>
      </c>
      <c r="AD1105" s="0" t="s">
        <v>62</v>
      </c>
      <c r="AE1105" s="0" t="s">
        <v>62</v>
      </c>
      <c r="AF1105" s="0" t="s">
        <v>7314</v>
      </c>
      <c r="AG1105" s="0" t="s">
        <v>8074</v>
      </c>
      <c r="AH1105" s="0" t="s">
        <v>7314</v>
      </c>
      <c r="AI1105" s="0" t="s">
        <v>8074</v>
      </c>
      <c r="AJ1105" s="0" t="s">
        <v>7314</v>
      </c>
      <c r="AK1105" s="0" t="s">
        <v>8074</v>
      </c>
      <c r="AL1105" s="0" t="s">
        <v>7320</v>
      </c>
    </row>
    <row customHeight="1" ht="11.25">
      <c r="A1106" s="0" t="s">
        <v>22</v>
      </c>
      <c r="B1106" s="0" t="s">
        <v>48</v>
      </c>
      <c r="C1106" s="0" t="s">
        <v>50</v>
      </c>
      <c r="D1106" s="0" t="s">
        <v>22</v>
      </c>
      <c r="E1106" s="0" t="s">
        <v>7062</v>
      </c>
      <c r="F1106" s="0" t="s">
        <v>4556</v>
      </c>
      <c r="G1106" s="0" t="s">
        <v>186</v>
      </c>
      <c r="H1106" s="0" t="s">
        <v>186</v>
      </c>
      <c r="I1106" s="0" t="s">
        <v>187</v>
      </c>
      <c r="J1106" s="0" t="s">
        <v>4641</v>
      </c>
      <c r="K1106" s="0" t="s">
        <v>4642</v>
      </c>
      <c r="L1106" s="0" t="s">
        <v>8425</v>
      </c>
      <c r="M1106" s="0" t="s">
        <v>9840</v>
      </c>
      <c r="N1106" s="0" t="s">
        <v>137</v>
      </c>
      <c r="O1106" s="0" t="s">
        <v>186</v>
      </c>
      <c r="P1106" s="0" t="s">
        <v>186</v>
      </c>
      <c r="Q1106" s="0" t="s">
        <v>187</v>
      </c>
      <c r="R1106" s="0" t="s">
        <v>4641</v>
      </c>
      <c r="S1106" s="0" t="s">
        <v>4642</v>
      </c>
      <c r="T1106" s="0" t="s">
        <v>7043</v>
      </c>
      <c r="U1106" s="0" t="s">
        <v>7044</v>
      </c>
      <c r="V1106" s="0" t="s">
        <v>764</v>
      </c>
      <c r="W1106" s="0" t="s">
        <v>7045</v>
      </c>
      <c r="X1106" s="0" t="s">
        <v>7046</v>
      </c>
      <c r="Y1106" s="0" t="s">
        <v>7044</v>
      </c>
      <c r="Z1106" s="0" t="s">
        <v>9802</v>
      </c>
      <c r="AA1106" s="0" t="s">
        <v>9803</v>
      </c>
      <c r="AB1106" s="0" t="s">
        <v>9804</v>
      </c>
      <c r="AC1106" s="0" t="s">
        <v>62</v>
      </c>
      <c r="AD1106" s="0" t="s">
        <v>62</v>
      </c>
      <c r="AE1106" s="0" t="s">
        <v>62</v>
      </c>
      <c r="AF1106" s="0" t="s">
        <v>7314</v>
      </c>
      <c r="AG1106" s="0" t="s">
        <v>8074</v>
      </c>
      <c r="AH1106" s="0" t="s">
        <v>8490</v>
      </c>
      <c r="AI1106" s="0" t="s">
        <v>8074</v>
      </c>
      <c r="AJ1106" s="0" t="s">
        <v>8490</v>
      </c>
      <c r="AK1106" s="0" t="s">
        <v>8074</v>
      </c>
      <c r="AL1106" s="0" t="s">
        <v>7320</v>
      </c>
    </row>
    <row customHeight="1" ht="11.25">
      <c r="A1107" s="0" t="s">
        <v>22</v>
      </c>
      <c r="B1107" s="0" t="s">
        <v>48</v>
      </c>
      <c r="C1107" s="0" t="s">
        <v>50</v>
      </c>
      <c r="D1107" s="0" t="s">
        <v>22</v>
      </c>
      <c r="E1107" s="0" t="s">
        <v>4627</v>
      </c>
      <c r="F1107" s="0" t="s">
        <v>4556</v>
      </c>
      <c r="G1107" s="0" t="s">
        <v>186</v>
      </c>
      <c r="H1107" s="0" t="s">
        <v>186</v>
      </c>
      <c r="I1107" s="0" t="s">
        <v>187</v>
      </c>
      <c r="J1107" s="0" t="s">
        <v>4641</v>
      </c>
      <c r="K1107" s="0" t="s">
        <v>4642</v>
      </c>
      <c r="L1107" s="0" t="s">
        <v>4601</v>
      </c>
      <c r="M1107" s="0" t="s">
        <v>102</v>
      </c>
      <c r="N1107" s="0" t="s">
        <v>137</v>
      </c>
      <c r="O1107" s="0" t="s">
        <v>186</v>
      </c>
      <c r="P1107" s="0" t="s">
        <v>186</v>
      </c>
      <c r="Q1107" s="0" t="s">
        <v>187</v>
      </c>
      <c r="R1107" s="0" t="s">
        <v>4641</v>
      </c>
      <c r="S1107" s="0" t="s">
        <v>4642</v>
      </c>
      <c r="T1107" s="0" t="s">
        <v>7043</v>
      </c>
      <c r="U1107" s="0" t="s">
        <v>7044</v>
      </c>
      <c r="V1107" s="0" t="s">
        <v>764</v>
      </c>
      <c r="W1107" s="0" t="s">
        <v>7045</v>
      </c>
      <c r="X1107" s="0" t="s">
        <v>7046</v>
      </c>
      <c r="Y1107" s="0" t="s">
        <v>7044</v>
      </c>
      <c r="Z1107" s="0" t="s">
        <v>9841</v>
      </c>
      <c r="AA1107" s="0" t="s">
        <v>9842</v>
      </c>
      <c r="AB1107" s="0" t="s">
        <v>9843</v>
      </c>
      <c r="AC1107" s="0" t="s">
        <v>62</v>
      </c>
      <c r="AD1107" s="0" t="s">
        <v>62</v>
      </c>
      <c r="AE1107" s="0" t="s">
        <v>62</v>
      </c>
      <c r="AF1107" s="0" t="s">
        <v>9419</v>
      </c>
      <c r="AG1107" s="0" t="s">
        <v>9844</v>
      </c>
      <c r="AH1107" s="0" t="s">
        <v>9419</v>
      </c>
      <c r="AI1107" s="0" t="s">
        <v>9845</v>
      </c>
      <c r="AJ1107" s="0" t="s">
        <v>9419</v>
      </c>
      <c r="AK1107" s="0" t="s">
        <v>9845</v>
      </c>
      <c r="AL1107" s="0" t="s">
        <v>7061</v>
      </c>
    </row>
    <row customHeight="1" ht="11.25">
      <c r="A1108" s="0" t="s">
        <v>22</v>
      </c>
      <c r="B1108" s="0" t="s">
        <v>48</v>
      </c>
      <c r="C1108" s="0" t="s">
        <v>50</v>
      </c>
      <c r="D1108" s="0" t="s">
        <v>22</v>
      </c>
      <c r="E1108" s="0" t="s">
        <v>4627</v>
      </c>
      <c r="F1108" s="0" t="s">
        <v>4556</v>
      </c>
      <c r="G1108" s="0" t="s">
        <v>186</v>
      </c>
      <c r="H1108" s="0" t="s">
        <v>186</v>
      </c>
      <c r="I1108" s="0" t="s">
        <v>187</v>
      </c>
      <c r="J1108" s="0" t="s">
        <v>4641</v>
      </c>
      <c r="K1108" s="0" t="s">
        <v>4642</v>
      </c>
      <c r="L1108" s="0" t="s">
        <v>4601</v>
      </c>
      <c r="M1108" s="0" t="s">
        <v>102</v>
      </c>
      <c r="N1108" s="0" t="s">
        <v>137</v>
      </c>
      <c r="O1108" s="0" t="s">
        <v>186</v>
      </c>
      <c r="P1108" s="0" t="s">
        <v>186</v>
      </c>
      <c r="Q1108" s="0" t="s">
        <v>187</v>
      </c>
      <c r="R1108" s="0" t="s">
        <v>4641</v>
      </c>
      <c r="S1108" s="0" t="s">
        <v>4642</v>
      </c>
      <c r="T1108" s="0" t="s">
        <v>7043</v>
      </c>
      <c r="U1108" s="0" t="s">
        <v>7044</v>
      </c>
      <c r="V1108" s="0" t="s">
        <v>764</v>
      </c>
      <c r="W1108" s="0" t="s">
        <v>7045</v>
      </c>
      <c r="X1108" s="0" t="s">
        <v>7046</v>
      </c>
      <c r="Y1108" s="0" t="s">
        <v>7044</v>
      </c>
      <c r="Z1108" s="0" t="s">
        <v>9841</v>
      </c>
      <c r="AA1108" s="0" t="s">
        <v>9842</v>
      </c>
      <c r="AB1108" s="0" t="s">
        <v>9843</v>
      </c>
      <c r="AC1108" s="0" t="s">
        <v>62</v>
      </c>
      <c r="AD1108" s="0" t="s">
        <v>62</v>
      </c>
      <c r="AE1108" s="0" t="s">
        <v>62</v>
      </c>
      <c r="AF1108" s="0" t="s">
        <v>9419</v>
      </c>
      <c r="AG1108" s="0" t="s">
        <v>9844</v>
      </c>
      <c r="AH1108" s="0" t="s">
        <v>9419</v>
      </c>
      <c r="AI1108" s="0" t="s">
        <v>9844</v>
      </c>
      <c r="AJ1108" s="0" t="s">
        <v>9419</v>
      </c>
      <c r="AK1108" s="0" t="s">
        <v>9844</v>
      </c>
      <c r="AL1108" s="0" t="s">
        <v>7061</v>
      </c>
    </row>
    <row customHeight="1" ht="11.25">
      <c r="A1109" s="0" t="s">
        <v>22</v>
      </c>
      <c r="B1109" s="0" t="s">
        <v>48</v>
      </c>
      <c r="C1109" s="0" t="s">
        <v>50</v>
      </c>
      <c r="D1109" s="0" t="s">
        <v>22</v>
      </c>
      <c r="E1109" s="0" t="s">
        <v>4572</v>
      </c>
      <c r="F1109" s="0" t="s">
        <v>4556</v>
      </c>
      <c r="G1109" s="0" t="s">
        <v>186</v>
      </c>
      <c r="H1109" s="0" t="s">
        <v>186</v>
      </c>
      <c r="I1109" s="0" t="s">
        <v>187</v>
      </c>
      <c r="J1109" s="0" t="s">
        <v>4641</v>
      </c>
      <c r="K1109" s="0" t="s">
        <v>4642</v>
      </c>
      <c r="L1109" s="0" t="s">
        <v>4607</v>
      </c>
      <c r="M1109" s="0" t="s">
        <v>4643</v>
      </c>
      <c r="N1109" s="0" t="s">
        <v>137</v>
      </c>
      <c r="O1109" s="0" t="s">
        <v>186</v>
      </c>
      <c r="P1109" s="0" t="s">
        <v>186</v>
      </c>
      <c r="Q1109" s="0" t="s">
        <v>187</v>
      </c>
      <c r="R1109" s="0" t="s">
        <v>4641</v>
      </c>
      <c r="S1109" s="0" t="s">
        <v>4642</v>
      </c>
      <c r="T1109" s="0" t="s">
        <v>7043</v>
      </c>
      <c r="U1109" s="0" t="s">
        <v>7044</v>
      </c>
      <c r="V1109" s="0" t="s">
        <v>764</v>
      </c>
      <c r="W1109" s="0" t="s">
        <v>7045</v>
      </c>
      <c r="X1109" s="0" t="s">
        <v>7046</v>
      </c>
      <c r="Y1109" s="0" t="s">
        <v>7044</v>
      </c>
      <c r="Z1109" s="0" t="s">
        <v>9802</v>
      </c>
      <c r="AA1109" s="0" t="s">
        <v>9803</v>
      </c>
      <c r="AB1109" s="0" t="s">
        <v>9804</v>
      </c>
      <c r="AC1109" s="0" t="s">
        <v>62</v>
      </c>
      <c r="AD1109" s="0" t="s">
        <v>62</v>
      </c>
      <c r="AE1109" s="0" t="s">
        <v>62</v>
      </c>
      <c r="AF1109" s="0" t="s">
        <v>7254</v>
      </c>
      <c r="AG1109" s="0" t="s">
        <v>8047</v>
      </c>
      <c r="AH1109" s="0" t="s">
        <v>7254</v>
      </c>
      <c r="AI1109" s="0" t="s">
        <v>8383</v>
      </c>
      <c r="AJ1109" s="0" t="s">
        <v>7254</v>
      </c>
      <c r="AK1109" s="0" t="s">
        <v>8383</v>
      </c>
      <c r="AL1109" s="0" t="s">
        <v>7061</v>
      </c>
    </row>
    <row customHeight="1" ht="11.25">
      <c r="A1110" s="0" t="s">
        <v>22</v>
      </c>
      <c r="B1110" s="0" t="s">
        <v>48</v>
      </c>
      <c r="C1110" s="0" t="s">
        <v>50</v>
      </c>
      <c r="D1110" s="0" t="s">
        <v>22</v>
      </c>
      <c r="E1110" s="0" t="s">
        <v>4572</v>
      </c>
      <c r="F1110" s="0" t="s">
        <v>4556</v>
      </c>
      <c r="G1110" s="0" t="s">
        <v>186</v>
      </c>
      <c r="H1110" s="0" t="s">
        <v>186</v>
      </c>
      <c r="I1110" s="0" t="s">
        <v>187</v>
      </c>
      <c r="J1110" s="0" t="s">
        <v>4641</v>
      </c>
      <c r="K1110" s="0" t="s">
        <v>4642</v>
      </c>
      <c r="L1110" s="0" t="s">
        <v>4607</v>
      </c>
      <c r="M1110" s="0" t="s">
        <v>4643</v>
      </c>
      <c r="N1110" s="0" t="s">
        <v>137</v>
      </c>
      <c r="O1110" s="0" t="s">
        <v>186</v>
      </c>
      <c r="P1110" s="0" t="s">
        <v>186</v>
      </c>
      <c r="Q1110" s="0" t="s">
        <v>187</v>
      </c>
      <c r="R1110" s="0" t="s">
        <v>4641</v>
      </c>
      <c r="S1110" s="0" t="s">
        <v>4642</v>
      </c>
      <c r="T1110" s="0" t="s">
        <v>7043</v>
      </c>
      <c r="U1110" s="0" t="s">
        <v>7044</v>
      </c>
      <c r="V1110" s="0" t="s">
        <v>764</v>
      </c>
      <c r="W1110" s="0" t="s">
        <v>7045</v>
      </c>
      <c r="X1110" s="0" t="s">
        <v>7046</v>
      </c>
      <c r="Y1110" s="0" t="s">
        <v>7044</v>
      </c>
      <c r="Z1110" s="0" t="s">
        <v>9802</v>
      </c>
      <c r="AA1110" s="0" t="s">
        <v>9803</v>
      </c>
      <c r="AB1110" s="0" t="s">
        <v>9804</v>
      </c>
      <c r="AC1110" s="0" t="s">
        <v>62</v>
      </c>
      <c r="AD1110" s="0" t="s">
        <v>62</v>
      </c>
      <c r="AE1110" s="0" t="s">
        <v>62</v>
      </c>
      <c r="AF1110" s="0" t="s">
        <v>7184</v>
      </c>
      <c r="AG1110" s="0" t="s">
        <v>8047</v>
      </c>
      <c r="AH1110" s="0" t="s">
        <v>7184</v>
      </c>
      <c r="AI1110" s="0" t="s">
        <v>8047</v>
      </c>
      <c r="AJ1110" s="0" t="s">
        <v>7184</v>
      </c>
      <c r="AK1110" s="0" t="s">
        <v>8047</v>
      </c>
      <c r="AL1110" s="0" t="s">
        <v>7061</v>
      </c>
    </row>
    <row customHeight="1" ht="11.25">
      <c r="A1111" s="0" t="s">
        <v>22</v>
      </c>
      <c r="B1111" s="0" t="s">
        <v>48</v>
      </c>
      <c r="C1111" s="0" t="s">
        <v>50</v>
      </c>
      <c r="D1111" s="0" t="s">
        <v>22</v>
      </c>
      <c r="E1111" s="0" t="s">
        <v>9846</v>
      </c>
      <c r="F1111" s="0" t="s">
        <v>4556</v>
      </c>
      <c r="G1111" s="0" t="s">
        <v>186</v>
      </c>
      <c r="H1111" s="0" t="s">
        <v>186</v>
      </c>
      <c r="I1111" s="0" t="s">
        <v>187</v>
      </c>
      <c r="J1111" s="0" t="s">
        <v>4641</v>
      </c>
      <c r="K1111" s="0" t="s">
        <v>4642</v>
      </c>
      <c r="L1111" s="0" t="s">
        <v>9847</v>
      </c>
      <c r="M1111" s="0" t="s">
        <v>9848</v>
      </c>
      <c r="N1111" s="0" t="s">
        <v>137</v>
      </c>
      <c r="O1111" s="0" t="s">
        <v>186</v>
      </c>
      <c r="P1111" s="0" t="s">
        <v>186</v>
      </c>
      <c r="Q1111" s="0" t="s">
        <v>187</v>
      </c>
      <c r="R1111" s="0" t="s">
        <v>4641</v>
      </c>
      <c r="S1111" s="0" t="s">
        <v>4642</v>
      </c>
      <c r="T1111" s="0" t="s">
        <v>7043</v>
      </c>
      <c r="U1111" s="0" t="s">
        <v>7044</v>
      </c>
      <c r="V1111" s="0" t="s">
        <v>764</v>
      </c>
      <c r="W1111" s="0" t="s">
        <v>7045</v>
      </c>
      <c r="X1111" s="0" t="s">
        <v>7046</v>
      </c>
      <c r="Y1111" s="0" t="s">
        <v>7044</v>
      </c>
      <c r="Z1111" s="0" t="s">
        <v>9849</v>
      </c>
      <c r="AA1111" s="0" t="s">
        <v>7566</v>
      </c>
      <c r="AB1111" s="0" t="s">
        <v>9850</v>
      </c>
      <c r="AC1111" s="0" t="s">
        <v>62</v>
      </c>
      <c r="AD1111" s="0" t="s">
        <v>62</v>
      </c>
      <c r="AE1111" s="0" t="s">
        <v>62</v>
      </c>
      <c r="AF1111" s="0" t="s">
        <v>9851</v>
      </c>
      <c r="AG1111" s="0" t="s">
        <v>9852</v>
      </c>
      <c r="AH1111" s="0" t="s">
        <v>9851</v>
      </c>
      <c r="AI1111" s="0" t="s">
        <v>9852</v>
      </c>
      <c r="AJ1111" s="0" t="s">
        <v>9851</v>
      </c>
      <c r="AK1111" s="0" t="s">
        <v>9852</v>
      </c>
      <c r="AL1111" s="0" t="s">
        <v>7055</v>
      </c>
    </row>
    <row customHeight="1" ht="11.25">
      <c r="A1112" s="0" t="s">
        <v>22</v>
      </c>
      <c r="B1112" s="0" t="s">
        <v>48</v>
      </c>
      <c r="C1112" s="0" t="s">
        <v>50</v>
      </c>
      <c r="D1112" s="0" t="s">
        <v>22</v>
      </c>
      <c r="E1112" s="0" t="s">
        <v>9846</v>
      </c>
      <c r="F1112" s="0" t="s">
        <v>4556</v>
      </c>
      <c r="G1112" s="0" t="s">
        <v>186</v>
      </c>
      <c r="H1112" s="0" t="s">
        <v>186</v>
      </c>
      <c r="I1112" s="0" t="s">
        <v>187</v>
      </c>
      <c r="J1112" s="0" t="s">
        <v>4641</v>
      </c>
      <c r="K1112" s="0" t="s">
        <v>4642</v>
      </c>
      <c r="L1112" s="0" t="s">
        <v>9847</v>
      </c>
      <c r="M1112" s="0" t="s">
        <v>9848</v>
      </c>
      <c r="N1112" s="0" t="s">
        <v>137</v>
      </c>
      <c r="O1112" s="0" t="s">
        <v>186</v>
      </c>
      <c r="P1112" s="0" t="s">
        <v>186</v>
      </c>
      <c r="Q1112" s="0" t="s">
        <v>187</v>
      </c>
      <c r="R1112" s="0" t="s">
        <v>4641</v>
      </c>
      <c r="S1112" s="0" t="s">
        <v>4642</v>
      </c>
      <c r="T1112" s="0" t="s">
        <v>7043</v>
      </c>
      <c r="U1112" s="0" t="s">
        <v>7044</v>
      </c>
      <c r="V1112" s="0" t="s">
        <v>764</v>
      </c>
      <c r="W1112" s="0" t="s">
        <v>7045</v>
      </c>
      <c r="X1112" s="0" t="s">
        <v>7046</v>
      </c>
      <c r="Y1112" s="0" t="s">
        <v>7044</v>
      </c>
      <c r="Z1112" s="0" t="s">
        <v>9849</v>
      </c>
      <c r="AA1112" s="0" t="s">
        <v>7566</v>
      </c>
      <c r="AB1112" s="0" t="s">
        <v>9850</v>
      </c>
      <c r="AC1112" s="0" t="s">
        <v>62</v>
      </c>
      <c r="AD1112" s="0" t="s">
        <v>62</v>
      </c>
      <c r="AE1112" s="0" t="s">
        <v>62</v>
      </c>
      <c r="AF1112" s="0" t="s">
        <v>9851</v>
      </c>
      <c r="AG1112" s="0" t="s">
        <v>9852</v>
      </c>
      <c r="AH1112" s="0" t="s">
        <v>9851</v>
      </c>
      <c r="AI1112" s="0" t="s">
        <v>9852</v>
      </c>
      <c r="AJ1112" s="0" t="s">
        <v>9851</v>
      </c>
      <c r="AK1112" s="0" t="s">
        <v>9852</v>
      </c>
      <c r="AL1112" s="0" t="s">
        <v>7055</v>
      </c>
    </row>
    <row customHeight="1" ht="11.25">
      <c r="A1113" s="0" t="s">
        <v>22</v>
      </c>
      <c r="B1113" s="0" t="s">
        <v>48</v>
      </c>
      <c r="C1113" s="0" t="s">
        <v>50</v>
      </c>
      <c r="D1113" s="0" t="s">
        <v>22</v>
      </c>
      <c r="E1113" s="0" t="s">
        <v>9853</v>
      </c>
      <c r="F1113" s="0" t="s">
        <v>4556</v>
      </c>
      <c r="G1113" s="0" t="s">
        <v>186</v>
      </c>
      <c r="H1113" s="0" t="s">
        <v>186</v>
      </c>
      <c r="I1113" s="0" t="s">
        <v>187</v>
      </c>
      <c r="J1113" s="0" t="s">
        <v>4641</v>
      </c>
      <c r="K1113" s="0" t="s">
        <v>4642</v>
      </c>
      <c r="L1113" s="0" t="s">
        <v>8300</v>
      </c>
      <c r="M1113" s="0" t="s">
        <v>140</v>
      </c>
      <c r="N1113" s="0" t="s">
        <v>137</v>
      </c>
      <c r="O1113" s="0" t="s">
        <v>186</v>
      </c>
      <c r="P1113" s="0" t="s">
        <v>186</v>
      </c>
      <c r="Q1113" s="0" t="s">
        <v>187</v>
      </c>
      <c r="R1113" s="0" t="s">
        <v>4641</v>
      </c>
      <c r="S1113" s="0" t="s">
        <v>4642</v>
      </c>
      <c r="T1113" s="0" t="s">
        <v>7101</v>
      </c>
      <c r="U1113" s="0" t="s">
        <v>7102</v>
      </c>
      <c r="V1113" s="0" t="s">
        <v>764</v>
      </c>
      <c r="W1113" s="0" t="s">
        <v>7045</v>
      </c>
      <c r="X1113" s="0" t="s">
        <v>7103</v>
      </c>
      <c r="Y1113" s="0" t="s">
        <v>7102</v>
      </c>
      <c r="Z1113" s="0" t="s">
        <v>9854</v>
      </c>
      <c r="AA1113" s="0" t="s">
        <v>9855</v>
      </c>
      <c r="AB1113" s="0" t="s">
        <v>9856</v>
      </c>
      <c r="AC1113" s="0" t="s">
        <v>62</v>
      </c>
      <c r="AD1113" s="0" t="s">
        <v>62</v>
      </c>
      <c r="AE1113" s="0" t="s">
        <v>62</v>
      </c>
      <c r="AF1113" s="0" t="s">
        <v>5220</v>
      </c>
      <c r="AG1113" s="0" t="s">
        <v>9857</v>
      </c>
      <c r="AH1113" s="0" t="s">
        <v>5220</v>
      </c>
      <c r="AI1113" s="0" t="s">
        <v>9857</v>
      </c>
      <c r="AJ1113" s="0" t="s">
        <v>5220</v>
      </c>
      <c r="AK1113" s="0" t="s">
        <v>9857</v>
      </c>
      <c r="AL1113" s="0" t="s">
        <v>7055</v>
      </c>
    </row>
    <row customHeight="1" ht="11.25">
      <c r="A1114" s="0" t="s">
        <v>22</v>
      </c>
      <c r="B1114" s="0" t="s">
        <v>48</v>
      </c>
      <c r="C1114" s="0" t="s">
        <v>50</v>
      </c>
      <c r="D1114" s="0" t="s">
        <v>22</v>
      </c>
      <c r="E1114" s="0" t="s">
        <v>9853</v>
      </c>
      <c r="F1114" s="0" t="s">
        <v>4556</v>
      </c>
      <c r="G1114" s="0" t="s">
        <v>186</v>
      </c>
      <c r="H1114" s="0" t="s">
        <v>186</v>
      </c>
      <c r="I1114" s="0" t="s">
        <v>187</v>
      </c>
      <c r="J1114" s="0" t="s">
        <v>4641</v>
      </c>
      <c r="K1114" s="0" t="s">
        <v>4642</v>
      </c>
      <c r="L1114" s="0" t="s">
        <v>8300</v>
      </c>
      <c r="M1114" s="0" t="s">
        <v>140</v>
      </c>
      <c r="N1114" s="0" t="s">
        <v>137</v>
      </c>
      <c r="O1114" s="0" t="s">
        <v>186</v>
      </c>
      <c r="P1114" s="0" t="s">
        <v>186</v>
      </c>
      <c r="Q1114" s="0" t="s">
        <v>187</v>
      </c>
      <c r="R1114" s="0" t="s">
        <v>4641</v>
      </c>
      <c r="S1114" s="0" t="s">
        <v>4642</v>
      </c>
      <c r="T1114" s="0" t="s">
        <v>7101</v>
      </c>
      <c r="U1114" s="0" t="s">
        <v>7102</v>
      </c>
      <c r="V1114" s="0" t="s">
        <v>764</v>
      </c>
      <c r="W1114" s="0" t="s">
        <v>7045</v>
      </c>
      <c r="X1114" s="0" t="s">
        <v>7103</v>
      </c>
      <c r="Y1114" s="0" t="s">
        <v>7102</v>
      </c>
      <c r="Z1114" s="0" t="s">
        <v>9854</v>
      </c>
      <c r="AA1114" s="0" t="s">
        <v>9855</v>
      </c>
      <c r="AB1114" s="0" t="s">
        <v>9856</v>
      </c>
      <c r="AC1114" s="0" t="s">
        <v>62</v>
      </c>
      <c r="AD1114" s="0" t="s">
        <v>62</v>
      </c>
      <c r="AE1114" s="0" t="s">
        <v>62</v>
      </c>
      <c r="AF1114" s="0" t="s">
        <v>5220</v>
      </c>
      <c r="AG1114" s="0" t="s">
        <v>9857</v>
      </c>
      <c r="AH1114" s="0" t="s">
        <v>5220</v>
      </c>
      <c r="AI1114" s="0" t="s">
        <v>9858</v>
      </c>
      <c r="AJ1114" s="0" t="s">
        <v>5220</v>
      </c>
      <c r="AK1114" s="0" t="s">
        <v>9858</v>
      </c>
      <c r="AL1114" s="0" t="s">
        <v>7055</v>
      </c>
    </row>
    <row customHeight="1" ht="11.25">
      <c r="A1115" s="0" t="s">
        <v>22</v>
      </c>
      <c r="B1115" s="0" t="s">
        <v>48</v>
      </c>
      <c r="C1115" s="0" t="s">
        <v>50</v>
      </c>
      <c r="D1115" s="0" t="s">
        <v>22</v>
      </c>
      <c r="E1115" s="0" t="s">
        <v>7062</v>
      </c>
      <c r="F1115" s="0" t="s">
        <v>4556</v>
      </c>
      <c r="G1115" s="0" t="s">
        <v>191</v>
      </c>
      <c r="H1115" s="0" t="s">
        <v>191</v>
      </c>
      <c r="I1115" s="0" t="s">
        <v>192</v>
      </c>
      <c r="J1115" s="0" t="s">
        <v>9859</v>
      </c>
      <c r="K1115" s="0" t="s">
        <v>9860</v>
      </c>
      <c r="L1115" s="0" t="s">
        <v>4577</v>
      </c>
      <c r="M1115" s="0" t="s">
        <v>135</v>
      </c>
      <c r="N1115" s="0" t="s">
        <v>137</v>
      </c>
      <c r="O1115" s="0" t="s">
        <v>191</v>
      </c>
      <c r="P1115" s="0" t="s">
        <v>191</v>
      </c>
      <c r="Q1115" s="0" t="s">
        <v>192</v>
      </c>
      <c r="R1115" s="0" t="s">
        <v>9859</v>
      </c>
      <c r="S1115" s="0" t="s">
        <v>9860</v>
      </c>
      <c r="T1115" s="0" t="s">
        <v>7043</v>
      </c>
      <c r="U1115" s="0" t="s">
        <v>7044</v>
      </c>
      <c r="V1115" s="0" t="s">
        <v>764</v>
      </c>
      <c r="W1115" s="0" t="s">
        <v>7045</v>
      </c>
      <c r="X1115" s="0" t="s">
        <v>7046</v>
      </c>
      <c r="Y1115" s="0" t="s">
        <v>7044</v>
      </c>
      <c r="Z1115" s="0" t="s">
        <v>9861</v>
      </c>
      <c r="AA1115" s="0" t="s">
        <v>9862</v>
      </c>
      <c r="AB1115" s="0" t="s">
        <v>9863</v>
      </c>
      <c r="AC1115" s="0" t="s">
        <v>62</v>
      </c>
      <c r="AD1115" s="0" t="s">
        <v>62</v>
      </c>
      <c r="AE1115" s="0" t="s">
        <v>62</v>
      </c>
      <c r="AF1115" s="0" t="s">
        <v>7124</v>
      </c>
      <c r="AG1115" s="0" t="s">
        <v>8458</v>
      </c>
      <c r="AH1115" s="0" t="s">
        <v>7274</v>
      </c>
      <c r="AI1115" s="0" t="s">
        <v>8458</v>
      </c>
      <c r="AJ1115" s="0" t="s">
        <v>7274</v>
      </c>
      <c r="AK1115" s="0" t="s">
        <v>8458</v>
      </c>
      <c r="AL1115" s="0" t="s">
        <v>7061</v>
      </c>
    </row>
    <row customHeight="1" ht="11.25">
      <c r="A1116" s="0" t="s">
        <v>22</v>
      </c>
      <c r="B1116" s="0" t="s">
        <v>48</v>
      </c>
      <c r="C1116" s="0" t="s">
        <v>50</v>
      </c>
      <c r="D1116" s="0" t="s">
        <v>22</v>
      </c>
      <c r="E1116" s="0" t="s">
        <v>7235</v>
      </c>
      <c r="F1116" s="0" t="s">
        <v>4556</v>
      </c>
      <c r="G1116" s="0" t="s">
        <v>191</v>
      </c>
      <c r="H1116" s="0" t="s">
        <v>191</v>
      </c>
      <c r="I1116" s="0" t="s">
        <v>192</v>
      </c>
      <c r="J1116" s="0" t="s">
        <v>9864</v>
      </c>
      <c r="K1116" s="0" t="s">
        <v>9865</v>
      </c>
      <c r="L1116" s="0" t="s">
        <v>7100</v>
      </c>
      <c r="M1116" s="0" t="s">
        <v>7553</v>
      </c>
      <c r="N1116" s="0" t="s">
        <v>137</v>
      </c>
      <c r="O1116" s="0" t="s">
        <v>191</v>
      </c>
      <c r="P1116" s="0" t="s">
        <v>191</v>
      </c>
      <c r="Q1116" s="0" t="s">
        <v>192</v>
      </c>
      <c r="R1116" s="0" t="s">
        <v>9864</v>
      </c>
      <c r="S1116" s="0" t="s">
        <v>9865</v>
      </c>
      <c r="T1116" s="0" t="s">
        <v>7043</v>
      </c>
      <c r="U1116" s="0" t="s">
        <v>7044</v>
      </c>
      <c r="V1116" s="0" t="s">
        <v>764</v>
      </c>
      <c r="W1116" s="0" t="s">
        <v>7045</v>
      </c>
      <c r="X1116" s="0" t="s">
        <v>7046</v>
      </c>
      <c r="Y1116" s="0" t="s">
        <v>7044</v>
      </c>
      <c r="Z1116" s="0" t="s">
        <v>9866</v>
      </c>
      <c r="AA1116" s="0" t="s">
        <v>9867</v>
      </c>
      <c r="AB1116" s="0" t="s">
        <v>7283</v>
      </c>
      <c r="AC1116" s="0" t="s">
        <v>62</v>
      </c>
      <c r="AD1116" s="0" t="s">
        <v>62</v>
      </c>
      <c r="AE1116" s="0" t="s">
        <v>62</v>
      </c>
      <c r="AF1116" s="0" t="s">
        <v>7087</v>
      </c>
      <c r="AG1116" s="0" t="s">
        <v>9868</v>
      </c>
      <c r="AH1116" s="0" t="s">
        <v>7087</v>
      </c>
      <c r="AI1116" s="0" t="s">
        <v>9868</v>
      </c>
      <c r="AJ1116" s="0" t="s">
        <v>7087</v>
      </c>
      <c r="AK1116" s="0" t="s">
        <v>9868</v>
      </c>
      <c r="AL1116" s="0" t="s">
        <v>7061</v>
      </c>
    </row>
    <row customHeight="1" ht="11.25">
      <c r="A1117" s="0" t="s">
        <v>22</v>
      </c>
      <c r="B1117" s="0" t="s">
        <v>48</v>
      </c>
      <c r="C1117" s="0" t="s">
        <v>50</v>
      </c>
      <c r="D1117" s="0" t="s">
        <v>22</v>
      </c>
      <c r="E1117" s="0" t="s">
        <v>9869</v>
      </c>
      <c r="F1117" s="0" t="s">
        <v>4556</v>
      </c>
      <c r="G1117" s="0" t="s">
        <v>191</v>
      </c>
      <c r="H1117" s="0" t="s">
        <v>191</v>
      </c>
      <c r="I1117" s="0" t="s">
        <v>192</v>
      </c>
      <c r="J1117" s="0" t="s">
        <v>9864</v>
      </c>
      <c r="K1117" s="0" t="s">
        <v>9865</v>
      </c>
      <c r="L1117" s="0" t="s">
        <v>9870</v>
      </c>
      <c r="M1117" s="0" t="s">
        <v>5220</v>
      </c>
      <c r="N1117" s="0" t="s">
        <v>137</v>
      </c>
      <c r="O1117" s="0" t="s">
        <v>191</v>
      </c>
      <c r="P1117" s="0" t="s">
        <v>191</v>
      </c>
      <c r="Q1117" s="0" t="s">
        <v>192</v>
      </c>
      <c r="R1117" s="0" t="s">
        <v>9864</v>
      </c>
      <c r="S1117" s="0" t="s">
        <v>9865</v>
      </c>
      <c r="T1117" s="0" t="s">
        <v>7043</v>
      </c>
      <c r="U1117" s="0" t="s">
        <v>7044</v>
      </c>
      <c r="V1117" s="0" t="s">
        <v>764</v>
      </c>
      <c r="W1117" s="0" t="s">
        <v>7045</v>
      </c>
      <c r="X1117" s="0" t="s">
        <v>7046</v>
      </c>
      <c r="Y1117" s="0" t="s">
        <v>7044</v>
      </c>
      <c r="Z1117" s="0" t="s">
        <v>9866</v>
      </c>
      <c r="AA1117" s="0" t="s">
        <v>9867</v>
      </c>
      <c r="AB1117" s="0" t="s">
        <v>9871</v>
      </c>
      <c r="AC1117" s="0" t="s">
        <v>62</v>
      </c>
      <c r="AD1117" s="0" t="s">
        <v>62</v>
      </c>
      <c r="AE1117" s="0" t="s">
        <v>62</v>
      </c>
      <c r="AF1117" s="0" t="s">
        <v>8624</v>
      </c>
      <c r="AG1117" s="0" t="s">
        <v>9872</v>
      </c>
      <c r="AH1117" s="0" t="s">
        <v>8624</v>
      </c>
      <c r="AI1117" s="0" t="s">
        <v>9872</v>
      </c>
      <c r="AJ1117" s="0" t="s">
        <v>8624</v>
      </c>
      <c r="AK1117" s="0" t="s">
        <v>9872</v>
      </c>
      <c r="AL1117" s="0" t="s">
        <v>7061</v>
      </c>
    </row>
    <row customHeight="1" ht="11.25">
      <c r="A1118" s="0" t="s">
        <v>22</v>
      </c>
      <c r="B1118" s="0" t="s">
        <v>48</v>
      </c>
      <c r="C1118" s="0" t="s">
        <v>50</v>
      </c>
      <c r="D1118" s="0" t="s">
        <v>22</v>
      </c>
      <c r="E1118" s="0" t="s">
        <v>7090</v>
      </c>
      <c r="F1118" s="0" t="s">
        <v>4556</v>
      </c>
      <c r="G1118" s="0" t="s">
        <v>191</v>
      </c>
      <c r="H1118" s="0" t="s">
        <v>191</v>
      </c>
      <c r="I1118" s="0" t="s">
        <v>192</v>
      </c>
      <c r="J1118" s="0" t="s">
        <v>9873</v>
      </c>
      <c r="K1118" s="0" t="s">
        <v>9874</v>
      </c>
      <c r="L1118" s="0" t="s">
        <v>4664</v>
      </c>
      <c r="M1118" s="0" t="s">
        <v>155</v>
      </c>
      <c r="N1118" s="0" t="s">
        <v>137</v>
      </c>
      <c r="O1118" s="0" t="s">
        <v>191</v>
      </c>
      <c r="P1118" s="0" t="s">
        <v>191</v>
      </c>
      <c r="Q1118" s="0" t="s">
        <v>192</v>
      </c>
      <c r="R1118" s="0" t="s">
        <v>9873</v>
      </c>
      <c r="S1118" s="0" t="s">
        <v>9874</v>
      </c>
      <c r="T1118" s="0" t="s">
        <v>7043</v>
      </c>
      <c r="U1118" s="0" t="s">
        <v>7044</v>
      </c>
      <c r="V1118" s="0" t="s">
        <v>764</v>
      </c>
      <c r="W1118" s="0" t="s">
        <v>7045</v>
      </c>
      <c r="X1118" s="0" t="s">
        <v>7046</v>
      </c>
      <c r="Y1118" s="0" t="s">
        <v>7044</v>
      </c>
      <c r="Z1118" s="0" t="s">
        <v>9861</v>
      </c>
      <c r="AA1118" s="0" t="s">
        <v>9862</v>
      </c>
      <c r="AB1118" s="0" t="s">
        <v>9863</v>
      </c>
      <c r="AC1118" s="0" t="s">
        <v>62</v>
      </c>
      <c r="AD1118" s="0" t="s">
        <v>62</v>
      </c>
      <c r="AE1118" s="0" t="s">
        <v>62</v>
      </c>
      <c r="AF1118" s="0" t="s">
        <v>9875</v>
      </c>
      <c r="AG1118" s="0" t="s">
        <v>9876</v>
      </c>
      <c r="AH1118" s="0" t="s">
        <v>9875</v>
      </c>
      <c r="AI1118" s="0" t="s">
        <v>9877</v>
      </c>
      <c r="AJ1118" s="0" t="s">
        <v>9875</v>
      </c>
      <c r="AK1118" s="0" t="s">
        <v>9877</v>
      </c>
      <c r="AL1118" s="0" t="s">
        <v>7061</v>
      </c>
    </row>
    <row customHeight="1" ht="11.25">
      <c r="A1119" s="0" t="s">
        <v>22</v>
      </c>
      <c r="B1119" s="0" t="s">
        <v>48</v>
      </c>
      <c r="C1119" s="0" t="s">
        <v>50</v>
      </c>
      <c r="D1119" s="0" t="s">
        <v>22</v>
      </c>
      <c r="E1119" s="0" t="s">
        <v>7683</v>
      </c>
      <c r="F1119" s="0" t="s">
        <v>4556</v>
      </c>
      <c r="G1119" s="0" t="s">
        <v>191</v>
      </c>
      <c r="H1119" s="0" t="s">
        <v>191</v>
      </c>
      <c r="I1119" s="0" t="s">
        <v>192</v>
      </c>
      <c r="J1119" s="0" t="s">
        <v>9878</v>
      </c>
      <c r="K1119" s="0" t="s">
        <v>9879</v>
      </c>
      <c r="L1119" s="0" t="s">
        <v>9880</v>
      </c>
      <c r="M1119" s="0" t="s">
        <v>4567</v>
      </c>
      <c r="N1119" s="0" t="s">
        <v>137</v>
      </c>
      <c r="O1119" s="0" t="s">
        <v>191</v>
      </c>
      <c r="P1119" s="0" t="s">
        <v>191</v>
      </c>
      <c r="Q1119" s="0" t="s">
        <v>192</v>
      </c>
      <c r="R1119" s="0" t="s">
        <v>9878</v>
      </c>
      <c r="S1119" s="0" t="s">
        <v>9879</v>
      </c>
      <c r="T1119" s="0" t="s">
        <v>7043</v>
      </c>
      <c r="U1119" s="0" t="s">
        <v>7044</v>
      </c>
      <c r="V1119" s="0" t="s">
        <v>764</v>
      </c>
      <c r="W1119" s="0" t="s">
        <v>7045</v>
      </c>
      <c r="X1119" s="0" t="s">
        <v>7046</v>
      </c>
      <c r="Y1119" s="0" t="s">
        <v>7044</v>
      </c>
      <c r="Z1119" s="0" t="s">
        <v>9881</v>
      </c>
      <c r="AA1119" s="0" t="s">
        <v>9882</v>
      </c>
      <c r="AB1119" s="0" t="s">
        <v>9883</v>
      </c>
      <c r="AC1119" s="0" t="s">
        <v>62</v>
      </c>
      <c r="AD1119" s="0" t="s">
        <v>62</v>
      </c>
      <c r="AE1119" s="0" t="s">
        <v>62</v>
      </c>
      <c r="AF1119" s="0" t="s">
        <v>8636</v>
      </c>
      <c r="AG1119" s="0" t="s">
        <v>5733</v>
      </c>
      <c r="AH1119" s="0" t="s">
        <v>8636</v>
      </c>
      <c r="AI1119" s="0" t="s">
        <v>5733</v>
      </c>
      <c r="AJ1119" s="0" t="s">
        <v>8636</v>
      </c>
      <c r="AK1119" s="0" t="s">
        <v>5733</v>
      </c>
      <c r="AL1119" s="0" t="s">
        <v>7055</v>
      </c>
    </row>
    <row customHeight="1" ht="11.25">
      <c r="A1120" s="0" t="s">
        <v>22</v>
      </c>
      <c r="B1120" s="0" t="s">
        <v>48</v>
      </c>
      <c r="C1120" s="0" t="s">
        <v>50</v>
      </c>
      <c r="D1120" s="0" t="s">
        <v>22</v>
      </c>
      <c r="E1120" s="0" t="s">
        <v>9884</v>
      </c>
      <c r="F1120" s="0" t="s">
        <v>4556</v>
      </c>
      <c r="G1120" s="0" t="s">
        <v>191</v>
      </c>
      <c r="H1120" s="0" t="s">
        <v>191</v>
      </c>
      <c r="I1120" s="0" t="s">
        <v>192</v>
      </c>
      <c r="J1120" s="0" t="s">
        <v>9885</v>
      </c>
      <c r="K1120" s="0" t="s">
        <v>9886</v>
      </c>
      <c r="L1120" s="0" t="s">
        <v>4590</v>
      </c>
      <c r="M1120" s="0" t="s">
        <v>4590</v>
      </c>
      <c r="N1120" s="0" t="s">
        <v>137</v>
      </c>
      <c r="O1120" s="0" t="s">
        <v>191</v>
      </c>
      <c r="P1120" s="0" t="s">
        <v>191</v>
      </c>
      <c r="Q1120" s="0" t="s">
        <v>192</v>
      </c>
      <c r="R1120" s="0" t="s">
        <v>9885</v>
      </c>
      <c r="S1120" s="0" t="s">
        <v>9886</v>
      </c>
      <c r="T1120" s="0" t="s">
        <v>7101</v>
      </c>
      <c r="U1120" s="0" t="s">
        <v>7481</v>
      </c>
      <c r="V1120" s="0" t="s">
        <v>764</v>
      </c>
      <c r="W1120" s="0" t="s">
        <v>7045</v>
      </c>
      <c r="X1120" s="0" t="s">
        <v>7281</v>
      </c>
      <c r="Y1120" s="0" t="s">
        <v>7990</v>
      </c>
      <c r="Z1120" s="0" t="s">
        <v>4590</v>
      </c>
      <c r="AA1120" s="0" t="s">
        <v>8561</v>
      </c>
      <c r="AB1120" s="0" t="s">
        <v>7283</v>
      </c>
      <c r="AC1120" s="0" t="s">
        <v>62</v>
      </c>
      <c r="AD1120" s="0" t="s">
        <v>62</v>
      </c>
      <c r="AE1120" s="0" t="s">
        <v>62</v>
      </c>
      <c r="AF1120" s="0" t="s">
        <v>7189</v>
      </c>
      <c r="AG1120" s="0" t="s">
        <v>7953</v>
      </c>
      <c r="AH1120" s="0" t="s">
        <v>7189</v>
      </c>
      <c r="AI1120" s="0" t="s">
        <v>7953</v>
      </c>
      <c r="AJ1120" s="0" t="s">
        <v>7189</v>
      </c>
      <c r="AK1120" s="0" t="s">
        <v>7953</v>
      </c>
      <c r="AL1120" s="0" t="s">
        <v>7061</v>
      </c>
    </row>
    <row customHeight="1" ht="11.25">
      <c r="A1121" s="0" t="s">
        <v>22</v>
      </c>
      <c r="B1121" s="0" t="s">
        <v>48</v>
      </c>
      <c r="C1121" s="0" t="s">
        <v>50</v>
      </c>
      <c r="D1121" s="0" t="s">
        <v>22</v>
      </c>
      <c r="E1121" s="0" t="s">
        <v>9887</v>
      </c>
      <c r="F1121" s="0" t="s">
        <v>8396</v>
      </c>
      <c r="G1121" s="0" t="s">
        <v>191</v>
      </c>
      <c r="H1121" s="0" t="s">
        <v>191</v>
      </c>
      <c r="I1121" s="0" t="s">
        <v>192</v>
      </c>
      <c r="J1121" s="0" t="s">
        <v>9885</v>
      </c>
      <c r="K1121" s="0" t="s">
        <v>9886</v>
      </c>
      <c r="L1121" s="0" t="s">
        <v>9888</v>
      </c>
      <c r="M1121" s="0" t="s">
        <v>137</v>
      </c>
      <c r="N1121" s="0" t="s">
        <v>137</v>
      </c>
      <c r="O1121" s="0" t="s">
        <v>191</v>
      </c>
      <c r="P1121" s="0" t="s">
        <v>191</v>
      </c>
      <c r="Q1121" s="0" t="s">
        <v>192</v>
      </c>
      <c r="R1121" s="0" t="s">
        <v>9885</v>
      </c>
      <c r="S1121" s="0" t="s">
        <v>9886</v>
      </c>
      <c r="T1121" s="0" t="s">
        <v>7043</v>
      </c>
      <c r="U1121" s="0" t="s">
        <v>7044</v>
      </c>
      <c r="V1121" s="0" t="s">
        <v>764</v>
      </c>
      <c r="W1121" s="0" t="s">
        <v>7045</v>
      </c>
      <c r="X1121" s="0" t="s">
        <v>7046</v>
      </c>
      <c r="Y1121" s="0" t="s">
        <v>7044</v>
      </c>
      <c r="Z1121" s="0" t="s">
        <v>9889</v>
      </c>
      <c r="AA1121" s="0" t="s">
        <v>9890</v>
      </c>
      <c r="AB1121" s="0" t="s">
        <v>9891</v>
      </c>
      <c r="AC1121" s="0" t="s">
        <v>19</v>
      </c>
      <c r="AD1121" s="0" t="s">
        <v>62</v>
      </c>
      <c r="AE1121" s="0" t="s">
        <v>62</v>
      </c>
      <c r="AF1121" s="0" t="s">
        <v>22</v>
      </c>
      <c r="AG1121" s="0" t="s">
        <v>22</v>
      </c>
      <c r="AH1121" s="0" t="s">
        <v>5835</v>
      </c>
      <c r="AI1121" s="0" t="s">
        <v>9892</v>
      </c>
      <c r="AJ1121" s="0" t="s">
        <v>5835</v>
      </c>
      <c r="AK1121" s="0" t="s">
        <v>9892</v>
      </c>
      <c r="AL1121" s="0" t="s">
        <v>22</v>
      </c>
    </row>
    <row customHeight="1" ht="11.25">
      <c r="A1122" s="0" t="s">
        <v>22</v>
      </c>
      <c r="B1122" s="0" t="s">
        <v>48</v>
      </c>
      <c r="C1122" s="0" t="s">
        <v>50</v>
      </c>
      <c r="D1122" s="0" t="s">
        <v>22</v>
      </c>
      <c r="E1122" s="0" t="s">
        <v>9893</v>
      </c>
      <c r="F1122" s="0" t="s">
        <v>4556</v>
      </c>
      <c r="G1122" s="0" t="s">
        <v>191</v>
      </c>
      <c r="H1122" s="0" t="s">
        <v>191</v>
      </c>
      <c r="I1122" s="0" t="s">
        <v>192</v>
      </c>
      <c r="J1122" s="0" t="s">
        <v>9885</v>
      </c>
      <c r="K1122" s="0" t="s">
        <v>9886</v>
      </c>
      <c r="L1122" s="0" t="s">
        <v>9894</v>
      </c>
      <c r="M1122" s="0" t="s">
        <v>9275</v>
      </c>
      <c r="N1122" s="0" t="s">
        <v>137</v>
      </c>
      <c r="O1122" s="0" t="s">
        <v>191</v>
      </c>
      <c r="P1122" s="0" t="s">
        <v>191</v>
      </c>
      <c r="Q1122" s="0" t="s">
        <v>192</v>
      </c>
      <c r="R1122" s="0" t="s">
        <v>9885</v>
      </c>
      <c r="S1122" s="0" t="s">
        <v>9886</v>
      </c>
      <c r="T1122" s="0" t="s">
        <v>7043</v>
      </c>
      <c r="U1122" s="0" t="s">
        <v>7044</v>
      </c>
      <c r="V1122" s="0" t="s">
        <v>764</v>
      </c>
      <c r="W1122" s="0" t="s">
        <v>7045</v>
      </c>
      <c r="X1122" s="0" t="s">
        <v>7046</v>
      </c>
      <c r="Y1122" s="0" t="s">
        <v>7044</v>
      </c>
      <c r="Z1122" s="0" t="s">
        <v>9895</v>
      </c>
      <c r="AA1122" s="0" t="s">
        <v>9890</v>
      </c>
      <c r="AB1122" s="0" t="s">
        <v>9891</v>
      </c>
      <c r="AC1122" s="0" t="s">
        <v>62</v>
      </c>
      <c r="AD1122" s="0" t="s">
        <v>62</v>
      </c>
      <c r="AE1122" s="0" t="s">
        <v>62</v>
      </c>
      <c r="AF1122" s="0" t="s">
        <v>9896</v>
      </c>
      <c r="AG1122" s="0" t="s">
        <v>9897</v>
      </c>
      <c r="AH1122" s="0" t="s">
        <v>9896</v>
      </c>
      <c r="AI1122" s="0" t="s">
        <v>9897</v>
      </c>
      <c r="AJ1122" s="0" t="s">
        <v>9896</v>
      </c>
      <c r="AK1122" s="0" t="s">
        <v>9897</v>
      </c>
      <c r="AL1122" s="0" t="s">
        <v>7061</v>
      </c>
    </row>
    <row customHeight="1" ht="11.25">
      <c r="A1123" s="0" t="s">
        <v>22</v>
      </c>
      <c r="B1123" s="0" t="s">
        <v>48</v>
      </c>
      <c r="C1123" s="0" t="s">
        <v>50</v>
      </c>
      <c r="D1123" s="0" t="s">
        <v>22</v>
      </c>
      <c r="E1123" s="0" t="s">
        <v>9898</v>
      </c>
      <c r="F1123" s="0" t="s">
        <v>4556</v>
      </c>
      <c r="G1123" s="0" t="s">
        <v>191</v>
      </c>
      <c r="H1123" s="0" t="s">
        <v>191</v>
      </c>
      <c r="I1123" s="0" t="s">
        <v>192</v>
      </c>
      <c r="J1123" s="0" t="s">
        <v>9885</v>
      </c>
      <c r="K1123" s="0" t="s">
        <v>9886</v>
      </c>
      <c r="L1123" s="0" t="s">
        <v>9899</v>
      </c>
      <c r="M1123" s="0" t="s">
        <v>7553</v>
      </c>
      <c r="N1123" s="0" t="s">
        <v>137</v>
      </c>
      <c r="O1123" s="0" t="s">
        <v>191</v>
      </c>
      <c r="P1123" s="0" t="s">
        <v>191</v>
      </c>
      <c r="Q1123" s="0" t="s">
        <v>192</v>
      </c>
      <c r="R1123" s="0" t="s">
        <v>9885</v>
      </c>
      <c r="S1123" s="0" t="s">
        <v>9886</v>
      </c>
      <c r="T1123" s="0" t="s">
        <v>7043</v>
      </c>
      <c r="U1123" s="0" t="s">
        <v>7044</v>
      </c>
      <c r="V1123" s="0" t="s">
        <v>764</v>
      </c>
      <c r="W1123" s="0" t="s">
        <v>7045</v>
      </c>
      <c r="X1123" s="0" t="s">
        <v>7046</v>
      </c>
      <c r="Y1123" s="0" t="s">
        <v>7044</v>
      </c>
      <c r="Z1123" s="0" t="s">
        <v>9895</v>
      </c>
      <c r="AA1123" s="0" t="s">
        <v>9890</v>
      </c>
      <c r="AB1123" s="0" t="s">
        <v>9891</v>
      </c>
      <c r="AC1123" s="0" t="s">
        <v>62</v>
      </c>
      <c r="AD1123" s="0" t="s">
        <v>62</v>
      </c>
      <c r="AE1123" s="0" t="s">
        <v>62</v>
      </c>
      <c r="AF1123" s="0" t="s">
        <v>933</v>
      </c>
      <c r="AG1123" s="0" t="s">
        <v>9900</v>
      </c>
      <c r="AH1123" s="0" t="s">
        <v>933</v>
      </c>
      <c r="AI1123" s="0" t="s">
        <v>9900</v>
      </c>
      <c r="AJ1123" s="0" t="s">
        <v>933</v>
      </c>
      <c r="AK1123" s="0" t="s">
        <v>9900</v>
      </c>
      <c r="AL1123" s="0" t="s">
        <v>7061</v>
      </c>
    </row>
    <row customHeight="1" ht="11.25">
      <c r="A1124" s="0" t="s">
        <v>22</v>
      </c>
      <c r="B1124" s="0" t="s">
        <v>48</v>
      </c>
      <c r="C1124" s="0" t="s">
        <v>50</v>
      </c>
      <c r="D1124" s="0" t="s">
        <v>22</v>
      </c>
      <c r="E1124" s="0" t="s">
        <v>9901</v>
      </c>
      <c r="F1124" s="0" t="s">
        <v>4556</v>
      </c>
      <c r="G1124" s="0" t="s">
        <v>191</v>
      </c>
      <c r="H1124" s="0" t="s">
        <v>191</v>
      </c>
      <c r="I1124" s="0" t="s">
        <v>192</v>
      </c>
      <c r="J1124" s="0" t="s">
        <v>9902</v>
      </c>
      <c r="K1124" s="0" t="s">
        <v>9903</v>
      </c>
      <c r="L1124" s="0" t="s">
        <v>7609</v>
      </c>
      <c r="M1124" s="0" t="s">
        <v>8057</v>
      </c>
      <c r="N1124" s="0" t="s">
        <v>137</v>
      </c>
      <c r="O1124" s="0" t="s">
        <v>191</v>
      </c>
      <c r="P1124" s="0" t="s">
        <v>191</v>
      </c>
      <c r="Q1124" s="0" t="s">
        <v>192</v>
      </c>
      <c r="R1124" s="0" t="s">
        <v>9902</v>
      </c>
      <c r="S1124" s="0" t="s">
        <v>9903</v>
      </c>
      <c r="T1124" s="0" t="s">
        <v>7043</v>
      </c>
      <c r="U1124" s="0" t="s">
        <v>7044</v>
      </c>
      <c r="V1124" s="0" t="s">
        <v>764</v>
      </c>
      <c r="W1124" s="0" t="s">
        <v>7045</v>
      </c>
      <c r="X1124" s="0" t="s">
        <v>7046</v>
      </c>
      <c r="Y1124" s="0" t="s">
        <v>7044</v>
      </c>
      <c r="Z1124" s="0" t="s">
        <v>6978</v>
      </c>
      <c r="AA1124" s="0" t="s">
        <v>9904</v>
      </c>
      <c r="AB1124" s="0" t="s">
        <v>9905</v>
      </c>
      <c r="AC1124" s="0" t="s">
        <v>62</v>
      </c>
      <c r="AD1124" s="0" t="s">
        <v>62</v>
      </c>
      <c r="AE1124" s="0" t="s">
        <v>62</v>
      </c>
      <c r="AF1124" s="0" t="s">
        <v>9906</v>
      </c>
      <c r="AG1124" s="0" t="s">
        <v>9038</v>
      </c>
      <c r="AH1124" s="0" t="s">
        <v>933</v>
      </c>
      <c r="AI1124" s="0" t="s">
        <v>9900</v>
      </c>
      <c r="AJ1124" s="0" t="s">
        <v>933</v>
      </c>
      <c r="AK1124" s="0" t="s">
        <v>9900</v>
      </c>
      <c r="AL1124" s="0" t="s">
        <v>7061</v>
      </c>
    </row>
    <row customHeight="1" ht="11.25">
      <c r="A1125" s="0" t="s">
        <v>22</v>
      </c>
      <c r="B1125" s="0" t="s">
        <v>48</v>
      </c>
      <c r="C1125" s="0" t="s">
        <v>50</v>
      </c>
      <c r="D1125" s="0" t="s">
        <v>22</v>
      </c>
      <c r="E1125" s="0" t="s">
        <v>9907</v>
      </c>
      <c r="F1125" s="0" t="s">
        <v>4556</v>
      </c>
      <c r="G1125" s="0" t="s">
        <v>191</v>
      </c>
      <c r="H1125" s="0" t="s">
        <v>191</v>
      </c>
      <c r="I1125" s="0" t="s">
        <v>192</v>
      </c>
      <c r="J1125" s="0" t="s">
        <v>9902</v>
      </c>
      <c r="K1125" s="0" t="s">
        <v>9903</v>
      </c>
      <c r="L1125" s="0" t="s">
        <v>9908</v>
      </c>
      <c r="M1125" s="0" t="s">
        <v>102</v>
      </c>
      <c r="N1125" s="0" t="s">
        <v>137</v>
      </c>
      <c r="O1125" s="0" t="s">
        <v>191</v>
      </c>
      <c r="P1125" s="0" t="s">
        <v>191</v>
      </c>
      <c r="Q1125" s="0" t="s">
        <v>192</v>
      </c>
      <c r="R1125" s="0" t="s">
        <v>9902</v>
      </c>
      <c r="S1125" s="0" t="s">
        <v>9903</v>
      </c>
      <c r="T1125" s="0" t="s">
        <v>7043</v>
      </c>
      <c r="U1125" s="0" t="s">
        <v>7044</v>
      </c>
      <c r="V1125" s="0" t="s">
        <v>764</v>
      </c>
      <c r="W1125" s="0" t="s">
        <v>7045</v>
      </c>
      <c r="X1125" s="0" t="s">
        <v>7046</v>
      </c>
      <c r="Y1125" s="0" t="s">
        <v>7044</v>
      </c>
      <c r="Z1125" s="0" t="s">
        <v>9909</v>
      </c>
      <c r="AA1125" s="0" t="s">
        <v>8156</v>
      </c>
      <c r="AB1125" s="0" t="s">
        <v>9910</v>
      </c>
      <c r="AC1125" s="0" t="s">
        <v>62</v>
      </c>
      <c r="AD1125" s="0" t="s">
        <v>62</v>
      </c>
      <c r="AE1125" s="0" t="s">
        <v>62</v>
      </c>
      <c r="AF1125" s="0" t="s">
        <v>9911</v>
      </c>
      <c r="AG1125" s="0" t="s">
        <v>8523</v>
      </c>
      <c r="AH1125" s="0" t="s">
        <v>9911</v>
      </c>
      <c r="AI1125" s="0" t="s">
        <v>8523</v>
      </c>
      <c r="AJ1125" s="0" t="s">
        <v>9911</v>
      </c>
      <c r="AK1125" s="0" t="s">
        <v>8523</v>
      </c>
      <c r="AL1125" s="0" t="s">
        <v>7061</v>
      </c>
    </row>
    <row customHeight="1" ht="11.25">
      <c r="A1126" s="0" t="s">
        <v>22</v>
      </c>
      <c r="B1126" s="0" t="s">
        <v>48</v>
      </c>
      <c r="C1126" s="0" t="s">
        <v>50</v>
      </c>
      <c r="D1126" s="0" t="s">
        <v>22</v>
      </c>
      <c r="E1126" s="0" t="s">
        <v>9898</v>
      </c>
      <c r="F1126" s="0" t="s">
        <v>4556</v>
      </c>
      <c r="G1126" s="0" t="s">
        <v>191</v>
      </c>
      <c r="H1126" s="0" t="s">
        <v>191</v>
      </c>
      <c r="I1126" s="0" t="s">
        <v>192</v>
      </c>
      <c r="J1126" s="0" t="s">
        <v>9902</v>
      </c>
      <c r="K1126" s="0" t="s">
        <v>9903</v>
      </c>
      <c r="L1126" s="0" t="s">
        <v>9020</v>
      </c>
      <c r="M1126" s="0" t="s">
        <v>7828</v>
      </c>
      <c r="N1126" s="0" t="s">
        <v>137</v>
      </c>
      <c r="O1126" s="0" t="s">
        <v>191</v>
      </c>
      <c r="P1126" s="0" t="s">
        <v>191</v>
      </c>
      <c r="Q1126" s="0" t="s">
        <v>192</v>
      </c>
      <c r="R1126" s="0" t="s">
        <v>9902</v>
      </c>
      <c r="S1126" s="0" t="s">
        <v>9903</v>
      </c>
      <c r="T1126" s="0" t="s">
        <v>7043</v>
      </c>
      <c r="U1126" s="0" t="s">
        <v>7044</v>
      </c>
      <c r="V1126" s="0" t="s">
        <v>764</v>
      </c>
      <c r="W1126" s="0" t="s">
        <v>7045</v>
      </c>
      <c r="X1126" s="0" t="s">
        <v>7046</v>
      </c>
      <c r="Y1126" s="0" t="s">
        <v>7044</v>
      </c>
      <c r="Z1126" s="0" t="s">
        <v>9909</v>
      </c>
      <c r="AA1126" s="0" t="s">
        <v>8156</v>
      </c>
      <c r="AB1126" s="0" t="s">
        <v>9910</v>
      </c>
      <c r="AC1126" s="0" t="s">
        <v>62</v>
      </c>
      <c r="AD1126" s="0" t="s">
        <v>62</v>
      </c>
      <c r="AE1126" s="0" t="s">
        <v>62</v>
      </c>
      <c r="AF1126" s="0" t="s">
        <v>7237</v>
      </c>
      <c r="AG1126" s="0" t="s">
        <v>9912</v>
      </c>
      <c r="AH1126" s="0" t="s">
        <v>7237</v>
      </c>
      <c r="AI1126" s="0" t="s">
        <v>9912</v>
      </c>
      <c r="AJ1126" s="0" t="s">
        <v>7237</v>
      </c>
      <c r="AK1126" s="0" t="s">
        <v>9912</v>
      </c>
      <c r="AL1126" s="0" t="s">
        <v>7061</v>
      </c>
    </row>
    <row customHeight="1" ht="11.25">
      <c r="A1127" s="0" t="s">
        <v>22</v>
      </c>
      <c r="B1127" s="0" t="s">
        <v>48</v>
      </c>
      <c r="C1127" s="0" t="s">
        <v>50</v>
      </c>
      <c r="D1127" s="0" t="s">
        <v>22</v>
      </c>
      <c r="E1127" s="0" t="s">
        <v>9913</v>
      </c>
      <c r="F1127" s="0" t="s">
        <v>4556</v>
      </c>
      <c r="G1127" s="0" t="s">
        <v>191</v>
      </c>
      <c r="H1127" s="0" t="s">
        <v>191</v>
      </c>
      <c r="I1127" s="0" t="s">
        <v>192</v>
      </c>
      <c r="J1127" s="0" t="s">
        <v>9902</v>
      </c>
      <c r="K1127" s="0" t="s">
        <v>9903</v>
      </c>
      <c r="L1127" s="0" t="s">
        <v>7609</v>
      </c>
      <c r="M1127" s="0" t="s">
        <v>9914</v>
      </c>
      <c r="N1127" s="0" t="s">
        <v>137</v>
      </c>
      <c r="O1127" s="0" t="s">
        <v>191</v>
      </c>
      <c r="P1127" s="0" t="s">
        <v>191</v>
      </c>
      <c r="Q1127" s="0" t="s">
        <v>192</v>
      </c>
      <c r="R1127" s="0" t="s">
        <v>9902</v>
      </c>
      <c r="S1127" s="0" t="s">
        <v>9903</v>
      </c>
      <c r="T1127" s="0" t="s">
        <v>7043</v>
      </c>
      <c r="U1127" s="0" t="s">
        <v>7044</v>
      </c>
      <c r="V1127" s="0" t="s">
        <v>764</v>
      </c>
      <c r="W1127" s="0" t="s">
        <v>7045</v>
      </c>
      <c r="X1127" s="0" t="s">
        <v>7046</v>
      </c>
      <c r="Y1127" s="0" t="s">
        <v>7044</v>
      </c>
      <c r="Z1127" s="0" t="s">
        <v>9909</v>
      </c>
      <c r="AA1127" s="0" t="s">
        <v>8156</v>
      </c>
      <c r="AB1127" s="0" t="s">
        <v>9910</v>
      </c>
      <c r="AC1127" s="0" t="s">
        <v>62</v>
      </c>
      <c r="AD1127" s="0" t="s">
        <v>62</v>
      </c>
      <c r="AE1127" s="0" t="s">
        <v>62</v>
      </c>
      <c r="AF1127" s="0" t="s">
        <v>7300</v>
      </c>
      <c r="AG1127" s="0" t="s">
        <v>7326</v>
      </c>
      <c r="AH1127" s="0" t="s">
        <v>7300</v>
      </c>
      <c r="AI1127" s="0" t="s">
        <v>7326</v>
      </c>
      <c r="AJ1127" s="0" t="s">
        <v>7300</v>
      </c>
      <c r="AK1127" s="0" t="s">
        <v>7326</v>
      </c>
      <c r="AL1127" s="0" t="s">
        <v>7061</v>
      </c>
    </row>
    <row customHeight="1" ht="11.25">
      <c r="A1128" s="0" t="s">
        <v>22</v>
      </c>
      <c r="B1128" s="0" t="s">
        <v>48</v>
      </c>
      <c r="C1128" s="0" t="s">
        <v>50</v>
      </c>
      <c r="D1128" s="0" t="s">
        <v>22</v>
      </c>
      <c r="E1128" s="0" t="s">
        <v>7665</v>
      </c>
      <c r="F1128" s="0" t="s">
        <v>4556</v>
      </c>
      <c r="G1128" s="0" t="s">
        <v>191</v>
      </c>
      <c r="H1128" s="0" t="s">
        <v>191</v>
      </c>
      <c r="I1128" s="0" t="s">
        <v>192</v>
      </c>
      <c r="J1128" s="0" t="s">
        <v>9915</v>
      </c>
      <c r="K1128" s="0" t="s">
        <v>9916</v>
      </c>
      <c r="L1128" s="0" t="s">
        <v>8255</v>
      </c>
      <c r="M1128" s="0" t="s">
        <v>9917</v>
      </c>
      <c r="N1128" s="0" t="s">
        <v>137</v>
      </c>
      <c r="O1128" s="0" t="s">
        <v>191</v>
      </c>
      <c r="P1128" s="0" t="s">
        <v>191</v>
      </c>
      <c r="Q1128" s="0" t="s">
        <v>192</v>
      </c>
      <c r="R1128" s="0" t="s">
        <v>9915</v>
      </c>
      <c r="S1128" s="0" t="s">
        <v>9916</v>
      </c>
      <c r="T1128" s="0" t="s">
        <v>7043</v>
      </c>
      <c r="U1128" s="0" t="s">
        <v>7044</v>
      </c>
      <c r="V1128" s="0" t="s">
        <v>764</v>
      </c>
      <c r="W1128" s="0" t="s">
        <v>7045</v>
      </c>
      <c r="X1128" s="0" t="s">
        <v>7046</v>
      </c>
      <c r="Y1128" s="0" t="s">
        <v>7044</v>
      </c>
      <c r="Z1128" s="0" t="s">
        <v>9866</v>
      </c>
      <c r="AA1128" s="0" t="s">
        <v>9867</v>
      </c>
      <c r="AB1128" s="0" t="s">
        <v>7283</v>
      </c>
      <c r="AC1128" s="0" t="s">
        <v>62</v>
      </c>
      <c r="AD1128" s="0" t="s">
        <v>62</v>
      </c>
      <c r="AE1128" s="0" t="s">
        <v>62</v>
      </c>
      <c r="AF1128" s="0" t="s">
        <v>7184</v>
      </c>
      <c r="AG1128" s="0" t="s">
        <v>9918</v>
      </c>
      <c r="AH1128" s="0" t="s">
        <v>7184</v>
      </c>
      <c r="AI1128" s="0" t="s">
        <v>9918</v>
      </c>
      <c r="AJ1128" s="0" t="s">
        <v>7184</v>
      </c>
      <c r="AK1128" s="0" t="s">
        <v>9918</v>
      </c>
      <c r="AL1128" s="0" t="s">
        <v>7061</v>
      </c>
    </row>
    <row customHeight="1" ht="11.25">
      <c r="A1129" s="0" t="s">
        <v>22</v>
      </c>
      <c r="B1129" s="0" t="s">
        <v>48</v>
      </c>
      <c r="C1129" s="0" t="s">
        <v>50</v>
      </c>
      <c r="D1129" s="0" t="s">
        <v>22</v>
      </c>
      <c r="E1129" s="0" t="s">
        <v>9919</v>
      </c>
      <c r="F1129" s="0" t="s">
        <v>4556</v>
      </c>
      <c r="G1129" s="0" t="s">
        <v>191</v>
      </c>
      <c r="H1129" s="0" t="s">
        <v>191</v>
      </c>
      <c r="I1129" s="0" t="s">
        <v>192</v>
      </c>
      <c r="J1129" s="0" t="s">
        <v>9915</v>
      </c>
      <c r="K1129" s="0" t="s">
        <v>9916</v>
      </c>
      <c r="L1129" s="0" t="s">
        <v>9920</v>
      </c>
      <c r="M1129" s="0" t="s">
        <v>135</v>
      </c>
      <c r="N1129" s="0" t="s">
        <v>137</v>
      </c>
      <c r="O1129" s="0" t="s">
        <v>191</v>
      </c>
      <c r="P1129" s="0" t="s">
        <v>191</v>
      </c>
      <c r="Q1129" s="0" t="s">
        <v>192</v>
      </c>
      <c r="R1129" s="0" t="s">
        <v>9915</v>
      </c>
      <c r="S1129" s="0" t="s">
        <v>9916</v>
      </c>
      <c r="T1129" s="0" t="s">
        <v>7101</v>
      </c>
      <c r="U1129" s="0" t="s">
        <v>7102</v>
      </c>
      <c r="V1129" s="0" t="s">
        <v>764</v>
      </c>
      <c r="W1129" s="0" t="s">
        <v>7045</v>
      </c>
      <c r="X1129" s="0" t="s">
        <v>7103</v>
      </c>
      <c r="Y1129" s="0" t="s">
        <v>7102</v>
      </c>
      <c r="Z1129" s="0" t="s">
        <v>9921</v>
      </c>
      <c r="AA1129" s="0" t="s">
        <v>9922</v>
      </c>
      <c r="AB1129" s="0" t="s">
        <v>9923</v>
      </c>
      <c r="AC1129" s="0" t="s">
        <v>62</v>
      </c>
      <c r="AD1129" s="0" t="s">
        <v>62</v>
      </c>
      <c r="AE1129" s="0" t="s">
        <v>62</v>
      </c>
      <c r="AF1129" s="0" t="s">
        <v>7293</v>
      </c>
      <c r="AG1129" s="0" t="s">
        <v>9924</v>
      </c>
      <c r="AH1129" s="0" t="s">
        <v>7293</v>
      </c>
      <c r="AI1129" s="0" t="s">
        <v>9924</v>
      </c>
      <c r="AJ1129" s="0" t="s">
        <v>7293</v>
      </c>
      <c r="AK1129" s="0" t="s">
        <v>9924</v>
      </c>
      <c r="AL1129" s="0" t="s">
        <v>7061</v>
      </c>
    </row>
    <row customHeight="1" ht="11.25">
      <c r="A1130" s="0" t="s">
        <v>22</v>
      </c>
      <c r="B1130" s="0" t="s">
        <v>48</v>
      </c>
      <c r="C1130" s="0" t="s">
        <v>50</v>
      </c>
      <c r="D1130" s="0" t="s">
        <v>22</v>
      </c>
      <c r="E1130" s="0" t="s">
        <v>7665</v>
      </c>
      <c r="F1130" s="0" t="s">
        <v>4556</v>
      </c>
      <c r="G1130" s="0" t="s">
        <v>191</v>
      </c>
      <c r="H1130" s="0" t="s">
        <v>191</v>
      </c>
      <c r="I1130" s="0" t="s">
        <v>192</v>
      </c>
      <c r="J1130" s="0" t="s">
        <v>9925</v>
      </c>
      <c r="K1130" s="0" t="s">
        <v>9926</v>
      </c>
      <c r="L1130" s="0" t="s">
        <v>9927</v>
      </c>
      <c r="M1130" s="0" t="s">
        <v>4643</v>
      </c>
      <c r="N1130" s="0" t="s">
        <v>137</v>
      </c>
      <c r="O1130" s="0" t="s">
        <v>191</v>
      </c>
      <c r="P1130" s="0" t="s">
        <v>191</v>
      </c>
      <c r="Q1130" s="0" t="s">
        <v>192</v>
      </c>
      <c r="R1130" s="0" t="s">
        <v>9925</v>
      </c>
      <c r="S1130" s="0" t="s">
        <v>9926</v>
      </c>
      <c r="T1130" s="0" t="s">
        <v>7043</v>
      </c>
      <c r="U1130" s="0" t="s">
        <v>7044</v>
      </c>
      <c r="V1130" s="0" t="s">
        <v>764</v>
      </c>
      <c r="W1130" s="0" t="s">
        <v>7045</v>
      </c>
      <c r="X1130" s="0" t="s">
        <v>7046</v>
      </c>
      <c r="Y1130" s="0" t="s">
        <v>7044</v>
      </c>
      <c r="Z1130" s="0" t="s">
        <v>9881</v>
      </c>
      <c r="AA1130" s="0" t="s">
        <v>9882</v>
      </c>
      <c r="AB1130" s="0" t="s">
        <v>9883</v>
      </c>
      <c r="AC1130" s="0" t="s">
        <v>62</v>
      </c>
      <c r="AD1130" s="0" t="s">
        <v>62</v>
      </c>
      <c r="AE1130" s="0" t="s">
        <v>62</v>
      </c>
      <c r="AF1130" s="0" t="s">
        <v>7189</v>
      </c>
      <c r="AG1130" s="0" t="s">
        <v>9928</v>
      </c>
      <c r="AH1130" s="0" t="s">
        <v>7189</v>
      </c>
      <c r="AI1130" s="0" t="s">
        <v>9928</v>
      </c>
      <c r="AJ1130" s="0" t="s">
        <v>7189</v>
      </c>
      <c r="AK1130" s="0" t="s">
        <v>9928</v>
      </c>
      <c r="AL1130" s="0" t="s">
        <v>7061</v>
      </c>
    </row>
    <row customHeight="1" ht="11.25">
      <c r="A1131" s="0" t="s">
        <v>22</v>
      </c>
      <c r="B1131" s="0" t="s">
        <v>48</v>
      </c>
      <c r="C1131" s="0" t="s">
        <v>50</v>
      </c>
      <c r="D1131" s="0" t="s">
        <v>22</v>
      </c>
      <c r="E1131" s="0" t="s">
        <v>7079</v>
      </c>
      <c r="F1131" s="0" t="s">
        <v>4556</v>
      </c>
      <c r="G1131" s="0" t="s">
        <v>191</v>
      </c>
      <c r="H1131" s="0" t="s">
        <v>191</v>
      </c>
      <c r="I1131" s="0" t="s">
        <v>192</v>
      </c>
      <c r="J1131" s="0" t="s">
        <v>9925</v>
      </c>
      <c r="K1131" s="0" t="s">
        <v>9926</v>
      </c>
      <c r="L1131" s="0" t="s">
        <v>9929</v>
      </c>
      <c r="M1131" s="0" t="s">
        <v>4590</v>
      </c>
      <c r="N1131" s="0" t="s">
        <v>137</v>
      </c>
      <c r="O1131" s="0" t="s">
        <v>191</v>
      </c>
      <c r="P1131" s="0" t="s">
        <v>191</v>
      </c>
      <c r="Q1131" s="0" t="s">
        <v>192</v>
      </c>
      <c r="R1131" s="0" t="s">
        <v>9925</v>
      </c>
      <c r="S1131" s="0" t="s">
        <v>9926</v>
      </c>
      <c r="T1131" s="0" t="s">
        <v>7043</v>
      </c>
      <c r="U1131" s="0" t="s">
        <v>7044</v>
      </c>
      <c r="V1131" s="0" t="s">
        <v>764</v>
      </c>
      <c r="W1131" s="0" t="s">
        <v>7045</v>
      </c>
      <c r="X1131" s="0" t="s">
        <v>7046</v>
      </c>
      <c r="Y1131" s="0" t="s">
        <v>7044</v>
      </c>
      <c r="Z1131" s="0" t="s">
        <v>9930</v>
      </c>
      <c r="AA1131" s="0" t="s">
        <v>9931</v>
      </c>
      <c r="AB1131" s="0" t="s">
        <v>9932</v>
      </c>
      <c r="AC1131" s="0" t="s">
        <v>62</v>
      </c>
      <c r="AD1131" s="0" t="s">
        <v>62</v>
      </c>
      <c r="AE1131" s="0" t="s">
        <v>62</v>
      </c>
      <c r="AF1131" s="0" t="s">
        <v>8218</v>
      </c>
      <c r="AG1131" s="0" t="s">
        <v>9933</v>
      </c>
      <c r="AH1131" s="0" t="s">
        <v>8218</v>
      </c>
      <c r="AI1131" s="0" t="s">
        <v>9933</v>
      </c>
      <c r="AJ1131" s="0" t="s">
        <v>8218</v>
      </c>
      <c r="AK1131" s="0" t="s">
        <v>9933</v>
      </c>
      <c r="AL1131" s="0" t="s">
        <v>7061</v>
      </c>
    </row>
    <row customHeight="1" ht="11.25">
      <c r="A1132" s="0" t="s">
        <v>22</v>
      </c>
      <c r="B1132" s="0" t="s">
        <v>48</v>
      </c>
      <c r="C1132" s="0" t="s">
        <v>50</v>
      </c>
      <c r="D1132" s="0" t="s">
        <v>22</v>
      </c>
      <c r="E1132" s="0" t="s">
        <v>7683</v>
      </c>
      <c r="F1132" s="0" t="s">
        <v>4556</v>
      </c>
      <c r="G1132" s="0" t="s">
        <v>191</v>
      </c>
      <c r="H1132" s="0" t="s">
        <v>191</v>
      </c>
      <c r="I1132" s="0" t="s">
        <v>192</v>
      </c>
      <c r="J1132" s="0" t="s">
        <v>9934</v>
      </c>
      <c r="K1132" s="0" t="s">
        <v>9935</v>
      </c>
      <c r="L1132" s="0" t="s">
        <v>4669</v>
      </c>
      <c r="M1132" s="0" t="s">
        <v>9936</v>
      </c>
      <c r="N1132" s="0" t="s">
        <v>137</v>
      </c>
      <c r="O1132" s="0" t="s">
        <v>191</v>
      </c>
      <c r="P1132" s="0" t="s">
        <v>191</v>
      </c>
      <c r="Q1132" s="0" t="s">
        <v>192</v>
      </c>
      <c r="R1132" s="0" t="s">
        <v>9934</v>
      </c>
      <c r="S1132" s="0" t="s">
        <v>9935</v>
      </c>
      <c r="T1132" s="0" t="s">
        <v>7043</v>
      </c>
      <c r="U1132" s="0" t="s">
        <v>7044</v>
      </c>
      <c r="V1132" s="0" t="s">
        <v>764</v>
      </c>
      <c r="W1132" s="0" t="s">
        <v>7045</v>
      </c>
      <c r="X1132" s="0" t="s">
        <v>7046</v>
      </c>
      <c r="Y1132" s="0" t="s">
        <v>7044</v>
      </c>
      <c r="Z1132" s="0" t="s">
        <v>9937</v>
      </c>
      <c r="AA1132" s="0" t="s">
        <v>8156</v>
      </c>
      <c r="AB1132" s="0" t="s">
        <v>9938</v>
      </c>
      <c r="AC1132" s="0" t="s">
        <v>62</v>
      </c>
      <c r="AD1132" s="0" t="s">
        <v>62</v>
      </c>
      <c r="AE1132" s="0" t="s">
        <v>62</v>
      </c>
      <c r="AF1132" s="0" t="s">
        <v>8793</v>
      </c>
      <c r="AG1132" s="0" t="s">
        <v>9939</v>
      </c>
      <c r="AH1132" s="0" t="s">
        <v>8793</v>
      </c>
      <c r="AI1132" s="0" t="s">
        <v>9939</v>
      </c>
      <c r="AJ1132" s="0" t="s">
        <v>8793</v>
      </c>
      <c r="AK1132" s="0" t="s">
        <v>9939</v>
      </c>
      <c r="AL1132" s="0" t="s">
        <v>7061</v>
      </c>
    </row>
    <row customHeight="1" ht="11.25">
      <c r="A1133" s="0" t="s">
        <v>22</v>
      </c>
      <c r="B1133" s="0" t="s">
        <v>48</v>
      </c>
      <c r="C1133" s="0" t="s">
        <v>50</v>
      </c>
      <c r="D1133" s="0" t="s">
        <v>22</v>
      </c>
      <c r="E1133" s="0" t="s">
        <v>9940</v>
      </c>
      <c r="F1133" s="0" t="s">
        <v>4556</v>
      </c>
      <c r="G1133" s="0" t="s">
        <v>191</v>
      </c>
      <c r="H1133" s="0" t="s">
        <v>191</v>
      </c>
      <c r="I1133" s="0" t="s">
        <v>192</v>
      </c>
      <c r="J1133" s="0" t="s">
        <v>9941</v>
      </c>
      <c r="K1133" s="0" t="s">
        <v>9942</v>
      </c>
      <c r="L1133" s="0" t="s">
        <v>9943</v>
      </c>
      <c r="M1133" s="0" t="s">
        <v>9376</v>
      </c>
      <c r="N1133" s="0" t="s">
        <v>137</v>
      </c>
      <c r="O1133" s="0" t="s">
        <v>191</v>
      </c>
      <c r="P1133" s="0" t="s">
        <v>191</v>
      </c>
      <c r="Q1133" s="0" t="s">
        <v>192</v>
      </c>
      <c r="R1133" s="0" t="s">
        <v>9941</v>
      </c>
      <c r="S1133" s="0" t="s">
        <v>9942</v>
      </c>
      <c r="T1133" s="0" t="s">
        <v>7043</v>
      </c>
      <c r="U1133" s="0" t="s">
        <v>7044</v>
      </c>
      <c r="V1133" s="0" t="s">
        <v>764</v>
      </c>
      <c r="W1133" s="0" t="s">
        <v>7045</v>
      </c>
      <c r="X1133" s="0" t="s">
        <v>7046</v>
      </c>
      <c r="Y1133" s="0" t="s">
        <v>7044</v>
      </c>
      <c r="Z1133" s="0" t="s">
        <v>9944</v>
      </c>
      <c r="AA1133" s="0" t="s">
        <v>9945</v>
      </c>
      <c r="AB1133" s="0" t="s">
        <v>9946</v>
      </c>
      <c r="AC1133" s="0" t="s">
        <v>62</v>
      </c>
      <c r="AD1133" s="0" t="s">
        <v>62</v>
      </c>
      <c r="AE1133" s="0" t="s">
        <v>62</v>
      </c>
      <c r="AF1133" s="0" t="s">
        <v>9594</v>
      </c>
      <c r="AG1133" s="0" t="s">
        <v>9947</v>
      </c>
      <c r="AH1133" s="0" t="s">
        <v>9594</v>
      </c>
      <c r="AI1133" s="0" t="s">
        <v>9947</v>
      </c>
      <c r="AJ1133" s="0" t="s">
        <v>9594</v>
      </c>
      <c r="AK1133" s="0" t="s">
        <v>9947</v>
      </c>
      <c r="AL1133" s="0" t="s">
        <v>7061</v>
      </c>
    </row>
    <row customHeight="1" ht="11.25">
      <c r="A1134" s="0" t="s">
        <v>22</v>
      </c>
      <c r="B1134" s="0" t="s">
        <v>48</v>
      </c>
      <c r="C1134" s="0" t="s">
        <v>50</v>
      </c>
      <c r="D1134" s="0" t="s">
        <v>22</v>
      </c>
      <c r="E1134" s="0" t="s">
        <v>9948</v>
      </c>
      <c r="F1134" s="0" t="s">
        <v>4556</v>
      </c>
      <c r="G1134" s="0" t="s">
        <v>191</v>
      </c>
      <c r="H1134" s="0" t="s">
        <v>191</v>
      </c>
      <c r="I1134" s="0" t="s">
        <v>192</v>
      </c>
      <c r="J1134" s="0" t="s">
        <v>9941</v>
      </c>
      <c r="K1134" s="0" t="s">
        <v>9942</v>
      </c>
      <c r="L1134" s="0" t="s">
        <v>9949</v>
      </c>
      <c r="M1134" s="0" t="s">
        <v>7828</v>
      </c>
      <c r="N1134" s="0" t="s">
        <v>137</v>
      </c>
      <c r="O1134" s="0" t="s">
        <v>191</v>
      </c>
      <c r="P1134" s="0" t="s">
        <v>191</v>
      </c>
      <c r="Q1134" s="0" t="s">
        <v>192</v>
      </c>
      <c r="R1134" s="0" t="s">
        <v>9941</v>
      </c>
      <c r="S1134" s="0" t="s">
        <v>9942</v>
      </c>
      <c r="T1134" s="0" t="s">
        <v>7043</v>
      </c>
      <c r="U1134" s="0" t="s">
        <v>7044</v>
      </c>
      <c r="V1134" s="0" t="s">
        <v>764</v>
      </c>
      <c r="W1134" s="0" t="s">
        <v>7045</v>
      </c>
      <c r="X1134" s="0" t="s">
        <v>7046</v>
      </c>
      <c r="Y1134" s="0" t="s">
        <v>7044</v>
      </c>
      <c r="Z1134" s="0" t="s">
        <v>9944</v>
      </c>
      <c r="AA1134" s="0" t="s">
        <v>9945</v>
      </c>
      <c r="AB1134" s="0" t="s">
        <v>9946</v>
      </c>
      <c r="AC1134" s="0" t="s">
        <v>62</v>
      </c>
      <c r="AD1134" s="0" t="s">
        <v>62</v>
      </c>
      <c r="AE1134" s="0" t="s">
        <v>62</v>
      </c>
      <c r="AF1134" s="0" t="s">
        <v>7087</v>
      </c>
      <c r="AG1134" s="0" t="s">
        <v>9950</v>
      </c>
      <c r="AH1134" s="0" t="s">
        <v>7087</v>
      </c>
      <c r="AI1134" s="0" t="s">
        <v>9950</v>
      </c>
      <c r="AJ1134" s="0" t="s">
        <v>7087</v>
      </c>
      <c r="AK1134" s="0" t="s">
        <v>9950</v>
      </c>
      <c r="AL1134" s="0" t="s">
        <v>7061</v>
      </c>
    </row>
    <row customHeight="1" ht="11.25">
      <c r="A1135" s="0" t="s">
        <v>22</v>
      </c>
      <c r="B1135" s="0" t="s">
        <v>48</v>
      </c>
      <c r="C1135" s="0" t="s">
        <v>50</v>
      </c>
      <c r="D1135" s="0" t="s">
        <v>22</v>
      </c>
      <c r="E1135" s="0" t="s">
        <v>9951</v>
      </c>
      <c r="F1135" s="0" t="s">
        <v>4556</v>
      </c>
      <c r="G1135" s="0" t="s">
        <v>191</v>
      </c>
      <c r="H1135" s="0" t="s">
        <v>191</v>
      </c>
      <c r="I1135" s="0" t="s">
        <v>192</v>
      </c>
      <c r="J1135" s="0" t="s">
        <v>9941</v>
      </c>
      <c r="K1135" s="0" t="s">
        <v>9942</v>
      </c>
      <c r="L1135" s="0" t="s">
        <v>9943</v>
      </c>
      <c r="M1135" s="0" t="s">
        <v>9952</v>
      </c>
      <c r="N1135" s="0" t="s">
        <v>137</v>
      </c>
      <c r="O1135" s="0" t="s">
        <v>191</v>
      </c>
      <c r="P1135" s="0" t="s">
        <v>191</v>
      </c>
      <c r="Q1135" s="0" t="s">
        <v>192</v>
      </c>
      <c r="R1135" s="0" t="s">
        <v>9941</v>
      </c>
      <c r="S1135" s="0" t="s">
        <v>9942</v>
      </c>
      <c r="T1135" s="0" t="s">
        <v>7043</v>
      </c>
      <c r="U1135" s="0" t="s">
        <v>7044</v>
      </c>
      <c r="V1135" s="0" t="s">
        <v>764</v>
      </c>
      <c r="W1135" s="0" t="s">
        <v>7045</v>
      </c>
      <c r="X1135" s="0" t="s">
        <v>7046</v>
      </c>
      <c r="Y1135" s="0" t="s">
        <v>7044</v>
      </c>
      <c r="Z1135" s="0" t="s">
        <v>9944</v>
      </c>
      <c r="AA1135" s="0" t="s">
        <v>9945</v>
      </c>
      <c r="AB1135" s="0" t="s">
        <v>9946</v>
      </c>
      <c r="AC1135" s="0" t="s">
        <v>62</v>
      </c>
      <c r="AD1135" s="0" t="s">
        <v>62</v>
      </c>
      <c r="AE1135" s="0" t="s">
        <v>62</v>
      </c>
      <c r="AF1135" s="0" t="s">
        <v>795</v>
      </c>
      <c r="AG1135" s="0" t="s">
        <v>9953</v>
      </c>
      <c r="AH1135" s="0" t="s">
        <v>795</v>
      </c>
      <c r="AI1135" s="0" t="s">
        <v>9953</v>
      </c>
      <c r="AJ1135" s="0" t="s">
        <v>795</v>
      </c>
      <c r="AK1135" s="0" t="s">
        <v>9953</v>
      </c>
      <c r="AL1135" s="0" t="s">
        <v>7061</v>
      </c>
    </row>
    <row customHeight="1" ht="11.25">
      <c r="A1136" s="0" t="s">
        <v>22</v>
      </c>
      <c r="B1136" s="0" t="s">
        <v>48</v>
      </c>
      <c r="C1136" s="0" t="s">
        <v>50</v>
      </c>
      <c r="D1136" s="0" t="s">
        <v>22</v>
      </c>
      <c r="E1136" s="0" t="s">
        <v>7683</v>
      </c>
      <c r="F1136" s="0" t="s">
        <v>4556</v>
      </c>
      <c r="G1136" s="0" t="s">
        <v>191</v>
      </c>
      <c r="H1136" s="0" t="s">
        <v>191</v>
      </c>
      <c r="I1136" s="0" t="s">
        <v>192</v>
      </c>
      <c r="J1136" s="0" t="s">
        <v>9954</v>
      </c>
      <c r="K1136" s="0" t="s">
        <v>9955</v>
      </c>
      <c r="L1136" s="0" t="s">
        <v>8614</v>
      </c>
      <c r="M1136" s="0" t="s">
        <v>155</v>
      </c>
      <c r="N1136" s="0" t="s">
        <v>137</v>
      </c>
      <c r="O1136" s="0" t="s">
        <v>191</v>
      </c>
      <c r="P1136" s="0" t="s">
        <v>191</v>
      </c>
      <c r="Q1136" s="0" t="s">
        <v>192</v>
      </c>
      <c r="R1136" s="0" t="s">
        <v>9954</v>
      </c>
      <c r="S1136" s="0" t="s">
        <v>9955</v>
      </c>
      <c r="T1136" s="0" t="s">
        <v>7043</v>
      </c>
      <c r="U1136" s="0" t="s">
        <v>7044</v>
      </c>
      <c r="V1136" s="0" t="s">
        <v>764</v>
      </c>
      <c r="W1136" s="0" t="s">
        <v>7045</v>
      </c>
      <c r="X1136" s="0" t="s">
        <v>7046</v>
      </c>
      <c r="Y1136" s="0" t="s">
        <v>7044</v>
      </c>
      <c r="Z1136" s="0" t="s">
        <v>9937</v>
      </c>
      <c r="AA1136" s="0" t="s">
        <v>8156</v>
      </c>
      <c r="AB1136" s="0" t="s">
        <v>9956</v>
      </c>
      <c r="AC1136" s="0" t="s">
        <v>62</v>
      </c>
      <c r="AD1136" s="0" t="s">
        <v>62</v>
      </c>
      <c r="AE1136" s="0" t="s">
        <v>62</v>
      </c>
      <c r="AF1136" s="0" t="s">
        <v>9957</v>
      </c>
      <c r="AG1136" s="0" t="s">
        <v>9958</v>
      </c>
      <c r="AH1136" s="0" t="s">
        <v>9957</v>
      </c>
      <c r="AI1136" s="0" t="s">
        <v>9958</v>
      </c>
      <c r="AJ1136" s="0" t="s">
        <v>9957</v>
      </c>
      <c r="AK1136" s="0" t="s">
        <v>9958</v>
      </c>
      <c r="AL1136" s="0" t="s">
        <v>7061</v>
      </c>
    </row>
    <row customHeight="1" ht="11.25">
      <c r="A1137" s="0" t="s">
        <v>22</v>
      </c>
      <c r="B1137" s="0" t="s">
        <v>48</v>
      </c>
      <c r="C1137" s="0" t="s">
        <v>50</v>
      </c>
      <c r="D1137" s="0" t="s">
        <v>22</v>
      </c>
      <c r="E1137" s="0" t="s">
        <v>7235</v>
      </c>
      <c r="F1137" s="0" t="s">
        <v>4556</v>
      </c>
      <c r="G1137" s="0" t="s">
        <v>6938</v>
      </c>
      <c r="H1137" s="0" t="s">
        <v>6940</v>
      </c>
      <c r="I1137" s="0" t="s">
        <v>6941</v>
      </c>
      <c r="J1137" s="0" t="s">
        <v>9864</v>
      </c>
      <c r="K1137" s="0" t="s">
        <v>9959</v>
      </c>
      <c r="L1137" s="0" t="s">
        <v>7100</v>
      </c>
      <c r="M1137" s="0" t="s">
        <v>7553</v>
      </c>
      <c r="N1137" s="0" t="s">
        <v>137</v>
      </c>
      <c r="O1137" s="0" t="s">
        <v>6938</v>
      </c>
      <c r="P1137" s="0" t="s">
        <v>6940</v>
      </c>
      <c r="Q1137" s="0" t="s">
        <v>6941</v>
      </c>
      <c r="R1137" s="0" t="s">
        <v>9864</v>
      </c>
      <c r="S1137" s="0" t="s">
        <v>9959</v>
      </c>
      <c r="T1137" s="0" t="s">
        <v>7043</v>
      </c>
      <c r="U1137" s="0" t="s">
        <v>7044</v>
      </c>
      <c r="V1137" s="0" t="s">
        <v>764</v>
      </c>
      <c r="W1137" s="0" t="s">
        <v>7045</v>
      </c>
      <c r="X1137" s="0" t="s">
        <v>7046</v>
      </c>
      <c r="Y1137" s="0" t="s">
        <v>7044</v>
      </c>
      <c r="Z1137" s="0" t="s">
        <v>9866</v>
      </c>
      <c r="AA1137" s="0" t="s">
        <v>9867</v>
      </c>
      <c r="AB1137" s="0" t="s">
        <v>7283</v>
      </c>
      <c r="AC1137" s="0" t="s">
        <v>62</v>
      </c>
      <c r="AD1137" s="0" t="s">
        <v>62</v>
      </c>
      <c r="AE1137" s="0" t="s">
        <v>62</v>
      </c>
      <c r="AF1137" s="0" t="s">
        <v>7087</v>
      </c>
      <c r="AG1137" s="0" t="s">
        <v>9868</v>
      </c>
      <c r="AH1137" s="0" t="s">
        <v>9960</v>
      </c>
      <c r="AI1137" s="0" t="s">
        <v>9868</v>
      </c>
      <c r="AJ1137" s="0" t="s">
        <v>9960</v>
      </c>
      <c r="AK1137" s="0" t="s">
        <v>9868</v>
      </c>
      <c r="AL1137" s="0" t="s">
        <v>7061</v>
      </c>
    </row>
    <row customHeight="1" ht="11.25">
      <c r="A1138" s="0" t="s">
        <v>22</v>
      </c>
      <c r="B1138" s="0" t="s">
        <v>48</v>
      </c>
      <c r="C1138" s="0" t="s">
        <v>50</v>
      </c>
      <c r="D1138" s="0" t="s">
        <v>22</v>
      </c>
      <c r="E1138" s="0" t="s">
        <v>9869</v>
      </c>
      <c r="F1138" s="0" t="s">
        <v>4556</v>
      </c>
      <c r="G1138" s="0" t="s">
        <v>6938</v>
      </c>
      <c r="H1138" s="0" t="s">
        <v>6940</v>
      </c>
      <c r="I1138" s="0" t="s">
        <v>6941</v>
      </c>
      <c r="J1138" s="0" t="s">
        <v>9864</v>
      </c>
      <c r="K1138" s="0" t="s">
        <v>9959</v>
      </c>
      <c r="L1138" s="0" t="s">
        <v>9870</v>
      </c>
      <c r="M1138" s="0" t="s">
        <v>5220</v>
      </c>
      <c r="N1138" s="0" t="s">
        <v>137</v>
      </c>
      <c r="O1138" s="0" t="s">
        <v>6938</v>
      </c>
      <c r="P1138" s="0" t="s">
        <v>6940</v>
      </c>
      <c r="Q1138" s="0" t="s">
        <v>6941</v>
      </c>
      <c r="R1138" s="0" t="s">
        <v>9864</v>
      </c>
      <c r="S1138" s="0" t="s">
        <v>9959</v>
      </c>
      <c r="T1138" s="0" t="s">
        <v>7043</v>
      </c>
      <c r="U1138" s="0" t="s">
        <v>7044</v>
      </c>
      <c r="V1138" s="0" t="s">
        <v>764</v>
      </c>
      <c r="W1138" s="0" t="s">
        <v>7045</v>
      </c>
      <c r="X1138" s="0" t="s">
        <v>7046</v>
      </c>
      <c r="Y1138" s="0" t="s">
        <v>7044</v>
      </c>
      <c r="Z1138" s="0" t="s">
        <v>9866</v>
      </c>
      <c r="AA1138" s="0" t="s">
        <v>9867</v>
      </c>
      <c r="AB1138" s="0" t="s">
        <v>9871</v>
      </c>
      <c r="AC1138" s="0" t="s">
        <v>62</v>
      </c>
      <c r="AD1138" s="0" t="s">
        <v>62</v>
      </c>
      <c r="AE1138" s="0" t="s">
        <v>62</v>
      </c>
      <c r="AF1138" s="0" t="s">
        <v>8624</v>
      </c>
      <c r="AG1138" s="0" t="s">
        <v>9872</v>
      </c>
      <c r="AH1138" s="0" t="s">
        <v>9961</v>
      </c>
      <c r="AI1138" s="0" t="s">
        <v>9962</v>
      </c>
      <c r="AJ1138" s="0" t="s">
        <v>9961</v>
      </c>
      <c r="AK1138" s="0" t="s">
        <v>9962</v>
      </c>
      <c r="AL1138" s="0" t="s">
        <v>7061</v>
      </c>
    </row>
    <row customHeight="1" ht="11.25">
      <c r="A1139" s="0" t="s">
        <v>22</v>
      </c>
      <c r="B1139" s="0" t="s">
        <v>48</v>
      </c>
      <c r="C1139" s="0" t="s">
        <v>50</v>
      </c>
      <c r="D1139" s="0" t="s">
        <v>22</v>
      </c>
      <c r="E1139" s="0" t="s">
        <v>7665</v>
      </c>
      <c r="F1139" s="0" t="s">
        <v>4556</v>
      </c>
      <c r="G1139" s="0" t="s">
        <v>6938</v>
      </c>
      <c r="H1139" s="0" t="s">
        <v>6940</v>
      </c>
      <c r="I1139" s="0" t="s">
        <v>6941</v>
      </c>
      <c r="J1139" s="0" t="s">
        <v>9915</v>
      </c>
      <c r="K1139" s="0" t="s">
        <v>9963</v>
      </c>
      <c r="L1139" s="0" t="s">
        <v>8255</v>
      </c>
      <c r="M1139" s="0" t="s">
        <v>9917</v>
      </c>
      <c r="N1139" s="0" t="s">
        <v>137</v>
      </c>
      <c r="O1139" s="0" t="s">
        <v>6938</v>
      </c>
      <c r="P1139" s="0" t="s">
        <v>6940</v>
      </c>
      <c r="Q1139" s="0" t="s">
        <v>6941</v>
      </c>
      <c r="R1139" s="0" t="s">
        <v>9915</v>
      </c>
      <c r="S1139" s="0" t="s">
        <v>9963</v>
      </c>
      <c r="T1139" s="0" t="s">
        <v>7043</v>
      </c>
      <c r="U1139" s="0" t="s">
        <v>7044</v>
      </c>
      <c r="V1139" s="0" t="s">
        <v>764</v>
      </c>
      <c r="W1139" s="0" t="s">
        <v>7045</v>
      </c>
      <c r="X1139" s="0" t="s">
        <v>7046</v>
      </c>
      <c r="Y1139" s="0" t="s">
        <v>7044</v>
      </c>
      <c r="Z1139" s="0" t="s">
        <v>9866</v>
      </c>
      <c r="AA1139" s="0" t="s">
        <v>9867</v>
      </c>
      <c r="AB1139" s="0" t="s">
        <v>7283</v>
      </c>
      <c r="AC1139" s="0" t="s">
        <v>62</v>
      </c>
      <c r="AD1139" s="0" t="s">
        <v>62</v>
      </c>
      <c r="AE1139" s="0" t="s">
        <v>62</v>
      </c>
      <c r="AF1139" s="0" t="s">
        <v>7184</v>
      </c>
      <c r="AG1139" s="0" t="s">
        <v>9918</v>
      </c>
      <c r="AH1139" s="0" t="s">
        <v>7184</v>
      </c>
      <c r="AI1139" s="0" t="s">
        <v>9918</v>
      </c>
      <c r="AJ1139" s="0" t="s">
        <v>7184</v>
      </c>
      <c r="AK1139" s="0" t="s">
        <v>9918</v>
      </c>
      <c r="AL1139" s="0" t="s">
        <v>7061</v>
      </c>
    </row>
    <row customHeight="1" ht="11.25">
      <c r="A1140" s="0" t="s">
        <v>22</v>
      </c>
      <c r="B1140" s="0" t="s">
        <v>48</v>
      </c>
      <c r="C1140" s="0" t="s">
        <v>50</v>
      </c>
      <c r="D1140" s="0" t="s">
        <v>22</v>
      </c>
      <c r="E1140" s="0" t="s">
        <v>9919</v>
      </c>
      <c r="F1140" s="0" t="s">
        <v>4556</v>
      </c>
      <c r="G1140" s="0" t="s">
        <v>6938</v>
      </c>
      <c r="H1140" s="0" t="s">
        <v>6940</v>
      </c>
      <c r="I1140" s="0" t="s">
        <v>6941</v>
      </c>
      <c r="J1140" s="0" t="s">
        <v>9915</v>
      </c>
      <c r="K1140" s="0" t="s">
        <v>9963</v>
      </c>
      <c r="L1140" s="0" t="s">
        <v>9920</v>
      </c>
      <c r="M1140" s="0" t="s">
        <v>135</v>
      </c>
      <c r="N1140" s="0" t="s">
        <v>137</v>
      </c>
      <c r="O1140" s="0" t="s">
        <v>6938</v>
      </c>
      <c r="P1140" s="0" t="s">
        <v>6940</v>
      </c>
      <c r="Q1140" s="0" t="s">
        <v>6941</v>
      </c>
      <c r="R1140" s="0" t="s">
        <v>9915</v>
      </c>
      <c r="S1140" s="0" t="s">
        <v>9963</v>
      </c>
      <c r="T1140" s="0" t="s">
        <v>7101</v>
      </c>
      <c r="U1140" s="0" t="s">
        <v>7102</v>
      </c>
      <c r="V1140" s="0" t="s">
        <v>764</v>
      </c>
      <c r="W1140" s="0" t="s">
        <v>7045</v>
      </c>
      <c r="X1140" s="0" t="s">
        <v>7103</v>
      </c>
      <c r="Y1140" s="0" t="s">
        <v>7102</v>
      </c>
      <c r="Z1140" s="0" t="s">
        <v>9921</v>
      </c>
      <c r="AA1140" s="0" t="s">
        <v>9922</v>
      </c>
      <c r="AB1140" s="0" t="s">
        <v>9923</v>
      </c>
      <c r="AC1140" s="0" t="s">
        <v>62</v>
      </c>
      <c r="AD1140" s="0" t="s">
        <v>62</v>
      </c>
      <c r="AE1140" s="0" t="s">
        <v>62</v>
      </c>
      <c r="AF1140" s="0" t="s">
        <v>7293</v>
      </c>
      <c r="AG1140" s="0" t="s">
        <v>9924</v>
      </c>
      <c r="AH1140" s="0" t="s">
        <v>7293</v>
      </c>
      <c r="AI1140" s="0" t="s">
        <v>9964</v>
      </c>
      <c r="AJ1140" s="0" t="s">
        <v>7293</v>
      </c>
      <c r="AK1140" s="0" t="s">
        <v>9964</v>
      </c>
      <c r="AL1140" s="0" t="s">
        <v>7061</v>
      </c>
    </row>
    <row customHeight="1" ht="11.25">
      <c r="A1141" s="0" t="s">
        <v>22</v>
      </c>
      <c r="B1141" s="0" t="s">
        <v>48</v>
      </c>
      <c r="C1141" s="0" t="s">
        <v>50</v>
      </c>
      <c r="D1141" s="0" t="s">
        <v>22</v>
      </c>
      <c r="E1141" s="0" t="s">
        <v>7062</v>
      </c>
      <c r="F1141" s="0" t="s">
        <v>4556</v>
      </c>
      <c r="G1141" s="0" t="s">
        <v>6938</v>
      </c>
      <c r="H1141" s="0" t="s">
        <v>6943</v>
      </c>
      <c r="I1141" s="0" t="s">
        <v>6944</v>
      </c>
      <c r="J1141" s="0" t="s">
        <v>9859</v>
      </c>
      <c r="K1141" s="0" t="s">
        <v>9965</v>
      </c>
      <c r="L1141" s="0" t="s">
        <v>4577</v>
      </c>
      <c r="M1141" s="0" t="s">
        <v>135</v>
      </c>
      <c r="N1141" s="0" t="s">
        <v>137</v>
      </c>
      <c r="O1141" s="0" t="s">
        <v>6938</v>
      </c>
      <c r="P1141" s="0" t="s">
        <v>6943</v>
      </c>
      <c r="Q1141" s="0" t="s">
        <v>6944</v>
      </c>
      <c r="R1141" s="0" t="s">
        <v>9859</v>
      </c>
      <c r="S1141" s="0" t="s">
        <v>9965</v>
      </c>
      <c r="T1141" s="0" t="s">
        <v>7043</v>
      </c>
      <c r="U1141" s="0" t="s">
        <v>7044</v>
      </c>
      <c r="V1141" s="0" t="s">
        <v>764</v>
      </c>
      <c r="W1141" s="0" t="s">
        <v>7045</v>
      </c>
      <c r="X1141" s="0" t="s">
        <v>7046</v>
      </c>
      <c r="Y1141" s="0" t="s">
        <v>7044</v>
      </c>
      <c r="Z1141" s="0" t="s">
        <v>9861</v>
      </c>
      <c r="AA1141" s="0" t="s">
        <v>9862</v>
      </c>
      <c r="AB1141" s="0" t="s">
        <v>9863</v>
      </c>
      <c r="AC1141" s="0" t="s">
        <v>62</v>
      </c>
      <c r="AD1141" s="0" t="s">
        <v>62</v>
      </c>
      <c r="AE1141" s="0" t="s">
        <v>62</v>
      </c>
      <c r="AF1141" s="0" t="s">
        <v>7124</v>
      </c>
      <c r="AG1141" s="0" t="s">
        <v>8458</v>
      </c>
      <c r="AH1141" s="0" t="s">
        <v>7274</v>
      </c>
      <c r="AI1141" s="0" t="s">
        <v>8458</v>
      </c>
      <c r="AJ1141" s="0" t="s">
        <v>7274</v>
      </c>
      <c r="AK1141" s="0" t="s">
        <v>8458</v>
      </c>
      <c r="AL1141" s="0" t="s">
        <v>7061</v>
      </c>
    </row>
    <row customHeight="1" ht="11.25">
      <c r="A1142" s="0" t="s">
        <v>22</v>
      </c>
      <c r="B1142" s="0" t="s">
        <v>48</v>
      </c>
      <c r="C1142" s="0" t="s">
        <v>50</v>
      </c>
      <c r="D1142" s="0" t="s">
        <v>22</v>
      </c>
      <c r="E1142" s="0" t="s">
        <v>7090</v>
      </c>
      <c r="F1142" s="0" t="s">
        <v>4556</v>
      </c>
      <c r="G1142" s="0" t="s">
        <v>6938</v>
      </c>
      <c r="H1142" s="0" t="s">
        <v>6943</v>
      </c>
      <c r="I1142" s="0" t="s">
        <v>6944</v>
      </c>
      <c r="J1142" s="0" t="s">
        <v>9873</v>
      </c>
      <c r="K1142" s="0" t="s">
        <v>9966</v>
      </c>
      <c r="L1142" s="0" t="s">
        <v>4664</v>
      </c>
      <c r="M1142" s="0" t="s">
        <v>155</v>
      </c>
      <c r="N1142" s="0" t="s">
        <v>137</v>
      </c>
      <c r="O1142" s="0" t="s">
        <v>6938</v>
      </c>
      <c r="P1142" s="0" t="s">
        <v>6943</v>
      </c>
      <c r="Q1142" s="0" t="s">
        <v>6944</v>
      </c>
      <c r="R1142" s="0" t="s">
        <v>9873</v>
      </c>
      <c r="S1142" s="0" t="s">
        <v>9966</v>
      </c>
      <c r="T1142" s="0" t="s">
        <v>7043</v>
      </c>
      <c r="U1142" s="0" t="s">
        <v>7044</v>
      </c>
      <c r="V1142" s="0" t="s">
        <v>764</v>
      </c>
      <c r="W1142" s="0" t="s">
        <v>7045</v>
      </c>
      <c r="X1142" s="0" t="s">
        <v>7046</v>
      </c>
      <c r="Y1142" s="0" t="s">
        <v>7044</v>
      </c>
      <c r="Z1142" s="0" t="s">
        <v>9861</v>
      </c>
      <c r="AA1142" s="0" t="s">
        <v>9862</v>
      </c>
      <c r="AB1142" s="0" t="s">
        <v>9863</v>
      </c>
      <c r="AC1142" s="0" t="s">
        <v>62</v>
      </c>
      <c r="AD1142" s="0" t="s">
        <v>62</v>
      </c>
      <c r="AE1142" s="0" t="s">
        <v>62</v>
      </c>
      <c r="AF1142" s="0" t="s">
        <v>9875</v>
      </c>
      <c r="AG1142" s="0" t="s">
        <v>9876</v>
      </c>
      <c r="AH1142" s="0" t="s">
        <v>9875</v>
      </c>
      <c r="AI1142" s="0" t="s">
        <v>9877</v>
      </c>
      <c r="AJ1142" s="0" t="s">
        <v>9875</v>
      </c>
      <c r="AK1142" s="0" t="s">
        <v>9877</v>
      </c>
      <c r="AL1142" s="0" t="s">
        <v>7061</v>
      </c>
    </row>
    <row customHeight="1" ht="11.25">
      <c r="A1143" s="0" t="s">
        <v>22</v>
      </c>
      <c r="B1143" s="0" t="s">
        <v>48</v>
      </c>
      <c r="C1143" s="0" t="s">
        <v>50</v>
      </c>
      <c r="D1143" s="0" t="s">
        <v>22</v>
      </c>
      <c r="E1143" s="0" t="s">
        <v>9940</v>
      </c>
      <c r="F1143" s="0" t="s">
        <v>4556</v>
      </c>
      <c r="G1143" s="0" t="s">
        <v>6938</v>
      </c>
      <c r="H1143" s="0" t="s">
        <v>6946</v>
      </c>
      <c r="I1143" s="0" t="s">
        <v>6947</v>
      </c>
      <c r="J1143" s="0" t="s">
        <v>9941</v>
      </c>
      <c r="K1143" s="0" t="s">
        <v>9967</v>
      </c>
      <c r="L1143" s="0" t="s">
        <v>9943</v>
      </c>
      <c r="M1143" s="0" t="s">
        <v>9376</v>
      </c>
      <c r="N1143" s="0" t="s">
        <v>137</v>
      </c>
      <c r="O1143" s="0" t="s">
        <v>6938</v>
      </c>
      <c r="P1143" s="0" t="s">
        <v>6946</v>
      </c>
      <c r="Q1143" s="0" t="s">
        <v>6947</v>
      </c>
      <c r="R1143" s="0" t="s">
        <v>9941</v>
      </c>
      <c r="S1143" s="0" t="s">
        <v>9967</v>
      </c>
      <c r="T1143" s="0" t="s">
        <v>7043</v>
      </c>
      <c r="U1143" s="0" t="s">
        <v>7044</v>
      </c>
      <c r="V1143" s="0" t="s">
        <v>764</v>
      </c>
      <c r="W1143" s="0" t="s">
        <v>7045</v>
      </c>
      <c r="X1143" s="0" t="s">
        <v>7046</v>
      </c>
      <c r="Y1143" s="0" t="s">
        <v>7044</v>
      </c>
      <c r="Z1143" s="0" t="s">
        <v>9944</v>
      </c>
      <c r="AA1143" s="0" t="s">
        <v>9945</v>
      </c>
      <c r="AB1143" s="0" t="s">
        <v>9946</v>
      </c>
      <c r="AC1143" s="0" t="s">
        <v>62</v>
      </c>
      <c r="AD1143" s="0" t="s">
        <v>62</v>
      </c>
      <c r="AE1143" s="0" t="s">
        <v>62</v>
      </c>
      <c r="AF1143" s="0" t="s">
        <v>9594</v>
      </c>
      <c r="AG1143" s="0" t="s">
        <v>9947</v>
      </c>
      <c r="AH1143" s="0" t="s">
        <v>9594</v>
      </c>
      <c r="AI1143" s="0" t="s">
        <v>9968</v>
      </c>
      <c r="AJ1143" s="0" t="s">
        <v>9594</v>
      </c>
      <c r="AK1143" s="0" t="s">
        <v>9968</v>
      </c>
      <c r="AL1143" s="0" t="s">
        <v>7061</v>
      </c>
    </row>
    <row customHeight="1" ht="11.25">
      <c r="A1144" s="0" t="s">
        <v>22</v>
      </c>
      <c r="B1144" s="0" t="s">
        <v>48</v>
      </c>
      <c r="C1144" s="0" t="s">
        <v>50</v>
      </c>
      <c r="D1144" s="0" t="s">
        <v>22</v>
      </c>
      <c r="E1144" s="0" t="s">
        <v>9948</v>
      </c>
      <c r="F1144" s="0" t="s">
        <v>4556</v>
      </c>
      <c r="G1144" s="0" t="s">
        <v>6938</v>
      </c>
      <c r="H1144" s="0" t="s">
        <v>6946</v>
      </c>
      <c r="I1144" s="0" t="s">
        <v>6947</v>
      </c>
      <c r="J1144" s="0" t="s">
        <v>9941</v>
      </c>
      <c r="K1144" s="0" t="s">
        <v>9967</v>
      </c>
      <c r="L1144" s="0" t="s">
        <v>9949</v>
      </c>
      <c r="M1144" s="0" t="s">
        <v>7828</v>
      </c>
      <c r="N1144" s="0" t="s">
        <v>137</v>
      </c>
      <c r="O1144" s="0" t="s">
        <v>6938</v>
      </c>
      <c r="P1144" s="0" t="s">
        <v>6946</v>
      </c>
      <c r="Q1144" s="0" t="s">
        <v>6947</v>
      </c>
      <c r="R1144" s="0" t="s">
        <v>9941</v>
      </c>
      <c r="S1144" s="0" t="s">
        <v>9967</v>
      </c>
      <c r="T1144" s="0" t="s">
        <v>7043</v>
      </c>
      <c r="U1144" s="0" t="s">
        <v>7044</v>
      </c>
      <c r="V1144" s="0" t="s">
        <v>764</v>
      </c>
      <c r="W1144" s="0" t="s">
        <v>7045</v>
      </c>
      <c r="X1144" s="0" t="s">
        <v>7046</v>
      </c>
      <c r="Y1144" s="0" t="s">
        <v>7044</v>
      </c>
      <c r="Z1144" s="0" t="s">
        <v>9944</v>
      </c>
      <c r="AA1144" s="0" t="s">
        <v>9945</v>
      </c>
      <c r="AB1144" s="0" t="s">
        <v>9946</v>
      </c>
      <c r="AC1144" s="0" t="s">
        <v>62</v>
      </c>
      <c r="AD1144" s="0" t="s">
        <v>62</v>
      </c>
      <c r="AE1144" s="0" t="s">
        <v>62</v>
      </c>
      <c r="AF1144" s="0" t="s">
        <v>7087</v>
      </c>
      <c r="AG1144" s="0" t="s">
        <v>9950</v>
      </c>
      <c r="AH1144" s="0" t="s">
        <v>7139</v>
      </c>
      <c r="AI1144" s="0" t="s">
        <v>9969</v>
      </c>
      <c r="AJ1144" s="0" t="s">
        <v>7139</v>
      </c>
      <c r="AK1144" s="0" t="s">
        <v>9969</v>
      </c>
      <c r="AL1144" s="0" t="s">
        <v>7061</v>
      </c>
    </row>
    <row customHeight="1" ht="11.25">
      <c r="A1145" s="0" t="s">
        <v>22</v>
      </c>
      <c r="B1145" s="0" t="s">
        <v>48</v>
      </c>
      <c r="C1145" s="0" t="s">
        <v>50</v>
      </c>
      <c r="D1145" s="0" t="s">
        <v>22</v>
      </c>
      <c r="E1145" s="0" t="s">
        <v>9951</v>
      </c>
      <c r="F1145" s="0" t="s">
        <v>4556</v>
      </c>
      <c r="G1145" s="0" t="s">
        <v>6938</v>
      </c>
      <c r="H1145" s="0" t="s">
        <v>6946</v>
      </c>
      <c r="I1145" s="0" t="s">
        <v>6947</v>
      </c>
      <c r="J1145" s="0" t="s">
        <v>9941</v>
      </c>
      <c r="K1145" s="0" t="s">
        <v>9967</v>
      </c>
      <c r="L1145" s="0" t="s">
        <v>9943</v>
      </c>
      <c r="M1145" s="0" t="s">
        <v>9952</v>
      </c>
      <c r="N1145" s="0" t="s">
        <v>137</v>
      </c>
      <c r="O1145" s="0" t="s">
        <v>6938</v>
      </c>
      <c r="P1145" s="0" t="s">
        <v>6946</v>
      </c>
      <c r="Q1145" s="0" t="s">
        <v>6947</v>
      </c>
      <c r="R1145" s="0" t="s">
        <v>9941</v>
      </c>
      <c r="S1145" s="0" t="s">
        <v>9967</v>
      </c>
      <c r="T1145" s="0" t="s">
        <v>7043</v>
      </c>
      <c r="U1145" s="0" t="s">
        <v>7044</v>
      </c>
      <c r="V1145" s="0" t="s">
        <v>764</v>
      </c>
      <c r="W1145" s="0" t="s">
        <v>7045</v>
      </c>
      <c r="X1145" s="0" t="s">
        <v>7046</v>
      </c>
      <c r="Y1145" s="0" t="s">
        <v>7044</v>
      </c>
      <c r="Z1145" s="0" t="s">
        <v>9944</v>
      </c>
      <c r="AA1145" s="0" t="s">
        <v>9945</v>
      </c>
      <c r="AB1145" s="0" t="s">
        <v>9946</v>
      </c>
      <c r="AC1145" s="0" t="s">
        <v>62</v>
      </c>
      <c r="AD1145" s="0" t="s">
        <v>62</v>
      </c>
      <c r="AE1145" s="0" t="s">
        <v>62</v>
      </c>
      <c r="AF1145" s="0" t="s">
        <v>795</v>
      </c>
      <c r="AG1145" s="0" t="s">
        <v>9953</v>
      </c>
      <c r="AH1145" s="0" t="s">
        <v>795</v>
      </c>
      <c r="AI1145" s="0" t="s">
        <v>9953</v>
      </c>
      <c r="AJ1145" s="0" t="s">
        <v>795</v>
      </c>
      <c r="AK1145" s="0" t="s">
        <v>9953</v>
      </c>
      <c r="AL1145" s="0" t="s">
        <v>7061</v>
      </c>
    </row>
    <row customHeight="1" ht="11.25">
      <c r="A1146" s="0" t="s">
        <v>22</v>
      </c>
      <c r="B1146" s="0" t="s">
        <v>48</v>
      </c>
      <c r="C1146" s="0" t="s">
        <v>50</v>
      </c>
      <c r="D1146" s="0" t="s">
        <v>22</v>
      </c>
      <c r="E1146" s="0" t="s">
        <v>9884</v>
      </c>
      <c r="F1146" s="0" t="s">
        <v>4556</v>
      </c>
      <c r="G1146" s="0" t="s">
        <v>6938</v>
      </c>
      <c r="H1146" s="0" t="s">
        <v>6949</v>
      </c>
      <c r="I1146" s="0" t="s">
        <v>6950</v>
      </c>
      <c r="J1146" s="0" t="s">
        <v>9885</v>
      </c>
      <c r="K1146" s="0" t="s">
        <v>9970</v>
      </c>
      <c r="L1146" s="0" t="s">
        <v>4590</v>
      </c>
      <c r="M1146" s="0" t="s">
        <v>4590</v>
      </c>
      <c r="N1146" s="0" t="s">
        <v>137</v>
      </c>
      <c r="O1146" s="0" t="s">
        <v>6938</v>
      </c>
      <c r="P1146" s="0" t="s">
        <v>6949</v>
      </c>
      <c r="Q1146" s="0" t="s">
        <v>6950</v>
      </c>
      <c r="R1146" s="0" t="s">
        <v>9885</v>
      </c>
      <c r="S1146" s="0" t="s">
        <v>9970</v>
      </c>
      <c r="T1146" s="0" t="s">
        <v>7101</v>
      </c>
      <c r="U1146" s="0" t="s">
        <v>7481</v>
      </c>
      <c r="V1146" s="0" t="s">
        <v>764</v>
      </c>
      <c r="W1146" s="0" t="s">
        <v>7045</v>
      </c>
      <c r="X1146" s="0" t="s">
        <v>7281</v>
      </c>
      <c r="Y1146" s="0" t="s">
        <v>7990</v>
      </c>
      <c r="Z1146" s="0" t="s">
        <v>4590</v>
      </c>
      <c r="AA1146" s="0" t="s">
        <v>8561</v>
      </c>
      <c r="AB1146" s="0" t="s">
        <v>7283</v>
      </c>
      <c r="AC1146" s="0" t="s">
        <v>62</v>
      </c>
      <c r="AD1146" s="0" t="s">
        <v>62</v>
      </c>
      <c r="AE1146" s="0" t="s">
        <v>62</v>
      </c>
      <c r="AF1146" s="0" t="s">
        <v>7189</v>
      </c>
      <c r="AG1146" s="0" t="s">
        <v>7953</v>
      </c>
      <c r="AH1146" s="0" t="s">
        <v>7189</v>
      </c>
      <c r="AI1146" s="0" t="s">
        <v>9971</v>
      </c>
      <c r="AJ1146" s="0" t="s">
        <v>7189</v>
      </c>
      <c r="AK1146" s="0" t="s">
        <v>9971</v>
      </c>
      <c r="AL1146" s="0" t="s">
        <v>7061</v>
      </c>
    </row>
    <row customHeight="1" ht="11.25">
      <c r="A1147" s="0" t="s">
        <v>22</v>
      </c>
      <c r="B1147" s="0" t="s">
        <v>48</v>
      </c>
      <c r="C1147" s="0" t="s">
        <v>50</v>
      </c>
      <c r="D1147" s="0" t="s">
        <v>22</v>
      </c>
      <c r="E1147" s="0" t="s">
        <v>9887</v>
      </c>
      <c r="F1147" s="0" t="s">
        <v>8396</v>
      </c>
      <c r="G1147" s="0" t="s">
        <v>6938</v>
      </c>
      <c r="H1147" s="0" t="s">
        <v>6949</v>
      </c>
      <c r="I1147" s="0" t="s">
        <v>6950</v>
      </c>
      <c r="J1147" s="0" t="s">
        <v>9885</v>
      </c>
      <c r="K1147" s="0" t="s">
        <v>9970</v>
      </c>
      <c r="L1147" s="0" t="s">
        <v>9888</v>
      </c>
      <c r="M1147" s="0" t="s">
        <v>137</v>
      </c>
      <c r="N1147" s="0" t="s">
        <v>137</v>
      </c>
      <c r="O1147" s="0" t="s">
        <v>6938</v>
      </c>
      <c r="P1147" s="0" t="s">
        <v>6949</v>
      </c>
      <c r="Q1147" s="0" t="s">
        <v>6950</v>
      </c>
      <c r="R1147" s="0" t="s">
        <v>9885</v>
      </c>
      <c r="S1147" s="0" t="s">
        <v>9970</v>
      </c>
      <c r="T1147" s="0" t="s">
        <v>7043</v>
      </c>
      <c r="U1147" s="0" t="s">
        <v>7044</v>
      </c>
      <c r="V1147" s="0" t="s">
        <v>764</v>
      </c>
      <c r="W1147" s="0" t="s">
        <v>7045</v>
      </c>
      <c r="X1147" s="0" t="s">
        <v>7046</v>
      </c>
      <c r="Y1147" s="0" t="s">
        <v>7044</v>
      </c>
      <c r="Z1147" s="0" t="s">
        <v>9889</v>
      </c>
      <c r="AA1147" s="0" t="s">
        <v>9890</v>
      </c>
      <c r="AB1147" s="0" t="s">
        <v>9891</v>
      </c>
      <c r="AC1147" s="0" t="s">
        <v>19</v>
      </c>
      <c r="AD1147" s="0" t="s">
        <v>62</v>
      </c>
      <c r="AE1147" s="0" t="s">
        <v>62</v>
      </c>
      <c r="AF1147" s="0" t="s">
        <v>22</v>
      </c>
      <c r="AG1147" s="0" t="s">
        <v>22</v>
      </c>
      <c r="AH1147" s="0" t="s">
        <v>5835</v>
      </c>
      <c r="AI1147" s="0" t="s">
        <v>9892</v>
      </c>
      <c r="AJ1147" s="0" t="s">
        <v>5835</v>
      </c>
      <c r="AK1147" s="0" t="s">
        <v>9892</v>
      </c>
      <c r="AL1147" s="0" t="s">
        <v>22</v>
      </c>
    </row>
    <row customHeight="1" ht="11.25">
      <c r="A1148" s="0" t="s">
        <v>22</v>
      </c>
      <c r="B1148" s="0" t="s">
        <v>48</v>
      </c>
      <c r="C1148" s="0" t="s">
        <v>50</v>
      </c>
      <c r="D1148" s="0" t="s">
        <v>22</v>
      </c>
      <c r="E1148" s="0" t="s">
        <v>9893</v>
      </c>
      <c r="F1148" s="0" t="s">
        <v>4556</v>
      </c>
      <c r="G1148" s="0" t="s">
        <v>6938</v>
      </c>
      <c r="H1148" s="0" t="s">
        <v>6949</v>
      </c>
      <c r="I1148" s="0" t="s">
        <v>6950</v>
      </c>
      <c r="J1148" s="0" t="s">
        <v>9885</v>
      </c>
      <c r="K1148" s="0" t="s">
        <v>9970</v>
      </c>
      <c r="L1148" s="0" t="s">
        <v>9894</v>
      </c>
      <c r="M1148" s="0" t="s">
        <v>9275</v>
      </c>
      <c r="N1148" s="0" t="s">
        <v>137</v>
      </c>
      <c r="O1148" s="0" t="s">
        <v>6938</v>
      </c>
      <c r="P1148" s="0" t="s">
        <v>6949</v>
      </c>
      <c r="Q1148" s="0" t="s">
        <v>6950</v>
      </c>
      <c r="R1148" s="0" t="s">
        <v>9885</v>
      </c>
      <c r="S1148" s="0" t="s">
        <v>9970</v>
      </c>
      <c r="T1148" s="0" t="s">
        <v>7043</v>
      </c>
      <c r="U1148" s="0" t="s">
        <v>7044</v>
      </c>
      <c r="V1148" s="0" t="s">
        <v>764</v>
      </c>
      <c r="W1148" s="0" t="s">
        <v>7045</v>
      </c>
      <c r="X1148" s="0" t="s">
        <v>7046</v>
      </c>
      <c r="Y1148" s="0" t="s">
        <v>7044</v>
      </c>
      <c r="Z1148" s="0" t="s">
        <v>9895</v>
      </c>
      <c r="AA1148" s="0" t="s">
        <v>9890</v>
      </c>
      <c r="AB1148" s="0" t="s">
        <v>9891</v>
      </c>
      <c r="AC1148" s="0" t="s">
        <v>62</v>
      </c>
      <c r="AD1148" s="0" t="s">
        <v>62</v>
      </c>
      <c r="AE1148" s="0" t="s">
        <v>62</v>
      </c>
      <c r="AF1148" s="0" t="s">
        <v>9896</v>
      </c>
      <c r="AG1148" s="0" t="s">
        <v>9897</v>
      </c>
      <c r="AH1148" s="0" t="s">
        <v>9896</v>
      </c>
      <c r="AI1148" s="0" t="s">
        <v>9972</v>
      </c>
      <c r="AJ1148" s="0" t="s">
        <v>9896</v>
      </c>
      <c r="AK1148" s="0" t="s">
        <v>9972</v>
      </c>
      <c r="AL1148" s="0" t="s">
        <v>7061</v>
      </c>
    </row>
    <row customHeight="1" ht="11.25">
      <c r="A1149" s="0" t="s">
        <v>22</v>
      </c>
      <c r="B1149" s="0" t="s">
        <v>48</v>
      </c>
      <c r="C1149" s="0" t="s">
        <v>50</v>
      </c>
      <c r="D1149" s="0" t="s">
        <v>22</v>
      </c>
      <c r="E1149" s="0" t="s">
        <v>9898</v>
      </c>
      <c r="F1149" s="0" t="s">
        <v>4556</v>
      </c>
      <c r="G1149" s="0" t="s">
        <v>6938</v>
      </c>
      <c r="H1149" s="0" t="s">
        <v>6949</v>
      </c>
      <c r="I1149" s="0" t="s">
        <v>6950</v>
      </c>
      <c r="J1149" s="0" t="s">
        <v>9885</v>
      </c>
      <c r="K1149" s="0" t="s">
        <v>9970</v>
      </c>
      <c r="L1149" s="0" t="s">
        <v>9899</v>
      </c>
      <c r="M1149" s="0" t="s">
        <v>7553</v>
      </c>
      <c r="N1149" s="0" t="s">
        <v>137</v>
      </c>
      <c r="O1149" s="0" t="s">
        <v>6938</v>
      </c>
      <c r="P1149" s="0" t="s">
        <v>6949</v>
      </c>
      <c r="Q1149" s="0" t="s">
        <v>6950</v>
      </c>
      <c r="R1149" s="0" t="s">
        <v>9885</v>
      </c>
      <c r="S1149" s="0" t="s">
        <v>9970</v>
      </c>
      <c r="T1149" s="0" t="s">
        <v>7043</v>
      </c>
      <c r="U1149" s="0" t="s">
        <v>7044</v>
      </c>
      <c r="V1149" s="0" t="s">
        <v>764</v>
      </c>
      <c r="W1149" s="0" t="s">
        <v>7045</v>
      </c>
      <c r="X1149" s="0" t="s">
        <v>7046</v>
      </c>
      <c r="Y1149" s="0" t="s">
        <v>7044</v>
      </c>
      <c r="Z1149" s="0" t="s">
        <v>9895</v>
      </c>
      <c r="AA1149" s="0" t="s">
        <v>9890</v>
      </c>
      <c r="AB1149" s="0" t="s">
        <v>9891</v>
      </c>
      <c r="AC1149" s="0" t="s">
        <v>62</v>
      </c>
      <c r="AD1149" s="0" t="s">
        <v>62</v>
      </c>
      <c r="AE1149" s="0" t="s">
        <v>62</v>
      </c>
      <c r="AF1149" s="0" t="s">
        <v>9973</v>
      </c>
      <c r="AG1149" s="0" t="s">
        <v>9900</v>
      </c>
      <c r="AH1149" s="0" t="s">
        <v>131</v>
      </c>
      <c r="AI1149" s="0" t="s">
        <v>9974</v>
      </c>
      <c r="AJ1149" s="0" t="s">
        <v>131</v>
      </c>
      <c r="AK1149" s="0" t="s">
        <v>9974</v>
      </c>
      <c r="AL1149" s="0" t="s">
        <v>7061</v>
      </c>
    </row>
    <row customHeight="1" ht="11.25">
      <c r="A1150" s="0" t="s">
        <v>22</v>
      </c>
      <c r="B1150" s="0" t="s">
        <v>48</v>
      </c>
      <c r="C1150" s="0" t="s">
        <v>50</v>
      </c>
      <c r="D1150" s="0" t="s">
        <v>22</v>
      </c>
      <c r="E1150" s="0" t="s">
        <v>7683</v>
      </c>
      <c r="F1150" s="0" t="s">
        <v>4556</v>
      </c>
      <c r="G1150" s="0" t="s">
        <v>6938</v>
      </c>
      <c r="H1150" s="0" t="s">
        <v>6952</v>
      </c>
      <c r="I1150" s="0" t="s">
        <v>6953</v>
      </c>
      <c r="J1150" s="0" t="s">
        <v>9934</v>
      </c>
      <c r="K1150" s="0" t="s">
        <v>9975</v>
      </c>
      <c r="L1150" s="0" t="s">
        <v>4669</v>
      </c>
      <c r="M1150" s="0" t="s">
        <v>9936</v>
      </c>
      <c r="N1150" s="0" t="s">
        <v>137</v>
      </c>
      <c r="O1150" s="0" t="s">
        <v>6938</v>
      </c>
      <c r="P1150" s="0" t="s">
        <v>6952</v>
      </c>
      <c r="Q1150" s="0" t="s">
        <v>6953</v>
      </c>
      <c r="R1150" s="0" t="s">
        <v>9934</v>
      </c>
      <c r="S1150" s="0" t="s">
        <v>9975</v>
      </c>
      <c r="T1150" s="0" t="s">
        <v>7043</v>
      </c>
      <c r="U1150" s="0" t="s">
        <v>7044</v>
      </c>
      <c r="V1150" s="0" t="s">
        <v>764</v>
      </c>
      <c r="W1150" s="0" t="s">
        <v>7045</v>
      </c>
      <c r="X1150" s="0" t="s">
        <v>7046</v>
      </c>
      <c r="Y1150" s="0" t="s">
        <v>7044</v>
      </c>
      <c r="Z1150" s="0" t="s">
        <v>9937</v>
      </c>
      <c r="AA1150" s="0" t="s">
        <v>8156</v>
      </c>
      <c r="AB1150" s="0" t="s">
        <v>9938</v>
      </c>
      <c r="AC1150" s="0" t="s">
        <v>62</v>
      </c>
      <c r="AD1150" s="0" t="s">
        <v>62</v>
      </c>
      <c r="AE1150" s="0" t="s">
        <v>62</v>
      </c>
      <c r="AF1150" s="0" t="s">
        <v>8793</v>
      </c>
      <c r="AG1150" s="0" t="s">
        <v>9939</v>
      </c>
      <c r="AH1150" s="0" t="s">
        <v>9976</v>
      </c>
      <c r="AI1150" s="0" t="s">
        <v>9939</v>
      </c>
      <c r="AJ1150" s="0" t="s">
        <v>9976</v>
      </c>
      <c r="AK1150" s="0" t="s">
        <v>9939</v>
      </c>
      <c r="AL1150" s="0" t="s">
        <v>7061</v>
      </c>
    </row>
    <row customHeight="1" ht="11.25">
      <c r="A1151" s="0" t="s">
        <v>22</v>
      </c>
      <c r="B1151" s="0" t="s">
        <v>48</v>
      </c>
      <c r="C1151" s="0" t="s">
        <v>50</v>
      </c>
      <c r="D1151" s="0" t="s">
        <v>22</v>
      </c>
      <c r="E1151" s="0" t="s">
        <v>7683</v>
      </c>
      <c r="F1151" s="0" t="s">
        <v>4556</v>
      </c>
      <c r="G1151" s="0" t="s">
        <v>6938</v>
      </c>
      <c r="H1151" s="0" t="s">
        <v>6952</v>
      </c>
      <c r="I1151" s="0" t="s">
        <v>6953</v>
      </c>
      <c r="J1151" s="0" t="s">
        <v>9954</v>
      </c>
      <c r="K1151" s="0" t="s">
        <v>9977</v>
      </c>
      <c r="L1151" s="0" t="s">
        <v>8614</v>
      </c>
      <c r="M1151" s="0" t="s">
        <v>155</v>
      </c>
      <c r="N1151" s="0" t="s">
        <v>137</v>
      </c>
      <c r="O1151" s="0" t="s">
        <v>6938</v>
      </c>
      <c r="P1151" s="0" t="s">
        <v>6952</v>
      </c>
      <c r="Q1151" s="0" t="s">
        <v>6953</v>
      </c>
      <c r="R1151" s="0" t="s">
        <v>9954</v>
      </c>
      <c r="S1151" s="0" t="s">
        <v>9977</v>
      </c>
      <c r="T1151" s="0" t="s">
        <v>7043</v>
      </c>
      <c r="U1151" s="0" t="s">
        <v>7044</v>
      </c>
      <c r="V1151" s="0" t="s">
        <v>764</v>
      </c>
      <c r="W1151" s="0" t="s">
        <v>7045</v>
      </c>
      <c r="X1151" s="0" t="s">
        <v>7046</v>
      </c>
      <c r="Y1151" s="0" t="s">
        <v>7044</v>
      </c>
      <c r="Z1151" s="0" t="s">
        <v>9937</v>
      </c>
      <c r="AA1151" s="0" t="s">
        <v>8156</v>
      </c>
      <c r="AB1151" s="0" t="s">
        <v>9956</v>
      </c>
      <c r="AC1151" s="0" t="s">
        <v>62</v>
      </c>
      <c r="AD1151" s="0" t="s">
        <v>62</v>
      </c>
      <c r="AE1151" s="0" t="s">
        <v>62</v>
      </c>
      <c r="AF1151" s="0" t="s">
        <v>9957</v>
      </c>
      <c r="AG1151" s="0" t="s">
        <v>9958</v>
      </c>
      <c r="AH1151" s="0" t="s">
        <v>9957</v>
      </c>
      <c r="AI1151" s="0" t="s">
        <v>9738</v>
      </c>
      <c r="AJ1151" s="0" t="s">
        <v>9957</v>
      </c>
      <c r="AK1151" s="0" t="s">
        <v>9738</v>
      </c>
      <c r="AL1151" s="0" t="s">
        <v>7061</v>
      </c>
    </row>
    <row customHeight="1" ht="11.25">
      <c r="A1152" s="0" t="s">
        <v>22</v>
      </c>
      <c r="B1152" s="0" t="s">
        <v>48</v>
      </c>
      <c r="C1152" s="0" t="s">
        <v>50</v>
      </c>
      <c r="D1152" s="0" t="s">
        <v>22</v>
      </c>
      <c r="E1152" s="0" t="s">
        <v>9901</v>
      </c>
      <c r="F1152" s="0" t="s">
        <v>4556</v>
      </c>
      <c r="G1152" s="0" t="s">
        <v>6938</v>
      </c>
      <c r="H1152" s="0" t="s">
        <v>6956</v>
      </c>
      <c r="I1152" s="0" t="s">
        <v>6957</v>
      </c>
      <c r="J1152" s="0" t="s">
        <v>9902</v>
      </c>
      <c r="K1152" s="0" t="s">
        <v>9978</v>
      </c>
      <c r="L1152" s="0" t="s">
        <v>7609</v>
      </c>
      <c r="M1152" s="0" t="s">
        <v>8057</v>
      </c>
      <c r="N1152" s="0" t="s">
        <v>137</v>
      </c>
      <c r="O1152" s="0" t="s">
        <v>6938</v>
      </c>
      <c r="P1152" s="0" t="s">
        <v>6956</v>
      </c>
      <c r="Q1152" s="0" t="s">
        <v>6957</v>
      </c>
      <c r="R1152" s="0" t="s">
        <v>9902</v>
      </c>
      <c r="S1152" s="0" t="s">
        <v>9978</v>
      </c>
      <c r="T1152" s="0" t="s">
        <v>7043</v>
      </c>
      <c r="U1152" s="0" t="s">
        <v>7044</v>
      </c>
      <c r="V1152" s="0" t="s">
        <v>764</v>
      </c>
      <c r="W1152" s="0" t="s">
        <v>7045</v>
      </c>
      <c r="X1152" s="0" t="s">
        <v>7046</v>
      </c>
      <c r="Y1152" s="0" t="s">
        <v>7044</v>
      </c>
      <c r="Z1152" s="0" t="s">
        <v>6978</v>
      </c>
      <c r="AA1152" s="0" t="s">
        <v>9904</v>
      </c>
      <c r="AB1152" s="0" t="s">
        <v>9905</v>
      </c>
      <c r="AC1152" s="0" t="s">
        <v>62</v>
      </c>
      <c r="AD1152" s="0" t="s">
        <v>62</v>
      </c>
      <c r="AE1152" s="0" t="s">
        <v>62</v>
      </c>
      <c r="AF1152" s="0" t="s">
        <v>9906</v>
      </c>
      <c r="AG1152" s="0" t="s">
        <v>9038</v>
      </c>
      <c r="AH1152" s="0" t="s">
        <v>9906</v>
      </c>
      <c r="AI1152" s="0" t="s">
        <v>7370</v>
      </c>
      <c r="AJ1152" s="0" t="s">
        <v>9906</v>
      </c>
      <c r="AK1152" s="0" t="s">
        <v>7370</v>
      </c>
      <c r="AL1152" s="0" t="s">
        <v>7061</v>
      </c>
    </row>
    <row customHeight="1" ht="11.25">
      <c r="A1153" s="0" t="s">
        <v>22</v>
      </c>
      <c r="B1153" s="0" t="s">
        <v>48</v>
      </c>
      <c r="C1153" s="0" t="s">
        <v>50</v>
      </c>
      <c r="D1153" s="0" t="s">
        <v>22</v>
      </c>
      <c r="E1153" s="0" t="s">
        <v>9907</v>
      </c>
      <c r="F1153" s="0" t="s">
        <v>4556</v>
      </c>
      <c r="G1153" s="0" t="s">
        <v>6938</v>
      </c>
      <c r="H1153" s="0" t="s">
        <v>6956</v>
      </c>
      <c r="I1153" s="0" t="s">
        <v>6957</v>
      </c>
      <c r="J1153" s="0" t="s">
        <v>9902</v>
      </c>
      <c r="K1153" s="0" t="s">
        <v>9978</v>
      </c>
      <c r="L1153" s="0" t="s">
        <v>9908</v>
      </c>
      <c r="M1153" s="0" t="s">
        <v>102</v>
      </c>
      <c r="N1153" s="0" t="s">
        <v>137</v>
      </c>
      <c r="O1153" s="0" t="s">
        <v>6938</v>
      </c>
      <c r="P1153" s="0" t="s">
        <v>6956</v>
      </c>
      <c r="Q1153" s="0" t="s">
        <v>6957</v>
      </c>
      <c r="R1153" s="0" t="s">
        <v>9902</v>
      </c>
      <c r="S1153" s="0" t="s">
        <v>9978</v>
      </c>
      <c r="T1153" s="0" t="s">
        <v>7043</v>
      </c>
      <c r="U1153" s="0" t="s">
        <v>7044</v>
      </c>
      <c r="V1153" s="0" t="s">
        <v>764</v>
      </c>
      <c r="W1153" s="0" t="s">
        <v>7045</v>
      </c>
      <c r="X1153" s="0" t="s">
        <v>7046</v>
      </c>
      <c r="Y1153" s="0" t="s">
        <v>7044</v>
      </c>
      <c r="Z1153" s="0" t="s">
        <v>9909</v>
      </c>
      <c r="AA1153" s="0" t="s">
        <v>8156</v>
      </c>
      <c r="AB1153" s="0" t="s">
        <v>9910</v>
      </c>
      <c r="AC1153" s="0" t="s">
        <v>62</v>
      </c>
      <c r="AD1153" s="0" t="s">
        <v>62</v>
      </c>
      <c r="AE1153" s="0" t="s">
        <v>62</v>
      </c>
      <c r="AF1153" s="0" t="s">
        <v>9911</v>
      </c>
      <c r="AG1153" s="0" t="s">
        <v>8523</v>
      </c>
      <c r="AH1153" s="0" t="s">
        <v>9911</v>
      </c>
      <c r="AI1153" s="0" t="s">
        <v>8523</v>
      </c>
      <c r="AJ1153" s="0" t="s">
        <v>9911</v>
      </c>
      <c r="AK1153" s="0" t="s">
        <v>8523</v>
      </c>
      <c r="AL1153" s="0" t="s">
        <v>7061</v>
      </c>
    </row>
    <row customHeight="1" ht="11.25">
      <c r="A1154" s="0" t="s">
        <v>22</v>
      </c>
      <c r="B1154" s="0" t="s">
        <v>48</v>
      </c>
      <c r="C1154" s="0" t="s">
        <v>50</v>
      </c>
      <c r="D1154" s="0" t="s">
        <v>22</v>
      </c>
      <c r="E1154" s="0" t="s">
        <v>9898</v>
      </c>
      <c r="F1154" s="0" t="s">
        <v>4556</v>
      </c>
      <c r="G1154" s="0" t="s">
        <v>6938</v>
      </c>
      <c r="H1154" s="0" t="s">
        <v>6956</v>
      </c>
      <c r="I1154" s="0" t="s">
        <v>6957</v>
      </c>
      <c r="J1154" s="0" t="s">
        <v>9902</v>
      </c>
      <c r="K1154" s="0" t="s">
        <v>9978</v>
      </c>
      <c r="L1154" s="0" t="s">
        <v>9020</v>
      </c>
      <c r="M1154" s="0" t="s">
        <v>7828</v>
      </c>
      <c r="N1154" s="0" t="s">
        <v>137</v>
      </c>
      <c r="O1154" s="0" t="s">
        <v>6938</v>
      </c>
      <c r="P1154" s="0" t="s">
        <v>6956</v>
      </c>
      <c r="Q1154" s="0" t="s">
        <v>6957</v>
      </c>
      <c r="R1154" s="0" t="s">
        <v>9902</v>
      </c>
      <c r="S1154" s="0" t="s">
        <v>9978</v>
      </c>
      <c r="T1154" s="0" t="s">
        <v>7043</v>
      </c>
      <c r="U1154" s="0" t="s">
        <v>7044</v>
      </c>
      <c r="V1154" s="0" t="s">
        <v>764</v>
      </c>
      <c r="W1154" s="0" t="s">
        <v>7045</v>
      </c>
      <c r="X1154" s="0" t="s">
        <v>7046</v>
      </c>
      <c r="Y1154" s="0" t="s">
        <v>7044</v>
      </c>
      <c r="Z1154" s="0" t="s">
        <v>9909</v>
      </c>
      <c r="AA1154" s="0" t="s">
        <v>8156</v>
      </c>
      <c r="AB1154" s="0" t="s">
        <v>9910</v>
      </c>
      <c r="AC1154" s="0" t="s">
        <v>62</v>
      </c>
      <c r="AD1154" s="0" t="s">
        <v>62</v>
      </c>
      <c r="AE1154" s="0" t="s">
        <v>62</v>
      </c>
      <c r="AF1154" s="0" t="s">
        <v>7237</v>
      </c>
      <c r="AG1154" s="0" t="s">
        <v>9912</v>
      </c>
      <c r="AH1154" s="0" t="s">
        <v>8052</v>
      </c>
      <c r="AI1154" s="0" t="s">
        <v>9979</v>
      </c>
      <c r="AJ1154" s="0" t="s">
        <v>8052</v>
      </c>
      <c r="AK1154" s="0" t="s">
        <v>9979</v>
      </c>
      <c r="AL1154" s="0" t="s">
        <v>7061</v>
      </c>
    </row>
    <row customHeight="1" ht="11.25">
      <c r="A1155" s="0" t="s">
        <v>22</v>
      </c>
      <c r="B1155" s="0" t="s">
        <v>48</v>
      </c>
      <c r="C1155" s="0" t="s">
        <v>50</v>
      </c>
      <c r="D1155" s="0" t="s">
        <v>22</v>
      </c>
      <c r="E1155" s="0" t="s">
        <v>9913</v>
      </c>
      <c r="F1155" s="0" t="s">
        <v>4556</v>
      </c>
      <c r="G1155" s="0" t="s">
        <v>6938</v>
      </c>
      <c r="H1155" s="0" t="s">
        <v>6956</v>
      </c>
      <c r="I1155" s="0" t="s">
        <v>6957</v>
      </c>
      <c r="J1155" s="0" t="s">
        <v>9902</v>
      </c>
      <c r="K1155" s="0" t="s">
        <v>9978</v>
      </c>
      <c r="L1155" s="0" t="s">
        <v>7609</v>
      </c>
      <c r="M1155" s="0" t="s">
        <v>9914</v>
      </c>
      <c r="N1155" s="0" t="s">
        <v>137</v>
      </c>
      <c r="O1155" s="0" t="s">
        <v>6938</v>
      </c>
      <c r="P1155" s="0" t="s">
        <v>6956</v>
      </c>
      <c r="Q1155" s="0" t="s">
        <v>6957</v>
      </c>
      <c r="R1155" s="0" t="s">
        <v>9902</v>
      </c>
      <c r="S1155" s="0" t="s">
        <v>9978</v>
      </c>
      <c r="T1155" s="0" t="s">
        <v>7043</v>
      </c>
      <c r="U1155" s="0" t="s">
        <v>7044</v>
      </c>
      <c r="V1155" s="0" t="s">
        <v>764</v>
      </c>
      <c r="W1155" s="0" t="s">
        <v>7045</v>
      </c>
      <c r="X1155" s="0" t="s">
        <v>7046</v>
      </c>
      <c r="Y1155" s="0" t="s">
        <v>7044</v>
      </c>
      <c r="Z1155" s="0" t="s">
        <v>9909</v>
      </c>
      <c r="AA1155" s="0" t="s">
        <v>8156</v>
      </c>
      <c r="AB1155" s="0" t="s">
        <v>9910</v>
      </c>
      <c r="AC1155" s="0" t="s">
        <v>62</v>
      </c>
      <c r="AD1155" s="0" t="s">
        <v>62</v>
      </c>
      <c r="AE1155" s="0" t="s">
        <v>62</v>
      </c>
      <c r="AF1155" s="0" t="s">
        <v>7300</v>
      </c>
      <c r="AG1155" s="0" t="s">
        <v>7326</v>
      </c>
      <c r="AH1155" s="0" t="s">
        <v>7189</v>
      </c>
      <c r="AI1155" s="0" t="s">
        <v>7396</v>
      </c>
      <c r="AJ1155" s="0" t="s">
        <v>7189</v>
      </c>
      <c r="AK1155" s="0" t="s">
        <v>7396</v>
      </c>
      <c r="AL1155" s="0" t="s">
        <v>7061</v>
      </c>
    </row>
    <row customHeight="1" ht="11.25">
      <c r="A1156" s="0" t="s">
        <v>22</v>
      </c>
      <c r="B1156" s="0" t="s">
        <v>48</v>
      </c>
      <c r="C1156" s="0" t="s">
        <v>50</v>
      </c>
      <c r="D1156" s="0" t="s">
        <v>22</v>
      </c>
      <c r="E1156" s="0" t="s">
        <v>7683</v>
      </c>
      <c r="F1156" s="0" t="s">
        <v>4556</v>
      </c>
      <c r="G1156" s="0" t="s">
        <v>6938</v>
      </c>
      <c r="H1156" s="0" t="s">
        <v>6959</v>
      </c>
      <c r="I1156" s="0" t="s">
        <v>6960</v>
      </c>
      <c r="J1156" s="0" t="s">
        <v>9878</v>
      </c>
      <c r="K1156" s="0" t="s">
        <v>9980</v>
      </c>
      <c r="L1156" s="0" t="s">
        <v>9880</v>
      </c>
      <c r="M1156" s="0" t="s">
        <v>4567</v>
      </c>
      <c r="N1156" s="0" t="s">
        <v>137</v>
      </c>
      <c r="O1156" s="0" t="s">
        <v>6938</v>
      </c>
      <c r="P1156" s="0" t="s">
        <v>6959</v>
      </c>
      <c r="Q1156" s="0" t="s">
        <v>6960</v>
      </c>
      <c r="R1156" s="0" t="s">
        <v>9878</v>
      </c>
      <c r="S1156" s="0" t="s">
        <v>9980</v>
      </c>
      <c r="T1156" s="0" t="s">
        <v>7043</v>
      </c>
      <c r="U1156" s="0" t="s">
        <v>7044</v>
      </c>
      <c r="V1156" s="0" t="s">
        <v>764</v>
      </c>
      <c r="W1156" s="0" t="s">
        <v>7045</v>
      </c>
      <c r="X1156" s="0" t="s">
        <v>7046</v>
      </c>
      <c r="Y1156" s="0" t="s">
        <v>7044</v>
      </c>
      <c r="Z1156" s="0" t="s">
        <v>9881</v>
      </c>
      <c r="AA1156" s="0" t="s">
        <v>9882</v>
      </c>
      <c r="AB1156" s="0" t="s">
        <v>9883</v>
      </c>
      <c r="AC1156" s="0" t="s">
        <v>62</v>
      </c>
      <c r="AD1156" s="0" t="s">
        <v>62</v>
      </c>
      <c r="AE1156" s="0" t="s">
        <v>62</v>
      </c>
      <c r="AF1156" s="0" t="s">
        <v>8636</v>
      </c>
      <c r="AG1156" s="0" t="s">
        <v>5733</v>
      </c>
      <c r="AH1156" s="0" t="s">
        <v>8636</v>
      </c>
      <c r="AI1156" s="0" t="s">
        <v>9981</v>
      </c>
      <c r="AJ1156" s="0" t="s">
        <v>8636</v>
      </c>
      <c r="AK1156" s="0" t="s">
        <v>9981</v>
      </c>
      <c r="AL1156" s="0" t="s">
        <v>7055</v>
      </c>
    </row>
    <row customHeight="1" ht="11.25">
      <c r="A1157" s="0" t="s">
        <v>22</v>
      </c>
      <c r="B1157" s="0" t="s">
        <v>48</v>
      </c>
      <c r="C1157" s="0" t="s">
        <v>50</v>
      </c>
      <c r="D1157" s="0" t="s">
        <v>22</v>
      </c>
      <c r="E1157" s="0" t="s">
        <v>7665</v>
      </c>
      <c r="F1157" s="0" t="s">
        <v>4556</v>
      </c>
      <c r="G1157" s="0" t="s">
        <v>6938</v>
      </c>
      <c r="H1157" s="0" t="s">
        <v>6959</v>
      </c>
      <c r="I1157" s="0" t="s">
        <v>6960</v>
      </c>
      <c r="J1157" s="0" t="s">
        <v>9925</v>
      </c>
      <c r="K1157" s="0" t="s">
        <v>9982</v>
      </c>
      <c r="L1157" s="0" t="s">
        <v>9927</v>
      </c>
      <c r="M1157" s="0" t="s">
        <v>4643</v>
      </c>
      <c r="N1157" s="0" t="s">
        <v>137</v>
      </c>
      <c r="O1157" s="0" t="s">
        <v>6938</v>
      </c>
      <c r="P1157" s="0" t="s">
        <v>6959</v>
      </c>
      <c r="Q1157" s="0" t="s">
        <v>6960</v>
      </c>
      <c r="R1157" s="0" t="s">
        <v>9925</v>
      </c>
      <c r="S1157" s="0" t="s">
        <v>9982</v>
      </c>
      <c r="T1157" s="0" t="s">
        <v>7043</v>
      </c>
      <c r="U1157" s="0" t="s">
        <v>7044</v>
      </c>
      <c r="V1157" s="0" t="s">
        <v>764</v>
      </c>
      <c r="W1157" s="0" t="s">
        <v>7045</v>
      </c>
      <c r="X1157" s="0" t="s">
        <v>7046</v>
      </c>
      <c r="Y1157" s="0" t="s">
        <v>7044</v>
      </c>
      <c r="Z1157" s="0" t="s">
        <v>9881</v>
      </c>
      <c r="AA1157" s="0" t="s">
        <v>9882</v>
      </c>
      <c r="AB1157" s="0" t="s">
        <v>9883</v>
      </c>
      <c r="AC1157" s="0" t="s">
        <v>62</v>
      </c>
      <c r="AD1157" s="0" t="s">
        <v>62</v>
      </c>
      <c r="AE1157" s="0" t="s">
        <v>62</v>
      </c>
      <c r="AF1157" s="0" t="s">
        <v>7189</v>
      </c>
      <c r="AG1157" s="0" t="s">
        <v>9928</v>
      </c>
      <c r="AH1157" s="0" t="s">
        <v>7189</v>
      </c>
      <c r="AI1157" s="0" t="s">
        <v>9983</v>
      </c>
      <c r="AJ1157" s="0" t="s">
        <v>7189</v>
      </c>
      <c r="AK1157" s="0" t="s">
        <v>9983</v>
      </c>
      <c r="AL1157" s="0" t="s">
        <v>7061</v>
      </c>
    </row>
    <row customHeight="1" ht="11.25">
      <c r="A1158" s="0" t="s">
        <v>22</v>
      </c>
      <c r="B1158" s="0" t="s">
        <v>48</v>
      </c>
      <c r="C1158" s="0" t="s">
        <v>50</v>
      </c>
      <c r="D1158" s="0" t="s">
        <v>22</v>
      </c>
      <c r="E1158" s="0" t="s">
        <v>7079</v>
      </c>
      <c r="F1158" s="0" t="s">
        <v>4556</v>
      </c>
      <c r="G1158" s="0" t="s">
        <v>6938</v>
      </c>
      <c r="H1158" s="0" t="s">
        <v>6959</v>
      </c>
      <c r="I1158" s="0" t="s">
        <v>6960</v>
      </c>
      <c r="J1158" s="0" t="s">
        <v>9925</v>
      </c>
      <c r="K1158" s="0" t="s">
        <v>9982</v>
      </c>
      <c r="L1158" s="0" t="s">
        <v>9929</v>
      </c>
      <c r="M1158" s="0" t="s">
        <v>4590</v>
      </c>
      <c r="N1158" s="0" t="s">
        <v>137</v>
      </c>
      <c r="O1158" s="0" t="s">
        <v>6938</v>
      </c>
      <c r="P1158" s="0" t="s">
        <v>6959</v>
      </c>
      <c r="Q1158" s="0" t="s">
        <v>6960</v>
      </c>
      <c r="R1158" s="0" t="s">
        <v>9925</v>
      </c>
      <c r="S1158" s="0" t="s">
        <v>9982</v>
      </c>
      <c r="T1158" s="0" t="s">
        <v>7043</v>
      </c>
      <c r="U1158" s="0" t="s">
        <v>7044</v>
      </c>
      <c r="V1158" s="0" t="s">
        <v>764</v>
      </c>
      <c r="W1158" s="0" t="s">
        <v>7045</v>
      </c>
      <c r="X1158" s="0" t="s">
        <v>7046</v>
      </c>
      <c r="Y1158" s="0" t="s">
        <v>7044</v>
      </c>
      <c r="Z1158" s="0" t="s">
        <v>9930</v>
      </c>
      <c r="AA1158" s="0" t="s">
        <v>9931</v>
      </c>
      <c r="AB1158" s="0" t="s">
        <v>9932</v>
      </c>
      <c r="AC1158" s="0" t="s">
        <v>62</v>
      </c>
      <c r="AD1158" s="0" t="s">
        <v>62</v>
      </c>
      <c r="AE1158" s="0" t="s">
        <v>62</v>
      </c>
      <c r="AF1158" s="0" t="s">
        <v>8218</v>
      </c>
      <c r="AG1158" s="0" t="s">
        <v>9933</v>
      </c>
      <c r="AH1158" s="0" t="s">
        <v>7300</v>
      </c>
      <c r="AI1158" s="0" t="s">
        <v>9933</v>
      </c>
      <c r="AJ1158" s="0" t="s">
        <v>7300</v>
      </c>
      <c r="AK1158" s="0" t="s">
        <v>9933</v>
      </c>
      <c r="AL1158" s="0" t="s">
        <v>7061</v>
      </c>
    </row>
    <row customHeight="1" ht="11.25">
      <c r="A1159" s="0" t="s">
        <v>22</v>
      </c>
      <c r="B1159" s="0" t="s">
        <v>48</v>
      </c>
      <c r="C1159" s="0" t="s">
        <v>50</v>
      </c>
      <c r="D1159" s="0" t="s">
        <v>22</v>
      </c>
      <c r="E1159" s="0" t="s">
        <v>7062</v>
      </c>
      <c r="F1159" s="0" t="s">
        <v>4556</v>
      </c>
      <c r="G1159" s="0" t="s">
        <v>220</v>
      </c>
      <c r="H1159" s="0" t="s">
        <v>220</v>
      </c>
      <c r="I1159" s="0" t="s">
        <v>221</v>
      </c>
      <c r="J1159" s="0" t="s">
        <v>9984</v>
      </c>
      <c r="K1159" s="0" t="s">
        <v>9985</v>
      </c>
      <c r="L1159" s="0" t="s">
        <v>8374</v>
      </c>
      <c r="M1159" s="0" t="s">
        <v>5302</v>
      </c>
      <c r="N1159" s="0" t="s">
        <v>137</v>
      </c>
      <c r="O1159" s="0" t="s">
        <v>220</v>
      </c>
      <c r="P1159" s="0" t="s">
        <v>220</v>
      </c>
      <c r="Q1159" s="0" t="s">
        <v>221</v>
      </c>
      <c r="R1159" s="0" t="s">
        <v>9984</v>
      </c>
      <c r="S1159" s="0" t="s">
        <v>9985</v>
      </c>
      <c r="T1159" s="0" t="s">
        <v>7101</v>
      </c>
      <c r="U1159" s="0" t="s">
        <v>7102</v>
      </c>
      <c r="V1159" s="0" t="s">
        <v>764</v>
      </c>
      <c r="W1159" s="0" t="s">
        <v>7045</v>
      </c>
      <c r="X1159" s="0" t="s">
        <v>7103</v>
      </c>
      <c r="Y1159" s="0" t="s">
        <v>7102</v>
      </c>
      <c r="Z1159" s="0" t="s">
        <v>9986</v>
      </c>
      <c r="AA1159" s="0" t="s">
        <v>9987</v>
      </c>
      <c r="AB1159" s="0" t="s">
        <v>9988</v>
      </c>
      <c r="AC1159" s="0" t="s">
        <v>62</v>
      </c>
      <c r="AD1159" s="0" t="s">
        <v>62</v>
      </c>
      <c r="AE1159" s="0" t="s">
        <v>62</v>
      </c>
      <c r="AF1159" s="0" t="s">
        <v>7693</v>
      </c>
      <c r="AG1159" s="0" t="s">
        <v>9989</v>
      </c>
      <c r="AH1159" s="0" t="s">
        <v>7693</v>
      </c>
      <c r="AI1159" s="0" t="s">
        <v>9989</v>
      </c>
      <c r="AJ1159" s="0" t="s">
        <v>7693</v>
      </c>
      <c r="AK1159" s="0" t="s">
        <v>9989</v>
      </c>
      <c r="AL1159" s="0" t="s">
        <v>7061</v>
      </c>
    </row>
    <row customHeight="1" ht="11.25">
      <c r="A1160" s="0" t="s">
        <v>22</v>
      </c>
      <c r="B1160" s="0" t="s">
        <v>48</v>
      </c>
      <c r="C1160" s="0" t="s">
        <v>50</v>
      </c>
      <c r="D1160" s="0" t="s">
        <v>22</v>
      </c>
      <c r="E1160" s="0" t="s">
        <v>4572</v>
      </c>
      <c r="F1160" s="0" t="s">
        <v>4556</v>
      </c>
      <c r="G1160" s="0" t="s">
        <v>220</v>
      </c>
      <c r="H1160" s="0" t="s">
        <v>220</v>
      </c>
      <c r="I1160" s="0" t="s">
        <v>221</v>
      </c>
      <c r="J1160" s="0" t="s">
        <v>9990</v>
      </c>
      <c r="K1160" s="0" t="s">
        <v>9991</v>
      </c>
      <c r="L1160" s="0" t="s">
        <v>9992</v>
      </c>
      <c r="M1160" s="0" t="s">
        <v>188</v>
      </c>
      <c r="N1160" s="0" t="s">
        <v>137</v>
      </c>
      <c r="O1160" s="0" t="s">
        <v>220</v>
      </c>
      <c r="P1160" s="0" t="s">
        <v>220</v>
      </c>
      <c r="Q1160" s="0" t="s">
        <v>221</v>
      </c>
      <c r="R1160" s="0" t="s">
        <v>9990</v>
      </c>
      <c r="S1160" s="0" t="s">
        <v>9991</v>
      </c>
      <c r="T1160" s="0" t="s">
        <v>7043</v>
      </c>
      <c r="U1160" s="0" t="s">
        <v>7044</v>
      </c>
      <c r="V1160" s="0" t="s">
        <v>764</v>
      </c>
      <c r="W1160" s="0" t="s">
        <v>7045</v>
      </c>
      <c r="X1160" s="0" t="s">
        <v>7046</v>
      </c>
      <c r="Y1160" s="0" t="s">
        <v>7044</v>
      </c>
      <c r="Z1160" s="0" t="s">
        <v>9993</v>
      </c>
      <c r="AA1160" s="0" t="s">
        <v>7048</v>
      </c>
      <c r="AB1160" s="0" t="s">
        <v>9994</v>
      </c>
      <c r="AC1160" s="0" t="s">
        <v>62</v>
      </c>
      <c r="AD1160" s="0" t="s">
        <v>62</v>
      </c>
      <c r="AE1160" s="0" t="s">
        <v>62</v>
      </c>
      <c r="AF1160" s="0" t="s">
        <v>4692</v>
      </c>
      <c r="AG1160" s="0" t="s">
        <v>7390</v>
      </c>
      <c r="AH1160" s="0" t="s">
        <v>4692</v>
      </c>
      <c r="AI1160" s="0" t="s">
        <v>7390</v>
      </c>
      <c r="AJ1160" s="0" t="s">
        <v>4692</v>
      </c>
      <c r="AK1160" s="0" t="s">
        <v>7390</v>
      </c>
      <c r="AL1160" s="0" t="s">
        <v>7061</v>
      </c>
    </row>
    <row customHeight="1" ht="11.25">
      <c r="A1161" s="0" t="s">
        <v>22</v>
      </c>
      <c r="B1161" s="0" t="s">
        <v>48</v>
      </c>
      <c r="C1161" s="0" t="s">
        <v>50</v>
      </c>
      <c r="D1161" s="0" t="s">
        <v>22</v>
      </c>
      <c r="E1161" s="0" t="s">
        <v>9995</v>
      </c>
      <c r="F1161" s="0" t="s">
        <v>4556</v>
      </c>
      <c r="G1161" s="0" t="s">
        <v>220</v>
      </c>
      <c r="H1161" s="0" t="s">
        <v>220</v>
      </c>
      <c r="I1161" s="0" t="s">
        <v>221</v>
      </c>
      <c r="J1161" s="0" t="s">
        <v>9996</v>
      </c>
      <c r="K1161" s="0" t="s">
        <v>9997</v>
      </c>
      <c r="L1161" s="0" t="s">
        <v>8303</v>
      </c>
      <c r="M1161" s="0" t="s">
        <v>4590</v>
      </c>
      <c r="N1161" s="0" t="s">
        <v>137</v>
      </c>
      <c r="O1161" s="0" t="s">
        <v>220</v>
      </c>
      <c r="P1161" s="0" t="s">
        <v>220</v>
      </c>
      <c r="Q1161" s="0" t="s">
        <v>221</v>
      </c>
      <c r="R1161" s="0" t="s">
        <v>9996</v>
      </c>
      <c r="S1161" s="0" t="s">
        <v>9997</v>
      </c>
      <c r="T1161" s="0" t="s">
        <v>7043</v>
      </c>
      <c r="U1161" s="0" t="s">
        <v>7044</v>
      </c>
      <c r="V1161" s="0" t="s">
        <v>764</v>
      </c>
      <c r="W1161" s="0" t="s">
        <v>7045</v>
      </c>
      <c r="X1161" s="0" t="s">
        <v>7046</v>
      </c>
      <c r="Y1161" s="0" t="s">
        <v>7044</v>
      </c>
      <c r="Z1161" s="0" t="s">
        <v>9998</v>
      </c>
      <c r="AA1161" s="0" t="s">
        <v>7048</v>
      </c>
      <c r="AB1161" s="0" t="s">
        <v>9999</v>
      </c>
      <c r="AC1161" s="0" t="s">
        <v>62</v>
      </c>
      <c r="AD1161" s="0" t="s">
        <v>62</v>
      </c>
      <c r="AE1161" s="0" t="s">
        <v>62</v>
      </c>
      <c r="AF1161" s="0" t="s">
        <v>4692</v>
      </c>
      <c r="AG1161" s="0" t="s">
        <v>7817</v>
      </c>
      <c r="AH1161" s="0" t="s">
        <v>4692</v>
      </c>
      <c r="AI1161" s="0" t="s">
        <v>7817</v>
      </c>
      <c r="AJ1161" s="0" t="s">
        <v>4692</v>
      </c>
      <c r="AK1161" s="0" t="s">
        <v>7817</v>
      </c>
      <c r="AL1161" s="0" t="s">
        <v>7061</v>
      </c>
    </row>
    <row customHeight="1" ht="11.25">
      <c r="A1162" s="0" t="s">
        <v>22</v>
      </c>
      <c r="B1162" s="0" t="s">
        <v>48</v>
      </c>
      <c r="C1162" s="0" t="s">
        <v>50</v>
      </c>
      <c r="D1162" s="0" t="s">
        <v>22</v>
      </c>
      <c r="E1162" s="0" t="s">
        <v>7665</v>
      </c>
      <c r="F1162" s="0" t="s">
        <v>4556</v>
      </c>
      <c r="G1162" s="0" t="s">
        <v>220</v>
      </c>
      <c r="H1162" s="0" t="s">
        <v>220</v>
      </c>
      <c r="I1162" s="0" t="s">
        <v>221</v>
      </c>
      <c r="J1162" s="0" t="s">
        <v>10000</v>
      </c>
      <c r="K1162" s="0" t="s">
        <v>10001</v>
      </c>
      <c r="L1162" s="0" t="s">
        <v>4590</v>
      </c>
      <c r="M1162" s="0" t="s">
        <v>8510</v>
      </c>
      <c r="N1162" s="0" t="s">
        <v>137</v>
      </c>
      <c r="O1162" s="0" t="s">
        <v>220</v>
      </c>
      <c r="P1162" s="0" t="s">
        <v>220</v>
      </c>
      <c r="Q1162" s="0" t="s">
        <v>221</v>
      </c>
      <c r="R1162" s="0" t="s">
        <v>10000</v>
      </c>
      <c r="S1162" s="0" t="s">
        <v>10001</v>
      </c>
      <c r="T1162" s="0" t="s">
        <v>7101</v>
      </c>
      <c r="U1162" s="0" t="s">
        <v>7481</v>
      </c>
      <c r="V1162" s="0" t="s">
        <v>764</v>
      </c>
      <c r="W1162" s="0" t="s">
        <v>7045</v>
      </c>
      <c r="X1162" s="0" t="s">
        <v>7482</v>
      </c>
      <c r="Y1162" s="0" t="s">
        <v>7102</v>
      </c>
      <c r="Z1162" s="0" t="s">
        <v>4590</v>
      </c>
      <c r="AA1162" s="0" t="s">
        <v>7566</v>
      </c>
      <c r="AB1162" s="0" t="s">
        <v>7283</v>
      </c>
      <c r="AC1162" s="0" t="s">
        <v>62</v>
      </c>
      <c r="AD1162" s="0" t="s">
        <v>62</v>
      </c>
      <c r="AE1162" s="0" t="s">
        <v>62</v>
      </c>
      <c r="AF1162" s="0" t="s">
        <v>7210</v>
      </c>
      <c r="AG1162" s="0" t="s">
        <v>8490</v>
      </c>
      <c r="AH1162" s="0" t="s">
        <v>7210</v>
      </c>
      <c r="AI1162" s="0" t="s">
        <v>8490</v>
      </c>
      <c r="AJ1162" s="0" t="s">
        <v>7210</v>
      </c>
      <c r="AK1162" s="0" t="s">
        <v>8490</v>
      </c>
      <c r="AL1162" s="0" t="s">
        <v>7061</v>
      </c>
    </row>
    <row customHeight="1" ht="11.25">
      <c r="A1163" s="0" t="s">
        <v>22</v>
      </c>
      <c r="B1163" s="0" t="s">
        <v>48</v>
      </c>
      <c r="C1163" s="0" t="s">
        <v>50</v>
      </c>
      <c r="D1163" s="0" t="s">
        <v>22</v>
      </c>
      <c r="E1163" s="0" t="s">
        <v>7665</v>
      </c>
      <c r="F1163" s="0" t="s">
        <v>4556</v>
      </c>
      <c r="G1163" s="0" t="s">
        <v>220</v>
      </c>
      <c r="H1163" s="0" t="s">
        <v>220</v>
      </c>
      <c r="I1163" s="0" t="s">
        <v>221</v>
      </c>
      <c r="J1163" s="0" t="s">
        <v>8950</v>
      </c>
      <c r="K1163" s="0" t="s">
        <v>10002</v>
      </c>
      <c r="L1163" s="0" t="s">
        <v>10003</v>
      </c>
      <c r="M1163" s="0" t="s">
        <v>5234</v>
      </c>
      <c r="N1163" s="0" t="s">
        <v>137</v>
      </c>
      <c r="O1163" s="0" t="s">
        <v>220</v>
      </c>
      <c r="P1163" s="0" t="s">
        <v>220</v>
      </c>
      <c r="Q1163" s="0" t="s">
        <v>221</v>
      </c>
      <c r="R1163" s="0" t="s">
        <v>8950</v>
      </c>
      <c r="S1163" s="0" t="s">
        <v>10002</v>
      </c>
      <c r="T1163" s="0" t="s">
        <v>7101</v>
      </c>
      <c r="U1163" s="0" t="s">
        <v>7481</v>
      </c>
      <c r="V1163" s="0" t="s">
        <v>764</v>
      </c>
      <c r="W1163" s="0" t="s">
        <v>7045</v>
      </c>
      <c r="X1163" s="0" t="s">
        <v>7482</v>
      </c>
      <c r="Y1163" s="0" t="s">
        <v>7102</v>
      </c>
      <c r="Z1163" s="0" t="s">
        <v>4590</v>
      </c>
      <c r="AA1163" s="0" t="s">
        <v>10004</v>
      </c>
      <c r="AB1163" s="0" t="s">
        <v>7283</v>
      </c>
      <c r="AC1163" s="0" t="s">
        <v>62</v>
      </c>
      <c r="AD1163" s="0" t="s">
        <v>62</v>
      </c>
      <c r="AE1163" s="0" t="s">
        <v>62</v>
      </c>
      <c r="AF1163" s="0" t="s">
        <v>7141</v>
      </c>
      <c r="AG1163" s="0" t="s">
        <v>7185</v>
      </c>
      <c r="AH1163" s="0" t="s">
        <v>7141</v>
      </c>
      <c r="AI1163" s="0" t="s">
        <v>7185</v>
      </c>
      <c r="AJ1163" s="0" t="s">
        <v>7141</v>
      </c>
      <c r="AK1163" s="0" t="s">
        <v>7185</v>
      </c>
      <c r="AL1163" s="0" t="s">
        <v>7061</v>
      </c>
    </row>
    <row customHeight="1" ht="11.25">
      <c r="A1164" s="0" t="s">
        <v>22</v>
      </c>
      <c r="B1164" s="0" t="s">
        <v>48</v>
      </c>
      <c r="C1164" s="0" t="s">
        <v>50</v>
      </c>
      <c r="D1164" s="0" t="s">
        <v>22</v>
      </c>
      <c r="E1164" s="0" t="s">
        <v>4598</v>
      </c>
      <c r="F1164" s="0" t="s">
        <v>4556</v>
      </c>
      <c r="G1164" s="0" t="s">
        <v>220</v>
      </c>
      <c r="H1164" s="0" t="s">
        <v>220</v>
      </c>
      <c r="I1164" s="0" t="s">
        <v>221</v>
      </c>
      <c r="J1164" s="0" t="s">
        <v>10005</v>
      </c>
      <c r="K1164" s="0" t="s">
        <v>10006</v>
      </c>
      <c r="L1164" s="0" t="s">
        <v>8351</v>
      </c>
      <c r="M1164" s="0" t="s">
        <v>203</v>
      </c>
      <c r="N1164" s="0" t="s">
        <v>137</v>
      </c>
      <c r="O1164" s="0" t="s">
        <v>220</v>
      </c>
      <c r="P1164" s="0" t="s">
        <v>220</v>
      </c>
      <c r="Q1164" s="0" t="s">
        <v>221</v>
      </c>
      <c r="R1164" s="0" t="s">
        <v>10005</v>
      </c>
      <c r="S1164" s="0" t="s">
        <v>10006</v>
      </c>
      <c r="T1164" s="0" t="s">
        <v>7043</v>
      </c>
      <c r="U1164" s="0" t="s">
        <v>7044</v>
      </c>
      <c r="V1164" s="0" t="s">
        <v>764</v>
      </c>
      <c r="W1164" s="0" t="s">
        <v>7045</v>
      </c>
      <c r="X1164" s="0" t="s">
        <v>7046</v>
      </c>
      <c r="Y1164" s="0" t="s">
        <v>7044</v>
      </c>
      <c r="Z1164" s="0" t="s">
        <v>10007</v>
      </c>
      <c r="AA1164" s="0" t="s">
        <v>7048</v>
      </c>
      <c r="AB1164" s="0" t="s">
        <v>10008</v>
      </c>
      <c r="AC1164" s="0" t="s">
        <v>62</v>
      </c>
      <c r="AD1164" s="0" t="s">
        <v>62</v>
      </c>
      <c r="AE1164" s="0" t="s">
        <v>62</v>
      </c>
      <c r="AF1164" s="0" t="s">
        <v>9180</v>
      </c>
      <c r="AG1164" s="0" t="s">
        <v>5739</v>
      </c>
      <c r="AH1164" s="0" t="s">
        <v>9180</v>
      </c>
      <c r="AI1164" s="0" t="s">
        <v>5739</v>
      </c>
      <c r="AJ1164" s="0" t="s">
        <v>9180</v>
      </c>
      <c r="AK1164" s="0" t="s">
        <v>5739</v>
      </c>
      <c r="AL1164" s="0" t="s">
        <v>7055</v>
      </c>
    </row>
    <row customHeight="1" ht="11.25">
      <c r="A1165" s="0" t="s">
        <v>22</v>
      </c>
      <c r="B1165" s="0" t="s">
        <v>48</v>
      </c>
      <c r="C1165" s="0" t="s">
        <v>50</v>
      </c>
      <c r="D1165" s="0" t="s">
        <v>22</v>
      </c>
      <c r="E1165" s="0" t="s">
        <v>7056</v>
      </c>
      <c r="F1165" s="0" t="s">
        <v>4556</v>
      </c>
      <c r="G1165" s="0" t="s">
        <v>220</v>
      </c>
      <c r="H1165" s="0" t="s">
        <v>220</v>
      </c>
      <c r="I1165" s="0" t="s">
        <v>221</v>
      </c>
      <c r="J1165" s="0" t="s">
        <v>10005</v>
      </c>
      <c r="K1165" s="0" t="s">
        <v>10006</v>
      </c>
      <c r="L1165" s="0" t="s">
        <v>7057</v>
      </c>
      <c r="M1165" s="0" t="s">
        <v>10009</v>
      </c>
      <c r="N1165" s="0" t="s">
        <v>137</v>
      </c>
      <c r="O1165" s="0" t="s">
        <v>220</v>
      </c>
      <c r="P1165" s="0" t="s">
        <v>220</v>
      </c>
      <c r="Q1165" s="0" t="s">
        <v>221</v>
      </c>
      <c r="R1165" s="0" t="s">
        <v>10005</v>
      </c>
      <c r="S1165" s="0" t="s">
        <v>10006</v>
      </c>
      <c r="T1165" s="0" t="s">
        <v>7043</v>
      </c>
      <c r="U1165" s="0" t="s">
        <v>7044</v>
      </c>
      <c r="V1165" s="0" t="s">
        <v>764</v>
      </c>
      <c r="W1165" s="0" t="s">
        <v>7045</v>
      </c>
      <c r="X1165" s="0" t="s">
        <v>7046</v>
      </c>
      <c r="Y1165" s="0" t="s">
        <v>7044</v>
      </c>
      <c r="Z1165" s="0" t="s">
        <v>10007</v>
      </c>
      <c r="AA1165" s="0" t="s">
        <v>7048</v>
      </c>
      <c r="AB1165" s="0" t="s">
        <v>10008</v>
      </c>
      <c r="AC1165" s="0" t="s">
        <v>62</v>
      </c>
      <c r="AD1165" s="0" t="s">
        <v>62</v>
      </c>
      <c r="AE1165" s="0" t="s">
        <v>62</v>
      </c>
      <c r="AF1165" s="0" t="s">
        <v>4692</v>
      </c>
      <c r="AG1165" s="0" t="s">
        <v>8497</v>
      </c>
      <c r="AH1165" s="0" t="s">
        <v>4692</v>
      </c>
      <c r="AI1165" s="0" t="s">
        <v>8497</v>
      </c>
      <c r="AJ1165" s="0" t="s">
        <v>4692</v>
      </c>
      <c r="AK1165" s="0" t="s">
        <v>8497</v>
      </c>
      <c r="AL1165" s="0" t="s">
        <v>7061</v>
      </c>
    </row>
    <row customHeight="1" ht="11.25">
      <c r="A1166" s="0" t="s">
        <v>22</v>
      </c>
      <c r="B1166" s="0" t="s">
        <v>48</v>
      </c>
      <c r="C1166" s="0" t="s">
        <v>50</v>
      </c>
      <c r="D1166" s="0" t="s">
        <v>22</v>
      </c>
      <c r="E1166" s="0" t="s">
        <v>7075</v>
      </c>
      <c r="F1166" s="0" t="s">
        <v>4556</v>
      </c>
      <c r="G1166" s="0" t="s">
        <v>220</v>
      </c>
      <c r="H1166" s="0" t="s">
        <v>220</v>
      </c>
      <c r="I1166" s="0" t="s">
        <v>221</v>
      </c>
      <c r="J1166" s="0" t="s">
        <v>10005</v>
      </c>
      <c r="K1166" s="0" t="s">
        <v>10006</v>
      </c>
      <c r="L1166" s="0" t="s">
        <v>10010</v>
      </c>
      <c r="M1166" s="0" t="s">
        <v>7257</v>
      </c>
      <c r="N1166" s="0" t="s">
        <v>137</v>
      </c>
      <c r="O1166" s="0" t="s">
        <v>220</v>
      </c>
      <c r="P1166" s="0" t="s">
        <v>220</v>
      </c>
      <c r="Q1166" s="0" t="s">
        <v>221</v>
      </c>
      <c r="R1166" s="0" t="s">
        <v>10005</v>
      </c>
      <c r="S1166" s="0" t="s">
        <v>10006</v>
      </c>
      <c r="T1166" s="0" t="s">
        <v>7043</v>
      </c>
      <c r="U1166" s="0" t="s">
        <v>7044</v>
      </c>
      <c r="V1166" s="0" t="s">
        <v>764</v>
      </c>
      <c r="W1166" s="0" t="s">
        <v>7045</v>
      </c>
      <c r="X1166" s="0" t="s">
        <v>7046</v>
      </c>
      <c r="Y1166" s="0" t="s">
        <v>7044</v>
      </c>
      <c r="Z1166" s="0" t="s">
        <v>10007</v>
      </c>
      <c r="AA1166" s="0" t="s">
        <v>7048</v>
      </c>
      <c r="AB1166" s="0" t="s">
        <v>10008</v>
      </c>
      <c r="AC1166" s="0" t="s">
        <v>62</v>
      </c>
      <c r="AD1166" s="0" t="s">
        <v>62</v>
      </c>
      <c r="AE1166" s="0" t="s">
        <v>62</v>
      </c>
      <c r="AF1166" s="0" t="s">
        <v>4212</v>
      </c>
      <c r="AG1166" s="0" t="s">
        <v>7396</v>
      </c>
      <c r="AH1166" s="0" t="s">
        <v>4212</v>
      </c>
      <c r="AI1166" s="0" t="s">
        <v>7396</v>
      </c>
      <c r="AJ1166" s="0" t="s">
        <v>4212</v>
      </c>
      <c r="AK1166" s="0" t="s">
        <v>7396</v>
      </c>
      <c r="AL1166" s="0" t="s">
        <v>7061</v>
      </c>
    </row>
    <row customHeight="1" ht="11.25">
      <c r="A1167" s="0" t="s">
        <v>22</v>
      </c>
      <c r="B1167" s="0" t="s">
        <v>48</v>
      </c>
      <c r="C1167" s="0" t="s">
        <v>50</v>
      </c>
      <c r="D1167" s="0" t="s">
        <v>22</v>
      </c>
      <c r="E1167" s="0" t="s">
        <v>7090</v>
      </c>
      <c r="F1167" s="0" t="s">
        <v>4556</v>
      </c>
      <c r="G1167" s="0" t="s">
        <v>220</v>
      </c>
      <c r="H1167" s="0" t="s">
        <v>220</v>
      </c>
      <c r="I1167" s="0" t="s">
        <v>221</v>
      </c>
      <c r="J1167" s="0" t="s">
        <v>10005</v>
      </c>
      <c r="K1167" s="0" t="s">
        <v>10006</v>
      </c>
      <c r="L1167" s="0" t="s">
        <v>7863</v>
      </c>
      <c r="M1167" s="0" t="s">
        <v>10011</v>
      </c>
      <c r="N1167" s="0" t="s">
        <v>137</v>
      </c>
      <c r="O1167" s="0" t="s">
        <v>220</v>
      </c>
      <c r="P1167" s="0" t="s">
        <v>220</v>
      </c>
      <c r="Q1167" s="0" t="s">
        <v>221</v>
      </c>
      <c r="R1167" s="0" t="s">
        <v>10005</v>
      </c>
      <c r="S1167" s="0" t="s">
        <v>10006</v>
      </c>
      <c r="T1167" s="0" t="s">
        <v>7043</v>
      </c>
      <c r="U1167" s="0" t="s">
        <v>7044</v>
      </c>
      <c r="V1167" s="0" t="s">
        <v>764</v>
      </c>
      <c r="W1167" s="0" t="s">
        <v>7045</v>
      </c>
      <c r="X1167" s="0" t="s">
        <v>7046</v>
      </c>
      <c r="Y1167" s="0" t="s">
        <v>7044</v>
      </c>
      <c r="Z1167" s="0" t="s">
        <v>10007</v>
      </c>
      <c r="AA1167" s="0" t="s">
        <v>7048</v>
      </c>
      <c r="AB1167" s="0" t="s">
        <v>10008</v>
      </c>
      <c r="AC1167" s="0" t="s">
        <v>62</v>
      </c>
      <c r="AD1167" s="0" t="s">
        <v>62</v>
      </c>
      <c r="AE1167" s="0" t="s">
        <v>62</v>
      </c>
      <c r="AF1167" s="0" t="s">
        <v>8624</v>
      </c>
      <c r="AG1167" s="0" t="s">
        <v>9296</v>
      </c>
      <c r="AH1167" s="0" t="s">
        <v>8624</v>
      </c>
      <c r="AI1167" s="0" t="s">
        <v>9296</v>
      </c>
      <c r="AJ1167" s="0" t="s">
        <v>8624</v>
      </c>
      <c r="AK1167" s="0" t="s">
        <v>9296</v>
      </c>
      <c r="AL1167" s="0" t="s">
        <v>7061</v>
      </c>
    </row>
    <row customHeight="1" ht="11.25">
      <c r="A1168" s="0" t="s">
        <v>22</v>
      </c>
      <c r="B1168" s="0" t="s">
        <v>48</v>
      </c>
      <c r="C1168" s="0" t="s">
        <v>50</v>
      </c>
      <c r="D1168" s="0" t="s">
        <v>22</v>
      </c>
      <c r="E1168" s="0" t="s">
        <v>7062</v>
      </c>
      <c r="F1168" s="0" t="s">
        <v>4556</v>
      </c>
      <c r="G1168" s="0" t="s">
        <v>223</v>
      </c>
      <c r="H1168" s="0" t="s">
        <v>6962</v>
      </c>
      <c r="I1168" s="0" t="s">
        <v>6963</v>
      </c>
      <c r="J1168" s="0" t="s">
        <v>9984</v>
      </c>
      <c r="K1168" s="0" t="s">
        <v>10012</v>
      </c>
      <c r="L1168" s="0" t="s">
        <v>8374</v>
      </c>
      <c r="M1168" s="0" t="s">
        <v>5302</v>
      </c>
      <c r="N1168" s="0" t="s">
        <v>137</v>
      </c>
      <c r="O1168" s="0" t="s">
        <v>223</v>
      </c>
      <c r="P1168" s="0" t="s">
        <v>6962</v>
      </c>
      <c r="Q1168" s="0" t="s">
        <v>6963</v>
      </c>
      <c r="R1168" s="0" t="s">
        <v>9984</v>
      </c>
      <c r="S1168" s="0" t="s">
        <v>10012</v>
      </c>
      <c r="T1168" s="0" t="s">
        <v>7101</v>
      </c>
      <c r="U1168" s="0" t="s">
        <v>7102</v>
      </c>
      <c r="V1168" s="0" t="s">
        <v>764</v>
      </c>
      <c r="W1168" s="0" t="s">
        <v>7045</v>
      </c>
      <c r="X1168" s="0" t="s">
        <v>7103</v>
      </c>
      <c r="Y1168" s="0" t="s">
        <v>7102</v>
      </c>
      <c r="Z1168" s="0" t="s">
        <v>9986</v>
      </c>
      <c r="AA1168" s="0" t="s">
        <v>9987</v>
      </c>
      <c r="AB1168" s="0" t="s">
        <v>9988</v>
      </c>
      <c r="AC1168" s="0" t="s">
        <v>62</v>
      </c>
      <c r="AD1168" s="0" t="s">
        <v>62</v>
      </c>
      <c r="AE1168" s="0" t="s">
        <v>62</v>
      </c>
      <c r="AF1168" s="0" t="s">
        <v>7693</v>
      </c>
      <c r="AG1168" s="0" t="s">
        <v>9989</v>
      </c>
      <c r="AH1168" s="0" t="s">
        <v>7693</v>
      </c>
      <c r="AI1168" s="0" t="s">
        <v>10013</v>
      </c>
      <c r="AJ1168" s="0" t="s">
        <v>7693</v>
      </c>
      <c r="AK1168" s="0" t="s">
        <v>10013</v>
      </c>
      <c r="AL1168" s="0" t="s">
        <v>7061</v>
      </c>
    </row>
    <row customHeight="1" ht="11.25">
      <c r="A1169" s="0" t="s">
        <v>22</v>
      </c>
      <c r="B1169" s="0" t="s">
        <v>48</v>
      </c>
      <c r="C1169" s="0" t="s">
        <v>50</v>
      </c>
      <c r="D1169" s="0" t="s">
        <v>22</v>
      </c>
      <c r="E1169" s="0" t="s">
        <v>4572</v>
      </c>
      <c r="F1169" s="0" t="s">
        <v>4556</v>
      </c>
      <c r="G1169" s="0" t="s">
        <v>223</v>
      </c>
      <c r="H1169" s="0" t="s">
        <v>6962</v>
      </c>
      <c r="I1169" s="0" t="s">
        <v>6963</v>
      </c>
      <c r="J1169" s="0" t="s">
        <v>9990</v>
      </c>
      <c r="K1169" s="0" t="s">
        <v>10014</v>
      </c>
      <c r="L1169" s="0" t="s">
        <v>9992</v>
      </c>
      <c r="M1169" s="0" t="s">
        <v>188</v>
      </c>
      <c r="N1169" s="0" t="s">
        <v>137</v>
      </c>
      <c r="O1169" s="0" t="s">
        <v>223</v>
      </c>
      <c r="P1169" s="0" t="s">
        <v>6962</v>
      </c>
      <c r="Q1169" s="0" t="s">
        <v>6963</v>
      </c>
      <c r="R1169" s="0" t="s">
        <v>9990</v>
      </c>
      <c r="S1169" s="0" t="s">
        <v>10014</v>
      </c>
      <c r="T1169" s="0" t="s">
        <v>7043</v>
      </c>
      <c r="U1169" s="0" t="s">
        <v>7044</v>
      </c>
      <c r="V1169" s="0" t="s">
        <v>764</v>
      </c>
      <c r="W1169" s="0" t="s">
        <v>7045</v>
      </c>
      <c r="X1169" s="0" t="s">
        <v>7046</v>
      </c>
      <c r="Y1169" s="0" t="s">
        <v>7044</v>
      </c>
      <c r="Z1169" s="0" t="s">
        <v>9993</v>
      </c>
      <c r="AA1169" s="0" t="s">
        <v>7048</v>
      </c>
      <c r="AB1169" s="0" t="s">
        <v>9994</v>
      </c>
      <c r="AC1169" s="0" t="s">
        <v>62</v>
      </c>
      <c r="AD1169" s="0" t="s">
        <v>62</v>
      </c>
      <c r="AE1169" s="0" t="s">
        <v>62</v>
      </c>
      <c r="AF1169" s="0" t="s">
        <v>4692</v>
      </c>
      <c r="AG1169" s="0" t="s">
        <v>7390</v>
      </c>
      <c r="AH1169" s="0" t="s">
        <v>4692</v>
      </c>
      <c r="AI1169" s="0" t="s">
        <v>8219</v>
      </c>
      <c r="AJ1169" s="0" t="s">
        <v>4692</v>
      </c>
      <c r="AK1169" s="0" t="s">
        <v>8219</v>
      </c>
      <c r="AL1169" s="0" t="s">
        <v>7061</v>
      </c>
    </row>
    <row customHeight="1" ht="11.25">
      <c r="A1170" s="0" t="s">
        <v>22</v>
      </c>
      <c r="B1170" s="0" t="s">
        <v>48</v>
      </c>
      <c r="C1170" s="0" t="s">
        <v>50</v>
      </c>
      <c r="D1170" s="0" t="s">
        <v>22</v>
      </c>
      <c r="E1170" s="0" t="s">
        <v>7665</v>
      </c>
      <c r="F1170" s="0" t="s">
        <v>4556</v>
      </c>
      <c r="G1170" s="0" t="s">
        <v>223</v>
      </c>
      <c r="H1170" s="0" t="s">
        <v>6965</v>
      </c>
      <c r="I1170" s="0" t="s">
        <v>6966</v>
      </c>
      <c r="J1170" s="0" t="s">
        <v>10000</v>
      </c>
      <c r="K1170" s="0" t="s">
        <v>10015</v>
      </c>
      <c r="L1170" s="0" t="s">
        <v>4590</v>
      </c>
      <c r="M1170" s="0" t="s">
        <v>8510</v>
      </c>
      <c r="N1170" s="0" t="s">
        <v>137</v>
      </c>
      <c r="O1170" s="0" t="s">
        <v>223</v>
      </c>
      <c r="P1170" s="0" t="s">
        <v>6965</v>
      </c>
      <c r="Q1170" s="0" t="s">
        <v>6966</v>
      </c>
      <c r="R1170" s="0" t="s">
        <v>10000</v>
      </c>
      <c r="S1170" s="0" t="s">
        <v>10015</v>
      </c>
      <c r="T1170" s="0" t="s">
        <v>7101</v>
      </c>
      <c r="U1170" s="0" t="s">
        <v>7481</v>
      </c>
      <c r="V1170" s="0" t="s">
        <v>764</v>
      </c>
      <c r="W1170" s="0" t="s">
        <v>7045</v>
      </c>
      <c r="X1170" s="0" t="s">
        <v>7482</v>
      </c>
      <c r="Y1170" s="0" t="s">
        <v>7102</v>
      </c>
      <c r="Z1170" s="0" t="s">
        <v>4590</v>
      </c>
      <c r="AA1170" s="0" t="s">
        <v>7566</v>
      </c>
      <c r="AB1170" s="0" t="s">
        <v>7283</v>
      </c>
      <c r="AC1170" s="0" t="s">
        <v>62</v>
      </c>
      <c r="AD1170" s="0" t="s">
        <v>62</v>
      </c>
      <c r="AE1170" s="0" t="s">
        <v>62</v>
      </c>
      <c r="AF1170" s="0" t="s">
        <v>7210</v>
      </c>
      <c r="AG1170" s="0" t="s">
        <v>8490</v>
      </c>
      <c r="AH1170" s="0" t="s">
        <v>7210</v>
      </c>
      <c r="AI1170" s="0" t="s">
        <v>8490</v>
      </c>
      <c r="AJ1170" s="0" t="s">
        <v>7210</v>
      </c>
      <c r="AK1170" s="0" t="s">
        <v>8490</v>
      </c>
      <c r="AL1170" s="0" t="s">
        <v>7061</v>
      </c>
    </row>
    <row customHeight="1" ht="11.25">
      <c r="A1171" s="0" t="s">
        <v>22</v>
      </c>
      <c r="B1171" s="0" t="s">
        <v>48</v>
      </c>
      <c r="C1171" s="0" t="s">
        <v>50</v>
      </c>
      <c r="D1171" s="0" t="s">
        <v>22</v>
      </c>
      <c r="E1171" s="0" t="s">
        <v>9995</v>
      </c>
      <c r="F1171" s="0" t="s">
        <v>4556</v>
      </c>
      <c r="G1171" s="0" t="s">
        <v>223</v>
      </c>
      <c r="H1171" s="0" t="s">
        <v>6968</v>
      </c>
      <c r="I1171" s="0" t="s">
        <v>6969</v>
      </c>
      <c r="J1171" s="0" t="s">
        <v>9996</v>
      </c>
      <c r="K1171" s="0" t="s">
        <v>10016</v>
      </c>
      <c r="L1171" s="0" t="s">
        <v>8303</v>
      </c>
      <c r="M1171" s="0" t="s">
        <v>4590</v>
      </c>
      <c r="N1171" s="0" t="s">
        <v>137</v>
      </c>
      <c r="O1171" s="0" t="s">
        <v>223</v>
      </c>
      <c r="P1171" s="0" t="s">
        <v>6968</v>
      </c>
      <c r="Q1171" s="0" t="s">
        <v>6969</v>
      </c>
      <c r="R1171" s="0" t="s">
        <v>9996</v>
      </c>
      <c r="S1171" s="0" t="s">
        <v>10016</v>
      </c>
      <c r="T1171" s="0" t="s">
        <v>7043</v>
      </c>
      <c r="U1171" s="0" t="s">
        <v>7044</v>
      </c>
      <c r="V1171" s="0" t="s">
        <v>764</v>
      </c>
      <c r="W1171" s="0" t="s">
        <v>7045</v>
      </c>
      <c r="X1171" s="0" t="s">
        <v>7046</v>
      </c>
      <c r="Y1171" s="0" t="s">
        <v>7044</v>
      </c>
      <c r="Z1171" s="0" t="s">
        <v>9998</v>
      </c>
      <c r="AA1171" s="0" t="s">
        <v>7048</v>
      </c>
      <c r="AB1171" s="0" t="s">
        <v>9999</v>
      </c>
      <c r="AC1171" s="0" t="s">
        <v>62</v>
      </c>
      <c r="AD1171" s="0" t="s">
        <v>62</v>
      </c>
      <c r="AE1171" s="0" t="s">
        <v>62</v>
      </c>
      <c r="AF1171" s="0" t="s">
        <v>4692</v>
      </c>
      <c r="AG1171" s="0" t="s">
        <v>7817</v>
      </c>
      <c r="AH1171" s="0" t="s">
        <v>4692</v>
      </c>
      <c r="AI1171" s="0" t="s">
        <v>7817</v>
      </c>
      <c r="AJ1171" s="0" t="s">
        <v>4692</v>
      </c>
      <c r="AK1171" s="0" t="s">
        <v>7817</v>
      </c>
      <c r="AL1171" s="0" t="s">
        <v>7061</v>
      </c>
    </row>
    <row customHeight="1" ht="11.25">
      <c r="A1172" s="0" t="s">
        <v>22</v>
      </c>
      <c r="B1172" s="0" t="s">
        <v>48</v>
      </c>
      <c r="C1172" s="0" t="s">
        <v>50</v>
      </c>
      <c r="D1172" s="0" t="s">
        <v>22</v>
      </c>
      <c r="E1172" s="0" t="s">
        <v>7665</v>
      </c>
      <c r="F1172" s="0" t="s">
        <v>4556</v>
      </c>
      <c r="G1172" s="0" t="s">
        <v>223</v>
      </c>
      <c r="H1172" s="0" t="s">
        <v>6968</v>
      </c>
      <c r="I1172" s="0" t="s">
        <v>6969</v>
      </c>
      <c r="J1172" s="0" t="s">
        <v>8950</v>
      </c>
      <c r="K1172" s="0" t="s">
        <v>10017</v>
      </c>
      <c r="L1172" s="0" t="s">
        <v>10003</v>
      </c>
      <c r="M1172" s="0" t="s">
        <v>5234</v>
      </c>
      <c r="N1172" s="0" t="s">
        <v>137</v>
      </c>
      <c r="O1172" s="0" t="s">
        <v>223</v>
      </c>
      <c r="P1172" s="0" t="s">
        <v>6968</v>
      </c>
      <c r="Q1172" s="0" t="s">
        <v>6969</v>
      </c>
      <c r="R1172" s="0" t="s">
        <v>8950</v>
      </c>
      <c r="S1172" s="0" t="s">
        <v>10017</v>
      </c>
      <c r="T1172" s="0" t="s">
        <v>7101</v>
      </c>
      <c r="U1172" s="0" t="s">
        <v>7481</v>
      </c>
      <c r="V1172" s="0" t="s">
        <v>764</v>
      </c>
      <c r="W1172" s="0" t="s">
        <v>7045</v>
      </c>
      <c r="X1172" s="0" t="s">
        <v>7482</v>
      </c>
      <c r="Y1172" s="0" t="s">
        <v>7102</v>
      </c>
      <c r="Z1172" s="0" t="s">
        <v>4590</v>
      </c>
      <c r="AA1172" s="0" t="s">
        <v>10004</v>
      </c>
      <c r="AB1172" s="0" t="s">
        <v>7283</v>
      </c>
      <c r="AC1172" s="0" t="s">
        <v>62</v>
      </c>
      <c r="AD1172" s="0" t="s">
        <v>62</v>
      </c>
      <c r="AE1172" s="0" t="s">
        <v>62</v>
      </c>
      <c r="AF1172" s="0" t="s">
        <v>7141</v>
      </c>
      <c r="AG1172" s="0" t="s">
        <v>7185</v>
      </c>
      <c r="AH1172" s="0" t="s">
        <v>7141</v>
      </c>
      <c r="AI1172" s="0" t="s">
        <v>7185</v>
      </c>
      <c r="AJ1172" s="0" t="s">
        <v>7141</v>
      </c>
      <c r="AK1172" s="0" t="s">
        <v>7185</v>
      </c>
      <c r="AL1172" s="0" t="s">
        <v>7061</v>
      </c>
    </row>
    <row customHeight="1" ht="11.25">
      <c r="A1173" s="0" t="s">
        <v>22</v>
      </c>
      <c r="B1173" s="0" t="s">
        <v>48</v>
      </c>
      <c r="C1173" s="0" t="s">
        <v>50</v>
      </c>
      <c r="D1173" s="0" t="s">
        <v>22</v>
      </c>
      <c r="E1173" s="0" t="s">
        <v>4598</v>
      </c>
      <c r="F1173" s="0" t="s">
        <v>4556</v>
      </c>
      <c r="G1173" s="0" t="s">
        <v>223</v>
      </c>
      <c r="H1173" s="0" t="s">
        <v>6973</v>
      </c>
      <c r="I1173" s="0" t="s">
        <v>6974</v>
      </c>
      <c r="J1173" s="0" t="s">
        <v>10005</v>
      </c>
      <c r="K1173" s="0" t="s">
        <v>10018</v>
      </c>
      <c r="L1173" s="0" t="s">
        <v>8351</v>
      </c>
      <c r="M1173" s="0" t="s">
        <v>203</v>
      </c>
      <c r="N1173" s="0" t="s">
        <v>137</v>
      </c>
      <c r="O1173" s="0" t="s">
        <v>223</v>
      </c>
      <c r="P1173" s="0" t="s">
        <v>6973</v>
      </c>
      <c r="Q1173" s="0" t="s">
        <v>6974</v>
      </c>
      <c r="R1173" s="0" t="s">
        <v>10005</v>
      </c>
      <c r="S1173" s="0" t="s">
        <v>10018</v>
      </c>
      <c r="T1173" s="0" t="s">
        <v>7043</v>
      </c>
      <c r="U1173" s="0" t="s">
        <v>7044</v>
      </c>
      <c r="V1173" s="0" t="s">
        <v>764</v>
      </c>
      <c r="W1173" s="0" t="s">
        <v>7045</v>
      </c>
      <c r="X1173" s="0" t="s">
        <v>7046</v>
      </c>
      <c r="Y1173" s="0" t="s">
        <v>7044</v>
      </c>
      <c r="Z1173" s="0" t="s">
        <v>10007</v>
      </c>
      <c r="AA1173" s="0" t="s">
        <v>7048</v>
      </c>
      <c r="AB1173" s="0" t="s">
        <v>10008</v>
      </c>
      <c r="AC1173" s="0" t="s">
        <v>62</v>
      </c>
      <c r="AD1173" s="0" t="s">
        <v>62</v>
      </c>
      <c r="AE1173" s="0" t="s">
        <v>62</v>
      </c>
      <c r="AF1173" s="0" t="s">
        <v>9180</v>
      </c>
      <c r="AG1173" s="0" t="s">
        <v>5739</v>
      </c>
      <c r="AH1173" s="0" t="s">
        <v>9180</v>
      </c>
      <c r="AI1173" s="0" t="s">
        <v>5739</v>
      </c>
      <c r="AJ1173" s="0" t="s">
        <v>9180</v>
      </c>
      <c r="AK1173" s="0" t="s">
        <v>5739</v>
      </c>
      <c r="AL1173" s="0" t="s">
        <v>7054</v>
      </c>
    </row>
    <row customHeight="1" ht="11.25">
      <c r="A1174" s="0" t="s">
        <v>22</v>
      </c>
      <c r="B1174" s="0" t="s">
        <v>48</v>
      </c>
      <c r="C1174" s="0" t="s">
        <v>50</v>
      </c>
      <c r="D1174" s="0" t="s">
        <v>22</v>
      </c>
      <c r="E1174" s="0" t="s">
        <v>7056</v>
      </c>
      <c r="F1174" s="0" t="s">
        <v>4556</v>
      </c>
      <c r="G1174" s="0" t="s">
        <v>223</v>
      </c>
      <c r="H1174" s="0" t="s">
        <v>6973</v>
      </c>
      <c r="I1174" s="0" t="s">
        <v>6974</v>
      </c>
      <c r="J1174" s="0" t="s">
        <v>10005</v>
      </c>
      <c r="K1174" s="0" t="s">
        <v>10018</v>
      </c>
      <c r="L1174" s="0" t="s">
        <v>7057</v>
      </c>
      <c r="M1174" s="0" t="s">
        <v>10009</v>
      </c>
      <c r="N1174" s="0" t="s">
        <v>137</v>
      </c>
      <c r="O1174" s="0" t="s">
        <v>223</v>
      </c>
      <c r="P1174" s="0" t="s">
        <v>6973</v>
      </c>
      <c r="Q1174" s="0" t="s">
        <v>6974</v>
      </c>
      <c r="R1174" s="0" t="s">
        <v>10005</v>
      </c>
      <c r="S1174" s="0" t="s">
        <v>10018</v>
      </c>
      <c r="T1174" s="0" t="s">
        <v>7043</v>
      </c>
      <c r="U1174" s="0" t="s">
        <v>7044</v>
      </c>
      <c r="V1174" s="0" t="s">
        <v>764</v>
      </c>
      <c r="W1174" s="0" t="s">
        <v>7045</v>
      </c>
      <c r="X1174" s="0" t="s">
        <v>7046</v>
      </c>
      <c r="Y1174" s="0" t="s">
        <v>7044</v>
      </c>
      <c r="Z1174" s="0" t="s">
        <v>10007</v>
      </c>
      <c r="AA1174" s="0" t="s">
        <v>7048</v>
      </c>
      <c r="AB1174" s="0" t="s">
        <v>10008</v>
      </c>
      <c r="AC1174" s="0" t="s">
        <v>62</v>
      </c>
      <c r="AD1174" s="0" t="s">
        <v>62</v>
      </c>
      <c r="AE1174" s="0" t="s">
        <v>62</v>
      </c>
      <c r="AF1174" s="0" t="s">
        <v>4692</v>
      </c>
      <c r="AG1174" s="0" t="s">
        <v>8497</v>
      </c>
      <c r="AH1174" s="0" t="s">
        <v>4692</v>
      </c>
      <c r="AI1174" s="0" t="s">
        <v>8497</v>
      </c>
      <c r="AJ1174" s="0" t="s">
        <v>4692</v>
      </c>
      <c r="AK1174" s="0" t="s">
        <v>8497</v>
      </c>
      <c r="AL1174" s="0" t="s">
        <v>7061</v>
      </c>
    </row>
    <row customHeight="1" ht="11.25">
      <c r="A1175" s="0" t="s">
        <v>22</v>
      </c>
      <c r="B1175" s="0" t="s">
        <v>48</v>
      </c>
      <c r="C1175" s="0" t="s">
        <v>50</v>
      </c>
      <c r="D1175" s="0" t="s">
        <v>22</v>
      </c>
      <c r="E1175" s="0" t="s">
        <v>7075</v>
      </c>
      <c r="F1175" s="0" t="s">
        <v>4556</v>
      </c>
      <c r="G1175" s="0" t="s">
        <v>223</v>
      </c>
      <c r="H1175" s="0" t="s">
        <v>6973</v>
      </c>
      <c r="I1175" s="0" t="s">
        <v>6974</v>
      </c>
      <c r="J1175" s="0" t="s">
        <v>10005</v>
      </c>
      <c r="K1175" s="0" t="s">
        <v>10018</v>
      </c>
      <c r="L1175" s="0" t="s">
        <v>10010</v>
      </c>
      <c r="M1175" s="0" t="s">
        <v>7257</v>
      </c>
      <c r="N1175" s="0" t="s">
        <v>137</v>
      </c>
      <c r="O1175" s="0" t="s">
        <v>223</v>
      </c>
      <c r="P1175" s="0" t="s">
        <v>6973</v>
      </c>
      <c r="Q1175" s="0" t="s">
        <v>6974</v>
      </c>
      <c r="R1175" s="0" t="s">
        <v>10005</v>
      </c>
      <c r="S1175" s="0" t="s">
        <v>10018</v>
      </c>
      <c r="T1175" s="0" t="s">
        <v>7043</v>
      </c>
      <c r="U1175" s="0" t="s">
        <v>7044</v>
      </c>
      <c r="V1175" s="0" t="s">
        <v>764</v>
      </c>
      <c r="W1175" s="0" t="s">
        <v>7045</v>
      </c>
      <c r="X1175" s="0" t="s">
        <v>7046</v>
      </c>
      <c r="Y1175" s="0" t="s">
        <v>7044</v>
      </c>
      <c r="Z1175" s="0" t="s">
        <v>10007</v>
      </c>
      <c r="AA1175" s="0" t="s">
        <v>7048</v>
      </c>
      <c r="AB1175" s="0" t="s">
        <v>10008</v>
      </c>
      <c r="AC1175" s="0" t="s">
        <v>62</v>
      </c>
      <c r="AD1175" s="0" t="s">
        <v>62</v>
      </c>
      <c r="AE1175" s="0" t="s">
        <v>62</v>
      </c>
      <c r="AF1175" s="0" t="s">
        <v>4212</v>
      </c>
      <c r="AG1175" s="0" t="s">
        <v>7396</v>
      </c>
      <c r="AH1175" s="0" t="s">
        <v>4212</v>
      </c>
      <c r="AI1175" s="0" t="s">
        <v>7396</v>
      </c>
      <c r="AJ1175" s="0" t="s">
        <v>4212</v>
      </c>
      <c r="AK1175" s="0" t="s">
        <v>7396</v>
      </c>
      <c r="AL1175" s="0" t="s">
        <v>7061</v>
      </c>
    </row>
    <row customHeight="1" ht="11.25">
      <c r="A1176" s="0" t="s">
        <v>22</v>
      </c>
      <c r="B1176" s="0" t="s">
        <v>48</v>
      </c>
      <c r="C1176" s="0" t="s">
        <v>50</v>
      </c>
      <c r="D1176" s="0" t="s">
        <v>22</v>
      </c>
      <c r="E1176" s="0" t="s">
        <v>7090</v>
      </c>
      <c r="F1176" s="0" t="s">
        <v>4556</v>
      </c>
      <c r="G1176" s="0" t="s">
        <v>223</v>
      </c>
      <c r="H1176" s="0" t="s">
        <v>6973</v>
      </c>
      <c r="I1176" s="0" t="s">
        <v>6974</v>
      </c>
      <c r="J1176" s="0" t="s">
        <v>10005</v>
      </c>
      <c r="K1176" s="0" t="s">
        <v>10018</v>
      </c>
      <c r="L1176" s="0" t="s">
        <v>7863</v>
      </c>
      <c r="M1176" s="0" t="s">
        <v>10011</v>
      </c>
      <c r="N1176" s="0" t="s">
        <v>137</v>
      </c>
      <c r="O1176" s="0" t="s">
        <v>223</v>
      </c>
      <c r="P1176" s="0" t="s">
        <v>6973</v>
      </c>
      <c r="Q1176" s="0" t="s">
        <v>6974</v>
      </c>
      <c r="R1176" s="0" t="s">
        <v>10005</v>
      </c>
      <c r="S1176" s="0" t="s">
        <v>10018</v>
      </c>
      <c r="T1176" s="0" t="s">
        <v>7043</v>
      </c>
      <c r="U1176" s="0" t="s">
        <v>7044</v>
      </c>
      <c r="V1176" s="0" t="s">
        <v>764</v>
      </c>
      <c r="W1176" s="0" t="s">
        <v>7045</v>
      </c>
      <c r="X1176" s="0" t="s">
        <v>7046</v>
      </c>
      <c r="Y1176" s="0" t="s">
        <v>7044</v>
      </c>
      <c r="Z1176" s="0" t="s">
        <v>10007</v>
      </c>
      <c r="AA1176" s="0" t="s">
        <v>7048</v>
      </c>
      <c r="AB1176" s="0" t="s">
        <v>10008</v>
      </c>
      <c r="AC1176" s="0" t="s">
        <v>62</v>
      </c>
      <c r="AD1176" s="0" t="s">
        <v>62</v>
      </c>
      <c r="AE1176" s="0" t="s">
        <v>62</v>
      </c>
      <c r="AF1176" s="0" t="s">
        <v>8624</v>
      </c>
      <c r="AG1176" s="0" t="s">
        <v>9296</v>
      </c>
      <c r="AH1176" s="0" t="s">
        <v>8624</v>
      </c>
      <c r="AI1176" s="0" t="s">
        <v>7284</v>
      </c>
      <c r="AJ1176" s="0" t="s">
        <v>8624</v>
      </c>
      <c r="AK1176" s="0" t="s">
        <v>7284</v>
      </c>
      <c r="AL1176" s="0" t="s">
        <v>7061</v>
      </c>
    </row>
    <row customHeight="1" ht="11.25">
      <c r="A1177" s="0" t="s">
        <v>22</v>
      </c>
      <c r="B1177" s="0" t="s">
        <v>48</v>
      </c>
      <c r="C1177" s="0" t="s">
        <v>50</v>
      </c>
      <c r="D1177" s="0" t="s">
        <v>22</v>
      </c>
      <c r="E1177" s="0" t="s">
        <v>7683</v>
      </c>
      <c r="F1177" s="0" t="s">
        <v>4556</v>
      </c>
      <c r="G1177" s="0" t="s">
        <v>232</v>
      </c>
      <c r="H1177" s="0" t="s">
        <v>232</v>
      </c>
      <c r="I1177" s="0" t="s">
        <v>233</v>
      </c>
      <c r="J1177" s="0" t="s">
        <v>10019</v>
      </c>
      <c r="K1177" s="0" t="s">
        <v>10020</v>
      </c>
      <c r="L1177" s="0" t="s">
        <v>10021</v>
      </c>
      <c r="M1177" s="0" t="s">
        <v>8510</v>
      </c>
      <c r="N1177" s="0" t="s">
        <v>137</v>
      </c>
      <c r="O1177" s="0" t="s">
        <v>232</v>
      </c>
      <c r="P1177" s="0" t="s">
        <v>232</v>
      </c>
      <c r="Q1177" s="0" t="s">
        <v>233</v>
      </c>
      <c r="R1177" s="0" t="s">
        <v>10019</v>
      </c>
      <c r="S1177" s="0" t="s">
        <v>10020</v>
      </c>
      <c r="T1177" s="0" t="s">
        <v>7043</v>
      </c>
      <c r="U1177" s="0" t="s">
        <v>7044</v>
      </c>
      <c r="V1177" s="0" t="s">
        <v>764</v>
      </c>
      <c r="W1177" s="0" t="s">
        <v>7045</v>
      </c>
      <c r="X1177" s="0" t="s">
        <v>7046</v>
      </c>
      <c r="Y1177" s="0" t="s">
        <v>7044</v>
      </c>
      <c r="Z1177" s="0" t="s">
        <v>10022</v>
      </c>
      <c r="AA1177" s="0" t="s">
        <v>10023</v>
      </c>
      <c r="AB1177" s="0" t="s">
        <v>10024</v>
      </c>
      <c r="AC1177" s="0" t="s">
        <v>62</v>
      </c>
      <c r="AD1177" s="0" t="s">
        <v>62</v>
      </c>
      <c r="AE1177" s="0" t="s">
        <v>62</v>
      </c>
      <c r="AF1177" s="0" t="s">
        <v>7184</v>
      </c>
      <c r="AG1177" s="0" t="s">
        <v>7141</v>
      </c>
      <c r="AH1177" s="0" t="s">
        <v>7184</v>
      </c>
      <c r="AI1177" s="0" t="s">
        <v>7141</v>
      </c>
      <c r="AJ1177" s="0" t="s">
        <v>7184</v>
      </c>
      <c r="AK1177" s="0" t="s">
        <v>7141</v>
      </c>
      <c r="AL1177" s="0" t="s">
        <v>7061</v>
      </c>
    </row>
    <row customHeight="1" ht="11.25">
      <c r="A1178" s="0" t="s">
        <v>22</v>
      </c>
      <c r="B1178" s="0" t="s">
        <v>48</v>
      </c>
      <c r="C1178" s="0" t="s">
        <v>50</v>
      </c>
      <c r="D1178" s="0" t="s">
        <v>22</v>
      </c>
      <c r="E1178" s="0" t="s">
        <v>7683</v>
      </c>
      <c r="F1178" s="0" t="s">
        <v>4556</v>
      </c>
      <c r="G1178" s="0" t="s">
        <v>232</v>
      </c>
      <c r="H1178" s="0" t="s">
        <v>232</v>
      </c>
      <c r="I1178" s="0" t="s">
        <v>233</v>
      </c>
      <c r="J1178" s="0" t="s">
        <v>10019</v>
      </c>
      <c r="K1178" s="0" t="s">
        <v>10020</v>
      </c>
      <c r="L1178" s="0" t="s">
        <v>10021</v>
      </c>
      <c r="M1178" s="0" t="s">
        <v>8510</v>
      </c>
      <c r="N1178" s="0" t="s">
        <v>137</v>
      </c>
      <c r="O1178" s="0" t="s">
        <v>232</v>
      </c>
      <c r="P1178" s="0" t="s">
        <v>232</v>
      </c>
      <c r="Q1178" s="0" t="s">
        <v>233</v>
      </c>
      <c r="R1178" s="0" t="s">
        <v>10019</v>
      </c>
      <c r="S1178" s="0" t="s">
        <v>10020</v>
      </c>
      <c r="T1178" s="0" t="s">
        <v>7043</v>
      </c>
      <c r="U1178" s="0" t="s">
        <v>7044</v>
      </c>
      <c r="V1178" s="0" t="s">
        <v>764</v>
      </c>
      <c r="W1178" s="0" t="s">
        <v>7045</v>
      </c>
      <c r="X1178" s="0" t="s">
        <v>7046</v>
      </c>
      <c r="Y1178" s="0" t="s">
        <v>7044</v>
      </c>
      <c r="Z1178" s="0" t="s">
        <v>10022</v>
      </c>
      <c r="AA1178" s="0" t="s">
        <v>10023</v>
      </c>
      <c r="AB1178" s="0" t="s">
        <v>10024</v>
      </c>
      <c r="AC1178" s="0" t="s">
        <v>62</v>
      </c>
      <c r="AD1178" s="0" t="s">
        <v>62</v>
      </c>
      <c r="AE1178" s="0" t="s">
        <v>62</v>
      </c>
      <c r="AF1178" s="0" t="s">
        <v>10025</v>
      </c>
      <c r="AG1178" s="0" t="s">
        <v>7141</v>
      </c>
      <c r="AH1178" s="0" t="s">
        <v>10025</v>
      </c>
      <c r="AI1178" s="0" t="s">
        <v>7141</v>
      </c>
      <c r="AJ1178" s="0" t="s">
        <v>10025</v>
      </c>
      <c r="AK1178" s="0" t="s">
        <v>7141</v>
      </c>
      <c r="AL1178" s="0" t="s">
        <v>7061</v>
      </c>
    </row>
    <row customHeight="1" ht="11.25">
      <c r="A1179" s="0" t="s">
        <v>22</v>
      </c>
      <c r="B1179" s="0" t="s">
        <v>48</v>
      </c>
      <c r="C1179" s="0" t="s">
        <v>50</v>
      </c>
      <c r="D1179" s="0" t="s">
        <v>22</v>
      </c>
      <c r="E1179" s="0" t="s">
        <v>10026</v>
      </c>
      <c r="F1179" s="0" t="s">
        <v>4556</v>
      </c>
      <c r="G1179" s="0" t="s">
        <v>232</v>
      </c>
      <c r="H1179" s="0" t="s">
        <v>232</v>
      </c>
      <c r="I1179" s="0" t="s">
        <v>233</v>
      </c>
      <c r="J1179" s="0" t="s">
        <v>10019</v>
      </c>
      <c r="K1179" s="0" t="s">
        <v>10020</v>
      </c>
      <c r="L1179" s="0" t="s">
        <v>10027</v>
      </c>
      <c r="M1179" s="0" t="s">
        <v>5265</v>
      </c>
      <c r="N1179" s="0" t="s">
        <v>137</v>
      </c>
      <c r="O1179" s="0" t="s">
        <v>232</v>
      </c>
      <c r="P1179" s="0" t="s">
        <v>232</v>
      </c>
      <c r="Q1179" s="0" t="s">
        <v>233</v>
      </c>
      <c r="R1179" s="0" t="s">
        <v>10019</v>
      </c>
      <c r="S1179" s="0" t="s">
        <v>10020</v>
      </c>
      <c r="T1179" s="0" t="s">
        <v>7043</v>
      </c>
      <c r="U1179" s="0" t="s">
        <v>7044</v>
      </c>
      <c r="V1179" s="0" t="s">
        <v>764</v>
      </c>
      <c r="W1179" s="0" t="s">
        <v>7045</v>
      </c>
      <c r="X1179" s="0" t="s">
        <v>7046</v>
      </c>
      <c r="Y1179" s="0" t="s">
        <v>7044</v>
      </c>
      <c r="Z1179" s="0" t="s">
        <v>10022</v>
      </c>
      <c r="AA1179" s="0" t="s">
        <v>10023</v>
      </c>
      <c r="AB1179" s="0" t="s">
        <v>10024</v>
      </c>
      <c r="AC1179" s="0" t="s">
        <v>62</v>
      </c>
      <c r="AD1179" s="0" t="s">
        <v>62</v>
      </c>
      <c r="AE1179" s="0" t="s">
        <v>62</v>
      </c>
      <c r="AF1179" s="0" t="s">
        <v>10028</v>
      </c>
      <c r="AG1179" s="0" t="s">
        <v>10029</v>
      </c>
      <c r="AH1179" s="0" t="s">
        <v>10028</v>
      </c>
      <c r="AI1179" s="0" t="s">
        <v>10029</v>
      </c>
      <c r="AJ1179" s="0" t="s">
        <v>10028</v>
      </c>
      <c r="AK1179" s="0" t="s">
        <v>10029</v>
      </c>
      <c r="AL1179" s="0" t="s">
        <v>7061</v>
      </c>
    </row>
    <row customHeight="1" ht="11.25">
      <c r="A1180" s="0" t="s">
        <v>22</v>
      </c>
      <c r="B1180" s="0" t="s">
        <v>48</v>
      </c>
      <c r="C1180" s="0" t="s">
        <v>50</v>
      </c>
      <c r="D1180" s="0" t="s">
        <v>22</v>
      </c>
      <c r="E1180" s="0" t="s">
        <v>10030</v>
      </c>
      <c r="F1180" s="0" t="s">
        <v>4556</v>
      </c>
      <c r="G1180" s="0" t="s">
        <v>232</v>
      </c>
      <c r="H1180" s="0" t="s">
        <v>232</v>
      </c>
      <c r="I1180" s="0" t="s">
        <v>233</v>
      </c>
      <c r="J1180" s="0" t="s">
        <v>10019</v>
      </c>
      <c r="K1180" s="0" t="s">
        <v>10020</v>
      </c>
      <c r="L1180" s="0" t="s">
        <v>10031</v>
      </c>
      <c r="M1180" s="0" t="s">
        <v>10032</v>
      </c>
      <c r="N1180" s="0" t="s">
        <v>137</v>
      </c>
      <c r="O1180" s="0" t="s">
        <v>232</v>
      </c>
      <c r="P1180" s="0" t="s">
        <v>232</v>
      </c>
      <c r="Q1180" s="0" t="s">
        <v>233</v>
      </c>
      <c r="R1180" s="0" t="s">
        <v>10019</v>
      </c>
      <c r="S1180" s="0" t="s">
        <v>10020</v>
      </c>
      <c r="T1180" s="0" t="s">
        <v>7043</v>
      </c>
      <c r="U1180" s="0" t="s">
        <v>7044</v>
      </c>
      <c r="V1180" s="0" t="s">
        <v>764</v>
      </c>
      <c r="W1180" s="0" t="s">
        <v>7045</v>
      </c>
      <c r="X1180" s="0" t="s">
        <v>7046</v>
      </c>
      <c r="Y1180" s="0" t="s">
        <v>7044</v>
      </c>
      <c r="Z1180" s="0" t="s">
        <v>10022</v>
      </c>
      <c r="AA1180" s="0" t="s">
        <v>10023</v>
      </c>
      <c r="AB1180" s="0" t="s">
        <v>10024</v>
      </c>
      <c r="AC1180" s="0" t="s">
        <v>62</v>
      </c>
      <c r="AD1180" s="0" t="s">
        <v>62</v>
      </c>
      <c r="AE1180" s="0" t="s">
        <v>62</v>
      </c>
      <c r="AF1180" s="0" t="s">
        <v>7858</v>
      </c>
      <c r="AG1180" s="0" t="s">
        <v>4694</v>
      </c>
      <c r="AH1180" s="0" t="s">
        <v>7858</v>
      </c>
      <c r="AI1180" s="0" t="s">
        <v>4694</v>
      </c>
      <c r="AJ1180" s="0" t="s">
        <v>7858</v>
      </c>
      <c r="AK1180" s="0" t="s">
        <v>4694</v>
      </c>
      <c r="AL1180" s="0" t="s">
        <v>7061</v>
      </c>
    </row>
    <row customHeight="1" ht="11.25">
      <c r="A1181" s="0" t="s">
        <v>22</v>
      </c>
      <c r="B1181" s="0" t="s">
        <v>48</v>
      </c>
      <c r="C1181" s="0" t="s">
        <v>50</v>
      </c>
      <c r="D1181" s="0" t="s">
        <v>22</v>
      </c>
      <c r="E1181" s="0" t="s">
        <v>10033</v>
      </c>
      <c r="F1181" s="0" t="s">
        <v>4556</v>
      </c>
      <c r="G1181" s="0" t="s">
        <v>232</v>
      </c>
      <c r="H1181" s="0" t="s">
        <v>232</v>
      </c>
      <c r="I1181" s="0" t="s">
        <v>233</v>
      </c>
      <c r="J1181" s="0" t="s">
        <v>10019</v>
      </c>
      <c r="K1181" s="0" t="s">
        <v>10020</v>
      </c>
      <c r="L1181" s="0" t="s">
        <v>10034</v>
      </c>
      <c r="M1181" s="0" t="s">
        <v>115</v>
      </c>
      <c r="N1181" s="0" t="s">
        <v>137</v>
      </c>
      <c r="O1181" s="0" t="s">
        <v>232</v>
      </c>
      <c r="P1181" s="0" t="s">
        <v>232</v>
      </c>
      <c r="Q1181" s="0" t="s">
        <v>233</v>
      </c>
      <c r="R1181" s="0" t="s">
        <v>10019</v>
      </c>
      <c r="S1181" s="0" t="s">
        <v>10020</v>
      </c>
      <c r="T1181" s="0" t="s">
        <v>7043</v>
      </c>
      <c r="U1181" s="0" t="s">
        <v>7044</v>
      </c>
      <c r="V1181" s="0" t="s">
        <v>764</v>
      </c>
      <c r="W1181" s="0" t="s">
        <v>7045</v>
      </c>
      <c r="X1181" s="0" t="s">
        <v>7046</v>
      </c>
      <c r="Y1181" s="0" t="s">
        <v>7044</v>
      </c>
      <c r="Z1181" s="0" t="s">
        <v>10022</v>
      </c>
      <c r="AA1181" s="0" t="s">
        <v>10023</v>
      </c>
      <c r="AB1181" s="0" t="s">
        <v>10024</v>
      </c>
      <c r="AC1181" s="0" t="s">
        <v>62</v>
      </c>
      <c r="AD1181" s="0" t="s">
        <v>62</v>
      </c>
      <c r="AE1181" s="0" t="s">
        <v>62</v>
      </c>
      <c r="AF1181" s="0" t="s">
        <v>4402</v>
      </c>
      <c r="AG1181" s="0" t="s">
        <v>10035</v>
      </c>
      <c r="AH1181" s="0" t="s">
        <v>4402</v>
      </c>
      <c r="AI1181" s="0" t="s">
        <v>10035</v>
      </c>
      <c r="AJ1181" s="0" t="s">
        <v>4402</v>
      </c>
      <c r="AK1181" s="0" t="s">
        <v>10035</v>
      </c>
      <c r="AL1181" s="0" t="s">
        <v>7061</v>
      </c>
    </row>
    <row customHeight="1" ht="11.25">
      <c r="A1182" s="0" t="s">
        <v>22</v>
      </c>
      <c r="B1182" s="0" t="s">
        <v>48</v>
      </c>
      <c r="C1182" s="0" t="s">
        <v>50</v>
      </c>
      <c r="D1182" s="0" t="s">
        <v>22</v>
      </c>
      <c r="E1182" s="0" t="s">
        <v>10036</v>
      </c>
      <c r="F1182" s="0" t="s">
        <v>7684</v>
      </c>
      <c r="G1182" s="0" t="s">
        <v>232</v>
      </c>
      <c r="H1182" s="0" t="s">
        <v>232</v>
      </c>
      <c r="I1182" s="0" t="s">
        <v>233</v>
      </c>
      <c r="J1182" s="0" t="s">
        <v>10019</v>
      </c>
      <c r="K1182" s="0" t="s">
        <v>10020</v>
      </c>
      <c r="L1182" s="0" t="s">
        <v>10031</v>
      </c>
      <c r="M1182" s="0" t="s">
        <v>10032</v>
      </c>
      <c r="N1182" s="0" t="s">
        <v>137</v>
      </c>
      <c r="O1182" s="0" t="s">
        <v>232</v>
      </c>
      <c r="P1182" s="0" t="s">
        <v>232</v>
      </c>
      <c r="Q1182" s="0" t="s">
        <v>233</v>
      </c>
      <c r="R1182" s="0" t="s">
        <v>10019</v>
      </c>
      <c r="S1182" s="0" t="s">
        <v>10020</v>
      </c>
      <c r="T1182" s="0" t="s">
        <v>7043</v>
      </c>
      <c r="U1182" s="0" t="s">
        <v>7044</v>
      </c>
      <c r="V1182" s="0" t="s">
        <v>764</v>
      </c>
      <c r="W1182" s="0" t="s">
        <v>7045</v>
      </c>
      <c r="X1182" s="0" t="s">
        <v>7046</v>
      </c>
      <c r="Y1182" s="0" t="s">
        <v>7044</v>
      </c>
      <c r="Z1182" s="0" t="s">
        <v>10022</v>
      </c>
      <c r="AA1182" s="0" t="s">
        <v>10023</v>
      </c>
      <c r="AB1182" s="0" t="s">
        <v>10024</v>
      </c>
      <c r="AC1182" s="0" t="s">
        <v>62</v>
      </c>
      <c r="AD1182" s="0" t="s">
        <v>19</v>
      </c>
      <c r="AE1182" s="0" t="s">
        <v>19</v>
      </c>
      <c r="AF1182" s="0" t="s">
        <v>9131</v>
      </c>
      <c r="AG1182" s="0" t="s">
        <v>9594</v>
      </c>
      <c r="AH1182" s="0" t="s">
        <v>22</v>
      </c>
      <c r="AI1182" s="0" t="s">
        <v>22</v>
      </c>
      <c r="AJ1182" s="0" t="s">
        <v>22</v>
      </c>
      <c r="AK1182" s="0" t="s">
        <v>22</v>
      </c>
      <c r="AL1182" s="0" t="s">
        <v>7061</v>
      </c>
    </row>
    <row customHeight="1" ht="11.25">
      <c r="A1183" s="0" t="s">
        <v>22</v>
      </c>
      <c r="B1183" s="0" t="s">
        <v>48</v>
      </c>
      <c r="C1183" s="0" t="s">
        <v>50</v>
      </c>
      <c r="D1183" s="0" t="s">
        <v>22</v>
      </c>
      <c r="E1183" s="0" t="s">
        <v>2303</v>
      </c>
      <c r="F1183" s="0" t="s">
        <v>4556</v>
      </c>
      <c r="G1183" s="0" t="s">
        <v>232</v>
      </c>
      <c r="H1183" s="0" t="s">
        <v>232</v>
      </c>
      <c r="I1183" s="0" t="s">
        <v>233</v>
      </c>
      <c r="J1183" s="0" t="s">
        <v>10019</v>
      </c>
      <c r="K1183" s="0" t="s">
        <v>10020</v>
      </c>
      <c r="L1183" s="0" t="s">
        <v>10037</v>
      </c>
      <c r="M1183" s="0" t="s">
        <v>142</v>
      </c>
      <c r="N1183" s="0" t="s">
        <v>137</v>
      </c>
      <c r="O1183" s="0" t="s">
        <v>232</v>
      </c>
      <c r="P1183" s="0" t="s">
        <v>232</v>
      </c>
      <c r="Q1183" s="0" t="s">
        <v>233</v>
      </c>
      <c r="R1183" s="0" t="s">
        <v>10019</v>
      </c>
      <c r="S1183" s="0" t="s">
        <v>10020</v>
      </c>
      <c r="T1183" s="0" t="s">
        <v>7043</v>
      </c>
      <c r="U1183" s="0" t="s">
        <v>7044</v>
      </c>
      <c r="V1183" s="0" t="s">
        <v>764</v>
      </c>
      <c r="W1183" s="0" t="s">
        <v>7045</v>
      </c>
      <c r="X1183" s="0" t="s">
        <v>7046</v>
      </c>
      <c r="Y1183" s="0" t="s">
        <v>7044</v>
      </c>
      <c r="Z1183" s="0" t="s">
        <v>10022</v>
      </c>
      <c r="AA1183" s="0" t="s">
        <v>10023</v>
      </c>
      <c r="AB1183" s="0" t="s">
        <v>10024</v>
      </c>
      <c r="AC1183" s="0" t="s">
        <v>62</v>
      </c>
      <c r="AD1183" s="0" t="s">
        <v>62</v>
      </c>
      <c r="AE1183" s="0" t="s">
        <v>62</v>
      </c>
      <c r="AF1183" s="0" t="s">
        <v>7087</v>
      </c>
      <c r="AG1183" s="0" t="s">
        <v>7817</v>
      </c>
      <c r="AH1183" s="0" t="s">
        <v>7087</v>
      </c>
      <c r="AI1183" s="0" t="s">
        <v>7817</v>
      </c>
      <c r="AJ1183" s="0" t="s">
        <v>7087</v>
      </c>
      <c r="AK1183" s="0" t="s">
        <v>7817</v>
      </c>
      <c r="AL1183" s="0" t="s">
        <v>7061</v>
      </c>
    </row>
    <row customHeight="1" ht="11.25">
      <c r="A1184" s="0" t="s">
        <v>22</v>
      </c>
      <c r="B1184" s="0" t="s">
        <v>48</v>
      </c>
      <c r="C1184" s="0" t="s">
        <v>50</v>
      </c>
      <c r="D1184" s="0" t="s">
        <v>22</v>
      </c>
      <c r="E1184" s="0" t="s">
        <v>10038</v>
      </c>
      <c r="F1184" s="0" t="s">
        <v>4556</v>
      </c>
      <c r="G1184" s="0" t="s">
        <v>232</v>
      </c>
      <c r="H1184" s="0" t="s">
        <v>232</v>
      </c>
      <c r="I1184" s="0" t="s">
        <v>233</v>
      </c>
      <c r="J1184" s="0" t="s">
        <v>10019</v>
      </c>
      <c r="K1184" s="0" t="s">
        <v>10020</v>
      </c>
      <c r="L1184" s="0" t="s">
        <v>8518</v>
      </c>
      <c r="M1184" s="0" t="s">
        <v>137</v>
      </c>
      <c r="N1184" s="0" t="s">
        <v>137</v>
      </c>
      <c r="O1184" s="0" t="s">
        <v>232</v>
      </c>
      <c r="P1184" s="0" t="s">
        <v>232</v>
      </c>
      <c r="Q1184" s="0" t="s">
        <v>233</v>
      </c>
      <c r="R1184" s="0" t="s">
        <v>10019</v>
      </c>
      <c r="S1184" s="0" t="s">
        <v>10020</v>
      </c>
      <c r="T1184" s="0" t="s">
        <v>7101</v>
      </c>
      <c r="U1184" s="0" t="s">
        <v>7481</v>
      </c>
      <c r="V1184" s="0" t="s">
        <v>764</v>
      </c>
      <c r="W1184" s="0" t="s">
        <v>7045</v>
      </c>
      <c r="X1184" s="0" t="s">
        <v>7482</v>
      </c>
      <c r="Y1184" s="0" t="s">
        <v>7102</v>
      </c>
      <c r="Z1184" s="0" t="s">
        <v>10039</v>
      </c>
      <c r="AA1184" s="0" t="s">
        <v>10040</v>
      </c>
      <c r="AB1184" s="0" t="s">
        <v>10041</v>
      </c>
      <c r="AC1184" s="0" t="s">
        <v>62</v>
      </c>
      <c r="AD1184" s="0" t="s">
        <v>62</v>
      </c>
      <c r="AE1184" s="0" t="s">
        <v>62</v>
      </c>
      <c r="AF1184" s="0" t="s">
        <v>10042</v>
      </c>
      <c r="AG1184" s="0" t="s">
        <v>10043</v>
      </c>
      <c r="AH1184" s="0" t="s">
        <v>10042</v>
      </c>
      <c r="AI1184" s="0" t="s">
        <v>10043</v>
      </c>
      <c r="AJ1184" s="0" t="s">
        <v>10042</v>
      </c>
      <c r="AK1184" s="0" t="s">
        <v>10043</v>
      </c>
      <c r="AL1184" s="0" t="s">
        <v>10044</v>
      </c>
    </row>
    <row customHeight="1" ht="11.25">
      <c r="A1185" s="0" t="s">
        <v>22</v>
      </c>
      <c r="B1185" s="0" t="s">
        <v>48</v>
      </c>
      <c r="C1185" s="0" t="s">
        <v>50</v>
      </c>
      <c r="D1185" s="0" t="s">
        <v>22</v>
      </c>
      <c r="E1185" s="0" t="s">
        <v>10038</v>
      </c>
      <c r="F1185" s="0" t="s">
        <v>4556</v>
      </c>
      <c r="G1185" s="0" t="s">
        <v>232</v>
      </c>
      <c r="H1185" s="0" t="s">
        <v>232</v>
      </c>
      <c r="I1185" s="0" t="s">
        <v>233</v>
      </c>
      <c r="J1185" s="0" t="s">
        <v>10019</v>
      </c>
      <c r="K1185" s="0" t="s">
        <v>10020</v>
      </c>
      <c r="L1185" s="0" t="s">
        <v>8518</v>
      </c>
      <c r="M1185" s="0" t="s">
        <v>137</v>
      </c>
      <c r="N1185" s="0" t="s">
        <v>137</v>
      </c>
      <c r="O1185" s="0" t="s">
        <v>232</v>
      </c>
      <c r="P1185" s="0" t="s">
        <v>232</v>
      </c>
      <c r="Q1185" s="0" t="s">
        <v>233</v>
      </c>
      <c r="R1185" s="0" t="s">
        <v>10019</v>
      </c>
      <c r="S1185" s="0" t="s">
        <v>10020</v>
      </c>
      <c r="T1185" s="0" t="s">
        <v>7101</v>
      </c>
      <c r="U1185" s="0" t="s">
        <v>7481</v>
      </c>
      <c r="V1185" s="0" t="s">
        <v>7283</v>
      </c>
      <c r="W1185" s="0" t="s">
        <v>7045</v>
      </c>
      <c r="X1185" s="0" t="s">
        <v>7482</v>
      </c>
      <c r="Y1185" s="0" t="s">
        <v>7102</v>
      </c>
      <c r="Z1185" s="0" t="s">
        <v>10039</v>
      </c>
      <c r="AA1185" s="0" t="s">
        <v>10040</v>
      </c>
      <c r="AB1185" s="0" t="s">
        <v>10041</v>
      </c>
      <c r="AC1185" s="0" t="s">
        <v>62</v>
      </c>
      <c r="AD1185" s="0" t="s">
        <v>62</v>
      </c>
      <c r="AE1185" s="0" t="s">
        <v>62</v>
      </c>
      <c r="AF1185" s="0" t="s">
        <v>10042</v>
      </c>
      <c r="AG1185" s="0" t="s">
        <v>10043</v>
      </c>
      <c r="AH1185" s="0" t="s">
        <v>10042</v>
      </c>
      <c r="AI1185" s="0" t="s">
        <v>10043</v>
      </c>
      <c r="AJ1185" s="0" t="s">
        <v>10042</v>
      </c>
      <c r="AK1185" s="0" t="s">
        <v>10043</v>
      </c>
      <c r="AL1185" s="0" t="s">
        <v>10044</v>
      </c>
    </row>
    <row customHeight="1" ht="11.25">
      <c r="A1186" s="0" t="s">
        <v>22</v>
      </c>
      <c r="B1186" s="0" t="s">
        <v>48</v>
      </c>
      <c r="C1186" s="0" t="s">
        <v>50</v>
      </c>
      <c r="D1186" s="0" t="s">
        <v>22</v>
      </c>
      <c r="E1186" s="0" t="s">
        <v>10045</v>
      </c>
      <c r="F1186" s="0" t="s">
        <v>4556</v>
      </c>
      <c r="G1186" s="0" t="s">
        <v>232</v>
      </c>
      <c r="H1186" s="0" t="s">
        <v>232</v>
      </c>
      <c r="I1186" s="0" t="s">
        <v>233</v>
      </c>
      <c r="J1186" s="0" t="s">
        <v>10046</v>
      </c>
      <c r="K1186" s="0" t="s">
        <v>10047</v>
      </c>
      <c r="L1186" s="0" t="s">
        <v>10048</v>
      </c>
      <c r="M1186" s="0" t="s">
        <v>10049</v>
      </c>
      <c r="N1186" s="0" t="s">
        <v>137</v>
      </c>
      <c r="O1186" s="0" t="s">
        <v>232</v>
      </c>
      <c r="P1186" s="0" t="s">
        <v>232</v>
      </c>
      <c r="Q1186" s="0" t="s">
        <v>233</v>
      </c>
      <c r="R1186" s="0" t="s">
        <v>10046</v>
      </c>
      <c r="S1186" s="0" t="s">
        <v>10047</v>
      </c>
      <c r="T1186" s="0" t="s">
        <v>7043</v>
      </c>
      <c r="U1186" s="0" t="s">
        <v>7044</v>
      </c>
      <c r="V1186" s="0" t="s">
        <v>764</v>
      </c>
      <c r="W1186" s="0" t="s">
        <v>7045</v>
      </c>
      <c r="X1186" s="0" t="s">
        <v>7046</v>
      </c>
      <c r="Y1186" s="0" t="s">
        <v>7044</v>
      </c>
      <c r="Z1186" s="0" t="s">
        <v>10022</v>
      </c>
      <c r="AA1186" s="0" t="s">
        <v>10023</v>
      </c>
      <c r="AB1186" s="0" t="s">
        <v>10024</v>
      </c>
      <c r="AC1186" s="0" t="s">
        <v>62</v>
      </c>
      <c r="AD1186" s="0" t="s">
        <v>62</v>
      </c>
      <c r="AE1186" s="0" t="s">
        <v>62</v>
      </c>
      <c r="AF1186" s="0" t="s">
        <v>9788</v>
      </c>
      <c r="AG1186" s="0" t="s">
        <v>7185</v>
      </c>
      <c r="AH1186" s="0" t="s">
        <v>9788</v>
      </c>
      <c r="AI1186" s="0" t="s">
        <v>7185</v>
      </c>
      <c r="AJ1186" s="0" t="s">
        <v>9788</v>
      </c>
      <c r="AK1186" s="0" t="s">
        <v>7185</v>
      </c>
      <c r="AL1186" s="0" t="s">
        <v>7061</v>
      </c>
    </row>
    <row customHeight="1" ht="11.25">
      <c r="A1187" s="0" t="s">
        <v>22</v>
      </c>
      <c r="B1187" s="0" t="s">
        <v>48</v>
      </c>
      <c r="C1187" s="0" t="s">
        <v>50</v>
      </c>
      <c r="D1187" s="0" t="s">
        <v>22</v>
      </c>
      <c r="E1187" s="0" t="s">
        <v>10050</v>
      </c>
      <c r="F1187" s="0" t="s">
        <v>4556</v>
      </c>
      <c r="G1187" s="0" t="s">
        <v>232</v>
      </c>
      <c r="H1187" s="0" t="s">
        <v>232</v>
      </c>
      <c r="I1187" s="0" t="s">
        <v>233</v>
      </c>
      <c r="J1187" s="0" t="s">
        <v>10046</v>
      </c>
      <c r="K1187" s="0" t="s">
        <v>10047</v>
      </c>
      <c r="L1187" s="0" t="s">
        <v>4669</v>
      </c>
      <c r="M1187" s="0" t="s">
        <v>137</v>
      </c>
      <c r="N1187" s="0" t="s">
        <v>137</v>
      </c>
      <c r="O1187" s="0" t="s">
        <v>232</v>
      </c>
      <c r="P1187" s="0" t="s">
        <v>232</v>
      </c>
      <c r="Q1187" s="0" t="s">
        <v>233</v>
      </c>
      <c r="R1187" s="0" t="s">
        <v>10046</v>
      </c>
      <c r="S1187" s="0" t="s">
        <v>10047</v>
      </c>
      <c r="T1187" s="0" t="s">
        <v>7043</v>
      </c>
      <c r="U1187" s="0" t="s">
        <v>7044</v>
      </c>
      <c r="V1187" s="0" t="s">
        <v>764</v>
      </c>
      <c r="W1187" s="0" t="s">
        <v>7045</v>
      </c>
      <c r="X1187" s="0" t="s">
        <v>7046</v>
      </c>
      <c r="Y1187" s="0" t="s">
        <v>7044</v>
      </c>
      <c r="Z1187" s="0" t="s">
        <v>10022</v>
      </c>
      <c r="AA1187" s="0" t="s">
        <v>10023</v>
      </c>
      <c r="AB1187" s="0" t="s">
        <v>10024</v>
      </c>
      <c r="AC1187" s="0" t="s">
        <v>62</v>
      </c>
      <c r="AD1187" s="0" t="s">
        <v>62</v>
      </c>
      <c r="AE1187" s="0" t="s">
        <v>62</v>
      </c>
      <c r="AF1187" s="0" t="s">
        <v>7207</v>
      </c>
      <c r="AG1187" s="0" t="s">
        <v>8490</v>
      </c>
      <c r="AH1187" s="0" t="s">
        <v>7207</v>
      </c>
      <c r="AI1187" s="0" t="s">
        <v>8490</v>
      </c>
      <c r="AJ1187" s="0" t="s">
        <v>7207</v>
      </c>
      <c r="AK1187" s="0" t="s">
        <v>8490</v>
      </c>
      <c r="AL1187" s="0" t="s">
        <v>7061</v>
      </c>
    </row>
    <row customHeight="1" ht="11.25">
      <c r="A1188" s="0" t="s">
        <v>22</v>
      </c>
      <c r="B1188" s="0" t="s">
        <v>48</v>
      </c>
      <c r="C1188" s="0" t="s">
        <v>50</v>
      </c>
      <c r="D1188" s="0" t="s">
        <v>22</v>
      </c>
      <c r="E1188" s="0" t="s">
        <v>10051</v>
      </c>
      <c r="F1188" s="0" t="s">
        <v>4556</v>
      </c>
      <c r="G1188" s="0" t="s">
        <v>121</v>
      </c>
      <c r="H1188" s="0" t="s">
        <v>121</v>
      </c>
      <c r="I1188" s="0" t="s">
        <v>122</v>
      </c>
      <c r="J1188" s="0" t="s">
        <v>10052</v>
      </c>
      <c r="K1188" s="0" t="s">
        <v>10053</v>
      </c>
      <c r="L1188" s="0" t="s">
        <v>10054</v>
      </c>
      <c r="M1188" s="0" t="s">
        <v>10055</v>
      </c>
      <c r="N1188" s="0" t="s">
        <v>137</v>
      </c>
      <c r="O1188" s="0" t="s">
        <v>10056</v>
      </c>
      <c r="P1188" s="0" t="s">
        <v>10056</v>
      </c>
      <c r="Q1188" s="0" t="s">
        <v>122</v>
      </c>
      <c r="R1188" s="0" t="s">
        <v>10052</v>
      </c>
      <c r="S1188" s="0" t="s">
        <v>10053</v>
      </c>
      <c r="T1188" s="0" t="s">
        <v>7101</v>
      </c>
      <c r="U1188" s="0" t="s">
        <v>7102</v>
      </c>
      <c r="V1188" s="0" t="s">
        <v>764</v>
      </c>
      <c r="W1188" s="0" t="s">
        <v>7045</v>
      </c>
      <c r="X1188" s="0" t="s">
        <v>7103</v>
      </c>
      <c r="Y1188" s="0" t="s">
        <v>7102</v>
      </c>
      <c r="Z1188" s="0" t="s">
        <v>10057</v>
      </c>
      <c r="AA1188" s="0" t="s">
        <v>10058</v>
      </c>
      <c r="AB1188" s="0" t="s">
        <v>10059</v>
      </c>
      <c r="AC1188" s="0" t="s">
        <v>62</v>
      </c>
      <c r="AD1188" s="0" t="s">
        <v>62</v>
      </c>
      <c r="AE1188" s="0" t="s">
        <v>62</v>
      </c>
      <c r="AF1188" s="0" t="s">
        <v>7189</v>
      </c>
      <c r="AG1188" s="0" t="s">
        <v>7202</v>
      </c>
      <c r="AH1188" s="0" t="s">
        <v>7189</v>
      </c>
      <c r="AI1188" s="0" t="s">
        <v>7202</v>
      </c>
      <c r="AJ1188" s="0" t="s">
        <v>7189</v>
      </c>
      <c r="AK1188" s="0" t="s">
        <v>7202</v>
      </c>
      <c r="AL1188" s="0" t="s">
        <v>7061</v>
      </c>
    </row>
    <row customHeight="1" ht="11.25">
      <c r="A1189" s="0" t="s">
        <v>22</v>
      </c>
      <c r="B1189" s="0" t="s">
        <v>48</v>
      </c>
      <c r="C1189" s="0" t="s">
        <v>50</v>
      </c>
      <c r="D1189" s="0" t="s">
        <v>22</v>
      </c>
      <c r="E1189" s="0" t="s">
        <v>10051</v>
      </c>
      <c r="F1189" s="0" t="s">
        <v>4556</v>
      </c>
      <c r="G1189" s="0" t="s">
        <v>121</v>
      </c>
      <c r="H1189" s="0" t="s">
        <v>121</v>
      </c>
      <c r="I1189" s="0" t="s">
        <v>122</v>
      </c>
      <c r="J1189" s="0" t="s">
        <v>10052</v>
      </c>
      <c r="K1189" s="0" t="s">
        <v>10053</v>
      </c>
      <c r="L1189" s="0" t="s">
        <v>10054</v>
      </c>
      <c r="M1189" s="0" t="s">
        <v>10055</v>
      </c>
      <c r="N1189" s="0" t="s">
        <v>137</v>
      </c>
      <c r="O1189" s="0" t="s">
        <v>10056</v>
      </c>
      <c r="P1189" s="0" t="s">
        <v>10056</v>
      </c>
      <c r="Q1189" s="0" t="s">
        <v>122</v>
      </c>
      <c r="R1189" s="0" t="s">
        <v>10052</v>
      </c>
      <c r="S1189" s="0" t="s">
        <v>10053</v>
      </c>
      <c r="T1189" s="0" t="s">
        <v>7101</v>
      </c>
      <c r="U1189" s="0" t="s">
        <v>7102</v>
      </c>
      <c r="V1189" s="0" t="s">
        <v>764</v>
      </c>
      <c r="W1189" s="0" t="s">
        <v>7045</v>
      </c>
      <c r="X1189" s="0" t="s">
        <v>7103</v>
      </c>
      <c r="Y1189" s="0" t="s">
        <v>7102</v>
      </c>
      <c r="Z1189" s="0" t="s">
        <v>10057</v>
      </c>
      <c r="AA1189" s="0" t="s">
        <v>10058</v>
      </c>
      <c r="AB1189" s="0" t="s">
        <v>10059</v>
      </c>
      <c r="AC1189" s="0" t="s">
        <v>62</v>
      </c>
      <c r="AD1189" s="0" t="s">
        <v>62</v>
      </c>
      <c r="AE1189" s="0" t="s">
        <v>62</v>
      </c>
      <c r="AF1189" s="0" t="s">
        <v>7189</v>
      </c>
      <c r="AG1189" s="0" t="s">
        <v>7202</v>
      </c>
      <c r="AH1189" s="0" t="s">
        <v>7189</v>
      </c>
      <c r="AI1189" s="0" t="s">
        <v>10060</v>
      </c>
      <c r="AJ1189" s="0" t="s">
        <v>7189</v>
      </c>
      <c r="AK1189" s="0" t="s">
        <v>10060</v>
      </c>
      <c r="AL1189" s="0" t="s">
        <v>7061</v>
      </c>
    </row>
    <row customHeight="1" ht="11.25">
      <c r="A1190" s="0" t="s">
        <v>22</v>
      </c>
      <c r="B1190" s="0" t="s">
        <v>48</v>
      </c>
      <c r="C1190" s="0" t="s">
        <v>50</v>
      </c>
      <c r="D1190" s="0" t="s">
        <v>22</v>
      </c>
      <c r="E1190" s="0" t="s">
        <v>10061</v>
      </c>
      <c r="F1190" s="0" t="s">
        <v>4556</v>
      </c>
      <c r="G1190" s="0" t="s">
        <v>121</v>
      </c>
      <c r="H1190" s="0" t="s">
        <v>121</v>
      </c>
      <c r="I1190" s="0" t="s">
        <v>122</v>
      </c>
      <c r="J1190" s="0" t="s">
        <v>10052</v>
      </c>
      <c r="K1190" s="0" t="s">
        <v>10053</v>
      </c>
      <c r="L1190" s="0" t="s">
        <v>10062</v>
      </c>
      <c r="M1190" s="0" t="s">
        <v>137</v>
      </c>
      <c r="N1190" s="0" t="s">
        <v>137</v>
      </c>
      <c r="O1190" s="0" t="s">
        <v>10056</v>
      </c>
      <c r="P1190" s="0" t="s">
        <v>10056</v>
      </c>
      <c r="Q1190" s="0" t="s">
        <v>122</v>
      </c>
      <c r="R1190" s="0" t="s">
        <v>10052</v>
      </c>
      <c r="S1190" s="0" t="s">
        <v>10053</v>
      </c>
      <c r="T1190" s="0" t="s">
        <v>7101</v>
      </c>
      <c r="U1190" s="0" t="s">
        <v>7481</v>
      </c>
      <c r="V1190" s="0" t="s">
        <v>764</v>
      </c>
      <c r="W1190" s="0" t="s">
        <v>7045</v>
      </c>
      <c r="X1190" s="0" t="s">
        <v>7281</v>
      </c>
      <c r="Y1190" s="0" t="s">
        <v>7990</v>
      </c>
      <c r="Z1190" s="0" t="s">
        <v>4590</v>
      </c>
      <c r="AA1190" s="0" t="s">
        <v>7991</v>
      </c>
      <c r="AB1190" s="0" t="s">
        <v>7283</v>
      </c>
      <c r="AC1190" s="0" t="s">
        <v>62</v>
      </c>
      <c r="AD1190" s="0" t="s">
        <v>62</v>
      </c>
      <c r="AE1190" s="0" t="s">
        <v>62</v>
      </c>
      <c r="AF1190" s="0" t="s">
        <v>7189</v>
      </c>
      <c r="AG1190" s="0" t="s">
        <v>10063</v>
      </c>
      <c r="AH1190" s="0" t="s">
        <v>7189</v>
      </c>
      <c r="AI1190" s="0" t="s">
        <v>10063</v>
      </c>
      <c r="AJ1190" s="0" t="s">
        <v>7189</v>
      </c>
      <c r="AK1190" s="0" t="s">
        <v>10063</v>
      </c>
      <c r="AL1190" s="0" t="s">
        <v>7061</v>
      </c>
    </row>
    <row customHeight="1" ht="11.25">
      <c r="A1191" s="0" t="s">
        <v>22</v>
      </c>
      <c r="B1191" s="0" t="s">
        <v>48</v>
      </c>
      <c r="C1191" s="0" t="s">
        <v>50</v>
      </c>
      <c r="D1191" s="0" t="s">
        <v>22</v>
      </c>
      <c r="E1191" s="0" t="s">
        <v>10061</v>
      </c>
      <c r="F1191" s="0" t="s">
        <v>4556</v>
      </c>
      <c r="G1191" s="0" t="s">
        <v>121</v>
      </c>
      <c r="H1191" s="0" t="s">
        <v>121</v>
      </c>
      <c r="I1191" s="0" t="s">
        <v>122</v>
      </c>
      <c r="J1191" s="0" t="s">
        <v>10052</v>
      </c>
      <c r="K1191" s="0" t="s">
        <v>10053</v>
      </c>
      <c r="L1191" s="0" t="s">
        <v>10062</v>
      </c>
      <c r="M1191" s="0" t="s">
        <v>137</v>
      </c>
      <c r="N1191" s="0" t="s">
        <v>137</v>
      </c>
      <c r="O1191" s="0" t="s">
        <v>10056</v>
      </c>
      <c r="P1191" s="0" t="s">
        <v>10056</v>
      </c>
      <c r="Q1191" s="0" t="s">
        <v>122</v>
      </c>
      <c r="R1191" s="0" t="s">
        <v>10052</v>
      </c>
      <c r="S1191" s="0" t="s">
        <v>10053</v>
      </c>
      <c r="T1191" s="0" t="s">
        <v>7101</v>
      </c>
      <c r="U1191" s="0" t="s">
        <v>7481</v>
      </c>
      <c r="V1191" s="0" t="s">
        <v>764</v>
      </c>
      <c r="W1191" s="0" t="s">
        <v>7045</v>
      </c>
      <c r="X1191" s="0" t="s">
        <v>7281</v>
      </c>
      <c r="Y1191" s="0" t="s">
        <v>7990</v>
      </c>
      <c r="Z1191" s="0" t="s">
        <v>4590</v>
      </c>
      <c r="AA1191" s="0" t="s">
        <v>7991</v>
      </c>
      <c r="AB1191" s="0" t="s">
        <v>7283</v>
      </c>
      <c r="AC1191" s="0" t="s">
        <v>62</v>
      </c>
      <c r="AD1191" s="0" t="s">
        <v>62</v>
      </c>
      <c r="AE1191" s="0" t="s">
        <v>62</v>
      </c>
      <c r="AF1191" s="0" t="s">
        <v>7189</v>
      </c>
      <c r="AG1191" s="0" t="s">
        <v>10063</v>
      </c>
      <c r="AH1191" s="0" t="s">
        <v>7189</v>
      </c>
      <c r="AI1191" s="0" t="s">
        <v>10064</v>
      </c>
      <c r="AJ1191" s="0" t="s">
        <v>7189</v>
      </c>
      <c r="AK1191" s="0" t="s">
        <v>10064</v>
      </c>
      <c r="AL1191" s="0" t="s">
        <v>7061</v>
      </c>
    </row>
    <row customHeight="1" ht="11.25">
      <c r="A1192" s="0" t="s">
        <v>22</v>
      </c>
      <c r="B1192" s="0" t="s">
        <v>48</v>
      </c>
      <c r="C1192" s="0" t="s">
        <v>50</v>
      </c>
      <c r="D1192" s="0" t="s">
        <v>22</v>
      </c>
      <c r="E1192" s="0" t="s">
        <v>10065</v>
      </c>
      <c r="F1192" s="0" t="s">
        <v>4556</v>
      </c>
      <c r="G1192" s="0" t="s">
        <v>121</v>
      </c>
      <c r="H1192" s="0" t="s">
        <v>121</v>
      </c>
      <c r="I1192" s="0" t="s">
        <v>122</v>
      </c>
      <c r="J1192" s="0" t="s">
        <v>10052</v>
      </c>
      <c r="K1192" s="0" t="s">
        <v>10053</v>
      </c>
      <c r="L1192" s="0" t="s">
        <v>10066</v>
      </c>
      <c r="M1192" s="0" t="s">
        <v>4635</v>
      </c>
      <c r="N1192" s="0" t="s">
        <v>137</v>
      </c>
      <c r="O1192" s="0" t="s">
        <v>10056</v>
      </c>
      <c r="P1192" s="0" t="s">
        <v>10056</v>
      </c>
      <c r="Q1192" s="0" t="s">
        <v>122</v>
      </c>
      <c r="R1192" s="0" t="s">
        <v>10052</v>
      </c>
      <c r="S1192" s="0" t="s">
        <v>10053</v>
      </c>
      <c r="T1192" s="0" t="s">
        <v>7101</v>
      </c>
      <c r="U1192" s="0" t="s">
        <v>7481</v>
      </c>
      <c r="V1192" s="0" t="s">
        <v>764</v>
      </c>
      <c r="W1192" s="0" t="s">
        <v>7045</v>
      </c>
      <c r="X1192" s="0" t="s">
        <v>7482</v>
      </c>
      <c r="Y1192" s="0" t="s">
        <v>7102</v>
      </c>
      <c r="Z1192" s="0" t="s">
        <v>4590</v>
      </c>
      <c r="AA1192" s="0" t="s">
        <v>4514</v>
      </c>
      <c r="AB1192" s="0" t="s">
        <v>7283</v>
      </c>
      <c r="AC1192" s="0" t="s">
        <v>62</v>
      </c>
      <c r="AD1192" s="0" t="s">
        <v>62</v>
      </c>
      <c r="AE1192" s="0" t="s">
        <v>62</v>
      </c>
      <c r="AF1192" s="0" t="s">
        <v>7737</v>
      </c>
      <c r="AG1192" s="0" t="s">
        <v>10067</v>
      </c>
      <c r="AH1192" s="0" t="s">
        <v>7737</v>
      </c>
      <c r="AI1192" s="0" t="s">
        <v>10067</v>
      </c>
      <c r="AJ1192" s="0" t="s">
        <v>7737</v>
      </c>
      <c r="AK1192" s="0" t="s">
        <v>10067</v>
      </c>
      <c r="AL1192" s="0" t="s">
        <v>7061</v>
      </c>
    </row>
    <row customHeight="1" ht="11.25">
      <c r="A1193" s="0" t="s">
        <v>22</v>
      </c>
      <c r="B1193" s="0" t="s">
        <v>48</v>
      </c>
      <c r="C1193" s="0" t="s">
        <v>50</v>
      </c>
      <c r="D1193" s="0" t="s">
        <v>22</v>
      </c>
      <c r="E1193" s="0" t="s">
        <v>10065</v>
      </c>
      <c r="F1193" s="0" t="s">
        <v>4556</v>
      </c>
      <c r="G1193" s="0" t="s">
        <v>121</v>
      </c>
      <c r="H1193" s="0" t="s">
        <v>121</v>
      </c>
      <c r="I1193" s="0" t="s">
        <v>122</v>
      </c>
      <c r="J1193" s="0" t="s">
        <v>10052</v>
      </c>
      <c r="K1193" s="0" t="s">
        <v>10053</v>
      </c>
      <c r="L1193" s="0" t="s">
        <v>10066</v>
      </c>
      <c r="M1193" s="0" t="s">
        <v>4635</v>
      </c>
      <c r="N1193" s="0" t="s">
        <v>137</v>
      </c>
      <c r="O1193" s="0" t="s">
        <v>10056</v>
      </c>
      <c r="P1193" s="0" t="s">
        <v>10056</v>
      </c>
      <c r="Q1193" s="0" t="s">
        <v>122</v>
      </c>
      <c r="R1193" s="0" t="s">
        <v>10052</v>
      </c>
      <c r="S1193" s="0" t="s">
        <v>10053</v>
      </c>
      <c r="T1193" s="0" t="s">
        <v>7101</v>
      </c>
      <c r="U1193" s="0" t="s">
        <v>7481</v>
      </c>
      <c r="V1193" s="0" t="s">
        <v>764</v>
      </c>
      <c r="W1193" s="0" t="s">
        <v>7045</v>
      </c>
      <c r="X1193" s="0" t="s">
        <v>7482</v>
      </c>
      <c r="Y1193" s="0" t="s">
        <v>7102</v>
      </c>
      <c r="Z1193" s="0" t="s">
        <v>4590</v>
      </c>
      <c r="AA1193" s="0" t="s">
        <v>4514</v>
      </c>
      <c r="AB1193" s="0" t="s">
        <v>7283</v>
      </c>
      <c r="AC1193" s="0" t="s">
        <v>62</v>
      </c>
      <c r="AD1193" s="0" t="s">
        <v>62</v>
      </c>
      <c r="AE1193" s="0" t="s">
        <v>62</v>
      </c>
      <c r="AF1193" s="0" t="s">
        <v>7737</v>
      </c>
      <c r="AG1193" s="0" t="s">
        <v>10067</v>
      </c>
      <c r="AH1193" s="0" t="s">
        <v>7737</v>
      </c>
      <c r="AI1193" s="0" t="s">
        <v>10067</v>
      </c>
      <c r="AJ1193" s="0" t="s">
        <v>7737</v>
      </c>
      <c r="AK1193" s="0" t="s">
        <v>10067</v>
      </c>
      <c r="AL1193" s="0" t="s">
        <v>7061</v>
      </c>
    </row>
    <row customHeight="1" ht="11.25">
      <c r="A1194" s="0" t="s">
        <v>22</v>
      </c>
      <c r="B1194" s="0" t="s">
        <v>48</v>
      </c>
      <c r="C1194" s="0" t="s">
        <v>50</v>
      </c>
      <c r="D1194" s="0" t="s">
        <v>22</v>
      </c>
      <c r="E1194" s="0" t="s">
        <v>10068</v>
      </c>
      <c r="F1194" s="0" t="s">
        <v>4556</v>
      </c>
      <c r="G1194" s="0" t="s">
        <v>121</v>
      </c>
      <c r="H1194" s="0" t="s">
        <v>121</v>
      </c>
      <c r="I1194" s="0" t="s">
        <v>122</v>
      </c>
      <c r="J1194" s="0" t="s">
        <v>10052</v>
      </c>
      <c r="K1194" s="0" t="s">
        <v>10053</v>
      </c>
      <c r="L1194" s="0" t="s">
        <v>7934</v>
      </c>
      <c r="M1194" s="0" t="s">
        <v>10069</v>
      </c>
      <c r="N1194" s="0" t="s">
        <v>137</v>
      </c>
      <c r="O1194" s="0" t="s">
        <v>10056</v>
      </c>
      <c r="P1194" s="0" t="s">
        <v>10056</v>
      </c>
      <c r="Q1194" s="0" t="s">
        <v>122</v>
      </c>
      <c r="R1194" s="0" t="s">
        <v>10052</v>
      </c>
      <c r="S1194" s="0" t="s">
        <v>10053</v>
      </c>
      <c r="T1194" s="0" t="s">
        <v>7043</v>
      </c>
      <c r="U1194" s="0" t="s">
        <v>7044</v>
      </c>
      <c r="V1194" s="0" t="s">
        <v>764</v>
      </c>
      <c r="W1194" s="0" t="s">
        <v>7045</v>
      </c>
      <c r="X1194" s="0" t="s">
        <v>7046</v>
      </c>
      <c r="Y1194" s="0" t="s">
        <v>7044</v>
      </c>
      <c r="Z1194" s="0" t="s">
        <v>155</v>
      </c>
      <c r="AA1194" s="0" t="s">
        <v>10070</v>
      </c>
      <c r="AB1194" s="0" t="s">
        <v>10071</v>
      </c>
      <c r="AC1194" s="0" t="s">
        <v>62</v>
      </c>
      <c r="AD1194" s="0" t="s">
        <v>62</v>
      </c>
      <c r="AE1194" s="0" t="s">
        <v>62</v>
      </c>
      <c r="AF1194" s="0" t="s">
        <v>7254</v>
      </c>
      <c r="AG1194" s="0" t="s">
        <v>10072</v>
      </c>
      <c r="AH1194" s="0" t="s">
        <v>7254</v>
      </c>
      <c r="AI1194" s="0" t="s">
        <v>10072</v>
      </c>
      <c r="AJ1194" s="0" t="s">
        <v>7254</v>
      </c>
      <c r="AK1194" s="0" t="s">
        <v>10072</v>
      </c>
      <c r="AL1194" s="0" t="s">
        <v>7061</v>
      </c>
    </row>
    <row customHeight="1" ht="11.25">
      <c r="A1195" s="0" t="s">
        <v>22</v>
      </c>
      <c r="B1195" s="0" t="s">
        <v>48</v>
      </c>
      <c r="C1195" s="0" t="s">
        <v>50</v>
      </c>
      <c r="D1195" s="0" t="s">
        <v>22</v>
      </c>
      <c r="E1195" s="0" t="s">
        <v>10068</v>
      </c>
      <c r="F1195" s="0" t="s">
        <v>4556</v>
      </c>
      <c r="G1195" s="0" t="s">
        <v>121</v>
      </c>
      <c r="H1195" s="0" t="s">
        <v>121</v>
      </c>
      <c r="I1195" s="0" t="s">
        <v>122</v>
      </c>
      <c r="J1195" s="0" t="s">
        <v>10052</v>
      </c>
      <c r="K1195" s="0" t="s">
        <v>10053</v>
      </c>
      <c r="L1195" s="0" t="s">
        <v>7934</v>
      </c>
      <c r="M1195" s="0" t="s">
        <v>10069</v>
      </c>
      <c r="N1195" s="0" t="s">
        <v>137</v>
      </c>
      <c r="O1195" s="0" t="s">
        <v>10056</v>
      </c>
      <c r="P1195" s="0" t="s">
        <v>10056</v>
      </c>
      <c r="Q1195" s="0" t="s">
        <v>122</v>
      </c>
      <c r="R1195" s="0" t="s">
        <v>10052</v>
      </c>
      <c r="S1195" s="0" t="s">
        <v>10053</v>
      </c>
      <c r="T1195" s="0" t="s">
        <v>7043</v>
      </c>
      <c r="U1195" s="0" t="s">
        <v>7044</v>
      </c>
      <c r="V1195" s="0" t="s">
        <v>764</v>
      </c>
      <c r="W1195" s="0" t="s">
        <v>7045</v>
      </c>
      <c r="X1195" s="0" t="s">
        <v>7046</v>
      </c>
      <c r="Y1195" s="0" t="s">
        <v>7044</v>
      </c>
      <c r="Z1195" s="0" t="s">
        <v>155</v>
      </c>
      <c r="AA1195" s="0" t="s">
        <v>10070</v>
      </c>
      <c r="AB1195" s="0" t="s">
        <v>10071</v>
      </c>
      <c r="AC1195" s="0" t="s">
        <v>62</v>
      </c>
      <c r="AD1195" s="0" t="s">
        <v>62</v>
      </c>
      <c r="AE1195" s="0" t="s">
        <v>62</v>
      </c>
      <c r="AF1195" s="0" t="s">
        <v>7254</v>
      </c>
      <c r="AG1195" s="0" t="s">
        <v>10072</v>
      </c>
      <c r="AH1195" s="0" t="s">
        <v>10073</v>
      </c>
      <c r="AI1195" s="0" t="s">
        <v>10074</v>
      </c>
      <c r="AJ1195" s="0" t="s">
        <v>10073</v>
      </c>
      <c r="AK1195" s="0" t="s">
        <v>10074</v>
      </c>
      <c r="AL1195" s="0" t="s">
        <v>7061</v>
      </c>
    </row>
    <row customHeight="1" ht="11.25">
      <c r="A1196" s="0" t="s">
        <v>22</v>
      </c>
      <c r="B1196" s="0" t="s">
        <v>48</v>
      </c>
      <c r="C1196" s="0" t="s">
        <v>50</v>
      </c>
      <c r="D1196" s="0" t="s">
        <v>22</v>
      </c>
      <c r="E1196" s="0" t="s">
        <v>10075</v>
      </c>
      <c r="F1196" s="0" t="s">
        <v>4556</v>
      </c>
      <c r="G1196" s="0" t="s">
        <v>121</v>
      </c>
      <c r="H1196" s="0" t="s">
        <v>121</v>
      </c>
      <c r="I1196" s="0" t="s">
        <v>122</v>
      </c>
      <c r="J1196" s="0" t="s">
        <v>10052</v>
      </c>
      <c r="K1196" s="0" t="s">
        <v>10053</v>
      </c>
      <c r="L1196" s="0" t="s">
        <v>8322</v>
      </c>
      <c r="M1196" s="0" t="s">
        <v>10076</v>
      </c>
      <c r="N1196" s="0" t="s">
        <v>137</v>
      </c>
      <c r="O1196" s="0" t="s">
        <v>10056</v>
      </c>
      <c r="P1196" s="0" t="s">
        <v>10056</v>
      </c>
      <c r="Q1196" s="0" t="s">
        <v>122</v>
      </c>
      <c r="R1196" s="0" t="s">
        <v>10052</v>
      </c>
      <c r="S1196" s="0" t="s">
        <v>10053</v>
      </c>
      <c r="T1196" s="0" t="s">
        <v>7101</v>
      </c>
      <c r="U1196" s="0" t="s">
        <v>7102</v>
      </c>
      <c r="V1196" s="0" t="s">
        <v>764</v>
      </c>
      <c r="W1196" s="0" t="s">
        <v>7045</v>
      </c>
      <c r="X1196" s="0" t="s">
        <v>7103</v>
      </c>
      <c r="Y1196" s="0" t="s">
        <v>7102</v>
      </c>
      <c r="Z1196" s="0" t="s">
        <v>10077</v>
      </c>
      <c r="AA1196" s="0" t="s">
        <v>10058</v>
      </c>
      <c r="AB1196" s="0" t="s">
        <v>10078</v>
      </c>
      <c r="AC1196" s="0" t="s">
        <v>62</v>
      </c>
      <c r="AD1196" s="0" t="s">
        <v>62</v>
      </c>
      <c r="AE1196" s="0" t="s">
        <v>62</v>
      </c>
      <c r="AF1196" s="0" t="s">
        <v>7059</v>
      </c>
      <c r="AG1196" s="0" t="s">
        <v>10079</v>
      </c>
      <c r="AH1196" s="0" t="s">
        <v>7059</v>
      </c>
      <c r="AI1196" s="0" t="s">
        <v>10079</v>
      </c>
      <c r="AJ1196" s="0" t="s">
        <v>7059</v>
      </c>
      <c r="AK1196" s="0" t="s">
        <v>10079</v>
      </c>
      <c r="AL1196" s="0" t="s">
        <v>7061</v>
      </c>
    </row>
    <row customHeight="1" ht="11.25">
      <c r="A1197" s="0" t="s">
        <v>22</v>
      </c>
      <c r="B1197" s="0" t="s">
        <v>48</v>
      </c>
      <c r="C1197" s="0" t="s">
        <v>50</v>
      </c>
      <c r="D1197" s="0" t="s">
        <v>22</v>
      </c>
      <c r="E1197" s="0" t="s">
        <v>10075</v>
      </c>
      <c r="F1197" s="0" t="s">
        <v>4556</v>
      </c>
      <c r="G1197" s="0" t="s">
        <v>121</v>
      </c>
      <c r="H1197" s="0" t="s">
        <v>121</v>
      </c>
      <c r="I1197" s="0" t="s">
        <v>122</v>
      </c>
      <c r="J1197" s="0" t="s">
        <v>10052</v>
      </c>
      <c r="K1197" s="0" t="s">
        <v>10053</v>
      </c>
      <c r="L1197" s="0" t="s">
        <v>8322</v>
      </c>
      <c r="M1197" s="0" t="s">
        <v>10076</v>
      </c>
      <c r="N1197" s="0" t="s">
        <v>137</v>
      </c>
      <c r="O1197" s="0" t="s">
        <v>10056</v>
      </c>
      <c r="P1197" s="0" t="s">
        <v>10056</v>
      </c>
      <c r="Q1197" s="0" t="s">
        <v>122</v>
      </c>
      <c r="R1197" s="0" t="s">
        <v>10052</v>
      </c>
      <c r="S1197" s="0" t="s">
        <v>10053</v>
      </c>
      <c r="T1197" s="0" t="s">
        <v>7101</v>
      </c>
      <c r="U1197" s="0" t="s">
        <v>7102</v>
      </c>
      <c r="V1197" s="0" t="s">
        <v>764</v>
      </c>
      <c r="W1197" s="0" t="s">
        <v>7045</v>
      </c>
      <c r="X1197" s="0" t="s">
        <v>7103</v>
      </c>
      <c r="Y1197" s="0" t="s">
        <v>7102</v>
      </c>
      <c r="Z1197" s="0" t="s">
        <v>10077</v>
      </c>
      <c r="AA1197" s="0" t="s">
        <v>10058</v>
      </c>
      <c r="AB1197" s="0" t="s">
        <v>10078</v>
      </c>
      <c r="AC1197" s="0" t="s">
        <v>62</v>
      </c>
      <c r="AD1197" s="0" t="s">
        <v>62</v>
      </c>
      <c r="AE1197" s="0" t="s">
        <v>62</v>
      </c>
      <c r="AF1197" s="0" t="s">
        <v>7059</v>
      </c>
      <c r="AG1197" s="0" t="s">
        <v>10079</v>
      </c>
      <c r="AH1197" s="0" t="s">
        <v>7059</v>
      </c>
      <c r="AI1197" s="0" t="s">
        <v>10080</v>
      </c>
      <c r="AJ1197" s="0" t="s">
        <v>7059</v>
      </c>
      <c r="AK1197" s="0" t="s">
        <v>10080</v>
      </c>
      <c r="AL1197" s="0" t="s">
        <v>7061</v>
      </c>
    </row>
    <row customHeight="1" ht="11.25">
      <c r="A1198" s="0" t="s">
        <v>22</v>
      </c>
      <c r="B1198" s="0" t="s">
        <v>48</v>
      </c>
      <c r="C1198" s="0" t="s">
        <v>50</v>
      </c>
      <c r="D1198" s="0" t="s">
        <v>22</v>
      </c>
      <c r="E1198" s="0" t="s">
        <v>10081</v>
      </c>
      <c r="F1198" s="0" t="s">
        <v>4556</v>
      </c>
      <c r="G1198" s="0" t="s">
        <v>121</v>
      </c>
      <c r="H1198" s="0" t="s">
        <v>121</v>
      </c>
      <c r="I1198" s="0" t="s">
        <v>122</v>
      </c>
      <c r="J1198" s="0" t="s">
        <v>10052</v>
      </c>
      <c r="K1198" s="0" t="s">
        <v>10053</v>
      </c>
      <c r="L1198" s="0" t="s">
        <v>7946</v>
      </c>
      <c r="M1198" s="0" t="s">
        <v>7698</v>
      </c>
      <c r="N1198" s="0" t="s">
        <v>137</v>
      </c>
      <c r="O1198" s="0" t="s">
        <v>10056</v>
      </c>
      <c r="P1198" s="0" t="s">
        <v>10056</v>
      </c>
      <c r="Q1198" s="0" t="s">
        <v>122</v>
      </c>
      <c r="R1198" s="0" t="s">
        <v>10052</v>
      </c>
      <c r="S1198" s="0" t="s">
        <v>10053</v>
      </c>
      <c r="T1198" s="0" t="s">
        <v>7101</v>
      </c>
      <c r="U1198" s="0" t="s">
        <v>7102</v>
      </c>
      <c r="V1198" s="0" t="s">
        <v>764</v>
      </c>
      <c r="W1198" s="0" t="s">
        <v>7045</v>
      </c>
      <c r="X1198" s="0" t="s">
        <v>7103</v>
      </c>
      <c r="Y1198" s="0" t="s">
        <v>7102</v>
      </c>
      <c r="Z1198" s="0" t="s">
        <v>10082</v>
      </c>
      <c r="AA1198" s="0" t="s">
        <v>10058</v>
      </c>
      <c r="AB1198" s="0" t="s">
        <v>10083</v>
      </c>
      <c r="AC1198" s="0" t="s">
        <v>62</v>
      </c>
      <c r="AD1198" s="0" t="s">
        <v>62</v>
      </c>
      <c r="AE1198" s="0" t="s">
        <v>62</v>
      </c>
      <c r="AF1198" s="0" t="s">
        <v>7404</v>
      </c>
      <c r="AG1198" s="0" t="s">
        <v>10084</v>
      </c>
      <c r="AH1198" s="0" t="s">
        <v>7404</v>
      </c>
      <c r="AI1198" s="0" t="s">
        <v>10085</v>
      </c>
      <c r="AJ1198" s="0" t="s">
        <v>7404</v>
      </c>
      <c r="AK1198" s="0" t="s">
        <v>10085</v>
      </c>
      <c r="AL1198" s="0" t="s">
        <v>7061</v>
      </c>
    </row>
    <row customHeight="1" ht="11.25">
      <c r="A1199" s="0" t="s">
        <v>22</v>
      </c>
      <c r="B1199" s="0" t="s">
        <v>48</v>
      </c>
      <c r="C1199" s="0" t="s">
        <v>50</v>
      </c>
      <c r="D1199" s="0" t="s">
        <v>22</v>
      </c>
      <c r="E1199" s="0" t="s">
        <v>10081</v>
      </c>
      <c r="F1199" s="0" t="s">
        <v>4556</v>
      </c>
      <c r="G1199" s="0" t="s">
        <v>121</v>
      </c>
      <c r="H1199" s="0" t="s">
        <v>121</v>
      </c>
      <c r="I1199" s="0" t="s">
        <v>122</v>
      </c>
      <c r="J1199" s="0" t="s">
        <v>10052</v>
      </c>
      <c r="K1199" s="0" t="s">
        <v>10053</v>
      </c>
      <c r="L1199" s="0" t="s">
        <v>7946</v>
      </c>
      <c r="M1199" s="0" t="s">
        <v>7698</v>
      </c>
      <c r="N1199" s="0" t="s">
        <v>137</v>
      </c>
      <c r="O1199" s="0" t="s">
        <v>10056</v>
      </c>
      <c r="P1199" s="0" t="s">
        <v>10056</v>
      </c>
      <c r="Q1199" s="0" t="s">
        <v>122</v>
      </c>
      <c r="R1199" s="0" t="s">
        <v>10052</v>
      </c>
      <c r="S1199" s="0" t="s">
        <v>10053</v>
      </c>
      <c r="T1199" s="0" t="s">
        <v>7101</v>
      </c>
      <c r="U1199" s="0" t="s">
        <v>7102</v>
      </c>
      <c r="V1199" s="0" t="s">
        <v>764</v>
      </c>
      <c r="W1199" s="0" t="s">
        <v>7045</v>
      </c>
      <c r="X1199" s="0" t="s">
        <v>7103</v>
      </c>
      <c r="Y1199" s="0" t="s">
        <v>7102</v>
      </c>
      <c r="Z1199" s="0" t="s">
        <v>10082</v>
      </c>
      <c r="AA1199" s="0" t="s">
        <v>10058</v>
      </c>
      <c r="AB1199" s="0" t="s">
        <v>10083</v>
      </c>
      <c r="AC1199" s="0" t="s">
        <v>62</v>
      </c>
      <c r="AD1199" s="0" t="s">
        <v>62</v>
      </c>
      <c r="AE1199" s="0" t="s">
        <v>62</v>
      </c>
      <c r="AF1199" s="0" t="s">
        <v>7404</v>
      </c>
      <c r="AG1199" s="0" t="s">
        <v>10084</v>
      </c>
      <c r="AH1199" s="0" t="s">
        <v>7404</v>
      </c>
      <c r="AI1199" s="0" t="s">
        <v>10084</v>
      </c>
      <c r="AJ1199" s="0" t="s">
        <v>7404</v>
      </c>
      <c r="AK1199" s="0" t="s">
        <v>10084</v>
      </c>
      <c r="AL1199" s="0" t="s">
        <v>7061</v>
      </c>
    </row>
    <row customHeight="1" ht="11.25">
      <c r="A1200" s="0" t="s">
        <v>22</v>
      </c>
      <c r="B1200" s="0" t="s">
        <v>48</v>
      </c>
      <c r="C1200" s="0" t="s">
        <v>50</v>
      </c>
      <c r="D1200" s="0" t="s">
        <v>22</v>
      </c>
      <c r="E1200" s="0" t="s">
        <v>10086</v>
      </c>
      <c r="F1200" s="0" t="s">
        <v>4556</v>
      </c>
      <c r="G1200" s="0" t="s">
        <v>121</v>
      </c>
      <c r="H1200" s="0" t="s">
        <v>121</v>
      </c>
      <c r="I1200" s="0" t="s">
        <v>122</v>
      </c>
      <c r="J1200" s="0" t="s">
        <v>10052</v>
      </c>
      <c r="K1200" s="0" t="s">
        <v>10053</v>
      </c>
      <c r="L1200" s="0" t="s">
        <v>10087</v>
      </c>
      <c r="M1200" s="0" t="s">
        <v>10088</v>
      </c>
      <c r="N1200" s="0" t="s">
        <v>137</v>
      </c>
      <c r="O1200" s="0" t="s">
        <v>10056</v>
      </c>
      <c r="P1200" s="0" t="s">
        <v>10056</v>
      </c>
      <c r="Q1200" s="0" t="s">
        <v>122</v>
      </c>
      <c r="R1200" s="0" t="s">
        <v>10052</v>
      </c>
      <c r="S1200" s="0" t="s">
        <v>10053</v>
      </c>
      <c r="T1200" s="0" t="s">
        <v>7101</v>
      </c>
      <c r="U1200" s="0" t="s">
        <v>7102</v>
      </c>
      <c r="V1200" s="0" t="s">
        <v>764</v>
      </c>
      <c r="W1200" s="0" t="s">
        <v>7045</v>
      </c>
      <c r="X1200" s="0" t="s">
        <v>7103</v>
      </c>
      <c r="Y1200" s="0" t="s">
        <v>7102</v>
      </c>
      <c r="Z1200" s="0" t="s">
        <v>10089</v>
      </c>
      <c r="AA1200" s="0" t="s">
        <v>10090</v>
      </c>
      <c r="AB1200" s="0" t="s">
        <v>10091</v>
      </c>
      <c r="AC1200" s="0" t="s">
        <v>62</v>
      </c>
      <c r="AD1200" s="0" t="s">
        <v>62</v>
      </c>
      <c r="AE1200" s="0" t="s">
        <v>62</v>
      </c>
      <c r="AF1200" s="0" t="s">
        <v>7429</v>
      </c>
      <c r="AG1200" s="0" t="s">
        <v>10092</v>
      </c>
      <c r="AH1200" s="0" t="s">
        <v>7429</v>
      </c>
      <c r="AI1200" s="0" t="s">
        <v>10092</v>
      </c>
      <c r="AJ1200" s="0" t="s">
        <v>7429</v>
      </c>
      <c r="AK1200" s="0" t="s">
        <v>10092</v>
      </c>
      <c r="AL1200" s="0" t="s">
        <v>7061</v>
      </c>
    </row>
    <row customHeight="1" ht="11.25">
      <c r="A1201" s="0" t="s">
        <v>22</v>
      </c>
      <c r="B1201" s="0" t="s">
        <v>48</v>
      </c>
      <c r="C1201" s="0" t="s">
        <v>50</v>
      </c>
      <c r="D1201" s="0" t="s">
        <v>22</v>
      </c>
      <c r="E1201" s="0" t="s">
        <v>10086</v>
      </c>
      <c r="F1201" s="0" t="s">
        <v>4556</v>
      </c>
      <c r="G1201" s="0" t="s">
        <v>121</v>
      </c>
      <c r="H1201" s="0" t="s">
        <v>121</v>
      </c>
      <c r="I1201" s="0" t="s">
        <v>122</v>
      </c>
      <c r="J1201" s="0" t="s">
        <v>10052</v>
      </c>
      <c r="K1201" s="0" t="s">
        <v>10053</v>
      </c>
      <c r="L1201" s="0" t="s">
        <v>10087</v>
      </c>
      <c r="M1201" s="0" t="s">
        <v>10088</v>
      </c>
      <c r="N1201" s="0" t="s">
        <v>137</v>
      </c>
      <c r="O1201" s="0" t="s">
        <v>10056</v>
      </c>
      <c r="P1201" s="0" t="s">
        <v>10056</v>
      </c>
      <c r="Q1201" s="0" t="s">
        <v>122</v>
      </c>
      <c r="R1201" s="0" t="s">
        <v>10052</v>
      </c>
      <c r="S1201" s="0" t="s">
        <v>10053</v>
      </c>
      <c r="T1201" s="0" t="s">
        <v>7101</v>
      </c>
      <c r="U1201" s="0" t="s">
        <v>7102</v>
      </c>
      <c r="V1201" s="0" t="s">
        <v>764</v>
      </c>
      <c r="W1201" s="0" t="s">
        <v>7045</v>
      </c>
      <c r="X1201" s="0" t="s">
        <v>7103</v>
      </c>
      <c r="Y1201" s="0" t="s">
        <v>7102</v>
      </c>
      <c r="Z1201" s="0" t="s">
        <v>10089</v>
      </c>
      <c r="AA1201" s="0" t="s">
        <v>10090</v>
      </c>
      <c r="AB1201" s="0" t="s">
        <v>10091</v>
      </c>
      <c r="AC1201" s="0" t="s">
        <v>62</v>
      </c>
      <c r="AD1201" s="0" t="s">
        <v>62</v>
      </c>
      <c r="AE1201" s="0" t="s">
        <v>62</v>
      </c>
      <c r="AF1201" s="0" t="s">
        <v>7429</v>
      </c>
      <c r="AG1201" s="0" t="s">
        <v>10092</v>
      </c>
      <c r="AH1201" s="0" t="s">
        <v>7429</v>
      </c>
      <c r="AI1201" s="0" t="s">
        <v>10093</v>
      </c>
      <c r="AJ1201" s="0" t="s">
        <v>7429</v>
      </c>
      <c r="AK1201" s="0" t="s">
        <v>10093</v>
      </c>
      <c r="AL1201" s="0" t="s">
        <v>7061</v>
      </c>
    </row>
    <row customHeight="1" ht="11.25">
      <c r="A1202" s="0" t="s">
        <v>22</v>
      </c>
      <c r="B1202" s="0" t="s">
        <v>48</v>
      </c>
      <c r="C1202" s="0" t="s">
        <v>50</v>
      </c>
      <c r="D1202" s="0" t="s">
        <v>22</v>
      </c>
      <c r="E1202" s="0" t="s">
        <v>10094</v>
      </c>
      <c r="F1202" s="0" t="s">
        <v>4556</v>
      </c>
      <c r="G1202" s="0" t="s">
        <v>121</v>
      </c>
      <c r="H1202" s="0" t="s">
        <v>121</v>
      </c>
      <c r="I1202" s="0" t="s">
        <v>122</v>
      </c>
      <c r="J1202" s="0" t="s">
        <v>10052</v>
      </c>
      <c r="K1202" s="0" t="s">
        <v>10053</v>
      </c>
      <c r="L1202" s="0" t="s">
        <v>10095</v>
      </c>
      <c r="M1202" s="0" t="s">
        <v>10096</v>
      </c>
      <c r="N1202" s="0" t="s">
        <v>137</v>
      </c>
      <c r="O1202" s="0" t="s">
        <v>10056</v>
      </c>
      <c r="P1202" s="0" t="s">
        <v>10056</v>
      </c>
      <c r="Q1202" s="0" t="s">
        <v>122</v>
      </c>
      <c r="R1202" s="0" t="s">
        <v>10052</v>
      </c>
      <c r="S1202" s="0" t="s">
        <v>10053</v>
      </c>
      <c r="T1202" s="0" t="s">
        <v>7101</v>
      </c>
      <c r="U1202" s="0" t="s">
        <v>7102</v>
      </c>
      <c r="V1202" s="0" t="s">
        <v>764</v>
      </c>
      <c r="W1202" s="0" t="s">
        <v>7045</v>
      </c>
      <c r="X1202" s="0" t="s">
        <v>7103</v>
      </c>
      <c r="Y1202" s="0" t="s">
        <v>7102</v>
      </c>
      <c r="Z1202" s="0" t="s">
        <v>10097</v>
      </c>
      <c r="AA1202" s="0" t="s">
        <v>10098</v>
      </c>
      <c r="AB1202" s="0" t="s">
        <v>10099</v>
      </c>
      <c r="AC1202" s="0" t="s">
        <v>62</v>
      </c>
      <c r="AD1202" s="0" t="s">
        <v>62</v>
      </c>
      <c r="AE1202" s="0" t="s">
        <v>62</v>
      </c>
      <c r="AF1202" s="0" t="s">
        <v>10100</v>
      </c>
      <c r="AG1202" s="0" t="s">
        <v>10101</v>
      </c>
      <c r="AH1202" s="0" t="s">
        <v>10100</v>
      </c>
      <c r="AI1202" s="0" t="s">
        <v>10101</v>
      </c>
      <c r="AJ1202" s="0" t="s">
        <v>10100</v>
      </c>
      <c r="AK1202" s="0" t="s">
        <v>10101</v>
      </c>
      <c r="AL1202" s="0" t="s">
        <v>7061</v>
      </c>
    </row>
    <row customHeight="1" ht="11.25">
      <c r="A1203" s="0" t="s">
        <v>22</v>
      </c>
      <c r="B1203" s="0" t="s">
        <v>48</v>
      </c>
      <c r="C1203" s="0" t="s">
        <v>50</v>
      </c>
      <c r="D1203" s="0" t="s">
        <v>22</v>
      </c>
      <c r="E1203" s="0" t="s">
        <v>10094</v>
      </c>
      <c r="F1203" s="0" t="s">
        <v>4556</v>
      </c>
      <c r="G1203" s="0" t="s">
        <v>121</v>
      </c>
      <c r="H1203" s="0" t="s">
        <v>121</v>
      </c>
      <c r="I1203" s="0" t="s">
        <v>122</v>
      </c>
      <c r="J1203" s="0" t="s">
        <v>10052</v>
      </c>
      <c r="K1203" s="0" t="s">
        <v>10053</v>
      </c>
      <c r="L1203" s="0" t="s">
        <v>10095</v>
      </c>
      <c r="M1203" s="0" t="s">
        <v>10096</v>
      </c>
      <c r="N1203" s="0" t="s">
        <v>137</v>
      </c>
      <c r="O1203" s="0" t="s">
        <v>10056</v>
      </c>
      <c r="P1203" s="0" t="s">
        <v>10056</v>
      </c>
      <c r="Q1203" s="0" t="s">
        <v>122</v>
      </c>
      <c r="R1203" s="0" t="s">
        <v>10052</v>
      </c>
      <c r="S1203" s="0" t="s">
        <v>10053</v>
      </c>
      <c r="T1203" s="0" t="s">
        <v>7101</v>
      </c>
      <c r="U1203" s="0" t="s">
        <v>7102</v>
      </c>
      <c r="V1203" s="0" t="s">
        <v>764</v>
      </c>
      <c r="W1203" s="0" t="s">
        <v>7045</v>
      </c>
      <c r="X1203" s="0" t="s">
        <v>7103</v>
      </c>
      <c r="Y1203" s="0" t="s">
        <v>7102</v>
      </c>
      <c r="Z1203" s="0" t="s">
        <v>10097</v>
      </c>
      <c r="AA1203" s="0" t="s">
        <v>10098</v>
      </c>
      <c r="AB1203" s="0" t="s">
        <v>10099</v>
      </c>
      <c r="AC1203" s="0" t="s">
        <v>62</v>
      </c>
      <c r="AD1203" s="0" t="s">
        <v>62</v>
      </c>
      <c r="AE1203" s="0" t="s">
        <v>62</v>
      </c>
      <c r="AF1203" s="0" t="s">
        <v>10100</v>
      </c>
      <c r="AG1203" s="0" t="s">
        <v>10101</v>
      </c>
      <c r="AH1203" s="0" t="s">
        <v>10100</v>
      </c>
      <c r="AI1203" s="0" t="s">
        <v>10102</v>
      </c>
      <c r="AJ1203" s="0" t="s">
        <v>10100</v>
      </c>
      <c r="AK1203" s="0" t="s">
        <v>10102</v>
      </c>
      <c r="AL1203" s="0" t="s">
        <v>7061</v>
      </c>
    </row>
    <row customHeight="1" ht="11.25">
      <c r="A1204" s="0" t="s">
        <v>22</v>
      </c>
      <c r="B1204" s="0" t="s">
        <v>48</v>
      </c>
      <c r="C1204" s="0" t="s">
        <v>50</v>
      </c>
      <c r="D1204" s="0" t="s">
        <v>22</v>
      </c>
      <c r="E1204" s="0" t="s">
        <v>8907</v>
      </c>
      <c r="F1204" s="0" t="s">
        <v>4556</v>
      </c>
      <c r="G1204" s="0" t="s">
        <v>121</v>
      </c>
      <c r="H1204" s="0" t="s">
        <v>121</v>
      </c>
      <c r="I1204" s="0" t="s">
        <v>122</v>
      </c>
      <c r="J1204" s="0" t="s">
        <v>10052</v>
      </c>
      <c r="K1204" s="0" t="s">
        <v>10053</v>
      </c>
      <c r="L1204" s="0" t="s">
        <v>8351</v>
      </c>
      <c r="M1204" s="0" t="s">
        <v>180</v>
      </c>
      <c r="N1204" s="0" t="s">
        <v>137</v>
      </c>
      <c r="O1204" s="0" t="s">
        <v>10056</v>
      </c>
      <c r="P1204" s="0" t="s">
        <v>10056</v>
      </c>
      <c r="Q1204" s="0" t="s">
        <v>122</v>
      </c>
      <c r="R1204" s="0" t="s">
        <v>10052</v>
      </c>
      <c r="S1204" s="0" t="s">
        <v>10053</v>
      </c>
      <c r="T1204" s="0" t="s">
        <v>7101</v>
      </c>
      <c r="U1204" s="0" t="s">
        <v>7102</v>
      </c>
      <c r="V1204" s="0" t="s">
        <v>764</v>
      </c>
      <c r="W1204" s="0" t="s">
        <v>7045</v>
      </c>
      <c r="X1204" s="0" t="s">
        <v>7103</v>
      </c>
      <c r="Y1204" s="0" t="s">
        <v>7102</v>
      </c>
      <c r="Z1204" s="0" t="s">
        <v>10103</v>
      </c>
      <c r="AA1204" s="0" t="s">
        <v>10104</v>
      </c>
      <c r="AB1204" s="0" t="s">
        <v>10099</v>
      </c>
      <c r="AC1204" s="0" t="s">
        <v>62</v>
      </c>
      <c r="AD1204" s="0" t="s">
        <v>62</v>
      </c>
      <c r="AE1204" s="0" t="s">
        <v>62</v>
      </c>
      <c r="AF1204" s="0" t="s">
        <v>10105</v>
      </c>
      <c r="AG1204" s="0" t="s">
        <v>10106</v>
      </c>
      <c r="AH1204" s="0" t="s">
        <v>10107</v>
      </c>
      <c r="AI1204" s="0" t="s">
        <v>10108</v>
      </c>
      <c r="AJ1204" s="0" t="s">
        <v>10107</v>
      </c>
      <c r="AK1204" s="0" t="s">
        <v>10108</v>
      </c>
      <c r="AL1204" s="0" t="s">
        <v>10109</v>
      </c>
    </row>
    <row customHeight="1" ht="11.25">
      <c r="A1205" s="0" t="s">
        <v>22</v>
      </c>
      <c r="B1205" s="0" t="s">
        <v>48</v>
      </c>
      <c r="C1205" s="0" t="s">
        <v>50</v>
      </c>
      <c r="D1205" s="0" t="s">
        <v>22</v>
      </c>
      <c r="E1205" s="0" t="s">
        <v>8907</v>
      </c>
      <c r="F1205" s="0" t="s">
        <v>4556</v>
      </c>
      <c r="G1205" s="0" t="s">
        <v>121</v>
      </c>
      <c r="H1205" s="0" t="s">
        <v>121</v>
      </c>
      <c r="I1205" s="0" t="s">
        <v>122</v>
      </c>
      <c r="J1205" s="0" t="s">
        <v>10052</v>
      </c>
      <c r="K1205" s="0" t="s">
        <v>10053</v>
      </c>
      <c r="L1205" s="0" t="s">
        <v>8351</v>
      </c>
      <c r="M1205" s="0" t="s">
        <v>180</v>
      </c>
      <c r="N1205" s="0" t="s">
        <v>137</v>
      </c>
      <c r="O1205" s="0" t="s">
        <v>10056</v>
      </c>
      <c r="P1205" s="0" t="s">
        <v>10056</v>
      </c>
      <c r="Q1205" s="0" t="s">
        <v>122</v>
      </c>
      <c r="R1205" s="0" t="s">
        <v>10052</v>
      </c>
      <c r="S1205" s="0" t="s">
        <v>10053</v>
      </c>
      <c r="T1205" s="0" t="s">
        <v>7101</v>
      </c>
      <c r="U1205" s="0" t="s">
        <v>7102</v>
      </c>
      <c r="V1205" s="0" t="s">
        <v>764</v>
      </c>
      <c r="W1205" s="0" t="s">
        <v>7045</v>
      </c>
      <c r="X1205" s="0" t="s">
        <v>7103</v>
      </c>
      <c r="Y1205" s="0" t="s">
        <v>7102</v>
      </c>
      <c r="Z1205" s="0" t="s">
        <v>10103</v>
      </c>
      <c r="AA1205" s="0" t="s">
        <v>10104</v>
      </c>
      <c r="AB1205" s="0" t="s">
        <v>10099</v>
      </c>
      <c r="AC1205" s="0" t="s">
        <v>62</v>
      </c>
      <c r="AD1205" s="0" t="s">
        <v>62</v>
      </c>
      <c r="AE1205" s="0" t="s">
        <v>62</v>
      </c>
      <c r="AF1205" s="0" t="s">
        <v>10105</v>
      </c>
      <c r="AG1205" s="0" t="s">
        <v>10106</v>
      </c>
      <c r="AH1205" s="0" t="s">
        <v>10105</v>
      </c>
      <c r="AI1205" s="0" t="s">
        <v>10106</v>
      </c>
      <c r="AJ1205" s="0" t="s">
        <v>10105</v>
      </c>
      <c r="AK1205" s="0" t="s">
        <v>10106</v>
      </c>
      <c r="AL1205" s="0" t="s">
        <v>10109</v>
      </c>
    </row>
    <row customHeight="1" ht="11.25">
      <c r="A1206" s="0" t="s">
        <v>22</v>
      </c>
      <c r="B1206" s="0" t="s">
        <v>48</v>
      </c>
      <c r="C1206" s="0" t="s">
        <v>50</v>
      </c>
      <c r="D1206" s="0" t="s">
        <v>22</v>
      </c>
      <c r="E1206" s="0" t="s">
        <v>2783</v>
      </c>
      <c r="F1206" s="0" t="s">
        <v>4556</v>
      </c>
      <c r="G1206" s="0" t="s">
        <v>121</v>
      </c>
      <c r="H1206" s="0" t="s">
        <v>121</v>
      </c>
      <c r="I1206" s="0" t="s">
        <v>122</v>
      </c>
      <c r="J1206" s="0" t="s">
        <v>10052</v>
      </c>
      <c r="K1206" s="0" t="s">
        <v>10053</v>
      </c>
      <c r="L1206" s="0" t="s">
        <v>7934</v>
      </c>
      <c r="M1206" s="0" t="s">
        <v>10110</v>
      </c>
      <c r="N1206" s="0" t="s">
        <v>137</v>
      </c>
      <c r="O1206" s="0" t="s">
        <v>10056</v>
      </c>
      <c r="P1206" s="0" t="s">
        <v>10056</v>
      </c>
      <c r="Q1206" s="0" t="s">
        <v>122</v>
      </c>
      <c r="R1206" s="0" t="s">
        <v>10052</v>
      </c>
      <c r="S1206" s="0" t="s">
        <v>10053</v>
      </c>
      <c r="T1206" s="0" t="s">
        <v>7101</v>
      </c>
      <c r="U1206" s="0" t="s">
        <v>7102</v>
      </c>
      <c r="V1206" s="0" t="s">
        <v>764</v>
      </c>
      <c r="W1206" s="0" t="s">
        <v>7045</v>
      </c>
      <c r="X1206" s="0" t="s">
        <v>7103</v>
      </c>
      <c r="Y1206" s="0" t="s">
        <v>7102</v>
      </c>
      <c r="Z1206" s="0" t="s">
        <v>10111</v>
      </c>
      <c r="AA1206" s="0" t="s">
        <v>10112</v>
      </c>
      <c r="AB1206" s="0" t="s">
        <v>10113</v>
      </c>
      <c r="AC1206" s="0" t="s">
        <v>62</v>
      </c>
      <c r="AD1206" s="0" t="s">
        <v>62</v>
      </c>
      <c r="AE1206" s="0" t="s">
        <v>62</v>
      </c>
      <c r="AF1206" s="0" t="s">
        <v>4412</v>
      </c>
      <c r="AG1206" s="0" t="s">
        <v>10114</v>
      </c>
      <c r="AH1206" s="0" t="s">
        <v>4412</v>
      </c>
      <c r="AI1206" s="0" t="s">
        <v>10114</v>
      </c>
      <c r="AJ1206" s="0" t="s">
        <v>4412</v>
      </c>
      <c r="AK1206" s="0" t="s">
        <v>10114</v>
      </c>
      <c r="AL1206" s="0" t="s">
        <v>7061</v>
      </c>
    </row>
    <row customHeight="1" ht="11.25">
      <c r="A1207" s="0" t="s">
        <v>22</v>
      </c>
      <c r="B1207" s="0" t="s">
        <v>48</v>
      </c>
      <c r="C1207" s="0" t="s">
        <v>50</v>
      </c>
      <c r="D1207" s="0" t="s">
        <v>22</v>
      </c>
      <c r="E1207" s="0" t="s">
        <v>2783</v>
      </c>
      <c r="F1207" s="0" t="s">
        <v>4556</v>
      </c>
      <c r="G1207" s="0" t="s">
        <v>121</v>
      </c>
      <c r="H1207" s="0" t="s">
        <v>121</v>
      </c>
      <c r="I1207" s="0" t="s">
        <v>122</v>
      </c>
      <c r="J1207" s="0" t="s">
        <v>10052</v>
      </c>
      <c r="K1207" s="0" t="s">
        <v>10053</v>
      </c>
      <c r="L1207" s="0" t="s">
        <v>7934</v>
      </c>
      <c r="M1207" s="0" t="s">
        <v>10110</v>
      </c>
      <c r="N1207" s="0" t="s">
        <v>137</v>
      </c>
      <c r="O1207" s="0" t="s">
        <v>10056</v>
      </c>
      <c r="P1207" s="0" t="s">
        <v>10056</v>
      </c>
      <c r="Q1207" s="0" t="s">
        <v>122</v>
      </c>
      <c r="R1207" s="0" t="s">
        <v>10052</v>
      </c>
      <c r="S1207" s="0" t="s">
        <v>10053</v>
      </c>
      <c r="T1207" s="0" t="s">
        <v>7101</v>
      </c>
      <c r="U1207" s="0" t="s">
        <v>7102</v>
      </c>
      <c r="V1207" s="0" t="s">
        <v>764</v>
      </c>
      <c r="W1207" s="0" t="s">
        <v>7045</v>
      </c>
      <c r="X1207" s="0" t="s">
        <v>7103</v>
      </c>
      <c r="Y1207" s="0" t="s">
        <v>7102</v>
      </c>
      <c r="Z1207" s="0" t="s">
        <v>10111</v>
      </c>
      <c r="AA1207" s="0" t="s">
        <v>10112</v>
      </c>
      <c r="AB1207" s="0" t="s">
        <v>10113</v>
      </c>
      <c r="AC1207" s="0" t="s">
        <v>62</v>
      </c>
      <c r="AD1207" s="0" t="s">
        <v>62</v>
      </c>
      <c r="AE1207" s="0" t="s">
        <v>62</v>
      </c>
      <c r="AF1207" s="0" t="s">
        <v>4412</v>
      </c>
      <c r="AG1207" s="0" t="s">
        <v>10114</v>
      </c>
      <c r="AH1207" s="0" t="s">
        <v>4412</v>
      </c>
      <c r="AI1207" s="0" t="s">
        <v>10115</v>
      </c>
      <c r="AJ1207" s="0" t="s">
        <v>4412</v>
      </c>
      <c r="AK1207" s="0" t="s">
        <v>10115</v>
      </c>
      <c r="AL1207" s="0" t="s">
        <v>7061</v>
      </c>
    </row>
    <row customHeight="1" ht="11.25">
      <c r="A1208" s="0" t="s">
        <v>22</v>
      </c>
      <c r="B1208" s="0" t="s">
        <v>48</v>
      </c>
      <c r="C1208" s="0" t="s">
        <v>50</v>
      </c>
      <c r="D1208" s="0" t="s">
        <v>22</v>
      </c>
      <c r="E1208" s="0" t="s">
        <v>10116</v>
      </c>
      <c r="F1208" s="0" t="s">
        <v>4556</v>
      </c>
      <c r="G1208" s="0" t="s">
        <v>121</v>
      </c>
      <c r="H1208" s="0" t="s">
        <v>121</v>
      </c>
      <c r="I1208" s="0" t="s">
        <v>122</v>
      </c>
      <c r="J1208" s="0" t="s">
        <v>10117</v>
      </c>
      <c r="K1208" s="0" t="s">
        <v>10118</v>
      </c>
      <c r="L1208" s="0" t="s">
        <v>10119</v>
      </c>
      <c r="M1208" s="0" t="s">
        <v>5297</v>
      </c>
      <c r="N1208" s="0" t="s">
        <v>137</v>
      </c>
      <c r="O1208" s="0" t="s">
        <v>10056</v>
      </c>
      <c r="P1208" s="0" t="s">
        <v>10056</v>
      </c>
      <c r="Q1208" s="0" t="s">
        <v>122</v>
      </c>
      <c r="R1208" s="0" t="s">
        <v>10117</v>
      </c>
      <c r="S1208" s="0" t="s">
        <v>10118</v>
      </c>
      <c r="T1208" s="0" t="s">
        <v>7101</v>
      </c>
      <c r="U1208" s="0" t="s">
        <v>7102</v>
      </c>
      <c r="V1208" s="0" t="s">
        <v>764</v>
      </c>
      <c r="W1208" s="0" t="s">
        <v>7045</v>
      </c>
      <c r="X1208" s="0" t="s">
        <v>7103</v>
      </c>
      <c r="Y1208" s="0" t="s">
        <v>7102</v>
      </c>
      <c r="Z1208" s="0" t="s">
        <v>10120</v>
      </c>
      <c r="AA1208" s="0" t="s">
        <v>10121</v>
      </c>
      <c r="AB1208" s="0" t="s">
        <v>10122</v>
      </c>
      <c r="AC1208" s="0" t="s">
        <v>62</v>
      </c>
      <c r="AD1208" s="0" t="s">
        <v>62</v>
      </c>
      <c r="AE1208" s="0" t="s">
        <v>62</v>
      </c>
      <c r="AF1208" s="0" t="s">
        <v>10123</v>
      </c>
      <c r="AG1208" s="0" t="s">
        <v>10124</v>
      </c>
      <c r="AH1208" s="0" t="s">
        <v>10123</v>
      </c>
      <c r="AI1208" s="0" t="s">
        <v>10124</v>
      </c>
      <c r="AJ1208" s="0" t="s">
        <v>10123</v>
      </c>
      <c r="AK1208" s="0" t="s">
        <v>10124</v>
      </c>
      <c r="AL1208" s="0" t="s">
        <v>7061</v>
      </c>
    </row>
    <row customHeight="1" ht="11.25">
      <c r="A1209" s="0" t="s">
        <v>22</v>
      </c>
      <c r="B1209" s="0" t="s">
        <v>48</v>
      </c>
      <c r="C1209" s="0" t="s">
        <v>50</v>
      </c>
      <c r="D1209" s="0" t="s">
        <v>22</v>
      </c>
      <c r="E1209" s="0" t="s">
        <v>10116</v>
      </c>
      <c r="F1209" s="0" t="s">
        <v>4556</v>
      </c>
      <c r="G1209" s="0" t="s">
        <v>121</v>
      </c>
      <c r="H1209" s="0" t="s">
        <v>121</v>
      </c>
      <c r="I1209" s="0" t="s">
        <v>122</v>
      </c>
      <c r="J1209" s="0" t="s">
        <v>10117</v>
      </c>
      <c r="K1209" s="0" t="s">
        <v>10118</v>
      </c>
      <c r="L1209" s="0" t="s">
        <v>10119</v>
      </c>
      <c r="M1209" s="0" t="s">
        <v>5297</v>
      </c>
      <c r="N1209" s="0" t="s">
        <v>137</v>
      </c>
      <c r="O1209" s="0" t="s">
        <v>10056</v>
      </c>
      <c r="P1209" s="0" t="s">
        <v>10056</v>
      </c>
      <c r="Q1209" s="0" t="s">
        <v>122</v>
      </c>
      <c r="R1209" s="0" t="s">
        <v>10117</v>
      </c>
      <c r="S1209" s="0" t="s">
        <v>10118</v>
      </c>
      <c r="T1209" s="0" t="s">
        <v>7101</v>
      </c>
      <c r="U1209" s="0" t="s">
        <v>7102</v>
      </c>
      <c r="V1209" s="0" t="s">
        <v>764</v>
      </c>
      <c r="W1209" s="0" t="s">
        <v>7045</v>
      </c>
      <c r="X1209" s="0" t="s">
        <v>7103</v>
      </c>
      <c r="Y1209" s="0" t="s">
        <v>7102</v>
      </c>
      <c r="Z1209" s="0" t="s">
        <v>10120</v>
      </c>
      <c r="AA1209" s="0" t="s">
        <v>10121</v>
      </c>
      <c r="AB1209" s="0" t="s">
        <v>10122</v>
      </c>
      <c r="AC1209" s="0" t="s">
        <v>62</v>
      </c>
      <c r="AD1209" s="0" t="s">
        <v>62</v>
      </c>
      <c r="AE1209" s="0" t="s">
        <v>62</v>
      </c>
      <c r="AF1209" s="0" t="s">
        <v>10123</v>
      </c>
      <c r="AG1209" s="0" t="s">
        <v>10124</v>
      </c>
      <c r="AH1209" s="0" t="s">
        <v>10123</v>
      </c>
      <c r="AI1209" s="0" t="s">
        <v>10125</v>
      </c>
      <c r="AJ1209" s="0" t="s">
        <v>10123</v>
      </c>
      <c r="AK1209" s="0" t="s">
        <v>10125</v>
      </c>
      <c r="AL1209" s="0" t="s">
        <v>7061</v>
      </c>
    </row>
    <row customHeight="1" ht="11.25">
      <c r="A1210" s="0" t="s">
        <v>22</v>
      </c>
      <c r="B1210" s="0" t="s">
        <v>48</v>
      </c>
      <c r="C1210" s="0" t="s">
        <v>50</v>
      </c>
      <c r="D1210" s="0" t="s">
        <v>22</v>
      </c>
      <c r="E1210" s="0" t="s">
        <v>10126</v>
      </c>
      <c r="F1210" s="0" t="s">
        <v>4556</v>
      </c>
      <c r="G1210" s="0" t="s">
        <v>121</v>
      </c>
      <c r="H1210" s="0" t="s">
        <v>121</v>
      </c>
      <c r="I1210" s="0" t="s">
        <v>122</v>
      </c>
      <c r="J1210" s="0" t="s">
        <v>10127</v>
      </c>
      <c r="K1210" s="0" t="s">
        <v>10128</v>
      </c>
      <c r="L1210" s="0" t="s">
        <v>7609</v>
      </c>
      <c r="M1210" s="0" t="s">
        <v>10129</v>
      </c>
      <c r="N1210" s="0" t="s">
        <v>137</v>
      </c>
      <c r="O1210" s="0" t="s">
        <v>10056</v>
      </c>
      <c r="P1210" s="0" t="s">
        <v>10056</v>
      </c>
      <c r="Q1210" s="0" t="s">
        <v>122</v>
      </c>
      <c r="R1210" s="0" t="s">
        <v>10127</v>
      </c>
      <c r="S1210" s="0" t="s">
        <v>10128</v>
      </c>
      <c r="T1210" s="0" t="s">
        <v>7101</v>
      </c>
      <c r="U1210" s="0" t="s">
        <v>7102</v>
      </c>
      <c r="V1210" s="0" t="s">
        <v>764</v>
      </c>
      <c r="W1210" s="0" t="s">
        <v>7045</v>
      </c>
      <c r="X1210" s="0" t="s">
        <v>7103</v>
      </c>
      <c r="Y1210" s="0" t="s">
        <v>7102</v>
      </c>
      <c r="Z1210" s="0" t="s">
        <v>10130</v>
      </c>
      <c r="AA1210" s="0" t="s">
        <v>10121</v>
      </c>
      <c r="AB1210" s="0" t="s">
        <v>10131</v>
      </c>
      <c r="AC1210" s="0" t="s">
        <v>62</v>
      </c>
      <c r="AD1210" s="0" t="s">
        <v>62</v>
      </c>
      <c r="AE1210" s="0" t="s">
        <v>62</v>
      </c>
      <c r="AF1210" s="0" t="s">
        <v>937</v>
      </c>
      <c r="AG1210" s="0" t="s">
        <v>10132</v>
      </c>
      <c r="AH1210" s="0" t="s">
        <v>937</v>
      </c>
      <c r="AI1210" s="0" t="s">
        <v>10132</v>
      </c>
      <c r="AJ1210" s="0" t="s">
        <v>937</v>
      </c>
      <c r="AK1210" s="0" t="s">
        <v>10132</v>
      </c>
      <c r="AL1210" s="0" t="s">
        <v>7061</v>
      </c>
    </row>
    <row customHeight="1" ht="11.25">
      <c r="A1211" s="0" t="s">
        <v>22</v>
      </c>
      <c r="B1211" s="0" t="s">
        <v>48</v>
      </c>
      <c r="C1211" s="0" t="s">
        <v>50</v>
      </c>
      <c r="D1211" s="0" t="s">
        <v>22</v>
      </c>
      <c r="E1211" s="0" t="s">
        <v>10126</v>
      </c>
      <c r="F1211" s="0" t="s">
        <v>4556</v>
      </c>
      <c r="G1211" s="0" t="s">
        <v>121</v>
      </c>
      <c r="H1211" s="0" t="s">
        <v>121</v>
      </c>
      <c r="I1211" s="0" t="s">
        <v>122</v>
      </c>
      <c r="J1211" s="0" t="s">
        <v>10127</v>
      </c>
      <c r="K1211" s="0" t="s">
        <v>10128</v>
      </c>
      <c r="L1211" s="0" t="s">
        <v>7609</v>
      </c>
      <c r="M1211" s="0" t="s">
        <v>10129</v>
      </c>
      <c r="N1211" s="0" t="s">
        <v>137</v>
      </c>
      <c r="O1211" s="0" t="s">
        <v>10056</v>
      </c>
      <c r="P1211" s="0" t="s">
        <v>10056</v>
      </c>
      <c r="Q1211" s="0" t="s">
        <v>122</v>
      </c>
      <c r="R1211" s="0" t="s">
        <v>10127</v>
      </c>
      <c r="S1211" s="0" t="s">
        <v>10128</v>
      </c>
      <c r="T1211" s="0" t="s">
        <v>7101</v>
      </c>
      <c r="U1211" s="0" t="s">
        <v>7102</v>
      </c>
      <c r="V1211" s="0" t="s">
        <v>764</v>
      </c>
      <c r="W1211" s="0" t="s">
        <v>7045</v>
      </c>
      <c r="X1211" s="0" t="s">
        <v>7103</v>
      </c>
      <c r="Y1211" s="0" t="s">
        <v>7102</v>
      </c>
      <c r="Z1211" s="0" t="s">
        <v>10130</v>
      </c>
      <c r="AA1211" s="0" t="s">
        <v>10121</v>
      </c>
      <c r="AB1211" s="0" t="s">
        <v>10131</v>
      </c>
      <c r="AC1211" s="0" t="s">
        <v>62</v>
      </c>
      <c r="AD1211" s="0" t="s">
        <v>62</v>
      </c>
      <c r="AE1211" s="0" t="s">
        <v>62</v>
      </c>
      <c r="AF1211" s="0" t="s">
        <v>937</v>
      </c>
      <c r="AG1211" s="0" t="s">
        <v>10132</v>
      </c>
      <c r="AH1211" s="0" t="s">
        <v>937</v>
      </c>
      <c r="AI1211" s="0" t="s">
        <v>10133</v>
      </c>
      <c r="AJ1211" s="0" t="s">
        <v>937</v>
      </c>
      <c r="AK1211" s="0" t="s">
        <v>10133</v>
      </c>
      <c r="AL1211" s="0" t="s">
        <v>7061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3798D-8B91-F728-E22B-44EFFE6251F4}" mc:Ignorable="x14ac xr xr2 xr3">
  <sheetPr>
    <tabColor rgb="FFFFCC99"/>
  </sheetPr>
  <dimension ref="A1:B32"/>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314</v>
      </c>
      <c r="B1" s="190" t="s">
        <v>10134</v>
      </c>
    </row>
    <row customHeight="1" ht="11.25">
      <c r="A2" s="190" t="s">
        <v>98</v>
      </c>
      <c r="B2" s="190" t="s">
        <v>10135</v>
      </c>
    </row>
    <row customHeight="1" ht="11.25">
      <c r="A3" s="190" t="s">
        <v>104</v>
      </c>
      <c r="B3" s="190" t="s">
        <v>10136</v>
      </c>
    </row>
    <row customHeight="1" ht="11.25">
      <c r="A4" s="190" t="s">
        <v>107</v>
      </c>
      <c r="B4" s="190" t="s">
        <v>10137</v>
      </c>
    </row>
    <row customHeight="1" ht="11.25">
      <c r="A5" s="190" t="s">
        <v>111</v>
      </c>
      <c r="B5" s="190" t="s">
        <v>10138</v>
      </c>
    </row>
    <row customHeight="1" ht="11.25">
      <c r="A6" s="190" t="s">
        <v>116</v>
      </c>
      <c r="B6" s="190" t="s">
        <v>10139</v>
      </c>
    </row>
    <row customHeight="1" ht="11.25">
      <c r="A7" s="190" t="s">
        <v>119</v>
      </c>
      <c r="B7" s="190" t="s">
        <v>10140</v>
      </c>
    </row>
    <row customHeight="1" ht="11.25">
      <c r="A8" s="190" t="s">
        <v>123</v>
      </c>
      <c r="B8" s="190" t="s">
        <v>10141</v>
      </c>
    </row>
    <row customHeight="1" ht="11.25">
      <c r="A9" s="190" t="s">
        <v>127</v>
      </c>
      <c r="B9" s="190" t="s">
        <v>10142</v>
      </c>
    </row>
    <row customHeight="1" ht="11.25">
      <c r="A10" s="190" t="s">
        <v>132</v>
      </c>
      <c r="B10" s="190" t="s">
        <v>10143</v>
      </c>
    </row>
    <row customHeight="1" ht="11.25">
      <c r="A11" s="190" t="s">
        <v>136</v>
      </c>
      <c r="B11" s="190" t="s">
        <v>10144</v>
      </c>
    </row>
    <row customHeight="1" ht="11.25">
      <c r="A12" s="190" t="s">
        <v>141</v>
      </c>
      <c r="B12" s="190" t="s">
        <v>10145</v>
      </c>
    </row>
    <row customHeight="1" ht="11.25">
      <c r="A13" s="190" t="s">
        <v>146</v>
      </c>
      <c r="B13" s="190" t="s">
        <v>10146</v>
      </c>
    </row>
    <row customHeight="1" ht="11.25">
      <c r="A14" s="190" t="s">
        <v>151</v>
      </c>
      <c r="B14" s="190" t="s">
        <v>10147</v>
      </c>
    </row>
    <row customHeight="1" ht="11.25">
      <c r="A15" s="190" t="s">
        <v>156</v>
      </c>
      <c r="B15" s="190" t="s">
        <v>10148</v>
      </c>
    </row>
    <row customHeight="1" ht="11.25">
      <c r="A16" s="190" t="s">
        <v>161</v>
      </c>
      <c r="B16" s="190" t="s">
        <v>10149</v>
      </c>
    </row>
    <row customHeight="1" ht="11.25">
      <c r="A17" s="190" t="s">
        <v>165</v>
      </c>
      <c r="B17" s="190" t="s">
        <v>10150</v>
      </c>
    </row>
    <row customHeight="1" ht="11.25">
      <c r="A18" s="190" t="s">
        <v>170</v>
      </c>
      <c r="B18" s="190" t="s">
        <v>10151</v>
      </c>
    </row>
    <row customHeight="1" ht="11.25">
      <c r="A19" s="190" t="s">
        <v>175</v>
      </c>
      <c r="B19" s="190" t="s">
        <v>10152</v>
      </c>
    </row>
    <row customHeight="1" ht="11.25">
      <c r="A20" s="190" t="s">
        <v>179</v>
      </c>
      <c r="B20" s="190" t="s">
        <v>10153</v>
      </c>
    </row>
    <row customHeight="1" ht="11.25">
      <c r="A21" s="190" t="s">
        <v>184</v>
      </c>
      <c r="B21" s="190" t="s">
        <v>10154</v>
      </c>
    </row>
    <row customHeight="1" ht="11.25">
      <c r="A22" s="190" t="s">
        <v>189</v>
      </c>
      <c r="B22" s="190" t="s">
        <v>10155</v>
      </c>
    </row>
    <row customHeight="1" ht="11.25">
      <c r="A23" s="190" t="s">
        <v>194</v>
      </c>
      <c r="B23" s="190" t="s">
        <v>10156</v>
      </c>
    </row>
    <row customHeight="1" ht="11.25">
      <c r="A24" s="190" t="s">
        <v>199</v>
      </c>
      <c r="B24" s="190" t="s">
        <v>10157</v>
      </c>
    </row>
    <row customHeight="1" ht="11.25">
      <c r="A25" s="190" t="s">
        <v>204</v>
      </c>
      <c r="B25" s="190" t="s">
        <v>10158</v>
      </c>
    </row>
    <row customHeight="1" ht="11.25">
      <c r="A26" s="190" t="s">
        <v>208</v>
      </c>
      <c r="B26" s="190" t="s">
        <v>10159</v>
      </c>
    </row>
    <row customHeight="1" ht="11.25">
      <c r="A27" s="190" t="s">
        <v>213</v>
      </c>
      <c r="B27" s="190" t="s">
        <v>10160</v>
      </c>
    </row>
    <row customHeight="1" ht="11.25">
      <c r="A28" s="190" t="s">
        <v>218</v>
      </c>
      <c r="B28" s="190" t="s">
        <v>10161</v>
      </c>
    </row>
    <row customHeight="1" ht="11.25">
      <c r="A29" s="190" t="s">
        <v>226</v>
      </c>
      <c r="B29" s="190" t="s">
        <v>10162</v>
      </c>
    </row>
    <row customHeight="1" ht="11.25">
      <c r="A30" s="190" t="s">
        <v>230</v>
      </c>
      <c r="B30" s="190" t="s">
        <v>10163</v>
      </c>
    </row>
    <row customHeight="1" ht="11.25">
      <c r="A31" s="190" t="s">
        <v>235</v>
      </c>
      <c r="B31" s="190" t="s">
        <v>10164</v>
      </c>
    </row>
    <row customHeight="1" ht="11.25">
      <c r="A32" s="190" t="s">
        <v>240</v>
      </c>
      <c r="B32" s="190" t="s">
        <v>10165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4CB18-F468-21DE-CE08-1053249979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2" t="s">
        <v>10166</v>
      </c>
      <c r="B1" s="842" t="s">
        <v>10167</v>
      </c>
    </row>
    <row customHeight="1" ht="11.25">
      <c r="A2" s="842">
        <v>4213775</v>
      </c>
      <c r="B2" s="842" t="s">
        <v>4889</v>
      </c>
    </row>
    <row customHeight="1" ht="11.25">
      <c r="A3" s="842">
        <v>4213784</v>
      </c>
      <c r="B3" s="842" t="s">
        <v>4921</v>
      </c>
    </row>
    <row customHeight="1" ht="11.25">
      <c r="A4" s="842">
        <v>4213781</v>
      </c>
      <c r="B4" s="842" t="s">
        <v>4914</v>
      </c>
    </row>
    <row customHeight="1" ht="11.25">
      <c r="A5" s="842">
        <v>4213776</v>
      </c>
      <c r="B5" s="842" t="s">
        <v>344</v>
      </c>
    </row>
    <row customHeight="1" ht="11.25">
      <c r="A6" s="842">
        <v>4213777</v>
      </c>
      <c r="B6" s="842" t="s">
        <v>350</v>
      </c>
    </row>
    <row customHeight="1" ht="11.25">
      <c r="A7" s="842">
        <v>4213778</v>
      </c>
      <c r="B7" s="842" t="s">
        <v>356</v>
      </c>
    </row>
    <row customHeight="1" ht="11.25">
      <c r="A8" s="842">
        <v>4213780</v>
      </c>
      <c r="B8" s="842" t="s">
        <v>362</v>
      </c>
    </row>
    <row customHeight="1" ht="11.25">
      <c r="A9" s="842">
        <v>4213779</v>
      </c>
      <c r="B9" s="842" t="s">
        <v>5048</v>
      </c>
    </row>
    <row customHeight="1" ht="11.25">
      <c r="A10" s="842">
        <v>4213783</v>
      </c>
      <c r="B10" s="842" t="s">
        <v>5062</v>
      </c>
    </row>
    <row customHeight="1" ht="11.25">
      <c r="A11" s="842">
        <v>4213782</v>
      </c>
      <c r="B11" s="842" t="s">
        <v>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5B63D-3A58-D763-AC18-27196420EE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2" t="s">
        <v>10166</v>
      </c>
      <c r="B1" s="842" t="s">
        <v>10168</v>
      </c>
    </row>
    <row customHeight="1" ht="11.25">
      <c r="A2" s="842" t="s">
        <v>255</v>
      </c>
      <c r="B2" s="842" t="s">
        <v>5147</v>
      </c>
    </row>
    <row customHeight="1" ht="11.25">
      <c r="A3" s="842" t="s">
        <v>10169</v>
      </c>
      <c r="B3" s="842" t="s">
        <v>5156</v>
      </c>
    </row>
    <row customHeight="1" ht="11.25">
      <c r="A4" s="842" t="s">
        <v>10170</v>
      </c>
      <c r="B4" s="842" t="s">
        <v>5164</v>
      </c>
    </row>
    <row customHeight="1" ht="11.25">
      <c r="A5" s="842" t="s">
        <v>10171</v>
      </c>
      <c r="B5" s="842" t="s">
        <v>5173</v>
      </c>
    </row>
    <row customHeight="1" ht="11.25">
      <c r="A6" s="842" t="s">
        <v>304</v>
      </c>
      <c r="B6" s="842" t="s">
        <v>5178</v>
      </c>
    </row>
    <row customHeight="1" ht="11.25">
      <c r="A7" s="842" t="s">
        <v>10172</v>
      </c>
      <c r="B7" s="842" t="s">
        <v>5185</v>
      </c>
    </row>
    <row customHeight="1" ht="11.25">
      <c r="A8" s="842" t="s">
        <v>10173</v>
      </c>
      <c r="B8" s="842" t="s">
        <v>5190</v>
      </c>
    </row>
    <row customHeight="1" ht="11.25">
      <c r="A9" s="842" t="s">
        <v>10174</v>
      </c>
      <c r="B9" s="842" t="s">
        <v>5195</v>
      </c>
    </row>
    <row customHeight="1" ht="11.25">
      <c r="A10" s="842" t="s">
        <v>288</v>
      </c>
      <c r="B10" s="842" t="s">
        <v>5198</v>
      </c>
    </row>
    <row customHeight="1" ht="11.25">
      <c r="A11" s="842" t="s">
        <v>10175</v>
      </c>
      <c r="B11" s="842" t="s">
        <v>5204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A25C8-1178-0FEC-10D8-63B36D79CCB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80" t="s">
        <v>6787</v>
      </c>
      <c r="B1" s="380" t="s">
        <v>6788</v>
      </c>
      <c r="C1" s="380" t="s">
        <v>6789</v>
      </c>
      <c r="D1" s="380" t="s">
        <v>6790</v>
      </c>
      <c r="E1" s="0" t="s">
        <v>6791</v>
      </c>
      <c r="F1" s="0" t="s">
        <v>6792</v>
      </c>
      <c r="G1" s="0" t="s">
        <v>6793</v>
      </c>
    </row>
    <row customHeight="1" ht="11.25">
      <c r="A2" s="0" t="s">
        <v>16</v>
      </c>
      <c r="B2" s="0" t="s">
        <v>138</v>
      </c>
      <c r="C2" s="0" t="s">
        <v>139</v>
      </c>
      <c r="D2" s="0" t="s">
        <v>138</v>
      </c>
      <c r="E2" s="0" t="s">
        <v>139</v>
      </c>
      <c r="F2" s="0" t="s">
        <v>6794</v>
      </c>
      <c r="G2" s="0" t="s">
        <v>137</v>
      </c>
    </row>
    <row customHeight="1" ht="11.25">
      <c r="A3" s="0" t="s">
        <v>16</v>
      </c>
      <c r="B3" s="0" t="s">
        <v>241</v>
      </c>
      <c r="C3" s="0" t="s">
        <v>242</v>
      </c>
      <c r="D3" s="0" t="s">
        <v>241</v>
      </c>
      <c r="E3" s="0" t="s">
        <v>242</v>
      </c>
      <c r="F3" s="0" t="s">
        <v>6795</v>
      </c>
      <c r="G3" s="0" t="s">
        <v>102</v>
      </c>
    </row>
    <row customHeight="1" ht="11.25">
      <c r="A4" s="0" t="s">
        <v>16</v>
      </c>
      <c r="B4" s="0" t="s">
        <v>99</v>
      </c>
      <c r="C4" s="0" t="s">
        <v>100</v>
      </c>
      <c r="D4" s="0" t="s">
        <v>99</v>
      </c>
      <c r="E4" s="0" t="s">
        <v>100</v>
      </c>
      <c r="F4" s="0" t="s">
        <v>6795</v>
      </c>
      <c r="G4" s="0" t="s">
        <v>90</v>
      </c>
    </row>
    <row customHeight="1" ht="11.25">
      <c r="A5" s="0" t="s">
        <v>16</v>
      </c>
      <c r="B5" s="0" t="s">
        <v>227</v>
      </c>
      <c r="C5" s="0" t="s">
        <v>228</v>
      </c>
      <c r="D5" s="0" t="s">
        <v>227</v>
      </c>
      <c r="E5" s="0" t="s">
        <v>228</v>
      </c>
      <c r="F5" s="0" t="s">
        <v>6795</v>
      </c>
      <c r="G5" s="0" t="s">
        <v>91</v>
      </c>
    </row>
    <row customHeight="1" ht="11.25">
      <c r="A6" s="0" t="s">
        <v>16</v>
      </c>
      <c r="B6" s="0" t="s">
        <v>124</v>
      </c>
      <c r="C6" s="0" t="s">
        <v>125</v>
      </c>
      <c r="D6" s="0" t="s">
        <v>124</v>
      </c>
      <c r="E6" s="0" t="s">
        <v>125</v>
      </c>
      <c r="F6" s="0" t="s">
        <v>6795</v>
      </c>
      <c r="G6" s="0" t="s">
        <v>115</v>
      </c>
    </row>
    <row customHeight="1" ht="11.25">
      <c r="A7" s="0" t="s">
        <v>16</v>
      </c>
      <c r="B7" s="0" t="s">
        <v>105</v>
      </c>
      <c r="C7" s="0" t="s">
        <v>106</v>
      </c>
      <c r="D7" s="0" t="s">
        <v>105</v>
      </c>
      <c r="E7" s="0" t="s">
        <v>106</v>
      </c>
      <c r="F7" s="0" t="s">
        <v>6795</v>
      </c>
      <c r="G7" s="0" t="s">
        <v>92</v>
      </c>
    </row>
    <row customHeight="1" ht="11.25">
      <c r="A8" s="0" t="s">
        <v>16</v>
      </c>
      <c r="B8" s="0" t="s">
        <v>117</v>
      </c>
      <c r="C8" s="0" t="s">
        <v>118</v>
      </c>
      <c r="D8" s="0" t="s">
        <v>117</v>
      </c>
      <c r="E8" s="0" t="s">
        <v>118</v>
      </c>
      <c r="F8" s="0" t="s">
        <v>6795</v>
      </c>
      <c r="G8" s="0" t="s">
        <v>93</v>
      </c>
    </row>
    <row customHeight="1" ht="11.25">
      <c r="A9" s="0" t="s">
        <v>16</v>
      </c>
      <c r="B9" s="0" t="s">
        <v>133</v>
      </c>
      <c r="C9" s="0" t="s">
        <v>134</v>
      </c>
      <c r="D9" s="0" t="s">
        <v>6796</v>
      </c>
      <c r="E9" s="0" t="s">
        <v>6797</v>
      </c>
      <c r="F9" s="0" t="s">
        <v>6798</v>
      </c>
      <c r="G9" s="0" t="s">
        <v>126</v>
      </c>
    </row>
    <row customHeight="1" ht="11.25">
      <c r="A10" s="0" t="s">
        <v>16</v>
      </c>
      <c r="B10" s="0" t="s">
        <v>133</v>
      </c>
      <c r="C10" s="0" t="s">
        <v>134</v>
      </c>
      <c r="D10" s="0" t="s">
        <v>133</v>
      </c>
      <c r="E10" s="0" t="s">
        <v>134</v>
      </c>
      <c r="F10" s="0" t="s">
        <v>6799</v>
      </c>
      <c r="G10" s="0" t="s">
        <v>131</v>
      </c>
    </row>
    <row customHeight="1" ht="11.25">
      <c r="A11" s="0" t="s">
        <v>16</v>
      </c>
      <c r="B11" s="0" t="s">
        <v>133</v>
      </c>
      <c r="C11" s="0" t="s">
        <v>134</v>
      </c>
      <c r="D11" s="0" t="s">
        <v>6800</v>
      </c>
      <c r="E11" s="0" t="s">
        <v>6801</v>
      </c>
      <c r="F11" s="0" t="s">
        <v>6798</v>
      </c>
      <c r="G11" s="0" t="s">
        <v>135</v>
      </c>
    </row>
    <row customHeight="1" ht="11.25">
      <c r="A12" s="0" t="s">
        <v>16</v>
      </c>
      <c r="B12" s="0" t="s">
        <v>133</v>
      </c>
      <c r="C12" s="0" t="s">
        <v>134</v>
      </c>
      <c r="D12" s="0" t="s">
        <v>6802</v>
      </c>
      <c r="E12" s="0" t="s">
        <v>6803</v>
      </c>
      <c r="F12" s="0" t="s">
        <v>6804</v>
      </c>
      <c r="G12" s="0" t="s">
        <v>140</v>
      </c>
    </row>
    <row customHeight="1" ht="11.25">
      <c r="A13" s="0" t="s">
        <v>16</v>
      </c>
      <c r="B13" s="0" t="s">
        <v>133</v>
      </c>
      <c r="C13" s="0" t="s">
        <v>134</v>
      </c>
      <c r="D13" s="0" t="s">
        <v>6805</v>
      </c>
      <c r="E13" s="0" t="s">
        <v>6806</v>
      </c>
      <c r="F13" s="0" t="s">
        <v>6798</v>
      </c>
      <c r="G13" s="0" t="s">
        <v>145</v>
      </c>
    </row>
    <row customHeight="1" ht="11.25">
      <c r="A14" s="0" t="s">
        <v>16</v>
      </c>
      <c r="B14" s="0" t="s">
        <v>133</v>
      </c>
      <c r="C14" s="0" t="s">
        <v>134</v>
      </c>
      <c r="D14" s="0" t="s">
        <v>6807</v>
      </c>
      <c r="E14" s="0" t="s">
        <v>6808</v>
      </c>
      <c r="F14" s="0" t="s">
        <v>6798</v>
      </c>
      <c r="G14" s="0" t="s">
        <v>150</v>
      </c>
    </row>
    <row customHeight="1" ht="11.25">
      <c r="A15" s="0" t="s">
        <v>16</v>
      </c>
      <c r="B15" s="0" t="s">
        <v>133</v>
      </c>
      <c r="C15" s="0" t="s">
        <v>134</v>
      </c>
      <c r="D15" s="0" t="s">
        <v>6809</v>
      </c>
      <c r="E15" s="0" t="s">
        <v>6810</v>
      </c>
      <c r="F15" s="0" t="s">
        <v>6798</v>
      </c>
      <c r="G15" s="0" t="s">
        <v>155</v>
      </c>
    </row>
    <row customHeight="1" ht="11.25">
      <c r="A16" s="0" t="s">
        <v>16</v>
      </c>
      <c r="B16" s="0" t="s">
        <v>133</v>
      </c>
      <c r="C16" s="0" t="s">
        <v>134</v>
      </c>
      <c r="D16" s="0" t="s">
        <v>6811</v>
      </c>
      <c r="E16" s="0" t="s">
        <v>6812</v>
      </c>
      <c r="F16" s="0" t="s">
        <v>6798</v>
      </c>
      <c r="G16" s="0" t="s">
        <v>160</v>
      </c>
    </row>
    <row customHeight="1" ht="11.25">
      <c r="A17" s="0" t="s">
        <v>16</v>
      </c>
      <c r="B17" s="0" t="s">
        <v>129</v>
      </c>
      <c r="C17" s="0" t="s">
        <v>130</v>
      </c>
      <c r="D17" s="0" t="s">
        <v>129</v>
      </c>
      <c r="E17" s="0" t="s">
        <v>130</v>
      </c>
      <c r="F17" s="0" t="s">
        <v>6794</v>
      </c>
      <c r="G17" s="0" t="s">
        <v>128</v>
      </c>
    </row>
    <row customHeight="1" ht="11.25">
      <c r="A18" s="0" t="s">
        <v>16</v>
      </c>
      <c r="B18" s="0" t="s">
        <v>143</v>
      </c>
      <c r="C18" s="0" t="s">
        <v>144</v>
      </c>
      <c r="D18" s="0" t="s">
        <v>6813</v>
      </c>
      <c r="E18" s="0" t="s">
        <v>6814</v>
      </c>
      <c r="F18" s="0" t="s">
        <v>6798</v>
      </c>
      <c r="G18" s="0" t="s">
        <v>169</v>
      </c>
    </row>
    <row customHeight="1" ht="11.25">
      <c r="A19" s="0" t="s">
        <v>16</v>
      </c>
      <c r="B19" s="0" t="s">
        <v>143</v>
      </c>
      <c r="C19" s="0" t="s">
        <v>144</v>
      </c>
      <c r="D19" s="0" t="s">
        <v>6815</v>
      </c>
      <c r="E19" s="0" t="s">
        <v>6816</v>
      </c>
      <c r="F19" s="0" t="s">
        <v>6817</v>
      </c>
      <c r="G19" s="0" t="s">
        <v>174</v>
      </c>
    </row>
    <row customHeight="1" ht="11.25">
      <c r="A20" s="0" t="s">
        <v>16</v>
      </c>
      <c r="B20" s="0" t="s">
        <v>143</v>
      </c>
      <c r="C20" s="0" t="s">
        <v>144</v>
      </c>
      <c r="D20" s="0" t="s">
        <v>143</v>
      </c>
      <c r="E20" s="0" t="s">
        <v>144</v>
      </c>
      <c r="F20" s="0" t="s">
        <v>6799</v>
      </c>
      <c r="G20" s="0" t="s">
        <v>142</v>
      </c>
    </row>
    <row customHeight="1" ht="11.25">
      <c r="A21" s="0" t="s">
        <v>16</v>
      </c>
      <c r="B21" s="0" t="s">
        <v>143</v>
      </c>
      <c r="C21" s="0" t="s">
        <v>144</v>
      </c>
      <c r="D21" s="0" t="s">
        <v>4573</v>
      </c>
      <c r="E21" s="0" t="s">
        <v>4574</v>
      </c>
      <c r="F21" s="0" t="s">
        <v>6817</v>
      </c>
      <c r="G21" s="0" t="s">
        <v>183</v>
      </c>
    </row>
    <row customHeight="1" ht="11.25">
      <c r="A22" s="0" t="s">
        <v>16</v>
      </c>
      <c r="B22" s="0" t="s">
        <v>143</v>
      </c>
      <c r="C22" s="0" t="s">
        <v>144</v>
      </c>
      <c r="D22" s="0" t="s">
        <v>6818</v>
      </c>
      <c r="E22" s="0" t="s">
        <v>6819</v>
      </c>
      <c r="F22" s="0" t="s">
        <v>6798</v>
      </c>
      <c r="G22" s="0" t="s">
        <v>188</v>
      </c>
    </row>
    <row customHeight="1" ht="11.25">
      <c r="A23" s="0" t="s">
        <v>16</v>
      </c>
      <c r="B23" s="0" t="s">
        <v>143</v>
      </c>
      <c r="C23" s="0" t="s">
        <v>144</v>
      </c>
      <c r="D23" s="0" t="s">
        <v>6820</v>
      </c>
      <c r="E23" s="0" t="s">
        <v>6821</v>
      </c>
      <c r="F23" s="0" t="s">
        <v>6804</v>
      </c>
      <c r="G23" s="0" t="s">
        <v>193</v>
      </c>
    </row>
    <row customHeight="1" ht="11.25">
      <c r="A24" s="0" t="s">
        <v>16</v>
      </c>
      <c r="B24" s="0" t="s">
        <v>143</v>
      </c>
      <c r="C24" s="0" t="s">
        <v>144</v>
      </c>
      <c r="D24" s="0" t="s">
        <v>6822</v>
      </c>
      <c r="E24" s="0" t="s">
        <v>6823</v>
      </c>
      <c r="F24" s="0" t="s">
        <v>6798</v>
      </c>
      <c r="G24" s="0" t="s">
        <v>198</v>
      </c>
    </row>
    <row customHeight="1" ht="11.25">
      <c r="A25" s="0" t="s">
        <v>16</v>
      </c>
      <c r="B25" s="0" t="s">
        <v>143</v>
      </c>
      <c r="C25" s="0" t="s">
        <v>144</v>
      </c>
      <c r="D25" s="0" t="s">
        <v>6824</v>
      </c>
      <c r="E25" s="0" t="s">
        <v>6825</v>
      </c>
      <c r="F25" s="0" t="s">
        <v>6798</v>
      </c>
      <c r="G25" s="0" t="s">
        <v>203</v>
      </c>
    </row>
    <row customHeight="1" ht="11.25">
      <c r="A26" s="0" t="s">
        <v>16</v>
      </c>
      <c r="B26" s="0" t="s">
        <v>148</v>
      </c>
      <c r="C26" s="0" t="s">
        <v>149</v>
      </c>
      <c r="D26" s="0" t="s">
        <v>148</v>
      </c>
      <c r="E26" s="0" t="s">
        <v>149</v>
      </c>
      <c r="F26" s="0" t="s">
        <v>6794</v>
      </c>
      <c r="G26" s="0" t="s">
        <v>147</v>
      </c>
    </row>
    <row customHeight="1" ht="11.25">
      <c r="A27" s="0" t="s">
        <v>16</v>
      </c>
      <c r="B27" s="0" t="s">
        <v>6826</v>
      </c>
      <c r="C27" s="0" t="s">
        <v>6827</v>
      </c>
      <c r="D27" s="0" t="s">
        <v>6828</v>
      </c>
      <c r="E27" s="0" t="s">
        <v>6829</v>
      </c>
      <c r="F27" s="0" t="s">
        <v>6817</v>
      </c>
      <c r="G27" s="0" t="s">
        <v>212</v>
      </c>
    </row>
    <row customHeight="1" ht="11.25">
      <c r="A28" s="0" t="s">
        <v>16</v>
      </c>
      <c r="B28" s="0" t="s">
        <v>6826</v>
      </c>
      <c r="C28" s="0" t="s">
        <v>6827</v>
      </c>
      <c r="D28" s="0" t="s">
        <v>6830</v>
      </c>
      <c r="E28" s="0" t="s">
        <v>6831</v>
      </c>
      <c r="F28" s="0" t="s">
        <v>6798</v>
      </c>
      <c r="G28" s="0" t="s">
        <v>217</v>
      </c>
    </row>
    <row customHeight="1" ht="11.25">
      <c r="A29" s="0" t="s">
        <v>16</v>
      </c>
      <c r="B29" s="0" t="s">
        <v>6826</v>
      </c>
      <c r="C29" s="0" t="s">
        <v>6827</v>
      </c>
      <c r="D29" s="0" t="s">
        <v>6832</v>
      </c>
      <c r="E29" s="0" t="s">
        <v>6833</v>
      </c>
      <c r="F29" s="0" t="s">
        <v>6798</v>
      </c>
      <c r="G29" s="0" t="s">
        <v>225</v>
      </c>
    </row>
    <row customHeight="1" ht="11.25">
      <c r="A30" s="0" t="s">
        <v>16</v>
      </c>
      <c r="B30" s="0" t="s">
        <v>6826</v>
      </c>
      <c r="C30" s="0" t="s">
        <v>6827</v>
      </c>
      <c r="D30" s="0" t="s">
        <v>6834</v>
      </c>
      <c r="E30" s="0" t="s">
        <v>6835</v>
      </c>
      <c r="F30" s="0" t="s">
        <v>6798</v>
      </c>
      <c r="G30" s="0" t="s">
        <v>229</v>
      </c>
    </row>
    <row customHeight="1" ht="11.25">
      <c r="A31" s="0" t="s">
        <v>16</v>
      </c>
      <c r="B31" s="0" t="s">
        <v>6826</v>
      </c>
      <c r="C31" s="0" t="s">
        <v>6827</v>
      </c>
      <c r="D31" s="0" t="s">
        <v>6836</v>
      </c>
      <c r="E31" s="0" t="s">
        <v>6837</v>
      </c>
      <c r="F31" s="0" t="s">
        <v>6798</v>
      </c>
      <c r="G31" s="0" t="s">
        <v>234</v>
      </c>
    </row>
    <row customHeight="1" ht="11.25">
      <c r="A32" s="0" t="s">
        <v>16</v>
      </c>
      <c r="B32" s="0" t="s">
        <v>6826</v>
      </c>
      <c r="C32" s="0" t="s">
        <v>6827</v>
      </c>
      <c r="D32" s="0" t="s">
        <v>6826</v>
      </c>
      <c r="E32" s="0" t="s">
        <v>6827</v>
      </c>
      <c r="F32" s="0" t="s">
        <v>6799</v>
      </c>
      <c r="G32" s="0" t="s">
        <v>239</v>
      </c>
    </row>
    <row customHeight="1" ht="11.25">
      <c r="A33" s="0" t="s">
        <v>16</v>
      </c>
      <c r="B33" s="0" t="s">
        <v>6826</v>
      </c>
      <c r="C33" s="0" t="s">
        <v>6827</v>
      </c>
      <c r="D33" s="0" t="s">
        <v>6838</v>
      </c>
      <c r="E33" s="0" t="s">
        <v>6839</v>
      </c>
      <c r="F33" s="0" t="s">
        <v>6798</v>
      </c>
      <c r="G33" s="0" t="s">
        <v>5218</v>
      </c>
    </row>
    <row customHeight="1" ht="11.25">
      <c r="A34" s="0" t="s">
        <v>16</v>
      </c>
      <c r="B34" s="0" t="s">
        <v>6826</v>
      </c>
      <c r="C34" s="0" t="s">
        <v>6827</v>
      </c>
      <c r="D34" s="0" t="s">
        <v>6840</v>
      </c>
      <c r="E34" s="0" t="s">
        <v>6841</v>
      </c>
      <c r="F34" s="0" t="s">
        <v>6798</v>
      </c>
      <c r="G34" s="0" t="s">
        <v>5220</v>
      </c>
    </row>
    <row customHeight="1" ht="11.25">
      <c r="A35" s="0" t="s">
        <v>16</v>
      </c>
      <c r="B35" s="0" t="s">
        <v>6826</v>
      </c>
      <c r="C35" s="0" t="s">
        <v>6827</v>
      </c>
      <c r="D35" s="0" t="s">
        <v>6842</v>
      </c>
      <c r="E35" s="0" t="s">
        <v>6843</v>
      </c>
      <c r="F35" s="0" t="s">
        <v>6798</v>
      </c>
      <c r="G35" s="0" t="s">
        <v>5225</v>
      </c>
    </row>
    <row customHeight="1" ht="11.25">
      <c r="A36" s="0" t="s">
        <v>16</v>
      </c>
      <c r="B36" s="0" t="s">
        <v>6826</v>
      </c>
      <c r="C36" s="0" t="s">
        <v>6827</v>
      </c>
      <c r="D36" s="0" t="s">
        <v>6844</v>
      </c>
      <c r="E36" s="0" t="s">
        <v>6845</v>
      </c>
      <c r="F36" s="0" t="s">
        <v>6798</v>
      </c>
      <c r="G36" s="0" t="s">
        <v>5230</v>
      </c>
    </row>
    <row customHeight="1" ht="11.25">
      <c r="A37" s="0" t="s">
        <v>16</v>
      </c>
      <c r="B37" s="0" t="s">
        <v>6826</v>
      </c>
      <c r="C37" s="0" t="s">
        <v>6827</v>
      </c>
      <c r="D37" s="0" t="s">
        <v>6846</v>
      </c>
      <c r="E37" s="0" t="s">
        <v>6847</v>
      </c>
      <c r="F37" s="0" t="s">
        <v>6798</v>
      </c>
      <c r="G37" s="0" t="s">
        <v>5234</v>
      </c>
    </row>
    <row customHeight="1" ht="11.25">
      <c r="A38" s="0" t="s">
        <v>16</v>
      </c>
      <c r="B38" s="0" t="s">
        <v>153</v>
      </c>
      <c r="C38" s="0" t="s">
        <v>154</v>
      </c>
      <c r="D38" s="0" t="s">
        <v>153</v>
      </c>
      <c r="E38" s="0" t="s">
        <v>154</v>
      </c>
      <c r="F38" s="0" t="s">
        <v>6794</v>
      </c>
      <c r="G38" s="0" t="s">
        <v>152</v>
      </c>
    </row>
    <row customHeight="1" ht="11.25">
      <c r="A39" s="0" t="s">
        <v>16</v>
      </c>
      <c r="B39" s="0" t="s">
        <v>109</v>
      </c>
      <c r="C39" s="0" t="s">
        <v>110</v>
      </c>
      <c r="D39" s="0" t="s">
        <v>109</v>
      </c>
      <c r="E39" s="0" t="s">
        <v>110</v>
      </c>
      <c r="F39" s="0" t="s">
        <v>6795</v>
      </c>
      <c r="G39" s="0" t="s">
        <v>108</v>
      </c>
    </row>
    <row customHeight="1" ht="11.25">
      <c r="A40" s="0" t="s">
        <v>16</v>
      </c>
      <c r="B40" s="0" t="s">
        <v>6848</v>
      </c>
      <c r="C40" s="0" t="s">
        <v>6849</v>
      </c>
      <c r="D40" s="0" t="s">
        <v>6848</v>
      </c>
      <c r="E40" s="0" t="s">
        <v>6849</v>
      </c>
      <c r="F40" s="0" t="s">
        <v>6794</v>
      </c>
      <c r="G40" s="0" t="s">
        <v>5251</v>
      </c>
    </row>
    <row customHeight="1" ht="11.25">
      <c r="A41" s="0" t="s">
        <v>16</v>
      </c>
      <c r="B41" s="0" t="s">
        <v>158</v>
      </c>
      <c r="C41" s="0" t="s">
        <v>159</v>
      </c>
      <c r="D41" s="0" t="s">
        <v>6850</v>
      </c>
      <c r="E41" s="0" t="s">
        <v>6851</v>
      </c>
      <c r="F41" s="0" t="s">
        <v>6798</v>
      </c>
      <c r="G41" s="0" t="s">
        <v>5255</v>
      </c>
    </row>
    <row customHeight="1" ht="11.25">
      <c r="A42" s="0" t="s">
        <v>16</v>
      </c>
      <c r="B42" s="0" t="s">
        <v>158</v>
      </c>
      <c r="C42" s="0" t="s">
        <v>159</v>
      </c>
      <c r="D42" s="0" t="s">
        <v>6852</v>
      </c>
      <c r="E42" s="0" t="s">
        <v>6853</v>
      </c>
      <c r="F42" s="0" t="s">
        <v>6798</v>
      </c>
      <c r="G42" s="0" t="s">
        <v>5258</v>
      </c>
    </row>
    <row customHeight="1" ht="11.25">
      <c r="A43" s="0" t="s">
        <v>16</v>
      </c>
      <c r="B43" s="0" t="s">
        <v>158</v>
      </c>
      <c r="C43" s="0" t="s">
        <v>159</v>
      </c>
      <c r="D43" s="0" t="s">
        <v>6854</v>
      </c>
      <c r="E43" s="0" t="s">
        <v>6855</v>
      </c>
      <c r="F43" s="0" t="s">
        <v>6798</v>
      </c>
      <c r="G43" s="0" t="s">
        <v>5265</v>
      </c>
    </row>
    <row customHeight="1" ht="11.25">
      <c r="A44" s="0" t="s">
        <v>16</v>
      </c>
      <c r="B44" s="0" t="s">
        <v>158</v>
      </c>
      <c r="C44" s="0" t="s">
        <v>159</v>
      </c>
      <c r="D44" s="0" t="s">
        <v>158</v>
      </c>
      <c r="E44" s="0" t="s">
        <v>159</v>
      </c>
      <c r="F44" s="0" t="s">
        <v>6799</v>
      </c>
      <c r="G44" s="0" t="s">
        <v>157</v>
      </c>
    </row>
    <row customHeight="1" ht="11.25">
      <c r="A45" s="0" t="s">
        <v>16</v>
      </c>
      <c r="B45" s="0" t="s">
        <v>158</v>
      </c>
      <c r="C45" s="0" t="s">
        <v>159</v>
      </c>
      <c r="D45" s="0" t="s">
        <v>6856</v>
      </c>
      <c r="E45" s="0" t="s">
        <v>6857</v>
      </c>
      <c r="F45" s="0" t="s">
        <v>6798</v>
      </c>
      <c r="G45" s="0" t="s">
        <v>5278</v>
      </c>
    </row>
    <row customHeight="1" ht="11.25">
      <c r="A46" s="0" t="s">
        <v>16</v>
      </c>
      <c r="B46" s="0" t="s">
        <v>158</v>
      </c>
      <c r="C46" s="0" t="s">
        <v>159</v>
      </c>
      <c r="D46" s="0" t="s">
        <v>6858</v>
      </c>
      <c r="E46" s="0" t="s">
        <v>6859</v>
      </c>
      <c r="F46" s="0" t="s">
        <v>6817</v>
      </c>
      <c r="G46" s="0" t="s">
        <v>5282</v>
      </c>
    </row>
    <row customHeight="1" ht="11.25">
      <c r="A47" s="0" t="s">
        <v>16</v>
      </c>
      <c r="B47" s="0" t="s">
        <v>158</v>
      </c>
      <c r="C47" s="0" t="s">
        <v>159</v>
      </c>
      <c r="D47" s="0" t="s">
        <v>6860</v>
      </c>
      <c r="E47" s="0" t="s">
        <v>6861</v>
      </c>
      <c r="F47" s="0" t="s">
        <v>6798</v>
      </c>
      <c r="G47" s="0" t="s">
        <v>5287</v>
      </c>
    </row>
    <row customHeight="1" ht="11.25">
      <c r="A48" s="0" t="s">
        <v>16</v>
      </c>
      <c r="B48" s="0" t="s">
        <v>158</v>
      </c>
      <c r="C48" s="0" t="s">
        <v>159</v>
      </c>
      <c r="D48" s="0" t="s">
        <v>6862</v>
      </c>
      <c r="E48" s="0" t="s">
        <v>6863</v>
      </c>
      <c r="F48" s="0" t="s">
        <v>6798</v>
      </c>
      <c r="G48" s="0" t="s">
        <v>5291</v>
      </c>
    </row>
    <row customHeight="1" ht="11.25">
      <c r="A49" s="0" t="s">
        <v>16</v>
      </c>
      <c r="B49" s="0" t="s">
        <v>163</v>
      </c>
      <c r="C49" s="0" t="s">
        <v>164</v>
      </c>
      <c r="D49" s="0" t="s">
        <v>163</v>
      </c>
      <c r="E49" s="0" t="s">
        <v>164</v>
      </c>
      <c r="F49" s="0" t="s">
        <v>6799</v>
      </c>
      <c r="G49" s="0" t="s">
        <v>162</v>
      </c>
    </row>
    <row customHeight="1" ht="11.25">
      <c r="A50" s="0" t="s">
        <v>16</v>
      </c>
      <c r="B50" s="0" t="s">
        <v>163</v>
      </c>
      <c r="C50" s="0" t="s">
        <v>164</v>
      </c>
      <c r="D50" s="0" t="s">
        <v>4617</v>
      </c>
      <c r="E50" s="0" t="s">
        <v>4618</v>
      </c>
      <c r="F50" s="0" t="s">
        <v>6798</v>
      </c>
      <c r="G50" s="0" t="s">
        <v>5297</v>
      </c>
    </row>
    <row customHeight="1" ht="11.25">
      <c r="A51" s="0" t="s">
        <v>16</v>
      </c>
      <c r="B51" s="0" t="s">
        <v>163</v>
      </c>
      <c r="C51" s="0" t="s">
        <v>164</v>
      </c>
      <c r="D51" s="0" t="s">
        <v>6864</v>
      </c>
      <c r="E51" s="0" t="s">
        <v>6865</v>
      </c>
      <c r="F51" s="0" t="s">
        <v>6798</v>
      </c>
      <c r="G51" s="0" t="s">
        <v>5302</v>
      </c>
    </row>
    <row customHeight="1" ht="11.25">
      <c r="A52" s="0" t="s">
        <v>16</v>
      </c>
      <c r="B52" s="0" t="s">
        <v>163</v>
      </c>
      <c r="C52" s="0" t="s">
        <v>164</v>
      </c>
      <c r="D52" s="0" t="s">
        <v>6866</v>
      </c>
      <c r="E52" s="0" t="s">
        <v>6867</v>
      </c>
      <c r="F52" s="0" t="s">
        <v>6798</v>
      </c>
      <c r="G52" s="0" t="s">
        <v>5306</v>
      </c>
    </row>
    <row customHeight="1" ht="11.25">
      <c r="A53" s="0" t="s">
        <v>16</v>
      </c>
      <c r="B53" s="0" t="s">
        <v>113</v>
      </c>
      <c r="C53" s="0" t="s">
        <v>114</v>
      </c>
      <c r="D53" s="0" t="s">
        <v>113</v>
      </c>
      <c r="E53" s="0" t="s">
        <v>114</v>
      </c>
      <c r="F53" s="0" t="s">
        <v>6795</v>
      </c>
      <c r="G53" s="0" t="s">
        <v>112</v>
      </c>
    </row>
    <row customHeight="1" ht="11.25">
      <c r="A54" s="0" t="s">
        <v>16</v>
      </c>
      <c r="B54" s="0" t="s">
        <v>167</v>
      </c>
      <c r="C54" s="0" t="s">
        <v>168</v>
      </c>
      <c r="D54" s="0" t="s">
        <v>167</v>
      </c>
      <c r="E54" s="0" t="s">
        <v>168</v>
      </c>
      <c r="F54" s="0" t="s">
        <v>6794</v>
      </c>
      <c r="G54" s="0" t="s">
        <v>166</v>
      </c>
    </row>
    <row customHeight="1" ht="11.25">
      <c r="A55" s="0" t="s">
        <v>16</v>
      </c>
      <c r="B55" s="0" t="s">
        <v>181</v>
      </c>
      <c r="C55" s="0" t="s">
        <v>182</v>
      </c>
      <c r="D55" s="0" t="s">
        <v>181</v>
      </c>
      <c r="E55" s="0" t="s">
        <v>182</v>
      </c>
      <c r="F55" s="0" t="s">
        <v>6794</v>
      </c>
      <c r="G55" s="0" t="s">
        <v>180</v>
      </c>
    </row>
    <row customHeight="1" ht="11.25">
      <c r="A56" s="0" t="s">
        <v>16</v>
      </c>
      <c r="B56" s="0" t="s">
        <v>121</v>
      </c>
      <c r="C56" s="0" t="s">
        <v>122</v>
      </c>
      <c r="D56" s="0" t="s">
        <v>121</v>
      </c>
      <c r="E56" s="0" t="s">
        <v>122</v>
      </c>
      <c r="F56" s="0" t="s">
        <v>6795</v>
      </c>
      <c r="G56" s="0" t="s">
        <v>120</v>
      </c>
    </row>
    <row customHeight="1" ht="11.25">
      <c r="A57" s="0" t="s">
        <v>16</v>
      </c>
      <c r="B57" s="0" t="s">
        <v>237</v>
      </c>
      <c r="C57" s="0" t="s">
        <v>238</v>
      </c>
      <c r="D57" s="0" t="s">
        <v>237</v>
      </c>
      <c r="E57" s="0" t="s">
        <v>238</v>
      </c>
      <c r="F57" s="0" t="s">
        <v>6794</v>
      </c>
      <c r="G57" s="0" t="s">
        <v>236</v>
      </c>
    </row>
    <row customHeight="1" ht="11.25">
      <c r="A58" s="0" t="s">
        <v>16</v>
      </c>
      <c r="B58" s="0" t="s">
        <v>6868</v>
      </c>
      <c r="C58" s="0" t="s">
        <v>6869</v>
      </c>
      <c r="D58" s="0" t="s">
        <v>6870</v>
      </c>
      <c r="E58" s="0" t="s">
        <v>6871</v>
      </c>
      <c r="F58" s="0" t="s">
        <v>6798</v>
      </c>
      <c r="G58" s="0" t="s">
        <v>5322</v>
      </c>
    </row>
    <row customHeight="1" ht="11.25">
      <c r="A59" s="0" t="s">
        <v>16</v>
      </c>
      <c r="B59" s="0" t="s">
        <v>6868</v>
      </c>
      <c r="C59" s="0" t="s">
        <v>6869</v>
      </c>
      <c r="D59" s="0" t="s">
        <v>6872</v>
      </c>
      <c r="E59" s="0" t="s">
        <v>6873</v>
      </c>
      <c r="F59" s="0" t="s">
        <v>6798</v>
      </c>
      <c r="G59" s="0" t="s">
        <v>5326</v>
      </c>
    </row>
    <row customHeight="1" ht="11.25">
      <c r="A60" s="0" t="s">
        <v>16</v>
      </c>
      <c r="B60" s="0" t="s">
        <v>6868</v>
      </c>
      <c r="C60" s="0" t="s">
        <v>6869</v>
      </c>
      <c r="D60" s="0" t="s">
        <v>6874</v>
      </c>
      <c r="E60" s="0" t="s">
        <v>6875</v>
      </c>
      <c r="F60" s="0" t="s">
        <v>6798</v>
      </c>
      <c r="G60" s="0" t="s">
        <v>5329</v>
      </c>
    </row>
    <row customHeight="1" ht="11.25">
      <c r="A61" s="0" t="s">
        <v>16</v>
      </c>
      <c r="B61" s="0" t="s">
        <v>6868</v>
      </c>
      <c r="C61" s="0" t="s">
        <v>6869</v>
      </c>
      <c r="D61" s="0" t="s">
        <v>6876</v>
      </c>
      <c r="E61" s="0" t="s">
        <v>6877</v>
      </c>
      <c r="F61" s="0" t="s">
        <v>6804</v>
      </c>
      <c r="G61" s="0" t="s">
        <v>6878</v>
      </c>
    </row>
    <row customHeight="1" ht="11.25">
      <c r="A62" s="0" t="s">
        <v>16</v>
      </c>
      <c r="B62" s="0" t="s">
        <v>6868</v>
      </c>
      <c r="C62" s="0" t="s">
        <v>6869</v>
      </c>
      <c r="D62" s="0" t="s">
        <v>6879</v>
      </c>
      <c r="E62" s="0" t="s">
        <v>6880</v>
      </c>
      <c r="F62" s="0" t="s">
        <v>6798</v>
      </c>
      <c r="G62" s="0" t="s">
        <v>6881</v>
      </c>
    </row>
    <row customHeight="1" ht="11.25">
      <c r="A63" s="0" t="s">
        <v>16</v>
      </c>
      <c r="B63" s="0" t="s">
        <v>6868</v>
      </c>
      <c r="C63" s="0" t="s">
        <v>6869</v>
      </c>
      <c r="D63" s="0" t="s">
        <v>6882</v>
      </c>
      <c r="E63" s="0" t="s">
        <v>6883</v>
      </c>
      <c r="F63" s="0" t="s">
        <v>6798</v>
      </c>
      <c r="G63" s="0" t="s">
        <v>6884</v>
      </c>
    </row>
    <row customHeight="1" ht="11.25">
      <c r="A64" s="0" t="s">
        <v>16</v>
      </c>
      <c r="B64" s="0" t="s">
        <v>6868</v>
      </c>
      <c r="C64" s="0" t="s">
        <v>6869</v>
      </c>
      <c r="D64" s="0" t="s">
        <v>6886</v>
      </c>
      <c r="E64" s="0" t="s">
        <v>6887</v>
      </c>
      <c r="F64" s="0" t="s">
        <v>6798</v>
      </c>
      <c r="G64" s="0" t="s">
        <v>6888</v>
      </c>
    </row>
    <row customHeight="1" ht="11.25">
      <c r="A65" s="0" t="s">
        <v>16</v>
      </c>
      <c r="B65" s="0" t="s">
        <v>172</v>
      </c>
      <c r="C65" s="0" t="s">
        <v>173</v>
      </c>
      <c r="D65" s="0" t="s">
        <v>172</v>
      </c>
      <c r="E65" s="0" t="s">
        <v>173</v>
      </c>
      <c r="F65" s="0" t="s">
        <v>6794</v>
      </c>
      <c r="G65" s="0" t="s">
        <v>171</v>
      </c>
    </row>
    <row customHeight="1" ht="11.25">
      <c r="A66" s="0" t="s">
        <v>16</v>
      </c>
      <c r="B66" s="0" t="s">
        <v>206</v>
      </c>
      <c r="C66" s="0" t="s">
        <v>207</v>
      </c>
      <c r="D66" s="0" t="s">
        <v>206</v>
      </c>
      <c r="E66" s="0" t="s">
        <v>207</v>
      </c>
      <c r="F66" s="0" t="s">
        <v>6794</v>
      </c>
      <c r="G66" s="0" t="s">
        <v>205</v>
      </c>
    </row>
    <row customHeight="1" ht="11.25">
      <c r="A67" s="0" t="s">
        <v>16</v>
      </c>
      <c r="B67" s="0" t="s">
        <v>215</v>
      </c>
      <c r="C67" s="0" t="s">
        <v>216</v>
      </c>
      <c r="D67" s="0" t="s">
        <v>6889</v>
      </c>
      <c r="E67" s="0" t="s">
        <v>6890</v>
      </c>
      <c r="F67" s="0" t="s">
        <v>6798</v>
      </c>
      <c r="G67" s="0" t="s">
        <v>6891</v>
      </c>
    </row>
    <row customHeight="1" ht="11.25">
      <c r="A68" s="0" t="s">
        <v>16</v>
      </c>
      <c r="B68" s="0" t="s">
        <v>215</v>
      </c>
      <c r="C68" s="0" t="s">
        <v>216</v>
      </c>
      <c r="D68" s="0" t="s">
        <v>6892</v>
      </c>
      <c r="E68" s="0" t="s">
        <v>6893</v>
      </c>
      <c r="F68" s="0" t="s">
        <v>6798</v>
      </c>
      <c r="G68" s="0" t="s">
        <v>5838</v>
      </c>
    </row>
    <row customHeight="1" ht="11.25">
      <c r="A69" s="0" t="s">
        <v>16</v>
      </c>
      <c r="B69" s="0" t="s">
        <v>215</v>
      </c>
      <c r="C69" s="0" t="s">
        <v>216</v>
      </c>
      <c r="D69" s="0" t="s">
        <v>6894</v>
      </c>
      <c r="E69" s="0" t="s">
        <v>6895</v>
      </c>
      <c r="F69" s="0" t="s">
        <v>6798</v>
      </c>
      <c r="G69" s="0" t="s">
        <v>6896</v>
      </c>
    </row>
    <row customHeight="1" ht="11.25">
      <c r="A70" s="0" t="s">
        <v>16</v>
      </c>
      <c r="B70" s="0" t="s">
        <v>215</v>
      </c>
      <c r="C70" s="0" t="s">
        <v>216</v>
      </c>
      <c r="D70" s="0" t="s">
        <v>6897</v>
      </c>
      <c r="E70" s="0" t="s">
        <v>6898</v>
      </c>
      <c r="F70" s="0" t="s">
        <v>6798</v>
      </c>
      <c r="G70" s="0" t="s">
        <v>6899</v>
      </c>
    </row>
    <row customHeight="1" ht="11.25">
      <c r="A71" s="0" t="s">
        <v>16</v>
      </c>
      <c r="B71" s="0" t="s">
        <v>215</v>
      </c>
      <c r="C71" s="0" t="s">
        <v>216</v>
      </c>
      <c r="D71" s="0" t="s">
        <v>6900</v>
      </c>
      <c r="E71" s="0" t="s">
        <v>6901</v>
      </c>
      <c r="F71" s="0" t="s">
        <v>6798</v>
      </c>
      <c r="G71" s="0" t="s">
        <v>6902</v>
      </c>
    </row>
    <row customHeight="1" ht="11.25">
      <c r="A72" s="0" t="s">
        <v>16</v>
      </c>
      <c r="B72" s="0" t="s">
        <v>215</v>
      </c>
      <c r="C72" s="0" t="s">
        <v>216</v>
      </c>
      <c r="D72" s="0" t="s">
        <v>215</v>
      </c>
      <c r="E72" s="0" t="s">
        <v>216</v>
      </c>
      <c r="F72" s="0" t="s">
        <v>6799</v>
      </c>
      <c r="G72" s="0" t="s">
        <v>214</v>
      </c>
    </row>
    <row customHeight="1" ht="11.25">
      <c r="A73" s="0" t="s">
        <v>16</v>
      </c>
      <c r="B73" s="0" t="s">
        <v>215</v>
      </c>
      <c r="C73" s="0" t="s">
        <v>216</v>
      </c>
      <c r="D73" s="0" t="s">
        <v>6903</v>
      </c>
      <c r="E73" s="0" t="s">
        <v>6904</v>
      </c>
      <c r="F73" s="0" t="s">
        <v>6798</v>
      </c>
      <c r="G73" s="0" t="s">
        <v>6905</v>
      </c>
    </row>
    <row customHeight="1" ht="11.25">
      <c r="A74" s="0" t="s">
        <v>16</v>
      </c>
      <c r="B74" s="0" t="s">
        <v>215</v>
      </c>
      <c r="C74" s="0" t="s">
        <v>216</v>
      </c>
      <c r="D74" s="0" t="s">
        <v>6906</v>
      </c>
      <c r="E74" s="0" t="s">
        <v>6907</v>
      </c>
      <c r="F74" s="0" t="s">
        <v>6798</v>
      </c>
      <c r="G74" s="0" t="s">
        <v>6908</v>
      </c>
    </row>
    <row customHeight="1" ht="11.25">
      <c r="A75" s="0" t="s">
        <v>16</v>
      </c>
      <c r="B75" s="0" t="s">
        <v>215</v>
      </c>
      <c r="C75" s="0" t="s">
        <v>216</v>
      </c>
      <c r="D75" s="0" t="s">
        <v>6909</v>
      </c>
      <c r="E75" s="0" t="s">
        <v>6910</v>
      </c>
      <c r="F75" s="0" t="s">
        <v>6798</v>
      </c>
      <c r="G75" s="0" t="s">
        <v>6911</v>
      </c>
    </row>
    <row customHeight="1" ht="11.25">
      <c r="A76" s="0" t="s">
        <v>16</v>
      </c>
      <c r="B76" s="0" t="s">
        <v>6912</v>
      </c>
      <c r="C76" s="0" t="s">
        <v>6913</v>
      </c>
      <c r="D76" s="0" t="s">
        <v>6912</v>
      </c>
      <c r="E76" s="0" t="s">
        <v>6913</v>
      </c>
      <c r="F76" s="0" t="s">
        <v>6794</v>
      </c>
      <c r="G76" s="0" t="s">
        <v>6914</v>
      </c>
    </row>
    <row customHeight="1" ht="11.25">
      <c r="A77" s="0" t="s">
        <v>16</v>
      </c>
      <c r="B77" s="0" t="s">
        <v>6915</v>
      </c>
      <c r="C77" s="0" t="s">
        <v>6916</v>
      </c>
      <c r="D77" s="0" t="s">
        <v>6915</v>
      </c>
      <c r="E77" s="0" t="s">
        <v>6916</v>
      </c>
      <c r="F77" s="0" t="s">
        <v>6795</v>
      </c>
      <c r="G77" s="0" t="s">
        <v>6917</v>
      </c>
    </row>
    <row customHeight="1" ht="11.25">
      <c r="A78" s="0" t="s">
        <v>16</v>
      </c>
      <c r="B78" s="0" t="s">
        <v>210</v>
      </c>
      <c r="C78" s="0" t="s">
        <v>211</v>
      </c>
      <c r="D78" s="0" t="s">
        <v>210</v>
      </c>
      <c r="E78" s="0" t="s">
        <v>211</v>
      </c>
      <c r="F78" s="0" t="s">
        <v>6794</v>
      </c>
      <c r="G78" s="0" t="s">
        <v>209</v>
      </c>
    </row>
    <row customHeight="1" ht="11.25">
      <c r="A79" s="0" t="s">
        <v>16</v>
      </c>
      <c r="B79" s="0" t="s">
        <v>201</v>
      </c>
      <c r="C79" s="0" t="s">
        <v>202</v>
      </c>
      <c r="D79" s="0" t="s">
        <v>201</v>
      </c>
      <c r="E79" s="0" t="s">
        <v>202</v>
      </c>
      <c r="F79" s="0" t="s">
        <v>6794</v>
      </c>
      <c r="G79" s="0" t="s">
        <v>200</v>
      </c>
    </row>
    <row customHeight="1" ht="11.25">
      <c r="A80" s="0" t="s">
        <v>16</v>
      </c>
      <c r="B80" s="0" t="s">
        <v>196</v>
      </c>
      <c r="C80" s="0" t="s">
        <v>197</v>
      </c>
      <c r="D80" s="0" t="s">
        <v>196</v>
      </c>
      <c r="E80" s="0" t="s">
        <v>197</v>
      </c>
      <c r="F80" s="0" t="s">
        <v>6794</v>
      </c>
      <c r="G80" s="0" t="s">
        <v>195</v>
      </c>
    </row>
    <row customHeight="1" ht="11.25">
      <c r="A81" s="0" t="s">
        <v>16</v>
      </c>
      <c r="B81" s="0" t="s">
        <v>177</v>
      </c>
      <c r="C81" s="0" t="s">
        <v>178</v>
      </c>
      <c r="D81" s="0" t="s">
        <v>177</v>
      </c>
      <c r="E81" s="0" t="s">
        <v>178</v>
      </c>
      <c r="F81" s="0" t="s">
        <v>6794</v>
      </c>
      <c r="G81" s="0" t="s">
        <v>176</v>
      </c>
    </row>
    <row customHeight="1" ht="11.25">
      <c r="A82" s="0" t="s">
        <v>16</v>
      </c>
      <c r="B82" s="0" t="s">
        <v>289</v>
      </c>
      <c r="C82" s="0" t="s">
        <v>6918</v>
      </c>
      <c r="D82" s="0" t="s">
        <v>6919</v>
      </c>
      <c r="E82" s="0" t="s">
        <v>6920</v>
      </c>
      <c r="F82" s="0" t="s">
        <v>6798</v>
      </c>
      <c r="G82" s="0" t="s">
        <v>6921</v>
      </c>
    </row>
    <row customHeight="1" ht="11.25">
      <c r="A83" s="0" t="s">
        <v>16</v>
      </c>
      <c r="B83" s="0" t="s">
        <v>289</v>
      </c>
      <c r="C83" s="0" t="s">
        <v>6918</v>
      </c>
      <c r="D83" s="0" t="s">
        <v>6922</v>
      </c>
      <c r="E83" s="0" t="s">
        <v>6923</v>
      </c>
      <c r="F83" s="0" t="s">
        <v>6804</v>
      </c>
      <c r="G83" s="0" t="s">
        <v>6924</v>
      </c>
    </row>
    <row customHeight="1" ht="11.25">
      <c r="A84" s="0" t="s">
        <v>16</v>
      </c>
      <c r="B84" s="0" t="s">
        <v>289</v>
      </c>
      <c r="C84" s="0" t="s">
        <v>6918</v>
      </c>
      <c r="D84" s="0" t="s">
        <v>6925</v>
      </c>
      <c r="E84" s="0" t="s">
        <v>6926</v>
      </c>
      <c r="F84" s="0" t="s">
        <v>6798</v>
      </c>
      <c r="G84" s="0" t="s">
        <v>6927</v>
      </c>
    </row>
    <row customHeight="1" ht="11.25">
      <c r="A85" s="0" t="s">
        <v>16</v>
      </c>
      <c r="B85" s="0" t="s">
        <v>289</v>
      </c>
      <c r="C85" s="0" t="s">
        <v>6918</v>
      </c>
      <c r="D85" s="0" t="s">
        <v>6928</v>
      </c>
      <c r="E85" s="0" t="s">
        <v>6929</v>
      </c>
      <c r="F85" s="0" t="s">
        <v>6817</v>
      </c>
      <c r="G85" s="0" t="s">
        <v>6930</v>
      </c>
    </row>
    <row customHeight="1" ht="11.25">
      <c r="A86" s="0" t="s">
        <v>16</v>
      </c>
      <c r="B86" s="0" t="s">
        <v>289</v>
      </c>
      <c r="C86" s="0" t="s">
        <v>6918</v>
      </c>
      <c r="D86" s="0" t="s">
        <v>6931</v>
      </c>
      <c r="E86" s="0" t="s">
        <v>6932</v>
      </c>
      <c r="F86" s="0" t="s">
        <v>6798</v>
      </c>
      <c r="G86" s="0" t="s">
        <v>6933</v>
      </c>
    </row>
    <row customHeight="1" ht="11.25">
      <c r="A87" s="0" t="s">
        <v>16</v>
      </c>
      <c r="B87" s="0" t="s">
        <v>289</v>
      </c>
      <c r="C87" s="0" t="s">
        <v>6918</v>
      </c>
      <c r="D87" s="0" t="s">
        <v>289</v>
      </c>
      <c r="E87" s="0" t="s">
        <v>6918</v>
      </c>
      <c r="F87" s="0" t="s">
        <v>6799</v>
      </c>
      <c r="G87" s="0" t="s">
        <v>6934</v>
      </c>
    </row>
    <row customHeight="1" ht="11.25">
      <c r="A88" s="0" t="s">
        <v>16</v>
      </c>
      <c r="B88" s="0" t="s">
        <v>289</v>
      </c>
      <c r="C88" s="0" t="s">
        <v>6918</v>
      </c>
      <c r="D88" s="0" t="s">
        <v>6935</v>
      </c>
      <c r="E88" s="0" t="s">
        <v>6936</v>
      </c>
      <c r="F88" s="0" t="s">
        <v>6798</v>
      </c>
      <c r="G88" s="0" t="s">
        <v>6937</v>
      </c>
    </row>
    <row customHeight="1" ht="11.25">
      <c r="A89" s="0" t="s">
        <v>16</v>
      </c>
      <c r="B89" s="0" t="s">
        <v>186</v>
      </c>
      <c r="C89" s="0" t="s">
        <v>187</v>
      </c>
      <c r="D89" s="0" t="s">
        <v>186</v>
      </c>
      <c r="E89" s="0" t="s">
        <v>187</v>
      </c>
      <c r="F89" s="0" t="s">
        <v>6794</v>
      </c>
      <c r="G89" s="0" t="s">
        <v>185</v>
      </c>
    </row>
    <row customHeight="1" ht="11.25">
      <c r="A90" s="0" t="s">
        <v>16</v>
      </c>
      <c r="B90" s="0" t="s">
        <v>191</v>
      </c>
      <c r="C90" s="0" t="s">
        <v>192</v>
      </c>
      <c r="D90" s="0" t="s">
        <v>191</v>
      </c>
      <c r="E90" s="0" t="s">
        <v>192</v>
      </c>
      <c r="F90" s="0" t="s">
        <v>6794</v>
      </c>
      <c r="G90" s="0" t="s">
        <v>190</v>
      </c>
    </row>
    <row customHeight="1" ht="11.25">
      <c r="A91" s="0" t="s">
        <v>16</v>
      </c>
      <c r="B91" s="0" t="s">
        <v>6938</v>
      </c>
      <c r="C91" s="0" t="s">
        <v>6939</v>
      </c>
      <c r="D91" s="0" t="s">
        <v>6940</v>
      </c>
      <c r="E91" s="0" t="s">
        <v>6941</v>
      </c>
      <c r="F91" s="0" t="s">
        <v>6798</v>
      </c>
      <c r="G91" s="0" t="s">
        <v>6942</v>
      </c>
    </row>
    <row customHeight="1" ht="11.25">
      <c r="A92" s="0" t="s">
        <v>16</v>
      </c>
      <c r="B92" s="0" t="s">
        <v>6938</v>
      </c>
      <c r="C92" s="0" t="s">
        <v>6939</v>
      </c>
      <c r="D92" s="0" t="s">
        <v>6943</v>
      </c>
      <c r="E92" s="0" t="s">
        <v>6944</v>
      </c>
      <c r="F92" s="0" t="s">
        <v>6798</v>
      </c>
      <c r="G92" s="0" t="s">
        <v>6945</v>
      </c>
    </row>
    <row customHeight="1" ht="11.25">
      <c r="A93" s="0" t="s">
        <v>16</v>
      </c>
      <c r="B93" s="0" t="s">
        <v>6938</v>
      </c>
      <c r="C93" s="0" t="s">
        <v>6939</v>
      </c>
      <c r="D93" s="0" t="s">
        <v>6946</v>
      </c>
      <c r="E93" s="0" t="s">
        <v>6947</v>
      </c>
      <c r="F93" s="0" t="s">
        <v>6798</v>
      </c>
      <c r="G93" s="0" t="s">
        <v>6948</v>
      </c>
    </row>
    <row customHeight="1" ht="11.25">
      <c r="A94" s="0" t="s">
        <v>16</v>
      </c>
      <c r="B94" s="0" t="s">
        <v>6938</v>
      </c>
      <c r="C94" s="0" t="s">
        <v>6939</v>
      </c>
      <c r="D94" s="0" t="s">
        <v>6949</v>
      </c>
      <c r="E94" s="0" t="s">
        <v>6950</v>
      </c>
      <c r="F94" s="0" t="s">
        <v>6817</v>
      </c>
      <c r="G94" s="0" t="s">
        <v>6951</v>
      </c>
    </row>
    <row customHeight="1" ht="11.25">
      <c r="A95" s="0" t="s">
        <v>16</v>
      </c>
      <c r="B95" s="0" t="s">
        <v>6938</v>
      </c>
      <c r="C95" s="0" t="s">
        <v>6939</v>
      </c>
      <c r="D95" s="0" t="s">
        <v>6952</v>
      </c>
      <c r="E95" s="0" t="s">
        <v>6953</v>
      </c>
      <c r="F95" s="0" t="s">
        <v>6798</v>
      </c>
      <c r="G95" s="0" t="s">
        <v>6954</v>
      </c>
    </row>
    <row customHeight="1" ht="11.25">
      <c r="A96" s="0" t="s">
        <v>16</v>
      </c>
      <c r="B96" s="0" t="s">
        <v>6938</v>
      </c>
      <c r="C96" s="0" t="s">
        <v>6939</v>
      </c>
      <c r="D96" s="0" t="s">
        <v>6938</v>
      </c>
      <c r="E96" s="0" t="s">
        <v>6939</v>
      </c>
      <c r="F96" s="0" t="s">
        <v>6799</v>
      </c>
      <c r="G96" s="0" t="s">
        <v>6955</v>
      </c>
    </row>
    <row customHeight="1" ht="11.25">
      <c r="A97" s="0" t="s">
        <v>16</v>
      </c>
      <c r="B97" s="0" t="s">
        <v>6938</v>
      </c>
      <c r="C97" s="0" t="s">
        <v>6939</v>
      </c>
      <c r="D97" s="0" t="s">
        <v>6956</v>
      </c>
      <c r="E97" s="0" t="s">
        <v>6957</v>
      </c>
      <c r="F97" s="0" t="s">
        <v>6817</v>
      </c>
      <c r="G97" s="0" t="s">
        <v>6958</v>
      </c>
    </row>
    <row customHeight="1" ht="11.25">
      <c r="A98" s="0" t="s">
        <v>16</v>
      </c>
      <c r="B98" s="0" t="s">
        <v>6938</v>
      </c>
      <c r="C98" s="0" t="s">
        <v>6939</v>
      </c>
      <c r="D98" s="0" t="s">
        <v>6959</v>
      </c>
      <c r="E98" s="0" t="s">
        <v>6960</v>
      </c>
      <c r="F98" s="0" t="s">
        <v>6798</v>
      </c>
      <c r="G98" s="0" t="s">
        <v>6961</v>
      </c>
    </row>
    <row customHeight="1" ht="11.25">
      <c r="A99" s="0" t="s">
        <v>16</v>
      </c>
      <c r="B99" s="0" t="s">
        <v>220</v>
      </c>
      <c r="C99" s="0" t="s">
        <v>221</v>
      </c>
      <c r="D99" s="0" t="s">
        <v>220</v>
      </c>
      <c r="E99" s="0" t="s">
        <v>221</v>
      </c>
      <c r="F99" s="0" t="s">
        <v>6794</v>
      </c>
      <c r="G99" s="0" t="s">
        <v>219</v>
      </c>
    </row>
    <row customHeight="1" ht="11.25">
      <c r="A100" s="0" t="s">
        <v>16</v>
      </c>
      <c r="B100" s="0" t="s">
        <v>223</v>
      </c>
      <c r="C100" s="0" t="s">
        <v>224</v>
      </c>
      <c r="D100" s="0" t="s">
        <v>6962</v>
      </c>
      <c r="E100" s="0" t="s">
        <v>6963</v>
      </c>
      <c r="F100" s="0" t="s">
        <v>6798</v>
      </c>
      <c r="G100" s="0" t="s">
        <v>6964</v>
      </c>
    </row>
    <row customHeight="1" ht="11.25">
      <c r="A101" s="0" t="s">
        <v>16</v>
      </c>
      <c r="B101" s="0" t="s">
        <v>223</v>
      </c>
      <c r="C101" s="0" t="s">
        <v>224</v>
      </c>
      <c r="D101" s="0" t="s">
        <v>6965</v>
      </c>
      <c r="E101" s="0" t="s">
        <v>6966</v>
      </c>
      <c r="F101" s="0" t="s">
        <v>6798</v>
      </c>
      <c r="G101" s="0" t="s">
        <v>6967</v>
      </c>
    </row>
    <row customHeight="1" ht="11.25">
      <c r="A102" s="0" t="s">
        <v>16</v>
      </c>
      <c r="B102" s="0" t="s">
        <v>223</v>
      </c>
      <c r="C102" s="0" t="s">
        <v>224</v>
      </c>
      <c r="D102" s="0" t="s">
        <v>6968</v>
      </c>
      <c r="E102" s="0" t="s">
        <v>6969</v>
      </c>
      <c r="F102" s="0" t="s">
        <v>6798</v>
      </c>
      <c r="G102" s="0" t="s">
        <v>6970</v>
      </c>
    </row>
    <row customHeight="1" ht="11.25">
      <c r="A103" s="0" t="s">
        <v>16</v>
      </c>
      <c r="B103" s="0" t="s">
        <v>223</v>
      </c>
      <c r="C103" s="0" t="s">
        <v>224</v>
      </c>
      <c r="D103" s="0" t="s">
        <v>6971</v>
      </c>
      <c r="E103" s="0" t="s">
        <v>6972</v>
      </c>
      <c r="F103" s="0" t="s">
        <v>6798</v>
      </c>
      <c r="G103" s="0" t="s">
        <v>4583</v>
      </c>
    </row>
    <row customHeight="1" ht="11.25">
      <c r="A104" s="0" t="s">
        <v>16</v>
      </c>
      <c r="B104" s="0" t="s">
        <v>223</v>
      </c>
      <c r="C104" s="0" t="s">
        <v>224</v>
      </c>
      <c r="D104" s="0" t="s">
        <v>223</v>
      </c>
      <c r="E104" s="0" t="s">
        <v>224</v>
      </c>
      <c r="F104" s="0" t="s">
        <v>6799</v>
      </c>
      <c r="G104" s="0" t="s">
        <v>222</v>
      </c>
    </row>
    <row customHeight="1" ht="11.25">
      <c r="A105" s="0" t="s">
        <v>16</v>
      </c>
      <c r="B105" s="0" t="s">
        <v>223</v>
      </c>
      <c r="C105" s="0" t="s">
        <v>224</v>
      </c>
      <c r="D105" s="0" t="s">
        <v>6973</v>
      </c>
      <c r="E105" s="0" t="s">
        <v>6974</v>
      </c>
      <c r="F105" s="0" t="s">
        <v>6798</v>
      </c>
      <c r="G105" s="0" t="s">
        <v>6975</v>
      </c>
    </row>
    <row customHeight="1" ht="11.25">
      <c r="A106" s="0" t="s">
        <v>16</v>
      </c>
      <c r="B106" s="0" t="s">
        <v>232</v>
      </c>
      <c r="C106" s="0" t="s">
        <v>233</v>
      </c>
      <c r="D106" s="0" t="s">
        <v>232</v>
      </c>
      <c r="E106" s="0" t="s">
        <v>233</v>
      </c>
      <c r="F106" s="0" t="s">
        <v>6795</v>
      </c>
      <c r="G106" s="0" t="s">
        <v>231</v>
      </c>
    </row>
    <row customHeight="1" ht="11.25">
      <c r="A107" s="0" t="s">
        <v>16</v>
      </c>
      <c r="B107" s="0" t="s">
        <v>6976</v>
      </c>
      <c r="C107" s="0" t="s">
        <v>6977</v>
      </c>
      <c r="D107" s="0" t="s">
        <v>6976</v>
      </c>
      <c r="E107" s="0" t="s">
        <v>6977</v>
      </c>
      <c r="F107" s="0" t="s">
        <v>6795</v>
      </c>
      <c r="G107" s="0" t="s">
        <v>6978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FD119-61C8-1165-28D3-A52814B807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2" t="s">
        <v>10176</v>
      </c>
      <c r="B1" s="842" t="s">
        <v>10177</v>
      </c>
      <c r="C1" s="842" t="s">
        <v>4834</v>
      </c>
    </row>
    <row customHeight="1" ht="11.25">
      <c r="A2" s="842">
        <v>4189678</v>
      </c>
      <c r="B2" s="842" t="s">
        <v>10178</v>
      </c>
      <c r="C2" s="842" t="s">
        <v>10179</v>
      </c>
    </row>
    <row customHeight="1" ht="11.25">
      <c r="A3" s="842">
        <v>4190415</v>
      </c>
      <c r="B3" s="842" t="s">
        <v>10180</v>
      </c>
      <c r="C3" s="842" t="s">
        <v>10179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18DF8-EA08-FA89-F3E8-062E7AA45A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10181</v>
      </c>
      <c r="B1" s="170" t="s">
        <v>10182</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41028-BC38-EEB8-66F7-71B40E873C3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10183</v>
      </c>
      <c r="B1" s="0" t="b">
        <v>1</v>
      </c>
    </row>
    <row customHeight="1" ht="11.25">
      <c r="A2" s="0" t="s">
        <v>10184</v>
      </c>
      <c r="B2" s="0" t="b">
        <v>0</v>
      </c>
    </row>
    <row customHeight="1" ht="11.25">
      <c r="A3" s="0" t="s">
        <v>10185</v>
      </c>
      <c r="B3" s="0" t="b">
        <v>1</v>
      </c>
    </row>
    <row customHeight="1" ht="11.25">
      <c r="A4" s="0" t="s">
        <v>10186</v>
      </c>
      <c r="B4" s="0" t="b">
        <v>0</v>
      </c>
    </row>
    <row customHeight="1" ht="11.25">
      <c r="A5" s="0" t="s">
        <v>10187</v>
      </c>
      <c r="B5" s="0" t="b">
        <v>0</v>
      </c>
    </row>
    <row customHeight="1" ht="11.25">
      <c r="A6" s="0" t="s">
        <v>10188</v>
      </c>
      <c r="B6" s="0" t="b">
        <v>0</v>
      </c>
    </row>
    <row customHeight="1" ht="11.25">
      <c r="A7" s="0" t="s">
        <v>10189</v>
      </c>
      <c r="B7" s="0" t="b">
        <v>0</v>
      </c>
    </row>
    <row customHeight="1" ht="11.25">
      <c r="A8" s="0" t="s">
        <v>10190</v>
      </c>
      <c r="B8" s="0" t="b">
        <v>0</v>
      </c>
    </row>
    <row customHeight="1" ht="11.25">
      <c r="A9" s="0" t="s">
        <v>10191</v>
      </c>
      <c r="B9" s="0" t="b">
        <v>0</v>
      </c>
    </row>
    <row customHeight="1" ht="11.25">
      <c r="A10" s="0" t="s">
        <v>10192</v>
      </c>
      <c r="B10" s="0" t="b">
        <v>1</v>
      </c>
    </row>
    <row customHeight="1" ht="11.25">
      <c r="A11" s="0" t="s">
        <v>10193</v>
      </c>
      <c r="B11" s="0" t="b">
        <v>0</v>
      </c>
    </row>
    <row customHeight="1" ht="11.25">
      <c r="A12" s="0" t="s">
        <v>10194</v>
      </c>
      <c r="B12" s="0" t="b">
        <v>0</v>
      </c>
    </row>
    <row customHeight="1" ht="11.25">
      <c r="A13" s="0" t="s">
        <v>10195</v>
      </c>
      <c r="B13" s="0" t="b">
        <v>0</v>
      </c>
    </row>
    <row customHeight="1" ht="11.25">
      <c r="A14" s="0" t="s">
        <v>10196</v>
      </c>
      <c r="B14" s="0" t="b">
        <v>0</v>
      </c>
    </row>
    <row customHeight="1" ht="11.25">
      <c r="A15" s="0" t="s">
        <v>10197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83F28-0AD7-2E8A-AB98-4D05B21B04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7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96F49-62A8-9691-D1E6-3F0234B06B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4" t="s">
        <v>10198</v>
      </c>
      <c r="B1" s="74" t="s">
        <v>10199</v>
      </c>
    </row>
    <row customHeight="1" ht="11.25">
      <c r="A2" s="71" t="s">
        <v>10200</v>
      </c>
      <c r="B2" s="71" t="s">
        <v>10201</v>
      </c>
    </row>
    <row customHeight="1" ht="11.25">
      <c r="A3" s="71" t="s">
        <v>10202</v>
      </c>
      <c r="B3" s="71" t="s">
        <v>10203</v>
      </c>
    </row>
    <row customHeight="1" ht="11.25">
      <c r="A4" s="71" t="s">
        <v>10204</v>
      </c>
      <c r="B4" s="71" t="s">
        <v>10205</v>
      </c>
    </row>
    <row customHeight="1" ht="11.25">
      <c r="A5" s="71" t="s">
        <v>10206</v>
      </c>
      <c r="B5" s="71" t="s">
        <v>10207</v>
      </c>
    </row>
    <row customHeight="1" ht="11.25">
      <c r="A6" s="71" t="s">
        <v>10208</v>
      </c>
      <c r="B6" s="71" t="s">
        <v>10209</v>
      </c>
    </row>
    <row customHeight="1" ht="11.25">
      <c r="A7" s="71" t="s">
        <v>10210</v>
      </c>
      <c r="B7" s="71" t="s">
        <v>10211</v>
      </c>
    </row>
    <row customHeight="1" ht="11.25">
      <c r="A8" s="71" t="s">
        <v>10212</v>
      </c>
      <c r="B8" s="71" t="s">
        <v>10213</v>
      </c>
    </row>
    <row customHeight="1" ht="11.25">
      <c r="A9" s="71" t="s">
        <v>10214</v>
      </c>
      <c r="B9" s="71" t="s">
        <v>10215</v>
      </c>
    </row>
    <row customHeight="1" ht="11.25">
      <c r="A10" s="71" t="s">
        <v>10216</v>
      </c>
      <c r="B10" s="71" t="s">
        <v>10217</v>
      </c>
    </row>
    <row customHeight="1" ht="11.25">
      <c r="A11" s="71" t="s">
        <v>10218</v>
      </c>
      <c r="B11" s="71" t="s">
        <v>10219</v>
      </c>
    </row>
    <row customHeight="1" ht="11.25">
      <c r="A12" s="71" t="s">
        <v>10220</v>
      </c>
      <c r="B12" s="71" t="s">
        <v>10221</v>
      </c>
    </row>
    <row customHeight="1" ht="11.25">
      <c r="A13" s="71" t="s">
        <v>10222</v>
      </c>
      <c r="B13" s="71" t="s">
        <v>10223</v>
      </c>
    </row>
    <row customHeight="1" ht="11.25">
      <c r="A14" s="71" t="s">
        <v>10224</v>
      </c>
      <c r="B14" s="71" t="s">
        <v>10225</v>
      </c>
    </row>
    <row customHeight="1" ht="11.25">
      <c r="A15" s="71" t="s">
        <v>10226</v>
      </c>
      <c r="B15" s="71" t="s">
        <v>10227</v>
      </c>
    </row>
    <row customHeight="1" ht="11.25">
      <c r="A16" s="71" t="s">
        <v>10228</v>
      </c>
      <c r="B16" s="71" t="s">
        <v>10229</v>
      </c>
    </row>
    <row customHeight="1" ht="11.25">
      <c r="A17" s="71" t="s">
        <v>10230</v>
      </c>
      <c r="B17" s="71" t="s">
        <v>10231</v>
      </c>
    </row>
    <row customHeight="1" ht="11.25">
      <c r="A18" s="71" t="s">
        <v>10232</v>
      </c>
      <c r="B18" s="71" t="s">
        <v>10233</v>
      </c>
    </row>
    <row customHeight="1" ht="11.25">
      <c r="A19" s="71" t="s">
        <v>10234</v>
      </c>
      <c r="B19" s="71" t="s">
        <v>10235</v>
      </c>
    </row>
    <row customHeight="1" ht="11.25">
      <c r="A20" s="71" t="s">
        <v>10236</v>
      </c>
      <c r="B20" s="71" t="s">
        <v>10237</v>
      </c>
    </row>
    <row customHeight="1" ht="11.25">
      <c r="A21" s="71" t="s">
        <v>10238</v>
      </c>
      <c r="B21" s="71" t="s">
        <v>10239</v>
      </c>
    </row>
    <row customHeight="1" ht="11.25">
      <c r="A22" s="71" t="s">
        <v>10240</v>
      </c>
      <c r="B22" s="71" t="s">
        <v>10241</v>
      </c>
    </row>
    <row customHeight="1" ht="11.25">
      <c r="A23" s="71" t="s">
        <v>10242</v>
      </c>
      <c r="B23" s="71" t="s">
        <v>10243</v>
      </c>
    </row>
    <row customHeight="1" ht="11.25">
      <c r="A24" s="71" t="s">
        <v>10244</v>
      </c>
      <c r="B24" s="71" t="s">
        <v>10245</v>
      </c>
    </row>
    <row customHeight="1" ht="11.25">
      <c r="A25" s="71" t="s">
        <v>10246</v>
      </c>
      <c r="B25" s="71" t="s">
        <v>10247</v>
      </c>
    </row>
    <row customHeight="1" ht="11.25">
      <c r="A26" s="71" t="s">
        <v>10248</v>
      </c>
      <c r="B26" s="71" t="s">
        <v>10249</v>
      </c>
    </row>
    <row customHeight="1" ht="11.25">
      <c r="A27" s="71" t="s">
        <v>10250</v>
      </c>
      <c r="B27" s="71" t="s">
        <v>10251</v>
      </c>
    </row>
    <row customHeight="1" ht="11.25">
      <c r="A28" s="71" t="s">
        <v>10252</v>
      </c>
      <c r="B28" s="71" t="s">
        <v>10253</v>
      </c>
    </row>
    <row customHeight="1" ht="11.25">
      <c r="A29" s="71" t="s">
        <v>10254</v>
      </c>
      <c r="B29" s="71" t="s">
        <v>10255</v>
      </c>
    </row>
    <row customHeight="1" ht="11.25">
      <c r="A30" s="71" t="s">
        <v>10256</v>
      </c>
      <c r="B30" s="71" t="s">
        <v>10257</v>
      </c>
    </row>
    <row customHeight="1" ht="11.25">
      <c r="A31" s="71" t="s">
        <v>10258</v>
      </c>
      <c r="B31" s="71" t="s">
        <v>10259</v>
      </c>
    </row>
    <row customHeight="1" ht="11.25">
      <c r="A32" s="71" t="s">
        <v>10260</v>
      </c>
      <c r="B32" s="71" t="s">
        <v>10261</v>
      </c>
    </row>
    <row customHeight="1" ht="11.25">
      <c r="A33" s="71" t="s">
        <v>10262</v>
      </c>
      <c r="B33" s="71" t="s">
        <v>10263</v>
      </c>
    </row>
    <row customHeight="1" ht="11.25">
      <c r="A34" s="71" t="s">
        <v>10264</v>
      </c>
      <c r="B34" s="71" t="s">
        <v>10265</v>
      </c>
    </row>
    <row customHeight="1" ht="11.25">
      <c r="A35" s="71" t="s">
        <v>10266</v>
      </c>
      <c r="B35" s="71" t="s">
        <v>10267</v>
      </c>
    </row>
    <row customHeight="1" ht="11.25">
      <c r="A36" s="71" t="s">
        <v>10268</v>
      </c>
      <c r="B36" s="71" t="s">
        <v>10269</v>
      </c>
    </row>
    <row customHeight="1" ht="11.25">
      <c r="A37" s="71" t="s">
        <v>10270</v>
      </c>
      <c r="B37" s="71" t="s">
        <v>10271</v>
      </c>
    </row>
    <row customHeight="1" ht="11.25">
      <c r="A38" s="71" t="s">
        <v>10272</v>
      </c>
      <c r="B38" s="71" t="s">
        <v>10273</v>
      </c>
    </row>
    <row customHeight="1" ht="11.25">
      <c r="A39" s="71" t="s">
        <v>10274</v>
      </c>
      <c r="B39" s="71" t="s">
        <v>10275</v>
      </c>
    </row>
    <row customHeight="1" ht="11.25">
      <c r="A40" s="71" t="s">
        <v>10276</v>
      </c>
      <c r="B40" s="71" t="s">
        <v>10277</v>
      </c>
    </row>
    <row customHeight="1" ht="11.25">
      <c r="A41" s="71" t="s">
        <v>10278</v>
      </c>
      <c r="B41" s="71" t="s">
        <v>10279</v>
      </c>
    </row>
    <row customHeight="1" ht="11.25">
      <c r="A42" s="71" t="s">
        <v>10280</v>
      </c>
      <c r="B42" s="71" t="s">
        <v>10281</v>
      </c>
    </row>
    <row customHeight="1" ht="11.25">
      <c r="A43" s="71" t="s">
        <v>10282</v>
      </c>
      <c r="B43" s="71" t="s">
        <v>10283</v>
      </c>
    </row>
    <row customHeight="1" ht="11.25">
      <c r="A44" s="71" t="s">
        <v>10284</v>
      </c>
      <c r="B44" s="71" t="s">
        <v>10285</v>
      </c>
    </row>
    <row customHeight="1" ht="11.25">
      <c r="A45" s="71" t="s">
        <v>10286</v>
      </c>
      <c r="B45" s="71" t="s">
        <v>10287</v>
      </c>
    </row>
    <row customHeight="1" ht="11.25">
      <c r="A46" s="71" t="s">
        <v>10288</v>
      </c>
      <c r="B46" s="71" t="s">
        <v>10289</v>
      </c>
    </row>
    <row customHeight="1" ht="11.25">
      <c r="A47" s="71" t="s">
        <v>10290</v>
      </c>
      <c r="B47" s="71" t="s">
        <v>10291</v>
      </c>
    </row>
    <row customHeight="1" ht="11.25">
      <c r="A48" s="71" t="s">
        <v>10292</v>
      </c>
      <c r="B48" s="71" t="s">
        <v>10293</v>
      </c>
    </row>
    <row customHeight="1" ht="11.25">
      <c r="A49" s="71" t="s">
        <v>10294</v>
      </c>
      <c r="B49" s="71" t="s">
        <v>10295</v>
      </c>
    </row>
    <row customHeight="1" ht="11.25">
      <c r="A50" s="71" t="s">
        <v>10296</v>
      </c>
      <c r="B50" s="71" t="s">
        <v>10297</v>
      </c>
    </row>
    <row customHeight="1" ht="11.25">
      <c r="A51" s="71" t="s">
        <v>10298</v>
      </c>
      <c r="B51" s="71" t="s">
        <v>10299</v>
      </c>
    </row>
    <row customHeight="1" ht="11.25">
      <c r="A52" s="71" t="s">
        <v>10300</v>
      </c>
      <c r="B52" s="71" t="s">
        <v>10301</v>
      </c>
    </row>
    <row customHeight="1" ht="11.25">
      <c r="A53" s="71" t="s">
        <v>10302</v>
      </c>
      <c r="B53" s="71" t="s">
        <v>10303</v>
      </c>
    </row>
    <row customHeight="1" ht="11.25">
      <c r="A54" s="71" t="s">
        <v>10304</v>
      </c>
      <c r="B54" s="71" t="s">
        <v>10305</v>
      </c>
    </row>
    <row customHeight="1" ht="11.25">
      <c r="A55" s="71" t="s">
        <v>10306</v>
      </c>
      <c r="B55" s="71" t="s">
        <v>10307</v>
      </c>
    </row>
    <row customHeight="1" ht="11.25">
      <c r="A56" s="71" t="s">
        <v>10308</v>
      </c>
      <c r="B56" s="71" t="s">
        <v>10309</v>
      </c>
    </row>
    <row customHeight="1" ht="11.25">
      <c r="A57" s="71" t="s">
        <v>10310</v>
      </c>
      <c r="B57" s="71" t="s">
        <v>10311</v>
      </c>
    </row>
    <row customHeight="1" ht="11.25">
      <c r="A58" s="71" t="s">
        <v>10312</v>
      </c>
      <c r="B58" s="71" t="s">
        <v>10313</v>
      </c>
    </row>
    <row customHeight="1" ht="11.25">
      <c r="A59" s="71" t="s">
        <v>10314</v>
      </c>
      <c r="B59" s="71" t="s">
        <v>10315</v>
      </c>
    </row>
    <row customHeight="1" ht="11.25">
      <c r="A60" s="71" t="s">
        <v>10316</v>
      </c>
      <c r="B60" s="71" t="s">
        <v>10317</v>
      </c>
    </row>
    <row customHeight="1" ht="11.25">
      <c r="A61" s="71"/>
      <c r="B61" s="71" t="s">
        <v>10318</v>
      </c>
    </row>
    <row customHeight="1" ht="11.25">
      <c r="A62" s="71"/>
      <c r="B62" s="71" t="s">
        <v>10319</v>
      </c>
    </row>
    <row customHeight="1" ht="11.25">
      <c r="A63" s="71"/>
      <c r="B63" s="71" t="s">
        <v>10320</v>
      </c>
    </row>
    <row customHeight="1" ht="11.25">
      <c r="A64" s="71"/>
      <c r="B64" s="71" t="s">
        <v>10321</v>
      </c>
    </row>
    <row customHeight="1" ht="11.25">
      <c r="A65" s="71"/>
      <c r="B65" s="71" t="s">
        <v>10322</v>
      </c>
    </row>
    <row customHeight="1" ht="11.25">
      <c r="A66" s="71"/>
      <c r="B66" s="71" t="s">
        <v>10323</v>
      </c>
    </row>
    <row customHeight="1" ht="11.25">
      <c r="A67" s="71"/>
      <c r="B67" s="71" t="s">
        <v>10324</v>
      </c>
    </row>
    <row customHeight="1" ht="11.25">
      <c r="A68" s="71"/>
      <c r="B68" s="71" t="s">
        <v>10325</v>
      </c>
    </row>
    <row customHeight="1" ht="11.25">
      <c r="A69" s="71"/>
      <c r="B69" s="71" t="s">
        <v>10326</v>
      </c>
    </row>
    <row customHeight="1" ht="11.25">
      <c r="A70" s="71"/>
      <c r="B70" s="71" t="s">
        <v>10327</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4C38-4678-8A9A-35B8-F476664A86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100" t="s">
        <v>10328</v>
      </c>
    </row>
    <row customHeight="1" ht="90">
      <c r="B2" s="101" t="s">
        <v>10329</v>
      </c>
    </row>
    <row customHeight="1" ht="67.5">
      <c r="B3" s="101" t="s">
        <v>10330</v>
      </c>
    </row>
    <row customHeight="1" ht="33.75">
      <c r="B4" s="101" t="s">
        <v>10331</v>
      </c>
    </row>
    <row customHeight="1" ht="11.25">
      <c r="B5" s="101" t="s">
        <v>10332</v>
      </c>
    </row>
    <row customHeight="1" ht="22.5">
      <c r="B6" s="101" t="s">
        <v>10333</v>
      </c>
    </row>
    <row customHeight="1" ht="22.5">
      <c r="B7" s="101" t="s">
        <v>10334</v>
      </c>
    </row>
    <row customHeight="1" ht="22.5">
      <c r="B8" s="101" t="s">
        <v>10335</v>
      </c>
    </row>
    <row customHeight="1" ht="22.5">
      <c r="B9" s="101" t="s">
        <v>10336</v>
      </c>
    </row>
    <row customHeight="1" ht="56.25">
      <c r="B10" s="101" t="s">
        <v>10337</v>
      </c>
    </row>
    <row customHeight="1" ht="12.75">
      <c r="B11" s="166" t="s">
        <v>10338</v>
      </c>
    </row>
    <row customHeight="1" ht="11.25">
      <c r="B12" s="100" t="s">
        <v>10339</v>
      </c>
    </row>
    <row customHeight="1" ht="22.5">
      <c r="B13" s="101" t="s">
        <v>10340</v>
      </c>
    </row>
    <row customHeight="1" ht="67.5">
      <c r="B14" s="101" t="s">
        <v>10341</v>
      </c>
    </row>
    <row customHeight="1" ht="22.5">
      <c r="B15" s="101" t="s">
        <v>10342</v>
      </c>
    </row>
    <row customHeight="1" ht="11.25">
      <c r="B16" s="100" t="s">
        <v>10343</v>
      </c>
      <c r="D16" s="107"/>
    </row>
    <row customHeight="1" ht="33.75">
      <c r="B17" s="101" t="s">
        <v>10344</v>
      </c>
    </row>
    <row customHeight="1" ht="33.75">
      <c r="B18" s="101" t="s">
        <v>10345</v>
      </c>
    </row>
    <row customHeight="1" ht="11.25">
      <c r="B19" s="101" t="s">
        <v>10346</v>
      </c>
    </row>
    <row customHeight="1" ht="33.75">
      <c r="B20" s="101" t="s">
        <v>10347</v>
      </c>
    </row>
    <row customHeight="1" ht="11.25">
      <c r="B21" s="100" t="s">
        <v>10348</v>
      </c>
    </row>
    <row customHeight="1" ht="11.25">
      <c r="B22" s="101" t="s">
        <v>10349</v>
      </c>
    </row>
    <row r="24" customHeight="1" ht="22.5">
      <c r="B24" s="168" t="s">
        <v>10350</v>
      </c>
    </row>
    <row r="26" customHeight="1" ht="11.25">
      <c r="B26" s="100" t="s">
        <v>10351</v>
      </c>
    </row>
    <row customHeight="1" ht="22.5">
      <c r="B27" s="167" t="s">
        <v>572</v>
      </c>
    </row>
    <row customHeight="1" ht="56.25">
      <c r="B28" s="167" t="s">
        <v>10352</v>
      </c>
    </row>
    <row customHeight="1" ht="11.25">
      <c r="B29" s="217" t="s">
        <v>10353</v>
      </c>
    </row>
    <row customHeight="1" ht="22.5">
      <c r="B30" s="167" t="s">
        <v>10354</v>
      </c>
    </row>
    <row r="32" customHeight="1" ht="11.25">
      <c r="A32" s="195"/>
      <c r="B32" s="196" t="s">
        <v>10355</v>
      </c>
    </row>
    <row customHeight="1" ht="14.25">
      <c r="A33" s="197">
        <v>1</v>
      </c>
      <c r="B33" s="198" t="s">
        <v>10356</v>
      </c>
    </row>
    <row customHeight="1" ht="14.25">
      <c r="A34" s="197">
        <v>2</v>
      </c>
      <c r="B34" s="198" t="s">
        <v>10357</v>
      </c>
    </row>
    <row customHeight="1" ht="11.25">
      <c r="B35" s="196" t="s">
        <v>10358</v>
      </c>
    </row>
    <row customHeight="1" ht="11.25">
      <c r="B36" s="198" t="s">
        <v>10359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